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1.xml" ContentType="application/vnd.openxmlformats-officedocument.spreadsheetml.pivot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E:\internship\"/>
    </mc:Choice>
  </mc:AlternateContent>
  <xr:revisionPtr revIDLastSave="0" documentId="13_ncr:1_{1C4752CC-5EB8-4E44-A272-728AD0C821C8}" xr6:coauthVersionLast="47" xr6:coauthVersionMax="47" xr10:uidLastSave="{00000000-0000-0000-0000-000000000000}"/>
  <bookViews>
    <workbookView xWindow="-108" yWindow="-108" windowWidth="23256" windowHeight="12456" activeTab="1" xr2:uid="{311F9572-33DD-4568-B4EA-A3D6615D0887}"/>
  </bookViews>
  <sheets>
    <sheet name="IMDB_Movies (version 11)" sheetId="1" r:id="rId1"/>
    <sheet name="Descriptive_Stats" sheetId="4" r:id="rId2"/>
    <sheet name="Duration" sheetId="7" r:id="rId3"/>
    <sheet name="Language" sheetId="8" r:id="rId4"/>
    <sheet name="DIrector Analysis" sheetId="9" r:id="rId5"/>
    <sheet name="Budget" sheetId="13" r:id="rId6"/>
  </sheets>
  <calcPr calcId="191029"/>
  <pivotCaches>
    <pivotCache cacheId="17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22" i="9" l="1"/>
  <c r="AG21" i="9"/>
  <c r="J10" i="13"/>
  <c r="J6" i="13"/>
  <c r="AG20" i="9"/>
  <c r="AE14" i="8" a="1"/>
  <c r="AE14" i="8" s="1"/>
  <c r="H24" i="4"/>
  <c r="G24" i="4"/>
  <c r="F24" i="4"/>
  <c r="E24" i="4"/>
  <c r="D24" i="4"/>
  <c r="B21" i="4"/>
  <c r="C24" i="4" s="1"/>
  <c r="AG13" i="8"/>
  <c r="AG14" i="8"/>
  <c r="AG15" i="8"/>
  <c r="AG16" i="8"/>
  <c r="AG17" i="8"/>
  <c r="AG18" i="8"/>
  <c r="AG19" i="8"/>
  <c r="AG20" i="8"/>
  <c r="AG21" i="8"/>
  <c r="AG22" i="8"/>
  <c r="AG23" i="8"/>
  <c r="AG24" i="8"/>
  <c r="AG25" i="8"/>
  <c r="AG26" i="8"/>
  <c r="AG27" i="8"/>
  <c r="AG28" i="8"/>
  <c r="AG29" i="8"/>
  <c r="AG30" i="8"/>
  <c r="AG31" i="8"/>
  <c r="AG32" i="8"/>
  <c r="AG33" i="8"/>
  <c r="AG34" i="8"/>
  <c r="AG35" i="8"/>
  <c r="AG36" i="8"/>
  <c r="AG37" i="8"/>
  <c r="AG38" i="8"/>
  <c r="AG39" i="8"/>
  <c r="AG40" i="8"/>
  <c r="AG41" i="8"/>
  <c r="AG42" i="8"/>
  <c r="AG43" i="8"/>
  <c r="AG44" i="8"/>
  <c r="AG45" i="8"/>
  <c r="AG46" i="8"/>
  <c r="AF46" i="8" a="1"/>
  <c r="AF46" i="8" s="1"/>
  <c r="AE46" i="8" a="1"/>
  <c r="AE46" i="8" s="1"/>
  <c r="AD46" i="8"/>
  <c r="AC46" i="8"/>
  <c r="AF45" i="8" a="1"/>
  <c r="AF45" i="8" s="1"/>
  <c r="AE45" i="8" a="1"/>
  <c r="AE45" i="8" s="1"/>
  <c r="AD45" i="8"/>
  <c r="AC45" i="8"/>
  <c r="AF44" i="8" a="1"/>
  <c r="AF44" i="8" s="1"/>
  <c r="AE44" i="8" a="1"/>
  <c r="AE44" i="8" s="1"/>
  <c r="AD44" i="8"/>
  <c r="AC44" i="8"/>
  <c r="AF43" i="8" a="1"/>
  <c r="AF43" i="8" s="1"/>
  <c r="AE43" i="8" a="1"/>
  <c r="AE43" i="8" s="1"/>
  <c r="AD43" i="8"/>
  <c r="AC43" i="8"/>
  <c r="AF42" i="8" a="1"/>
  <c r="AF42" i="8" s="1"/>
  <c r="AE42" i="8" a="1"/>
  <c r="AE42" i="8" s="1"/>
  <c r="AD42" i="8"/>
  <c r="AC42" i="8"/>
  <c r="AF41" i="8" a="1"/>
  <c r="AF41" i="8" s="1"/>
  <c r="AE41" i="8" a="1"/>
  <c r="AE41" i="8" s="1"/>
  <c r="AD41" i="8"/>
  <c r="AC41" i="8"/>
  <c r="AF40" i="8" a="1"/>
  <c r="AF40" i="8" s="1"/>
  <c r="AE40" i="8"/>
  <c r="AE40" i="8" a="1"/>
  <c r="AD40" i="8"/>
  <c r="AC40" i="8"/>
  <c r="AF39" i="8" a="1"/>
  <c r="AF39" i="8" s="1"/>
  <c r="AE39" i="8" a="1"/>
  <c r="AE39" i="8" s="1"/>
  <c r="AD39" i="8"/>
  <c r="AC39" i="8"/>
  <c r="AF38" i="8" a="1"/>
  <c r="AF38" i="8" s="1"/>
  <c r="AE38" i="8" a="1"/>
  <c r="AE38" i="8" s="1"/>
  <c r="AD38" i="8"/>
  <c r="AC38" i="8"/>
  <c r="AF37" i="8" a="1"/>
  <c r="AF37" i="8" s="1"/>
  <c r="AE37" i="8" a="1"/>
  <c r="AE37" i="8" s="1"/>
  <c r="AD37" i="8"/>
  <c r="AC37" i="8"/>
  <c r="AF36" i="8" a="1"/>
  <c r="AF36" i="8" s="1"/>
  <c r="AE36" i="8" a="1"/>
  <c r="AE36" i="8" s="1"/>
  <c r="AD36" i="8"/>
  <c r="AC36" i="8"/>
  <c r="AF35" i="8" a="1"/>
  <c r="AF35" i="8" s="1"/>
  <c r="AE35" i="8" a="1"/>
  <c r="AE35" i="8" s="1"/>
  <c r="AD35" i="8"/>
  <c r="AC35" i="8"/>
  <c r="AF34" i="8" a="1"/>
  <c r="AF34" i="8" s="1"/>
  <c r="AE34" i="8"/>
  <c r="AE34" i="8" a="1"/>
  <c r="AD34" i="8"/>
  <c r="AC34" i="8"/>
  <c r="AF33" i="8" a="1"/>
  <c r="AF33" i="8" s="1"/>
  <c r="AE33" i="8"/>
  <c r="AE33" i="8" a="1"/>
  <c r="AD33" i="8"/>
  <c r="AC33" i="8"/>
  <c r="AF32" i="8"/>
  <c r="AF32" i="8" a="1"/>
  <c r="AE32" i="8"/>
  <c r="AE32" i="8" a="1"/>
  <c r="AD32" i="8"/>
  <c r="AC32" i="8"/>
  <c r="AF31" i="8"/>
  <c r="AF31" i="8" a="1"/>
  <c r="AE31" i="8"/>
  <c r="AE31" i="8" a="1"/>
  <c r="AD31" i="8"/>
  <c r="AC31" i="8"/>
  <c r="AF30" i="8"/>
  <c r="AF30" i="8" a="1"/>
  <c r="AE30" i="8"/>
  <c r="AE30" i="8" a="1"/>
  <c r="AD30" i="8"/>
  <c r="AC30" i="8"/>
  <c r="AF29" i="8"/>
  <c r="AF29" i="8" a="1"/>
  <c r="AE29" i="8" a="1"/>
  <c r="AE29" i="8" s="1"/>
  <c r="AD29" i="8"/>
  <c r="AC29" i="8"/>
  <c r="AF28" i="8" a="1"/>
  <c r="AF28" i="8" s="1"/>
  <c r="AE28" i="8" a="1"/>
  <c r="AE28" i="8" s="1"/>
  <c r="AD28" i="8"/>
  <c r="AC28" i="8"/>
  <c r="AF27" i="8" a="1"/>
  <c r="AF27" i="8" s="1"/>
  <c r="AE27" i="8" a="1"/>
  <c r="AE27" i="8" s="1"/>
  <c r="AD27" i="8"/>
  <c r="AC27" i="8"/>
  <c r="AF26" i="8" a="1"/>
  <c r="AF26" i="8" s="1"/>
  <c r="AE26" i="8" a="1"/>
  <c r="AE26" i="8" s="1"/>
  <c r="AD26" i="8"/>
  <c r="AC26" i="8"/>
  <c r="AF25" i="8" a="1"/>
  <c r="AF25" i="8" s="1"/>
  <c r="AE25" i="8" a="1"/>
  <c r="AE25" i="8" s="1"/>
  <c r="AD25" i="8"/>
  <c r="AC25" i="8"/>
  <c r="AF24" i="8" a="1"/>
  <c r="AF24" i="8" s="1"/>
  <c r="AE24" i="8" a="1"/>
  <c r="AE24" i="8" s="1"/>
  <c r="AD24" i="8"/>
  <c r="AC24" i="8"/>
  <c r="AF23" i="8" a="1"/>
  <c r="AF23" i="8" s="1"/>
  <c r="AE23" i="8"/>
  <c r="AE23" i="8" a="1"/>
  <c r="AD23" i="8"/>
  <c r="AC23" i="8"/>
  <c r="AF22" i="8" a="1"/>
  <c r="AF22" i="8" s="1"/>
  <c r="AE22" i="8"/>
  <c r="AE22" i="8" a="1"/>
  <c r="AD22" i="8"/>
  <c r="AC22" i="8"/>
  <c r="AF21" i="8" a="1"/>
  <c r="AF21" i="8" s="1"/>
  <c r="AE21" i="8"/>
  <c r="AE21" i="8" a="1"/>
  <c r="AD21" i="8"/>
  <c r="AC21" i="8"/>
  <c r="AF20" i="8"/>
  <c r="AF20" i="8" a="1"/>
  <c r="AE20" i="8"/>
  <c r="AE20" i="8" a="1"/>
  <c r="AD20" i="8"/>
  <c r="AC20" i="8"/>
  <c r="AF19" i="8"/>
  <c r="AF19" i="8" a="1"/>
  <c r="AE19" i="8"/>
  <c r="AE19" i="8" a="1"/>
  <c r="AD19" i="8"/>
  <c r="AC19" i="8"/>
  <c r="AF18" i="8"/>
  <c r="AF18" i="8" a="1"/>
  <c r="AE18" i="8" a="1"/>
  <c r="AE18" i="8" s="1"/>
  <c r="AD18" i="8"/>
  <c r="AC18" i="8"/>
  <c r="AF17" i="8"/>
  <c r="AF17" i="8" a="1"/>
  <c r="AE17" i="8" a="1"/>
  <c r="AE17" i="8" s="1"/>
  <c r="AD17" i="8"/>
  <c r="AC17" i="8"/>
  <c r="AF16" i="8" a="1"/>
  <c r="AF16" i="8" s="1"/>
  <c r="AE16" i="8" a="1"/>
  <c r="AE16" i="8" s="1"/>
  <c r="AD16" i="8"/>
  <c r="AC16" i="8"/>
  <c r="AF15" i="8" a="1"/>
  <c r="AF15" i="8" s="1"/>
  <c r="AE15" i="8" a="1"/>
  <c r="AE15" i="8" s="1"/>
  <c r="AD15" i="8"/>
  <c r="AC15" i="8"/>
  <c r="AF14" i="8" a="1"/>
  <c r="AF14" i="8" s="1"/>
  <c r="AD14" i="8"/>
  <c r="AC14" i="8"/>
  <c r="AF13" i="8" a="1"/>
  <c r="AF13" i="8" s="1"/>
  <c r="AE13" i="8" a="1"/>
  <c r="AE13" i="8" s="1"/>
  <c r="AD13" i="8"/>
  <c r="AC13" i="8"/>
  <c r="L7" i="7"/>
  <c r="K7" i="7"/>
  <c r="J7" i="7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<sst xmlns="http://schemas.openxmlformats.org/spreadsheetml/2006/main" count="110031" uniqueCount="5492">
  <si>
    <t>director_name</t>
  </si>
  <si>
    <t>num_critic_for_reviews</t>
  </si>
  <si>
    <t>duration</t>
  </si>
  <si>
    <t>gross</t>
  </si>
  <si>
    <t>genres.1</t>
  </si>
  <si>
    <t>genres.2</t>
  </si>
  <si>
    <t>genres.3</t>
  </si>
  <si>
    <t>genres.4</t>
  </si>
  <si>
    <t>genres.5</t>
  </si>
  <si>
    <t>genres.6</t>
  </si>
  <si>
    <t>genres.7</t>
  </si>
  <si>
    <t>movie_title.1</t>
  </si>
  <si>
    <t>num_voted_users</t>
  </si>
  <si>
    <t>num_user_for_reviews</t>
  </si>
  <si>
    <t>language</t>
  </si>
  <si>
    <t>country</t>
  </si>
  <si>
    <t>content_rating</t>
  </si>
  <si>
    <t>budget</t>
  </si>
  <si>
    <t>title_year</t>
  </si>
  <si>
    <t>imdb_score</t>
  </si>
  <si>
    <t>Movie_duration</t>
  </si>
  <si>
    <t>Profit</t>
  </si>
  <si>
    <t>Profit and Loss</t>
  </si>
  <si>
    <t>James Cameron</t>
  </si>
  <si>
    <t>Action</t>
  </si>
  <si>
    <t>Adventure</t>
  </si>
  <si>
    <t>Fantasy</t>
  </si>
  <si>
    <t>Sci-Fi</t>
  </si>
  <si>
    <t>Avatar</t>
  </si>
  <si>
    <t>English</t>
  </si>
  <si>
    <t>USA</t>
  </si>
  <si>
    <t>PG-13</t>
  </si>
  <si>
    <t>Gore Verbinski</t>
  </si>
  <si>
    <t>Pirates of the Caribbean: At World's End</t>
  </si>
  <si>
    <t>Sam Mendes</t>
  </si>
  <si>
    <t>Thriller</t>
  </si>
  <si>
    <t>Spectre</t>
  </si>
  <si>
    <t>UK</t>
  </si>
  <si>
    <t>Loss</t>
  </si>
  <si>
    <t>Christopher Nolan</t>
  </si>
  <si>
    <t>The Dark Knight Rises</t>
  </si>
  <si>
    <t>Andrew Stanton</t>
  </si>
  <si>
    <t>John Carter</t>
  </si>
  <si>
    <t>Sam Raimi</t>
  </si>
  <si>
    <t>Romance</t>
  </si>
  <si>
    <t>Spider-Man 3</t>
  </si>
  <si>
    <t>Nathan Greno</t>
  </si>
  <si>
    <t>Animation</t>
  </si>
  <si>
    <t>Comedy</t>
  </si>
  <si>
    <t>Family</t>
  </si>
  <si>
    <t>Musical</t>
  </si>
  <si>
    <t>Tangled</t>
  </si>
  <si>
    <t>PG</t>
  </si>
  <si>
    <t>Western</t>
  </si>
  <si>
    <t>History</t>
  </si>
  <si>
    <t>Drama</t>
  </si>
  <si>
    <t>Crime</t>
  </si>
  <si>
    <t>Horror</t>
  </si>
  <si>
    <t>War</t>
  </si>
  <si>
    <t>Music</t>
  </si>
  <si>
    <t>Mystery</t>
  </si>
  <si>
    <t>Sport</t>
  </si>
  <si>
    <t>Joss Whedon</t>
  </si>
  <si>
    <t>Avengers: Age of Ultron</t>
  </si>
  <si>
    <t>David Yates</t>
  </si>
  <si>
    <t>Harry Potter and the Half-Blood Prince</t>
  </si>
  <si>
    <t>Zack Snyder</t>
  </si>
  <si>
    <t>Batman v Superman: Dawn of Justice</t>
  </si>
  <si>
    <t>Bryan Singer</t>
  </si>
  <si>
    <t>Superman Returns</t>
  </si>
  <si>
    <t>Marc Forster</t>
  </si>
  <si>
    <t>Quantum of Solace</t>
  </si>
  <si>
    <t>Pirates of the Caribbean: Dead Man's Chest</t>
  </si>
  <si>
    <t>Generas</t>
  </si>
  <si>
    <t xml:space="preserve">Total Number </t>
  </si>
  <si>
    <t>Mean</t>
  </si>
  <si>
    <t xml:space="preserve"> Median</t>
  </si>
  <si>
    <t>Mode</t>
  </si>
  <si>
    <t>Variance</t>
  </si>
  <si>
    <t>Standard_Deviation</t>
  </si>
  <si>
    <t>The Lone Ranger</t>
  </si>
  <si>
    <t>Man of Steel</t>
  </si>
  <si>
    <t>Andrew Adamson</t>
  </si>
  <si>
    <t>The Chronicles of Narnia: Prince Caspian</t>
  </si>
  <si>
    <t>The Avengers</t>
  </si>
  <si>
    <t>Rob Marshall</t>
  </si>
  <si>
    <t>Pirates of the Caribbean: On Stranger Tides</t>
  </si>
  <si>
    <t>Barry Sonnenfeld</t>
  </si>
  <si>
    <t>Men in Black 3</t>
  </si>
  <si>
    <t>Peter Jackson</t>
  </si>
  <si>
    <t>The Hobbit: The Battle of the Five Armies</t>
  </si>
  <si>
    <t>New Zealand</t>
  </si>
  <si>
    <t>Marc Webb</t>
  </si>
  <si>
    <t>The Amazing Spider-Man</t>
  </si>
  <si>
    <t>Ridley Scott</t>
  </si>
  <si>
    <t>Robin Hood</t>
  </si>
  <si>
    <t>The Hobbit: The Desolation of Smaug</t>
  </si>
  <si>
    <t>Chris Weitz</t>
  </si>
  <si>
    <t>The Golden Compass</t>
  </si>
  <si>
    <t>King Kong</t>
  </si>
  <si>
    <t>Titanic</t>
  </si>
  <si>
    <t>Anthony Russo</t>
  </si>
  <si>
    <t>Captain America: Civil War</t>
  </si>
  <si>
    <t>Peter Berg</t>
  </si>
  <si>
    <t>Battleship</t>
  </si>
  <si>
    <t>Colin Trevorrow</t>
  </si>
  <si>
    <t>Jurassic World</t>
  </si>
  <si>
    <t>Skyfall</t>
  </si>
  <si>
    <t>Spider-Man 2</t>
  </si>
  <si>
    <t>Shane Black</t>
  </si>
  <si>
    <t>Iron Man 3</t>
  </si>
  <si>
    <t>Tim Burton</t>
  </si>
  <si>
    <t>Alice in Wonderland</t>
  </si>
  <si>
    <t>Brett Ratner</t>
  </si>
  <si>
    <t>X-Men: The Last Stand</t>
  </si>
  <si>
    <t>Canada</t>
  </si>
  <si>
    <t>Dan Scanlon</t>
  </si>
  <si>
    <t>Monsters University</t>
  </si>
  <si>
    <t>G</t>
  </si>
  <si>
    <t>Michael Bay</t>
  </si>
  <si>
    <t>Transformers: Revenge of the Fallen</t>
  </si>
  <si>
    <t>Transformers: Age of Extinction</t>
  </si>
  <si>
    <t>Oz the Great and Powerful</t>
  </si>
  <si>
    <t>The Amazing Spider-Man 2</t>
  </si>
  <si>
    <t>Joseph Kosinski</t>
  </si>
  <si>
    <t>TRON: Legacy</t>
  </si>
  <si>
    <t>John Lasseter</t>
  </si>
  <si>
    <t>Cars 2</t>
  </si>
  <si>
    <t>Martin Campbell</t>
  </si>
  <si>
    <t>Green Lantern</t>
  </si>
  <si>
    <t>Lee Unkrich</t>
  </si>
  <si>
    <t>Toy Story 3</t>
  </si>
  <si>
    <t>McG</t>
  </si>
  <si>
    <t>Terminator Salvation</t>
  </si>
  <si>
    <t>James Wan</t>
  </si>
  <si>
    <t>Furious 7</t>
  </si>
  <si>
    <t>World War Z</t>
  </si>
  <si>
    <t>X-Men: Days of Future Past</t>
  </si>
  <si>
    <t>J.J. Abrams</t>
  </si>
  <si>
    <t>Star Trek Into Darkness</t>
  </si>
  <si>
    <t>Jack the Giant Slayer</t>
  </si>
  <si>
    <t>Baz Luhrmann</t>
  </si>
  <si>
    <t>The Great Gatsby</t>
  </si>
  <si>
    <t>Australia</t>
  </si>
  <si>
    <t>Mike Newell</t>
  </si>
  <si>
    <t>Prince of Persia: The Sands of Time</t>
  </si>
  <si>
    <t>Guillermo del Toro</t>
  </si>
  <si>
    <t>Pacific Rim</t>
  </si>
  <si>
    <t>Transformers: Dark of the Moon</t>
  </si>
  <si>
    <t>Steven Spielberg</t>
  </si>
  <si>
    <t>Indiana Jones and the Kingdom of the Crystal Skull</t>
  </si>
  <si>
    <t>Mark Andrews</t>
  </si>
  <si>
    <t>Brave</t>
  </si>
  <si>
    <t>Justin Lin</t>
  </si>
  <si>
    <t>Star Trek Beyond</t>
  </si>
  <si>
    <t>WALL</t>
  </si>
  <si>
    <t>Rush Hour 3</t>
  </si>
  <si>
    <t>Roland Emmerich</t>
  </si>
  <si>
    <t>Robert Zemeckis</t>
  </si>
  <si>
    <t>A Christmas Carol</t>
  </si>
  <si>
    <t>Lana Wachowski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</si>
  <si>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</si>
  <si>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</si>
  <si>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</si>
  <si>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</si>
  <si>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</si>
  <si>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Pete Docter</t>
  </si>
  <si>
    <t>Up</t>
  </si>
  <si>
    <t>Rob Letterman</t>
  </si>
  <si>
    <t>Monsters vs. Aliens</t>
  </si>
  <si>
    <t>Jon Favreau</t>
  </si>
  <si>
    <t>Iron Man</t>
  </si>
  <si>
    <t>Martin Scorsese</t>
  </si>
  <si>
    <t>Hugo</t>
  </si>
  <si>
    <t>Wild Wild West</t>
  </si>
  <si>
    <t>Rob Cohen</t>
  </si>
  <si>
    <t>The Mummy: Tomb of the Dragon Emperor</t>
  </si>
  <si>
    <t>David Ayer</t>
  </si>
  <si>
    <t>Suicide Squad</t>
  </si>
  <si>
    <t>Tom Shadyac</t>
  </si>
  <si>
    <t>Evan Almighty</t>
  </si>
  <si>
    <t>Doug Liman</t>
  </si>
  <si>
    <t>Edge of Tomorrow</t>
  </si>
  <si>
    <t>Kevin Reynolds</t>
  </si>
  <si>
    <t>Waterworld</t>
  </si>
  <si>
    <t>Stephen Sommers</t>
  </si>
  <si>
    <t>G.I. Joe: The Rise of Cobra</t>
  </si>
  <si>
    <t>Inside Out</t>
  </si>
  <si>
    <t>The Jungle Book</t>
  </si>
  <si>
    <t>Iron Man 2</t>
  </si>
  <si>
    <t>Rupert Sanders</t>
  </si>
  <si>
    <t>Snow White and the Huntsman</t>
  </si>
  <si>
    <t>Robert Stromberg</t>
  </si>
  <si>
    <t>Maleficent</t>
  </si>
  <si>
    <t>Matt Reeves</t>
  </si>
  <si>
    <t>Dawn of the Planet of the Apes</t>
  </si>
  <si>
    <t>Carl Rinsch</t>
  </si>
  <si>
    <t>47 Ronin</t>
  </si>
  <si>
    <t>Captain America: The Winter Soldier</t>
  </si>
  <si>
    <t>Mike Mitchell</t>
  </si>
  <si>
    <t>Shrek Forever After</t>
  </si>
  <si>
    <t>Brad Bird</t>
  </si>
  <si>
    <t>Tomorrowland</t>
  </si>
  <si>
    <t>Don Hall</t>
  </si>
  <si>
    <t>Big Hero 6</t>
  </si>
  <si>
    <t>Rich Moore</t>
  </si>
  <si>
    <t>Wreck-It Ralph</t>
  </si>
  <si>
    <t>The Polar Express</t>
  </si>
  <si>
    <t>Independence Day: Resurgence</t>
  </si>
  <si>
    <t>Dean DeBlois</t>
  </si>
  <si>
    <t>How to Train Your Dragon</t>
  </si>
  <si>
    <t>Jonathan Mostow</t>
  </si>
  <si>
    <t>Terminator 3: Rise of the Machines</t>
  </si>
  <si>
    <t>R</t>
  </si>
  <si>
    <t>James Gunn</t>
  </si>
  <si>
    <t>Guardians of the Galaxy</t>
  </si>
  <si>
    <t>Interstellar</t>
  </si>
  <si>
    <t>Inception</t>
  </si>
  <si>
    <t>The Fast and the Furious</t>
  </si>
  <si>
    <t>David Fincher</t>
  </si>
  <si>
    <t>The Curious Case of Benjamin Button</t>
  </si>
  <si>
    <t>Matthew Vaughn</t>
  </si>
  <si>
    <t>X-Men: First Class</t>
  </si>
  <si>
    <t>Francis Lawrence</t>
  </si>
  <si>
    <t>The Hunger Games: Mockingjay - Part 2</t>
  </si>
  <si>
    <t>Jon Turteltaub</t>
  </si>
  <si>
    <t>The Sorcerer's Apprentice</t>
  </si>
  <si>
    <t>Wolfgang Petersen</t>
  </si>
  <si>
    <t>Poseidon</t>
  </si>
  <si>
    <t>James Bobin</t>
  </si>
  <si>
    <t>Alice Through the Looking Glass</t>
  </si>
  <si>
    <t>Chris Miller</t>
  </si>
  <si>
    <t>Shrek the Third</t>
  </si>
  <si>
    <t>Duncan Jones</t>
  </si>
  <si>
    <t>Warcraft</t>
  </si>
  <si>
    <t>Alan Taylor</t>
  </si>
  <si>
    <t>Terminator Genisys</t>
  </si>
  <si>
    <t>Michael Apted</t>
  </si>
  <si>
    <t>The Chronicles of Narnia: The Voyage of the Dawn Treader</t>
  </si>
  <si>
    <t>Pearl Harbor</t>
  </si>
  <si>
    <t>Transformers</t>
  </si>
  <si>
    <t>Oliver Stone</t>
  </si>
  <si>
    <t>Biography</t>
  </si>
  <si>
    <t>Alexander</t>
  </si>
  <si>
    <t>Germany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</si>
  <si>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</si>
  <si>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</si>
  <si>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</si>
  <si>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</si>
  <si>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</si>
  <si>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</si>
  <si>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</si>
  <si>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Eric Darnell</t>
  </si>
  <si>
    <t>Madagascar: Escape 2 Africa</t>
  </si>
  <si>
    <t>Shawn Levy</t>
  </si>
  <si>
    <t>Night at the Museum: Battle of the Smithsonian</t>
  </si>
  <si>
    <t>Gavin Hood</t>
  </si>
  <si>
    <t>X-Men Origins: Wolverine</t>
  </si>
  <si>
    <t>The Matrix Revolutions</t>
  </si>
  <si>
    <t>Chris Buck</t>
  </si>
  <si>
    <t>Frozen</t>
  </si>
  <si>
    <t>The Matrix Reloaded</t>
  </si>
  <si>
    <t>Thor: The Dark World</t>
  </si>
  <si>
    <t>George Miller</t>
  </si>
  <si>
    <t>Mad Max: Fury Road</t>
  </si>
  <si>
    <t>Ron Howard</t>
  </si>
  <si>
    <t>Angels &amp; Demons</t>
  </si>
  <si>
    <t>Kenneth Branagh</t>
  </si>
  <si>
    <t>Thor</t>
  </si>
  <si>
    <t>Byron Howard</t>
  </si>
  <si>
    <t>Bolt</t>
  </si>
  <si>
    <t>Hoyt Yeatman</t>
  </si>
  <si>
    <t>G-Force</t>
  </si>
  <si>
    <t>Jonathan Liebesman</t>
  </si>
  <si>
    <t>Wrath of the Titans</t>
  </si>
  <si>
    <t>Dark Shadows</t>
  </si>
  <si>
    <t>Christopher McQuarrie</t>
  </si>
  <si>
    <t>Mission: Impossible - Rogue Nation</t>
  </si>
  <si>
    <t>China</t>
  </si>
  <si>
    <t>Joe Johnston</t>
  </si>
  <si>
    <t>The Wolfman</t>
  </si>
  <si>
    <t>Steve Hickner</t>
  </si>
  <si>
    <t>Bee Movie</t>
  </si>
  <si>
    <t>Jennifer Yuh Nelson</t>
  </si>
  <si>
    <t>Kung Fu Panda 2</t>
  </si>
  <si>
    <t>M. Night Shyamalan</t>
  </si>
  <si>
    <t>The Last Airbender</t>
  </si>
  <si>
    <t>Mission: Impossible III</t>
  </si>
  <si>
    <t>White House Down</t>
  </si>
  <si>
    <t>Simon Wells</t>
  </si>
  <si>
    <t>Mars Needs Moms</t>
  </si>
  <si>
    <t>David Bowers</t>
  </si>
  <si>
    <t>Flushed Away</t>
  </si>
  <si>
    <t>Joe Wright</t>
  </si>
  <si>
    <t>Pan</t>
  </si>
  <si>
    <t>Rob Minkoff</t>
  </si>
  <si>
    <t>Mr. Peabody &amp; Sherman</t>
  </si>
  <si>
    <t>Troy</t>
  </si>
  <si>
    <t>Madagascar 3: Europe's Most Wanted</t>
  </si>
  <si>
    <t>Lee Tamahori</t>
  </si>
  <si>
    <t>Die Another Day</t>
  </si>
  <si>
    <t>Paul Feig</t>
  </si>
  <si>
    <t>Ghostbusters</t>
  </si>
  <si>
    <t>Armageddon</t>
  </si>
  <si>
    <t>Men in Black II</t>
  </si>
  <si>
    <t>Beowulf</t>
  </si>
  <si>
    <t>Alessandro Carloni</t>
  </si>
  <si>
    <t>Kung Fu Panda 3</t>
  </si>
  <si>
    <t>Mission: Impossible - Ghost Protocol</t>
  </si>
  <si>
    <t>Peter Ramsey</t>
  </si>
  <si>
    <t>Rise of the Guardians</t>
  </si>
  <si>
    <t>Dean Parisot</t>
  </si>
  <si>
    <t>Fun with Dick and Jane</t>
  </si>
  <si>
    <t>Edward Zwick</t>
  </si>
  <si>
    <t>The Last Samurai</t>
  </si>
  <si>
    <t>Exodus: Gods and Kings</t>
  </si>
  <si>
    <t>Star Trek</t>
  </si>
  <si>
    <t>Spider-Man</t>
  </si>
  <si>
    <t>How to Train Your Dragon 2</t>
  </si>
  <si>
    <t>Alex Proyas</t>
  </si>
  <si>
    <t>Gods of Egypt</t>
  </si>
  <si>
    <t>Stealth</t>
  </si>
  <si>
    <t>Watchmen</t>
  </si>
  <si>
    <t>Richard Donner</t>
  </si>
  <si>
    <t>Lethal Weapon 4</t>
  </si>
  <si>
    <t>Ang Lee</t>
  </si>
  <si>
    <t>Hulk</t>
  </si>
  <si>
    <t>Jon M. Chu</t>
  </si>
  <si>
    <t>G.I. Joe: Retaliation</t>
  </si>
  <si>
    <t>Breck Eisner</t>
  </si>
  <si>
    <t>Sahara</t>
  </si>
  <si>
    <t>Hironobu Sakaguchi</t>
  </si>
  <si>
    <t>Final Fantasy: The Spirits Within</t>
  </si>
  <si>
    <t>Captain America: The First Avenger</t>
  </si>
  <si>
    <t>The World Is Not Enough</t>
  </si>
  <si>
    <t>Peter Weir</t>
  </si>
  <si>
    <t>Master and Commander: The Far Side of the World</t>
  </si>
  <si>
    <t>Bill Condon</t>
  </si>
  <si>
    <t>The Twilight Saga: Breaking Dawn - Part 2</t>
  </si>
  <si>
    <t>Happy Feet 2</t>
  </si>
  <si>
    <t>Louis Leterrier</t>
  </si>
  <si>
    <t>The Incredible Hulk</t>
  </si>
  <si>
    <t>The BFG</t>
  </si>
  <si>
    <t>Alejandro G. I??rritu</t>
  </si>
  <si>
    <t>The Revenant</t>
  </si>
  <si>
    <t>David Soren</t>
  </si>
  <si>
    <t>Turbo</t>
  </si>
  <si>
    <t>Rango</t>
  </si>
  <si>
    <t>Penguins of Madagascar</t>
  </si>
  <si>
    <t>Paul Greengrass</t>
  </si>
  <si>
    <t>The Bourne Ultimatum</t>
  </si>
  <si>
    <t>Mark Osborne</t>
  </si>
  <si>
    <t>Kung Fu Panda</t>
  </si>
  <si>
    <t>Peyton Reed</t>
  </si>
  <si>
    <t>Ant-Man</t>
  </si>
  <si>
    <t>The Hunger Games: Catching Fire</t>
  </si>
  <si>
    <t>Tim Johnson</t>
  </si>
  <si>
    <t>Home</t>
  </si>
  <si>
    <t>War of the Worlds</t>
  </si>
  <si>
    <t>Bad Boys II</t>
  </si>
  <si>
    <t>Puss in Boots</t>
  </si>
  <si>
    <t>Phillip Noyce</t>
  </si>
  <si>
    <t>Salt</t>
  </si>
  <si>
    <t>Darren Aronofsky</t>
  </si>
  <si>
    <t>Noah</t>
  </si>
  <si>
    <t>The Adventures of Tintin</t>
  </si>
  <si>
    <t>Alfonso Cuar?n</t>
  </si>
  <si>
    <t>Harry Potter and the Prisoner of Azkaban</t>
  </si>
  <si>
    <t>After Earth</t>
  </si>
  <si>
    <t>Eric Leighton</t>
  </si>
  <si>
    <t>Dinosaur</t>
  </si>
  <si>
    <t>Night at the Museum: Secret of the Tomb</t>
  </si>
  <si>
    <t>Tom McGrath</t>
  </si>
  <si>
    <t>Megamind</t>
  </si>
  <si>
    <t>Chris Columbus</t>
  </si>
  <si>
    <t>Harry Potter and the Sorcerer's Stone</t>
  </si>
  <si>
    <t>Robert Schwentke</t>
  </si>
  <si>
    <t>R.I.P.D.</t>
  </si>
  <si>
    <t>Pirates of the Caribbean: The Curse of the Black Pearl</t>
  </si>
  <si>
    <t>The Hunger Games: Mockingjay - Part 1</t>
  </si>
  <si>
    <t>The Da Vinci Code</t>
  </si>
  <si>
    <t>Carlos Saldanha</t>
  </si>
  <si>
    <t>Rio 2</t>
  </si>
  <si>
    <t>X-Men 2</t>
  </si>
  <si>
    <t>Fast Five</t>
  </si>
  <si>
    <t>Guy Ritchie</t>
  </si>
  <si>
    <t>Sherlock Holmes: A Game of Shadows</t>
  </si>
  <si>
    <t>Clash of the Titans</t>
  </si>
  <si>
    <t>Paul Verhoeven</t>
  </si>
  <si>
    <t>Total Recall</t>
  </si>
  <si>
    <t>John McTiernan</t>
  </si>
  <si>
    <t>The 13th Warrior</t>
  </si>
  <si>
    <t>Tony Gilroy</t>
  </si>
  <si>
    <t>The Bourne Legacy</t>
  </si>
  <si>
    <t>Joel Schumacher</t>
  </si>
  <si>
    <t>Batman &amp; Robin</t>
  </si>
  <si>
    <t>How the Grinch Stole Christmas</t>
  </si>
  <si>
    <t>The Day After Tomorrow</t>
  </si>
  <si>
    <t>John Woo</t>
  </si>
  <si>
    <t>Mission: Impossible II</t>
  </si>
  <si>
    <t>The Perfect Storm</t>
  </si>
  <si>
    <t>Tim Story</t>
  </si>
  <si>
    <t>Fantastic 4: Rise of the Silver Surfer</t>
  </si>
  <si>
    <t>Life of Pi</t>
  </si>
  <si>
    <t>Mark Steven Johnson</t>
  </si>
  <si>
    <t>Ghost Rider</t>
  </si>
  <si>
    <t>Jason Bourne</t>
  </si>
  <si>
    <t>Charlie's Angels: Full Throttle</t>
  </si>
  <si>
    <t>Prometheus</t>
  </si>
  <si>
    <t>Stuart Little 2</t>
  </si>
  <si>
    <t>Neill Blomkamp</t>
  </si>
  <si>
    <t>Elysium</t>
  </si>
  <si>
    <t>David Twohy</t>
  </si>
  <si>
    <t>The Chronicles of Riddick</t>
  </si>
  <si>
    <t>Jos? Padilha</t>
  </si>
  <si>
    <t>RoboCop</t>
  </si>
  <si>
    <t>Speed Racer</t>
  </si>
  <si>
    <t>James L. Brooks</t>
  </si>
  <si>
    <t>How Do You Know</t>
  </si>
  <si>
    <t>James Mangold</t>
  </si>
  <si>
    <t>Knight and Day</t>
  </si>
  <si>
    <t>Oblivion</t>
  </si>
  <si>
    <t>George Lucas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</si>
  <si>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</si>
  <si>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</si>
  <si>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</si>
  <si>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</si>
  <si>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</si>
  <si>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Kirk De Micco</t>
  </si>
  <si>
    <t>The Croods</t>
  </si>
  <si>
    <t>Windtalkers</t>
  </si>
  <si>
    <t>Cedric Nicolas-Troyan</t>
  </si>
  <si>
    <t>The Huntsman: Winter's War</t>
  </si>
  <si>
    <t>Teenage Mutant Ninja Turtles</t>
  </si>
  <si>
    <t>Gravity</t>
  </si>
  <si>
    <t>Roger Donaldson</t>
  </si>
  <si>
    <t>Dante's Peak</t>
  </si>
  <si>
    <t>Josh Trank</t>
  </si>
  <si>
    <t>Fantastic Four</t>
  </si>
  <si>
    <t>Night at the Museum</t>
  </si>
  <si>
    <t>Brad Peyton</t>
  </si>
  <si>
    <t>San Andreas</t>
  </si>
  <si>
    <t>Roger Spottiswoode</t>
  </si>
  <si>
    <t>Tomorrow Never Dies</t>
  </si>
  <si>
    <t>The Patriot</t>
  </si>
  <si>
    <t>Steven Soderbergh</t>
  </si>
  <si>
    <t>Ocean's Twelve</t>
  </si>
  <si>
    <t>Mr. &amp; Mrs. Smith</t>
  </si>
  <si>
    <t>Insurgent</t>
  </si>
  <si>
    <t>The Aviator</t>
  </si>
  <si>
    <t>Gulliver's Travels</t>
  </si>
  <si>
    <t>Michel Gondry</t>
  </si>
  <si>
    <t>The Green Hornet</t>
  </si>
  <si>
    <t>Noam Murro</t>
  </si>
  <si>
    <t>300: Rise of an Empire</t>
  </si>
  <si>
    <t>Raja Gosnell</t>
  </si>
  <si>
    <t>The Smurfs</t>
  </si>
  <si>
    <t>Will Finn</t>
  </si>
  <si>
    <t>Home on the Range</t>
  </si>
  <si>
    <t>Allegiant</t>
  </si>
  <si>
    <t>Real Steel</t>
  </si>
  <si>
    <t>The Smurfs 2</t>
  </si>
  <si>
    <t>Jan de Bont</t>
  </si>
  <si>
    <t>Speed 2: Cruise Control</t>
  </si>
  <si>
    <t>Ender's Game</t>
  </si>
  <si>
    <t>Len Wiseman</t>
  </si>
  <si>
    <t>Live Free or Die Hard</t>
  </si>
  <si>
    <t>The Lord of the Rings: The Fellowship of the Ring</t>
  </si>
  <si>
    <t>Frank Coraci</t>
  </si>
  <si>
    <t>Around the World in 80 Days</t>
  </si>
  <si>
    <t>Michael Mann</t>
  </si>
  <si>
    <t>Ali</t>
  </si>
  <si>
    <t>Bo Welch</t>
  </si>
  <si>
    <t>The Cat in the Hat</t>
  </si>
  <si>
    <t>I, Robot</t>
  </si>
  <si>
    <t>Kingdom of Heaven</t>
  </si>
  <si>
    <t>Stuart Little</t>
  </si>
  <si>
    <t>Ron Clements</t>
  </si>
  <si>
    <t>The Princess and the Frog</t>
  </si>
  <si>
    <t>The Martian</t>
  </si>
  <si>
    <t>The Island</t>
  </si>
  <si>
    <t>Peter Chelsom</t>
  </si>
  <si>
    <t>Town &amp; Country</t>
  </si>
  <si>
    <t>New Line</t>
  </si>
  <si>
    <t>Dominic Sena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</si>
  <si>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</si>
  <si>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</si>
  <si>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</si>
  <si>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</si>
  <si>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</si>
  <si>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</si>
  <si>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</si>
  <si>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</si>
  <si>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</si>
  <si>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</si>
  <si>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Tony Scott</t>
  </si>
  <si>
    <t>The Taking of Pelham 1 2 3</t>
  </si>
  <si>
    <t>Paul Weitz</t>
  </si>
  <si>
    <t>Little Fockers</t>
  </si>
  <si>
    <t>Adam McKay</t>
  </si>
  <si>
    <t>The Other Guys</t>
  </si>
  <si>
    <t>Chuck Russell</t>
  </si>
  <si>
    <t>Eraser</t>
  </si>
  <si>
    <t>Quentin Tarantino</t>
  </si>
  <si>
    <t>Django Unchained</t>
  </si>
  <si>
    <t>Gary Trousdale</t>
  </si>
  <si>
    <t>The Hunchback of Notre Dame</t>
  </si>
  <si>
    <t>Mark Dindal</t>
  </si>
  <si>
    <t>The Emperor's New Groove</t>
  </si>
  <si>
    <t>Simon West</t>
  </si>
  <si>
    <t>The Expendables 2</t>
  </si>
  <si>
    <t>National Treasure</t>
  </si>
  <si>
    <t>Stefen Fangmeier</t>
  </si>
  <si>
    <t>Eragon</t>
  </si>
  <si>
    <t>Spike Jonze</t>
  </si>
  <si>
    <t>Where the Wild Things Are</t>
  </si>
  <si>
    <t>Chris Wedge</t>
  </si>
  <si>
    <t>Epic</t>
  </si>
  <si>
    <t>Florian Henckel von Donnersmarck</t>
  </si>
  <si>
    <t>The Tourist</t>
  </si>
  <si>
    <t>Peter Hyams</t>
  </si>
  <si>
    <t>End of Days</t>
  </si>
  <si>
    <t>Blood Diamond</t>
  </si>
  <si>
    <t>The Wolf of Wall Street</t>
  </si>
  <si>
    <t>Batman Forever</t>
  </si>
  <si>
    <t>Starship Troopers</t>
  </si>
  <si>
    <t>Tom Tykwer</t>
  </si>
  <si>
    <t>Cloud Atlas</t>
  </si>
  <si>
    <t>Legend of the Guardians: The Owls of Ga'Hoole</t>
  </si>
  <si>
    <t>Pitof</t>
  </si>
  <si>
    <t>Catwoman</t>
  </si>
  <si>
    <t>Hercules</t>
  </si>
  <si>
    <t>Treasure Planet</t>
  </si>
  <si>
    <t>Brad Silberling</t>
  </si>
  <si>
    <t>Land of the Lost</t>
  </si>
  <si>
    <t>Patrick Hughes</t>
  </si>
  <si>
    <t>The Expendables 3</t>
  </si>
  <si>
    <t>Ericson Core</t>
  </si>
  <si>
    <t>Point Break</t>
  </si>
  <si>
    <t>Lawrence Guterman</t>
  </si>
  <si>
    <t>Son of the Mask</t>
  </si>
  <si>
    <t>In the Heart of the Sea</t>
  </si>
  <si>
    <t>Ron Underwood</t>
  </si>
  <si>
    <t>The Adventures of Pluto Nash</t>
  </si>
  <si>
    <t>Green Zone</t>
  </si>
  <si>
    <t>France</t>
  </si>
  <si>
    <t>Steve Martino</t>
  </si>
  <si>
    <t>The Peanuts Movie</t>
  </si>
  <si>
    <t>David Mamet</t>
  </si>
  <si>
    <t>The Spanish Prisoner</t>
  </si>
  <si>
    <t>The Mummy Returns</t>
  </si>
  <si>
    <t>Gangs of New York</t>
  </si>
  <si>
    <t>Yimou Zhang</t>
  </si>
  <si>
    <t>The Flowers of War</t>
  </si>
  <si>
    <t>Mandarin</t>
  </si>
  <si>
    <t>Ash Brannon</t>
  </si>
  <si>
    <t>Surf's Up</t>
  </si>
  <si>
    <t>Frank Oz</t>
  </si>
  <si>
    <t>The Stepford Wives</t>
  </si>
  <si>
    <t>Black Hawk Down</t>
  </si>
  <si>
    <t>Jay Roach</t>
  </si>
  <si>
    <t>The Campaign</t>
  </si>
  <si>
    <t>Luc Besson</t>
  </si>
  <si>
    <t>The Fifth Element</t>
  </si>
  <si>
    <t>Michael Patrick King</t>
  </si>
  <si>
    <t>Sex and the City 2</t>
  </si>
  <si>
    <t>Bibo Bergeron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</si>
  <si>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</si>
  <si>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</si>
  <si>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</si>
  <si>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</si>
  <si>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</si>
  <si>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</si>
  <si>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</si>
  <si>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Sergey Bodrov</t>
  </si>
  <si>
    <t>Seventh Son</t>
  </si>
  <si>
    <t>Lara Croft: Tomb Raider</t>
  </si>
  <si>
    <t>Wally Pfister</t>
  </si>
  <si>
    <t>Transcendence</t>
  </si>
  <si>
    <t>Jurassic Park III</t>
  </si>
  <si>
    <t>Rupert Wyatt</t>
  </si>
  <si>
    <t>Rise of the Planet of the Apes</t>
  </si>
  <si>
    <t>Mark Waters</t>
  </si>
  <si>
    <t>The Spiderwick Chronicles</t>
  </si>
  <si>
    <t>John Moore</t>
  </si>
  <si>
    <t>A Good Day to Die Hard</t>
  </si>
  <si>
    <t>John Lee Hancock</t>
  </si>
  <si>
    <t>The Alamo</t>
  </si>
  <si>
    <t>The Incredibles</t>
  </si>
  <si>
    <t>Renny Harlin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</si>
  <si>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</si>
  <si>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</si>
  <si>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</si>
  <si>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</si>
  <si>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</si>
  <si>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</si>
  <si>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</si>
  <si>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Phil Lord</t>
  </si>
  <si>
    <t>Cloudy with a Chance of Meatballs</t>
  </si>
  <si>
    <t>Ice Age: Dawn of the Dinosaurs</t>
  </si>
  <si>
    <t>Ben Stiller</t>
  </si>
  <si>
    <t>The Secret Life of Walter Mitty</t>
  </si>
  <si>
    <t>Charlie's Angels</t>
  </si>
  <si>
    <t>The Departed</t>
  </si>
  <si>
    <t>Tony Bancroft</t>
  </si>
  <si>
    <t>Mulan</t>
  </si>
  <si>
    <t>Tropic Thunder</t>
  </si>
  <si>
    <t>The Girl with the Dragon Tattoo</t>
  </si>
  <si>
    <t>Die Hard with a Vengeance</t>
  </si>
  <si>
    <t>Sherlock Holmes</t>
  </si>
  <si>
    <t>Atlantis: The Lost Empire</t>
  </si>
  <si>
    <t>Walt Becker</t>
  </si>
  <si>
    <t>Alvin and the Chipmunks: The Road Chip</t>
  </si>
  <si>
    <t>Valkyrie</t>
  </si>
  <si>
    <t>Dennis Dugan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</si>
  <si>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</si>
  <si>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</si>
  <si>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</si>
  <si>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</si>
  <si>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</si>
  <si>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</si>
  <si>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Sydney Pollack</t>
  </si>
  <si>
    <t>The Interpreter</t>
  </si>
  <si>
    <t>Aboriginal</t>
  </si>
  <si>
    <t>Thor Freudenthal</t>
  </si>
  <si>
    <t>Percy Jackson: Sea of Monsters</t>
  </si>
  <si>
    <t>Lara Croft Tomb Raider: The Cradle of Life</t>
  </si>
  <si>
    <t>Now You See Me 2</t>
  </si>
  <si>
    <t>The Saint</t>
  </si>
  <si>
    <t>Spy Game</t>
  </si>
  <si>
    <t>Brian De Palma</t>
  </si>
  <si>
    <t>Mission to Mars</t>
  </si>
  <si>
    <t>Rio</t>
  </si>
  <si>
    <t>Bicentennial Man</t>
  </si>
  <si>
    <t>Mick Jackson</t>
  </si>
  <si>
    <t>Volcano</t>
  </si>
  <si>
    <t>Alan J. Pakula</t>
  </si>
  <si>
    <t>The Devil's Own</t>
  </si>
  <si>
    <t>Kathryn Bigelow</t>
  </si>
  <si>
    <t>K-19: The Widowmaker</t>
  </si>
  <si>
    <t>John Milius</t>
  </si>
  <si>
    <t>Conan the Barbarian</t>
  </si>
  <si>
    <t>Cinderella Man</t>
  </si>
  <si>
    <t>Andrey Konchalovskiy</t>
  </si>
  <si>
    <t>The Nutcracker in 3D</t>
  </si>
  <si>
    <t>Gary Ross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</si>
  <si>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</si>
  <si>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</si>
  <si>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</si>
  <si>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</si>
  <si>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</si>
  <si>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</si>
  <si>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</si>
  <si>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Paul W.S. Anderson</t>
  </si>
  <si>
    <t>The Three Musketeers</t>
  </si>
  <si>
    <t>Genndy Tartakovsky</t>
  </si>
  <si>
    <t>Hotel Transylvania</t>
  </si>
  <si>
    <t>Kevin Lima</t>
  </si>
  <si>
    <t>Enchanted</t>
  </si>
  <si>
    <t>Daniel Espinosa</t>
  </si>
  <si>
    <t>Safe House</t>
  </si>
  <si>
    <t>102 Dalmatians</t>
  </si>
  <si>
    <t>Tower Heist</t>
  </si>
  <si>
    <t>Nancy Meyers</t>
  </si>
  <si>
    <t>The Holiday</t>
  </si>
  <si>
    <t>Enemy of the State</t>
  </si>
  <si>
    <t>It's Complicated</t>
  </si>
  <si>
    <t>Ocean's Thirteen</t>
  </si>
  <si>
    <t>Roger Allers</t>
  </si>
  <si>
    <t>Open Season</t>
  </si>
  <si>
    <t>Neil Burger</t>
  </si>
  <si>
    <t>Divergent</t>
  </si>
  <si>
    <t>Jean-Jacques Annaud</t>
  </si>
  <si>
    <t>Enemy at the Gates</t>
  </si>
  <si>
    <t>The Rundown</t>
  </si>
  <si>
    <t>Last Action Hero</t>
  </si>
  <si>
    <t>Memoirs of a Geisha</t>
  </si>
  <si>
    <t>The Fast and the Furious: Tokyo Drift</t>
  </si>
  <si>
    <t>Sarah Smith</t>
  </si>
  <si>
    <t>Arthur Christmas</t>
  </si>
  <si>
    <t>Martin Brest</t>
  </si>
  <si>
    <t>Meet Joe Black</t>
  </si>
  <si>
    <t>Andrew Davis</t>
  </si>
  <si>
    <t>Collateral Damage</t>
  </si>
  <si>
    <t>Tarsem Singh</t>
  </si>
  <si>
    <t>Mirror Mirror</t>
  </si>
  <si>
    <t>Edgar Wright</t>
  </si>
  <si>
    <t>Scott Pilgrim vs. the World</t>
  </si>
  <si>
    <t>Jon Amiel</t>
  </si>
  <si>
    <t>The Core</t>
  </si>
  <si>
    <t>Peter Segal</t>
  </si>
  <si>
    <t>Nutty Professor II: The Klumps</t>
  </si>
  <si>
    <t>Scooby-Doo</t>
  </si>
  <si>
    <t>Pete Travis</t>
  </si>
  <si>
    <t>Dredd</t>
  </si>
  <si>
    <t>Click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</si>
  <si>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</si>
  <si>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</si>
  <si>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</si>
  <si>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</si>
  <si>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</si>
  <si>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</si>
  <si>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Sylvester Stallone</t>
  </si>
  <si>
    <t>The Expendables</t>
  </si>
  <si>
    <t>Mission: Impossible</t>
  </si>
  <si>
    <t>The Hunger Games</t>
  </si>
  <si>
    <t>Todd Phillips</t>
  </si>
  <si>
    <t>The Hangover Part II</t>
  </si>
  <si>
    <t>Batman Returns</t>
  </si>
  <si>
    <t>Over the Hedge</t>
  </si>
  <si>
    <t>Lilo &amp; Stitch</t>
  </si>
  <si>
    <t>Mimi Leder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</si>
  <si>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</si>
  <si>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</si>
  <si>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</si>
  <si>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</si>
  <si>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</si>
  <si>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</si>
  <si>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</si>
  <si>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</si>
  <si>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Seth Gordon</t>
  </si>
  <si>
    <t>Four Christmases</t>
  </si>
  <si>
    <t>Robots</t>
  </si>
  <si>
    <t>Face/Off</t>
  </si>
  <si>
    <t>Adam Shankman</t>
  </si>
  <si>
    <t>Bedtime Stories</t>
  </si>
  <si>
    <t>Road to Perdition</t>
  </si>
  <si>
    <t>Just Go with It</t>
  </si>
  <si>
    <t>Con Air</t>
  </si>
  <si>
    <t>D.J. Caruso</t>
  </si>
  <si>
    <t>Eagle Eye</t>
  </si>
  <si>
    <t>Anthony Minghella</t>
  </si>
  <si>
    <t>Cold Mountain</t>
  </si>
  <si>
    <t>Albert Hughes</t>
  </si>
  <si>
    <t>The Book of Eli</t>
  </si>
  <si>
    <t>Les Mayfield</t>
  </si>
  <si>
    <t>Flubber</t>
  </si>
  <si>
    <t>The Haunting</t>
  </si>
  <si>
    <t>Joe Pytka</t>
  </si>
  <si>
    <t>Space Jam</t>
  </si>
  <si>
    <t>The Pink Panther</t>
  </si>
  <si>
    <t>Scott Derrickson</t>
  </si>
  <si>
    <t>The Day the Earth Stood Still</t>
  </si>
  <si>
    <t>Conspiracy Theory</t>
  </si>
  <si>
    <t>Fury</t>
  </si>
  <si>
    <t>Ivan Reitman</t>
  </si>
  <si>
    <t>Six Days Seven Nights</t>
  </si>
  <si>
    <t>Eric Brevig</t>
  </si>
  <si>
    <t>Yogi Bear</t>
  </si>
  <si>
    <t>Kelly Asbury</t>
  </si>
  <si>
    <t>Spirit: Stallion of the Cimarron</t>
  </si>
  <si>
    <t>Zookeeper</t>
  </si>
  <si>
    <t>Stephen Hopkins</t>
  </si>
  <si>
    <t>Lost in Space</t>
  </si>
  <si>
    <t>Jonathan Demme</t>
  </si>
  <si>
    <t>The Manchurian Candidate</t>
  </si>
  <si>
    <t>Hotel Transylvania 2</t>
  </si>
  <si>
    <t>James Algar</t>
  </si>
  <si>
    <t>Fantasia 2000</t>
  </si>
  <si>
    <t>The Time Machine</t>
  </si>
  <si>
    <t>Mighty Joe Young</t>
  </si>
  <si>
    <t>Swordfish</t>
  </si>
  <si>
    <t>The Legend of Zorro</t>
  </si>
  <si>
    <t>Spanish</t>
  </si>
  <si>
    <t>Vincent Ward</t>
  </si>
  <si>
    <t>What Dreams May Come</t>
  </si>
  <si>
    <t>Steven Brill</t>
  </si>
  <si>
    <t>Little Nicky</t>
  </si>
  <si>
    <t>Terry Gilliam</t>
  </si>
  <si>
    <t>The Brothers Grimm</t>
  </si>
  <si>
    <t>Mars Attacks!</t>
  </si>
  <si>
    <t>Surrogates</t>
  </si>
  <si>
    <t>Thirteen Days</t>
  </si>
  <si>
    <t>Daylight</t>
  </si>
  <si>
    <t>Barry Cook</t>
  </si>
  <si>
    <t>Walking with Dinosaurs 3D</t>
  </si>
  <si>
    <t>Roger Christian</t>
  </si>
  <si>
    <t>Battlefield Earth</t>
  </si>
  <si>
    <t>Joe Dante</t>
  </si>
  <si>
    <t>Looney Tunes: Back in Action</t>
  </si>
  <si>
    <t>Nine</t>
  </si>
  <si>
    <t>Timeline</t>
  </si>
  <si>
    <t>Kevin Costner</t>
  </si>
  <si>
    <t>The Postman</t>
  </si>
  <si>
    <t>Babe: Pig in the City</t>
  </si>
  <si>
    <t>The Last Witch Hunter</t>
  </si>
  <si>
    <t>Antony Hoffman</t>
  </si>
  <si>
    <t>Red Planet</t>
  </si>
  <si>
    <t>Arthur and the Invisibles</t>
  </si>
  <si>
    <t>Jacques Perrin</t>
  </si>
  <si>
    <t>Documentary</t>
  </si>
  <si>
    <t>Oceans</t>
  </si>
  <si>
    <t>French</t>
  </si>
  <si>
    <t>A Sound of Thunder</t>
  </si>
  <si>
    <t>Pompeii</t>
  </si>
  <si>
    <t>A Beautiful Mind</t>
  </si>
  <si>
    <t>The Lion King</t>
  </si>
  <si>
    <t>Journey 2: The Mysterious Island</t>
  </si>
  <si>
    <t>Cody Cameron</t>
  </si>
  <si>
    <t>Cloudy with a Chance of Meatballs 2</t>
  </si>
  <si>
    <t>Red Dragon</t>
  </si>
  <si>
    <t>Hidalgo</t>
  </si>
  <si>
    <t>Jack and Jill</t>
  </si>
  <si>
    <t>John Singleton</t>
  </si>
  <si>
    <t>2 Fast 2 Furious</t>
  </si>
  <si>
    <t>The Little Prince</t>
  </si>
  <si>
    <t>Oliver Hirschbiegel</t>
  </si>
  <si>
    <t>The Invasion</t>
  </si>
  <si>
    <t>Des McAnuff</t>
  </si>
  <si>
    <t>The Adventures of Rocky &amp; Bullwinkle</t>
  </si>
  <si>
    <t>Yarrow Cheney</t>
  </si>
  <si>
    <t>The Secret Life of Pets</t>
  </si>
  <si>
    <t>Japan</t>
  </si>
  <si>
    <t>Stephen Norrington</t>
  </si>
  <si>
    <t>The League of Extraordinary Gentlemen</t>
  </si>
  <si>
    <t>Pierre Coffin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</si>
  <si>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</si>
  <si>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</si>
  <si>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</si>
  <si>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</si>
  <si>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</si>
  <si>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</si>
  <si>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Timur Bekmambetov</t>
  </si>
  <si>
    <t>Wanted</t>
  </si>
  <si>
    <t>The Rock</t>
  </si>
  <si>
    <t>Ice Age: The Meltdown</t>
  </si>
  <si>
    <t>50 First Dates</t>
  </si>
  <si>
    <t>Hairspray</t>
  </si>
  <si>
    <t>Exorcist: The Beginning</t>
  </si>
  <si>
    <t>David Kellogg</t>
  </si>
  <si>
    <t>Inspector Gadget</t>
  </si>
  <si>
    <t>Now You See Me</t>
  </si>
  <si>
    <t>Grown Ups</t>
  </si>
  <si>
    <t>The Terminal</t>
  </si>
  <si>
    <t>Hotel for Dogs</t>
  </si>
  <si>
    <t>Vertical Limit</t>
  </si>
  <si>
    <t>Mike Nichols</t>
  </si>
  <si>
    <t>Charlie Wilson's War</t>
  </si>
  <si>
    <t>Shark Tale</t>
  </si>
  <si>
    <t>Dreamgirls</t>
  </si>
  <si>
    <t>F. Gary Gray</t>
  </si>
  <si>
    <t>Be Cool</t>
  </si>
  <si>
    <t>Munich</t>
  </si>
  <si>
    <t>Antoine Fuqua</t>
  </si>
  <si>
    <t>Tears of the Sun</t>
  </si>
  <si>
    <t>Robert Luketic</t>
  </si>
  <si>
    <t>Killers</t>
  </si>
  <si>
    <t>The Man from U.N.C.L.E.</t>
  </si>
  <si>
    <t>Spanglish</t>
  </si>
  <si>
    <t>Gil Kenan</t>
  </si>
  <si>
    <t>Monster House</t>
  </si>
  <si>
    <t>Barry Levinson</t>
  </si>
  <si>
    <t>Bandits</t>
  </si>
  <si>
    <t>Jerry Zucker</t>
  </si>
  <si>
    <t>First Knight</t>
  </si>
  <si>
    <t>Andy Tennant</t>
  </si>
  <si>
    <t>Anna and the King</t>
  </si>
  <si>
    <t>Immortals</t>
  </si>
  <si>
    <t>Florent-Emilio Siri</t>
  </si>
  <si>
    <t>Hostage</t>
  </si>
  <si>
    <t>Don Bluth</t>
  </si>
  <si>
    <t>Titan A.E.</t>
  </si>
  <si>
    <t>Ron Shelton</t>
  </si>
  <si>
    <t>Hollywood Homicide</t>
  </si>
  <si>
    <t>Soldier</t>
  </si>
  <si>
    <t>Henry Selick</t>
  </si>
  <si>
    <t>Monkeybone</t>
  </si>
  <si>
    <t>Flight of the Phoenix</t>
  </si>
  <si>
    <t>Unbreakable</t>
  </si>
  <si>
    <t>Kyle Balda</t>
  </si>
  <si>
    <t>Minions</t>
  </si>
  <si>
    <t>Sucker Punch</t>
  </si>
  <si>
    <t>Snake Eyes</t>
  </si>
  <si>
    <t>Sphere</t>
  </si>
  <si>
    <t>Clay Kaytis</t>
  </si>
  <si>
    <t>The Angry Birds Movie</t>
  </si>
  <si>
    <t>Fool's Gold</t>
  </si>
  <si>
    <t>Judd Apatow</t>
  </si>
  <si>
    <t>Funny People</t>
  </si>
  <si>
    <t>The Kingdom</t>
  </si>
  <si>
    <t>Talladega Nights: The Ballad of Ricky Bobby</t>
  </si>
  <si>
    <t>Steve Carr</t>
  </si>
  <si>
    <t>Dr. Dolittle 2</t>
  </si>
  <si>
    <t>Mel Gibson</t>
  </si>
  <si>
    <t>Braveheart</t>
  </si>
  <si>
    <t>Jarhead</t>
  </si>
  <si>
    <t>David Silverman</t>
  </si>
  <si>
    <t>The Simpsons Movie</t>
  </si>
  <si>
    <t>Frank Darabont</t>
  </si>
  <si>
    <t>The Majestic</t>
  </si>
  <si>
    <t>Driven</t>
  </si>
  <si>
    <t>Two Brothers</t>
  </si>
  <si>
    <t>The Village</t>
  </si>
  <si>
    <t>Betty Thomas</t>
  </si>
  <si>
    <t>Doctor Dolittle</t>
  </si>
  <si>
    <t>Signs</t>
  </si>
  <si>
    <t>Shrek 2</t>
  </si>
  <si>
    <t>Cars</t>
  </si>
  <si>
    <t>Garry Marshall</t>
  </si>
  <si>
    <t>Runaway Bride</t>
  </si>
  <si>
    <t>xXx</t>
  </si>
  <si>
    <t>Paul Tibbitt</t>
  </si>
  <si>
    <t>The SpongeBob Movie: Sponge Out of Water</t>
  </si>
  <si>
    <t>Ransom</t>
  </si>
  <si>
    <t>Inglourious Basterds</t>
  </si>
  <si>
    <t>Hook</t>
  </si>
  <si>
    <t>Die Hard 2</t>
  </si>
  <si>
    <t>Clark Johnson</t>
  </si>
  <si>
    <t>S.W.A.T.</t>
  </si>
  <si>
    <t>Cameron Crowe</t>
  </si>
  <si>
    <t>Vanilla Sky</t>
  </si>
  <si>
    <t>Lady in the Water</t>
  </si>
  <si>
    <t>AVP: Alien vs. Predator</t>
  </si>
  <si>
    <t>Alvin and the Chipmunks: The Squeakquel</t>
  </si>
  <si>
    <t>Randall Wallace</t>
  </si>
  <si>
    <t>We Were Soldiers</t>
  </si>
  <si>
    <t>Olympus Has Fallen</t>
  </si>
  <si>
    <t>Jonathan Frakes</t>
  </si>
  <si>
    <t>Star Trek: Insurrection</t>
  </si>
  <si>
    <t>Battle Los Angeles</t>
  </si>
  <si>
    <t>Big Fish</t>
  </si>
  <si>
    <t>Wolf</t>
  </si>
  <si>
    <t>War Horse</t>
  </si>
  <si>
    <t>George Clooney</t>
  </si>
  <si>
    <t>The Monuments Men</t>
  </si>
  <si>
    <t>The Abyss</t>
  </si>
  <si>
    <t>Wall Street: Money Never Sleeps</t>
  </si>
  <si>
    <t>Gary Shore</t>
  </si>
  <si>
    <t>Dracula Untold</t>
  </si>
  <si>
    <t>The Siege</t>
  </si>
  <si>
    <t>Stardust</t>
  </si>
  <si>
    <t>Seven Years in Tibet</t>
  </si>
  <si>
    <t>The Dilemma</t>
  </si>
  <si>
    <t>Bad Company</t>
  </si>
  <si>
    <t>Andrzej Bartkowiak</t>
  </si>
  <si>
    <t>Doom</t>
  </si>
  <si>
    <t>I Spy</t>
  </si>
  <si>
    <t>M?ns M?rlind</t>
  </si>
  <si>
    <t>Underworld: Awakening</t>
  </si>
  <si>
    <t>Rock of Ages</t>
  </si>
  <si>
    <t>Gregory Hoblit</t>
  </si>
  <si>
    <t>Hart's War</t>
  </si>
  <si>
    <t>Gary McKendry</t>
  </si>
  <si>
    <t>Killer Elite</t>
  </si>
  <si>
    <t>Rollerball</t>
  </si>
  <si>
    <t>Wych Kaosayananda</t>
  </si>
  <si>
    <t>Ballistic: Ecks vs. Sever</t>
  </si>
  <si>
    <t>Mikael Salomon</t>
  </si>
  <si>
    <t>Hard Rain</t>
  </si>
  <si>
    <t>Bobby Farrelly</t>
  </si>
  <si>
    <t>Osmosis Jones</t>
  </si>
  <si>
    <t>Blackhat</t>
  </si>
  <si>
    <t>Kerry Conran</t>
  </si>
  <si>
    <t>Sky Captain and the World of Tomorrow</t>
  </si>
  <si>
    <t>Michael Caton-Jones</t>
  </si>
  <si>
    <t>Basic Instinct 2</t>
  </si>
  <si>
    <t>Mikael H?fstr?m</t>
  </si>
  <si>
    <t>Escape Plan</t>
  </si>
  <si>
    <t>The Legend of Hercules</t>
  </si>
  <si>
    <t>Phil Alden Robinson</t>
  </si>
  <si>
    <t>The Sum of All Fears</t>
  </si>
  <si>
    <t>David Slade</t>
  </si>
  <si>
    <t>The Twilight Saga: Eclipse</t>
  </si>
  <si>
    <t>The Score</t>
  </si>
  <si>
    <t>Despicable Me</t>
  </si>
  <si>
    <t>Joseph Ruben</t>
  </si>
  <si>
    <t>Money Train</t>
  </si>
  <si>
    <t>Seth MacFarlane</t>
  </si>
  <si>
    <t>Ted 2</t>
  </si>
  <si>
    <t>Alejandro Amen?bar</t>
  </si>
  <si>
    <t>Agora</t>
  </si>
  <si>
    <t>Spain</t>
  </si>
  <si>
    <t>Kinka Usher</t>
  </si>
  <si>
    <t>Mystery Men</t>
  </si>
  <si>
    <t>Hall Pass</t>
  </si>
  <si>
    <t>The Insider</t>
  </si>
  <si>
    <t>Body of Lies</t>
  </si>
  <si>
    <t>Abraham Lincoln: Vampire Hunter</t>
  </si>
  <si>
    <t>Entrapment</t>
  </si>
  <si>
    <t>Rob Bowman</t>
  </si>
  <si>
    <t>The X Files</t>
  </si>
  <si>
    <t>Doug Lefler</t>
  </si>
  <si>
    <t>The Last Legion</t>
  </si>
  <si>
    <t>Saving Private Ryan</t>
  </si>
  <si>
    <t>Scott Waugh</t>
  </si>
  <si>
    <t>Need for Speed</t>
  </si>
  <si>
    <t>What Women Want</t>
  </si>
  <si>
    <t>Ice Age</t>
  </si>
  <si>
    <t>Lawrence Kasdan</t>
  </si>
  <si>
    <t>Dreamcatcher</t>
  </si>
  <si>
    <t>Lincoln</t>
  </si>
  <si>
    <t>The Matrix</t>
  </si>
  <si>
    <t>Apollo 13</t>
  </si>
  <si>
    <t>Michael Lembeck</t>
  </si>
  <si>
    <t>The Santa Clause 2</t>
  </si>
  <si>
    <t>Tom Hooper</t>
  </si>
  <si>
    <t>Les Mis</t>
  </si>
  <si>
    <t>Nora Ephron</t>
  </si>
  <si>
    <t>You've Got Mail</t>
  </si>
  <si>
    <t>Step Brothers</t>
  </si>
  <si>
    <t>The Mask of Zorro</t>
  </si>
  <si>
    <t>Due Date</t>
  </si>
  <si>
    <t>Angelina Jolie Pitt</t>
  </si>
  <si>
    <t>Unbroken</t>
  </si>
  <si>
    <t>Clint Eastwood</t>
  </si>
  <si>
    <t>Space Cowboys</t>
  </si>
  <si>
    <t>Cliffhanger</t>
  </si>
  <si>
    <t>Broken Arrow</t>
  </si>
  <si>
    <t>The Kid</t>
  </si>
  <si>
    <t>World Trade Center</t>
  </si>
  <si>
    <t>Mona Lisa Smile</t>
  </si>
  <si>
    <t>Larry Charles</t>
  </si>
  <si>
    <t>The Dictator</t>
  </si>
  <si>
    <t>Stanley Kubrick</t>
  </si>
  <si>
    <t>Eyes Wide Shut</t>
  </si>
  <si>
    <t>Will Gluck</t>
  </si>
  <si>
    <t>Annie</t>
  </si>
  <si>
    <t>Glenn Ficarra</t>
  </si>
  <si>
    <t>Focus</t>
  </si>
  <si>
    <t>This Means War</t>
  </si>
  <si>
    <t>David S. Goyer</t>
  </si>
  <si>
    <t>Blade: Trinity</t>
  </si>
  <si>
    <t>Primary Colors</t>
  </si>
  <si>
    <t>Resident Evil: Retribution</t>
  </si>
  <si>
    <t>Death Race</t>
  </si>
  <si>
    <t>The Long Kiss Goodnight</t>
  </si>
  <si>
    <t>Taylor Hackford</t>
  </si>
  <si>
    <t>Proof of Life</t>
  </si>
  <si>
    <t>Zathura: A Space Adventure</t>
  </si>
  <si>
    <t>Fight Club</t>
  </si>
  <si>
    <t>We Are Marshall</t>
  </si>
  <si>
    <t>Michael Lehmann</t>
  </si>
  <si>
    <t>Hudson Hawk</t>
  </si>
  <si>
    <t>Lucky Numbers</t>
  </si>
  <si>
    <t>Stuart Beattie</t>
  </si>
  <si>
    <t>I, Frankenstein</t>
  </si>
  <si>
    <t>Roman Polanski</t>
  </si>
  <si>
    <t>Oliver Twist</t>
  </si>
  <si>
    <t>Elektra</t>
  </si>
  <si>
    <t>Frank Miller</t>
  </si>
  <si>
    <t>Sin City: A Dame to Kill For</t>
  </si>
  <si>
    <t>Random Hearts</t>
  </si>
  <si>
    <t>Baltasar Korm?kur</t>
  </si>
  <si>
    <t>Everest</t>
  </si>
  <si>
    <t>Perfume: The Story of a Murderer</t>
  </si>
  <si>
    <t>Austin Powers in Goldmember</t>
  </si>
  <si>
    <t>Astro Boy</t>
  </si>
  <si>
    <t>Hong Kong</t>
  </si>
  <si>
    <t>Jurassic Park</t>
  </si>
  <si>
    <t>Wyatt Earp</t>
  </si>
  <si>
    <t>Clear and Present Danger</t>
  </si>
  <si>
    <t>Daniel Lee</t>
  </si>
  <si>
    <t>Dragon Blade</t>
  </si>
  <si>
    <t>Keenen Ivory Wayans</t>
  </si>
  <si>
    <t>Littleman</t>
  </si>
  <si>
    <t>U-571</t>
  </si>
  <si>
    <t>Rob Reiner</t>
  </si>
  <si>
    <t>The American President</t>
  </si>
  <si>
    <t>Marco Schnabel</t>
  </si>
  <si>
    <t>The Love Guru</t>
  </si>
  <si>
    <t>Demian Lichtenstein</t>
  </si>
  <si>
    <t>3000 Miles to Graceland</t>
  </si>
  <si>
    <t>The Hateful Eight</t>
  </si>
  <si>
    <t>Josh Gordon</t>
  </si>
  <si>
    <t>Blades of Glory</t>
  </si>
  <si>
    <t>Tim Hill</t>
  </si>
  <si>
    <t>Hop</t>
  </si>
  <si>
    <t>Meet the Fockers</t>
  </si>
  <si>
    <t>David Frankel</t>
  </si>
  <si>
    <t>Marley &amp; Me</t>
  </si>
  <si>
    <t>The Green Mile</t>
  </si>
  <si>
    <t>Chicken Little</t>
  </si>
  <si>
    <t>Gone Girl</t>
  </si>
  <si>
    <t>The Bourne Identity</t>
  </si>
  <si>
    <t>GoldenEye</t>
  </si>
  <si>
    <t>The General's Daughter</t>
  </si>
  <si>
    <t>The Truman Show</t>
  </si>
  <si>
    <t>Brenda Chapman</t>
  </si>
  <si>
    <t>The Prince of Egypt</t>
  </si>
  <si>
    <t>Daddy Day Care</t>
  </si>
  <si>
    <t>2 Guns</t>
  </si>
  <si>
    <t>Cats &amp; Dogs</t>
  </si>
  <si>
    <t>The Italian Job</t>
  </si>
  <si>
    <t>Marc Lawrence</t>
  </si>
  <si>
    <t>Two Weeks Notice</t>
  </si>
  <si>
    <t>Antz</t>
  </si>
  <si>
    <t>Peter Billingsley</t>
  </si>
  <si>
    <t>Couples Retreat</t>
  </si>
  <si>
    <t>Days of Thunder</t>
  </si>
  <si>
    <t>Cheaper by the Dozen 2</t>
  </si>
  <si>
    <t>Wes Ball</t>
  </si>
  <si>
    <t>The Scorch Trials</t>
  </si>
  <si>
    <t>Ryan Murphy</t>
  </si>
  <si>
    <t>Eat Pray Love</t>
  </si>
  <si>
    <t>The Family Man</t>
  </si>
  <si>
    <t>RED</t>
  </si>
  <si>
    <t>Any Given Sunday</t>
  </si>
  <si>
    <t>Robert Redford</t>
  </si>
  <si>
    <t>The Horse Whisperer</t>
  </si>
  <si>
    <t>Collateral</t>
  </si>
  <si>
    <t>The Scorpion King</t>
  </si>
  <si>
    <t>Jay Russell</t>
  </si>
  <si>
    <t>Ladder 49</t>
  </si>
  <si>
    <t>Jack Reacher</t>
  </si>
  <si>
    <t>Deep Blue Sea</t>
  </si>
  <si>
    <t>Kenny Ortega</t>
  </si>
  <si>
    <t>This Is It</t>
  </si>
  <si>
    <t>Contagion</t>
  </si>
  <si>
    <t>David McNally</t>
  </si>
  <si>
    <t>Kangaroo Jack</t>
  </si>
  <si>
    <t>Coraline</t>
  </si>
  <si>
    <t>The Happening</t>
  </si>
  <si>
    <t>Man on Fire</t>
  </si>
  <si>
    <t>Brian Robbins</t>
  </si>
  <si>
    <t>The Shaggy Dog</t>
  </si>
  <si>
    <t>Starsky &amp; Hutch</t>
  </si>
  <si>
    <t>Brian Levant</t>
  </si>
  <si>
    <t>Jingle All the Way</t>
  </si>
  <si>
    <t>Hellboy</t>
  </si>
  <si>
    <t>Steven Zaillian</t>
  </si>
  <si>
    <t>A Civil Action</t>
  </si>
  <si>
    <t>Chris Butler</t>
  </si>
  <si>
    <t>ParaNorman</t>
  </si>
  <si>
    <t>The Jackal</t>
  </si>
  <si>
    <t>Paycheck</t>
  </si>
  <si>
    <t>Jon Avnet</t>
  </si>
  <si>
    <t>Up Close &amp; Personal</t>
  </si>
  <si>
    <t>Sam Fell</t>
  </si>
  <si>
    <t>The Tale of Despereaux</t>
  </si>
  <si>
    <t>Kevin Donovan</t>
  </si>
  <si>
    <t>The Tuxedo</t>
  </si>
  <si>
    <t>Geoff Murphy</t>
  </si>
  <si>
    <t>Under Siege 2: Dark Territory</t>
  </si>
  <si>
    <t>Jack Ryan: Shadow Recruit</t>
  </si>
  <si>
    <t>David O. Russell</t>
  </si>
  <si>
    <t>Joy</t>
  </si>
  <si>
    <t>Babak Najafi</t>
  </si>
  <si>
    <t>London Has Fallen</t>
  </si>
  <si>
    <t>Jean-Pierre Jeunet</t>
  </si>
  <si>
    <t>Alien: Resurrection</t>
  </si>
  <si>
    <t>Shooter</t>
  </si>
  <si>
    <t>Graham Annable</t>
  </si>
  <si>
    <t>The Boxtrolls</t>
  </si>
  <si>
    <t>Griffin Dunne</t>
  </si>
  <si>
    <t>Practical Magic</t>
  </si>
  <si>
    <t>The Lego Movie</t>
  </si>
  <si>
    <t>John Pasquin</t>
  </si>
  <si>
    <t>Miss Congeniality 2: Armed and Fabulous</t>
  </si>
  <si>
    <t>Reign of Fire</t>
  </si>
  <si>
    <t>Ruben Fleischer</t>
  </si>
  <si>
    <t>Gangster Squad</t>
  </si>
  <si>
    <t>Harold Ramis</t>
  </si>
  <si>
    <t>Year One</t>
  </si>
  <si>
    <t>Invictus</t>
  </si>
  <si>
    <t>Duplicity</t>
  </si>
  <si>
    <t>Donald Petrie</t>
  </si>
  <si>
    <t>My Favorite Martian</t>
  </si>
  <si>
    <t>The Sentinel</t>
  </si>
  <si>
    <t>Jorge Blanco</t>
  </si>
  <si>
    <t>Planet 51</t>
  </si>
  <si>
    <t>Stuart Baird</t>
  </si>
  <si>
    <t>Star Trek: Nemesis</t>
  </si>
  <si>
    <t>Joel Coen</t>
  </si>
  <si>
    <t>Intolerable Cruelty</t>
  </si>
  <si>
    <t>Edge of Darkness</t>
  </si>
  <si>
    <t>The Relic</t>
  </si>
  <si>
    <t>Analyze That</t>
  </si>
  <si>
    <t>Righteous Kill</t>
  </si>
  <si>
    <t>Harold Becker</t>
  </si>
  <si>
    <t>Mercury Rising</t>
  </si>
  <si>
    <t>The Soloist</t>
  </si>
  <si>
    <t>The Legend of Bagger Vance</t>
  </si>
  <si>
    <t>Almost Famous</t>
  </si>
  <si>
    <t>xXx: State of the Union</t>
  </si>
  <si>
    <t>Scott Stewart</t>
  </si>
  <si>
    <t>Priest</t>
  </si>
  <si>
    <t>Patrick Gilmore</t>
  </si>
  <si>
    <t>Sinbad: Legend of the Seven Seas</t>
  </si>
  <si>
    <t>Event Horizon</t>
  </si>
  <si>
    <t>Dragonfly</t>
  </si>
  <si>
    <t>The Black Dahlia</t>
  </si>
  <si>
    <t>Tony Bill</t>
  </si>
  <si>
    <t>Flyboys</t>
  </si>
  <si>
    <t>Rod Lurie</t>
  </si>
  <si>
    <t>The Last Castle</t>
  </si>
  <si>
    <t>Walter Hill</t>
  </si>
  <si>
    <t>Supernova</t>
  </si>
  <si>
    <t>Akiva Goldsman</t>
  </si>
  <si>
    <t>Winter's Tale</t>
  </si>
  <si>
    <t>Harald Zwart</t>
  </si>
  <si>
    <t>The Mortal Instruments: City of Bones</t>
  </si>
  <si>
    <t>Meet Dave</t>
  </si>
  <si>
    <t>Walter Salles</t>
  </si>
  <si>
    <t>Dark Water</t>
  </si>
  <si>
    <t>Edtv</t>
  </si>
  <si>
    <t>Iain Softley</t>
  </si>
  <si>
    <t>Inkheart</t>
  </si>
  <si>
    <t>The Spirit</t>
  </si>
  <si>
    <t>David Koepp</t>
  </si>
  <si>
    <t>Mortdecai</t>
  </si>
  <si>
    <t>Uwe Boll</t>
  </si>
  <si>
    <t>In the Name of the King: A Dungeon Siege Tale</t>
  </si>
  <si>
    <t>Beyond Borders</t>
  </si>
  <si>
    <t>John Dahl</t>
  </si>
  <si>
    <t>The Great Raid</t>
  </si>
  <si>
    <t>Filipino</t>
  </si>
  <si>
    <t>Tim Miller</t>
  </si>
  <si>
    <t>Deadpool</t>
  </si>
  <si>
    <t>Stephen Herek</t>
  </si>
  <si>
    <t>Holy Man</t>
  </si>
  <si>
    <t>American Sniper</t>
  </si>
  <si>
    <t>Goosebumps</t>
  </si>
  <si>
    <t>Just Like Heaven</t>
  </si>
  <si>
    <t>The Flintstones in Viva Rock Vegas</t>
  </si>
  <si>
    <t>Peter MacDonald</t>
  </si>
  <si>
    <t>Rambo III</t>
  </si>
  <si>
    <t>Leatherheads</t>
  </si>
  <si>
    <t>Did You Hear About the Morgans?</t>
  </si>
  <si>
    <t>The Internship</t>
  </si>
  <si>
    <t>Resident Evil: Afterlife</t>
  </si>
  <si>
    <t>Anthony Hemingway</t>
  </si>
  <si>
    <t>Red Tails</t>
  </si>
  <si>
    <t>The Devil's Advocate</t>
  </si>
  <si>
    <t>Sean Anders</t>
  </si>
  <si>
    <t>That's My Boy</t>
  </si>
  <si>
    <t>DragonHeart</t>
  </si>
  <si>
    <t>After the Sunset</t>
  </si>
  <si>
    <t>Mark Neveldine</t>
  </si>
  <si>
    <t>Ghost Rider: Spirit of Vengeance</t>
  </si>
  <si>
    <t>John Madden</t>
  </si>
  <si>
    <t>Captain Corelli's Mandolin</t>
  </si>
  <si>
    <t>The Pacifier</t>
  </si>
  <si>
    <t>Kevin Bray</t>
  </si>
  <si>
    <t>Walking Tall</t>
  </si>
  <si>
    <t>Forrest Gump</t>
  </si>
  <si>
    <t>Alvin and the Chipmunks</t>
  </si>
  <si>
    <t>Meet the Parents</t>
  </si>
  <si>
    <t>Mike Gabriel</t>
  </si>
  <si>
    <t>Pocahontas</t>
  </si>
  <si>
    <t>Superman</t>
  </si>
  <si>
    <t>The Nutty Professor</t>
  </si>
  <si>
    <t>Hitch</t>
  </si>
  <si>
    <t>Sam Weisman</t>
  </si>
  <si>
    <t>George of the Jungle</t>
  </si>
  <si>
    <t>Jesse Dylan</t>
  </si>
  <si>
    <t>American Wedding</t>
  </si>
  <si>
    <t>Captain Phillips</t>
  </si>
  <si>
    <t>Date Night</t>
  </si>
  <si>
    <t>Casper</t>
  </si>
  <si>
    <t>The Equalizer</t>
  </si>
  <si>
    <t>Wayne Wang</t>
  </si>
  <si>
    <t>Maid in Manhattan</t>
  </si>
  <si>
    <t>Crimson Tide</t>
  </si>
  <si>
    <t>Gabriele Muccino</t>
  </si>
  <si>
    <t>The Pursuit of Happyness</t>
  </si>
  <si>
    <t>Flightplan</t>
  </si>
  <si>
    <t>Disclosure</t>
  </si>
  <si>
    <t>City of Angels</t>
  </si>
  <si>
    <t>Kill Bill: Vol. 1</t>
  </si>
  <si>
    <t>Bowfinger</t>
  </si>
  <si>
    <t>Kill Bill: Vol. 2</t>
  </si>
  <si>
    <t>Tango &amp; Cash</t>
  </si>
  <si>
    <t>Death Becomes Her</t>
  </si>
  <si>
    <t>Tom Dey</t>
  </si>
  <si>
    <t>Shanghai Noon</t>
  </si>
  <si>
    <t>Executive Decision</t>
  </si>
  <si>
    <t>Mr. Popper's Penguins</t>
  </si>
  <si>
    <t>The Forbidden Kingdom</t>
  </si>
  <si>
    <t>Jimmy Hayward</t>
  </si>
  <si>
    <t>Free Birds</t>
  </si>
  <si>
    <t>Alien 3</t>
  </si>
  <si>
    <t>Alan Parker</t>
  </si>
  <si>
    <t>Evita</t>
  </si>
  <si>
    <t>John Frankenheimer</t>
  </si>
  <si>
    <t>Ronin</t>
  </si>
  <si>
    <t>The Ghost and the Darkness</t>
  </si>
  <si>
    <t>Paul King</t>
  </si>
  <si>
    <t>Paddington</t>
  </si>
  <si>
    <t>Akiva Schaffer</t>
  </si>
  <si>
    <t>The Watch</t>
  </si>
  <si>
    <t>William Friedkin</t>
  </si>
  <si>
    <t>The Hunted</t>
  </si>
  <si>
    <t>Instinct</t>
  </si>
  <si>
    <t>Stuck on You</t>
  </si>
  <si>
    <t>Kent Alterman</t>
  </si>
  <si>
    <t>Semi-Pro</t>
  </si>
  <si>
    <t>Peter Lord</t>
  </si>
  <si>
    <t>The Pirates! Band of Misfits</t>
  </si>
  <si>
    <t>Changeling</t>
  </si>
  <si>
    <t>Chain Reaction</t>
  </si>
  <si>
    <t>The Fan</t>
  </si>
  <si>
    <t>The Phantom of the Opera</t>
  </si>
  <si>
    <t>Shekhar Kapur</t>
  </si>
  <si>
    <t>Elizabeth: The Golden Age</t>
  </si>
  <si>
    <t>Karyn Kusama</t>
  </si>
  <si>
    <t>Ron Maxwell</t>
  </si>
  <si>
    <t>Gods and Generals</t>
  </si>
  <si>
    <t>Robert Butler</t>
  </si>
  <si>
    <t>Turbulence</t>
  </si>
  <si>
    <t>Karey Kirkpatrick</t>
  </si>
  <si>
    <t>Imagine That</t>
  </si>
  <si>
    <t>Muppets Most Wanted</t>
  </si>
  <si>
    <t>Thunderbirds</t>
  </si>
  <si>
    <t>Steve Antin</t>
  </si>
  <si>
    <t>Burlesque</t>
  </si>
  <si>
    <t>A Very Long Engagement</t>
  </si>
  <si>
    <t>Blade II</t>
  </si>
  <si>
    <t>Seven Pounds</t>
  </si>
  <si>
    <t>Bullet to the Head</t>
  </si>
  <si>
    <t>Francis Ford Coppola</t>
  </si>
  <si>
    <t>The Godfather: Part III</t>
  </si>
  <si>
    <t>Elizabethtown</t>
  </si>
  <si>
    <t>You, Me and Dupree</t>
  </si>
  <si>
    <t>Richard Lester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</si>
  <si>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</si>
  <si>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</si>
  <si>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</si>
  <si>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</si>
  <si>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</si>
  <si>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</si>
  <si>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</si>
  <si>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Scott Cooper</t>
  </si>
  <si>
    <t>Black Mass</t>
  </si>
  <si>
    <t>Flags of Our Fathers</t>
  </si>
  <si>
    <t>Law Abiding Citizen</t>
  </si>
  <si>
    <t>Robert Rodriguez</t>
  </si>
  <si>
    <t>Grindhouse</t>
  </si>
  <si>
    <t>Beloved</t>
  </si>
  <si>
    <t>Curtis Hanson</t>
  </si>
  <si>
    <t>Lucky You</t>
  </si>
  <si>
    <t>Catch Me If You Can</t>
  </si>
  <si>
    <t>Zero Dark Thirty</t>
  </si>
  <si>
    <t>The Break-Up</t>
  </si>
  <si>
    <t>Phyllida Lloyd</t>
  </si>
  <si>
    <t>Mamma Mia!</t>
  </si>
  <si>
    <t>Valentine's Day</t>
  </si>
  <si>
    <t>Jay Chandrasekhar</t>
  </si>
  <si>
    <t>The Dukes of Hazzard</t>
  </si>
  <si>
    <t>Terrence Malick</t>
  </si>
  <si>
    <t>The Thin Red Line</t>
  </si>
  <si>
    <t>David Dobkin</t>
  </si>
  <si>
    <t>The Change-Up</t>
  </si>
  <si>
    <t>Milos Forman</t>
  </si>
  <si>
    <t>Man on the Moon</t>
  </si>
  <si>
    <t>Casino</t>
  </si>
  <si>
    <t>Pierre Morel</t>
  </si>
  <si>
    <t>From Paris with Love</t>
  </si>
  <si>
    <t>Paul Hunter</t>
  </si>
  <si>
    <t>Bulletproof Monk</t>
  </si>
  <si>
    <t>Me, Myself &amp; Irene</t>
  </si>
  <si>
    <t>Steve Oedekerk</t>
  </si>
  <si>
    <t>Barnyard</t>
  </si>
  <si>
    <t>The Twilight Saga: New Moon</t>
  </si>
  <si>
    <t>Shrek</t>
  </si>
  <si>
    <t>George Nolfi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</si>
  <si>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</si>
  <si>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</si>
  <si>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</si>
  <si>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</si>
  <si>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</si>
  <si>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</si>
  <si>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</si>
  <si>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</si>
  <si>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</si>
  <si>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</si>
  <si>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</si>
  <si>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</si>
  <si>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Neil Jordan</t>
  </si>
  <si>
    <t>Interview with the Vampire: The Vampire Chronicles</t>
  </si>
  <si>
    <t>Yes Man</t>
  </si>
  <si>
    <t>Rawson Marshall Thurber</t>
  </si>
  <si>
    <t>Central Intelligence</t>
  </si>
  <si>
    <t>Stepmom</t>
  </si>
  <si>
    <t>Daddy's Home</t>
  </si>
  <si>
    <t>Into the Woods</t>
  </si>
  <si>
    <t>Spike Lee</t>
  </si>
  <si>
    <t>Inside Man</t>
  </si>
  <si>
    <t>Brian Helgeland</t>
  </si>
  <si>
    <t>Payback</t>
  </si>
  <si>
    <t>Frank Marshall</t>
  </si>
  <si>
    <t>Congo</t>
  </si>
  <si>
    <t>Knowing</t>
  </si>
  <si>
    <t>Failure to Launch</t>
  </si>
  <si>
    <t>Crazy, Stupid, Love.</t>
  </si>
  <si>
    <t>Peter Hewitt</t>
  </si>
  <si>
    <t>Garfield</t>
  </si>
  <si>
    <t>Joe Roth</t>
  </si>
  <si>
    <t>Christmas with the Kranks</t>
  </si>
  <si>
    <t>Bennett Miller</t>
  </si>
  <si>
    <t>Moneyball</t>
  </si>
  <si>
    <t>Outbreak</t>
  </si>
  <si>
    <t>Jaume Collet-Serra</t>
  </si>
  <si>
    <t>Non-Stop</t>
  </si>
  <si>
    <t>Andy Fickman</t>
  </si>
  <si>
    <t>Race to Witch Mountain</t>
  </si>
  <si>
    <t>James McTeigue</t>
  </si>
  <si>
    <t>V for Vendetta</t>
  </si>
  <si>
    <t>Shanghai Knights</t>
  </si>
  <si>
    <t>Matthew O'Callaghan</t>
  </si>
  <si>
    <t>Curious George</t>
  </si>
  <si>
    <t>Angela Robinson</t>
  </si>
  <si>
    <t>Herbie Fully Loaded</t>
  </si>
  <si>
    <t>Gary Fleder</t>
  </si>
  <si>
    <t>Don't Say a Word</t>
  </si>
  <si>
    <t>Tommy Wirkola</t>
  </si>
  <si>
    <t>Hansel &amp; Gretel: Witch Hunters</t>
  </si>
  <si>
    <t>Adrian Lyne</t>
  </si>
  <si>
    <t>Unfaithful</t>
  </si>
  <si>
    <t>I Am Number Four</t>
  </si>
  <si>
    <t>Stephen Gaghan</t>
  </si>
  <si>
    <t>Syriana</t>
  </si>
  <si>
    <t>13 Hours</t>
  </si>
  <si>
    <t>Jorge R. Guti?rrez</t>
  </si>
  <si>
    <t>The Book of Life</t>
  </si>
  <si>
    <t>Richard Loncraine</t>
  </si>
  <si>
    <t>Firewall</t>
  </si>
  <si>
    <t>Absolute Power</t>
  </si>
  <si>
    <t>G.I. Jane</t>
  </si>
  <si>
    <t>The Game</t>
  </si>
  <si>
    <t>Christophe Gans</t>
  </si>
  <si>
    <t>Silent Hill</t>
  </si>
  <si>
    <t>Howard Deutch</t>
  </si>
  <si>
    <t>The Replacements</t>
  </si>
  <si>
    <t>Jon Hurwitz</t>
  </si>
  <si>
    <t>American Reunion</t>
  </si>
  <si>
    <t>The Negotiator</t>
  </si>
  <si>
    <t>Steven Quale</t>
  </si>
  <si>
    <t>Into the Storm</t>
  </si>
  <si>
    <t>John Landis</t>
  </si>
  <si>
    <t>Beverly Hills Cop III</t>
  </si>
  <si>
    <t>Gremlins 2: The New Batch</t>
  </si>
  <si>
    <t>The Judge</t>
  </si>
  <si>
    <t>The Peacemaker</t>
  </si>
  <si>
    <t>Alexander Witt</t>
  </si>
  <si>
    <t>Resident Evil: Apocalypse</t>
  </si>
  <si>
    <t>Beeban Kidron</t>
  </si>
  <si>
    <t>Bridget Jones: The Edge of Reason</t>
  </si>
  <si>
    <t>Carl Franklin</t>
  </si>
  <si>
    <t>Out of Time</t>
  </si>
  <si>
    <t>Steven Seagal</t>
  </si>
  <si>
    <t>On Deadly Ground</t>
  </si>
  <si>
    <t>The Adventures of Sharkboy and Lavagirl 3-D</t>
  </si>
  <si>
    <t>Danny Boyle</t>
  </si>
  <si>
    <t>The Beach</t>
  </si>
  <si>
    <t>Raising Helen</t>
  </si>
  <si>
    <t>Ninja Assassin</t>
  </si>
  <si>
    <t>For Love of the Game</t>
  </si>
  <si>
    <t>Andrew Bergman</t>
  </si>
  <si>
    <t>Striptease</t>
  </si>
  <si>
    <t>Marmaduke</t>
  </si>
  <si>
    <t>Hereafter</t>
  </si>
  <si>
    <t>Barbet Schroeder</t>
  </si>
  <si>
    <t>Murder by Numbers</t>
  </si>
  <si>
    <t>Assassins</t>
  </si>
  <si>
    <t>Peter Webber</t>
  </si>
  <si>
    <t>Hannibal Rising</t>
  </si>
  <si>
    <t>The Story of Us</t>
  </si>
  <si>
    <t>Andrew Niccol</t>
  </si>
  <si>
    <t>The Host</t>
  </si>
  <si>
    <t>Basic</t>
  </si>
  <si>
    <t>Blood Work</t>
  </si>
  <si>
    <t>The International</t>
  </si>
  <si>
    <t>John Carpenter</t>
  </si>
  <si>
    <t>Escape from L.A.</t>
  </si>
  <si>
    <t>The Iron Giant</t>
  </si>
  <si>
    <t>Wes Anderson</t>
  </si>
  <si>
    <t>The Life Aquatic with Steve Zissou</t>
  </si>
  <si>
    <t>Free State of Jones</t>
  </si>
  <si>
    <t>The Life of David Gale</t>
  </si>
  <si>
    <t>Man of the House</t>
  </si>
  <si>
    <t>Run All Night</t>
  </si>
  <si>
    <t>David Cronenberg</t>
  </si>
  <si>
    <t>Eastern Promises</t>
  </si>
  <si>
    <t>John Stockwell</t>
  </si>
  <si>
    <t>Into the Blue</t>
  </si>
  <si>
    <t>The Messenger: The Story of Joan of Arc</t>
  </si>
  <si>
    <t>David Gordon Green</t>
  </si>
  <si>
    <t>Your Highness</t>
  </si>
  <si>
    <t>Jim Sheridan</t>
  </si>
  <si>
    <t>Dream House</t>
  </si>
  <si>
    <t>Costa-Gavras</t>
  </si>
  <si>
    <t>Mad City</t>
  </si>
  <si>
    <t>Patrick Read Johnson</t>
  </si>
  <si>
    <t>Baby's Day Out</t>
  </si>
  <si>
    <t>Roland Joff?</t>
  </si>
  <si>
    <t>The Scarlet Letter</t>
  </si>
  <si>
    <t>Fair Game</t>
  </si>
  <si>
    <t>Domino</t>
  </si>
  <si>
    <t>Jade</t>
  </si>
  <si>
    <t>Gamer</t>
  </si>
  <si>
    <t>Richard LaGravenese</t>
  </si>
  <si>
    <t>Beautiful Creatures</t>
  </si>
  <si>
    <t>Danny DeVito</t>
  </si>
  <si>
    <t>Death to Smoochy</t>
  </si>
  <si>
    <t>Zoolander 2</t>
  </si>
  <si>
    <t>George Armitage</t>
  </si>
  <si>
    <t>The Big Bounce</t>
  </si>
  <si>
    <t>What Planet Are You From?</t>
  </si>
  <si>
    <t>Patrick Lussier</t>
  </si>
  <si>
    <t>Drive Angry</t>
  </si>
  <si>
    <t>Street Fighter: The Legend of Chun-Li</t>
  </si>
  <si>
    <t>James Wong</t>
  </si>
  <si>
    <t>The One</t>
  </si>
  <si>
    <t>The Adventures of Ford Fairlane</t>
  </si>
  <si>
    <t>Traffic</t>
  </si>
  <si>
    <t>Indiana Jones and the Last Crusade</t>
  </si>
  <si>
    <t>Chappie</t>
  </si>
  <si>
    <t>The Bone Collector</t>
  </si>
  <si>
    <t>Panic Room</t>
  </si>
  <si>
    <t>Three Kings</t>
  </si>
  <si>
    <t>Child 44</t>
  </si>
  <si>
    <t>Czech Republic</t>
  </si>
  <si>
    <t>Rat Race</t>
  </si>
  <si>
    <t>K-PAX</t>
  </si>
  <si>
    <t>Kate &amp; Leopold</t>
  </si>
  <si>
    <t>Bedazzled</t>
  </si>
  <si>
    <t>The Cotton Club</t>
  </si>
  <si>
    <t>3:10 to Yuma</t>
  </si>
  <si>
    <t>Olivier Megaton</t>
  </si>
  <si>
    <t>Taken 3</t>
  </si>
  <si>
    <t>Out of Sight</t>
  </si>
  <si>
    <t>The Cable Guy</t>
  </si>
  <si>
    <t>Warren Beatty</t>
  </si>
  <si>
    <t>Dick Tracy</t>
  </si>
  <si>
    <t>The Thomas Crown Affair</t>
  </si>
  <si>
    <t>Penny Marshall</t>
  </si>
  <si>
    <t>Riding in Cars with Boys</t>
  </si>
  <si>
    <t>Paul Bolger</t>
  </si>
  <si>
    <t>Happily N'Ever After</t>
  </si>
  <si>
    <t>Stephen Frears</t>
  </si>
  <si>
    <t>Mary Reilly</t>
  </si>
  <si>
    <t>P.J. Hogan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</si>
  <si>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</si>
  <si>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</si>
  <si>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</si>
  <si>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</si>
  <si>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</si>
  <si>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</si>
  <si>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</si>
  <si>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Brad Furman</t>
  </si>
  <si>
    <t>The Infiltrator</t>
  </si>
  <si>
    <t>The Flintstones</t>
  </si>
  <si>
    <t>Taken 2</t>
  </si>
  <si>
    <t>David Zucker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</si>
  <si>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</si>
  <si>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</si>
  <si>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</si>
  <si>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</si>
  <si>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</si>
  <si>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</si>
  <si>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</si>
  <si>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</si>
  <si>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</si>
  <si>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Denis Villeneuve</t>
  </si>
  <si>
    <t>Prisoners</t>
  </si>
  <si>
    <t>Training Day</t>
  </si>
  <si>
    <t>Galaxy Quest</t>
  </si>
  <si>
    <t>Scary Movie 2</t>
  </si>
  <si>
    <t>The Muppets</t>
  </si>
  <si>
    <t>Blade</t>
  </si>
  <si>
    <t>Thomas Carter</t>
  </si>
  <si>
    <t>Coach Carter</t>
  </si>
  <si>
    <t>Roger Michell</t>
  </si>
  <si>
    <t>Changing Lanes</t>
  </si>
  <si>
    <t>Luis Llosa</t>
  </si>
  <si>
    <t>Anaconda</t>
  </si>
  <si>
    <t>Coyote Ugly</t>
  </si>
  <si>
    <t>Richard Curtis</t>
  </si>
  <si>
    <t>Love Actually</t>
  </si>
  <si>
    <t>A Bug's Life</t>
  </si>
  <si>
    <t>From Hell</t>
  </si>
  <si>
    <t>The Specialist</t>
  </si>
  <si>
    <t>Peru</t>
  </si>
  <si>
    <t>Tin Cup</t>
  </si>
  <si>
    <t>Kicking &amp; Screaming</t>
  </si>
  <si>
    <t>Garth Jennings</t>
  </si>
  <si>
    <t>The Hitchhiker's Guide to the Galaxy</t>
  </si>
  <si>
    <t>Joel Zwick</t>
  </si>
  <si>
    <t>Fat Albert</t>
  </si>
  <si>
    <t>Russell Mulcahy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</si>
  <si>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</si>
  <si>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</si>
  <si>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</si>
  <si>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</si>
  <si>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</si>
  <si>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</si>
  <si>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David R. Ellis</t>
  </si>
  <si>
    <t>Cellular</t>
  </si>
  <si>
    <t>Peter Howitt</t>
  </si>
  <si>
    <t>Johnny English</t>
  </si>
  <si>
    <t>John A. Davis</t>
  </si>
  <si>
    <t>The Ant Bully</t>
  </si>
  <si>
    <t>David Lynch</t>
  </si>
  <si>
    <t>Dune</t>
  </si>
  <si>
    <t>Julie Taymor</t>
  </si>
  <si>
    <t>Across the Universe</t>
  </si>
  <si>
    <t>Revolutionary Road</t>
  </si>
  <si>
    <t>16 Blocks</t>
  </si>
  <si>
    <t>Mathieu Kassovitz</t>
  </si>
  <si>
    <t>Babylon A.D.</t>
  </si>
  <si>
    <t>John Gray</t>
  </si>
  <si>
    <t>The Glimmer Man</t>
  </si>
  <si>
    <t>Multiplicity</t>
  </si>
  <si>
    <t>John Schultz</t>
  </si>
  <si>
    <t>Aliens in the Attic</t>
  </si>
  <si>
    <t>Sean Penn</t>
  </si>
  <si>
    <t>The Pledge</t>
  </si>
  <si>
    <t>Susan Stroman</t>
  </si>
  <si>
    <t>The Producers</t>
  </si>
  <si>
    <t>Simon Wincer</t>
  </si>
  <si>
    <t>The Phantom</t>
  </si>
  <si>
    <t>Billy Bob Thornton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</si>
  <si>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</si>
  <si>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</si>
  <si>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</si>
  <si>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</si>
  <si>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</si>
  <si>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</si>
  <si>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Danny Pang</t>
  </si>
  <si>
    <t>Bangkok Dangerous</t>
  </si>
  <si>
    <t>Big Trouble</t>
  </si>
  <si>
    <t>Love in the Time of Cholera</t>
  </si>
  <si>
    <t>George P. Cosmatos</t>
  </si>
  <si>
    <t>Shadow Conspiracy</t>
  </si>
  <si>
    <t>Oliver Parker</t>
  </si>
  <si>
    <t>Johnny English Reborn</t>
  </si>
  <si>
    <t>Ben Affleck</t>
  </si>
  <si>
    <t>Argo</t>
  </si>
  <si>
    <t>The Fugitive</t>
  </si>
  <si>
    <t>The Bounty Hunter</t>
  </si>
  <si>
    <t>Sleepers</t>
  </si>
  <si>
    <t>Rambo: First Blood Part II</t>
  </si>
  <si>
    <t>Brian Gibson</t>
  </si>
  <si>
    <t>The Juror</t>
  </si>
  <si>
    <t>Norman Ferguson</t>
  </si>
  <si>
    <t>Pinocchio</t>
  </si>
  <si>
    <t>Approved</t>
  </si>
  <si>
    <t>Michael Cimino</t>
  </si>
  <si>
    <t>Heaven's Gate</t>
  </si>
  <si>
    <t>Underworld: Evolution</t>
  </si>
  <si>
    <t>Paul McGuigan</t>
  </si>
  <si>
    <t>Victor Frankenstein</t>
  </si>
  <si>
    <t>Gus Van Sant</t>
  </si>
  <si>
    <t>Finding Forrester</t>
  </si>
  <si>
    <t>28 Days</t>
  </si>
  <si>
    <t>Unleashed</t>
  </si>
  <si>
    <t>Roger Kumble</t>
  </si>
  <si>
    <t>The Sweetest Thing</t>
  </si>
  <si>
    <t>The Firm</t>
  </si>
  <si>
    <t>Burr Steers</t>
  </si>
  <si>
    <t>Charlie St. Cloud</t>
  </si>
  <si>
    <t>The Mechanic</t>
  </si>
  <si>
    <t>21 Jump Street</t>
  </si>
  <si>
    <t>Notting Hill</t>
  </si>
  <si>
    <t>Chicken Run</t>
  </si>
  <si>
    <t>John Hamburg</t>
  </si>
  <si>
    <t>Along Came Polly</t>
  </si>
  <si>
    <t>Reginald Hudlin</t>
  </si>
  <si>
    <t>Boomerang</t>
  </si>
  <si>
    <t>The Heat</t>
  </si>
  <si>
    <t>Joseph L. Mankiewicz</t>
  </si>
  <si>
    <t>Cleopatra</t>
  </si>
  <si>
    <t>Here Comes the Boom</t>
  </si>
  <si>
    <t>High Crimes</t>
  </si>
  <si>
    <t>Barbra Streisand</t>
  </si>
  <si>
    <t>The Mirror Has Two Faces</t>
  </si>
  <si>
    <t>Mark Pellington</t>
  </si>
  <si>
    <t>The Mothman Prophecies</t>
  </si>
  <si>
    <t>Br</t>
  </si>
  <si>
    <t>John Glen</t>
  </si>
  <si>
    <t>Licence to Kill</t>
  </si>
  <si>
    <t>Catherine Hardwicke</t>
  </si>
  <si>
    <t>Red Riding Hood</t>
  </si>
  <si>
    <t>John Herzfeld</t>
  </si>
  <si>
    <t>15 Minutes</t>
  </si>
  <si>
    <t>Annabel Jankel</t>
  </si>
  <si>
    <t>Super Mario Bros.</t>
  </si>
  <si>
    <t>Lord of War</t>
  </si>
  <si>
    <t>Hero</t>
  </si>
  <si>
    <t>Julie Anne Robinson</t>
  </si>
  <si>
    <t>One for the Money</t>
  </si>
  <si>
    <t>Evan Goldberg</t>
  </si>
  <si>
    <t>The Interview</t>
  </si>
  <si>
    <t>Sngmoo Lee</t>
  </si>
  <si>
    <t>The Warrior's Way</t>
  </si>
  <si>
    <t>Micmacs</t>
  </si>
  <si>
    <t>8 Mile</t>
  </si>
  <si>
    <t>A Knight's Tale</t>
  </si>
  <si>
    <t>Gordon Chan</t>
  </si>
  <si>
    <t>The Medallion</t>
  </si>
  <si>
    <t>The Sixth Sense</t>
  </si>
  <si>
    <t>Asger Leth</t>
  </si>
  <si>
    <t>Man on a Ledge</t>
  </si>
  <si>
    <t>The Big Year</t>
  </si>
  <si>
    <t>John G. Avildsen</t>
  </si>
  <si>
    <t>The Karate Kid</t>
  </si>
  <si>
    <t>American Hustle</t>
  </si>
  <si>
    <t>Anne Fletcher</t>
  </si>
  <si>
    <t>The Proposal</t>
  </si>
  <si>
    <t>Bruce Beresford</t>
  </si>
  <si>
    <t>Double Jeopardy</t>
  </si>
  <si>
    <t>Back to the Future Part II</t>
  </si>
  <si>
    <t>Lucy</t>
  </si>
  <si>
    <t>Sam Taylor-Johnson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</si>
  <si>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</si>
  <si>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</si>
  <si>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</si>
  <si>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</si>
  <si>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</si>
  <si>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</si>
  <si>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</si>
  <si>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</si>
  <si>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Ken Kwapis</t>
  </si>
  <si>
    <t>He's Just Not That Into You</t>
  </si>
  <si>
    <t>Scary Movie 4</t>
  </si>
  <si>
    <t>Wes Craven</t>
  </si>
  <si>
    <t>Scream 3</t>
  </si>
  <si>
    <t>Back to the Future Part III</t>
  </si>
  <si>
    <t>Etan Cohen</t>
  </si>
  <si>
    <t>Get Hard</t>
  </si>
  <si>
    <t>Bram Stoker's Dracula</t>
  </si>
  <si>
    <t>Julie &amp; Julia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</si>
  <si>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</si>
  <si>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</si>
  <si>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</si>
  <si>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</si>
  <si>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</si>
  <si>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</si>
  <si>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</si>
  <si>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</si>
  <si>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</si>
  <si>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</si>
  <si>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</si>
  <si>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</si>
  <si>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John Whitesell</t>
  </si>
  <si>
    <t>Big Momma's House 2</t>
  </si>
  <si>
    <t>The Mexican</t>
  </si>
  <si>
    <t>17 Again</t>
  </si>
  <si>
    <t>Nick Cassavetes</t>
  </si>
  <si>
    <t>The Other Woman</t>
  </si>
  <si>
    <t>The Final Destination</t>
  </si>
  <si>
    <t>Bridge of Spies</t>
  </si>
  <si>
    <t>Behind Enemy Lines</t>
  </si>
  <si>
    <t>Shall We Dance</t>
  </si>
  <si>
    <t>Small Soldiers</t>
  </si>
  <si>
    <t>Mark A.Z. Dipp?</t>
  </si>
  <si>
    <t>Spawn</t>
  </si>
  <si>
    <t>The Count of Monte Cristo</t>
  </si>
  <si>
    <t>The Lincoln Lawyer</t>
  </si>
  <si>
    <t>Unknown</t>
  </si>
  <si>
    <t>The Prestige</t>
  </si>
  <si>
    <t>Horrible Bosses 2</t>
  </si>
  <si>
    <t>Cal Brunker</t>
  </si>
  <si>
    <t>Escape from Planet Earth</t>
  </si>
  <si>
    <t>Apocalypto</t>
  </si>
  <si>
    <t>Maya</t>
  </si>
  <si>
    <t>The Living Daylights</t>
  </si>
  <si>
    <t>Nimr?d Antal</t>
  </si>
  <si>
    <t>Predators</t>
  </si>
  <si>
    <t>Legal Eagles</t>
  </si>
  <si>
    <t>Secret Window</t>
  </si>
  <si>
    <t>Alejandro Agresti</t>
  </si>
  <si>
    <t>The Lake House</t>
  </si>
  <si>
    <t>The Skeleton Key</t>
  </si>
  <si>
    <t>Peter Hedges</t>
  </si>
  <si>
    <t>The Odd Life of Timothy Green</t>
  </si>
  <si>
    <t>Paul Weiland</t>
  </si>
  <si>
    <t>Made of Honor</t>
  </si>
  <si>
    <t>Jersey Boys</t>
  </si>
  <si>
    <t>The Rainmaker</t>
  </si>
  <si>
    <t>Gothika</t>
  </si>
  <si>
    <t>Amistad</t>
  </si>
  <si>
    <t>Medicine Man</t>
  </si>
  <si>
    <t>Colin Strause</t>
  </si>
  <si>
    <t>Aliens vs. Predator: Requiem</t>
  </si>
  <si>
    <t>Ri</t>
  </si>
  <si>
    <t>Joan Chen</t>
  </si>
  <si>
    <t>Autumn in New York</t>
  </si>
  <si>
    <t>Greg Mottola</t>
  </si>
  <si>
    <t>Paul</t>
  </si>
  <si>
    <t>The Guilt Trip</t>
  </si>
  <si>
    <t>Scream 4</t>
  </si>
  <si>
    <t>8MM</t>
  </si>
  <si>
    <t>The Doors</t>
  </si>
  <si>
    <t>Jake Kasdan</t>
  </si>
  <si>
    <t>Sex Tape</t>
  </si>
  <si>
    <t>Diane Keaton</t>
  </si>
  <si>
    <t>Hanging Up</t>
  </si>
  <si>
    <t>Final Destination 5</t>
  </si>
  <si>
    <t>Kelly Makin</t>
  </si>
  <si>
    <t>Mickey Blue Eyes</t>
  </si>
  <si>
    <t>Pay It Forward</t>
  </si>
  <si>
    <t>Fever Pitch</t>
  </si>
  <si>
    <t>Drillbit Taylor</t>
  </si>
  <si>
    <t>A Million Ways to Die in the West</t>
  </si>
  <si>
    <t>The Shadow</t>
  </si>
  <si>
    <t>Stephen Daldry</t>
  </si>
  <si>
    <t>Extremely Loud &amp; Incredibly Close</t>
  </si>
  <si>
    <t>Morning Glory</t>
  </si>
  <si>
    <t>Get Rich or Die Tryin'</t>
  </si>
  <si>
    <t>Christian Duguay</t>
  </si>
  <si>
    <t>The Art of War</t>
  </si>
  <si>
    <t>Rent</t>
  </si>
  <si>
    <t>Bless the Child</t>
  </si>
  <si>
    <t>The Out-of-Towners</t>
  </si>
  <si>
    <t>The Island of Dr. Moreau</t>
  </si>
  <si>
    <t>The Musketeer</t>
  </si>
  <si>
    <t>Justin Chadwick</t>
  </si>
  <si>
    <t>The Other Boleyn Girl</t>
  </si>
  <si>
    <t>Pat O'Connor</t>
  </si>
  <si>
    <t>Sweet November</t>
  </si>
  <si>
    <t>The Reaping</t>
  </si>
  <si>
    <t>Mean Streets</t>
  </si>
  <si>
    <t>Renaissance Man</t>
  </si>
  <si>
    <t>Colombiana</t>
  </si>
  <si>
    <t>Frederik Du Chau</t>
  </si>
  <si>
    <t>The Magic Sword: Quest for Camelot</t>
  </si>
  <si>
    <t>City by the Sea</t>
  </si>
  <si>
    <t>Irwin Winkler</t>
  </si>
  <si>
    <t>At First Sight</t>
  </si>
  <si>
    <t>Joseph Kahn</t>
  </si>
  <si>
    <t>Torque</t>
  </si>
  <si>
    <t>City Hall</t>
  </si>
  <si>
    <t>Showgirls</t>
  </si>
  <si>
    <t>NC-17</t>
  </si>
  <si>
    <t>Sofia Coppola</t>
  </si>
  <si>
    <t>Marie Antoinette</t>
  </si>
  <si>
    <t>Kiss of Death</t>
  </si>
  <si>
    <t>Stephen Kay</t>
  </si>
  <si>
    <t>Get Carter</t>
  </si>
  <si>
    <t>J.A. Bayona</t>
  </si>
  <si>
    <t>The Impossible</t>
  </si>
  <si>
    <t>Elaine May</t>
  </si>
  <si>
    <t>Ishtar</t>
  </si>
  <si>
    <t>Fantastic Mr. Fox</t>
  </si>
  <si>
    <t>Life or Something Like It</t>
  </si>
  <si>
    <t>Memoirs of an Invisible Man</t>
  </si>
  <si>
    <t>Am</t>
  </si>
  <si>
    <t>Dennie Gordon</t>
  </si>
  <si>
    <t>New York Minute</t>
  </si>
  <si>
    <t>Charles Shyer</t>
  </si>
  <si>
    <t>Alfie</t>
  </si>
  <si>
    <t>Big Miracle</t>
  </si>
  <si>
    <t>Ulu Grosbard</t>
  </si>
  <si>
    <t>The Deep End of the Ocean</t>
  </si>
  <si>
    <t>William Malone</t>
  </si>
  <si>
    <t>Feardotcom</t>
  </si>
  <si>
    <t>Cirque du Freak: The Vampire's Assistant</t>
  </si>
  <si>
    <t>Duplex</t>
  </si>
  <si>
    <t>Jerry Jameson</t>
  </si>
  <si>
    <t>Raise the Titanic</t>
  </si>
  <si>
    <t>Mic Rodgers</t>
  </si>
  <si>
    <t>Universal Soldier: The Return</t>
  </si>
  <si>
    <t>Christian Alvart</t>
  </si>
  <si>
    <t>Pandorum</t>
  </si>
  <si>
    <t>Impostor</t>
  </si>
  <si>
    <t>Extreme Ops</t>
  </si>
  <si>
    <t>Jean-Marie Poir?</t>
  </si>
  <si>
    <t>Just Visiting</t>
  </si>
  <si>
    <t>Sunshine</t>
  </si>
  <si>
    <t>A Thousand Words</t>
  </si>
  <si>
    <t>Marc F. Adler</t>
  </si>
  <si>
    <t>Delgo</t>
  </si>
  <si>
    <t>The Gunman</t>
  </si>
  <si>
    <t>Geoffrey Sax</t>
  </si>
  <si>
    <t>Alex Rider: Operation Stormbreaker</t>
  </si>
  <si>
    <t>Disturbia</t>
  </si>
  <si>
    <t>Hackers</t>
  </si>
  <si>
    <t>Richard Shepard</t>
  </si>
  <si>
    <t>The Hunting Party</t>
  </si>
  <si>
    <t>The Hudsucker Proxy</t>
  </si>
  <si>
    <t>Peter Ho-Sun Chan</t>
  </si>
  <si>
    <t>The Warlords</t>
  </si>
  <si>
    <t>Nomad: The Warrior</t>
  </si>
  <si>
    <t>Kazakh</t>
  </si>
  <si>
    <t>Joon-ho Bong</t>
  </si>
  <si>
    <t>Snowpiercer</t>
  </si>
  <si>
    <t>South Korea</t>
  </si>
  <si>
    <t>The Crow</t>
  </si>
  <si>
    <t>The Time Traveler's Wife</t>
  </si>
  <si>
    <t>Frankenweenie</t>
  </si>
  <si>
    <t>Serenity</t>
  </si>
  <si>
    <t>Charles S. Dutton</t>
  </si>
  <si>
    <t>Against the Ropes</t>
  </si>
  <si>
    <t>Superman III</t>
  </si>
  <si>
    <t>Grudge Match</t>
  </si>
  <si>
    <t>Red Cliff</t>
  </si>
  <si>
    <t>Sweet Home Alabama</t>
  </si>
  <si>
    <t>The Ugly Truth</t>
  </si>
  <si>
    <t>Jonathan Lynn</t>
  </si>
  <si>
    <t>Sgt. Bilko</t>
  </si>
  <si>
    <t>Spy Kids 2: Island of Lost Dreams</t>
  </si>
  <si>
    <t>David Carson</t>
  </si>
  <si>
    <t>Star Trek: Generations</t>
  </si>
  <si>
    <t>Kar-Wai Wong</t>
  </si>
  <si>
    <t>The Grandmaster</t>
  </si>
  <si>
    <t>Water for Elephants</t>
  </si>
  <si>
    <t>Norman Jewison</t>
  </si>
  <si>
    <t>The Hurricane</t>
  </si>
  <si>
    <t>Enough</t>
  </si>
  <si>
    <t>David Mirkin</t>
  </si>
  <si>
    <t>Heartbreakers</t>
  </si>
  <si>
    <t>Paul Blart: Mall Cop 2</t>
  </si>
  <si>
    <t>Luis Mandoki</t>
  </si>
  <si>
    <t>Angel Eyes</t>
  </si>
  <si>
    <t>Joe Somebody</t>
  </si>
  <si>
    <t>The Ninth Gate</t>
  </si>
  <si>
    <t>Extreme Measures</t>
  </si>
  <si>
    <t>Rock Star</t>
  </si>
  <si>
    <t>Lee Daniels</t>
  </si>
  <si>
    <t>Precious</t>
  </si>
  <si>
    <t>White Squall</t>
  </si>
  <si>
    <t>The Thing</t>
  </si>
  <si>
    <t>Riddick</t>
  </si>
  <si>
    <t>Jeb Stuart</t>
  </si>
  <si>
    <t>Switchback</t>
  </si>
  <si>
    <t>Steve Miner</t>
  </si>
  <si>
    <t>Texas Rangers</t>
  </si>
  <si>
    <t>City of Ember</t>
  </si>
  <si>
    <t>Paul Thomas Anderson</t>
  </si>
  <si>
    <t>The Master</t>
  </si>
  <si>
    <t>The Express</t>
  </si>
  <si>
    <t>J Blakeson</t>
  </si>
  <si>
    <t>The 5th Wave</t>
  </si>
  <si>
    <t>Ryan Coogler</t>
  </si>
  <si>
    <t>Creed</t>
  </si>
  <si>
    <t>The Town</t>
  </si>
  <si>
    <t>Kirk Jones</t>
  </si>
  <si>
    <t>What to Expect When You're Expecting</t>
  </si>
  <si>
    <t>Ethan Coen</t>
  </si>
  <si>
    <t>Burn After Reading</t>
  </si>
  <si>
    <t>Jennifer Flackett</t>
  </si>
  <si>
    <t>Nim's Island</t>
  </si>
  <si>
    <t>Rush</t>
  </si>
  <si>
    <t>Magnolia</t>
  </si>
  <si>
    <t>Kevin Smith</t>
  </si>
  <si>
    <t>Cop Out</t>
  </si>
  <si>
    <t>Christian Ditter</t>
  </si>
  <si>
    <t>How to Be Single</t>
  </si>
  <si>
    <t>Charles Martin Smith</t>
  </si>
  <si>
    <t>Dolphin Tale</t>
  </si>
  <si>
    <t>Twilight</t>
  </si>
  <si>
    <t>John Q</t>
  </si>
  <si>
    <t>Blue Streak</t>
  </si>
  <si>
    <t>We're the Millers</t>
  </si>
  <si>
    <t>Breakdown</t>
  </si>
  <si>
    <t>Irvin Kershner</t>
  </si>
  <si>
    <t>Never Say Never Again</t>
  </si>
  <si>
    <t>Steve Pink</t>
  </si>
  <si>
    <t>Hot Tub Time Machine</t>
  </si>
  <si>
    <t>Dolphin Tale 2</t>
  </si>
  <si>
    <t>Reindeer Games</t>
  </si>
  <si>
    <t>A Man Apart</t>
  </si>
  <si>
    <t>Aloha</t>
  </si>
  <si>
    <t>Ghosts of Mississippi</t>
  </si>
  <si>
    <t>Scott Hicks</t>
  </si>
  <si>
    <t>Snow Falling on Cedars</t>
  </si>
  <si>
    <t>The Rite</t>
  </si>
  <si>
    <t>Gattaca</t>
  </si>
  <si>
    <t>Isn't She Great</t>
  </si>
  <si>
    <t>Space Chimps</t>
  </si>
  <si>
    <t>Chris Rock</t>
  </si>
  <si>
    <t>Head of State</t>
  </si>
  <si>
    <t>The Hangover</t>
  </si>
  <si>
    <t>Wilson Yip</t>
  </si>
  <si>
    <t>Ip Man 3</t>
  </si>
  <si>
    <t>Cantonese</t>
  </si>
  <si>
    <t>Austin Powers: The Spy Who Shagged Me</t>
  </si>
  <si>
    <t>Batman</t>
  </si>
  <si>
    <t>There Be Dragons</t>
  </si>
  <si>
    <t>Lethal Weapon 3</t>
  </si>
  <si>
    <t>The Blind Side</t>
  </si>
  <si>
    <t>Spy Kids</t>
  </si>
  <si>
    <t>Horrible Bosses</t>
  </si>
  <si>
    <t>True Grit</t>
  </si>
  <si>
    <t>The Devil Wears Prada</t>
  </si>
  <si>
    <t>Robert Wise</t>
  </si>
  <si>
    <t>Star Trek: The Motion Picture</t>
  </si>
  <si>
    <t>Identity Thief</t>
  </si>
  <si>
    <t>Cape Fear</t>
  </si>
  <si>
    <t>Trainwreck</t>
  </si>
  <si>
    <t>Kevin Rodney Sullivan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</si>
  <si>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</si>
  <si>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</si>
  <si>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</si>
  <si>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</si>
  <si>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</si>
  <si>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</si>
  <si>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</si>
  <si>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X</t>
  </si>
  <si>
    <t>The Cell</t>
  </si>
  <si>
    <t>The Man in the Iron Mask</t>
  </si>
  <si>
    <t>Secretariat</t>
  </si>
  <si>
    <t>Kevin Munroe</t>
  </si>
  <si>
    <t>TMNT</t>
  </si>
  <si>
    <t>Michael Tollin</t>
  </si>
  <si>
    <t>Radio</t>
  </si>
  <si>
    <t>Friends with Benefits</t>
  </si>
  <si>
    <t>Nicholas Stoller</t>
  </si>
  <si>
    <t>Neighbors 2: Sorority Rising</t>
  </si>
  <si>
    <t>Saving Mr. Banks</t>
  </si>
  <si>
    <t>Malcolm X</t>
  </si>
  <si>
    <t>This Is 40</t>
  </si>
  <si>
    <t>Old Dogs</t>
  </si>
  <si>
    <t>Patrick Tatopoulos</t>
  </si>
  <si>
    <t>Underworld: Rise of the Lycans</t>
  </si>
  <si>
    <t>License to Wed</t>
  </si>
  <si>
    <t>The Benchwarmers</t>
  </si>
  <si>
    <t>Gary David Goldberg</t>
  </si>
  <si>
    <t>Must Love Dogs</t>
  </si>
  <si>
    <t>Donnie Brasco</t>
  </si>
  <si>
    <t>Resident Evil</t>
  </si>
  <si>
    <t>Tobe Hooper</t>
  </si>
  <si>
    <t>Poltergeist</t>
  </si>
  <si>
    <t>The Ladykillers</t>
  </si>
  <si>
    <t>Max Payne</t>
  </si>
  <si>
    <t>In Time</t>
  </si>
  <si>
    <t>Alan Poul</t>
  </si>
  <si>
    <t>The Back-up Plan</t>
  </si>
  <si>
    <t>Luke Greenfield</t>
  </si>
  <si>
    <t>Something Borrowed</t>
  </si>
  <si>
    <t>Gil Junger</t>
  </si>
  <si>
    <t>Black Knight</t>
  </si>
  <si>
    <t>Steven E. de Souza</t>
  </si>
  <si>
    <t>Street Fighter</t>
  </si>
  <si>
    <t>The Pianist</t>
  </si>
  <si>
    <t>The Nativity Story</t>
  </si>
  <si>
    <t>House of Wax</t>
  </si>
  <si>
    <t>Closer</t>
  </si>
  <si>
    <t>J. Edgar</t>
  </si>
  <si>
    <t>Alexandre Aja</t>
  </si>
  <si>
    <t>Mirrors</t>
  </si>
  <si>
    <t>Michael Rymer</t>
  </si>
  <si>
    <t>Queen of the Damned</t>
  </si>
  <si>
    <t>Predator 2</t>
  </si>
  <si>
    <t>Untraceable</t>
  </si>
  <si>
    <t>Hugh Wilson</t>
  </si>
  <si>
    <t>Blast from the Past</t>
  </si>
  <si>
    <t>Jersey Girl</t>
  </si>
  <si>
    <t>Alex Cross</t>
  </si>
  <si>
    <t>Midnight in the Garden of Good and Evil</t>
  </si>
  <si>
    <t>Susanna White</t>
  </si>
  <si>
    <t>Nanny McPhee Returns</t>
  </si>
  <si>
    <t>Hoffa</t>
  </si>
  <si>
    <t>Chris Carter</t>
  </si>
  <si>
    <t>The X Files: I Want to Believe</t>
  </si>
  <si>
    <t>Tommy O'Haver</t>
  </si>
  <si>
    <t>Ella Enchanted</t>
  </si>
  <si>
    <t>Peter Landesman</t>
  </si>
  <si>
    <t>Concussion</t>
  </si>
  <si>
    <t>Abduction</t>
  </si>
  <si>
    <t>Gary Chapman</t>
  </si>
  <si>
    <t>Valiant</t>
  </si>
  <si>
    <t>Wonder Boys</t>
  </si>
  <si>
    <t>Craig Mazin</t>
  </si>
  <si>
    <t>Superhero Movie</t>
  </si>
  <si>
    <t>Allen Hughes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</si>
  <si>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</si>
  <si>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</si>
  <si>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</si>
  <si>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</si>
  <si>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</si>
  <si>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</si>
  <si>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</si>
  <si>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</si>
  <si>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Lions for Lambs</t>
  </si>
  <si>
    <t>Flight of the Intruder</t>
  </si>
  <si>
    <t>Walk Hard: The Dewey Cox Story</t>
  </si>
  <si>
    <t>Lasse Hallstr?m</t>
  </si>
  <si>
    <t>The Shipping News</t>
  </si>
  <si>
    <t>American Outlaws</t>
  </si>
  <si>
    <t>Jean-Marc Vall?e</t>
  </si>
  <si>
    <t>The Young Victoria</t>
  </si>
  <si>
    <t>Whiteout</t>
  </si>
  <si>
    <t>The Tree of Life</t>
  </si>
  <si>
    <t>Hark Tsui</t>
  </si>
  <si>
    <t>Knock Off</t>
  </si>
  <si>
    <t>Aruba</t>
  </si>
  <si>
    <t>Sabotage</t>
  </si>
  <si>
    <t>The Order</t>
  </si>
  <si>
    <t>Lexi Alexander</t>
  </si>
  <si>
    <t>Punisher: War Zone</t>
  </si>
  <si>
    <t>Zoom</t>
  </si>
  <si>
    <t>The Walk</t>
  </si>
  <si>
    <t>Ronny Yu</t>
  </si>
  <si>
    <t>Warriors of Virtue</t>
  </si>
  <si>
    <t>A Good Year</t>
  </si>
  <si>
    <t>Radio Flyer</t>
  </si>
  <si>
    <t>Blood In, Blood Out</t>
  </si>
  <si>
    <t>Bille August</t>
  </si>
  <si>
    <t>Smilla's Sense of Snow</t>
  </si>
  <si>
    <t>Denmark</t>
  </si>
  <si>
    <t>Femme Fatale</t>
  </si>
  <si>
    <t>Ride with the Devil</t>
  </si>
  <si>
    <t>The Maze Runner</t>
  </si>
  <si>
    <t>Ken Scott</t>
  </si>
  <si>
    <t>Unfinished Business</t>
  </si>
  <si>
    <t>The Age of Innocence</t>
  </si>
  <si>
    <t>The Fountain</t>
  </si>
  <si>
    <t>Hugh Johnson</t>
  </si>
  <si>
    <t>Chill Factor</t>
  </si>
  <si>
    <t>Stolen</t>
  </si>
  <si>
    <t>Hayao Miyazaki</t>
  </si>
  <si>
    <t>Ponyo</t>
  </si>
  <si>
    <t>Japanese</t>
  </si>
  <si>
    <t>George Tillman Jr.</t>
  </si>
  <si>
    <t>The Longest Ride</t>
  </si>
  <si>
    <t>Rand Ravich</t>
  </si>
  <si>
    <t>The Astronaut's Wife</t>
  </si>
  <si>
    <t>Hugh Hudson</t>
  </si>
  <si>
    <t>I Dreamed of Africa</t>
  </si>
  <si>
    <t>Playing for Keeps</t>
  </si>
  <si>
    <t>Mandela: Long Walk to Freedom</t>
  </si>
  <si>
    <t>A Few Good Men</t>
  </si>
  <si>
    <t>Exit Wounds</t>
  </si>
  <si>
    <t>Big Momma's House</t>
  </si>
  <si>
    <t>Chris Gorak</t>
  </si>
  <si>
    <t>The Darkest Hour</t>
  </si>
  <si>
    <t>Scott Speer</t>
  </si>
  <si>
    <t>Step Up Revolution</t>
  </si>
  <si>
    <t>Snakes on a Plane</t>
  </si>
  <si>
    <t>Joe Charbanic</t>
  </si>
  <si>
    <t>The Watcher</t>
  </si>
  <si>
    <t>Jonathan Hensleigh</t>
  </si>
  <si>
    <t>The Punisher</t>
  </si>
  <si>
    <t>Danny Cannon</t>
  </si>
  <si>
    <t>Goal! The Dream Begins</t>
  </si>
  <si>
    <t>Boaz Yakin</t>
  </si>
  <si>
    <t>Safe</t>
  </si>
  <si>
    <t>Pushing Tin</t>
  </si>
  <si>
    <t>Richard Marquand</t>
  </si>
  <si>
    <t>Star Wars: Episode VI - Return of the Jedi</t>
  </si>
  <si>
    <t>Neil Marshall</t>
  </si>
  <si>
    <t>Doomsday</t>
  </si>
  <si>
    <t>The Reader</t>
  </si>
  <si>
    <t>Elf</t>
  </si>
  <si>
    <t>Phenomenon</t>
  </si>
  <si>
    <t>Snow Dogs</t>
  </si>
  <si>
    <t>Scrooged</t>
  </si>
  <si>
    <t>Jared Hess</t>
  </si>
  <si>
    <t>Nacho Libre</t>
  </si>
  <si>
    <t>Bridesmaids</t>
  </si>
  <si>
    <t>This Is the End</t>
  </si>
  <si>
    <t>Rupert Wainwright</t>
  </si>
  <si>
    <t>Stigmata</t>
  </si>
  <si>
    <t>Men of Honor</t>
  </si>
  <si>
    <t>John Luessenhop</t>
  </si>
  <si>
    <t>Takers</t>
  </si>
  <si>
    <t>Justin Zackham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</si>
  <si>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</si>
  <si>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</si>
  <si>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</si>
  <si>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</si>
  <si>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</si>
  <si>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</si>
  <si>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John Gatins</t>
  </si>
  <si>
    <t>Dreamer: Inspired by a True Story</t>
  </si>
  <si>
    <t>A History of Violence</t>
  </si>
  <si>
    <t>Transporter 2</t>
  </si>
  <si>
    <t>The Quick and the Dead</t>
  </si>
  <si>
    <t>Laws of Attraction</t>
  </si>
  <si>
    <t>Ireland</t>
  </si>
  <si>
    <t>Bringing Out the Dead</t>
  </si>
  <si>
    <t>Miguel Sapochnik</t>
  </si>
  <si>
    <t>Repo Men</t>
  </si>
  <si>
    <t>Hyung-rae Shim</t>
  </si>
  <si>
    <t>Dragon Wars: D-War</t>
  </si>
  <si>
    <t>Bogus</t>
  </si>
  <si>
    <t>Don Scardino</t>
  </si>
  <si>
    <t>The Incredible Burt Wonderstone</t>
  </si>
  <si>
    <t>Cats Don't Dance</t>
  </si>
  <si>
    <t>Tim Robbins</t>
  </si>
  <si>
    <t>Cradle Will Rock</t>
  </si>
  <si>
    <t>The Good German</t>
  </si>
  <si>
    <t>Apocalypse Now</t>
  </si>
  <si>
    <t>Nanette Burstein</t>
  </si>
  <si>
    <t>Going the Distance</t>
  </si>
  <si>
    <t>Mr. Holland's Opus</t>
  </si>
  <si>
    <t>Ariel Vromen</t>
  </si>
  <si>
    <t>Criminal</t>
  </si>
  <si>
    <t>Out of Africa</t>
  </si>
  <si>
    <t>Flight</t>
  </si>
  <si>
    <t>Lewis Gilbert</t>
  </si>
  <si>
    <t>Moonraker</t>
  </si>
  <si>
    <t>The Grand Budapest Hotel</t>
  </si>
  <si>
    <t>Hearts in Atlantis</t>
  </si>
  <si>
    <t>Arachnophobia</t>
  </si>
  <si>
    <t>Frequency</t>
  </si>
  <si>
    <t>John Francis Daley</t>
  </si>
  <si>
    <t>Vacation</t>
  </si>
  <si>
    <t>Get Shorty</t>
  </si>
  <si>
    <t>Chicago</t>
  </si>
  <si>
    <t>Big Daddy</t>
  </si>
  <si>
    <t>J.B. Rogers</t>
  </si>
  <si>
    <t>American Pie 2</t>
  </si>
  <si>
    <t>Toy Story</t>
  </si>
  <si>
    <t>Speed</t>
  </si>
  <si>
    <t>Michael Sucsy</t>
  </si>
  <si>
    <t>The Vow</t>
  </si>
  <si>
    <t>Tom Vaughan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</si>
  <si>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</si>
  <si>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</si>
  <si>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</si>
  <si>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</si>
  <si>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</si>
  <si>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</si>
  <si>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</si>
  <si>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</si>
  <si>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</si>
  <si>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</si>
  <si>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</si>
  <si>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South Africa</t>
  </si>
  <si>
    <t>Stephen Hillenburg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</si>
  <si>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</si>
  <si>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</si>
  <si>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</si>
  <si>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</si>
  <si>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</si>
  <si>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</si>
  <si>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</si>
  <si>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Stig Bergqvist</t>
  </si>
  <si>
    <t>Rugrats in Paris: The Movie</t>
  </si>
  <si>
    <t>The Prince of Tides</t>
  </si>
  <si>
    <t>Legends of the Fall</t>
  </si>
  <si>
    <t>Jason Reitman</t>
  </si>
  <si>
    <t>Up in the Air</t>
  </si>
  <si>
    <t>Alexander Payne</t>
  </si>
  <si>
    <t>About Schmidt</t>
  </si>
  <si>
    <t>Jonathan Levine</t>
  </si>
  <si>
    <t>Warm Bodies</t>
  </si>
  <si>
    <t>Rian Johnson</t>
  </si>
  <si>
    <t>Looper</t>
  </si>
  <si>
    <t>Down to Earth</t>
  </si>
  <si>
    <t>Chris Noonan</t>
  </si>
  <si>
    <t>Babe</t>
  </si>
  <si>
    <t>Hope Springs</t>
  </si>
  <si>
    <t>Forgetting Sarah Marshall</t>
  </si>
  <si>
    <t>Four Brothers</t>
  </si>
  <si>
    <t>Michael McCullers</t>
  </si>
  <si>
    <t>Baby Mama</t>
  </si>
  <si>
    <t>Forest Whitaker</t>
  </si>
  <si>
    <t>Hope Floats</t>
  </si>
  <si>
    <t>Gary Winick</t>
  </si>
  <si>
    <t>Bride Wars</t>
  </si>
  <si>
    <t>Without a Paddle</t>
  </si>
  <si>
    <t>13 Going on 30</t>
  </si>
  <si>
    <t>Woody Allen</t>
  </si>
  <si>
    <t>Midnight in Paris</t>
  </si>
  <si>
    <t>Peter Lepeniotis</t>
  </si>
  <si>
    <t>The Nut Job</t>
  </si>
  <si>
    <t>Ted Demme</t>
  </si>
  <si>
    <t>Blow</t>
  </si>
  <si>
    <t>Message in a Bottle</t>
  </si>
  <si>
    <t>William Shatner</t>
  </si>
  <si>
    <t>Star Trek V: The Final Frontier</t>
  </si>
  <si>
    <t>Like Mike</t>
  </si>
  <si>
    <t>Naked Gun 33 1/3: The Final Insult</t>
  </si>
  <si>
    <t>A View to a Kill</t>
  </si>
  <si>
    <t>Steve Box</t>
  </si>
  <si>
    <t>The Curse of the Were-Rabbit</t>
  </si>
  <si>
    <t>P.S. I Love You</t>
  </si>
  <si>
    <t>Atonement</t>
  </si>
  <si>
    <t>Letters to Juliet</t>
  </si>
  <si>
    <t>Black Rain</t>
  </si>
  <si>
    <t>Corpse Bride</t>
  </si>
  <si>
    <t>Sicario</t>
  </si>
  <si>
    <t>Southpaw</t>
  </si>
  <si>
    <t>Drag Me to Hell</t>
  </si>
  <si>
    <t>Lee Toland Krieger</t>
  </si>
  <si>
    <t>The Age of Adaline</t>
  </si>
  <si>
    <t>Tim McCanlies</t>
  </si>
  <si>
    <t>Secondhand Lions</t>
  </si>
  <si>
    <t>Step Up 3D</t>
  </si>
  <si>
    <t>Blue Crush</t>
  </si>
  <si>
    <t>Stranger Than Fiction</t>
  </si>
  <si>
    <t>30 Days of Night</t>
  </si>
  <si>
    <t>Drew Goddard</t>
  </si>
  <si>
    <t>The Cabin in the Woods</t>
  </si>
  <si>
    <t>Jason Friedberg</t>
  </si>
  <si>
    <t>Meet the Spartans</t>
  </si>
  <si>
    <t>Midnight Run</t>
  </si>
  <si>
    <t>Paul Michael Glaser</t>
  </si>
  <si>
    <t>The Running Man</t>
  </si>
  <si>
    <t>Little Shop of Horrors</t>
  </si>
  <si>
    <t>Hanna</t>
  </si>
  <si>
    <t>John R. Leonetti</t>
  </si>
  <si>
    <t>Mortal Kombat: Annihilation</t>
  </si>
  <si>
    <t>Tom Hanks</t>
  </si>
  <si>
    <t>Larry Crowne</t>
  </si>
  <si>
    <t>Kimberly Peirce</t>
  </si>
  <si>
    <t>Carrie</t>
  </si>
  <si>
    <t>Liz Friedlander</t>
  </si>
  <si>
    <t>Take the Lead</t>
  </si>
  <si>
    <t>Phil Joanou</t>
  </si>
  <si>
    <t>Gridiron Gang</t>
  </si>
  <si>
    <t>What's the Worst That Could Happen?</t>
  </si>
  <si>
    <t>Shane Acker</t>
  </si>
  <si>
    <t>Side Effects</t>
  </si>
  <si>
    <t>Stephen J. Anderson</t>
  </si>
  <si>
    <t>Winnie the Pooh</t>
  </si>
  <si>
    <t>Troy Miller</t>
  </si>
  <si>
    <t>Dumb and Dumberer: When Harry Met Lloyd</t>
  </si>
  <si>
    <t>Bulworth</t>
  </si>
  <si>
    <t>Tate Taylor</t>
  </si>
  <si>
    <t>Get on Up</t>
  </si>
  <si>
    <t>One True Thing</t>
  </si>
  <si>
    <t>Brett Leonard</t>
  </si>
  <si>
    <t>Virtuosity</t>
  </si>
  <si>
    <t>My Super Ex-Girlfriend</t>
  </si>
  <si>
    <t>Deliver Us from Evil</t>
  </si>
  <si>
    <t>Alister Grierson</t>
  </si>
  <si>
    <t>Sanctum</t>
  </si>
  <si>
    <t>Nick Hurran</t>
  </si>
  <si>
    <t>Little Black Book</t>
  </si>
  <si>
    <t>The Five-Year Engagement</t>
  </si>
  <si>
    <t>Charles Stone III</t>
  </si>
  <si>
    <t>Mr 3000</t>
  </si>
  <si>
    <t>Paul Haggis</t>
  </si>
  <si>
    <t>The Next Three Days</t>
  </si>
  <si>
    <t>Kurt Wimmer</t>
  </si>
  <si>
    <t>Ultraviolet</t>
  </si>
  <si>
    <t>Jean-Fran?ois Richet</t>
  </si>
  <si>
    <t>Assault on Precinct 13</t>
  </si>
  <si>
    <t>The Replacement Killers</t>
  </si>
  <si>
    <t>Kevin Hooks</t>
  </si>
  <si>
    <t>Fled</t>
  </si>
  <si>
    <t>Ellory Elkayem</t>
  </si>
  <si>
    <t>Eight Legged Freaks</t>
  </si>
  <si>
    <t>Love &amp; Other Drugs</t>
  </si>
  <si>
    <t>88 Minutes</t>
  </si>
  <si>
    <t>Niki Caro</t>
  </si>
  <si>
    <t>North Country</t>
  </si>
  <si>
    <t>The Whole Ten Yards</t>
  </si>
  <si>
    <t>Vincenzo Natali</t>
  </si>
  <si>
    <t>Splice</t>
  </si>
  <si>
    <t>Willard Huyck</t>
  </si>
  <si>
    <t>Howard the Duck</t>
  </si>
  <si>
    <t>Gavin O'Connor</t>
  </si>
  <si>
    <t>Pride and Glory</t>
  </si>
  <si>
    <t>Bruce Hunt</t>
  </si>
  <si>
    <t>The Cave</t>
  </si>
  <si>
    <t>Alex &amp; Emma</t>
  </si>
  <si>
    <t>Wicker Park</t>
  </si>
  <si>
    <t>Craig Gillespie</t>
  </si>
  <si>
    <t>Fright Night</t>
  </si>
  <si>
    <t>The New World</t>
  </si>
  <si>
    <t>Chris Roberts</t>
  </si>
  <si>
    <t>Wing Commander</t>
  </si>
  <si>
    <t>In Dreams</t>
  </si>
  <si>
    <t>Dragonball: Evolution</t>
  </si>
  <si>
    <t>Jee-woon Kim</t>
  </si>
  <si>
    <t>The Last Stand</t>
  </si>
  <si>
    <t>Nick Hamm</t>
  </si>
  <si>
    <t>Godsend</t>
  </si>
  <si>
    <t>Andy Cadiff</t>
  </si>
  <si>
    <t>Chasing Liberty</t>
  </si>
  <si>
    <t>Mike Disa</t>
  </si>
  <si>
    <t>Hoodwinked Too! Hood vs. Evil</t>
  </si>
  <si>
    <t>An Unfinished Life</t>
  </si>
  <si>
    <t>The Imaginarium of Doctor Parnassus</t>
  </si>
  <si>
    <t>Runner Runner</t>
  </si>
  <si>
    <t>Antitrust</t>
  </si>
  <si>
    <t>Glory</t>
  </si>
  <si>
    <t>Sergio Leone</t>
  </si>
  <si>
    <t>Once Upon a Time in America</t>
  </si>
  <si>
    <t>Italy</t>
  </si>
  <si>
    <t>Niels Arden Oplev</t>
  </si>
  <si>
    <t>Dead Man Down</t>
  </si>
  <si>
    <t>Michael Radford</t>
  </si>
  <si>
    <t>The Merchant of Venice</t>
  </si>
  <si>
    <t>The Good Thief</t>
  </si>
  <si>
    <t>Miss Potter</t>
  </si>
  <si>
    <t>Kaige Chen</t>
  </si>
  <si>
    <t>The Promise</t>
  </si>
  <si>
    <t>Corey Yuen</t>
  </si>
  <si>
    <t>DOA: Dead or Alive</t>
  </si>
  <si>
    <t>Andrew Dominik</t>
  </si>
  <si>
    <t>The Assassination of Jesse James by the Coward Robert Ford</t>
  </si>
  <si>
    <t>Li Zhang</t>
  </si>
  <si>
    <t>Machine Gun Preacher</t>
  </si>
  <si>
    <t>Elizabeth Banks</t>
  </si>
  <si>
    <t>Pitch Perfect 2</t>
  </si>
  <si>
    <t>Walk the Line</t>
  </si>
  <si>
    <t>Edward Norton</t>
  </si>
  <si>
    <t>Keeping the Faith</t>
  </si>
  <si>
    <t>The Borrowers</t>
  </si>
  <si>
    <t>Frost/Nixon</t>
  </si>
  <si>
    <t>Serving Sara</t>
  </si>
  <si>
    <t>Ben Falcone</t>
  </si>
  <si>
    <t>The Boss</t>
  </si>
  <si>
    <t>Richard Attenborough</t>
  </si>
  <si>
    <t>Cry Freedom</t>
  </si>
  <si>
    <t>Mumford</t>
  </si>
  <si>
    <t>Don Mancini</t>
  </si>
  <si>
    <t>Seed of Chucky</t>
  </si>
  <si>
    <t>Romania</t>
  </si>
  <si>
    <t>John Maybury</t>
  </si>
  <si>
    <t>The Jacket</t>
  </si>
  <si>
    <t>Aladdin</t>
  </si>
  <si>
    <t>Straight Outta Compton</t>
  </si>
  <si>
    <t>Indiana Jones and the Temple of Doom</t>
  </si>
  <si>
    <t>Igor Kovalyov</t>
  </si>
  <si>
    <t>The Rugrats Movie</t>
  </si>
  <si>
    <t>Along Came a Spider</t>
  </si>
  <si>
    <t>Once Upon a Time in Mexico</t>
  </si>
  <si>
    <t>Die Hard</t>
  </si>
  <si>
    <t>David Wain</t>
  </si>
  <si>
    <t>Role Models</t>
  </si>
  <si>
    <t>The Big Short</t>
  </si>
  <si>
    <t>Taking Woodstock</t>
  </si>
  <si>
    <t>Miracle</t>
  </si>
  <si>
    <t>Dawn of the Dead</t>
  </si>
  <si>
    <t>The Wedding Planner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</si>
  <si>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</si>
  <si>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</si>
  <si>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</si>
  <si>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</si>
  <si>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</si>
  <si>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</si>
  <si>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</si>
  <si>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</si>
  <si>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</si>
  <si>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</si>
  <si>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</si>
  <si>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</si>
  <si>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</si>
  <si>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Miguel Arteta</t>
  </si>
  <si>
    <t>Alexander and the Terrible, Horrible, No Good, Very Bad Day</t>
  </si>
  <si>
    <t>Pride &amp; Prejudice</t>
  </si>
  <si>
    <t>Blade Runner</t>
  </si>
  <si>
    <t>Rob Roy</t>
  </si>
  <si>
    <t>3 Days to Kill</t>
  </si>
  <si>
    <t>James Gray</t>
  </si>
  <si>
    <t>We Own the Night</t>
  </si>
  <si>
    <t>Janusz Kaminski</t>
  </si>
  <si>
    <t>Lost Souls</t>
  </si>
  <si>
    <t>Just My Luck</t>
  </si>
  <si>
    <t>Mystery, Alaska</t>
  </si>
  <si>
    <t>The Spy Next Door</t>
  </si>
  <si>
    <t>Michael Ritchie</t>
  </si>
  <si>
    <t>A Simple Wish</t>
  </si>
  <si>
    <t>Ghosts of Mars</t>
  </si>
  <si>
    <t>Our Brand Is Crisis</t>
  </si>
  <si>
    <t>Pride and Prejudice and Zombies</t>
  </si>
  <si>
    <t>Kundun</t>
  </si>
  <si>
    <t>Robert B. Weide</t>
  </si>
  <si>
    <t>How to Lose Friends &amp; Alienate People</t>
  </si>
  <si>
    <t>Jeff Wadlow</t>
  </si>
  <si>
    <t>Kick-Ass 2</t>
  </si>
  <si>
    <t>Camille Delamarre</t>
  </si>
  <si>
    <t>Brick Mansions</t>
  </si>
  <si>
    <t>Octopussy</t>
  </si>
  <si>
    <t>Knocked Up</t>
  </si>
  <si>
    <t>My Sister's Keeper</t>
  </si>
  <si>
    <t>Malcolm D. Lee</t>
  </si>
  <si>
    <t>Welcome Home, Roscoe Jenkins</t>
  </si>
  <si>
    <t>David Lean</t>
  </si>
  <si>
    <t>A Passage to India</t>
  </si>
  <si>
    <t>Richard Eyre</t>
  </si>
  <si>
    <t>Notes on a Scandal</t>
  </si>
  <si>
    <t>Rendition</t>
  </si>
  <si>
    <t>Nicholas Meyer</t>
  </si>
  <si>
    <t>Star Trek VI: The Undiscovered Country</t>
  </si>
  <si>
    <t>Callie Khouri</t>
  </si>
  <si>
    <t>Divine Secrets of the Ya-Ya Sisterhood</t>
  </si>
  <si>
    <t>Kiss the Girls</t>
  </si>
  <si>
    <t>The Blues Brothers</t>
  </si>
  <si>
    <t>Todd Graff</t>
  </si>
  <si>
    <t>Joyful Noise</t>
  </si>
  <si>
    <t>About a Boy</t>
  </si>
  <si>
    <t>Lake Placid</t>
  </si>
  <si>
    <t>Lucky Number Slevin</t>
  </si>
  <si>
    <t>Philip Kaufman</t>
  </si>
  <si>
    <t>The Right Stuff</t>
  </si>
  <si>
    <t>Anonymous</t>
  </si>
  <si>
    <t>Dark City</t>
  </si>
  <si>
    <t>Saul Dibb</t>
  </si>
  <si>
    <t>The Duchess</t>
  </si>
  <si>
    <t>Richard Linklater</t>
  </si>
  <si>
    <t>The Newton Boys</t>
  </si>
  <si>
    <t>Case 39</t>
  </si>
  <si>
    <t>E. Elias Merhige</t>
  </si>
  <si>
    <t>Suspect Zero</t>
  </si>
  <si>
    <t>Menno Meyjes</t>
  </si>
  <si>
    <t>Martian Child</t>
  </si>
  <si>
    <t>Spy Kids: All the Time in the World in 4D</t>
  </si>
  <si>
    <t>Jodie Foster</t>
  </si>
  <si>
    <t>Money Monster</t>
  </si>
  <si>
    <t>Formula 51</t>
  </si>
  <si>
    <t>Flawless</t>
  </si>
  <si>
    <t>Mindhunters</t>
  </si>
  <si>
    <t>What Just Happened</t>
  </si>
  <si>
    <t>The Statement</t>
  </si>
  <si>
    <t>Paul Blart: Mall Cop</t>
  </si>
  <si>
    <t>Freaky Friday</t>
  </si>
  <si>
    <t>The 40-Year-Old Virgin</t>
  </si>
  <si>
    <t>Shakespeare in Love</t>
  </si>
  <si>
    <t>Scott Frank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</si>
  <si>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</si>
  <si>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</si>
  <si>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</si>
  <si>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</si>
  <si>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</si>
  <si>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</si>
  <si>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</si>
  <si>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</si>
  <si>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</si>
  <si>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</si>
  <si>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</si>
  <si>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</si>
  <si>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</si>
  <si>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</si>
  <si>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</si>
  <si>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</si>
  <si>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Kevin Allen</t>
  </si>
  <si>
    <t>Agent Cody Banks 2: Destination London</t>
  </si>
  <si>
    <t>New Year's Eve</t>
  </si>
  <si>
    <t>Michael Cristofer</t>
  </si>
  <si>
    <t>Original Sin</t>
  </si>
  <si>
    <t>The Raven</t>
  </si>
  <si>
    <t>Welcome to Mooseport</t>
  </si>
  <si>
    <t>Andrew Morahan</t>
  </si>
  <si>
    <t>Highlander: The Final Dimension</t>
  </si>
  <si>
    <t>Bob Rafelson</t>
  </si>
  <si>
    <t>Blood and Wine</t>
  </si>
  <si>
    <t>The Curse of the Jade Scorpion</t>
  </si>
  <si>
    <t>Alan Shapiro</t>
  </si>
  <si>
    <t>Flipper</t>
  </si>
  <si>
    <t>Self/less</t>
  </si>
  <si>
    <t>Fernando Meirelles</t>
  </si>
  <si>
    <t>The Constant Gardener</t>
  </si>
  <si>
    <t>The Passion of the Christ</t>
  </si>
  <si>
    <t>Aramaic</t>
  </si>
  <si>
    <t>Mrs. Doubtfire</t>
  </si>
  <si>
    <t>Rain Man</t>
  </si>
  <si>
    <t>Gran Torino</t>
  </si>
  <si>
    <t>W.</t>
  </si>
  <si>
    <t>Taken</t>
  </si>
  <si>
    <t>Michael Hoffman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</si>
  <si>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</si>
  <si>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</si>
  <si>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</si>
  <si>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</si>
  <si>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</si>
  <si>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</si>
  <si>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Freddy vs. Jason</t>
  </si>
  <si>
    <t>Jimmy Neutron: Boy Genius</t>
  </si>
  <si>
    <t>Cloverfield</t>
  </si>
  <si>
    <t>Michael Pressman</t>
  </si>
  <si>
    <t>Teenage Mutant Ninja Turtles II: The Secret of the Ooze</t>
  </si>
  <si>
    <t>The Untouchables</t>
  </si>
  <si>
    <t>No Country for Old Men</t>
  </si>
  <si>
    <t>Ride Along</t>
  </si>
  <si>
    <t>Sharon Maguire</t>
  </si>
  <si>
    <t>Bridget Jones's Diary</t>
  </si>
  <si>
    <t>Chocolat</t>
  </si>
  <si>
    <t>Charles Herman-Wurmfeld</t>
  </si>
  <si>
    <t>Legally Blonde 2: Red, White &amp; Blonde</t>
  </si>
  <si>
    <t>Parental Guidance</t>
  </si>
  <si>
    <t>No Strings Attached</t>
  </si>
  <si>
    <t>Tombstone</t>
  </si>
  <si>
    <t>Romeo Must Die</t>
  </si>
  <si>
    <t>Final Destination 3</t>
  </si>
  <si>
    <t>The Lucky One</t>
  </si>
  <si>
    <t>Gabor Csupo</t>
  </si>
  <si>
    <t>Bridge to Terabithia</t>
  </si>
  <si>
    <t>Finding Neverland</t>
  </si>
  <si>
    <t>Tyler Perry</t>
  </si>
  <si>
    <t>A Madea Christmas</t>
  </si>
  <si>
    <t>Joe Carnahan</t>
  </si>
  <si>
    <t>The Grey</t>
  </si>
  <si>
    <t>John Polson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</si>
  <si>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</si>
  <si>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</si>
  <si>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</si>
  <si>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</si>
  <si>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</si>
  <si>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</si>
  <si>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</si>
  <si>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Bernardo Bertolucci</t>
  </si>
  <si>
    <t>The Last Emperor</t>
  </si>
  <si>
    <t>Contraband</t>
  </si>
  <si>
    <t>Money Talks</t>
  </si>
  <si>
    <t>There Will Be Blood</t>
  </si>
  <si>
    <t>Cathy Malkasian</t>
  </si>
  <si>
    <t>The Wild Thornberrys Movie</t>
  </si>
  <si>
    <t>John Eng</t>
  </si>
  <si>
    <t>Rugrats Go Wild</t>
  </si>
  <si>
    <t>Undercover Brother</t>
  </si>
  <si>
    <t>The Sisterhood of the Traveling Pants</t>
  </si>
  <si>
    <t>Chris Nahon</t>
  </si>
  <si>
    <t>Kiss of the Dragon</t>
  </si>
  <si>
    <t>Fred Wolf</t>
  </si>
  <si>
    <t>The House Bunny</t>
  </si>
  <si>
    <t>Million Dollar Arm</t>
  </si>
  <si>
    <t>The Giver</t>
  </si>
  <si>
    <t>What a Girl Wants</t>
  </si>
  <si>
    <t>Victor Salva</t>
  </si>
  <si>
    <t>Jeepers Creepers II</t>
  </si>
  <si>
    <t>Mark Helfrich</t>
  </si>
  <si>
    <t>Good Luck Chuck</t>
  </si>
  <si>
    <t>Cradle 2 the Grave</t>
  </si>
  <si>
    <t>The Hours</t>
  </si>
  <si>
    <t>She's the Man</t>
  </si>
  <si>
    <t>Steve Bendelack</t>
  </si>
  <si>
    <t>Mr. Bean's Holiday</t>
  </si>
  <si>
    <t>Dwight H. Little</t>
  </si>
  <si>
    <t>Anacondas: The Hunt for the Blood Orchid</t>
  </si>
  <si>
    <t>Guillaume Canet</t>
  </si>
  <si>
    <t>Blood Ties</t>
  </si>
  <si>
    <t>Kirsten Sheridan</t>
  </si>
  <si>
    <t>August Rush</t>
  </si>
  <si>
    <t>Elizabeth</t>
  </si>
  <si>
    <t>Bride of Chucky</t>
  </si>
  <si>
    <t>Richard Fleischer</t>
  </si>
  <si>
    <t>Tora! Tora! Tora!</t>
  </si>
  <si>
    <t>Bob Spiers</t>
  </si>
  <si>
    <t>Spice World</t>
  </si>
  <si>
    <t>Damien Dante Wayans</t>
  </si>
  <si>
    <t>Dance Flick</t>
  </si>
  <si>
    <t>The Shawshank Redemption</t>
  </si>
  <si>
    <t>Crocodile Dundee in Los Angeles</t>
  </si>
  <si>
    <t>Kingpin</t>
  </si>
  <si>
    <t>The Gambler</t>
  </si>
  <si>
    <t>John Wells</t>
  </si>
  <si>
    <t>August: Osage County</t>
  </si>
  <si>
    <t>Nigel Cole</t>
  </si>
  <si>
    <t>A Lot Like Love</t>
  </si>
  <si>
    <t>Dexter Fletcher</t>
  </si>
  <si>
    <t>Eddie the Eagle</t>
  </si>
  <si>
    <t>He Got Game</t>
  </si>
  <si>
    <t>Jeremy Leven</t>
  </si>
  <si>
    <t>Don Juan DeMarco</t>
  </si>
  <si>
    <t>Sylvain White</t>
  </si>
  <si>
    <t>The Losers</t>
  </si>
  <si>
    <t>Troy Nixey</t>
  </si>
  <si>
    <t>Don't Be Afraid of the Dark</t>
  </si>
  <si>
    <t>Philip G. Atwell</t>
  </si>
  <si>
    <t>Punch-Drunk Love</t>
  </si>
  <si>
    <t>Jeff Schaffer</t>
  </si>
  <si>
    <t>EuroTrip</t>
  </si>
  <si>
    <t>Don Michael Paul</t>
  </si>
  <si>
    <t>Half Past Dead</t>
  </si>
  <si>
    <t>Unaccompanied Minors</t>
  </si>
  <si>
    <t>James Bridges</t>
  </si>
  <si>
    <t>Bright Lights, Big City</t>
  </si>
  <si>
    <t>Steve Barron</t>
  </si>
  <si>
    <t>The Adventures of Pinocchio</t>
  </si>
  <si>
    <t>Italian</t>
  </si>
  <si>
    <t>Richard Kelly</t>
  </si>
  <si>
    <t>The Box</t>
  </si>
  <si>
    <t>Carter Smith</t>
  </si>
  <si>
    <t>The Ruins</t>
  </si>
  <si>
    <t>John Schlesinger</t>
  </si>
  <si>
    <t>The Next Best Thing</t>
  </si>
  <si>
    <t>My Soul to Take</t>
  </si>
  <si>
    <t>The Girl Next Door</t>
  </si>
  <si>
    <t>Ringo Lam</t>
  </si>
  <si>
    <t>Maximum Risk</t>
  </si>
  <si>
    <t>Bruce McCulloch</t>
  </si>
  <si>
    <t>Stealing Harvard</t>
  </si>
  <si>
    <t>Legend</t>
  </si>
  <si>
    <t>Shark Night 3D</t>
  </si>
  <si>
    <t>Angela's Ashes</t>
  </si>
  <si>
    <t>Draft Day</t>
  </si>
  <si>
    <t>The Conspirator</t>
  </si>
  <si>
    <t>Lords of Dogtown</t>
  </si>
  <si>
    <t>Patricia Riggen</t>
  </si>
  <si>
    <t>The 33</t>
  </si>
  <si>
    <t>Chile</t>
  </si>
  <si>
    <t>Big Trouble in Little China</t>
  </si>
  <si>
    <t>Warrior</t>
  </si>
  <si>
    <t>Michael Collins</t>
  </si>
  <si>
    <t>Gettysburg</t>
  </si>
  <si>
    <t>Stop-Loss</t>
  </si>
  <si>
    <t>Abandon</t>
  </si>
  <si>
    <t>Jonathan Kaplan</t>
  </si>
  <si>
    <t>Brokedown Palace</t>
  </si>
  <si>
    <t>Ole Bornedal</t>
  </si>
  <si>
    <t>The Possession</t>
  </si>
  <si>
    <t>Richard Benjamin</t>
  </si>
  <si>
    <t>Mrs. Winterbourne</t>
  </si>
  <si>
    <t>Straw Dogs</t>
  </si>
  <si>
    <t>The Hoax</t>
  </si>
  <si>
    <t>Craig R. Baxley</t>
  </si>
  <si>
    <t>Stone Cold</t>
  </si>
  <si>
    <t>John Hillcoat</t>
  </si>
  <si>
    <t>The Road</t>
  </si>
  <si>
    <t>Marcos Siega</t>
  </si>
  <si>
    <t>Underclassman</t>
  </si>
  <si>
    <t>Say It Isn't So</t>
  </si>
  <si>
    <t>The World's Fastest Indian</t>
  </si>
  <si>
    <t>Rachel Talalay</t>
  </si>
  <si>
    <t>Tank Girl</t>
  </si>
  <si>
    <t>Jeffrey W. Byrd</t>
  </si>
  <si>
    <t>King's Ransom</t>
  </si>
  <si>
    <t>Blindness</t>
  </si>
  <si>
    <t>BloodRayne</t>
  </si>
  <si>
    <t>Atom Egoyan</t>
  </si>
  <si>
    <t>Where the Truth Lies</t>
  </si>
  <si>
    <t>Robert Towne</t>
  </si>
  <si>
    <t>Without Limits</t>
  </si>
  <si>
    <t>Me and Orson Welles</t>
  </si>
  <si>
    <t>Giuseppe Tornatore</t>
  </si>
  <si>
    <t>The Best Offer</t>
  </si>
  <si>
    <t>Werner Herzog</t>
  </si>
  <si>
    <t>Bad Lieutenant: Port of Call New Orleans</t>
  </si>
  <si>
    <t>Little White Lies</t>
  </si>
  <si>
    <t>Not Rated</t>
  </si>
  <si>
    <t>Love Ranch</t>
  </si>
  <si>
    <t>The Counselor</t>
  </si>
  <si>
    <t>Dangerous Liaisons</t>
  </si>
  <si>
    <t>On the Road</t>
  </si>
  <si>
    <t>Leonard Nimoy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</si>
  <si>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</si>
  <si>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</si>
  <si>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</si>
  <si>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</si>
  <si>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</si>
  <si>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</si>
  <si>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Herbert Ross</t>
  </si>
  <si>
    <t>Footloose</t>
  </si>
  <si>
    <t>Old School</t>
  </si>
  <si>
    <t>The Fisher King</t>
  </si>
  <si>
    <t>I Still Know What You Did Last Summer</t>
  </si>
  <si>
    <t>Bonnie Hunt</t>
  </si>
  <si>
    <t>Return to Me</t>
  </si>
  <si>
    <t>Zack and Miri Make a Porno</t>
  </si>
  <si>
    <t>Neil LaBute</t>
  </si>
  <si>
    <t>Nurse Betty</t>
  </si>
  <si>
    <t>Grant Heslov</t>
  </si>
  <si>
    <t>The Men Who Stare at Goats</t>
  </si>
  <si>
    <t>George Gallo</t>
  </si>
  <si>
    <t>Double Take</t>
  </si>
  <si>
    <t>Girl, Interrupted</t>
  </si>
  <si>
    <t>Win a Date with Tad Hamilton!</t>
  </si>
  <si>
    <t>Muppets from Space</t>
  </si>
  <si>
    <t>Sidney Lumet</t>
  </si>
  <si>
    <t>The Wiz</t>
  </si>
  <si>
    <t>Ready to Rumble</t>
  </si>
  <si>
    <t>Play It to the Bone</t>
  </si>
  <si>
    <t>Douglas McGrath</t>
  </si>
  <si>
    <t>I Don't Know How She Does It</t>
  </si>
  <si>
    <t>Piranha 3D</t>
  </si>
  <si>
    <t>Kevin Spacey</t>
  </si>
  <si>
    <t>Beyond the Sea</t>
  </si>
  <si>
    <t>Richard Williams</t>
  </si>
  <si>
    <t>The Princess and the Cobbler</t>
  </si>
  <si>
    <t>Mary McGuckian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</si>
  <si>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</si>
  <si>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</si>
  <si>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</si>
  <si>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</si>
  <si>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</si>
  <si>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</si>
  <si>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</si>
  <si>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</t>
  </si>
  <si>
    <t>Final Destination</t>
  </si>
  <si>
    <t>The Ides of March</t>
  </si>
  <si>
    <t>Pitch Black</t>
  </si>
  <si>
    <t>Tony Goldwyn</t>
  </si>
  <si>
    <t>Someone Like You...</t>
  </si>
  <si>
    <t>Her</t>
  </si>
  <si>
    <t>Joy Ride</t>
  </si>
  <si>
    <t>Jonathan Newman</t>
  </si>
  <si>
    <t>The Adventurer: The Curse of the Midas Box</t>
  </si>
  <si>
    <t>Anywhere But Here</t>
  </si>
  <si>
    <t>Michael Dinner</t>
  </si>
  <si>
    <t>The Crew</t>
  </si>
  <si>
    <t>Haywire</t>
  </si>
  <si>
    <t>Joseph Sargent</t>
  </si>
  <si>
    <t>Jaws: The Revenge</t>
  </si>
  <si>
    <t>Jerry Zaks</t>
  </si>
  <si>
    <t>Marvin's Room</t>
  </si>
  <si>
    <t>Fred Durst</t>
  </si>
  <si>
    <t>The Longshots</t>
  </si>
  <si>
    <t>The End of the Affair</t>
  </si>
  <si>
    <t>Harley Davidson and the Marlboro Man</t>
  </si>
  <si>
    <t>Anne Fontaine</t>
  </si>
  <si>
    <t>Coco Before Chanel</t>
  </si>
  <si>
    <t>Ch</t>
  </si>
  <si>
    <t>Mira Nair</t>
  </si>
  <si>
    <t>Vanity Fair</t>
  </si>
  <si>
    <t>Mel Brooks</t>
  </si>
  <si>
    <t>Spaceballs</t>
  </si>
  <si>
    <t>Russell Crowe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</si>
  <si>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</si>
  <si>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</si>
  <si>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</si>
  <si>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</si>
  <si>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</si>
  <si>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</si>
  <si>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</si>
  <si>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</si>
  <si>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The Hundred-Foot Journey</t>
  </si>
  <si>
    <t>The Net</t>
  </si>
  <si>
    <t>Jessie Nelson</t>
  </si>
  <si>
    <t>I Am Sam</t>
  </si>
  <si>
    <t>Christopher Spencer</t>
  </si>
  <si>
    <t>Son of God</t>
  </si>
  <si>
    <t>Underworld</t>
  </si>
  <si>
    <t>Derailed</t>
  </si>
  <si>
    <t>The Informant!</t>
  </si>
  <si>
    <t>Shadowlands</t>
  </si>
  <si>
    <t>Mike Bigelow</t>
  </si>
  <si>
    <t>Deuce Bigalow: European Gigolo</t>
  </si>
  <si>
    <t>Delivery Man</t>
  </si>
  <si>
    <t>Saving Silverman</t>
  </si>
  <si>
    <t>Diary of a Wimpy Kid: Dog Days</t>
  </si>
  <si>
    <t>Summer of Sam</t>
  </si>
  <si>
    <t>Jay and Silent Bob Strike Back</t>
  </si>
  <si>
    <t>Daniel Sackheim</t>
  </si>
  <si>
    <t>The Glass House</t>
  </si>
  <si>
    <t>Hail, Caesar!</t>
  </si>
  <si>
    <t>Harry Elfont</t>
  </si>
  <si>
    <t>Josie and the Pussycats</t>
  </si>
  <si>
    <t>Homefront</t>
  </si>
  <si>
    <t>Uli Edel</t>
  </si>
  <si>
    <t>The Little Vampire</t>
  </si>
  <si>
    <t>I Heart Huckabees</t>
  </si>
  <si>
    <t>Fred Dekker</t>
  </si>
  <si>
    <t>RoboCop 3</t>
  </si>
  <si>
    <t>Brian Trenchard-Smith</t>
  </si>
  <si>
    <t>Megiddo: The Omega Code 2</t>
  </si>
  <si>
    <t>Blake Edwards</t>
  </si>
  <si>
    <t>Darling Lili</t>
  </si>
  <si>
    <t>Dudley Do-Right</t>
  </si>
  <si>
    <t>The Transporter Refueled</t>
  </si>
  <si>
    <t>Black Book</t>
  </si>
  <si>
    <t>Dutch</t>
  </si>
  <si>
    <t>Netherlands</t>
  </si>
  <si>
    <t>Christian Carion</t>
  </si>
  <si>
    <t>Joyeux Noel</t>
  </si>
  <si>
    <t>David Palmer</t>
  </si>
  <si>
    <t>Hit and Run</t>
  </si>
  <si>
    <t>Mad Money</t>
  </si>
  <si>
    <t>Rowan Joffe</t>
  </si>
  <si>
    <t>Before I Go to Sleep</t>
  </si>
  <si>
    <t>John Curran</t>
  </si>
  <si>
    <t>Stone</t>
  </si>
  <si>
    <t>Laurent Tirard</t>
  </si>
  <si>
    <t>Moli</t>
  </si>
  <si>
    <t>Out of the Furnace</t>
  </si>
  <si>
    <t>Michael Clayton</t>
  </si>
  <si>
    <t>My Fellow Americans</t>
  </si>
  <si>
    <t>Arlington Road</t>
  </si>
  <si>
    <t>To Rome with Love</t>
  </si>
  <si>
    <t>Firefox</t>
  </si>
  <si>
    <t>Trey Parker</t>
  </si>
  <si>
    <t>South Park: Bigger Longer &amp; Uncut</t>
  </si>
  <si>
    <t>Death at a Funeral</t>
  </si>
  <si>
    <t>Stuart Gillard</t>
  </si>
  <si>
    <t>Teenage Mutant Ninja Turtles III</t>
  </si>
  <si>
    <t>Hardball</t>
  </si>
  <si>
    <t>Silver Linings Playbook</t>
  </si>
  <si>
    <t>Freedom Writers</t>
  </si>
  <si>
    <t>The Transporter</t>
  </si>
  <si>
    <t>Never Back Down</t>
  </si>
  <si>
    <t>Katt Shea</t>
  </si>
  <si>
    <t>The Rage: Carrie 2</t>
  </si>
  <si>
    <t>Away We Go</t>
  </si>
  <si>
    <t>Joshua Michael Stern</t>
  </si>
  <si>
    <t>Swing Vote</t>
  </si>
  <si>
    <t>Moonlight Mile</t>
  </si>
  <si>
    <t>Tomas Alfredson</t>
  </si>
  <si>
    <t>Tinker Tailor Soldier Spy</t>
  </si>
  <si>
    <t>John Duigan</t>
  </si>
  <si>
    <t>Molly</t>
  </si>
  <si>
    <t>The Beaver</t>
  </si>
  <si>
    <t>Colin Higgins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</si>
  <si>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</si>
  <si>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</si>
  <si>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</si>
  <si>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</si>
  <si>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</si>
  <si>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Jim Sonzero</t>
  </si>
  <si>
    <t>Pulse</t>
  </si>
  <si>
    <t>Beverly Hills Cop II</t>
  </si>
  <si>
    <t>Bringing Down the House</t>
  </si>
  <si>
    <t>The Silence of the Lambs</t>
  </si>
  <si>
    <t>Penelope Spheeris</t>
  </si>
  <si>
    <t>Wayne's World</t>
  </si>
  <si>
    <t>Jeff Tremaine</t>
  </si>
  <si>
    <t>Jackass 3D</t>
  </si>
  <si>
    <t>Jeannot Szwarc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</si>
  <si>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</si>
  <si>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</si>
  <si>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</si>
  <si>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</si>
  <si>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</si>
  <si>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</si>
  <si>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</si>
  <si>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</si>
  <si>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</si>
  <si>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</si>
  <si>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</si>
  <si>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Steve McQueen</t>
  </si>
  <si>
    <t>12 Years a Slave</t>
  </si>
  <si>
    <t>Drumline</t>
  </si>
  <si>
    <t>Why Did I Get Married Too?</t>
  </si>
  <si>
    <t>Edward Scissorhands</t>
  </si>
  <si>
    <t>Thea Sharrock</t>
  </si>
  <si>
    <t>Me Before You</t>
  </si>
  <si>
    <t>Madea's Witness Protection</t>
  </si>
  <si>
    <t>Aaron Seltzer</t>
  </si>
  <si>
    <t>Date Movie</t>
  </si>
  <si>
    <t>Robin Budd</t>
  </si>
  <si>
    <t>Return to Never Land</t>
  </si>
  <si>
    <t>Ava DuVernay</t>
  </si>
  <si>
    <t>Selma</t>
  </si>
  <si>
    <t>Steve Trenbirth</t>
  </si>
  <si>
    <t>The Jungle Book 2</t>
  </si>
  <si>
    <t>Boogeyman</t>
  </si>
  <si>
    <t>Mennan Yapo</t>
  </si>
  <si>
    <t>Premonition</t>
  </si>
  <si>
    <t>Jun Falkenstein</t>
  </si>
  <si>
    <t>The Tigger Movie</t>
  </si>
  <si>
    <t>Max</t>
  </si>
  <si>
    <t>Epic Movie</t>
  </si>
  <si>
    <t>Tom McCarthy</t>
  </si>
  <si>
    <t>Spotlight</t>
  </si>
  <si>
    <t>Lakeview Terrace</t>
  </si>
  <si>
    <t>Takashi Shimizu</t>
  </si>
  <si>
    <t>The Grudge 2</t>
  </si>
  <si>
    <t>How Stella Got Her Groove Back</t>
  </si>
  <si>
    <t>Bill &amp; Ted's Bogus Journey</t>
  </si>
  <si>
    <t>Man of the Year</t>
  </si>
  <si>
    <t>Anton Corbijn</t>
  </si>
  <si>
    <t>The American</t>
  </si>
  <si>
    <t>Gregory Nava</t>
  </si>
  <si>
    <t>Selena</t>
  </si>
  <si>
    <t>Vampires Suck</t>
  </si>
  <si>
    <t>Babel</t>
  </si>
  <si>
    <t>This Is Where I Leave You</t>
  </si>
  <si>
    <t>John Patrick Shanley</t>
  </si>
  <si>
    <t>Doubt</t>
  </si>
  <si>
    <t>Team America: World Police</t>
  </si>
  <si>
    <t>Texas Chainsaw 3D</t>
  </si>
  <si>
    <t>Copycat</t>
  </si>
  <si>
    <t>Scary Movie 5</t>
  </si>
  <si>
    <t>Milk</t>
  </si>
  <si>
    <t>Risen</t>
  </si>
  <si>
    <t>Steve Beck</t>
  </si>
  <si>
    <t>Ghost Ship</t>
  </si>
  <si>
    <t>Todd Strauss-Schulson</t>
  </si>
  <si>
    <t>A Very Harold &amp; Kumar 3D Christmas</t>
  </si>
  <si>
    <t>John McNaughton</t>
  </si>
  <si>
    <t>Wild Things</t>
  </si>
  <si>
    <t>The Debt</t>
  </si>
  <si>
    <t>High Fidelity</t>
  </si>
  <si>
    <t>Eric Valette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</si>
  <si>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</si>
  <si>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</si>
  <si>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</si>
  <si>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</si>
  <si>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</si>
  <si>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</si>
  <si>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</si>
  <si>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Andrew Fleming</t>
  </si>
  <si>
    <t>Nancy Drew</t>
  </si>
  <si>
    <t>Michael Spierig</t>
  </si>
  <si>
    <t>Daybreakers</t>
  </si>
  <si>
    <t>Jim Field Smith</t>
  </si>
  <si>
    <t>She's Out of My League</t>
  </si>
  <si>
    <t>Thomas Bezucha</t>
  </si>
  <si>
    <t>Monte Carlo</t>
  </si>
  <si>
    <t>Hungary</t>
  </si>
  <si>
    <t>William Brent Bell</t>
  </si>
  <si>
    <t>Stay Alive</t>
  </si>
  <si>
    <t>Quigley Down Under</t>
  </si>
  <si>
    <t>Anthony Bell</t>
  </si>
  <si>
    <t>Alpha and Omega</t>
  </si>
  <si>
    <t>The Covenant</t>
  </si>
  <si>
    <t>Shorts</t>
  </si>
  <si>
    <t>To Die For</t>
  </si>
  <si>
    <t>Vampires</t>
  </si>
  <si>
    <t>Alfred Hitchcock</t>
  </si>
  <si>
    <t>Psycho</t>
  </si>
  <si>
    <t>My Best Friend's Girl</t>
  </si>
  <si>
    <t>Shana Feste</t>
  </si>
  <si>
    <t>Endless Love</t>
  </si>
  <si>
    <t>Georgia Rule</t>
  </si>
  <si>
    <t>Steve Rash</t>
  </si>
  <si>
    <t>Under the Rainbow</t>
  </si>
  <si>
    <t>Simon Birch</t>
  </si>
  <si>
    <t>Mike Binder</t>
  </si>
  <si>
    <t>Reign Over Me</t>
  </si>
  <si>
    <t>Into the Wild</t>
  </si>
  <si>
    <t>School for Scoundrels</t>
  </si>
  <si>
    <t>Michael J. Bassett</t>
  </si>
  <si>
    <t>Silent Hill: Revelation 3D</t>
  </si>
  <si>
    <t>From Dusk Till Dawn</t>
  </si>
  <si>
    <t>Frank Nissen</t>
  </si>
  <si>
    <t>Pooh's Heffalump Movie</t>
  </si>
  <si>
    <t>Home for the Holidays</t>
  </si>
  <si>
    <t>Stephen Chow</t>
  </si>
  <si>
    <t>Kung Fu Hustle</t>
  </si>
  <si>
    <t>Peter Hastings</t>
  </si>
  <si>
    <t>The Country Bears</t>
  </si>
  <si>
    <t>The Kite Runner</t>
  </si>
  <si>
    <t>Dari</t>
  </si>
  <si>
    <t>21 Grams</t>
  </si>
  <si>
    <t>Paul Abascal</t>
  </si>
  <si>
    <t>Paparazzi</t>
  </si>
  <si>
    <t>Chris Koch</t>
  </si>
  <si>
    <t>A Guy Thing</t>
  </si>
  <si>
    <t>Amy Heckerling</t>
  </si>
  <si>
    <t>Loser</t>
  </si>
  <si>
    <t>George Stevens</t>
  </si>
  <si>
    <t>The Greatest Story Ever Told</t>
  </si>
  <si>
    <t>Disaster Movie</t>
  </si>
  <si>
    <t>Armored</t>
  </si>
  <si>
    <t>The Man Who Knew Too Little</t>
  </si>
  <si>
    <t>Mark Mylod</t>
  </si>
  <si>
    <t>What's Your Number?</t>
  </si>
  <si>
    <t>James Mather</t>
  </si>
  <si>
    <t>Lockout</t>
  </si>
  <si>
    <t>Envy</t>
  </si>
  <si>
    <t>Crank: High Voltage</t>
  </si>
  <si>
    <t>Bullets Over Broadway</t>
  </si>
  <si>
    <t>Michael O. Sajbel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</si>
  <si>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</si>
  <si>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</si>
  <si>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</si>
  <si>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</si>
  <si>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</si>
  <si>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</si>
  <si>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</si>
  <si>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Charles T. Kanganis</t>
  </si>
  <si>
    <t>3 Ninjas Kick Back</t>
  </si>
  <si>
    <t>Be Kind Rewind</t>
  </si>
  <si>
    <t>Mrs Henderson Presents</t>
  </si>
  <si>
    <t>Triple 9</t>
  </si>
  <si>
    <t>Deconstructing Harry</t>
  </si>
  <si>
    <t>Damon Santostefano</t>
  </si>
  <si>
    <t>Three to Tango</t>
  </si>
  <si>
    <t>Burnt</t>
  </si>
  <si>
    <t>We're No Angels</t>
  </si>
  <si>
    <t>Everyone Says I Love You</t>
  </si>
  <si>
    <t>Death Sentence</t>
  </si>
  <si>
    <t>Everybody's Fine</t>
  </si>
  <si>
    <t>Bob Clark</t>
  </si>
  <si>
    <t>Superbabies: Baby Geniuses 2</t>
  </si>
  <si>
    <t>The Man</t>
  </si>
  <si>
    <t>Code Name: The Cleaner</t>
  </si>
  <si>
    <t>Connie and Carla</t>
  </si>
  <si>
    <t>Inherent Vice</t>
  </si>
  <si>
    <t>Dave Borthwick</t>
  </si>
  <si>
    <t>Doogal</t>
  </si>
  <si>
    <t>Benson Lee</t>
  </si>
  <si>
    <t>Battle of the Year</t>
  </si>
  <si>
    <t>An American Carol</t>
  </si>
  <si>
    <t>Machete Kills</t>
  </si>
  <si>
    <t>Russia</t>
  </si>
  <si>
    <t>Glen Morgan</t>
  </si>
  <si>
    <t>Willard</t>
  </si>
  <si>
    <t>Strange Wilderness</t>
  </si>
  <si>
    <t>Mike Leigh</t>
  </si>
  <si>
    <t>Topsy-Turvy</t>
  </si>
  <si>
    <t>Alejandro Monteverde</t>
  </si>
  <si>
    <t>Little Boy</t>
  </si>
  <si>
    <t>Mexico</t>
  </si>
  <si>
    <t>A Dangerous Method</t>
  </si>
  <si>
    <t>A Scanner Darkly</t>
  </si>
  <si>
    <t>Chasing Mavericks</t>
  </si>
  <si>
    <t>Alone in the Dark</t>
  </si>
  <si>
    <t>Bandslam</t>
  </si>
  <si>
    <t>Jonathan Glazer</t>
  </si>
  <si>
    <t>Birth</t>
  </si>
  <si>
    <t>J.C. Chandor</t>
  </si>
  <si>
    <t>A Most Violent Year</t>
  </si>
  <si>
    <t>Marc Abraham</t>
  </si>
  <si>
    <t>Flash of Genius</t>
  </si>
  <si>
    <t>Todd Haynes</t>
  </si>
  <si>
    <t>I'm Not There.</t>
  </si>
  <si>
    <t>Mabrouk El Mechri</t>
  </si>
  <si>
    <t>The Cold Light of Day</t>
  </si>
  <si>
    <t>The Brothers Bloom</t>
  </si>
  <si>
    <t>Charlie Kaufman</t>
  </si>
  <si>
    <t>Synecdoche, New York</t>
  </si>
  <si>
    <t>Princess Mononoke</t>
  </si>
  <si>
    <t>Jean-Paul Rappeneau</t>
  </si>
  <si>
    <t>Bon voyage</t>
  </si>
  <si>
    <t>Nancy Walker</t>
  </si>
  <si>
    <t>Can't Stop the Music</t>
  </si>
  <si>
    <t>The Proposition</t>
  </si>
  <si>
    <t>Angelo Pizzo</t>
  </si>
  <si>
    <t>Courage</t>
  </si>
  <si>
    <t>Marci X</t>
  </si>
  <si>
    <t>Equilibrium</t>
  </si>
  <si>
    <t>The Children of Huang Shi</t>
  </si>
  <si>
    <t>The Yards</t>
  </si>
  <si>
    <t>By the Sea</t>
  </si>
  <si>
    <t>Katsuhiro ?tomo</t>
  </si>
  <si>
    <t>Steamboy</t>
  </si>
  <si>
    <t>David Anspaugh</t>
  </si>
  <si>
    <t>The Game of Their Lives</t>
  </si>
  <si>
    <t>Rapa Nui</t>
  </si>
  <si>
    <t>Dylan Dog: Dead of Night</t>
  </si>
  <si>
    <t>Daniel Algrant</t>
  </si>
  <si>
    <t>People I Know</t>
  </si>
  <si>
    <t>The Tempest</t>
  </si>
  <si>
    <t>The Painted Veil</t>
  </si>
  <si>
    <t>The Baader Meinhof Complex</t>
  </si>
  <si>
    <t>German</t>
  </si>
  <si>
    <t>Dances with Wolves</t>
  </si>
  <si>
    <t>Bad Teacher</t>
  </si>
  <si>
    <t>Sea of Love</t>
  </si>
  <si>
    <t>Mark Rosman</t>
  </si>
  <si>
    <t>A Cinderella Story</t>
  </si>
  <si>
    <t>Scream</t>
  </si>
  <si>
    <t>Thir13en Ghosts</t>
  </si>
  <si>
    <t>Back to the Future</t>
  </si>
  <si>
    <t>House on Haunted Hill</t>
  </si>
  <si>
    <t>I Can Do Bad All by Myself</t>
  </si>
  <si>
    <t>The Switch</t>
  </si>
  <si>
    <t>Just Married</t>
  </si>
  <si>
    <t>The Devil's Double</t>
  </si>
  <si>
    <t>Belgium</t>
  </si>
  <si>
    <t>Britt Allcroft</t>
  </si>
  <si>
    <t>Thomas and the Magic Railroad</t>
  </si>
  <si>
    <t>The Crazies</t>
  </si>
  <si>
    <t>Spirited Away</t>
  </si>
  <si>
    <t>The Bounty</t>
  </si>
  <si>
    <t>Brian Percival</t>
  </si>
  <si>
    <t>The Book Thief</t>
  </si>
  <si>
    <t>Sex Drive</t>
  </si>
  <si>
    <t>Anand Tucker</t>
  </si>
  <si>
    <t>Leap Year</t>
  </si>
  <si>
    <t>Michael Dowse</t>
  </si>
  <si>
    <t>Take Me Home Tonight</t>
  </si>
  <si>
    <t>Emile Ardolino</t>
  </si>
  <si>
    <t>The Nutcracker</t>
  </si>
  <si>
    <t>Robert Altman</t>
  </si>
  <si>
    <t>Kansas City</t>
  </si>
  <si>
    <t>Andrew Douglas</t>
  </si>
  <si>
    <t>The Amityville Horror</t>
  </si>
  <si>
    <t>Adaptation.</t>
  </si>
  <si>
    <t>George A. Romero</t>
  </si>
  <si>
    <t>Land of the Dead</t>
  </si>
  <si>
    <t>Fear and Loathing in Las Vegas</t>
  </si>
  <si>
    <t>Ricky Gervais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</si>
  <si>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</si>
  <si>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</si>
  <si>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</si>
  <si>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</si>
  <si>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</si>
  <si>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</si>
  <si>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</si>
  <si>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</si>
  <si>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</si>
  <si>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Vic Armstrong</t>
  </si>
  <si>
    <t>Left Behind</t>
  </si>
  <si>
    <t>The Family Stone</t>
  </si>
  <si>
    <t>Barbershop 2: Back in Business</t>
  </si>
  <si>
    <t>Terry Zwigoff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</si>
  <si>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</si>
  <si>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</si>
  <si>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</si>
  <si>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</si>
  <si>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</si>
  <si>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</si>
  <si>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Nelson McCormick</t>
  </si>
  <si>
    <t>Prom Night</t>
  </si>
  <si>
    <t>Mean Girls</t>
  </si>
  <si>
    <t>Audrey Wells</t>
  </si>
  <si>
    <t>Under the Tuscan Sun</t>
  </si>
  <si>
    <t>Gosford Park</t>
  </si>
  <si>
    <t>Peggy Sue Got Married</t>
  </si>
  <si>
    <t>Birdman or (The Unexpected Virtue of Ignorance)</t>
  </si>
  <si>
    <t>Blue Jasmine</t>
  </si>
  <si>
    <t>United 93</t>
  </si>
  <si>
    <t>Bille Woodruff</t>
  </si>
  <si>
    <t>Honey</t>
  </si>
  <si>
    <t>Rick Friedberg</t>
  </si>
  <si>
    <t>Spy Hard</t>
  </si>
  <si>
    <t>The Fog</t>
  </si>
  <si>
    <t>Sean McNamara</t>
  </si>
  <si>
    <t>Soul Surfer</t>
  </si>
  <si>
    <t>Jody Hill</t>
  </si>
  <si>
    <t>Observe and Report</t>
  </si>
  <si>
    <t>Conan the Destroyer</t>
  </si>
  <si>
    <t>Raging Bull</t>
  </si>
  <si>
    <t>Brandon Camp</t>
  </si>
  <si>
    <t>Love Happens</t>
  </si>
  <si>
    <t>Young Sherlock Holmes</t>
  </si>
  <si>
    <t>Kevin Tancharoen</t>
  </si>
  <si>
    <t>Fame</t>
  </si>
  <si>
    <t>127 Hours</t>
  </si>
  <si>
    <t>Small Time Crooks</t>
  </si>
  <si>
    <t>Nicholas Hytner</t>
  </si>
  <si>
    <t>Center Stage</t>
  </si>
  <si>
    <t>Love the Coopers</t>
  </si>
  <si>
    <t>Bart Freundlich</t>
  </si>
  <si>
    <t>Catch That Kid</t>
  </si>
  <si>
    <t>Life as a House</t>
  </si>
  <si>
    <t>Steve Jobs</t>
  </si>
  <si>
    <t>I Love You, Beth Cooper</t>
  </si>
  <si>
    <t>Youth in Revolt</t>
  </si>
  <si>
    <t>William A. Fraker</t>
  </si>
  <si>
    <t>The Legend of the Lone Ranger</t>
  </si>
  <si>
    <t>John Boorman</t>
  </si>
  <si>
    <t>The Tailor of Panama</t>
  </si>
  <si>
    <t>Courtney Solomon</t>
  </si>
  <si>
    <t>Getaway</t>
  </si>
  <si>
    <t>The Ice Storm</t>
  </si>
  <si>
    <t>And So It Goes</t>
  </si>
  <si>
    <t>Jeff Kanew</t>
  </si>
  <si>
    <t>Troop Beverly Hills</t>
  </si>
  <si>
    <t>Istv?n Szab?</t>
  </si>
  <si>
    <t>Being Julia</t>
  </si>
  <si>
    <t>Matthew Robbins</t>
  </si>
  <si>
    <t>Dragonslayer</t>
  </si>
  <si>
    <t>The Last Station</t>
  </si>
  <si>
    <t>Ed Wood</t>
  </si>
  <si>
    <t>Labor Day</t>
  </si>
  <si>
    <t>Mongol: The Rise of Genghis Khan</t>
  </si>
  <si>
    <t>Mongolian</t>
  </si>
  <si>
    <t>RocknRolla</t>
  </si>
  <si>
    <t>Hal Needham</t>
  </si>
  <si>
    <t>Megaforce</t>
  </si>
  <si>
    <t>Hamlet</t>
  </si>
  <si>
    <t>Jeff Nichols</t>
  </si>
  <si>
    <t>Midnight Special</t>
  </si>
  <si>
    <t>Greece</t>
  </si>
  <si>
    <t>Anything Else</t>
  </si>
  <si>
    <t>Jonathan Teplitzky</t>
  </si>
  <si>
    <t>The Railway Man</t>
  </si>
  <si>
    <t>Michael Haneke</t>
  </si>
  <si>
    <t>The White Ribbon</t>
  </si>
  <si>
    <t>Mike Marvin</t>
  </si>
  <si>
    <t>The Wraith</t>
  </si>
  <si>
    <t>The Salton Sea</t>
  </si>
  <si>
    <t>Lance Hool</t>
  </si>
  <si>
    <t>One Man's Hero</t>
  </si>
  <si>
    <t>Christian Volckman</t>
  </si>
  <si>
    <t>Renaissance</t>
  </si>
  <si>
    <t>Superbad</t>
  </si>
  <si>
    <t>Step Up 2: The Streets</t>
  </si>
  <si>
    <t>Cory Edwards</t>
  </si>
  <si>
    <t>Hoodwinked!</t>
  </si>
  <si>
    <t>Terry George</t>
  </si>
  <si>
    <t>Hotel Rwanda</t>
  </si>
  <si>
    <t>Xavier Gens</t>
  </si>
  <si>
    <t>Hitman</t>
  </si>
  <si>
    <t>Kasi Lemmons</t>
  </si>
  <si>
    <t>Black Nativity</t>
  </si>
  <si>
    <t>Matt Dillon</t>
  </si>
  <si>
    <t>City of Ghosts</t>
  </si>
  <si>
    <t>The Others</t>
  </si>
  <si>
    <t>Aliens</t>
  </si>
  <si>
    <t>George Cukor</t>
  </si>
  <si>
    <t>My Fair Lady</t>
  </si>
  <si>
    <t>Jim Gillespie</t>
  </si>
  <si>
    <t>I Know What You Did Last Summer</t>
  </si>
  <si>
    <t>Let's Be Cops</t>
  </si>
  <si>
    <t>Sideways</t>
  </si>
  <si>
    <t>Beerfest</t>
  </si>
  <si>
    <t>Halloween</t>
  </si>
  <si>
    <t>John Hoffman</t>
  </si>
  <si>
    <t>Good Boy!</t>
  </si>
  <si>
    <t>The Best Man Holiday</t>
  </si>
  <si>
    <t>Smokin' Aces</t>
  </si>
  <si>
    <t>Kevin Greutert</t>
  </si>
  <si>
    <t>Saw 3D: The Final Chapter</t>
  </si>
  <si>
    <t>40 Days and 40 Nights</t>
  </si>
  <si>
    <t>John Fortenberry</t>
  </si>
  <si>
    <t>A Night at the Roxbury</t>
  </si>
  <si>
    <t>Daniel Barnz</t>
  </si>
  <si>
    <t>Beastly</t>
  </si>
  <si>
    <t>The Hills Have Eyes</t>
  </si>
  <si>
    <t>Dickie Roberts: Former Child Star</t>
  </si>
  <si>
    <t>McFarland, USA</t>
  </si>
  <si>
    <t>Jason Moore</t>
  </si>
  <si>
    <t>Pitch Perfect</t>
  </si>
  <si>
    <t>Summer Catch</t>
  </si>
  <si>
    <t>A Simple Plan</t>
  </si>
  <si>
    <t>Robert Harmon</t>
  </si>
  <si>
    <t>They</t>
  </si>
  <si>
    <t>Trent Cooper</t>
  </si>
  <si>
    <t>Larry the Cable Guy: Health Inspector</t>
  </si>
  <si>
    <t>Gary Halvorson</t>
  </si>
  <si>
    <t>The Adventures of Elmo in Grouchland</t>
  </si>
  <si>
    <t>Brooklyn's Finest</t>
  </si>
  <si>
    <t>Fede Alvarez</t>
  </si>
  <si>
    <t>Evil Dead</t>
  </si>
  <si>
    <t>My Life in Ruins</t>
  </si>
  <si>
    <t>American Dreamz</t>
  </si>
  <si>
    <t>Sidney J. Furie</t>
  </si>
  <si>
    <t>Superman IV: The Quest for Peace</t>
  </si>
  <si>
    <t>Wayne Kramer</t>
  </si>
  <si>
    <t>Running Scared</t>
  </si>
  <si>
    <t>Jim Goddard</t>
  </si>
  <si>
    <t>Shanghai Surprise</t>
  </si>
  <si>
    <t>The Illusionist</t>
  </si>
  <si>
    <t>Noel Marshall</t>
  </si>
  <si>
    <t>Roar</t>
  </si>
  <si>
    <t>Veronica Guerin</t>
  </si>
  <si>
    <t>Southland Tales</t>
  </si>
  <si>
    <t>Todd Lincoln</t>
  </si>
  <si>
    <t>The Apparition</t>
  </si>
  <si>
    <t>Howard Zieff</t>
  </si>
  <si>
    <t>My Girl</t>
  </si>
  <si>
    <t>Steven Shainberg</t>
  </si>
  <si>
    <t>Fur: An Imaginary Portrait of Diane Arbus</t>
  </si>
  <si>
    <t>Wall Street</t>
  </si>
  <si>
    <t>Sense and Sensibility</t>
  </si>
  <si>
    <t>Julian Jarrold</t>
  </si>
  <si>
    <t>Becoming Jane</t>
  </si>
  <si>
    <t>Joe Nussbaum</t>
  </si>
  <si>
    <t>Sydney White</t>
  </si>
  <si>
    <t>Vadim Perelman</t>
  </si>
  <si>
    <t>House of Sand and Fog</t>
  </si>
  <si>
    <t>Dead Poets Society</t>
  </si>
  <si>
    <t>Peter Farrelly</t>
  </si>
  <si>
    <t>Dumb &amp; Dumber</t>
  </si>
  <si>
    <t>When Harry Met Sally...</t>
  </si>
  <si>
    <t>The Verdict</t>
  </si>
  <si>
    <t>Road Trip</t>
  </si>
  <si>
    <t>Varsity Blues</t>
  </si>
  <si>
    <t>Michel Hazanavicius</t>
  </si>
  <si>
    <t>The Artist</t>
  </si>
  <si>
    <t>The Unborn</t>
  </si>
  <si>
    <t>Moonrise Kingdom</t>
  </si>
  <si>
    <t>The Texas Chainsaw Massacre: The Beginning</t>
  </si>
  <si>
    <t>Cyrus Nowrasteh</t>
  </si>
  <si>
    <t>The Young Messiah</t>
  </si>
  <si>
    <t>Perry Andelin Blake</t>
  </si>
  <si>
    <t>The Master of Disguise</t>
  </si>
  <si>
    <t>Pan's Labyrinth</t>
  </si>
  <si>
    <t>See Spot Run</t>
  </si>
  <si>
    <t>Baby Boy</t>
  </si>
  <si>
    <t>Christian E. Christiansen</t>
  </si>
  <si>
    <t>The Roommate</t>
  </si>
  <si>
    <t>Joe Dirt</t>
  </si>
  <si>
    <t>Sheldon Lettich</t>
  </si>
  <si>
    <t>Double Impact</t>
  </si>
  <si>
    <t>Hot Fuzz</t>
  </si>
  <si>
    <t>Diane English</t>
  </si>
  <si>
    <t>The Women</t>
  </si>
  <si>
    <t>Vicky Cristina Barcelona</t>
  </si>
  <si>
    <t>Robert Iscove</t>
  </si>
  <si>
    <t>Boys and Girls</t>
  </si>
  <si>
    <t>Peter Kosminsky</t>
  </si>
  <si>
    <t>White Oleander</t>
  </si>
  <si>
    <t>Jennifer's Body</t>
  </si>
  <si>
    <t>Nick Gomez</t>
  </si>
  <si>
    <t>Drowning Mona</t>
  </si>
  <si>
    <t>Radio Days</t>
  </si>
  <si>
    <t>Allen Coulter</t>
  </si>
  <si>
    <t>Remember Me</t>
  </si>
  <si>
    <t>Clare Kilner</t>
  </si>
  <si>
    <t>How to Deal</t>
  </si>
  <si>
    <t>My Stepmother Is an Alien</t>
  </si>
  <si>
    <t>Philadelphia</t>
  </si>
  <si>
    <t>Josef Rusnak</t>
  </si>
  <si>
    <t>The Thirteenth Floor</t>
  </si>
  <si>
    <t>Bruce Paltrow</t>
  </si>
  <si>
    <t>Duets</t>
  </si>
  <si>
    <t>Hollywood Ending</t>
  </si>
  <si>
    <t>Adam Rifkin</t>
  </si>
  <si>
    <t>Detroit Rock City</t>
  </si>
  <si>
    <t>Highlander</t>
  </si>
  <si>
    <t>Susanne Bier</t>
  </si>
  <si>
    <t>Things We Lost in the Fire</t>
  </si>
  <si>
    <t>Kenneth Johnson</t>
  </si>
  <si>
    <t>Steel</t>
  </si>
  <si>
    <t>The Immigrant</t>
  </si>
  <si>
    <t>James Ivory</t>
  </si>
  <si>
    <t>The White Countess</t>
  </si>
  <si>
    <t>Trance</t>
  </si>
  <si>
    <t>Jessy Terrero</t>
  </si>
  <si>
    <t>Soul Plane</t>
  </si>
  <si>
    <t>Vicente Amorim</t>
  </si>
  <si>
    <t>Good</t>
  </si>
  <si>
    <t>Gaspar No?</t>
  </si>
  <si>
    <t>Enter the Void</t>
  </si>
  <si>
    <t>Vamps</t>
  </si>
  <si>
    <t>Tommy Lee Jones</t>
  </si>
  <si>
    <t>The Homesman</t>
  </si>
  <si>
    <t>Jesse Vaughan</t>
  </si>
  <si>
    <t>Juwanna Mann</t>
  </si>
  <si>
    <t>Wayne Beach</t>
  </si>
  <si>
    <t>Slow Burn</t>
  </si>
  <si>
    <t>G?rard Krawczyk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</si>
  <si>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</si>
  <si>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</si>
  <si>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</si>
  <si>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</si>
  <si>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</si>
  <si>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</si>
  <si>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</si>
  <si>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</si>
  <si>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Taiwan</t>
  </si>
  <si>
    <t>American Beauty</t>
  </si>
  <si>
    <t>The King's Speech</t>
  </si>
  <si>
    <t>Twins</t>
  </si>
  <si>
    <t>Udayan Prasad</t>
  </si>
  <si>
    <t>The Yellow Handkerchief</t>
  </si>
  <si>
    <t>The Color Purple</t>
  </si>
  <si>
    <t>Morten Tyldum</t>
  </si>
  <si>
    <t>The Imitation Game</t>
  </si>
  <si>
    <t>Private Benjamin</t>
  </si>
  <si>
    <t>Diary of a Wimpy Kid</t>
  </si>
  <si>
    <t>Andr?s Muschietti</t>
  </si>
  <si>
    <t>Mama</t>
  </si>
  <si>
    <t>National Lampoon's Vacation</t>
  </si>
  <si>
    <t>Bad Grandpa</t>
  </si>
  <si>
    <t>The Queen</t>
  </si>
  <si>
    <t>Beetlejuice</t>
  </si>
  <si>
    <t>Why Did I Get Married?</t>
  </si>
  <si>
    <t>Gillian Armstrong</t>
  </si>
  <si>
    <t>Little Women</t>
  </si>
  <si>
    <t>James Watkins</t>
  </si>
  <si>
    <t>The Woman in Black</t>
  </si>
  <si>
    <t>When a Stranger Calls</t>
  </si>
  <si>
    <t>Big Fat Liar</t>
  </si>
  <si>
    <t>Wag the Dog</t>
  </si>
  <si>
    <t>Jim Fall</t>
  </si>
  <si>
    <t>The Lizzie McGuire Movie</t>
  </si>
  <si>
    <t>Ric Roman Waugh</t>
  </si>
  <si>
    <t>Snitch</t>
  </si>
  <si>
    <t>Michael Dougherty</t>
  </si>
  <si>
    <t>Krampus</t>
  </si>
  <si>
    <t>The Faculty</t>
  </si>
  <si>
    <t>Cop Land</t>
  </si>
  <si>
    <t>Joel Gallen</t>
  </si>
  <si>
    <t>Not Another Teen Movie</t>
  </si>
  <si>
    <t>End of Watch</t>
  </si>
  <si>
    <t>The Skulls</t>
  </si>
  <si>
    <t>James Marsh</t>
  </si>
  <si>
    <t>The Theory of Everything</t>
  </si>
  <si>
    <t>Malibu's Most Wanted</t>
  </si>
  <si>
    <t>Matt Williams</t>
  </si>
  <si>
    <t>Where the Heart Is</t>
  </si>
  <si>
    <t>Lawrence of Arabia</t>
  </si>
  <si>
    <t>Rob Zombie</t>
  </si>
  <si>
    <t>Halloween II</t>
  </si>
  <si>
    <t>Wild</t>
  </si>
  <si>
    <t>Dennis Iliadis</t>
  </si>
  <si>
    <t>The Last House on the Left</t>
  </si>
  <si>
    <t>The Wedding Date</t>
  </si>
  <si>
    <t>Rick Rosenthal</t>
  </si>
  <si>
    <t>Halloween: Resurrection</t>
  </si>
  <si>
    <t>The Princess Bride</t>
  </si>
  <si>
    <t>Denzel Washington</t>
  </si>
  <si>
    <t>The Great Debaters</t>
  </si>
  <si>
    <t>Nicolas Winding Refn</t>
  </si>
  <si>
    <t>Drive</t>
  </si>
  <si>
    <t>Sara Sugarman</t>
  </si>
  <si>
    <t>Confessions of a Teenage Drama Queen</t>
  </si>
  <si>
    <t>The Object of My Affection</t>
  </si>
  <si>
    <t>Juan Carlos Fresnadillo</t>
  </si>
  <si>
    <t>28 Weeks Later</t>
  </si>
  <si>
    <t>When the Game Stands Tall</t>
  </si>
  <si>
    <t>Because of Winn-Dixie</t>
  </si>
  <si>
    <t>Gina Prince-Bythewood</t>
  </si>
  <si>
    <t>Love &amp; Basketball</t>
  </si>
  <si>
    <t>Grosse Pointe Blank</t>
  </si>
  <si>
    <t>Phil Traill</t>
  </si>
  <si>
    <t>All About Steve</t>
  </si>
  <si>
    <t>Joe Berlinger</t>
  </si>
  <si>
    <t>Book of Shadows: Blair Witch 2</t>
  </si>
  <si>
    <t>The Craft</t>
  </si>
  <si>
    <t>Match Point</t>
  </si>
  <si>
    <t>Elizabeth Allen Rosenbaum</t>
  </si>
  <si>
    <t>Ramona and Beezus</t>
  </si>
  <si>
    <t>The Remains of the Day</t>
  </si>
  <si>
    <t>Boogie Nights</t>
  </si>
  <si>
    <t>Nowhere to Run</t>
  </si>
  <si>
    <t>Michael Mayer</t>
  </si>
  <si>
    <t>Flicka</t>
  </si>
  <si>
    <t>Martin Weisz</t>
  </si>
  <si>
    <t>The Hills Have Eyes II</t>
  </si>
  <si>
    <t>John Ottman</t>
  </si>
  <si>
    <t>Urban Legends: Final Cut</t>
  </si>
  <si>
    <t>Tuck Everlasting</t>
  </si>
  <si>
    <t>John Bonito</t>
  </si>
  <si>
    <t>The Marine</t>
  </si>
  <si>
    <t>Peter Atencio</t>
  </si>
  <si>
    <t>Keanu</t>
  </si>
  <si>
    <t>Country Strong</t>
  </si>
  <si>
    <t>Official site</t>
  </si>
  <si>
    <t>David Nutter</t>
  </si>
  <si>
    <t>Disturbing Behavior</t>
  </si>
  <si>
    <t>Derek Cianfrance</t>
  </si>
  <si>
    <t>The Place Beyond the Pines</t>
  </si>
  <si>
    <t>The November Man</t>
  </si>
  <si>
    <t>Stephan Elliott</t>
  </si>
  <si>
    <t>Eye of the Beholder</t>
  </si>
  <si>
    <t>The Hurt Locker</t>
  </si>
  <si>
    <t>Mark L. Lester</t>
  </si>
  <si>
    <t>Firestarter</t>
  </si>
  <si>
    <t>Killing Them Softly</t>
  </si>
  <si>
    <t>A Most Wanted Man</t>
  </si>
  <si>
    <t>Tom Green</t>
  </si>
  <si>
    <t>Freddy Got Fingered</t>
  </si>
  <si>
    <t>Mike Nawrocki</t>
  </si>
  <si>
    <t>The Pirates Who Don't Do Anything: A VeggieTales Movie</t>
  </si>
  <si>
    <t>Douglas Aarniokoski</t>
  </si>
  <si>
    <t>Highlander: Endgame</t>
  </si>
  <si>
    <t>Bryan Barber</t>
  </si>
  <si>
    <t>Idlewild</t>
  </si>
  <si>
    <t>Lone Scherfig</t>
  </si>
  <si>
    <t>One Day</t>
  </si>
  <si>
    <t>Drew Barrymore</t>
  </si>
  <si>
    <t>Whip It</t>
  </si>
  <si>
    <t>James Foley</t>
  </si>
  <si>
    <t>Confidence</t>
  </si>
  <si>
    <t>Albert Brooks</t>
  </si>
  <si>
    <t>The Muse</t>
  </si>
  <si>
    <t>De-Lovely</t>
  </si>
  <si>
    <t>New York Stories</t>
  </si>
  <si>
    <t>Steve Gomer</t>
  </si>
  <si>
    <t>Barney's Great Adventure</t>
  </si>
  <si>
    <t>RZA</t>
  </si>
  <si>
    <t>The Man with the Iron Fists</t>
  </si>
  <si>
    <t>Home Fries</t>
  </si>
  <si>
    <t>Mark Piznarski</t>
  </si>
  <si>
    <t>Here on Earth</t>
  </si>
  <si>
    <t>Brazil</t>
  </si>
  <si>
    <t>Raise Your Voice</t>
  </si>
  <si>
    <t>The Big Lebowski</t>
  </si>
  <si>
    <t>Craig Brewer</t>
  </si>
  <si>
    <t>Black Snake Moan</t>
  </si>
  <si>
    <t>Dark Blue</t>
  </si>
  <si>
    <t>Michael Winterbottom</t>
  </si>
  <si>
    <t>A Mighty Heart</t>
  </si>
  <si>
    <t>David Raynr</t>
  </si>
  <si>
    <t>Whatever It Takes</t>
  </si>
  <si>
    <t>Mort Nathan</t>
  </si>
  <si>
    <t>Boat Trip</t>
  </si>
  <si>
    <t>The Importance of Being Earnest</t>
  </si>
  <si>
    <t>Wil Shriner</t>
  </si>
  <si>
    <t>Hoot</t>
  </si>
  <si>
    <t>Martin McDonagh</t>
  </si>
  <si>
    <t>In Bruges</t>
  </si>
  <si>
    <t>Tina Gordon Chism</t>
  </si>
  <si>
    <t>Peeples</t>
  </si>
  <si>
    <t>Peter Cattaneo</t>
  </si>
  <si>
    <t>The Rocker</t>
  </si>
  <si>
    <t>Vicky Jenson</t>
  </si>
  <si>
    <t>Post Grad</t>
  </si>
  <si>
    <t>Promised Land</t>
  </si>
  <si>
    <t>Whatever Works</t>
  </si>
  <si>
    <t>Mary Lambert</t>
  </si>
  <si>
    <t>The In Crowd</t>
  </si>
  <si>
    <t>Three Burials</t>
  </si>
  <si>
    <t>Peter Kassovitz</t>
  </si>
  <si>
    <t>Jakob the Liar</t>
  </si>
  <si>
    <t>Kiss Kiss Bang Bang</t>
  </si>
  <si>
    <t>Rodman Flender</t>
  </si>
  <si>
    <t>Idle Hands</t>
  </si>
  <si>
    <t>Mulholland Drive</t>
  </si>
  <si>
    <t>You Will Meet a Tall Dark Stranger</t>
  </si>
  <si>
    <t>Mark Romanek</t>
  </si>
  <si>
    <t>Never Let Me Go</t>
  </si>
  <si>
    <t>Brad Anderson</t>
  </si>
  <si>
    <t>Transsiberian</t>
  </si>
  <si>
    <t>Michael Chapman</t>
  </si>
  <si>
    <t>The Clan of the Cave Bear</t>
  </si>
  <si>
    <t>Antonio Banderas</t>
  </si>
  <si>
    <t>Crazy in Alabama</t>
  </si>
  <si>
    <t>Funny Games</t>
  </si>
  <si>
    <t>Fritz Lang</t>
  </si>
  <si>
    <t>Metropolis</t>
  </si>
  <si>
    <t>District B13</t>
  </si>
  <si>
    <t>Things to Do in Denver When You're Dead</t>
  </si>
  <si>
    <t>Hsiao-Hsien Hou</t>
  </si>
  <si>
    <t>The Assassin</t>
  </si>
  <si>
    <t>Gregor Jordan</t>
  </si>
  <si>
    <t>Buffalo Soldiers</t>
  </si>
  <si>
    <t>Tony Jaa</t>
  </si>
  <si>
    <t>Ong-bak 2</t>
  </si>
  <si>
    <t>Thai</t>
  </si>
  <si>
    <t>Thailand</t>
  </si>
  <si>
    <t>Ry?hei Kitamura</t>
  </si>
  <si>
    <t>The Midnight Meat Train</t>
  </si>
  <si>
    <t>Dito Montiel</t>
  </si>
  <si>
    <t>The Son of No One</t>
  </si>
  <si>
    <t>Stefan Ruzowitzky</t>
  </si>
  <si>
    <t>All the Queen's Men</t>
  </si>
  <si>
    <t>Jake Paltrow</t>
  </si>
  <si>
    <t>The Good Night</t>
  </si>
  <si>
    <t>Groundhog Day</t>
  </si>
  <si>
    <t>Gregory Jacobs</t>
  </si>
  <si>
    <t>Magic Mike XXL</t>
  </si>
  <si>
    <t>Romeo + Juliet</t>
  </si>
  <si>
    <t>Gilles Paquet-Brenner</t>
  </si>
  <si>
    <t>Sarah's Key</t>
  </si>
  <si>
    <t>Unforgiven</t>
  </si>
  <si>
    <t>Lars von Trier</t>
  </si>
  <si>
    <t>Manderlay</t>
  </si>
  <si>
    <t>Slumdog Millionaire</t>
  </si>
  <si>
    <t>Fatal Attraction</t>
  </si>
  <si>
    <t>Pretty Woman</t>
  </si>
  <si>
    <t>John Cornell</t>
  </si>
  <si>
    <t>Crocodile Dundee II</t>
  </si>
  <si>
    <t>Born on the Fourth of July</t>
  </si>
  <si>
    <t>Cool Runnings</t>
  </si>
  <si>
    <t>My Bloody Valentine</t>
  </si>
  <si>
    <t>Stomp the Yard</t>
  </si>
  <si>
    <t>The Spy Who Loved Me</t>
  </si>
  <si>
    <t>Jamie Blanks</t>
  </si>
  <si>
    <t>Urban Legend</t>
  </si>
  <si>
    <t>Randal Kleiser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</si>
  <si>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</si>
  <si>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</si>
  <si>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</si>
  <si>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</si>
  <si>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</si>
  <si>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</si>
  <si>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</si>
  <si>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An American Haunting</t>
  </si>
  <si>
    <t>My Boss's Daughter</t>
  </si>
  <si>
    <t>A Perfect Getaway</t>
  </si>
  <si>
    <t>Rick Famuyiwa</t>
  </si>
  <si>
    <t>Our Family Wedding</t>
  </si>
  <si>
    <t>Alan Cohn</t>
  </si>
  <si>
    <t>Dead Man on Campus</t>
  </si>
  <si>
    <t>Franco Zeffirelli</t>
  </si>
  <si>
    <t>Tea with Mussolini</t>
  </si>
  <si>
    <t>Tom Holland</t>
  </si>
  <si>
    <t>Thinner</t>
  </si>
  <si>
    <t>Crooklyn</t>
  </si>
  <si>
    <t>James Isaac</t>
  </si>
  <si>
    <t>Jason X</t>
  </si>
  <si>
    <t>Emilio Estevez</t>
  </si>
  <si>
    <t>Bobby</t>
  </si>
  <si>
    <t>Head Over Heels</t>
  </si>
  <si>
    <t>Josh Schwartz</t>
  </si>
  <si>
    <t>Fun Size</t>
  </si>
  <si>
    <t>Todd Field</t>
  </si>
  <si>
    <t>Little Children</t>
  </si>
  <si>
    <t>Davis Guggenheim</t>
  </si>
  <si>
    <t>Gossip</t>
  </si>
  <si>
    <t>A Walk on the Moon</t>
  </si>
  <si>
    <t>Catch a Fire</t>
  </si>
  <si>
    <t>Stephen Carpenter</t>
  </si>
  <si>
    <t>Soul Survivors</t>
  </si>
  <si>
    <t>Jefferson in Paris</t>
  </si>
  <si>
    <t>James Fargo</t>
  </si>
  <si>
    <t>Caravans</t>
  </si>
  <si>
    <t>Iran</t>
  </si>
  <si>
    <t>Mr. Turner</t>
  </si>
  <si>
    <t>Amen.</t>
  </si>
  <si>
    <t>Unrated</t>
  </si>
  <si>
    <t>The Lucky Ones</t>
  </si>
  <si>
    <t>Kenneth Lonergan</t>
  </si>
  <si>
    <t>Margaret</t>
  </si>
  <si>
    <t>Flipped</t>
  </si>
  <si>
    <t>Brokeback Mountain</t>
  </si>
  <si>
    <t>Clueless</t>
  </si>
  <si>
    <t>Far from Heaven</t>
  </si>
  <si>
    <t>Hot Tub Time Machine 2</t>
  </si>
  <si>
    <t>Quills</t>
  </si>
  <si>
    <t>Seven Psychopaths</t>
  </si>
  <si>
    <t>Downfall</t>
  </si>
  <si>
    <t>The Sea Inside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</si>
  <si>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</si>
  <si>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</si>
  <si>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</si>
  <si>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</si>
  <si>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</si>
  <si>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</si>
  <si>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</si>
  <si>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</si>
  <si>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Danny Leiner</t>
  </si>
  <si>
    <t>Dude, Where's My Car?</t>
  </si>
  <si>
    <t>Christopher Cain</t>
  </si>
  <si>
    <t>Young Guns</t>
  </si>
  <si>
    <t>Theodore Melfi</t>
  </si>
  <si>
    <t>St. Vincent</t>
  </si>
  <si>
    <t>About Last Night</t>
  </si>
  <si>
    <t>10 Things I Hate About You</t>
  </si>
  <si>
    <t>Ed Decter</t>
  </si>
  <si>
    <t>The New Guy</t>
  </si>
  <si>
    <t>Gene Quintano</t>
  </si>
  <si>
    <t>Loaded Weapon 1</t>
  </si>
  <si>
    <t>The Shallows</t>
  </si>
  <si>
    <t>Eric Bress</t>
  </si>
  <si>
    <t>The Butterfly Effect</t>
  </si>
  <si>
    <t>Snow Day</t>
  </si>
  <si>
    <t>Preston A. Whitmore II</t>
  </si>
  <si>
    <t>This Christmas</t>
  </si>
  <si>
    <t>Baby Geniuses</t>
  </si>
  <si>
    <t>Kirk Wong</t>
  </si>
  <si>
    <t>The Big Hit</t>
  </si>
  <si>
    <t>Bronwen Hughes</t>
  </si>
  <si>
    <t>Harriet the Spy</t>
  </si>
  <si>
    <t>John Lafia</t>
  </si>
  <si>
    <t>Child's Play 2</t>
  </si>
  <si>
    <t>Sam Miller</t>
  </si>
  <si>
    <t>No Good Deed</t>
  </si>
  <si>
    <t>The Mist</t>
  </si>
  <si>
    <t>Alex Garland</t>
  </si>
  <si>
    <t>Ex Machina</t>
  </si>
  <si>
    <t>Being John Malkovich</t>
  </si>
  <si>
    <t>Mark Brown</t>
  </si>
  <si>
    <t>Two Can Play That Game</t>
  </si>
  <si>
    <t>Dave Green</t>
  </si>
  <si>
    <t>Earth to Echo</t>
  </si>
  <si>
    <t>Crazy/Beautiful</t>
  </si>
  <si>
    <t>Letters from Iwo Jima</t>
  </si>
  <si>
    <t>Michael Polish</t>
  </si>
  <si>
    <t>The Astronaut Farmer</t>
  </si>
  <si>
    <t>Lenny Abrahamson</t>
  </si>
  <si>
    <t>Room</t>
  </si>
  <si>
    <t>Bob Saget</t>
  </si>
  <si>
    <t>Dirty Work</t>
  </si>
  <si>
    <t>John Waters</t>
  </si>
  <si>
    <t>Serial Mom</t>
  </si>
  <si>
    <t>Dick</t>
  </si>
  <si>
    <t>Craig Bolotin</t>
  </si>
  <si>
    <t>Light It Up</t>
  </si>
  <si>
    <t>Mark Christopher</t>
  </si>
  <si>
    <t>Blair Hayes</t>
  </si>
  <si>
    <t>Bubble Boy</t>
  </si>
  <si>
    <t>Jez Butterworth</t>
  </si>
  <si>
    <t>Birthday Girl</t>
  </si>
  <si>
    <t>Jon Lucas</t>
  </si>
  <si>
    <t>21 &amp; Over</t>
  </si>
  <si>
    <t>Olivier Assayas</t>
  </si>
  <si>
    <t>Paris, je t'aime</t>
  </si>
  <si>
    <t>Resurrecting the Champ</t>
  </si>
  <si>
    <t>Admission</t>
  </si>
  <si>
    <t>Patrice Leconte</t>
  </si>
  <si>
    <t>The Widow of Saint-Pierre</t>
  </si>
  <si>
    <t>Chloe</t>
  </si>
  <si>
    <t>Paul Mazursky</t>
  </si>
  <si>
    <t>Faithful</t>
  </si>
  <si>
    <t>Find Me Guilty</t>
  </si>
  <si>
    <t>Stephen Chbosky</t>
  </si>
  <si>
    <t>The Perks of Being a Wallflower</t>
  </si>
  <si>
    <t>Jon Hess</t>
  </si>
  <si>
    <t>Excessive Force</t>
  </si>
  <si>
    <t>Infamous</t>
  </si>
  <si>
    <t>The Claim</t>
  </si>
  <si>
    <t>The Vatican Tapes</t>
  </si>
  <si>
    <t>Joe Cornish</t>
  </si>
  <si>
    <t>Attack the Block</t>
  </si>
  <si>
    <t>In the Land of Blood and Honey</t>
  </si>
  <si>
    <t>Bosnian</t>
  </si>
  <si>
    <t>The Call</t>
  </si>
  <si>
    <t>John Stainton</t>
  </si>
  <si>
    <t>The Crocodile Hunter: Collision Course</t>
  </si>
  <si>
    <t>I Love You Phillip Morris</t>
  </si>
  <si>
    <t>Antwone Fisher</t>
  </si>
  <si>
    <t>The Emperor's Club</t>
  </si>
  <si>
    <t>True Romance</t>
  </si>
  <si>
    <t>Glengarry Glen Ross</t>
  </si>
  <si>
    <t>The Killer Inside Me</t>
  </si>
  <si>
    <t>Stewart Hendler</t>
  </si>
  <si>
    <t>Sorority Row</t>
  </si>
  <si>
    <t>Lars and the Real Girl</t>
  </si>
  <si>
    <t>Mark Herman</t>
  </si>
  <si>
    <t>The Boy in the Striped Pajamas</t>
  </si>
  <si>
    <t>Dancer in the Dark</t>
  </si>
  <si>
    <t>Oscar and Lucinda</t>
  </si>
  <si>
    <t>Abel Ferrara</t>
  </si>
  <si>
    <t>The Funeral</t>
  </si>
  <si>
    <t>Brian Koppelman</t>
  </si>
  <si>
    <t>Solitary Man</t>
  </si>
  <si>
    <t>Ethan Maniquis</t>
  </si>
  <si>
    <t>Machete</t>
  </si>
  <si>
    <t>George Hickenlooper</t>
  </si>
  <si>
    <t>Casino Jack</t>
  </si>
  <si>
    <t>The Land Before Time</t>
  </si>
  <si>
    <t>Je-kyu Kang</t>
  </si>
  <si>
    <t>Tae Guk Gi: The Brotherhood of War</t>
  </si>
  <si>
    <t>Korean</t>
  </si>
  <si>
    <t>William Dear</t>
  </si>
  <si>
    <t>The Perfect Game</t>
  </si>
  <si>
    <t>The Exorcist</t>
  </si>
  <si>
    <t>Jaws</t>
  </si>
  <si>
    <t>American Pie</t>
  </si>
  <si>
    <t>St?phane Aubier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</si>
  <si>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</si>
  <si>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</si>
  <si>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</si>
  <si>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</si>
  <si>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</si>
  <si>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</si>
  <si>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John Badham</t>
  </si>
  <si>
    <t>WarGames</t>
  </si>
  <si>
    <t>Witness</t>
  </si>
  <si>
    <t>Mike McCoy</t>
  </si>
  <si>
    <t>Act of Valor</t>
  </si>
  <si>
    <t>Step Up</t>
  </si>
  <si>
    <t>Mike Judge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</si>
  <si>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</si>
  <si>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</si>
  <si>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</si>
  <si>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</si>
  <si>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</si>
  <si>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</si>
  <si>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Tamra Davis</t>
  </si>
  <si>
    <t>Crossroads</t>
  </si>
  <si>
    <t>Nima Nourizadeh</t>
  </si>
  <si>
    <t>Project X</t>
  </si>
  <si>
    <t>One Hour Photo</t>
  </si>
  <si>
    <t>John Erick Dowdle</t>
  </si>
  <si>
    <t>Quarantine</t>
  </si>
  <si>
    <t>David Moreau</t>
  </si>
  <si>
    <t>The Eye</t>
  </si>
  <si>
    <t>Christopher Erskin</t>
  </si>
  <si>
    <t>Johnson Family Vacation</t>
  </si>
  <si>
    <t>How High</t>
  </si>
  <si>
    <t>Brian Henson</t>
  </si>
  <si>
    <t>The Muppet Christmas Carol</t>
  </si>
  <si>
    <t>Frida</t>
  </si>
  <si>
    <t>Dan Cutforth</t>
  </si>
  <si>
    <t>Katy Perry: Part of Me</t>
  </si>
  <si>
    <t>Josh Boone</t>
  </si>
  <si>
    <t>The Fault in Our Stars</t>
  </si>
  <si>
    <t>Rounders</t>
  </si>
  <si>
    <t>Top Five</t>
  </si>
  <si>
    <t>Stir of Echoes</t>
  </si>
  <si>
    <t>Philomena</t>
  </si>
  <si>
    <t>The Upside of Anger</t>
  </si>
  <si>
    <t>Aquamarine</t>
  </si>
  <si>
    <t>Jake Schreier</t>
  </si>
  <si>
    <t>Paper Towns</t>
  </si>
  <si>
    <t>Nebraska</t>
  </si>
  <si>
    <t>Ernest R. Dickerson</t>
  </si>
  <si>
    <t>Tales from the Crypt: Demon Knight</t>
  </si>
  <si>
    <t>Max Keeble's Big Move</t>
  </si>
  <si>
    <t>Young Adult</t>
  </si>
  <si>
    <t>Crank</t>
  </si>
  <si>
    <t>Living Out Loud</t>
  </si>
  <si>
    <t>Das Boot</t>
  </si>
  <si>
    <t>West Germany</t>
  </si>
  <si>
    <t>Wallace Wolodarsky</t>
  </si>
  <si>
    <t>Sorority Boys</t>
  </si>
  <si>
    <t>About Time</t>
  </si>
  <si>
    <t>House of Flying Daggers</t>
  </si>
  <si>
    <t>Nicholas Jarecki</t>
  </si>
  <si>
    <t>Arbitrage</t>
  </si>
  <si>
    <t>Dean Israelite</t>
  </si>
  <si>
    <t>Project Almanac</t>
  </si>
  <si>
    <t>Darnell Martin</t>
  </si>
  <si>
    <t>Cadillac Records</t>
  </si>
  <si>
    <t>Scott Alexander</t>
  </si>
  <si>
    <t>Screwed</t>
  </si>
  <si>
    <t>Stuart Gordon</t>
  </si>
  <si>
    <t>Fortress</t>
  </si>
  <si>
    <t>Christopher Guest</t>
  </si>
  <si>
    <t>For Your Consideration</t>
  </si>
  <si>
    <t>Celebrity</t>
  </si>
  <si>
    <t>Running with Scissors</t>
  </si>
  <si>
    <t>From Justin to Kelly</t>
  </si>
  <si>
    <t>Girl 6</t>
  </si>
  <si>
    <t>Jane Campion</t>
  </si>
  <si>
    <t>In the Cut</t>
  </si>
  <si>
    <t>Two Lovers</t>
  </si>
  <si>
    <t>Fred Schepisi</t>
  </si>
  <si>
    <t>Last Orders</t>
  </si>
  <si>
    <t>Antonia Bird</t>
  </si>
  <si>
    <t>Ravenous</t>
  </si>
  <si>
    <t>Jon Poll</t>
  </si>
  <si>
    <t>Charlie Bartlett</t>
  </si>
  <si>
    <t>Paolo Sorrentino</t>
  </si>
  <si>
    <t>The Great Beauty</t>
  </si>
  <si>
    <t>Peter Care</t>
  </si>
  <si>
    <t>The Dangerous Lives of Altar Boys</t>
  </si>
  <si>
    <t>Chan-wook Park</t>
  </si>
  <si>
    <t>Stoker</t>
  </si>
  <si>
    <t>Ira Sachs</t>
  </si>
  <si>
    <t>Married Life</t>
  </si>
  <si>
    <t>Carroll Ballard</t>
  </si>
  <si>
    <t>Duma</t>
  </si>
  <si>
    <t>Ondine</t>
  </si>
  <si>
    <t>Takeshi Kitano</t>
  </si>
  <si>
    <t>Brother</t>
  </si>
  <si>
    <t>Welcome to Collinwood</t>
  </si>
  <si>
    <t>Critical Care</t>
  </si>
  <si>
    <t>The Life Before Her Eyes</t>
  </si>
  <si>
    <t>Marco Kreuzpaintner</t>
  </si>
  <si>
    <t>Trade</t>
  </si>
  <si>
    <t>Lajos Koltai</t>
  </si>
  <si>
    <t>Fateless</t>
  </si>
  <si>
    <t>Hungarian</t>
  </si>
  <si>
    <t>Alan Rudolph</t>
  </si>
  <si>
    <t>Breakfast of Champions</t>
  </si>
  <si>
    <t>Chuan Lu</t>
  </si>
  <si>
    <t>City of Life and Death</t>
  </si>
  <si>
    <t>5 Days of War</t>
  </si>
  <si>
    <t>Georgia</t>
  </si>
  <si>
    <t>Timothy Hines</t>
  </si>
  <si>
    <t>10 Days in a Madhouse</t>
  </si>
  <si>
    <t>Snatch</t>
  </si>
  <si>
    <t>Pet Sematary</t>
  </si>
  <si>
    <t>Gremlins</t>
  </si>
  <si>
    <t>Star Wars: Episode IV - A New Hope</t>
  </si>
  <si>
    <t>Dan Mazer</t>
  </si>
  <si>
    <t>Dirty Grandpa</t>
  </si>
  <si>
    <t>Doctor Zhivago</t>
  </si>
  <si>
    <t>High School Musical 3: Senior Year</t>
  </si>
  <si>
    <t>The Fighter</t>
  </si>
  <si>
    <t>My Cousin Vinny</t>
  </si>
  <si>
    <t>R.J. Cutler</t>
  </si>
  <si>
    <t>If I Stay</t>
  </si>
  <si>
    <t>David S. Ward</t>
  </si>
  <si>
    <t>Major League</t>
  </si>
  <si>
    <t>Phone Booth</t>
  </si>
  <si>
    <t>A Walk to Remember</t>
  </si>
  <si>
    <t>Dead Man Walking</t>
  </si>
  <si>
    <t>Cruel Intentions</t>
  </si>
  <si>
    <t>Saw VI</t>
  </si>
  <si>
    <t>The Secret Life of Bees</t>
  </si>
  <si>
    <t>Rob Pritts</t>
  </si>
  <si>
    <t>Corky Romano</t>
  </si>
  <si>
    <t>Raising Cain</t>
  </si>
  <si>
    <t>Invaders from Mars</t>
  </si>
  <si>
    <t>John Crowley</t>
  </si>
  <si>
    <t>Brooklyn</t>
  </si>
  <si>
    <t>Brendan Malloy</t>
  </si>
  <si>
    <t>Out Cold</t>
  </si>
  <si>
    <t>The Ladies Man</t>
  </si>
  <si>
    <t>Dustin Hoffman</t>
  </si>
  <si>
    <t>Quartet</t>
  </si>
  <si>
    <t>Gregory Poirier</t>
  </si>
  <si>
    <t>Tomcats</t>
  </si>
  <si>
    <t>Bill Paxton</t>
  </si>
  <si>
    <t>Frailty</t>
  </si>
  <si>
    <t>Simon Curtis</t>
  </si>
  <si>
    <t>Woman in Gold</t>
  </si>
  <si>
    <t>Kinsey</t>
  </si>
  <si>
    <t>Army of Darkness</t>
  </si>
  <si>
    <t>Dewey Nicks</t>
  </si>
  <si>
    <t>Slackers</t>
  </si>
  <si>
    <t>What's Eating Gilbert Grape</t>
  </si>
  <si>
    <t>Philip Saville</t>
  </si>
  <si>
    <t>The Visual Bible: The Gospel of John</t>
  </si>
  <si>
    <t>Vera Drake</t>
  </si>
  <si>
    <t>Daisy von Scherler Mayer</t>
  </si>
  <si>
    <t>The Guru</t>
  </si>
  <si>
    <t>The Perez Family</t>
  </si>
  <si>
    <t>Inside Llewyn Davis</t>
  </si>
  <si>
    <t>Tim Blake Nelson</t>
  </si>
  <si>
    <t>O</t>
  </si>
  <si>
    <t>William A. Graham</t>
  </si>
  <si>
    <t>Return to the Blue Lagoon</t>
  </si>
  <si>
    <t>Agnieszka Holland</t>
  </si>
  <si>
    <t>Copying Beethoven</t>
  </si>
  <si>
    <t>David Hackl</t>
  </si>
  <si>
    <t>Saw V</t>
  </si>
  <si>
    <t>Ray Lawrence</t>
  </si>
  <si>
    <t>Jindabyne</t>
  </si>
  <si>
    <t>Karan Johar</t>
  </si>
  <si>
    <t>Kabhi Alvida Naa Kehna</t>
  </si>
  <si>
    <t>Hindi</t>
  </si>
  <si>
    <t>India</t>
  </si>
  <si>
    <t>An Ideal Husband</t>
  </si>
  <si>
    <t>Ruairi Robinson</t>
  </si>
  <si>
    <t>The Last Days on Mars</t>
  </si>
  <si>
    <t>Jaume Balaguer?</t>
  </si>
  <si>
    <t>Darkness</t>
  </si>
  <si>
    <t>2001: A Space Odyssey</t>
  </si>
  <si>
    <t>E.T. the Extra-Terrestrial</t>
  </si>
  <si>
    <t>Jon Kasdan</t>
  </si>
  <si>
    <t>In the Land of Women</t>
  </si>
  <si>
    <t>Dean Wright</t>
  </si>
  <si>
    <t>For Greater Glory: The True Story of Cristiada</t>
  </si>
  <si>
    <t>Good Will Hunting</t>
  </si>
  <si>
    <t>Darren Lynn Bousman</t>
  </si>
  <si>
    <t>Saw III</t>
  </si>
  <si>
    <t>Stripes</t>
  </si>
  <si>
    <t>Bring It On</t>
  </si>
  <si>
    <t>James DeMonaco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</si>
  <si>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</si>
  <si>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</si>
  <si>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</si>
  <si>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</si>
  <si>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</si>
  <si>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</si>
  <si>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Mighty Ducks</t>
  </si>
  <si>
    <t>The Grudge</t>
  </si>
  <si>
    <t>Happy Gilmore</t>
  </si>
  <si>
    <t>Jeepers Creepers</t>
  </si>
  <si>
    <t>Bill &amp; Ted's Excellent Adventure</t>
  </si>
  <si>
    <t>Carol Reed</t>
  </si>
  <si>
    <t>Oliver!</t>
  </si>
  <si>
    <t>The Best Exotic Marigold Hotel</t>
  </si>
  <si>
    <t>Chuck Sheetz</t>
  </si>
  <si>
    <t>Recess: School's Out</t>
  </si>
  <si>
    <t>Mad Max Beyond Thunderdome</t>
  </si>
  <si>
    <t>The Boy</t>
  </si>
  <si>
    <t>Devil</t>
  </si>
  <si>
    <t>Marcus Raboy</t>
  </si>
  <si>
    <t>Friday After Next</t>
  </si>
  <si>
    <t>Leigh Whannell</t>
  </si>
  <si>
    <t>Insidious: Chapter 3</t>
  </si>
  <si>
    <t>Michael Schultz</t>
  </si>
  <si>
    <t>The Last Dragon</t>
  </si>
  <si>
    <t>The Lawnmower Man</t>
  </si>
  <si>
    <t>Peter Sollett</t>
  </si>
  <si>
    <t>Nick and Norah's Infinite Playlist</t>
  </si>
  <si>
    <t>Dogma</t>
  </si>
  <si>
    <t>Bob Dolman</t>
  </si>
  <si>
    <t>The Banger Sisters</t>
  </si>
  <si>
    <t>Twilight Zone: The Movie</t>
  </si>
  <si>
    <t>Rowdy Herrington</t>
  </si>
  <si>
    <t>Road House</t>
  </si>
  <si>
    <t>A Low Down Dirty Shame</t>
  </si>
  <si>
    <t>Swimfan</t>
  </si>
  <si>
    <t>Greg Coolidge</t>
  </si>
  <si>
    <t>Employee of the Month</t>
  </si>
  <si>
    <t>Can't Hardly Wait</t>
  </si>
  <si>
    <t>The Outsiders</t>
  </si>
  <si>
    <t>Ciar?n Foy</t>
  </si>
  <si>
    <t>Sinister 2</t>
  </si>
  <si>
    <t>Salim Akil</t>
  </si>
  <si>
    <t>Sparkle</t>
  </si>
  <si>
    <t>Valentine</t>
  </si>
  <si>
    <t>Olatunde Osunsanmi</t>
  </si>
  <si>
    <t>The Fourth Kind</t>
  </si>
  <si>
    <t>A Prairie Home Companion</t>
  </si>
  <si>
    <t>Leon Ichaso</t>
  </si>
  <si>
    <t>Sugar Hill</t>
  </si>
  <si>
    <t>Rushmore</t>
  </si>
  <si>
    <t>Skyline</t>
  </si>
  <si>
    <t>The Second Best Exotic Marigold Hotel</t>
  </si>
  <si>
    <t>Patricia Rozema</t>
  </si>
  <si>
    <t>Kit Kittredge: An American Girl</t>
  </si>
  <si>
    <t>The Perfect Man</t>
  </si>
  <si>
    <t>Mo' Better Blues</t>
  </si>
  <si>
    <t>Kung Pow: Enter the Fist</t>
  </si>
  <si>
    <t>Tremors</t>
  </si>
  <si>
    <t>Rob Schmidt</t>
  </si>
  <si>
    <t>Wrong Turn</t>
  </si>
  <si>
    <t>The Corruptor</t>
  </si>
  <si>
    <t>Mud</t>
  </si>
  <si>
    <t>Robert Ben Garant</t>
  </si>
  <si>
    <t>Reno 911!: Miami</t>
  </si>
  <si>
    <t>Morgan Spurlock</t>
  </si>
  <si>
    <t>One Direction: This Is Us</t>
  </si>
  <si>
    <t>Tuck Tucker</t>
  </si>
  <si>
    <t>Hey Arnold! The Movie</t>
  </si>
  <si>
    <t>My Week with Marilyn</t>
  </si>
  <si>
    <t>The Matador</t>
  </si>
  <si>
    <t>Theodore Witcher</t>
  </si>
  <si>
    <t>Love Jones</t>
  </si>
  <si>
    <t>Joel Edgerton</t>
  </si>
  <si>
    <t>The Gift</t>
  </si>
  <si>
    <t>Jim Hanon</t>
  </si>
  <si>
    <t>End of the Spear</t>
  </si>
  <si>
    <t>Get Over It</t>
  </si>
  <si>
    <t>Office Space</t>
  </si>
  <si>
    <t>Michael Patrick Jann</t>
  </si>
  <si>
    <t>Drop Dead Gorgeous</t>
  </si>
  <si>
    <t>Big Eyes</t>
  </si>
  <si>
    <t>Very Bad Things</t>
  </si>
  <si>
    <t>Sleepover</t>
  </si>
  <si>
    <t>Jorma Taccone</t>
  </si>
  <si>
    <t>MacGruber</t>
  </si>
  <si>
    <t>Dirty Pretty Things</t>
  </si>
  <si>
    <t>Movie 43</t>
  </si>
  <si>
    <t>Jeff Lowell</t>
  </si>
  <si>
    <t>Over Her Dead Body</t>
  </si>
  <si>
    <t>Lorene Scafaria</t>
  </si>
  <si>
    <t>Seeking a Friend for the End of the World</t>
  </si>
  <si>
    <t>Tony Kaye</t>
  </si>
  <si>
    <t>American History X</t>
  </si>
  <si>
    <t>Marcus Dunstan</t>
  </si>
  <si>
    <t>The Collection</t>
  </si>
  <si>
    <t>Timothy Bj?rklund</t>
  </si>
  <si>
    <t>Teacher's Pet</t>
  </si>
  <si>
    <t>Fran?ois Girard</t>
  </si>
  <si>
    <t>The Red Violin</t>
  </si>
  <si>
    <t>The Straight Story</t>
  </si>
  <si>
    <t>Scott Kalvert</t>
  </si>
  <si>
    <t>Deuces Wild</t>
  </si>
  <si>
    <t>Jason Bateman</t>
  </si>
  <si>
    <t>Bad Words</t>
  </si>
  <si>
    <t>Black or White</t>
  </si>
  <si>
    <t>Eric Bross</t>
  </si>
  <si>
    <t>On the Line</t>
  </si>
  <si>
    <t>Rescue Dawn</t>
  </si>
  <si>
    <t>Jay Duplass</t>
  </si>
  <si>
    <t>Jeff, Who Lives at Home</t>
  </si>
  <si>
    <t>Luca Guadagnino</t>
  </si>
  <si>
    <t>I Am Love</t>
  </si>
  <si>
    <t>John Putch</t>
  </si>
  <si>
    <t>Atlas Shrugged II: The Strike</t>
  </si>
  <si>
    <t>Peter Medak</t>
  </si>
  <si>
    <t>Romeo Is Bleeding</t>
  </si>
  <si>
    <t>The Limey</t>
  </si>
  <si>
    <t>Crash</t>
  </si>
  <si>
    <t>Terence Davies</t>
  </si>
  <si>
    <t>The House of Mirth</t>
  </si>
  <si>
    <t>Harley Cokeliss</t>
  </si>
  <si>
    <t>Malone</t>
  </si>
  <si>
    <t>Peaceful Warrior</t>
  </si>
  <si>
    <t>Tom Brady</t>
  </si>
  <si>
    <t>Bucky Larson: Born to Be a Star</t>
  </si>
  <si>
    <t>Bamboozled</t>
  </si>
  <si>
    <t>Jason Zada</t>
  </si>
  <si>
    <t>The Forest</t>
  </si>
  <si>
    <t>Franklin J. Schaffner</t>
  </si>
  <si>
    <t>Sphinx</t>
  </si>
  <si>
    <t>Noah Baumbach</t>
  </si>
  <si>
    <t>While We're Young</t>
  </si>
  <si>
    <t>A Better Life</t>
  </si>
  <si>
    <t>Spider</t>
  </si>
  <si>
    <t>Eric Blakeney</t>
  </si>
  <si>
    <t>Gun Shy</t>
  </si>
  <si>
    <t>Nicholas Nickleby</t>
  </si>
  <si>
    <t>The Iceman</t>
  </si>
  <si>
    <t>Cecil B. DeMented</t>
  </si>
  <si>
    <t>Killer Joe</t>
  </si>
  <si>
    <t>Derrick Borte</t>
  </si>
  <si>
    <t>The Joneses</t>
  </si>
  <si>
    <t>Richard Kwietniowski</t>
  </si>
  <si>
    <t>Owning Mahowny</t>
  </si>
  <si>
    <t>Bob Odenkirk</t>
  </si>
  <si>
    <t>The Brothers Solomon</t>
  </si>
  <si>
    <t>My Blueberry Nights</t>
  </si>
  <si>
    <t>Swept Away</t>
  </si>
  <si>
    <t>Joshua Seftel</t>
  </si>
  <si>
    <t>War, Inc.</t>
  </si>
  <si>
    <t>Shaolin Soccer</t>
  </si>
  <si>
    <t>Vincent Gallo</t>
  </si>
  <si>
    <t>The Brown Bunny</t>
  </si>
  <si>
    <t>Jon Stewart</t>
  </si>
  <si>
    <t>Rosewater</t>
  </si>
  <si>
    <t>Dan Harris</t>
  </si>
  <si>
    <t>Imaginary Heroes</t>
  </si>
  <si>
    <t>Mel Smith</t>
  </si>
  <si>
    <t>High Heels and Low Lifes</t>
  </si>
  <si>
    <t>Christopher Smith</t>
  </si>
  <si>
    <t>Severance</t>
  </si>
  <si>
    <t>Edmond</t>
  </si>
  <si>
    <t>Alan Metter</t>
  </si>
  <si>
    <t>Police Academy: Mission to Moscow</t>
  </si>
  <si>
    <t>Arthur Hiller</t>
  </si>
  <si>
    <t>An Alan Smithee Film: Burn Hollywood Burn</t>
  </si>
  <si>
    <t>Michael Meredith</t>
  </si>
  <si>
    <t>The Open Road</t>
  </si>
  <si>
    <t>Julio DePietro</t>
  </si>
  <si>
    <t>The Good Guy</t>
  </si>
  <si>
    <t>Katherine Dieckmann</t>
  </si>
  <si>
    <t>Motherhood</t>
  </si>
  <si>
    <t>Scott Marshall</t>
  </si>
  <si>
    <t>Blonde Ambition</t>
  </si>
  <si>
    <t>?lex de la Iglesia</t>
  </si>
  <si>
    <t>The Oxford Murders</t>
  </si>
  <si>
    <t>Michael Clancy</t>
  </si>
  <si>
    <t>Eulogy</t>
  </si>
  <si>
    <t>The Good, the Bad, the Weird</t>
  </si>
  <si>
    <t>Andy Garcia</t>
  </si>
  <si>
    <t>The Lost City</t>
  </si>
  <si>
    <t>Next Friday</t>
  </si>
  <si>
    <t>You Only Live Twice</t>
  </si>
  <si>
    <t>Amour</t>
  </si>
  <si>
    <t>Gary Sherman</t>
  </si>
  <si>
    <t>Poltergeist III</t>
  </si>
  <si>
    <t>Stanley Kramer</t>
  </si>
  <si>
    <t>It's a Mad, Mad, Mad, Mad World</t>
  </si>
  <si>
    <t>Richard III</t>
  </si>
  <si>
    <t>Melancholia</t>
  </si>
  <si>
    <t>Yash Chopra</t>
  </si>
  <si>
    <t>Jab Tak Hai Jaan</t>
  </si>
  <si>
    <t>Alien</t>
  </si>
  <si>
    <t>The Texas Chain Saw Massacre</t>
  </si>
  <si>
    <t>Floria Sigismondi</t>
  </si>
  <si>
    <t>The Runaways</t>
  </si>
  <si>
    <t>Fiddler on the Roof</t>
  </si>
  <si>
    <t>Terence Young</t>
  </si>
  <si>
    <t>Thunderball</t>
  </si>
  <si>
    <t>Set It Off</t>
  </si>
  <si>
    <t>The Best Man</t>
  </si>
  <si>
    <t>Child's Play</t>
  </si>
  <si>
    <t>Michael Moore</t>
  </si>
  <si>
    <t>Sicko</t>
  </si>
  <si>
    <t>The Purge: Anarchy</t>
  </si>
  <si>
    <t>Kris Isacsson</t>
  </si>
  <si>
    <t>Down to You</t>
  </si>
  <si>
    <t>Harold &amp; Kumar Go to White Castle</t>
  </si>
  <si>
    <t>The Contender</t>
  </si>
  <si>
    <t>Ben Younger</t>
  </si>
  <si>
    <t>Boiler Room</t>
  </si>
  <si>
    <t>Black Christmas</t>
  </si>
  <si>
    <t>Henry V</t>
  </si>
  <si>
    <t>The Way of the Gun</t>
  </si>
  <si>
    <t>Igby Goes Down</t>
  </si>
  <si>
    <t>Hart Bochner</t>
  </si>
  <si>
    <t>PCU</t>
  </si>
  <si>
    <t>Gracie</t>
  </si>
  <si>
    <t>Trust the Man</t>
  </si>
  <si>
    <t>Hamlet 2</t>
  </si>
  <si>
    <t>Glee: The 3D Concert Movie</t>
  </si>
  <si>
    <t>Chatrichalerm Yukol</t>
  </si>
  <si>
    <t>The Legend of Suriyothai</t>
  </si>
  <si>
    <t>Dario Argento</t>
  </si>
  <si>
    <t>Two Evil Eyes</t>
  </si>
  <si>
    <t>All or Nothing</t>
  </si>
  <si>
    <t>Marc Forby</t>
  </si>
  <si>
    <t>Princess Kaiulani</t>
  </si>
  <si>
    <t>Opal Dream</t>
  </si>
  <si>
    <t>Ole Christian Madsen</t>
  </si>
  <si>
    <t>Flame and Citron</t>
  </si>
  <si>
    <t>Danish</t>
  </si>
  <si>
    <t>Meiert Avis</t>
  </si>
  <si>
    <t>Undiscovered</t>
  </si>
  <si>
    <t>Peter Faiman</t>
  </si>
  <si>
    <t>Crocodile Dundee</t>
  </si>
  <si>
    <t>Joby Harold</t>
  </si>
  <si>
    <t>Awake</t>
  </si>
  <si>
    <t>Ekachai Uekrongtham</t>
  </si>
  <si>
    <t>Skin Trade</t>
  </si>
  <si>
    <t>Crazy Heart</t>
  </si>
  <si>
    <t>Mark Rydell</t>
  </si>
  <si>
    <t>The Rose</t>
  </si>
  <si>
    <t>David E. Talbert</t>
  </si>
  <si>
    <t>Baggage Claim</t>
  </si>
  <si>
    <t>Election</t>
  </si>
  <si>
    <t>Ari Sandel</t>
  </si>
  <si>
    <t>The DUFF</t>
  </si>
  <si>
    <t>Vondie Curtis-Hall</t>
  </si>
  <si>
    <t>Glitter</t>
  </si>
  <si>
    <t>Bright Star</t>
  </si>
  <si>
    <t>My Name Is Khan</t>
  </si>
  <si>
    <t>John Sayles</t>
  </si>
  <si>
    <t>Limbo</t>
  </si>
  <si>
    <t>Repo! The Genetic Opera</t>
  </si>
  <si>
    <t>Pulp Fiction</t>
  </si>
  <si>
    <t>Dan Gilroy</t>
  </si>
  <si>
    <t>Nightcrawler</t>
  </si>
  <si>
    <t>Club Dread</t>
  </si>
  <si>
    <t>The Sound of Music</t>
  </si>
  <si>
    <t>Splash</t>
  </si>
  <si>
    <t>Jonathan Dayton</t>
  </si>
  <si>
    <t>Little Miss Sunshine</t>
  </si>
  <si>
    <t>Stand by Me</t>
  </si>
  <si>
    <t>28 Days Later...</t>
  </si>
  <si>
    <t>Chris Stokes</t>
  </si>
  <si>
    <t>You Got Served</t>
  </si>
  <si>
    <t>Don Siegel</t>
  </si>
  <si>
    <t>Escape from Alcatraz</t>
  </si>
  <si>
    <t>Brown Sugar</t>
  </si>
  <si>
    <t>Martin Lawrence</t>
  </si>
  <si>
    <t>A Thin Line Between Love and Hate</t>
  </si>
  <si>
    <t>50/50</t>
  </si>
  <si>
    <t>Masayuki Ochiai</t>
  </si>
  <si>
    <t>Shutter</t>
  </si>
  <si>
    <t>Tom Gormican</t>
  </si>
  <si>
    <t>That Awkward Moment</t>
  </si>
  <si>
    <t>Much Ado About Nothing</t>
  </si>
  <si>
    <t>Peter R. Hunt</t>
  </si>
  <si>
    <t>On Her Majesty's Secret Service</t>
  </si>
  <si>
    <t>M</t>
  </si>
  <si>
    <t>New Nightmare</t>
  </si>
  <si>
    <t>Drive Me Crazy</t>
  </si>
  <si>
    <t>Half Baked</t>
  </si>
  <si>
    <t>Jonas Elmer</t>
  </si>
  <si>
    <t>New in Town</t>
  </si>
  <si>
    <t>Mary Harron</t>
  </si>
  <si>
    <t>American Psycho</t>
  </si>
  <si>
    <t>The Good Girl</t>
  </si>
  <si>
    <t>Troy Duffy</t>
  </si>
  <si>
    <t>The Boondock Saints II: All Saints Day</t>
  </si>
  <si>
    <t>Nicole Holofcener</t>
  </si>
  <si>
    <t>Enough Said</t>
  </si>
  <si>
    <t>Easy A</t>
  </si>
  <si>
    <t>Shadow of the Vampire</t>
  </si>
  <si>
    <t>Prom</t>
  </si>
  <si>
    <t>Held Up</t>
  </si>
  <si>
    <t>Fina Torres</t>
  </si>
  <si>
    <t>Woman on Top</t>
  </si>
  <si>
    <t>Duke Johnson</t>
  </si>
  <si>
    <t>Anomalisa</t>
  </si>
  <si>
    <t>Another Year</t>
  </si>
  <si>
    <t>Fran?ois Ozon</t>
  </si>
  <si>
    <t>8 Women</t>
  </si>
  <si>
    <t>Showdown in Little Tokyo</t>
  </si>
  <si>
    <t>Clay Pigeons</t>
  </si>
  <si>
    <t>Anna Boden</t>
  </si>
  <si>
    <t>It's Kind of a Funny Story</t>
  </si>
  <si>
    <t>Made in Dagenham</t>
  </si>
  <si>
    <t>When Did You Last See Your Father?</t>
  </si>
  <si>
    <t>Steve James</t>
  </si>
  <si>
    <t>Prefontaine</t>
  </si>
  <si>
    <t>Tomm Moore</t>
  </si>
  <si>
    <t>The Secret of Kells</t>
  </si>
  <si>
    <t>John Carney</t>
  </si>
  <si>
    <t>Begin Again</t>
  </si>
  <si>
    <t>David Jacobson</t>
  </si>
  <si>
    <t>Down in the Valley</t>
  </si>
  <si>
    <t>Michael Corrente</t>
  </si>
  <si>
    <t>Brooklyn Rules</t>
  </si>
  <si>
    <t>Keith Gordon</t>
  </si>
  <si>
    <t>The Singing Detective</t>
  </si>
  <si>
    <t>Andrew Currie</t>
  </si>
  <si>
    <t>Fido</t>
  </si>
  <si>
    <t>Andrew Wilson</t>
  </si>
  <si>
    <t>The Wendell Baker Story</t>
  </si>
  <si>
    <t>Wild Target</t>
  </si>
  <si>
    <t>Marc Sch?lermann</t>
  </si>
  <si>
    <t>Pathology</t>
  </si>
  <si>
    <t>Robert Moresco</t>
  </si>
  <si>
    <t>10th &amp; Wolf</t>
  </si>
  <si>
    <t>Thomas Vinterberg</t>
  </si>
  <si>
    <t>Dear Wendy</t>
  </si>
  <si>
    <t>Claudia Llosa</t>
  </si>
  <si>
    <t>Aloft</t>
  </si>
  <si>
    <t>Akira</t>
  </si>
  <si>
    <t>Ol Parker</t>
  </si>
  <si>
    <t>Imagine Me &amp; You</t>
  </si>
  <si>
    <t>David Webb Peoples</t>
  </si>
  <si>
    <t>The Blood of Heroes</t>
  </si>
  <si>
    <t>Driving Miss Daisy</t>
  </si>
  <si>
    <t>Soul Food</t>
  </si>
  <si>
    <t>Stanley Tong</t>
  </si>
  <si>
    <t>Rumble in the Bronx</t>
  </si>
  <si>
    <t>Thank You for Smoking</t>
  </si>
  <si>
    <t>Eli Roth</t>
  </si>
  <si>
    <t>Hostel: Part II</t>
  </si>
  <si>
    <t>An Education</t>
  </si>
  <si>
    <t>Tony Richardson</t>
  </si>
  <si>
    <t>The Hotel New Hampshire</t>
  </si>
  <si>
    <t>Narc</t>
  </si>
  <si>
    <t>Paul Gross</t>
  </si>
  <si>
    <t>Men with Brooms</t>
  </si>
  <si>
    <t>Charles Robert Carner</t>
  </si>
  <si>
    <t>Witless Protection</t>
  </si>
  <si>
    <t>Extract</t>
  </si>
  <si>
    <t>Code 46</t>
  </si>
  <si>
    <t>Rodrigo Garc?a</t>
  </si>
  <si>
    <t>Albert Nobbs</t>
  </si>
  <si>
    <t>Vincent Paronnaud</t>
  </si>
  <si>
    <t>Persepolis</t>
  </si>
  <si>
    <t>The Neon Demon</t>
  </si>
  <si>
    <t>Daniel Barber</t>
  </si>
  <si>
    <t>Harry Brown</t>
  </si>
  <si>
    <t>Robert Marcarelli</t>
  </si>
  <si>
    <t>The Omega Code</t>
  </si>
  <si>
    <t>Juno</t>
  </si>
  <si>
    <t>Guy Hamilton</t>
  </si>
  <si>
    <t>Diamonds Are Forever</t>
  </si>
  <si>
    <t>GP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</si>
  <si>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</si>
  <si>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</si>
  <si>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</si>
  <si>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</si>
  <si>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</si>
  <si>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</si>
  <si>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</si>
  <si>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</si>
  <si>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Jumping the Broom</t>
  </si>
  <si>
    <t>Good Night, and Good Luck.</t>
  </si>
  <si>
    <t>Capote</t>
  </si>
  <si>
    <t>Desperado</t>
  </si>
  <si>
    <t>Michael Anderson</t>
  </si>
  <si>
    <t>Logan's Run</t>
  </si>
  <si>
    <t>The Man with the Golden Gun</t>
  </si>
  <si>
    <t>Action Jackson</t>
  </si>
  <si>
    <t>The Descent</t>
  </si>
  <si>
    <t>Matt Bettinelli-Olpin</t>
  </si>
  <si>
    <t>Devil's Due</t>
  </si>
  <si>
    <t>Flirting with Disaster</t>
  </si>
  <si>
    <t>The Devil's Rejects</t>
  </si>
  <si>
    <t>Dope</t>
  </si>
  <si>
    <t>In Too Deep</t>
  </si>
  <si>
    <t>House of 1000 Corpses</t>
  </si>
  <si>
    <t>A Serious Man</t>
  </si>
  <si>
    <t>Aaron Schneider</t>
  </si>
  <si>
    <t>Get Low</t>
  </si>
  <si>
    <t>Warlock</t>
  </si>
  <si>
    <t>Tom Ford</t>
  </si>
  <si>
    <t>A Single Man</t>
  </si>
  <si>
    <t>The Last Temptation of Christ</t>
  </si>
  <si>
    <t>Outside Providence</t>
  </si>
  <si>
    <t>Gurinder Chadha</t>
  </si>
  <si>
    <t>Bride &amp; Prejudice</t>
  </si>
  <si>
    <t>Rabbit-Proof Fence</t>
  </si>
  <si>
    <t>Who's Your Caddy?</t>
  </si>
  <si>
    <t>Tony Maylam</t>
  </si>
  <si>
    <t>Split Second</t>
  </si>
  <si>
    <t>Mitch Davis</t>
  </si>
  <si>
    <t>The Other Side of Heaven</t>
  </si>
  <si>
    <t>Redbelt</t>
  </si>
  <si>
    <t>Cyrus</t>
  </si>
  <si>
    <t>Kevin Brodie</t>
  </si>
  <si>
    <t>A Dog of Flanders</t>
  </si>
  <si>
    <t>Paul Schrader</t>
  </si>
  <si>
    <t>Auto Focus</t>
  </si>
  <si>
    <t>Factory Girl</t>
  </si>
  <si>
    <t>Lynne Ramsay</t>
  </si>
  <si>
    <t>We Need to Talk About Kevin</t>
  </si>
  <si>
    <t>Tim Chambers</t>
  </si>
  <si>
    <t>The Mighty Macs</t>
  </si>
  <si>
    <t>Mother and Child</t>
  </si>
  <si>
    <t>Dick Richards</t>
  </si>
  <si>
    <t>March or Die</t>
  </si>
  <si>
    <t>Les visiteurs</t>
  </si>
  <si>
    <t>Somewhere</t>
  </si>
  <si>
    <t>Alex Zamm</t>
  </si>
  <si>
    <t>Chairman of the Board</t>
  </si>
  <si>
    <t>Spencer Susser</t>
  </si>
  <si>
    <t>Hesher</t>
  </si>
  <si>
    <t>Thaddeus O'Sullivan</t>
  </si>
  <si>
    <t>The Heart of Me</t>
  </si>
  <si>
    <t>Freeheld</t>
  </si>
  <si>
    <t>Shari Springer Berman</t>
  </si>
  <si>
    <t>The Extra Man</t>
  </si>
  <si>
    <t>Stephen Milburn Anderson</t>
  </si>
  <si>
    <t>Ca$h</t>
  </si>
  <si>
    <t>Richard E. Grant</t>
  </si>
  <si>
    <t>Wah-Wah</t>
  </si>
  <si>
    <t>Pale Rider</t>
  </si>
  <si>
    <t>Dazed and Confused</t>
  </si>
  <si>
    <t>Arie Posin</t>
  </si>
  <si>
    <t>The Chumscrubber</t>
  </si>
  <si>
    <t>Damian Nieman</t>
  </si>
  <si>
    <t>Shade</t>
  </si>
  <si>
    <t>Mark Tonderai</t>
  </si>
  <si>
    <t>House at the End of the Street</t>
  </si>
  <si>
    <t>Incendies</t>
  </si>
  <si>
    <t>Remember Me, My Love</t>
  </si>
  <si>
    <t>Elite Squad</t>
  </si>
  <si>
    <t>Portuguese</t>
  </si>
  <si>
    <t>Annabelle</t>
  </si>
  <si>
    <t>Rachel Perkins</t>
  </si>
  <si>
    <t>Bran Nue Dae</t>
  </si>
  <si>
    <t>Boyz n the Hood</t>
  </si>
  <si>
    <t>Luis Valdez</t>
  </si>
  <si>
    <t>La Bamba</t>
  </si>
  <si>
    <t>Dressed to Kill</t>
  </si>
  <si>
    <t>The Adventures of Huck Finn</t>
  </si>
  <si>
    <t>Go</t>
  </si>
  <si>
    <t>Friends with Money</t>
  </si>
  <si>
    <t>Louis Morneau</t>
  </si>
  <si>
    <t>Bats</t>
  </si>
  <si>
    <t>Caroline Link</t>
  </si>
  <si>
    <t>Nowhere in Africa</t>
  </si>
  <si>
    <t>Shame</t>
  </si>
  <si>
    <t>Layer Cake</t>
  </si>
  <si>
    <t>Sterling Van Wagenen</t>
  </si>
  <si>
    <t>The Work and the Glory II: American Zion</t>
  </si>
  <si>
    <t>Zal Batmanglij</t>
  </si>
  <si>
    <t>The East</t>
  </si>
  <si>
    <t>A Home at the End of the World</t>
  </si>
  <si>
    <t>Oren Moverman</t>
  </si>
  <si>
    <t>The Messenger</t>
  </si>
  <si>
    <t>Control</t>
  </si>
  <si>
    <t>The Terminator</t>
  </si>
  <si>
    <t>Wolfgang Becker</t>
  </si>
  <si>
    <t>Good Bye Lenin!</t>
  </si>
  <si>
    <t>The Damned United</t>
  </si>
  <si>
    <t>Mallrats</t>
  </si>
  <si>
    <t>Grease</t>
  </si>
  <si>
    <t>Platoon</t>
  </si>
  <si>
    <t>Fahrenheit 9/11</t>
  </si>
  <si>
    <t>George Roy Hill</t>
  </si>
  <si>
    <t>Butch Cassidy and the Sundance Kid</t>
  </si>
  <si>
    <t>Robert Stevenson</t>
  </si>
  <si>
    <t>Mary Poppins</t>
  </si>
  <si>
    <t>Ordinary People</t>
  </si>
  <si>
    <t>Jerome Robbins</t>
  </si>
  <si>
    <t>West Side Story</t>
  </si>
  <si>
    <t>Caddyshack</t>
  </si>
  <si>
    <t>Gary Hardwick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</si>
  <si>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</si>
  <si>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</si>
  <si>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</si>
  <si>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</si>
  <si>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</si>
  <si>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</si>
  <si>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King Vidor</t>
  </si>
  <si>
    <t>Duel in the Sun</t>
  </si>
  <si>
    <t>Best in Show</t>
  </si>
  <si>
    <t>Escape from New York</t>
  </si>
  <si>
    <t>School Daze</t>
  </si>
  <si>
    <t>Fred Savage</t>
  </si>
  <si>
    <t>Daddy Day Camp</t>
  </si>
  <si>
    <t>Mystic Pizza</t>
  </si>
  <si>
    <t>Sliding Doors</t>
  </si>
  <si>
    <t>Rusty Cundieff</t>
  </si>
  <si>
    <t>Tales from the Hood</t>
  </si>
  <si>
    <t>Kevin Macdonald</t>
  </si>
  <si>
    <t>The Last King of Scotland</t>
  </si>
  <si>
    <t>Dominique Othenin-Girard</t>
  </si>
  <si>
    <t>Halloween 5</t>
  </si>
  <si>
    <t>Bernie</t>
  </si>
  <si>
    <t>Ed Harris</t>
  </si>
  <si>
    <t>Pollock</t>
  </si>
  <si>
    <t>Risa Bramon Garcia</t>
  </si>
  <si>
    <t>200 Cigarettes</t>
  </si>
  <si>
    <t>Brian Klugman</t>
  </si>
  <si>
    <t>The Words</t>
  </si>
  <si>
    <t>Matt Piedmont</t>
  </si>
  <si>
    <t>Casa de mi Padre</t>
  </si>
  <si>
    <t>Raymond De Felitta</t>
  </si>
  <si>
    <t>City Island</t>
  </si>
  <si>
    <t>John Michael McDonagh</t>
  </si>
  <si>
    <t>The Guard</t>
  </si>
  <si>
    <t>Deb Hagan</t>
  </si>
  <si>
    <t>College</t>
  </si>
  <si>
    <t>The Virgin Suicides</t>
  </si>
  <si>
    <t>Zach Cregger</t>
  </si>
  <si>
    <t>Miss March</t>
  </si>
  <si>
    <t>Zach Braff</t>
  </si>
  <si>
    <t>Wish I Was Here</t>
  </si>
  <si>
    <t>Mark Tarlov</t>
  </si>
  <si>
    <t>Simply Irresistible</t>
  </si>
  <si>
    <t>John Cameron Mitchell</t>
  </si>
  <si>
    <t>Hedwig and the Angry Inch</t>
  </si>
  <si>
    <t>Only the Strong</t>
  </si>
  <si>
    <t>Billy Ray</t>
  </si>
  <si>
    <t>Shattered Glass</t>
  </si>
  <si>
    <t>David Atkins</t>
  </si>
  <si>
    <t>Novocaine</t>
  </si>
  <si>
    <t>The Wackness</t>
  </si>
  <si>
    <t>Sylvio Tabet</t>
  </si>
  <si>
    <t>Beastmaster 2: Through the Portal of Time</t>
  </si>
  <si>
    <t>Rick Bieber</t>
  </si>
  <si>
    <t>The 5th Quarter</t>
  </si>
  <si>
    <t>The Greatest</t>
  </si>
  <si>
    <t>Joey Lauren Adams</t>
  </si>
  <si>
    <t>Come Early Morning</t>
  </si>
  <si>
    <t>Lucky Break</t>
  </si>
  <si>
    <t>S.R. Bindler</t>
  </si>
  <si>
    <t>Surfer, Dude</t>
  </si>
  <si>
    <t>Deadfall</t>
  </si>
  <si>
    <t>C?dric Klapisch</t>
  </si>
  <si>
    <t>L'auberge espagnole</t>
  </si>
  <si>
    <t>Martin Koolhoven</t>
  </si>
  <si>
    <t>Winter in Wartime</t>
  </si>
  <si>
    <t>Prachya Pinkaew</t>
  </si>
  <si>
    <t>The Protector</t>
  </si>
  <si>
    <t>Bend It Like Beckham</t>
  </si>
  <si>
    <t>Sunshine State</t>
  </si>
  <si>
    <t>Crossover</t>
  </si>
  <si>
    <t>[Rec] 2</t>
  </si>
  <si>
    <t>The Sting</t>
  </si>
  <si>
    <t>Chariots of Fire</t>
  </si>
  <si>
    <t>Darren Grant</t>
  </si>
  <si>
    <t>Diary of a Mad Black Woman</t>
  </si>
  <si>
    <t>Shine</t>
  </si>
  <si>
    <t>Joseph Gordon-Levitt</t>
  </si>
  <si>
    <t>Don Jon</t>
  </si>
  <si>
    <t>Ghost World</t>
  </si>
  <si>
    <t>Iris</t>
  </si>
  <si>
    <t>Christophe Barratier</t>
  </si>
  <si>
    <t>The Chorus</t>
  </si>
  <si>
    <t>?mile Gaudreault</t>
  </si>
  <si>
    <t>Mambo Italiano</t>
  </si>
  <si>
    <t>James Cox</t>
  </si>
  <si>
    <t>Wonderland</t>
  </si>
  <si>
    <t>Do the Right Thing</t>
  </si>
  <si>
    <t>James Toback</t>
  </si>
  <si>
    <t>Harvard Man</t>
  </si>
  <si>
    <t>Aki Kaurism?ki</t>
  </si>
  <si>
    <t>Le Havre</t>
  </si>
  <si>
    <t>Finland</t>
  </si>
  <si>
    <t>Hitoshi Matsumoto</t>
  </si>
  <si>
    <t>R100</t>
  </si>
  <si>
    <t>George Ratliff</t>
  </si>
  <si>
    <t>Salvation Boulevard</t>
  </si>
  <si>
    <t>The Ten</t>
  </si>
  <si>
    <t>Headhunters</t>
  </si>
  <si>
    <t>Norwegian</t>
  </si>
  <si>
    <t>Norway</t>
  </si>
  <si>
    <t>Michael McGowan</t>
  </si>
  <si>
    <t>Saint Ralph</t>
  </si>
  <si>
    <t>Insidious: Chapter 2</t>
  </si>
  <si>
    <t>Saw II</t>
  </si>
  <si>
    <t>Dan Trachtenberg</t>
  </si>
  <si>
    <t>10 Cloverfield Lane</t>
  </si>
  <si>
    <t>Jackass: The Movie</t>
  </si>
  <si>
    <t>David F. Sandberg</t>
  </si>
  <si>
    <t>Lights Out</t>
  </si>
  <si>
    <t>Henry Joost</t>
  </si>
  <si>
    <t>Paranormal Activity 3</t>
  </si>
  <si>
    <t>Stiles White</t>
  </si>
  <si>
    <t>Ouija</t>
  </si>
  <si>
    <t>A Nightmare on Elm Street 3: Dream Warriors</t>
  </si>
  <si>
    <t>Eugenio Derbez</t>
  </si>
  <si>
    <t>Instructions Not Included</t>
  </si>
  <si>
    <t>Paranormal Activity 4</t>
  </si>
  <si>
    <t>Henry Koster</t>
  </si>
  <si>
    <t>The Robe</t>
  </si>
  <si>
    <t>Freddy's Dead: The Final Nightmare</t>
  </si>
  <si>
    <t>Patty Jenkins</t>
  </si>
  <si>
    <t>Monster</t>
  </si>
  <si>
    <t>Christopher Landon</t>
  </si>
  <si>
    <t>Paranormal Activity: The Marked Ones</t>
  </si>
  <si>
    <t>Dallas Buyers Club</t>
  </si>
  <si>
    <t>David Gelb</t>
  </si>
  <si>
    <t>The Lazarus Effect</t>
  </si>
  <si>
    <t>Memento</t>
  </si>
  <si>
    <t>Mike Flanagan</t>
  </si>
  <si>
    <t>Oculus</t>
  </si>
  <si>
    <t>Clerks II</t>
  </si>
  <si>
    <t>Billy Elliot</t>
  </si>
  <si>
    <t>Nat Faxon</t>
  </si>
  <si>
    <t>The Way Way Back</t>
  </si>
  <si>
    <t>George Jackson</t>
  </si>
  <si>
    <t>House Party 2</t>
  </si>
  <si>
    <t>Maurice Joyce</t>
  </si>
  <si>
    <t>Doug's 1st Movie</t>
  </si>
  <si>
    <t>Robert Duvall</t>
  </si>
  <si>
    <t>The Apostle</t>
  </si>
  <si>
    <t>Jesse Peretz</t>
  </si>
  <si>
    <t>Our Idiot Brother</t>
  </si>
  <si>
    <t>Ice Cube</t>
  </si>
  <si>
    <t>The Players Club</t>
  </si>
  <si>
    <t>As Above, So Below</t>
  </si>
  <si>
    <t>Addicted</t>
  </si>
  <si>
    <t>Eve's Bayou</t>
  </si>
  <si>
    <t>Richard Glatzer</t>
  </si>
  <si>
    <t>Still Alice</t>
  </si>
  <si>
    <t>Rob Hedden</t>
  </si>
  <si>
    <t>Friday the 13th Part VIII: Jason Takes Manhattan</t>
  </si>
  <si>
    <t>My Big Fat Greek Wedding</t>
  </si>
  <si>
    <t>Harmony Korine</t>
  </si>
  <si>
    <t>Spring Breakers</t>
  </si>
  <si>
    <t>Joe Chappelle</t>
  </si>
  <si>
    <t>Halloween: The Curse of Michael Myers</t>
  </si>
  <si>
    <t>Y Tu Mam</t>
  </si>
  <si>
    <t>Shaun of the Dead</t>
  </si>
  <si>
    <t>Mickey Liddell</t>
  </si>
  <si>
    <t>The Haunting of Molly Hartley</t>
  </si>
  <si>
    <t>Lone Star</t>
  </si>
  <si>
    <t>Halloween 4: The Return of Michael Myers</t>
  </si>
  <si>
    <t>Fred Walton</t>
  </si>
  <si>
    <t>April Fool's Day</t>
  </si>
  <si>
    <t>Diner</t>
  </si>
  <si>
    <t>Steve Carver</t>
  </si>
  <si>
    <t>Lone Wolf McQuade</t>
  </si>
  <si>
    <t>Gonzalo L?pez-Gallego</t>
  </si>
  <si>
    <t>Apollo 18</t>
  </si>
  <si>
    <t>Christine Jeffs</t>
  </si>
  <si>
    <t>Sunshine Cleaning</t>
  </si>
  <si>
    <t>No Escape</t>
  </si>
  <si>
    <t>Bill Duke</t>
  </si>
  <si>
    <t>Not Easily Broken</t>
  </si>
  <si>
    <t>Mamoru Hosoda</t>
  </si>
  <si>
    <t>Digimon: The Movie</t>
  </si>
  <si>
    <t>Brian Dannelly</t>
  </si>
  <si>
    <t>Saved!</t>
  </si>
  <si>
    <t>Denys Arcand</t>
  </si>
  <si>
    <t>The Barbarian Invasions</t>
  </si>
  <si>
    <t>J.S. Cardone</t>
  </si>
  <si>
    <t>The Forsaken</t>
  </si>
  <si>
    <t>Jay Levey</t>
  </si>
  <si>
    <t>UHF</t>
  </si>
  <si>
    <t>Tamara Jenkins</t>
  </si>
  <si>
    <t>Slums of Beverly Hills</t>
  </si>
  <si>
    <t>Made</t>
  </si>
  <si>
    <t>Moon</t>
  </si>
  <si>
    <t>The Sweet Hereafter</t>
  </si>
  <si>
    <t>Xavier Beauvois</t>
  </si>
  <si>
    <t>Of Gods and Men</t>
  </si>
  <si>
    <t>Randall Miller</t>
  </si>
  <si>
    <t>Bottle Shock</t>
  </si>
  <si>
    <t>Heavenly Creatures</t>
  </si>
  <si>
    <t>90 Minutes in Heaven</t>
  </si>
  <si>
    <t>Dan Rush</t>
  </si>
  <si>
    <t>Everything Must Go</t>
  </si>
  <si>
    <t>Zero Effect</t>
  </si>
  <si>
    <t>The Machinist</t>
  </si>
  <si>
    <t>Light Sleeper</t>
  </si>
  <si>
    <t>Michael Cuesta</t>
  </si>
  <si>
    <t>Kill the Messenger</t>
  </si>
  <si>
    <t>Rabbit Hole</t>
  </si>
  <si>
    <t>Fenton Bailey</t>
  </si>
  <si>
    <t>Party Monster</t>
  </si>
  <si>
    <t>Jeremy Saulnier</t>
  </si>
  <si>
    <t>Green Room</t>
  </si>
  <si>
    <t>Bottle Rocket</t>
  </si>
  <si>
    <t>Albino Alligator</t>
  </si>
  <si>
    <t>Nicholas Fackler</t>
  </si>
  <si>
    <t>Lovely, Still</t>
  </si>
  <si>
    <t>Morgan J. Freeman</t>
  </si>
  <si>
    <t>Desert Blue</t>
  </si>
  <si>
    <t>Redacted</t>
  </si>
  <si>
    <t>Klaus Menzel</t>
  </si>
  <si>
    <t>Fascination</t>
  </si>
  <si>
    <t>Jir? Menzel</t>
  </si>
  <si>
    <t>I Served the King of England</t>
  </si>
  <si>
    <t>Czech</t>
  </si>
  <si>
    <t>Sling Blade</t>
  </si>
  <si>
    <t>Hostel</t>
  </si>
  <si>
    <t>Tristram Shandy: A Cock and Bull Story</t>
  </si>
  <si>
    <t>Take Shelter</t>
  </si>
  <si>
    <t>Frank LaLoggia</t>
  </si>
  <si>
    <t>Lady in White</t>
  </si>
  <si>
    <t>The Texas Chainsaw Massacre 2</t>
  </si>
  <si>
    <t>Only God Forgives</t>
  </si>
  <si>
    <t>Michel Leclerc</t>
  </si>
  <si>
    <t>The Names of Love</t>
  </si>
  <si>
    <t>Tom Kalin</t>
  </si>
  <si>
    <t>Savage Grace</t>
  </si>
  <si>
    <t>Police Academy</t>
  </si>
  <si>
    <t>Four Weddings and a Funeral</t>
  </si>
  <si>
    <t>25th Hour</t>
  </si>
  <si>
    <t>Bound</t>
  </si>
  <si>
    <t>Requiem for a Dream</t>
  </si>
  <si>
    <t>Carlos Saura</t>
  </si>
  <si>
    <t>Tango</t>
  </si>
  <si>
    <t>Donnie Darko</t>
  </si>
  <si>
    <t>Mike van Diem</t>
  </si>
  <si>
    <t>Character</t>
  </si>
  <si>
    <t>Jonas ?kerlund</t>
  </si>
  <si>
    <t>Spun</t>
  </si>
  <si>
    <t>Lady Vengeance</t>
  </si>
  <si>
    <t>Barry Skolnick</t>
  </si>
  <si>
    <t>Mean Machine</t>
  </si>
  <si>
    <t>Johnnie To</t>
  </si>
  <si>
    <t>Exiled</t>
  </si>
  <si>
    <t>Agnieszka Wojtowicz-Vosloo</t>
  </si>
  <si>
    <t>After.Life</t>
  </si>
  <si>
    <t>One Flew Over the Cuckoo's Nest</t>
  </si>
  <si>
    <t>Nick Love</t>
  </si>
  <si>
    <t>The Sweeney</t>
  </si>
  <si>
    <t>Whale Rider</t>
  </si>
  <si>
    <t>Night Watch</t>
  </si>
  <si>
    <t>Russian</t>
  </si>
  <si>
    <t>The Crying Game</t>
  </si>
  <si>
    <t>Porky's</t>
  </si>
  <si>
    <t>Survival of the Dead</t>
  </si>
  <si>
    <t>Lost in Translation</t>
  </si>
  <si>
    <t>Annie Hall</t>
  </si>
  <si>
    <t>Cecil B. DeMille</t>
  </si>
  <si>
    <t>The Greatest Show on Earth</t>
  </si>
  <si>
    <t>Monster's Ball</t>
  </si>
  <si>
    <t>Henry Hobson</t>
  </si>
  <si>
    <t>Maggie</t>
  </si>
  <si>
    <t>Mike Figgis</t>
  </si>
  <si>
    <t>Leaving Las Vegas</t>
  </si>
  <si>
    <t>The Boy Next Door</t>
  </si>
  <si>
    <t>Lisa Cholodenko</t>
  </si>
  <si>
    <t>The Kids Are All Right</t>
  </si>
  <si>
    <t>They Live</t>
  </si>
  <si>
    <t>Ed Gass-Donnelly</t>
  </si>
  <si>
    <t>The Last Exorcism Part II</t>
  </si>
  <si>
    <t>Boyhood</t>
  </si>
  <si>
    <t>Scoop</t>
  </si>
  <si>
    <t>DJ Pooh</t>
  </si>
  <si>
    <t>The Wash</t>
  </si>
  <si>
    <t>3 Strikes</t>
  </si>
  <si>
    <t>The Cooler</t>
  </si>
  <si>
    <t>Patrick Stettner</t>
  </si>
  <si>
    <t>The Night Listener</t>
  </si>
  <si>
    <t>The Orphanage</t>
  </si>
  <si>
    <t>Michael Tiddes</t>
  </si>
  <si>
    <t>A Haunted House 2</t>
  </si>
  <si>
    <t>Roger Avary</t>
  </si>
  <si>
    <t>The Rules of Attraction</t>
  </si>
  <si>
    <t>Allison Anders</t>
  </si>
  <si>
    <t>Four Rooms</t>
  </si>
  <si>
    <t>Secretary</t>
  </si>
  <si>
    <t>Rick de Oliveira</t>
  </si>
  <si>
    <t>The Real Cancun</t>
  </si>
  <si>
    <t>Talk Radio</t>
  </si>
  <si>
    <t>Waiting for Guffman</t>
  </si>
  <si>
    <t>Jeff Franklin</t>
  </si>
  <si>
    <t>Love Stinks</t>
  </si>
  <si>
    <t>You Kill Me</t>
  </si>
  <si>
    <t>Mike Mills</t>
  </si>
  <si>
    <t>Thumbsucker</t>
  </si>
  <si>
    <t>Dave McKean</t>
  </si>
  <si>
    <t>Mirrormask</t>
  </si>
  <si>
    <t>Ron Fricke</t>
  </si>
  <si>
    <t>Samsara</t>
  </si>
  <si>
    <t>None</t>
  </si>
  <si>
    <t>Ruggero Deodato</t>
  </si>
  <si>
    <t>The Barbarians</t>
  </si>
  <si>
    <t>Mars Callahan</t>
  </si>
  <si>
    <t>Poolhall Junkies</t>
  </si>
  <si>
    <t>The Loss of Sexual Innocence</t>
  </si>
  <si>
    <t>Joe</t>
  </si>
  <si>
    <t>Stefan Schwartz</t>
  </si>
  <si>
    <t>Shooting Fish</t>
  </si>
  <si>
    <t>Prison</t>
  </si>
  <si>
    <t>Robert Lee King</t>
  </si>
  <si>
    <t>Psycho Beach Party</t>
  </si>
  <si>
    <t>The Big Tease</t>
  </si>
  <si>
    <t>Jorge Ram?rez Su?rez</t>
  </si>
  <si>
    <t>Buen D</t>
  </si>
  <si>
    <t>David Schwimmer</t>
  </si>
  <si>
    <t>Trust</t>
  </si>
  <si>
    <t>An Everlasting Piece</t>
  </si>
  <si>
    <t>Adore</t>
  </si>
  <si>
    <t>Fernando Le?n de Aranoa</t>
  </si>
  <si>
    <t>Mondays in the Sun</t>
  </si>
  <si>
    <t>Jim Mickle</t>
  </si>
  <si>
    <t>Stake Land</t>
  </si>
  <si>
    <t>The Last Time I Committed Suicide</t>
  </si>
  <si>
    <t>Karim A?nouz</t>
  </si>
  <si>
    <t>Futuro Beach</t>
  </si>
  <si>
    <t>Ruba Nadda</t>
  </si>
  <si>
    <t>Inescapable</t>
  </si>
  <si>
    <t>Victor Fleming</t>
  </si>
  <si>
    <t>Gone with the Wind</t>
  </si>
  <si>
    <t>Richard Raymond</t>
  </si>
  <si>
    <t>Desert Dancer</t>
  </si>
  <si>
    <t>Sam Peckinpah</t>
  </si>
  <si>
    <t>Major Dundee</t>
  </si>
  <si>
    <t>George Sidney</t>
  </si>
  <si>
    <t>Annie Get Your Gun</t>
  </si>
  <si>
    <t>Passed</t>
  </si>
  <si>
    <t>Peter Stebbings</t>
  </si>
  <si>
    <t>Defendor</t>
  </si>
  <si>
    <t>Vincente Minnelli</t>
  </si>
  <si>
    <t>The Pirate</t>
  </si>
  <si>
    <t>Dagur K?ri</t>
  </si>
  <si>
    <t>The Good Heart</t>
  </si>
  <si>
    <t>Iceland</t>
  </si>
  <si>
    <t>The History Boys</t>
  </si>
  <si>
    <t>The Full Monty</t>
  </si>
  <si>
    <t>Jim Abrahams</t>
  </si>
  <si>
    <t>Airplane!</t>
  </si>
  <si>
    <t>Friday</t>
  </si>
  <si>
    <t>Menace II Society</t>
  </si>
  <si>
    <t>Michael Gornick</t>
  </si>
  <si>
    <t>Creepshow 2</t>
  </si>
  <si>
    <t>Robert Eggers</t>
  </si>
  <si>
    <t>The Witch</t>
  </si>
  <si>
    <t>Michael Martin</t>
  </si>
  <si>
    <t>I Got the Hook Up</t>
  </si>
  <si>
    <t>Edward Burns</t>
  </si>
  <si>
    <t>She's the One</t>
  </si>
  <si>
    <t>Gods and Monsters</t>
  </si>
  <si>
    <t>Juan Jos? Campanella</t>
  </si>
  <si>
    <t>The Secret in Their Eyes</t>
  </si>
  <si>
    <t>Argentina</t>
  </si>
  <si>
    <t>Evil Dead II</t>
  </si>
  <si>
    <t>Louis C.K.</t>
  </si>
  <si>
    <t>Pootie Tang</t>
  </si>
  <si>
    <t>Salvador Carrasco</t>
  </si>
  <si>
    <t>La otra conquista</t>
  </si>
  <si>
    <t>Andr? ?vredal</t>
  </si>
  <si>
    <t>Trollhunter</t>
  </si>
  <si>
    <t>Robert Cary</t>
  </si>
  <si>
    <t>Ira &amp; Abby</t>
  </si>
  <si>
    <t>Adam Rapp</t>
  </si>
  <si>
    <t>Winter Passing</t>
  </si>
  <si>
    <t>D.E.B.S.</t>
  </si>
  <si>
    <t>Warren P. Sonoda</t>
  </si>
  <si>
    <t>The Masked Saint</t>
  </si>
  <si>
    <t>Luc Jacquet</t>
  </si>
  <si>
    <t>March of the Penguins</t>
  </si>
  <si>
    <t>Margin Call</t>
  </si>
  <si>
    <t>Clark Gregg</t>
  </si>
  <si>
    <t>Choke</t>
  </si>
  <si>
    <t>Damien Chazelle</t>
  </si>
  <si>
    <t>Whiplash</t>
  </si>
  <si>
    <t>City of God</t>
  </si>
  <si>
    <t>Justin Kerrigan</t>
  </si>
  <si>
    <t>Human Traffic</t>
  </si>
  <si>
    <t>The Hunt</t>
  </si>
  <si>
    <t>Bella</t>
  </si>
  <si>
    <t>Joshua Marston</t>
  </si>
  <si>
    <t>Maria Full of Grace</t>
  </si>
  <si>
    <t>Colombia</t>
  </si>
  <si>
    <t>Beginners</t>
  </si>
  <si>
    <t>Animal House</t>
  </si>
  <si>
    <t>Goldfinger</t>
  </si>
  <si>
    <t>Trainspotting</t>
  </si>
  <si>
    <t>The Original Kings of Comedy</t>
  </si>
  <si>
    <t>Tod Williams</t>
  </si>
  <si>
    <t>Paranormal Activity 2</t>
  </si>
  <si>
    <t>Waking Ned Devine</t>
  </si>
  <si>
    <t>Bowling for Columbine</t>
  </si>
  <si>
    <t>Jack Sholder</t>
  </si>
  <si>
    <t>A Nightmare on Elm Street 2: Freddy's Revenge</t>
  </si>
  <si>
    <t>A Room with a View</t>
  </si>
  <si>
    <t>The Purge</t>
  </si>
  <si>
    <t>Sinister</t>
  </si>
  <si>
    <t>Martin Lawrence Live: Runteldat</t>
  </si>
  <si>
    <t>Air Bud</t>
  </si>
  <si>
    <t>Tom McLoughlin</t>
  </si>
  <si>
    <t>Jason Lives: Friday the 13th Part VI</t>
  </si>
  <si>
    <t>The Bridge on the River Kwai</t>
  </si>
  <si>
    <t>Spaced Invaders</t>
  </si>
  <si>
    <t>Adam Marcus</t>
  </si>
  <si>
    <t>Jason Goes to Hell: The Final Friday</t>
  </si>
  <si>
    <t>Dave Chappelle's Block Party</t>
  </si>
  <si>
    <t>Benny Boom</t>
  </si>
  <si>
    <t>Next Day Air</t>
  </si>
  <si>
    <t>Nnegest Likk?</t>
  </si>
  <si>
    <t>Phat Girlz</t>
  </si>
  <si>
    <t>Before Midnight</t>
  </si>
  <si>
    <t>Christopher Leitch</t>
  </si>
  <si>
    <t>Teen Wolf Too</t>
  </si>
  <si>
    <t>Don Coscarelli</t>
  </si>
  <si>
    <t>Phantasm II</t>
  </si>
  <si>
    <t>Patricia Cardoso</t>
  </si>
  <si>
    <t>Real Women Have Curves</t>
  </si>
  <si>
    <t>Damien O'Donnell</t>
  </si>
  <si>
    <t>East Is East</t>
  </si>
  <si>
    <t>Peter M. Cohen</t>
  </si>
  <si>
    <t>Whipped</t>
  </si>
  <si>
    <t>Kama Sutra: A Tale of Love</t>
  </si>
  <si>
    <t>Anthony Hickox</t>
  </si>
  <si>
    <t>Warlock: The Armageddon</t>
  </si>
  <si>
    <t>Tom Schulman</t>
  </si>
  <si>
    <t>8 Heads in a Duffel Bag</t>
  </si>
  <si>
    <t>Jill Sprecher</t>
  </si>
  <si>
    <t>Thirteen Conversations About One Thing</t>
  </si>
  <si>
    <t>Darren Stein</t>
  </si>
  <si>
    <t>Jawbreaker</t>
  </si>
  <si>
    <t>Julian Schnabel</t>
  </si>
  <si>
    <t>Basquiat</t>
  </si>
  <si>
    <t>Tsotsi</t>
  </si>
  <si>
    <t>Zulu</t>
  </si>
  <si>
    <t>DysFunktional Family</t>
  </si>
  <si>
    <t>Tusk</t>
  </si>
  <si>
    <t>Oldboy</t>
  </si>
  <si>
    <t>David Nixon</t>
  </si>
  <si>
    <t>Letters to God</t>
  </si>
  <si>
    <t>Jason Eisener</t>
  </si>
  <si>
    <t>Hobo with a Shotgun</t>
  </si>
  <si>
    <t>Leslye Headland</t>
  </si>
  <si>
    <t>Bachelorette</t>
  </si>
  <si>
    <t>Tim Heidecker</t>
  </si>
  <si>
    <t>Tim and Eric's Billion Dollar Movie</t>
  </si>
  <si>
    <t>Summer Storm</t>
  </si>
  <si>
    <t>Deon Taylor</t>
  </si>
  <si>
    <t>Chain Letter</t>
  </si>
  <si>
    <t>Jason Alexander</t>
  </si>
  <si>
    <t>Just Looking</t>
  </si>
  <si>
    <t>The Divide</t>
  </si>
  <si>
    <t>Central Station</t>
  </si>
  <si>
    <t>Susan Seidelman</t>
  </si>
  <si>
    <t>Boynton Beach Club</t>
  </si>
  <si>
    <t>High Tension</t>
  </si>
  <si>
    <t>Hustle &amp; Flow</t>
  </si>
  <si>
    <t>Billy Wilder</t>
  </si>
  <si>
    <t>Some Like It Hot</t>
  </si>
  <si>
    <t>John Carl Buechler</t>
  </si>
  <si>
    <t>Friday the 13th Part VII: The New Blood</t>
  </si>
  <si>
    <t>The Wizard of Oz</t>
  </si>
  <si>
    <t>Young Frankenstein</t>
  </si>
  <si>
    <t>Diary of the Dead</t>
  </si>
  <si>
    <t>Victor Nunez</t>
  </si>
  <si>
    <t>Ulee's Gold</t>
  </si>
  <si>
    <t>Blazing Saddles</t>
  </si>
  <si>
    <t>Joseph Zito</t>
  </si>
  <si>
    <t>Friday the 13th: The Final Chapter</t>
  </si>
  <si>
    <t>Maurice</t>
  </si>
  <si>
    <t>Nacho Vigalondo</t>
  </si>
  <si>
    <t>Timecrimes</t>
  </si>
  <si>
    <t>A Haunted House</t>
  </si>
  <si>
    <t>Dinesh D'Souza</t>
  </si>
  <si>
    <t>2016: Obama's America</t>
  </si>
  <si>
    <t>That Thing You Do!</t>
  </si>
  <si>
    <t>Tommy Lee Wallace</t>
  </si>
  <si>
    <t>Halloween III: Season of the Witch</t>
  </si>
  <si>
    <t>Leslie Small</t>
  </si>
  <si>
    <t>Kevin Hart: Let Me Explain</t>
  </si>
  <si>
    <t>My Own Private Idaho</t>
  </si>
  <si>
    <t>Garden State</t>
  </si>
  <si>
    <t>Before Sunrise</t>
  </si>
  <si>
    <t>Alison Maclean</t>
  </si>
  <si>
    <t>Jesus' Son</t>
  </si>
  <si>
    <t>Robot &amp; Frank</t>
  </si>
  <si>
    <t>Isabel Coixet</t>
  </si>
  <si>
    <t>My Life Without Me</t>
  </si>
  <si>
    <t>James Ponsoldt</t>
  </si>
  <si>
    <t>The Spectacular Now</t>
  </si>
  <si>
    <t>Religulous</t>
  </si>
  <si>
    <t>Joshua Tickell</t>
  </si>
  <si>
    <t>Fuel</t>
  </si>
  <si>
    <t>Michael D. Sellers</t>
  </si>
  <si>
    <t>Eye of the Dolphin</t>
  </si>
  <si>
    <t>Reed Cowan</t>
  </si>
  <si>
    <t>8: The Mormon Proposition</t>
  </si>
  <si>
    <t>James Dodson</t>
  </si>
  <si>
    <t>The Other End of the Line</t>
  </si>
  <si>
    <t>Anatomy</t>
  </si>
  <si>
    <t>Alex Rivera</t>
  </si>
  <si>
    <t>Sleep Dealer</t>
  </si>
  <si>
    <t>Super</t>
  </si>
  <si>
    <t>Get on the Bus</t>
  </si>
  <si>
    <t>Robby Henson</t>
  </si>
  <si>
    <t>Thr3e</t>
  </si>
  <si>
    <t>Poland</t>
  </si>
  <si>
    <t>Shane Meadows</t>
  </si>
  <si>
    <t>This Is England</t>
  </si>
  <si>
    <t>Carmen Marron</t>
  </si>
  <si>
    <t>Go for It!</t>
  </si>
  <si>
    <t>Friday the 13th Part III</t>
  </si>
  <si>
    <t>Danny Steinmann</t>
  </si>
  <si>
    <t>Friday the 13th: A New Beginning</t>
  </si>
  <si>
    <t>Michael Landon Jr.</t>
  </si>
  <si>
    <t>The Last Sin Eater</t>
  </si>
  <si>
    <t>William Wyler</t>
  </si>
  <si>
    <t>The Best Years of Our Lives</t>
  </si>
  <si>
    <t>Petter N?ss</t>
  </si>
  <si>
    <t>Elling</t>
  </si>
  <si>
    <t>Robert Fontaine</t>
  </si>
  <si>
    <t>Mi America</t>
  </si>
  <si>
    <t>From Russia with Love</t>
  </si>
  <si>
    <t>Michael Herz</t>
  </si>
  <si>
    <t>The Toxic Avenger Part II</t>
  </si>
  <si>
    <t>David Robert Mitchell</t>
  </si>
  <si>
    <t>It Follows</t>
  </si>
  <si>
    <t>Mad Max 2: The Road Warrior</t>
  </si>
  <si>
    <t>Chia-Liang Liu</t>
  </si>
  <si>
    <t>The Legend of Drunken Master</t>
  </si>
  <si>
    <t>Boys Don't Cry</t>
  </si>
  <si>
    <t>Chris Kentis</t>
  </si>
  <si>
    <t>Silent House</t>
  </si>
  <si>
    <t>The Lives of Others</t>
  </si>
  <si>
    <t>Alex Kendrick</t>
  </si>
  <si>
    <t>Courageous</t>
  </si>
  <si>
    <t>Sylvain Chomet</t>
  </si>
  <si>
    <t>The Triplets of Belleville</t>
  </si>
  <si>
    <t>Chris Eyre</t>
  </si>
  <si>
    <t>Smoke Signals</t>
  </si>
  <si>
    <t>Before Sunset</t>
  </si>
  <si>
    <t>Amores Perros</t>
  </si>
  <si>
    <t>Thirteen</t>
  </si>
  <si>
    <t>Debra Granik</t>
  </si>
  <si>
    <t>Winter's Bone</t>
  </si>
  <si>
    <t>Miranda July</t>
  </si>
  <si>
    <t>Me and You and Everyone We Know</t>
  </si>
  <si>
    <t>Max Joseph</t>
  </si>
  <si>
    <t>We Are Your Friends</t>
  </si>
  <si>
    <t>Harsh Times</t>
  </si>
  <si>
    <t>Captive</t>
  </si>
  <si>
    <t>Full Frontal</t>
  </si>
  <si>
    <t>Kevin Tenney</t>
  </si>
  <si>
    <t>Witchboard</t>
  </si>
  <si>
    <t>Shortbus</t>
  </si>
  <si>
    <t>Ari Folman</t>
  </si>
  <si>
    <t>Waltz with Bashir</t>
  </si>
  <si>
    <t>Hebrew</t>
  </si>
  <si>
    <t>Israel</t>
  </si>
  <si>
    <t>Gary Rogers</t>
  </si>
  <si>
    <t>The Book of Mormon Movie, Volume 1: The Journey</t>
  </si>
  <si>
    <t>Marielle Heller</t>
  </si>
  <si>
    <t>The Diary of a Teenage Girl</t>
  </si>
  <si>
    <t>David Sington</t>
  </si>
  <si>
    <t>In the Shadow of the Moon</t>
  </si>
  <si>
    <t>Inside Deep Throat</t>
  </si>
  <si>
    <t>Huck Botko</t>
  </si>
  <si>
    <t>The Virginity Hit</t>
  </si>
  <si>
    <t>David Duchovny</t>
  </si>
  <si>
    <t>House of D</t>
  </si>
  <si>
    <t>Lance Mungia</t>
  </si>
  <si>
    <t>Six-String Samurai</t>
  </si>
  <si>
    <t>Hue Rhodes</t>
  </si>
  <si>
    <t>Saint John of Las Vegas</t>
  </si>
  <si>
    <t>Stonewall</t>
  </si>
  <si>
    <t>Hunter Richards</t>
  </si>
  <si>
    <t>London</t>
  </si>
  <si>
    <t>Laurie Collyer</t>
  </si>
  <si>
    <t>Sherrybaby</t>
  </si>
  <si>
    <t>Ralph Ziman</t>
  </si>
  <si>
    <t>Gangster's Paradise: Jerusalema</t>
  </si>
  <si>
    <t>Orson Welles</t>
  </si>
  <si>
    <t>Film-Noir</t>
  </si>
  <si>
    <t>The Lady from Shanghai</t>
  </si>
  <si>
    <t>Paul Bunnell</t>
  </si>
  <si>
    <t>The Ghastly Love of Johnny X</t>
  </si>
  <si>
    <t>Tim Hunter</t>
  </si>
  <si>
    <t>River's Edge</t>
  </si>
  <si>
    <t>Northfork</t>
  </si>
  <si>
    <t>Rodrigo Cort?s</t>
  </si>
  <si>
    <t>Buried</t>
  </si>
  <si>
    <t>Pascal Arnold</t>
  </si>
  <si>
    <t>One to Another</t>
  </si>
  <si>
    <t>Man on Wire</t>
  </si>
  <si>
    <t>Jamal Hill</t>
  </si>
  <si>
    <t>Brotherly Love</t>
  </si>
  <si>
    <t>Daniel Stamm</t>
  </si>
  <si>
    <t>The Last Exorcism</t>
  </si>
  <si>
    <t>Carlos Carrera</t>
  </si>
  <si>
    <t>El crimen del padre Amaro</t>
  </si>
  <si>
    <t>Benh Zeitlin</t>
  </si>
  <si>
    <t>Beasts of the Southern Wild</t>
  </si>
  <si>
    <t>Maggie Greenwald</t>
  </si>
  <si>
    <t>Songcatcher</t>
  </si>
  <si>
    <t>Run Lola Run</t>
  </si>
  <si>
    <t>Lucky McKee</t>
  </si>
  <si>
    <t>May</t>
  </si>
  <si>
    <t>In the Bedroom</t>
  </si>
  <si>
    <t>Steven R. Monroe</t>
  </si>
  <si>
    <t>I Spit on Your Grave</t>
  </si>
  <si>
    <t>Mark Illsley</t>
  </si>
  <si>
    <t>Happy, Texas</t>
  </si>
  <si>
    <t>Pawel Pawlikowski</t>
  </si>
  <si>
    <t>My Summer of Love</t>
  </si>
  <si>
    <t>Ritesh Batra</t>
  </si>
  <si>
    <t>The Lunchbox</t>
  </si>
  <si>
    <t>Sally Potter</t>
  </si>
  <si>
    <t>Yes</t>
  </si>
  <si>
    <t>Nadine Labaki</t>
  </si>
  <si>
    <t>Caramel</t>
  </si>
  <si>
    <t>Arabic</t>
  </si>
  <si>
    <t>Fran?ois Truffaut</t>
  </si>
  <si>
    <t>Mississippi Mermaid</t>
  </si>
  <si>
    <t>Adam Goldberg</t>
  </si>
  <si>
    <t>I Love Your Work</t>
  </si>
  <si>
    <t>Adrienne Shelly</t>
  </si>
  <si>
    <t>Waitress</t>
  </si>
  <si>
    <t>Newt Arnold</t>
  </si>
  <si>
    <t>Bloodsport</t>
  </si>
  <si>
    <t>The Squid and the Whale</t>
  </si>
  <si>
    <t>Kissing Jessica Stein</t>
  </si>
  <si>
    <t>Exotica</t>
  </si>
  <si>
    <t>Buffalo '66</t>
  </si>
  <si>
    <t>Insidious</t>
  </si>
  <si>
    <t>Fabi?n Bielinsky</t>
  </si>
  <si>
    <t>Nine Queens</t>
  </si>
  <si>
    <t>Rebecca Miller</t>
  </si>
  <si>
    <t>The Ballad of Jack and Rose</t>
  </si>
  <si>
    <t>Maggie Carey</t>
  </si>
  <si>
    <t>The To Do List</t>
  </si>
  <si>
    <t>Killing Zoe</t>
  </si>
  <si>
    <t>Henry Bean</t>
  </si>
  <si>
    <t>The Believer</t>
  </si>
  <si>
    <t>Session 9</t>
  </si>
  <si>
    <t>Jeff Garlin</t>
  </si>
  <si>
    <t>I Want Someone to Eat Cheese With</t>
  </si>
  <si>
    <t>Charles Chaplin</t>
  </si>
  <si>
    <t>Modern Times</t>
  </si>
  <si>
    <t>Pete Jones</t>
  </si>
  <si>
    <t>Stolen Summer</t>
  </si>
  <si>
    <t>Bruce Campbell</t>
  </si>
  <si>
    <t>My Name Is Bruce</t>
  </si>
  <si>
    <t>The Salon</t>
  </si>
  <si>
    <t>Bruce McDonald</t>
  </si>
  <si>
    <t>Pontypool</t>
  </si>
  <si>
    <t>James Mottern</t>
  </si>
  <si>
    <t>Trucker</t>
  </si>
  <si>
    <t>The Lords of Salem</t>
  </si>
  <si>
    <t>William Cottrell</t>
  </si>
  <si>
    <t>Snow White and the Seven Dwarfs</t>
  </si>
  <si>
    <t>Lucrecia Martel</t>
  </si>
  <si>
    <t>The Holy Girl</t>
  </si>
  <si>
    <t>Zak Penn</t>
  </si>
  <si>
    <t>Incident at Loch Ness</t>
  </si>
  <si>
    <t>Lock, Stock and Two Smoking Barrels</t>
  </si>
  <si>
    <t>The Celebration</t>
  </si>
  <si>
    <t>Steve Buscemi</t>
  </si>
  <si>
    <t>Trees Lounge</t>
  </si>
  <si>
    <t>Ham Tran</t>
  </si>
  <si>
    <t>Journey from the Fall</t>
  </si>
  <si>
    <t>Vietnamese</t>
  </si>
  <si>
    <t>Rich Cowan</t>
  </si>
  <si>
    <t>The Basket</t>
  </si>
  <si>
    <t>Jonathan Kesselman</t>
  </si>
  <si>
    <t>The Hebrew Hammer</t>
  </si>
  <si>
    <t>Friday the 13th Part 2</t>
  </si>
  <si>
    <t>Youssef Delara</t>
  </si>
  <si>
    <t>Filly Brown</t>
  </si>
  <si>
    <t>Sex, Lies, and Videotape</t>
  </si>
  <si>
    <t>Saw</t>
  </si>
  <si>
    <t>Super Troopers</t>
  </si>
  <si>
    <t>Monsoon Wedding</t>
  </si>
  <si>
    <t>You Can Count on Me</t>
  </si>
  <si>
    <t>Jamie Babbit</t>
  </si>
  <si>
    <t>But I'm a Cheerleader</t>
  </si>
  <si>
    <t>David Boyd</t>
  </si>
  <si>
    <t>Home Run</t>
  </si>
  <si>
    <t>Reservoir Dogs</t>
  </si>
  <si>
    <t>The Good, the Bad and the Ugly</t>
  </si>
  <si>
    <t>Anna Muylaert</t>
  </si>
  <si>
    <t>The Second Mother</t>
  </si>
  <si>
    <t>Steve Taylor</t>
  </si>
  <si>
    <t>Blue Like Jazz</t>
  </si>
  <si>
    <t>Kurt Voss</t>
  </si>
  <si>
    <t>Down and Out with the Dolls</t>
  </si>
  <si>
    <t>Airborne</t>
  </si>
  <si>
    <t>Rob McKittrick</t>
  </si>
  <si>
    <t>Waiting...</t>
  </si>
  <si>
    <t>Jeff Burr</t>
  </si>
  <si>
    <t>From a Whisper to a Scream</t>
  </si>
  <si>
    <t>Panos Cosmatos</t>
  </si>
  <si>
    <t>Beyond the Black Rainbow</t>
  </si>
  <si>
    <t>Gareth Evans</t>
  </si>
  <si>
    <t>The Raid: Redemption</t>
  </si>
  <si>
    <t>Indonesian</t>
  </si>
  <si>
    <t>Indonesia</t>
  </si>
  <si>
    <t>Rocky</t>
  </si>
  <si>
    <t>Levan Gabriadze</t>
  </si>
  <si>
    <t>Unfriended</t>
  </si>
  <si>
    <t>The Howling</t>
  </si>
  <si>
    <t>Dr. No</t>
  </si>
  <si>
    <t>Bradley Parker</t>
  </si>
  <si>
    <t>Chernobyl Diaries</t>
  </si>
  <si>
    <t>Clive Barker</t>
  </si>
  <si>
    <t>Hellraiser</t>
  </si>
  <si>
    <t>Harold Cronk</t>
  </si>
  <si>
    <t>God's Not Dead 2</t>
  </si>
  <si>
    <t>Cry_Wolf</t>
  </si>
  <si>
    <t>Takao Okawara</t>
  </si>
  <si>
    <t>Godzilla 2000</t>
  </si>
  <si>
    <t>Blue Valentine</t>
  </si>
  <si>
    <t>Duncan Tucker</t>
  </si>
  <si>
    <t>Transamerica</t>
  </si>
  <si>
    <t>The Devil Inside</t>
  </si>
  <si>
    <t>Russ Meyer</t>
  </si>
  <si>
    <t>Beyond the Valley of the Dolls</t>
  </si>
  <si>
    <t>The Green Inferno</t>
  </si>
  <si>
    <t>Ben Lewin</t>
  </si>
  <si>
    <t>The Sessions</t>
  </si>
  <si>
    <t>Next Stop Wonderland</t>
  </si>
  <si>
    <t>Courtney Hunt</t>
  </si>
  <si>
    <t>Frozen River</t>
  </si>
  <si>
    <t>Morgan Neville</t>
  </si>
  <si>
    <t>20 Feet from Stardom</t>
  </si>
  <si>
    <t>Two Girls and a Guy</t>
  </si>
  <si>
    <t>Walking and Talking</t>
  </si>
  <si>
    <t>Chris Paine</t>
  </si>
  <si>
    <t>Who Killed the Electric Car?</t>
  </si>
  <si>
    <t>Greg Berlanti</t>
  </si>
  <si>
    <t>The Broken Hearts Club: A Romantic Comedy</t>
  </si>
  <si>
    <t>Marc Levin</t>
  </si>
  <si>
    <t>Slam</t>
  </si>
  <si>
    <t>Richard Dutcher</t>
  </si>
  <si>
    <t>Brigham City</t>
  </si>
  <si>
    <t>Orgazmo</t>
  </si>
  <si>
    <t>All the Real Girls</t>
  </si>
  <si>
    <t>Finn Taylor</t>
  </si>
  <si>
    <t>Dream with the Fishes</t>
  </si>
  <si>
    <t>Karen Moncrieff</t>
  </si>
  <si>
    <t>Blue Car</t>
  </si>
  <si>
    <t>Goran Dukic</t>
  </si>
  <si>
    <t>Wristcutters: A Love Story</t>
  </si>
  <si>
    <t>Efram Potelle</t>
  </si>
  <si>
    <t>The Battle of Shaker Heights</t>
  </si>
  <si>
    <t>Joshua Oppenheimer</t>
  </si>
  <si>
    <t>The Act of Killing</t>
  </si>
  <si>
    <t>Alex Gibney</t>
  </si>
  <si>
    <t>Taxi to the Dark Side</t>
  </si>
  <si>
    <t>Paul Crowder</t>
  </si>
  <si>
    <t>Once in a Lifetime: The Extraordinary Story of the New York Cosmos</t>
  </si>
  <si>
    <t>Anthony Powell</t>
  </si>
  <si>
    <t>Antarctica: A Year on Ice</t>
  </si>
  <si>
    <t>Johnny Remo</t>
  </si>
  <si>
    <t>Hardflip</t>
  </si>
  <si>
    <t>Ti West</t>
  </si>
  <si>
    <t>The House of the Devil</t>
  </si>
  <si>
    <t>Nick Tomnay</t>
  </si>
  <si>
    <t>The Perfect Host</t>
  </si>
  <si>
    <t>Safe Men</t>
  </si>
  <si>
    <t>The Specials</t>
  </si>
  <si>
    <t>Eric Nicholas</t>
  </si>
  <si>
    <t>Alone with Her</t>
  </si>
  <si>
    <t>Benjamin Dickinson</t>
  </si>
  <si>
    <t>Creative Control</t>
  </si>
  <si>
    <t>Hal Haberman</t>
  </si>
  <si>
    <t>Special</t>
  </si>
  <si>
    <t>In Her Line of Fire</t>
  </si>
  <si>
    <t>Frank Whaley</t>
  </si>
  <si>
    <t>The Jimmy Show</t>
  </si>
  <si>
    <t>Elia Kazan</t>
  </si>
  <si>
    <t>On the Waterfront</t>
  </si>
  <si>
    <t>Kat Coiro</t>
  </si>
  <si>
    <t>L!fe Happens</t>
  </si>
  <si>
    <t>Cristian Mungiu</t>
  </si>
  <si>
    <t>4 Months, 3 Weeks and 2 Days</t>
  </si>
  <si>
    <t>Romanian</t>
  </si>
  <si>
    <t>Hard Candy</t>
  </si>
  <si>
    <t>The Quiet</t>
  </si>
  <si>
    <t>Fruitvale Station</t>
  </si>
  <si>
    <t>Ramaa Mosley</t>
  </si>
  <si>
    <t>The Brass Teapot</t>
  </si>
  <si>
    <t>C. Jay Cox</t>
  </si>
  <si>
    <t>Latter Days</t>
  </si>
  <si>
    <t>Jamie Travis</t>
  </si>
  <si>
    <t>For a Good Time, Call...</t>
  </si>
  <si>
    <t>Rich Christiano</t>
  </si>
  <si>
    <t>Time Changer</t>
  </si>
  <si>
    <t>Asghar Farhadi</t>
  </si>
  <si>
    <t>A Separation</t>
  </si>
  <si>
    <t>Persian</t>
  </si>
  <si>
    <t>Todd Solondz</t>
  </si>
  <si>
    <t>Welcome to the Dollhouse</t>
  </si>
  <si>
    <t>Ruby in Paradise</t>
  </si>
  <si>
    <t>Raising Victor Vargas</t>
  </si>
  <si>
    <t>Deterrence</t>
  </si>
  <si>
    <t>Dead Snow</t>
  </si>
  <si>
    <t>American Graffiti</t>
  </si>
  <si>
    <t>Matt Maiellaro</t>
  </si>
  <si>
    <t>Aqua Teen Hunger Force Colon Movie Film for Theaters</t>
  </si>
  <si>
    <t>Safety Not Guaranteed</t>
  </si>
  <si>
    <t>Ben Wheatley</t>
  </si>
  <si>
    <t>Kill List</t>
  </si>
  <si>
    <t>The Innkeepers</t>
  </si>
  <si>
    <t>Interview with the Assassin</t>
  </si>
  <si>
    <t>Oliver Blackburn</t>
  </si>
  <si>
    <t>Donkey Punch</t>
  </si>
  <si>
    <t>Hoop Dreams</t>
  </si>
  <si>
    <t>L.I.E.</t>
  </si>
  <si>
    <t>Ryan Fleck</t>
  </si>
  <si>
    <t>Half Nelson</t>
  </si>
  <si>
    <t>Mark Sandrich</t>
  </si>
  <si>
    <t>Top Hat</t>
  </si>
  <si>
    <t>Daniel Myrick</t>
  </si>
  <si>
    <t>The Blair Witch Project</t>
  </si>
  <si>
    <t>Michael Wadleigh</t>
  </si>
  <si>
    <t>Woodstock</t>
  </si>
  <si>
    <t>Jon Gunn</t>
  </si>
  <si>
    <t>Mercy Streets</t>
  </si>
  <si>
    <t>Scott Ziehl</t>
  </si>
  <si>
    <t>Broken Vessels</t>
  </si>
  <si>
    <t>A Hard Day's Night</t>
  </si>
  <si>
    <t>Fireproof</t>
  </si>
  <si>
    <t>Joe Camp</t>
  </si>
  <si>
    <t>Benji</t>
  </si>
  <si>
    <t>Open Water</t>
  </si>
  <si>
    <t>John 'Bud' Cardos</t>
  </si>
  <si>
    <t>Kingdom of the Spiders</t>
  </si>
  <si>
    <t>The Station Agent</t>
  </si>
  <si>
    <t>Brian Baugh</t>
  </si>
  <si>
    <t>To Save a Life</t>
  </si>
  <si>
    <t>Barry W. Blaustein</t>
  </si>
  <si>
    <t>Beyond the Mat</t>
  </si>
  <si>
    <t>Siddiq Barmak</t>
  </si>
  <si>
    <t>Osama</t>
  </si>
  <si>
    <t>Afghanistan</t>
  </si>
  <si>
    <t>Joseph Dorman</t>
  </si>
  <si>
    <t>Sholem Aleichem: Laughing in the Darkness</t>
  </si>
  <si>
    <t>Greg Harrison</t>
  </si>
  <si>
    <t>Groove</t>
  </si>
  <si>
    <t>Twin Falls Idaho</t>
  </si>
  <si>
    <t>Jacob Aaron Estes</t>
  </si>
  <si>
    <t>Mean Creek</t>
  </si>
  <si>
    <t>Hurricane Streets</t>
  </si>
  <si>
    <t>Eric Schaeffer</t>
  </si>
  <si>
    <t>Never Again</t>
  </si>
  <si>
    <t>Neema Barnette</t>
  </si>
  <si>
    <t>Civil Brand</t>
  </si>
  <si>
    <t>Lonesome Jim</t>
  </si>
  <si>
    <t>Akira Kurosawa</t>
  </si>
  <si>
    <t>Seven Samurai</t>
  </si>
  <si>
    <t>Finishing the Game: The Search for a New Bruce Lee</t>
  </si>
  <si>
    <t>Quentin Dupieux</t>
  </si>
  <si>
    <t>Rubber</t>
  </si>
  <si>
    <t>Kiss the Bride</t>
  </si>
  <si>
    <t>Alex Smith</t>
  </si>
  <si>
    <t>The Slaughter Rule</t>
  </si>
  <si>
    <t>Gareth Edwards</t>
  </si>
  <si>
    <t>Monsters</t>
  </si>
  <si>
    <t>Alex Craig Mann</t>
  </si>
  <si>
    <t>Detention of the Dead</t>
  </si>
  <si>
    <t>Matty Rich</t>
  </si>
  <si>
    <t>Straight Out of Brooklyn</t>
  </si>
  <si>
    <t>Bloody Sunday</t>
  </si>
  <si>
    <t>Hans Canosa</t>
  </si>
  <si>
    <t>Conversations with Other Women</t>
  </si>
  <si>
    <t>Lloyd Kaufman</t>
  </si>
  <si>
    <t>Poultrygeist: Night of the Chicken Dead</t>
  </si>
  <si>
    <t>Lloyd Bacon</t>
  </si>
  <si>
    <t>42nd Street</t>
  </si>
  <si>
    <t>Whit Stillman</t>
  </si>
  <si>
    <t>Metropolitan</t>
  </si>
  <si>
    <t>Napoleon Dynamite</t>
  </si>
  <si>
    <t>Blue Ruin</t>
  </si>
  <si>
    <t>Oren Peli</t>
  </si>
  <si>
    <t>Paranormal Activity</t>
  </si>
  <si>
    <t>Monty Python and the Holy Grail</t>
  </si>
  <si>
    <t>Quincea</t>
  </si>
  <si>
    <t>Jonathan Caouette</t>
  </si>
  <si>
    <t>Tarnation</t>
  </si>
  <si>
    <t>Ray Griggs</t>
  </si>
  <si>
    <t>I Want Your Money</t>
  </si>
  <si>
    <t>Lucio Fulci</t>
  </si>
  <si>
    <t>The Beyond</t>
  </si>
  <si>
    <t>What Happens in Vegas</t>
  </si>
  <si>
    <t>Harry Beaumont</t>
  </si>
  <si>
    <t>The Broadway Melody</t>
  </si>
  <si>
    <t>Franck Khalfoun</t>
  </si>
  <si>
    <t>Maniac</t>
  </si>
  <si>
    <t>Henry Alex Rubin</t>
  </si>
  <si>
    <t>Murderball</t>
  </si>
  <si>
    <t>Sam Firstenberg</t>
  </si>
  <si>
    <t>American Ninja 2: The Confrontation</t>
  </si>
  <si>
    <t>Tumbleweeds</t>
  </si>
  <si>
    <t>Gregory Widen</t>
  </si>
  <si>
    <t>The Prophecy</t>
  </si>
  <si>
    <t>When the Cat's Away</t>
  </si>
  <si>
    <t>Pieces of April</t>
  </si>
  <si>
    <t>Kelly Reichardt</t>
  </si>
  <si>
    <t>Old Joy</t>
  </si>
  <si>
    <t>Wendy and Lucy</t>
  </si>
  <si>
    <t>Eddie O'Flaherty</t>
  </si>
  <si>
    <t>Fighting Tommy Riley</t>
  </si>
  <si>
    <t>Bruce Dellis</t>
  </si>
  <si>
    <t>Locker 13</t>
  </si>
  <si>
    <t>Craig Zobel</t>
  </si>
  <si>
    <t>Compliance</t>
  </si>
  <si>
    <t>Chasing Amy</t>
  </si>
  <si>
    <t>Lovely &amp; Amazing</t>
  </si>
  <si>
    <t>Better Luck Tomorrow</t>
  </si>
  <si>
    <t>Maria Maggenti</t>
  </si>
  <si>
    <t>The Incredibly True Adventure of Two Girls in Love</t>
  </si>
  <si>
    <t>Chuck &amp; Buck</t>
  </si>
  <si>
    <t>Piyush Dinker Pandya</t>
  </si>
  <si>
    <t>American Desi</t>
  </si>
  <si>
    <t>Cube</t>
  </si>
  <si>
    <t>Bill Plympton</t>
  </si>
  <si>
    <t>I Married a Strange Person!</t>
  </si>
  <si>
    <t>November</t>
  </si>
  <si>
    <t>Drake Doremus</t>
  </si>
  <si>
    <t>Like Crazy</t>
  </si>
  <si>
    <t>The Canyons</t>
  </si>
  <si>
    <t>Tom Putnam</t>
  </si>
  <si>
    <t>Burn</t>
  </si>
  <si>
    <t>Jon Shear</t>
  </si>
  <si>
    <t>Urbania</t>
  </si>
  <si>
    <t>Eug?ne Louri?</t>
  </si>
  <si>
    <t>The Beast from 20,000 Fathoms</t>
  </si>
  <si>
    <t>Swingers</t>
  </si>
  <si>
    <t>A Fistful of Dollars</t>
  </si>
  <si>
    <t>Maurizio Benazzo</t>
  </si>
  <si>
    <t>Short Cut to Nirvana: Kumbh Mela</t>
  </si>
  <si>
    <t>Middle of Nowhere</t>
  </si>
  <si>
    <t>Ricki Stern</t>
  </si>
  <si>
    <t>The Trials of Darryl Hunt</t>
  </si>
  <si>
    <t>Majid Majidi</t>
  </si>
  <si>
    <t>Children of Heaven</t>
  </si>
  <si>
    <t>Andrew Haigh</t>
  </si>
  <si>
    <t>Weekend</t>
  </si>
  <si>
    <t>She's Gotta Have It</t>
  </si>
  <si>
    <t>Mike Cahill</t>
  </si>
  <si>
    <t>Another Earth</t>
  </si>
  <si>
    <t>Melvin Van Peebles</t>
  </si>
  <si>
    <t>Sweet Sweetback's Baadasssss Song</t>
  </si>
  <si>
    <t>Tadpole</t>
  </si>
  <si>
    <t>Once</t>
  </si>
  <si>
    <t>Michel Orion Scott</t>
  </si>
  <si>
    <t>The Horse Boy</t>
  </si>
  <si>
    <t>Roger &amp; Me</t>
  </si>
  <si>
    <t>Facing the Giants</t>
  </si>
  <si>
    <t>Travis Cluff</t>
  </si>
  <si>
    <t>The Gallows</t>
  </si>
  <si>
    <t>Robert Townsend</t>
  </si>
  <si>
    <t>Hollywood Shuffle</t>
  </si>
  <si>
    <t>Larry Blamire</t>
  </si>
  <si>
    <t>The Lost Skeleton of Cadavra</t>
  </si>
  <si>
    <t>E.L. Katz</t>
  </si>
  <si>
    <t>Cheap Thrills</t>
  </si>
  <si>
    <t>Pi</t>
  </si>
  <si>
    <t>Myles Berkowitz</t>
  </si>
  <si>
    <t>20 Dates</t>
  </si>
  <si>
    <t>Super Size Me</t>
  </si>
  <si>
    <t>Brandon Trost</t>
  </si>
  <si>
    <t>The FP</t>
  </si>
  <si>
    <t>Joe Swanberg</t>
  </si>
  <si>
    <t>Happy Christmas</t>
  </si>
  <si>
    <t>The Brothers McMullen</t>
  </si>
  <si>
    <t>Lena Dunham</t>
  </si>
  <si>
    <t>Tiny Furniture</t>
  </si>
  <si>
    <t>George Washington</t>
  </si>
  <si>
    <t>Kevin Jordan</t>
  </si>
  <si>
    <t>Smiling Fish &amp; Goat on Fire</t>
  </si>
  <si>
    <t>Mike Bruce</t>
  </si>
  <si>
    <t>The Legend of God's Gun</t>
  </si>
  <si>
    <t>Clerks</t>
  </si>
  <si>
    <t>In the Company of Men</t>
  </si>
  <si>
    <t>Slacker</t>
  </si>
  <si>
    <t>Pink Flamingos</t>
  </si>
  <si>
    <t>Clean</t>
  </si>
  <si>
    <t>Jafar Panahi</t>
  </si>
  <si>
    <t>The Circle</t>
  </si>
  <si>
    <t>Shane Carruth</t>
  </si>
  <si>
    <t>Primer</t>
  </si>
  <si>
    <t>El Mariachi</t>
  </si>
  <si>
    <t>My Date with Drew</t>
  </si>
  <si>
    <t>Range</t>
  </si>
  <si>
    <t>Average_IMDB</t>
  </si>
  <si>
    <t>Count</t>
  </si>
  <si>
    <t>'IMDB_Movies (version 11)'!</t>
  </si>
  <si>
    <t>Average of Duration</t>
  </si>
  <si>
    <t>Median</t>
  </si>
  <si>
    <t>Std of Duration</t>
  </si>
  <si>
    <t>Language</t>
  </si>
  <si>
    <t>Average</t>
  </si>
  <si>
    <t>MEAN</t>
  </si>
  <si>
    <t>MEDIAN</t>
  </si>
  <si>
    <t>MAX</t>
  </si>
  <si>
    <t>MIN</t>
  </si>
  <si>
    <t>VAR</t>
  </si>
  <si>
    <t>Standard Deviation</t>
  </si>
  <si>
    <t>Grand Total</t>
  </si>
  <si>
    <t>Average of imdb_score</t>
  </si>
  <si>
    <t>Director_ Name</t>
  </si>
  <si>
    <t>LARGE</t>
  </si>
  <si>
    <t>Percent Rank</t>
  </si>
  <si>
    <t>Percentile</t>
  </si>
  <si>
    <t>Correlation</t>
  </si>
  <si>
    <t>Highest Profit</t>
  </si>
  <si>
    <t>Rounded_off_Mean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</si>
</sst>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0.0"/>
    <numFmt numFmtId="166" formatCode="0.000"/>
  </numFmts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sz val="8"/>
      <color rgb="FFFFFFFF"/>
      <name val="Consolas"/>
      <family val="3"/>
    </font>
    <font>
      <b/>
      <sz val="11"/>
      <color theme="2" tint="-0.89999084444715716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19" fillId="0" borderId="0" xfId="0" applyFont="1"/>
    <xf numFmtId="0" fontId="0" fillId="0" borderId="0" xfId="0" applyNumberFormat="1"/>
    <xf numFmtId="0" fontId="13" fillId="33" borderId="0" xfId="0" applyFont="1" applyFill="1"/>
    <xf numFmtId="0" fontId="17" fillId="33" borderId="0" xfId="0" applyFont="1" applyFill="1"/>
    <xf numFmtId="0" fontId="17" fillId="33" borderId="0" xfId="0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6" fontId="0" fillId="0" borderId="0" xfId="0" applyNumberFormat="1"/>
    <xf numFmtId="0" fontId="20" fillId="34" borderId="0" xfId="0" applyFont="1" applyFill="1"/>
    <xf numFmtId="2" fontId="20" fillId="34" borderId="0" xfId="0" applyNumberFormat="1" applyFont="1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 Plot based on imdb_score</a:t>
            </a:r>
          </a:p>
        </c:rich>
      </c:tx>
      <c:layout>
        <c:manualLayout>
          <c:xMode val="edge"/>
          <c:yMode val="edge"/>
          <c:x val="0.25584787438760243"/>
          <c:y val="4.6628219979965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722841575496127E-2"/>
          <c:y val="0.17724839822273947"/>
          <c:w val="0.85097125854317712"/>
          <c:h val="0.69460452268793915"/>
        </c:manualLayout>
      </c:layout>
      <c:scatterChart>
        <c:scatterStyle val="lineMarker"/>
        <c:varyColors val="0"/>
        <c:ser>
          <c:idx val="0"/>
          <c:order val="0"/>
          <c:tx>
            <c:strRef>
              <c:f>Duration!$B$1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delete val="1"/>
          </c:dLbls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exp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4396368770735339E-3"/>
                  <c:y val="-0.2647529854222767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2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1" baseline="0"/>
                      <a:t>y = 0.0173x + 4.5576</a:t>
                    </a:r>
                    <a:br>
                      <a:rPr lang="en-US" b="1" baseline="0"/>
                    </a:br>
                    <a:r>
                      <a:rPr lang="en-US" b="1" baseline="0"/>
                      <a:t>R² = 0.1372</a:t>
                    </a:r>
                    <a:endParaRPr lang="en-US" b="1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Duration!$A$2:$A$3670</c:f>
              <c:numCache>
                <c:formatCode>General</c:formatCode>
                <c:ptCount val="3669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106</c:v>
                </c:pt>
                <c:pt idx="96">
                  <c:v>166</c:v>
                </c:pt>
                <c:pt idx="97">
                  <c:v>132</c:v>
                </c:pt>
                <c:pt idx="98">
                  <c:v>137</c:v>
                </c:pt>
                <c:pt idx="99">
                  <c:v>109</c:v>
                </c:pt>
                <c:pt idx="100">
                  <c:v>98</c:v>
                </c:pt>
                <c:pt idx="101">
                  <c:v>113</c:v>
                </c:pt>
                <c:pt idx="102">
                  <c:v>93</c:v>
                </c:pt>
                <c:pt idx="103">
                  <c:v>123</c:v>
                </c:pt>
                <c:pt idx="104">
                  <c:v>126</c:v>
                </c:pt>
                <c:pt idx="105">
                  <c:v>113</c:v>
                </c:pt>
                <c:pt idx="106">
                  <c:v>184</c:v>
                </c:pt>
                <c:pt idx="107">
                  <c:v>144</c:v>
                </c:pt>
                <c:pt idx="108">
                  <c:v>206</c:v>
                </c:pt>
                <c:pt idx="109">
                  <c:v>138</c:v>
                </c:pt>
                <c:pt idx="110">
                  <c:v>157</c:v>
                </c:pt>
                <c:pt idx="111">
                  <c:v>102</c:v>
                </c:pt>
                <c:pt idx="112">
                  <c:v>104</c:v>
                </c:pt>
                <c:pt idx="113">
                  <c:v>115</c:v>
                </c:pt>
                <c:pt idx="114">
                  <c:v>111</c:v>
                </c:pt>
                <c:pt idx="115">
                  <c:v>128</c:v>
                </c:pt>
                <c:pt idx="116">
                  <c:v>89</c:v>
                </c:pt>
                <c:pt idx="117">
                  <c:v>105</c:v>
                </c:pt>
                <c:pt idx="118">
                  <c:v>119</c:v>
                </c:pt>
                <c:pt idx="119">
                  <c:v>129</c:v>
                </c:pt>
                <c:pt idx="120">
                  <c:v>102</c:v>
                </c:pt>
                <c:pt idx="121">
                  <c:v>138</c:v>
                </c:pt>
                <c:pt idx="122">
                  <c:v>112</c:v>
                </c:pt>
                <c:pt idx="123">
                  <c:v>120</c:v>
                </c:pt>
                <c:pt idx="124">
                  <c:v>146</c:v>
                </c:pt>
                <c:pt idx="125">
                  <c:v>115</c:v>
                </c:pt>
                <c:pt idx="126">
                  <c:v>96</c:v>
                </c:pt>
                <c:pt idx="127">
                  <c:v>88</c:v>
                </c:pt>
                <c:pt idx="128">
                  <c:v>99</c:v>
                </c:pt>
                <c:pt idx="129">
                  <c:v>113</c:v>
                </c:pt>
                <c:pt idx="130">
                  <c:v>131</c:v>
                </c:pt>
                <c:pt idx="131">
                  <c:v>119</c:v>
                </c:pt>
                <c:pt idx="132">
                  <c:v>91</c:v>
                </c:pt>
                <c:pt idx="133">
                  <c:v>90</c:v>
                </c:pt>
                <c:pt idx="134">
                  <c:v>103</c:v>
                </c:pt>
                <c:pt idx="135">
                  <c:v>124</c:v>
                </c:pt>
                <c:pt idx="136">
                  <c:v>131</c:v>
                </c:pt>
                <c:pt idx="137">
                  <c:v>88</c:v>
                </c:pt>
                <c:pt idx="138">
                  <c:v>85</c:v>
                </c:pt>
                <c:pt idx="139">
                  <c:v>111</c:v>
                </c:pt>
                <c:pt idx="140">
                  <c:v>92</c:v>
                </c:pt>
                <c:pt idx="141">
                  <c:v>196</c:v>
                </c:pt>
                <c:pt idx="142">
                  <c:v>93</c:v>
                </c:pt>
                <c:pt idx="143">
                  <c:v>133</c:v>
                </c:pt>
                <c:pt idx="144">
                  <c:v>116</c:v>
                </c:pt>
                <c:pt idx="145">
                  <c:v>153</c:v>
                </c:pt>
                <c:pt idx="146">
                  <c:v>88</c:v>
                </c:pt>
                <c:pt idx="147">
                  <c:v>115</c:v>
                </c:pt>
                <c:pt idx="148">
                  <c:v>95</c:v>
                </c:pt>
                <c:pt idx="149">
                  <c:v>133</c:v>
                </c:pt>
                <c:pt idx="150">
                  <c:v>97</c:v>
                </c:pt>
                <c:pt idx="151">
                  <c:v>90</c:v>
                </c:pt>
                <c:pt idx="152">
                  <c:v>154</c:v>
                </c:pt>
                <c:pt idx="153">
                  <c:v>150</c:v>
                </c:pt>
                <c:pt idx="154">
                  <c:v>127</c:v>
                </c:pt>
                <c:pt idx="155">
                  <c:v>121</c:v>
                </c:pt>
                <c:pt idx="156">
                  <c:v>102</c:v>
                </c:pt>
                <c:pt idx="157">
                  <c:v>126</c:v>
                </c:pt>
                <c:pt idx="158">
                  <c:v>121</c:v>
                </c:pt>
                <c:pt idx="159">
                  <c:v>215</c:v>
                </c:pt>
                <c:pt idx="160">
                  <c:v>127</c:v>
                </c:pt>
                <c:pt idx="161">
                  <c:v>138</c:v>
                </c:pt>
                <c:pt idx="162">
                  <c:v>122</c:v>
                </c:pt>
                <c:pt idx="163">
                  <c:v>124</c:v>
                </c:pt>
                <c:pt idx="164">
                  <c:v>106</c:v>
                </c:pt>
                <c:pt idx="165">
                  <c:v>124</c:v>
                </c:pt>
                <c:pt idx="166">
                  <c:v>128</c:v>
                </c:pt>
                <c:pt idx="167">
                  <c:v>138</c:v>
                </c:pt>
                <c:pt idx="168">
                  <c:v>115</c:v>
                </c:pt>
                <c:pt idx="169">
                  <c:v>100</c:v>
                </c:pt>
                <c:pt idx="170">
                  <c:v>135</c:v>
                </c:pt>
                <c:pt idx="171">
                  <c:v>117</c:v>
                </c:pt>
                <c:pt idx="172">
                  <c:v>156</c:v>
                </c:pt>
                <c:pt idx="173">
                  <c:v>96</c:v>
                </c:pt>
                <c:pt idx="174">
                  <c:v>107</c:v>
                </c:pt>
                <c:pt idx="175">
                  <c:v>92</c:v>
                </c:pt>
                <c:pt idx="176">
                  <c:v>115</c:v>
                </c:pt>
                <c:pt idx="177">
                  <c:v>92</c:v>
                </c:pt>
                <c:pt idx="178">
                  <c:v>117</c:v>
                </c:pt>
                <c:pt idx="179">
                  <c:v>146</c:v>
                </c:pt>
                <c:pt idx="180">
                  <c:v>94</c:v>
                </c:pt>
                <c:pt idx="181">
                  <c:v>116</c:v>
                </c:pt>
                <c:pt idx="182">
                  <c:v>147</c:v>
                </c:pt>
                <c:pt idx="183">
                  <c:v>90</c:v>
                </c:pt>
                <c:pt idx="184">
                  <c:v>101</c:v>
                </c:pt>
                <c:pt idx="185">
                  <c:v>138</c:v>
                </c:pt>
                <c:pt idx="186">
                  <c:v>107</c:v>
                </c:pt>
                <c:pt idx="187">
                  <c:v>142</c:v>
                </c:pt>
                <c:pt idx="188">
                  <c:v>165</c:v>
                </c:pt>
                <c:pt idx="189">
                  <c:v>100</c:v>
                </c:pt>
                <c:pt idx="190">
                  <c:v>82</c:v>
                </c:pt>
                <c:pt idx="191">
                  <c:v>98</c:v>
                </c:pt>
                <c:pt idx="192">
                  <c:v>95</c:v>
                </c:pt>
                <c:pt idx="193">
                  <c:v>159</c:v>
                </c:pt>
                <c:pt idx="194">
                  <c:v>96</c:v>
                </c:pt>
                <c:pt idx="195">
                  <c:v>143</c:v>
                </c:pt>
                <c:pt idx="196">
                  <c:v>123</c:v>
                </c:pt>
                <c:pt idx="197">
                  <c:v>174</c:v>
                </c:pt>
                <c:pt idx="198">
                  <c:v>101</c:v>
                </c:pt>
                <c:pt idx="199">
                  <c:v>134</c:v>
                </c:pt>
                <c:pt idx="200">
                  <c:v>132</c:v>
                </c:pt>
                <c:pt idx="201">
                  <c:v>129</c:v>
                </c:pt>
                <c:pt idx="202">
                  <c:v>106</c:v>
                </c:pt>
                <c:pt idx="203">
                  <c:v>113</c:v>
                </c:pt>
                <c:pt idx="204">
                  <c:v>102</c:v>
                </c:pt>
                <c:pt idx="205">
                  <c:v>135</c:v>
                </c:pt>
                <c:pt idx="206">
                  <c:v>125</c:v>
                </c:pt>
                <c:pt idx="207">
                  <c:v>110</c:v>
                </c:pt>
                <c:pt idx="208">
                  <c:v>124</c:v>
                </c:pt>
                <c:pt idx="209">
                  <c:v>123</c:v>
                </c:pt>
                <c:pt idx="210">
                  <c:v>130</c:v>
                </c:pt>
                <c:pt idx="211">
                  <c:v>92</c:v>
                </c:pt>
                <c:pt idx="212">
                  <c:v>127</c:v>
                </c:pt>
                <c:pt idx="213">
                  <c:v>123</c:v>
                </c:pt>
                <c:pt idx="214">
                  <c:v>123</c:v>
                </c:pt>
                <c:pt idx="215">
                  <c:v>107</c:v>
                </c:pt>
                <c:pt idx="216">
                  <c:v>124</c:v>
                </c:pt>
                <c:pt idx="217">
                  <c:v>77</c:v>
                </c:pt>
                <c:pt idx="218">
                  <c:v>109</c:v>
                </c:pt>
                <c:pt idx="219">
                  <c:v>134</c:v>
                </c:pt>
                <c:pt idx="220">
                  <c:v>117</c:v>
                </c:pt>
                <c:pt idx="221">
                  <c:v>135</c:v>
                </c:pt>
                <c:pt idx="222">
                  <c:v>121</c:v>
                </c:pt>
                <c:pt idx="223">
                  <c:v>117</c:v>
                </c:pt>
                <c:pt idx="224">
                  <c:v>124</c:v>
                </c:pt>
                <c:pt idx="225">
                  <c:v>140</c:v>
                </c:pt>
                <c:pt idx="226">
                  <c:v>142</c:v>
                </c:pt>
                <c:pt idx="227">
                  <c:v>92</c:v>
                </c:pt>
                <c:pt idx="228">
                  <c:v>138</c:v>
                </c:pt>
                <c:pt idx="229">
                  <c:v>136</c:v>
                </c:pt>
                <c:pt idx="230">
                  <c:v>98</c:v>
                </c:pt>
                <c:pt idx="231">
                  <c:v>153</c:v>
                </c:pt>
                <c:pt idx="232">
                  <c:v>120</c:v>
                </c:pt>
                <c:pt idx="233">
                  <c:v>101</c:v>
                </c:pt>
                <c:pt idx="234">
                  <c:v>91</c:v>
                </c:pt>
                <c:pt idx="235">
                  <c:v>108</c:v>
                </c:pt>
                <c:pt idx="236">
                  <c:v>100</c:v>
                </c:pt>
                <c:pt idx="237">
                  <c:v>108</c:v>
                </c:pt>
                <c:pt idx="238">
                  <c:v>114</c:v>
                </c:pt>
                <c:pt idx="239">
                  <c:v>119</c:v>
                </c:pt>
                <c:pt idx="240">
                  <c:v>142</c:v>
                </c:pt>
                <c:pt idx="241">
                  <c:v>125</c:v>
                </c:pt>
                <c:pt idx="242">
                  <c:v>126</c:v>
                </c:pt>
                <c:pt idx="243">
                  <c:v>119</c:v>
                </c:pt>
                <c:pt idx="244">
                  <c:v>170</c:v>
                </c:pt>
                <c:pt idx="245">
                  <c:v>85</c:v>
                </c:pt>
                <c:pt idx="246">
                  <c:v>119</c:v>
                </c:pt>
                <c:pt idx="247">
                  <c:v>102</c:v>
                </c:pt>
                <c:pt idx="248">
                  <c:v>103</c:v>
                </c:pt>
                <c:pt idx="249">
                  <c:v>76</c:v>
                </c:pt>
                <c:pt idx="250">
                  <c:v>120</c:v>
                </c:pt>
                <c:pt idx="251">
                  <c:v>127</c:v>
                </c:pt>
                <c:pt idx="252">
                  <c:v>105</c:v>
                </c:pt>
                <c:pt idx="253">
                  <c:v>121</c:v>
                </c:pt>
                <c:pt idx="254">
                  <c:v>114</c:v>
                </c:pt>
                <c:pt idx="255">
                  <c:v>129</c:v>
                </c:pt>
                <c:pt idx="256">
                  <c:v>171</c:v>
                </c:pt>
                <c:pt idx="257">
                  <c:v>120</c:v>
                </c:pt>
                <c:pt idx="258">
                  <c:v>165</c:v>
                </c:pt>
                <c:pt idx="259">
                  <c:v>82</c:v>
                </c:pt>
                <c:pt idx="260">
                  <c:v>115</c:v>
                </c:pt>
                <c:pt idx="261">
                  <c:v>194</c:v>
                </c:pt>
                <c:pt idx="262">
                  <c:v>84</c:v>
                </c:pt>
                <c:pt idx="263">
                  <c:v>97</c:v>
                </c:pt>
                <c:pt idx="264">
                  <c:v>151</c:v>
                </c:pt>
                <c:pt idx="265">
                  <c:v>136</c:v>
                </c:pt>
                <c:pt idx="266">
                  <c:v>104</c:v>
                </c:pt>
                <c:pt idx="267">
                  <c:v>127</c:v>
                </c:pt>
                <c:pt idx="268">
                  <c:v>171</c:v>
                </c:pt>
                <c:pt idx="269">
                  <c:v>145</c:v>
                </c:pt>
                <c:pt idx="270">
                  <c:v>174</c:v>
                </c:pt>
                <c:pt idx="271">
                  <c:v>144</c:v>
                </c:pt>
                <c:pt idx="272">
                  <c:v>119</c:v>
                </c:pt>
                <c:pt idx="273">
                  <c:v>153</c:v>
                </c:pt>
                <c:pt idx="274">
                  <c:v>140</c:v>
                </c:pt>
                <c:pt idx="275">
                  <c:v>176</c:v>
                </c:pt>
                <c:pt idx="276">
                  <c:v>141</c:v>
                </c:pt>
                <c:pt idx="277">
                  <c:v>106</c:v>
                </c:pt>
                <c:pt idx="278">
                  <c:v>98</c:v>
                </c:pt>
                <c:pt idx="279">
                  <c:v>116</c:v>
                </c:pt>
                <c:pt idx="280">
                  <c:v>115</c:v>
                </c:pt>
                <c:pt idx="281">
                  <c:v>165</c:v>
                </c:pt>
                <c:pt idx="282">
                  <c:v>91</c:v>
                </c:pt>
                <c:pt idx="283">
                  <c:v>78</c:v>
                </c:pt>
                <c:pt idx="284">
                  <c:v>103</c:v>
                </c:pt>
                <c:pt idx="285">
                  <c:v>131</c:v>
                </c:pt>
                <c:pt idx="286">
                  <c:v>104</c:v>
                </c:pt>
                <c:pt idx="287">
                  <c:v>101</c:v>
                </c:pt>
                <c:pt idx="288">
                  <c:v>102</c:v>
                </c:pt>
                <c:pt idx="289">
                  <c:v>103</c:v>
                </c:pt>
                <c:pt idx="290">
                  <c:v>121</c:v>
                </c:pt>
                <c:pt idx="291">
                  <c:v>143</c:v>
                </c:pt>
                <c:pt idx="292">
                  <c:v>240</c:v>
                </c:pt>
                <c:pt idx="293">
                  <c:v>121</c:v>
                </c:pt>
                <c:pt idx="294">
                  <c:v>129</c:v>
                </c:pt>
                <c:pt idx="295">
                  <c:v>172</c:v>
                </c:pt>
                <c:pt idx="296">
                  <c:v>101</c:v>
                </c:pt>
                <c:pt idx="297">
                  <c:v>87</c:v>
                </c:pt>
                <c:pt idx="298">
                  <c:v>101</c:v>
                </c:pt>
                <c:pt idx="299">
                  <c:v>95</c:v>
                </c:pt>
                <c:pt idx="300">
                  <c:v>102</c:v>
                </c:pt>
                <c:pt idx="301">
                  <c:v>131</c:v>
                </c:pt>
                <c:pt idx="302">
                  <c:v>114</c:v>
                </c:pt>
                <c:pt idx="303">
                  <c:v>94</c:v>
                </c:pt>
                <c:pt idx="304">
                  <c:v>122</c:v>
                </c:pt>
                <c:pt idx="305">
                  <c:v>95</c:v>
                </c:pt>
                <c:pt idx="306">
                  <c:v>115</c:v>
                </c:pt>
                <c:pt idx="307">
                  <c:v>88</c:v>
                </c:pt>
                <c:pt idx="308">
                  <c:v>110</c:v>
                </c:pt>
                <c:pt idx="309">
                  <c:v>130</c:v>
                </c:pt>
                <c:pt idx="310">
                  <c:v>216</c:v>
                </c:pt>
                <c:pt idx="311">
                  <c:v>146</c:v>
                </c:pt>
                <c:pt idx="312">
                  <c:v>85</c:v>
                </c:pt>
                <c:pt idx="313">
                  <c:v>93</c:v>
                </c:pt>
                <c:pt idx="314">
                  <c:v>152</c:v>
                </c:pt>
                <c:pt idx="315">
                  <c:v>85</c:v>
                </c:pt>
                <c:pt idx="316">
                  <c:v>126</c:v>
                </c:pt>
                <c:pt idx="317">
                  <c:v>146</c:v>
                </c:pt>
                <c:pt idx="318">
                  <c:v>89</c:v>
                </c:pt>
                <c:pt idx="319">
                  <c:v>88</c:v>
                </c:pt>
                <c:pt idx="320">
                  <c:v>105</c:v>
                </c:pt>
                <c:pt idx="321">
                  <c:v>135</c:v>
                </c:pt>
                <c:pt idx="322">
                  <c:v>100</c:v>
                </c:pt>
                <c:pt idx="323">
                  <c:v>192</c:v>
                </c:pt>
                <c:pt idx="324">
                  <c:v>172</c:v>
                </c:pt>
                <c:pt idx="325">
                  <c:v>102</c:v>
                </c:pt>
                <c:pt idx="326">
                  <c:v>100</c:v>
                </c:pt>
                <c:pt idx="327">
                  <c:v>119</c:v>
                </c:pt>
                <c:pt idx="328">
                  <c:v>92</c:v>
                </c:pt>
                <c:pt idx="329">
                  <c:v>105</c:v>
                </c:pt>
                <c:pt idx="330">
                  <c:v>107</c:v>
                </c:pt>
                <c:pt idx="331">
                  <c:v>101</c:v>
                </c:pt>
                <c:pt idx="332">
                  <c:v>137</c:v>
                </c:pt>
                <c:pt idx="333">
                  <c:v>115</c:v>
                </c:pt>
                <c:pt idx="334">
                  <c:v>124</c:v>
                </c:pt>
                <c:pt idx="335">
                  <c:v>118</c:v>
                </c:pt>
                <c:pt idx="336">
                  <c:v>98</c:v>
                </c:pt>
                <c:pt idx="337">
                  <c:v>82</c:v>
                </c:pt>
                <c:pt idx="338">
                  <c:v>98</c:v>
                </c:pt>
                <c:pt idx="339">
                  <c:v>90</c:v>
                </c:pt>
                <c:pt idx="340">
                  <c:v>130</c:v>
                </c:pt>
                <c:pt idx="341">
                  <c:v>90</c:v>
                </c:pt>
                <c:pt idx="342">
                  <c:v>94</c:v>
                </c:pt>
                <c:pt idx="343">
                  <c:v>114</c:v>
                </c:pt>
                <c:pt idx="344">
                  <c:v>94</c:v>
                </c:pt>
                <c:pt idx="345">
                  <c:v>151</c:v>
                </c:pt>
                <c:pt idx="346">
                  <c:v>88</c:v>
                </c:pt>
                <c:pt idx="347">
                  <c:v>121</c:v>
                </c:pt>
                <c:pt idx="348">
                  <c:v>158</c:v>
                </c:pt>
                <c:pt idx="349">
                  <c:v>128</c:v>
                </c:pt>
                <c:pt idx="350">
                  <c:v>128</c:v>
                </c:pt>
                <c:pt idx="351">
                  <c:v>95</c:v>
                </c:pt>
                <c:pt idx="352">
                  <c:v>92</c:v>
                </c:pt>
                <c:pt idx="353">
                  <c:v>121</c:v>
                </c:pt>
                <c:pt idx="354">
                  <c:v>113</c:v>
                </c:pt>
                <c:pt idx="355">
                  <c:v>106</c:v>
                </c:pt>
                <c:pt idx="356">
                  <c:v>146</c:v>
                </c:pt>
                <c:pt idx="357">
                  <c:v>88</c:v>
                </c:pt>
                <c:pt idx="358">
                  <c:v>150</c:v>
                </c:pt>
                <c:pt idx="359">
                  <c:v>119</c:v>
                </c:pt>
                <c:pt idx="360">
                  <c:v>128</c:v>
                </c:pt>
                <c:pt idx="361">
                  <c:v>106</c:v>
                </c:pt>
                <c:pt idx="362">
                  <c:v>117</c:v>
                </c:pt>
                <c:pt idx="363">
                  <c:v>129</c:v>
                </c:pt>
                <c:pt idx="364">
                  <c:v>116</c:v>
                </c:pt>
                <c:pt idx="365">
                  <c:v>114</c:v>
                </c:pt>
                <c:pt idx="366">
                  <c:v>114</c:v>
                </c:pt>
                <c:pt idx="367">
                  <c:v>96</c:v>
                </c:pt>
                <c:pt idx="368">
                  <c:v>132</c:v>
                </c:pt>
                <c:pt idx="369">
                  <c:v>104</c:v>
                </c:pt>
                <c:pt idx="370">
                  <c:v>111</c:v>
                </c:pt>
                <c:pt idx="371">
                  <c:v>138</c:v>
                </c:pt>
                <c:pt idx="372">
                  <c:v>129</c:v>
                </c:pt>
                <c:pt idx="373">
                  <c:v>144</c:v>
                </c:pt>
                <c:pt idx="374">
                  <c:v>110</c:v>
                </c:pt>
                <c:pt idx="375">
                  <c:v>140</c:v>
                </c:pt>
                <c:pt idx="376">
                  <c:v>113</c:v>
                </c:pt>
                <c:pt idx="377">
                  <c:v>143</c:v>
                </c:pt>
                <c:pt idx="378">
                  <c:v>108</c:v>
                </c:pt>
                <c:pt idx="379">
                  <c:v>108</c:v>
                </c:pt>
                <c:pt idx="380">
                  <c:v>124</c:v>
                </c:pt>
                <c:pt idx="381">
                  <c:v>116</c:v>
                </c:pt>
                <c:pt idx="382">
                  <c:v>110</c:v>
                </c:pt>
                <c:pt idx="383">
                  <c:v>91</c:v>
                </c:pt>
                <c:pt idx="384">
                  <c:v>107</c:v>
                </c:pt>
                <c:pt idx="385">
                  <c:v>115</c:v>
                </c:pt>
                <c:pt idx="386">
                  <c:v>100</c:v>
                </c:pt>
                <c:pt idx="387">
                  <c:v>104</c:v>
                </c:pt>
                <c:pt idx="388">
                  <c:v>138</c:v>
                </c:pt>
                <c:pt idx="389">
                  <c:v>140</c:v>
                </c:pt>
                <c:pt idx="390">
                  <c:v>120</c:v>
                </c:pt>
                <c:pt idx="391">
                  <c:v>122</c:v>
                </c:pt>
                <c:pt idx="392">
                  <c:v>83</c:v>
                </c:pt>
                <c:pt idx="393">
                  <c:v>139</c:v>
                </c:pt>
                <c:pt idx="394">
                  <c:v>131</c:v>
                </c:pt>
                <c:pt idx="395">
                  <c:v>104</c:v>
                </c:pt>
                <c:pt idx="396">
                  <c:v>130</c:v>
                </c:pt>
                <c:pt idx="397">
                  <c:v>145</c:v>
                </c:pt>
                <c:pt idx="398">
                  <c:v>104</c:v>
                </c:pt>
                <c:pt idx="399">
                  <c:v>97</c:v>
                </c:pt>
                <c:pt idx="400">
                  <c:v>178</c:v>
                </c:pt>
                <c:pt idx="401">
                  <c:v>108</c:v>
                </c:pt>
                <c:pt idx="402">
                  <c:v>106</c:v>
                </c:pt>
                <c:pt idx="403">
                  <c:v>112</c:v>
                </c:pt>
                <c:pt idx="404">
                  <c:v>135</c:v>
                </c:pt>
                <c:pt idx="405">
                  <c:v>109</c:v>
                </c:pt>
                <c:pt idx="406">
                  <c:v>86</c:v>
                </c:pt>
                <c:pt idx="407">
                  <c:v>95</c:v>
                </c:pt>
                <c:pt idx="408">
                  <c:v>107</c:v>
                </c:pt>
                <c:pt idx="409">
                  <c:v>82</c:v>
                </c:pt>
                <c:pt idx="410">
                  <c:v>88</c:v>
                </c:pt>
                <c:pt idx="411">
                  <c:v>120</c:v>
                </c:pt>
                <c:pt idx="412">
                  <c:v>162</c:v>
                </c:pt>
                <c:pt idx="413">
                  <c:v>123</c:v>
                </c:pt>
                <c:pt idx="414">
                  <c:v>101</c:v>
                </c:pt>
                <c:pt idx="415">
                  <c:v>113</c:v>
                </c:pt>
                <c:pt idx="416">
                  <c:v>110</c:v>
                </c:pt>
                <c:pt idx="417">
                  <c:v>142</c:v>
                </c:pt>
                <c:pt idx="418">
                  <c:v>102</c:v>
                </c:pt>
                <c:pt idx="419">
                  <c:v>126</c:v>
                </c:pt>
                <c:pt idx="420">
                  <c:v>83</c:v>
                </c:pt>
                <c:pt idx="421">
                  <c:v>85</c:v>
                </c:pt>
                <c:pt idx="422">
                  <c:v>120</c:v>
                </c:pt>
                <c:pt idx="423">
                  <c:v>116</c:v>
                </c:pt>
                <c:pt idx="424">
                  <c:v>113</c:v>
                </c:pt>
                <c:pt idx="425">
                  <c:v>87</c:v>
                </c:pt>
                <c:pt idx="426">
                  <c:v>101</c:v>
                </c:pt>
                <c:pt idx="427">
                  <c:v>110</c:v>
                </c:pt>
                <c:pt idx="428">
                  <c:v>128</c:v>
                </c:pt>
                <c:pt idx="429">
                  <c:v>138</c:v>
                </c:pt>
                <c:pt idx="430">
                  <c:v>88</c:v>
                </c:pt>
                <c:pt idx="431">
                  <c:v>91</c:v>
                </c:pt>
                <c:pt idx="432">
                  <c:v>138</c:v>
                </c:pt>
                <c:pt idx="433">
                  <c:v>99</c:v>
                </c:pt>
                <c:pt idx="434">
                  <c:v>117</c:v>
                </c:pt>
                <c:pt idx="435">
                  <c:v>117</c:v>
                </c:pt>
                <c:pt idx="436">
                  <c:v>123</c:v>
                </c:pt>
                <c:pt idx="437">
                  <c:v>118</c:v>
                </c:pt>
                <c:pt idx="438">
                  <c:v>154</c:v>
                </c:pt>
                <c:pt idx="439">
                  <c:v>118</c:v>
                </c:pt>
                <c:pt idx="440">
                  <c:v>90</c:v>
                </c:pt>
                <c:pt idx="441">
                  <c:v>113</c:v>
                </c:pt>
                <c:pt idx="442">
                  <c:v>88</c:v>
                </c:pt>
                <c:pt idx="443">
                  <c:v>93</c:v>
                </c:pt>
                <c:pt idx="444">
                  <c:v>104</c:v>
                </c:pt>
                <c:pt idx="445">
                  <c:v>135</c:v>
                </c:pt>
                <c:pt idx="446">
                  <c:v>134</c:v>
                </c:pt>
                <c:pt idx="447">
                  <c:v>98</c:v>
                </c:pt>
                <c:pt idx="448">
                  <c:v>80</c:v>
                </c:pt>
                <c:pt idx="449">
                  <c:v>83</c:v>
                </c:pt>
                <c:pt idx="450">
                  <c:v>102</c:v>
                </c:pt>
                <c:pt idx="451">
                  <c:v>130</c:v>
                </c:pt>
                <c:pt idx="452">
                  <c:v>129</c:v>
                </c:pt>
                <c:pt idx="453">
                  <c:v>89</c:v>
                </c:pt>
                <c:pt idx="454">
                  <c:v>74</c:v>
                </c:pt>
                <c:pt idx="455">
                  <c:v>96</c:v>
                </c:pt>
                <c:pt idx="456">
                  <c:v>114</c:v>
                </c:pt>
                <c:pt idx="457">
                  <c:v>99</c:v>
                </c:pt>
                <c:pt idx="458">
                  <c:v>129</c:v>
                </c:pt>
                <c:pt idx="459">
                  <c:v>113</c:v>
                </c:pt>
                <c:pt idx="460">
                  <c:v>90</c:v>
                </c:pt>
                <c:pt idx="461">
                  <c:v>118</c:v>
                </c:pt>
                <c:pt idx="462">
                  <c:v>106</c:v>
                </c:pt>
                <c:pt idx="463">
                  <c:v>89</c:v>
                </c:pt>
                <c:pt idx="464">
                  <c:v>145</c:v>
                </c:pt>
                <c:pt idx="465">
                  <c:v>114</c:v>
                </c:pt>
                <c:pt idx="466">
                  <c:v>87</c:v>
                </c:pt>
                <c:pt idx="467">
                  <c:v>119</c:v>
                </c:pt>
                <c:pt idx="468">
                  <c:v>91</c:v>
                </c:pt>
                <c:pt idx="469">
                  <c:v>118</c:v>
                </c:pt>
                <c:pt idx="470">
                  <c:v>116</c:v>
                </c:pt>
                <c:pt idx="471">
                  <c:v>177</c:v>
                </c:pt>
                <c:pt idx="472">
                  <c:v>97</c:v>
                </c:pt>
                <c:pt idx="473">
                  <c:v>106</c:v>
                </c:pt>
                <c:pt idx="474">
                  <c:v>106</c:v>
                </c:pt>
                <c:pt idx="475">
                  <c:v>94</c:v>
                </c:pt>
                <c:pt idx="476">
                  <c:v>104</c:v>
                </c:pt>
                <c:pt idx="477">
                  <c:v>102</c:v>
                </c:pt>
                <c:pt idx="478">
                  <c:v>105</c:v>
                </c:pt>
                <c:pt idx="479">
                  <c:v>135</c:v>
                </c:pt>
                <c:pt idx="480">
                  <c:v>73</c:v>
                </c:pt>
                <c:pt idx="481">
                  <c:v>94</c:v>
                </c:pt>
                <c:pt idx="482">
                  <c:v>95</c:v>
                </c:pt>
                <c:pt idx="483">
                  <c:v>124</c:v>
                </c:pt>
                <c:pt idx="484">
                  <c:v>136</c:v>
                </c:pt>
                <c:pt idx="485">
                  <c:v>91</c:v>
                </c:pt>
                <c:pt idx="486">
                  <c:v>107</c:v>
                </c:pt>
                <c:pt idx="487">
                  <c:v>108</c:v>
                </c:pt>
                <c:pt idx="488">
                  <c:v>99</c:v>
                </c:pt>
                <c:pt idx="489">
                  <c:v>92</c:v>
                </c:pt>
                <c:pt idx="490">
                  <c:v>87</c:v>
                </c:pt>
                <c:pt idx="491">
                  <c:v>110</c:v>
                </c:pt>
                <c:pt idx="492">
                  <c:v>98</c:v>
                </c:pt>
                <c:pt idx="493">
                  <c:v>154</c:v>
                </c:pt>
                <c:pt idx="494">
                  <c:v>129</c:v>
                </c:pt>
                <c:pt idx="495">
                  <c:v>86</c:v>
                </c:pt>
                <c:pt idx="496">
                  <c:v>109</c:v>
                </c:pt>
                <c:pt idx="497">
                  <c:v>104</c:v>
                </c:pt>
                <c:pt idx="498">
                  <c:v>110</c:v>
                </c:pt>
                <c:pt idx="499">
                  <c:v>136</c:v>
                </c:pt>
                <c:pt idx="500">
                  <c:v>115</c:v>
                </c:pt>
                <c:pt idx="501">
                  <c:v>99</c:v>
                </c:pt>
                <c:pt idx="502">
                  <c:v>117</c:v>
                </c:pt>
                <c:pt idx="503">
                  <c:v>125</c:v>
                </c:pt>
                <c:pt idx="504">
                  <c:v>110</c:v>
                </c:pt>
                <c:pt idx="505">
                  <c:v>125</c:v>
                </c:pt>
                <c:pt idx="506">
                  <c:v>102</c:v>
                </c:pt>
                <c:pt idx="507">
                  <c:v>128</c:v>
                </c:pt>
                <c:pt idx="508">
                  <c:v>100</c:v>
                </c:pt>
                <c:pt idx="509">
                  <c:v>124</c:v>
                </c:pt>
                <c:pt idx="510">
                  <c:v>102</c:v>
                </c:pt>
                <c:pt idx="511">
                  <c:v>90</c:v>
                </c:pt>
                <c:pt idx="512">
                  <c:v>130</c:v>
                </c:pt>
                <c:pt idx="513">
                  <c:v>118</c:v>
                </c:pt>
                <c:pt idx="514">
                  <c:v>163</c:v>
                </c:pt>
                <c:pt idx="515">
                  <c:v>142</c:v>
                </c:pt>
                <c:pt idx="516">
                  <c:v>100</c:v>
                </c:pt>
                <c:pt idx="517">
                  <c:v>116</c:v>
                </c:pt>
                <c:pt idx="518">
                  <c:v>131</c:v>
                </c:pt>
                <c:pt idx="519">
                  <c:v>91</c:v>
                </c:pt>
                <c:pt idx="520">
                  <c:v>123</c:v>
                </c:pt>
                <c:pt idx="521">
                  <c:v>134</c:v>
                </c:pt>
                <c:pt idx="522">
                  <c:v>148</c:v>
                </c:pt>
                <c:pt idx="523">
                  <c:v>110</c:v>
                </c:pt>
                <c:pt idx="524">
                  <c:v>113</c:v>
                </c:pt>
                <c:pt idx="525">
                  <c:v>94</c:v>
                </c:pt>
                <c:pt idx="526">
                  <c:v>116</c:v>
                </c:pt>
                <c:pt idx="527">
                  <c:v>99</c:v>
                </c:pt>
                <c:pt idx="528">
                  <c:v>93</c:v>
                </c:pt>
                <c:pt idx="529">
                  <c:v>113</c:v>
                </c:pt>
                <c:pt idx="530">
                  <c:v>106</c:v>
                </c:pt>
                <c:pt idx="531">
                  <c:v>91</c:v>
                </c:pt>
                <c:pt idx="532">
                  <c:v>128</c:v>
                </c:pt>
                <c:pt idx="533">
                  <c:v>98</c:v>
                </c:pt>
                <c:pt idx="534">
                  <c:v>134</c:v>
                </c:pt>
                <c:pt idx="535">
                  <c:v>97</c:v>
                </c:pt>
                <c:pt idx="536">
                  <c:v>112</c:v>
                </c:pt>
                <c:pt idx="537">
                  <c:v>153</c:v>
                </c:pt>
                <c:pt idx="538">
                  <c:v>110</c:v>
                </c:pt>
                <c:pt idx="539">
                  <c:v>122</c:v>
                </c:pt>
                <c:pt idx="540">
                  <c:v>87</c:v>
                </c:pt>
                <c:pt idx="541">
                  <c:v>178</c:v>
                </c:pt>
                <c:pt idx="542">
                  <c:v>125</c:v>
                </c:pt>
                <c:pt idx="543">
                  <c:v>87</c:v>
                </c:pt>
                <c:pt idx="544">
                  <c:v>152</c:v>
                </c:pt>
                <c:pt idx="545">
                  <c:v>116</c:v>
                </c:pt>
                <c:pt idx="546">
                  <c:v>109</c:v>
                </c:pt>
                <c:pt idx="547">
                  <c:v>108</c:v>
                </c:pt>
                <c:pt idx="548">
                  <c:v>85</c:v>
                </c:pt>
                <c:pt idx="549">
                  <c:v>106</c:v>
                </c:pt>
                <c:pt idx="550">
                  <c:v>93</c:v>
                </c:pt>
                <c:pt idx="551">
                  <c:v>117</c:v>
                </c:pt>
                <c:pt idx="552">
                  <c:v>116</c:v>
                </c:pt>
                <c:pt idx="553">
                  <c:v>132</c:v>
                </c:pt>
                <c:pt idx="554">
                  <c:v>92</c:v>
                </c:pt>
                <c:pt idx="555">
                  <c:v>139</c:v>
                </c:pt>
                <c:pt idx="556">
                  <c:v>153</c:v>
                </c:pt>
                <c:pt idx="557">
                  <c:v>142</c:v>
                </c:pt>
                <c:pt idx="558">
                  <c:v>124</c:v>
                </c:pt>
                <c:pt idx="559">
                  <c:v>117</c:v>
                </c:pt>
                <c:pt idx="560">
                  <c:v>141</c:v>
                </c:pt>
                <c:pt idx="561">
                  <c:v>110</c:v>
                </c:pt>
                <c:pt idx="562">
                  <c:v>109</c:v>
                </c:pt>
                <c:pt idx="563">
                  <c:v>88</c:v>
                </c:pt>
                <c:pt idx="564">
                  <c:v>124</c:v>
                </c:pt>
                <c:pt idx="565">
                  <c:v>119</c:v>
                </c:pt>
                <c:pt idx="566">
                  <c:v>103</c:v>
                </c:pt>
                <c:pt idx="567">
                  <c:v>116</c:v>
                </c:pt>
                <c:pt idx="568">
                  <c:v>125</c:v>
                </c:pt>
                <c:pt idx="569">
                  <c:v>125</c:v>
                </c:pt>
                <c:pt idx="570">
                  <c:v>146</c:v>
                </c:pt>
                <c:pt idx="571">
                  <c:v>118</c:v>
                </c:pt>
                <c:pt idx="572">
                  <c:v>171</c:v>
                </c:pt>
                <c:pt idx="573">
                  <c:v>136</c:v>
                </c:pt>
                <c:pt idx="574">
                  <c:v>92</c:v>
                </c:pt>
                <c:pt idx="575">
                  <c:v>116</c:v>
                </c:pt>
                <c:pt idx="576">
                  <c:v>127</c:v>
                </c:pt>
                <c:pt idx="577">
                  <c:v>136</c:v>
                </c:pt>
                <c:pt idx="578">
                  <c:v>111</c:v>
                </c:pt>
                <c:pt idx="579">
                  <c:v>116</c:v>
                </c:pt>
                <c:pt idx="580">
                  <c:v>113</c:v>
                </c:pt>
                <c:pt idx="581">
                  <c:v>97</c:v>
                </c:pt>
                <c:pt idx="582">
                  <c:v>88</c:v>
                </c:pt>
                <c:pt idx="583">
                  <c:v>136</c:v>
                </c:pt>
                <c:pt idx="584">
                  <c:v>125</c:v>
                </c:pt>
                <c:pt idx="585">
                  <c:v>116</c:v>
                </c:pt>
                <c:pt idx="586">
                  <c:v>98</c:v>
                </c:pt>
                <c:pt idx="587">
                  <c:v>91</c:v>
                </c:pt>
                <c:pt idx="588">
                  <c:v>97</c:v>
                </c:pt>
                <c:pt idx="589">
                  <c:v>95</c:v>
                </c:pt>
                <c:pt idx="590">
                  <c:v>133</c:v>
                </c:pt>
                <c:pt idx="591">
                  <c:v>106</c:v>
                </c:pt>
                <c:pt idx="592">
                  <c:v>116</c:v>
                </c:pt>
                <c:pt idx="593">
                  <c:v>115</c:v>
                </c:pt>
                <c:pt idx="594">
                  <c:v>99</c:v>
                </c:pt>
                <c:pt idx="595">
                  <c:v>124</c:v>
                </c:pt>
                <c:pt idx="596">
                  <c:v>124</c:v>
                </c:pt>
                <c:pt idx="597">
                  <c:v>124</c:v>
                </c:pt>
                <c:pt idx="598">
                  <c:v>87</c:v>
                </c:pt>
                <c:pt idx="599">
                  <c:v>105</c:v>
                </c:pt>
                <c:pt idx="600">
                  <c:v>125</c:v>
                </c:pt>
                <c:pt idx="601">
                  <c:v>141</c:v>
                </c:pt>
                <c:pt idx="602">
                  <c:v>121</c:v>
                </c:pt>
                <c:pt idx="603">
                  <c:v>111</c:v>
                </c:pt>
                <c:pt idx="604">
                  <c:v>157</c:v>
                </c:pt>
                <c:pt idx="605">
                  <c:v>128</c:v>
                </c:pt>
                <c:pt idx="606">
                  <c:v>105</c:v>
                </c:pt>
                <c:pt idx="607">
                  <c:v>113</c:v>
                </c:pt>
                <c:pt idx="608">
                  <c:v>121</c:v>
                </c:pt>
                <c:pt idx="609">
                  <c:v>102</c:v>
                </c:pt>
                <c:pt idx="610">
                  <c:v>169</c:v>
                </c:pt>
                <c:pt idx="611">
                  <c:v>132</c:v>
                </c:pt>
                <c:pt idx="612">
                  <c:v>127</c:v>
                </c:pt>
                <c:pt idx="613">
                  <c:v>103</c:v>
                </c:pt>
                <c:pt idx="614">
                  <c:v>136</c:v>
                </c:pt>
                <c:pt idx="615">
                  <c:v>150</c:v>
                </c:pt>
                <c:pt idx="616">
                  <c:v>136</c:v>
                </c:pt>
                <c:pt idx="617">
                  <c:v>140</c:v>
                </c:pt>
                <c:pt idx="618">
                  <c:v>104</c:v>
                </c:pt>
                <c:pt idx="619">
                  <c:v>158</c:v>
                </c:pt>
                <c:pt idx="620">
                  <c:v>119</c:v>
                </c:pt>
                <c:pt idx="621">
                  <c:v>106</c:v>
                </c:pt>
                <c:pt idx="622">
                  <c:v>136</c:v>
                </c:pt>
                <c:pt idx="623">
                  <c:v>95</c:v>
                </c:pt>
                <c:pt idx="624">
                  <c:v>137</c:v>
                </c:pt>
                <c:pt idx="625">
                  <c:v>130</c:v>
                </c:pt>
                <c:pt idx="626">
                  <c:v>124</c:v>
                </c:pt>
                <c:pt idx="627">
                  <c:v>108</c:v>
                </c:pt>
                <c:pt idx="628">
                  <c:v>104</c:v>
                </c:pt>
                <c:pt idx="629">
                  <c:v>129</c:v>
                </c:pt>
                <c:pt idx="630">
                  <c:v>117</c:v>
                </c:pt>
                <c:pt idx="631">
                  <c:v>99</c:v>
                </c:pt>
                <c:pt idx="632">
                  <c:v>159</c:v>
                </c:pt>
                <c:pt idx="633">
                  <c:v>118</c:v>
                </c:pt>
                <c:pt idx="634">
                  <c:v>105</c:v>
                </c:pt>
                <c:pt idx="635">
                  <c:v>103</c:v>
                </c:pt>
                <c:pt idx="636">
                  <c:v>122</c:v>
                </c:pt>
                <c:pt idx="637">
                  <c:v>143</c:v>
                </c:pt>
                <c:pt idx="638">
                  <c:v>96</c:v>
                </c:pt>
                <c:pt idx="639">
                  <c:v>111</c:v>
                </c:pt>
                <c:pt idx="640">
                  <c:v>121</c:v>
                </c:pt>
                <c:pt idx="641">
                  <c:v>135</c:v>
                </c:pt>
                <c:pt idx="642">
                  <c:v>101</c:v>
                </c:pt>
                <c:pt idx="643">
                  <c:v>151</c:v>
                </c:pt>
                <c:pt idx="644">
                  <c:v>131</c:v>
                </c:pt>
                <c:pt idx="645">
                  <c:v>100</c:v>
                </c:pt>
                <c:pt idx="646">
                  <c:v>105</c:v>
                </c:pt>
                <c:pt idx="647">
                  <c:v>92</c:v>
                </c:pt>
                <c:pt idx="648">
                  <c:v>130</c:v>
                </c:pt>
                <c:pt idx="649">
                  <c:v>100</c:v>
                </c:pt>
                <c:pt idx="650">
                  <c:v>102</c:v>
                </c:pt>
                <c:pt idx="651">
                  <c:v>133</c:v>
                </c:pt>
                <c:pt idx="652">
                  <c:v>121</c:v>
                </c:pt>
                <c:pt idx="653">
                  <c:v>147</c:v>
                </c:pt>
                <c:pt idx="654">
                  <c:v>94</c:v>
                </c:pt>
                <c:pt idx="655">
                  <c:v>94</c:v>
                </c:pt>
                <c:pt idx="656">
                  <c:v>127</c:v>
                </c:pt>
                <c:pt idx="657">
                  <c:v>212</c:v>
                </c:pt>
                <c:pt idx="658">
                  <c:v>141</c:v>
                </c:pt>
                <c:pt idx="659">
                  <c:v>103</c:v>
                </c:pt>
                <c:pt idx="660">
                  <c:v>98</c:v>
                </c:pt>
                <c:pt idx="661">
                  <c:v>116</c:v>
                </c:pt>
                <c:pt idx="662">
                  <c:v>114</c:v>
                </c:pt>
                <c:pt idx="663">
                  <c:v>87</c:v>
                </c:pt>
                <c:pt idx="664">
                  <c:v>125</c:v>
                </c:pt>
                <c:pt idx="665">
                  <c:v>187</c:v>
                </c:pt>
                <c:pt idx="666">
                  <c:v>93</c:v>
                </c:pt>
                <c:pt idx="667">
                  <c:v>95</c:v>
                </c:pt>
                <c:pt idx="668">
                  <c:v>117</c:v>
                </c:pt>
                <c:pt idx="669">
                  <c:v>106</c:v>
                </c:pt>
                <c:pt idx="670">
                  <c:v>115</c:v>
                </c:pt>
                <c:pt idx="671">
                  <c:v>189</c:v>
                </c:pt>
                <c:pt idx="672">
                  <c:v>81</c:v>
                </c:pt>
                <c:pt idx="673">
                  <c:v>149</c:v>
                </c:pt>
                <c:pt idx="674">
                  <c:v>119</c:v>
                </c:pt>
                <c:pt idx="675">
                  <c:v>130</c:v>
                </c:pt>
                <c:pt idx="676">
                  <c:v>116</c:v>
                </c:pt>
                <c:pt idx="677">
                  <c:v>103</c:v>
                </c:pt>
                <c:pt idx="678">
                  <c:v>99</c:v>
                </c:pt>
                <c:pt idx="679">
                  <c:v>92</c:v>
                </c:pt>
                <c:pt idx="680">
                  <c:v>109</c:v>
                </c:pt>
                <c:pt idx="681">
                  <c:v>87</c:v>
                </c:pt>
                <c:pt idx="682">
                  <c:v>111</c:v>
                </c:pt>
                <c:pt idx="683">
                  <c:v>101</c:v>
                </c:pt>
                <c:pt idx="684">
                  <c:v>83</c:v>
                </c:pt>
                <c:pt idx="685">
                  <c:v>113</c:v>
                </c:pt>
                <c:pt idx="686">
                  <c:v>107</c:v>
                </c:pt>
                <c:pt idx="687">
                  <c:v>94</c:v>
                </c:pt>
                <c:pt idx="688">
                  <c:v>132</c:v>
                </c:pt>
                <c:pt idx="689">
                  <c:v>140</c:v>
                </c:pt>
                <c:pt idx="690">
                  <c:v>125</c:v>
                </c:pt>
                <c:pt idx="691">
                  <c:v>111</c:v>
                </c:pt>
                <c:pt idx="692">
                  <c:v>156</c:v>
                </c:pt>
                <c:pt idx="693">
                  <c:v>170</c:v>
                </c:pt>
                <c:pt idx="694">
                  <c:v>120</c:v>
                </c:pt>
                <c:pt idx="695">
                  <c:v>100</c:v>
                </c:pt>
                <c:pt idx="696">
                  <c:v>115</c:v>
                </c:pt>
                <c:pt idx="697">
                  <c:v>130</c:v>
                </c:pt>
                <c:pt idx="698">
                  <c:v>105</c:v>
                </c:pt>
                <c:pt idx="699">
                  <c:v>111</c:v>
                </c:pt>
                <c:pt idx="700">
                  <c:v>106</c:v>
                </c:pt>
                <c:pt idx="701">
                  <c:v>89</c:v>
                </c:pt>
                <c:pt idx="702">
                  <c:v>100</c:v>
                </c:pt>
                <c:pt idx="703">
                  <c:v>91</c:v>
                </c:pt>
                <c:pt idx="704">
                  <c:v>146</c:v>
                </c:pt>
                <c:pt idx="705">
                  <c:v>98</c:v>
                </c:pt>
                <c:pt idx="706">
                  <c:v>101</c:v>
                </c:pt>
                <c:pt idx="707">
                  <c:v>94</c:v>
                </c:pt>
                <c:pt idx="708">
                  <c:v>132</c:v>
                </c:pt>
                <c:pt idx="709">
                  <c:v>115</c:v>
                </c:pt>
                <c:pt idx="710">
                  <c:v>92</c:v>
                </c:pt>
                <c:pt idx="711">
                  <c:v>124</c:v>
                </c:pt>
                <c:pt idx="712">
                  <c:v>119</c:v>
                </c:pt>
                <c:pt idx="713">
                  <c:v>124</c:v>
                </c:pt>
                <c:pt idx="714">
                  <c:v>93</c:v>
                </c:pt>
                <c:pt idx="715">
                  <c:v>98</c:v>
                </c:pt>
                <c:pt idx="716">
                  <c:v>92</c:v>
                </c:pt>
                <c:pt idx="717">
                  <c:v>105</c:v>
                </c:pt>
                <c:pt idx="718">
                  <c:v>124</c:v>
                </c:pt>
                <c:pt idx="719">
                  <c:v>99</c:v>
                </c:pt>
                <c:pt idx="720">
                  <c:v>116</c:v>
                </c:pt>
                <c:pt idx="721">
                  <c:v>124</c:v>
                </c:pt>
                <c:pt idx="722">
                  <c:v>96</c:v>
                </c:pt>
                <c:pt idx="723">
                  <c:v>104</c:v>
                </c:pt>
                <c:pt idx="724">
                  <c:v>100</c:v>
                </c:pt>
                <c:pt idx="725">
                  <c:v>115</c:v>
                </c:pt>
                <c:pt idx="726">
                  <c:v>101</c:v>
                </c:pt>
                <c:pt idx="727">
                  <c:v>113</c:v>
                </c:pt>
                <c:pt idx="728">
                  <c:v>100</c:v>
                </c:pt>
                <c:pt idx="729">
                  <c:v>134</c:v>
                </c:pt>
                <c:pt idx="730">
                  <c:v>125</c:v>
                </c:pt>
                <c:pt idx="731">
                  <c:v>94</c:v>
                </c:pt>
                <c:pt idx="732">
                  <c:v>107</c:v>
                </c:pt>
                <c:pt idx="733">
                  <c:v>91</c:v>
                </c:pt>
                <c:pt idx="734">
                  <c:v>116</c:v>
                </c:pt>
                <c:pt idx="735">
                  <c:v>100</c:v>
                </c:pt>
                <c:pt idx="736">
                  <c:v>117</c:v>
                </c:pt>
                <c:pt idx="737">
                  <c:v>110</c:v>
                </c:pt>
                <c:pt idx="738">
                  <c:v>96</c:v>
                </c:pt>
                <c:pt idx="739">
                  <c:v>101</c:v>
                </c:pt>
                <c:pt idx="740">
                  <c:v>111</c:v>
                </c:pt>
                <c:pt idx="741">
                  <c:v>117</c:v>
                </c:pt>
                <c:pt idx="742">
                  <c:v>126</c:v>
                </c:pt>
                <c:pt idx="743">
                  <c:v>152</c:v>
                </c:pt>
                <c:pt idx="744">
                  <c:v>101</c:v>
                </c:pt>
                <c:pt idx="745">
                  <c:v>87</c:v>
                </c:pt>
                <c:pt idx="746">
                  <c:v>85</c:v>
                </c:pt>
                <c:pt idx="747">
                  <c:v>130</c:v>
                </c:pt>
                <c:pt idx="748">
                  <c:v>104</c:v>
                </c:pt>
                <c:pt idx="749">
                  <c:v>121</c:v>
                </c:pt>
                <c:pt idx="750">
                  <c:v>140</c:v>
                </c:pt>
                <c:pt idx="751">
                  <c:v>131</c:v>
                </c:pt>
                <c:pt idx="752">
                  <c:v>91</c:v>
                </c:pt>
                <c:pt idx="753">
                  <c:v>118</c:v>
                </c:pt>
                <c:pt idx="754">
                  <c:v>130</c:v>
                </c:pt>
                <c:pt idx="755">
                  <c:v>90</c:v>
                </c:pt>
                <c:pt idx="756">
                  <c:v>103</c:v>
                </c:pt>
                <c:pt idx="757">
                  <c:v>122</c:v>
                </c:pt>
                <c:pt idx="758">
                  <c:v>106</c:v>
                </c:pt>
                <c:pt idx="759">
                  <c:v>103</c:v>
                </c:pt>
                <c:pt idx="760">
                  <c:v>107</c:v>
                </c:pt>
                <c:pt idx="761">
                  <c:v>156</c:v>
                </c:pt>
                <c:pt idx="762">
                  <c:v>127</c:v>
                </c:pt>
                <c:pt idx="763">
                  <c:v>132</c:v>
                </c:pt>
                <c:pt idx="764">
                  <c:v>108</c:v>
                </c:pt>
                <c:pt idx="765">
                  <c:v>114</c:v>
                </c:pt>
                <c:pt idx="766">
                  <c:v>133</c:v>
                </c:pt>
                <c:pt idx="767">
                  <c:v>103</c:v>
                </c:pt>
                <c:pt idx="768">
                  <c:v>95</c:v>
                </c:pt>
                <c:pt idx="769">
                  <c:v>90</c:v>
                </c:pt>
                <c:pt idx="770">
                  <c:v>87</c:v>
                </c:pt>
                <c:pt idx="771">
                  <c:v>114</c:v>
                </c:pt>
                <c:pt idx="772">
                  <c:v>103</c:v>
                </c:pt>
                <c:pt idx="773">
                  <c:v>125</c:v>
                </c:pt>
                <c:pt idx="774">
                  <c:v>97</c:v>
                </c:pt>
                <c:pt idx="775">
                  <c:v>125</c:v>
                </c:pt>
                <c:pt idx="776">
                  <c:v>136</c:v>
                </c:pt>
                <c:pt idx="777">
                  <c:v>116</c:v>
                </c:pt>
                <c:pt idx="778">
                  <c:v>103</c:v>
                </c:pt>
                <c:pt idx="779">
                  <c:v>97</c:v>
                </c:pt>
                <c:pt idx="780">
                  <c:v>96</c:v>
                </c:pt>
                <c:pt idx="781">
                  <c:v>131</c:v>
                </c:pt>
                <c:pt idx="782">
                  <c:v>95</c:v>
                </c:pt>
                <c:pt idx="783">
                  <c:v>86</c:v>
                </c:pt>
                <c:pt idx="784">
                  <c:v>142</c:v>
                </c:pt>
                <c:pt idx="785">
                  <c:v>92</c:v>
                </c:pt>
                <c:pt idx="786">
                  <c:v>108</c:v>
                </c:pt>
                <c:pt idx="787">
                  <c:v>84</c:v>
                </c:pt>
                <c:pt idx="788">
                  <c:v>188</c:v>
                </c:pt>
                <c:pt idx="789">
                  <c:v>95</c:v>
                </c:pt>
                <c:pt idx="790">
                  <c:v>118</c:v>
                </c:pt>
                <c:pt idx="791">
                  <c:v>92</c:v>
                </c:pt>
                <c:pt idx="792">
                  <c:v>74</c:v>
                </c:pt>
                <c:pt idx="793">
                  <c:v>134</c:v>
                </c:pt>
                <c:pt idx="794">
                  <c:v>101</c:v>
                </c:pt>
                <c:pt idx="795">
                  <c:v>100</c:v>
                </c:pt>
                <c:pt idx="796">
                  <c:v>132</c:v>
                </c:pt>
                <c:pt idx="797">
                  <c:v>105</c:v>
                </c:pt>
                <c:pt idx="798">
                  <c:v>123</c:v>
                </c:pt>
                <c:pt idx="799">
                  <c:v>117</c:v>
                </c:pt>
                <c:pt idx="800">
                  <c:v>98</c:v>
                </c:pt>
                <c:pt idx="801">
                  <c:v>128</c:v>
                </c:pt>
                <c:pt idx="802">
                  <c:v>114</c:v>
                </c:pt>
                <c:pt idx="803">
                  <c:v>111</c:v>
                </c:pt>
                <c:pt idx="804">
                  <c:v>85</c:v>
                </c:pt>
                <c:pt idx="805">
                  <c:v>137</c:v>
                </c:pt>
                <c:pt idx="806">
                  <c:v>97</c:v>
                </c:pt>
                <c:pt idx="807">
                  <c:v>104</c:v>
                </c:pt>
                <c:pt idx="808">
                  <c:v>110</c:v>
                </c:pt>
                <c:pt idx="809">
                  <c:v>133</c:v>
                </c:pt>
                <c:pt idx="810">
                  <c:v>94</c:v>
                </c:pt>
                <c:pt idx="811">
                  <c:v>104</c:v>
                </c:pt>
                <c:pt idx="812">
                  <c:v>91</c:v>
                </c:pt>
                <c:pt idx="813">
                  <c:v>145</c:v>
                </c:pt>
                <c:pt idx="814">
                  <c:v>135</c:v>
                </c:pt>
                <c:pt idx="815">
                  <c:v>122</c:v>
                </c:pt>
                <c:pt idx="816">
                  <c:v>110</c:v>
                </c:pt>
                <c:pt idx="817">
                  <c:v>95</c:v>
                </c:pt>
                <c:pt idx="818">
                  <c:v>102</c:v>
                </c:pt>
                <c:pt idx="819">
                  <c:v>94</c:v>
                </c:pt>
                <c:pt idx="820">
                  <c:v>126</c:v>
                </c:pt>
                <c:pt idx="821">
                  <c:v>118</c:v>
                </c:pt>
                <c:pt idx="822">
                  <c:v>99</c:v>
                </c:pt>
                <c:pt idx="823">
                  <c:v>88</c:v>
                </c:pt>
                <c:pt idx="824">
                  <c:v>141</c:v>
                </c:pt>
                <c:pt idx="825">
                  <c:v>107</c:v>
                </c:pt>
                <c:pt idx="826">
                  <c:v>116</c:v>
                </c:pt>
                <c:pt idx="827">
                  <c:v>143</c:v>
                </c:pt>
                <c:pt idx="828">
                  <c:v>114</c:v>
                </c:pt>
                <c:pt idx="829">
                  <c:v>93</c:v>
                </c:pt>
                <c:pt idx="830">
                  <c:v>280</c:v>
                </c:pt>
                <c:pt idx="831">
                  <c:v>100</c:v>
                </c:pt>
                <c:pt idx="832">
                  <c:v>107</c:v>
                </c:pt>
                <c:pt idx="833">
                  <c:v>119</c:v>
                </c:pt>
                <c:pt idx="834">
                  <c:v>95</c:v>
                </c:pt>
                <c:pt idx="835">
                  <c:v>119</c:v>
                </c:pt>
                <c:pt idx="836">
                  <c:v>133</c:v>
                </c:pt>
                <c:pt idx="837">
                  <c:v>117</c:v>
                </c:pt>
                <c:pt idx="838">
                  <c:v>123</c:v>
                </c:pt>
                <c:pt idx="839">
                  <c:v>92</c:v>
                </c:pt>
                <c:pt idx="840">
                  <c:v>170</c:v>
                </c:pt>
                <c:pt idx="841">
                  <c:v>123</c:v>
                </c:pt>
                <c:pt idx="842">
                  <c:v>110</c:v>
                </c:pt>
                <c:pt idx="843">
                  <c:v>116</c:v>
                </c:pt>
                <c:pt idx="844">
                  <c:v>121</c:v>
                </c:pt>
                <c:pt idx="845">
                  <c:v>128</c:v>
                </c:pt>
                <c:pt idx="846">
                  <c:v>99</c:v>
                </c:pt>
                <c:pt idx="847">
                  <c:v>94</c:v>
                </c:pt>
                <c:pt idx="848">
                  <c:v>127</c:v>
                </c:pt>
                <c:pt idx="849">
                  <c:v>89</c:v>
                </c:pt>
                <c:pt idx="850">
                  <c:v>123</c:v>
                </c:pt>
                <c:pt idx="851">
                  <c:v>135</c:v>
                </c:pt>
                <c:pt idx="852">
                  <c:v>118</c:v>
                </c:pt>
                <c:pt idx="853">
                  <c:v>189</c:v>
                </c:pt>
                <c:pt idx="854">
                  <c:v>172</c:v>
                </c:pt>
                <c:pt idx="855">
                  <c:v>124</c:v>
                </c:pt>
                <c:pt idx="856">
                  <c:v>141</c:v>
                </c:pt>
                <c:pt idx="857">
                  <c:v>157</c:v>
                </c:pt>
                <c:pt idx="858">
                  <c:v>106</c:v>
                </c:pt>
                <c:pt idx="859">
                  <c:v>108</c:v>
                </c:pt>
                <c:pt idx="860">
                  <c:v>125</c:v>
                </c:pt>
                <c:pt idx="861">
                  <c:v>107</c:v>
                </c:pt>
                <c:pt idx="862">
                  <c:v>215</c:v>
                </c:pt>
                <c:pt idx="863">
                  <c:v>118</c:v>
                </c:pt>
                <c:pt idx="864">
                  <c:v>118</c:v>
                </c:pt>
                <c:pt idx="865">
                  <c:v>178</c:v>
                </c:pt>
                <c:pt idx="866">
                  <c:v>92</c:v>
                </c:pt>
                <c:pt idx="867">
                  <c:v>104</c:v>
                </c:pt>
                <c:pt idx="868">
                  <c:v>116</c:v>
                </c:pt>
                <c:pt idx="869">
                  <c:v>90</c:v>
                </c:pt>
                <c:pt idx="870">
                  <c:v>130</c:v>
                </c:pt>
                <c:pt idx="871">
                  <c:v>90</c:v>
                </c:pt>
                <c:pt idx="872">
                  <c:v>106</c:v>
                </c:pt>
                <c:pt idx="873">
                  <c:v>155</c:v>
                </c:pt>
                <c:pt idx="874">
                  <c:v>139</c:v>
                </c:pt>
                <c:pt idx="875">
                  <c:v>112</c:v>
                </c:pt>
                <c:pt idx="876">
                  <c:v>139</c:v>
                </c:pt>
                <c:pt idx="877">
                  <c:v>115</c:v>
                </c:pt>
                <c:pt idx="878">
                  <c:v>143</c:v>
                </c:pt>
                <c:pt idx="879">
                  <c:v>96</c:v>
                </c:pt>
                <c:pt idx="880">
                  <c:v>112</c:v>
                </c:pt>
                <c:pt idx="881">
                  <c:v>131</c:v>
                </c:pt>
                <c:pt idx="882">
                  <c:v>116</c:v>
                </c:pt>
                <c:pt idx="883">
                  <c:v>112</c:v>
                </c:pt>
                <c:pt idx="884">
                  <c:v>123</c:v>
                </c:pt>
                <c:pt idx="885">
                  <c:v>104</c:v>
                </c:pt>
                <c:pt idx="886">
                  <c:v>107</c:v>
                </c:pt>
                <c:pt idx="887">
                  <c:v>124</c:v>
                </c:pt>
                <c:pt idx="888">
                  <c:v>96</c:v>
                </c:pt>
                <c:pt idx="889">
                  <c:v>125</c:v>
                </c:pt>
                <c:pt idx="890">
                  <c:v>129</c:v>
                </c:pt>
                <c:pt idx="891">
                  <c:v>90</c:v>
                </c:pt>
                <c:pt idx="892">
                  <c:v>109</c:v>
                </c:pt>
                <c:pt idx="893">
                  <c:v>121</c:v>
                </c:pt>
                <c:pt idx="894">
                  <c:v>95</c:v>
                </c:pt>
                <c:pt idx="895">
                  <c:v>118</c:v>
                </c:pt>
                <c:pt idx="896">
                  <c:v>80</c:v>
                </c:pt>
                <c:pt idx="897">
                  <c:v>99</c:v>
                </c:pt>
                <c:pt idx="898">
                  <c:v>133</c:v>
                </c:pt>
                <c:pt idx="899">
                  <c:v>127</c:v>
                </c:pt>
                <c:pt idx="900">
                  <c:v>106</c:v>
                </c:pt>
                <c:pt idx="901">
                  <c:v>98</c:v>
                </c:pt>
                <c:pt idx="902">
                  <c:v>132</c:v>
                </c:pt>
                <c:pt idx="903">
                  <c:v>114</c:v>
                </c:pt>
                <c:pt idx="904">
                  <c:v>78</c:v>
                </c:pt>
                <c:pt idx="905">
                  <c:v>101</c:v>
                </c:pt>
                <c:pt idx="906">
                  <c:v>113</c:v>
                </c:pt>
                <c:pt idx="907">
                  <c:v>98</c:v>
                </c:pt>
                <c:pt idx="908">
                  <c:v>124</c:v>
                </c:pt>
                <c:pt idx="909">
                  <c:v>109</c:v>
                </c:pt>
                <c:pt idx="910">
                  <c:v>128</c:v>
                </c:pt>
                <c:pt idx="911">
                  <c:v>144</c:v>
                </c:pt>
                <c:pt idx="912">
                  <c:v>95</c:v>
                </c:pt>
                <c:pt idx="913">
                  <c:v>105</c:v>
                </c:pt>
                <c:pt idx="914">
                  <c:v>121</c:v>
                </c:pt>
                <c:pt idx="915">
                  <c:v>125</c:v>
                </c:pt>
                <c:pt idx="916">
                  <c:v>129</c:v>
                </c:pt>
                <c:pt idx="917">
                  <c:v>132</c:v>
                </c:pt>
                <c:pt idx="918">
                  <c:v>118</c:v>
                </c:pt>
                <c:pt idx="919">
                  <c:v>113</c:v>
                </c:pt>
                <c:pt idx="920">
                  <c:v>140</c:v>
                </c:pt>
                <c:pt idx="921">
                  <c:v>89</c:v>
                </c:pt>
                <c:pt idx="922">
                  <c:v>104</c:v>
                </c:pt>
                <c:pt idx="923">
                  <c:v>106</c:v>
                </c:pt>
                <c:pt idx="924">
                  <c:v>141</c:v>
                </c:pt>
                <c:pt idx="925">
                  <c:v>124</c:v>
                </c:pt>
                <c:pt idx="926">
                  <c:v>98</c:v>
                </c:pt>
                <c:pt idx="927">
                  <c:v>108</c:v>
                </c:pt>
                <c:pt idx="928">
                  <c:v>114</c:v>
                </c:pt>
                <c:pt idx="929">
                  <c:v>101</c:v>
                </c:pt>
                <c:pt idx="930">
                  <c:v>93</c:v>
                </c:pt>
                <c:pt idx="931">
                  <c:v>119</c:v>
                </c:pt>
                <c:pt idx="932">
                  <c:v>119</c:v>
                </c:pt>
                <c:pt idx="933">
                  <c:v>99</c:v>
                </c:pt>
                <c:pt idx="934">
                  <c:v>137</c:v>
                </c:pt>
                <c:pt idx="935">
                  <c:v>117</c:v>
                </c:pt>
                <c:pt idx="936">
                  <c:v>87</c:v>
                </c:pt>
                <c:pt idx="937">
                  <c:v>129</c:v>
                </c:pt>
                <c:pt idx="938">
                  <c:v>115</c:v>
                </c:pt>
                <c:pt idx="939">
                  <c:v>132</c:v>
                </c:pt>
                <c:pt idx="940">
                  <c:v>131</c:v>
                </c:pt>
                <c:pt idx="941">
                  <c:v>95</c:v>
                </c:pt>
                <c:pt idx="942">
                  <c:v>125</c:v>
                </c:pt>
                <c:pt idx="943">
                  <c:v>98</c:v>
                </c:pt>
                <c:pt idx="944">
                  <c:v>110</c:v>
                </c:pt>
                <c:pt idx="945">
                  <c:v>118</c:v>
                </c:pt>
                <c:pt idx="946">
                  <c:v>101</c:v>
                </c:pt>
                <c:pt idx="947">
                  <c:v>90</c:v>
                </c:pt>
                <c:pt idx="948">
                  <c:v>119</c:v>
                </c:pt>
                <c:pt idx="949">
                  <c:v>139</c:v>
                </c:pt>
                <c:pt idx="950">
                  <c:v>130</c:v>
                </c:pt>
                <c:pt idx="951">
                  <c:v>100</c:v>
                </c:pt>
                <c:pt idx="952">
                  <c:v>114</c:v>
                </c:pt>
                <c:pt idx="953">
                  <c:v>96</c:v>
                </c:pt>
                <c:pt idx="954">
                  <c:v>110</c:v>
                </c:pt>
                <c:pt idx="955">
                  <c:v>158</c:v>
                </c:pt>
                <c:pt idx="956">
                  <c:v>102</c:v>
                </c:pt>
                <c:pt idx="957">
                  <c:v>84</c:v>
                </c:pt>
                <c:pt idx="958">
                  <c:v>115</c:v>
                </c:pt>
                <c:pt idx="959">
                  <c:v>99</c:v>
                </c:pt>
                <c:pt idx="960">
                  <c:v>135</c:v>
                </c:pt>
                <c:pt idx="961">
                  <c:v>108</c:v>
                </c:pt>
                <c:pt idx="962">
                  <c:v>127</c:v>
                </c:pt>
                <c:pt idx="963">
                  <c:v>107</c:v>
                </c:pt>
                <c:pt idx="964">
                  <c:v>95</c:v>
                </c:pt>
                <c:pt idx="965">
                  <c:v>124</c:v>
                </c:pt>
                <c:pt idx="966">
                  <c:v>109</c:v>
                </c:pt>
                <c:pt idx="967">
                  <c:v>102</c:v>
                </c:pt>
                <c:pt idx="968">
                  <c:v>88</c:v>
                </c:pt>
                <c:pt idx="969">
                  <c:v>87</c:v>
                </c:pt>
                <c:pt idx="970">
                  <c:v>104</c:v>
                </c:pt>
                <c:pt idx="971">
                  <c:v>96</c:v>
                </c:pt>
                <c:pt idx="972">
                  <c:v>85</c:v>
                </c:pt>
                <c:pt idx="973">
                  <c:v>104</c:v>
                </c:pt>
                <c:pt idx="974">
                  <c:v>190</c:v>
                </c:pt>
                <c:pt idx="975">
                  <c:v>127</c:v>
                </c:pt>
                <c:pt idx="976">
                  <c:v>120</c:v>
                </c:pt>
                <c:pt idx="977">
                  <c:v>118</c:v>
                </c:pt>
                <c:pt idx="978">
                  <c:v>112</c:v>
                </c:pt>
                <c:pt idx="979">
                  <c:v>114</c:v>
                </c:pt>
                <c:pt idx="980">
                  <c:v>137</c:v>
                </c:pt>
                <c:pt idx="981">
                  <c:v>112</c:v>
                </c:pt>
                <c:pt idx="982">
                  <c:v>120</c:v>
                </c:pt>
                <c:pt idx="983">
                  <c:v>123</c:v>
                </c:pt>
                <c:pt idx="984">
                  <c:v>93</c:v>
                </c:pt>
                <c:pt idx="985">
                  <c:v>123</c:v>
                </c:pt>
                <c:pt idx="986">
                  <c:v>122</c:v>
                </c:pt>
                <c:pt idx="987">
                  <c:v>115</c:v>
                </c:pt>
                <c:pt idx="988">
                  <c:v>123</c:v>
                </c:pt>
                <c:pt idx="989">
                  <c:v>96</c:v>
                </c:pt>
                <c:pt idx="990">
                  <c:v>105</c:v>
                </c:pt>
                <c:pt idx="991">
                  <c:v>113</c:v>
                </c:pt>
                <c:pt idx="992">
                  <c:v>132</c:v>
                </c:pt>
                <c:pt idx="993">
                  <c:v>75</c:v>
                </c:pt>
                <c:pt idx="994">
                  <c:v>108</c:v>
                </c:pt>
                <c:pt idx="995">
                  <c:v>105</c:v>
                </c:pt>
                <c:pt idx="996">
                  <c:v>102</c:v>
                </c:pt>
                <c:pt idx="997">
                  <c:v>118</c:v>
                </c:pt>
                <c:pt idx="998">
                  <c:v>111</c:v>
                </c:pt>
                <c:pt idx="999">
                  <c:v>81</c:v>
                </c:pt>
                <c:pt idx="1000">
                  <c:v>116</c:v>
                </c:pt>
                <c:pt idx="1001">
                  <c:v>86</c:v>
                </c:pt>
                <c:pt idx="1002">
                  <c:v>127</c:v>
                </c:pt>
                <c:pt idx="1003">
                  <c:v>91</c:v>
                </c:pt>
                <c:pt idx="1004">
                  <c:v>98</c:v>
                </c:pt>
                <c:pt idx="1005">
                  <c:v>84</c:v>
                </c:pt>
                <c:pt idx="1006">
                  <c:v>109</c:v>
                </c:pt>
                <c:pt idx="1007">
                  <c:v>93</c:v>
                </c:pt>
                <c:pt idx="1008">
                  <c:v>113</c:v>
                </c:pt>
                <c:pt idx="1009">
                  <c:v>141</c:v>
                </c:pt>
                <c:pt idx="1010">
                  <c:v>119</c:v>
                </c:pt>
                <c:pt idx="1011">
                  <c:v>97</c:v>
                </c:pt>
                <c:pt idx="1012">
                  <c:v>117</c:v>
                </c:pt>
                <c:pt idx="1013">
                  <c:v>101</c:v>
                </c:pt>
                <c:pt idx="1014">
                  <c:v>153</c:v>
                </c:pt>
                <c:pt idx="1015">
                  <c:v>122</c:v>
                </c:pt>
                <c:pt idx="1016">
                  <c:v>102</c:v>
                </c:pt>
                <c:pt idx="1017">
                  <c:v>83</c:v>
                </c:pt>
                <c:pt idx="1018">
                  <c:v>103</c:v>
                </c:pt>
                <c:pt idx="1019">
                  <c:v>110</c:v>
                </c:pt>
                <c:pt idx="1020">
                  <c:v>136</c:v>
                </c:pt>
                <c:pt idx="1021">
                  <c:v>91</c:v>
                </c:pt>
                <c:pt idx="1022">
                  <c:v>89</c:v>
                </c:pt>
                <c:pt idx="1023">
                  <c:v>107</c:v>
                </c:pt>
                <c:pt idx="1024">
                  <c:v>129</c:v>
                </c:pt>
                <c:pt idx="1025">
                  <c:v>95</c:v>
                </c:pt>
                <c:pt idx="1026">
                  <c:v>122</c:v>
                </c:pt>
                <c:pt idx="1027">
                  <c:v>110</c:v>
                </c:pt>
                <c:pt idx="1028">
                  <c:v>135</c:v>
                </c:pt>
                <c:pt idx="1029">
                  <c:v>95</c:v>
                </c:pt>
                <c:pt idx="1030">
                  <c:v>109</c:v>
                </c:pt>
                <c:pt idx="1031">
                  <c:v>93</c:v>
                </c:pt>
                <c:pt idx="1032">
                  <c:v>94</c:v>
                </c:pt>
                <c:pt idx="1033">
                  <c:v>117</c:v>
                </c:pt>
                <c:pt idx="1034">
                  <c:v>112</c:v>
                </c:pt>
                <c:pt idx="1035">
                  <c:v>111</c:v>
                </c:pt>
                <c:pt idx="1036">
                  <c:v>96</c:v>
                </c:pt>
                <c:pt idx="1037">
                  <c:v>141</c:v>
                </c:pt>
                <c:pt idx="1038">
                  <c:v>94</c:v>
                </c:pt>
                <c:pt idx="1039">
                  <c:v>87</c:v>
                </c:pt>
                <c:pt idx="1040">
                  <c:v>88</c:v>
                </c:pt>
                <c:pt idx="1041">
                  <c:v>177</c:v>
                </c:pt>
                <c:pt idx="1042">
                  <c:v>133</c:v>
                </c:pt>
                <c:pt idx="1043">
                  <c:v>119</c:v>
                </c:pt>
                <c:pt idx="1044">
                  <c:v>102</c:v>
                </c:pt>
                <c:pt idx="1045">
                  <c:v>101</c:v>
                </c:pt>
                <c:pt idx="1046">
                  <c:v>91</c:v>
                </c:pt>
                <c:pt idx="1047">
                  <c:v>117</c:v>
                </c:pt>
                <c:pt idx="1048">
                  <c:v>86</c:v>
                </c:pt>
                <c:pt idx="1049">
                  <c:v>124</c:v>
                </c:pt>
                <c:pt idx="1050">
                  <c:v>134</c:v>
                </c:pt>
                <c:pt idx="1051">
                  <c:v>100</c:v>
                </c:pt>
                <c:pt idx="1052">
                  <c:v>220</c:v>
                </c:pt>
                <c:pt idx="1053">
                  <c:v>212</c:v>
                </c:pt>
                <c:pt idx="1054">
                  <c:v>128</c:v>
                </c:pt>
                <c:pt idx="1055">
                  <c:v>106</c:v>
                </c:pt>
                <c:pt idx="1056">
                  <c:v>160</c:v>
                </c:pt>
                <c:pt idx="1057">
                  <c:v>114</c:v>
                </c:pt>
                <c:pt idx="1058">
                  <c:v>99</c:v>
                </c:pt>
                <c:pt idx="1059">
                  <c:v>74</c:v>
                </c:pt>
                <c:pt idx="1060">
                  <c:v>139</c:v>
                </c:pt>
                <c:pt idx="1061">
                  <c:v>103</c:v>
                </c:pt>
                <c:pt idx="1062">
                  <c:v>101</c:v>
                </c:pt>
                <c:pt idx="1063">
                  <c:v>130</c:v>
                </c:pt>
                <c:pt idx="1064">
                  <c:v>130</c:v>
                </c:pt>
                <c:pt idx="1065">
                  <c:v>110</c:v>
                </c:pt>
                <c:pt idx="1066">
                  <c:v>147</c:v>
                </c:pt>
                <c:pt idx="1067">
                  <c:v>96</c:v>
                </c:pt>
                <c:pt idx="1068">
                  <c:v>118</c:v>
                </c:pt>
                <c:pt idx="1069">
                  <c:v>88</c:v>
                </c:pt>
                <c:pt idx="1070">
                  <c:v>325</c:v>
                </c:pt>
                <c:pt idx="1071">
                  <c:v>102</c:v>
                </c:pt>
                <c:pt idx="1072">
                  <c:v>110</c:v>
                </c:pt>
                <c:pt idx="1073">
                  <c:v>136</c:v>
                </c:pt>
                <c:pt idx="1074">
                  <c:v>103</c:v>
                </c:pt>
                <c:pt idx="1075">
                  <c:v>103</c:v>
                </c:pt>
                <c:pt idx="1076">
                  <c:v>90</c:v>
                </c:pt>
                <c:pt idx="1077">
                  <c:v>154</c:v>
                </c:pt>
                <c:pt idx="1078">
                  <c:v>99</c:v>
                </c:pt>
                <c:pt idx="1079">
                  <c:v>93</c:v>
                </c:pt>
                <c:pt idx="1080">
                  <c:v>109</c:v>
                </c:pt>
                <c:pt idx="1081">
                  <c:v>124</c:v>
                </c:pt>
                <c:pt idx="1082">
                  <c:v>84</c:v>
                </c:pt>
                <c:pt idx="1083">
                  <c:v>90</c:v>
                </c:pt>
                <c:pt idx="1084">
                  <c:v>117</c:v>
                </c:pt>
                <c:pt idx="1085">
                  <c:v>123</c:v>
                </c:pt>
                <c:pt idx="1086">
                  <c:v>251</c:v>
                </c:pt>
                <c:pt idx="1087">
                  <c:v>105</c:v>
                </c:pt>
                <c:pt idx="1088">
                  <c:v>115</c:v>
                </c:pt>
                <c:pt idx="1089">
                  <c:v>122</c:v>
                </c:pt>
                <c:pt idx="1090">
                  <c:v>119</c:v>
                </c:pt>
                <c:pt idx="1091">
                  <c:v>81</c:v>
                </c:pt>
                <c:pt idx="1092">
                  <c:v>133</c:v>
                </c:pt>
                <c:pt idx="1093">
                  <c:v>100</c:v>
                </c:pt>
                <c:pt idx="1094">
                  <c:v>120</c:v>
                </c:pt>
                <c:pt idx="1095">
                  <c:v>104</c:v>
                </c:pt>
                <c:pt idx="1096">
                  <c:v>122</c:v>
                </c:pt>
                <c:pt idx="1097">
                  <c:v>80</c:v>
                </c:pt>
                <c:pt idx="1098">
                  <c:v>91</c:v>
                </c:pt>
                <c:pt idx="1099">
                  <c:v>112</c:v>
                </c:pt>
                <c:pt idx="1100">
                  <c:v>100</c:v>
                </c:pt>
                <c:pt idx="1101">
                  <c:v>105</c:v>
                </c:pt>
                <c:pt idx="1102">
                  <c:v>110</c:v>
                </c:pt>
                <c:pt idx="1103">
                  <c:v>144</c:v>
                </c:pt>
                <c:pt idx="1104">
                  <c:v>108</c:v>
                </c:pt>
                <c:pt idx="1105">
                  <c:v>107</c:v>
                </c:pt>
                <c:pt idx="1106">
                  <c:v>102</c:v>
                </c:pt>
                <c:pt idx="1107">
                  <c:v>100</c:v>
                </c:pt>
                <c:pt idx="1108">
                  <c:v>126</c:v>
                </c:pt>
                <c:pt idx="1109">
                  <c:v>138</c:v>
                </c:pt>
                <c:pt idx="1110">
                  <c:v>108</c:v>
                </c:pt>
                <c:pt idx="1111">
                  <c:v>105</c:v>
                </c:pt>
                <c:pt idx="1112">
                  <c:v>108</c:v>
                </c:pt>
                <c:pt idx="1113">
                  <c:v>89</c:v>
                </c:pt>
                <c:pt idx="1114">
                  <c:v>129</c:v>
                </c:pt>
                <c:pt idx="1115">
                  <c:v>84</c:v>
                </c:pt>
                <c:pt idx="1116">
                  <c:v>149</c:v>
                </c:pt>
                <c:pt idx="1117">
                  <c:v>94</c:v>
                </c:pt>
                <c:pt idx="1118">
                  <c:v>121</c:v>
                </c:pt>
                <c:pt idx="1119">
                  <c:v>128</c:v>
                </c:pt>
                <c:pt idx="1120">
                  <c:v>134</c:v>
                </c:pt>
                <c:pt idx="1121">
                  <c:v>120</c:v>
                </c:pt>
                <c:pt idx="1122">
                  <c:v>129</c:v>
                </c:pt>
                <c:pt idx="1123">
                  <c:v>89</c:v>
                </c:pt>
                <c:pt idx="1124">
                  <c:v>116</c:v>
                </c:pt>
                <c:pt idx="1125">
                  <c:v>118</c:v>
                </c:pt>
                <c:pt idx="1126">
                  <c:v>107</c:v>
                </c:pt>
                <c:pt idx="1127">
                  <c:v>155</c:v>
                </c:pt>
                <c:pt idx="1128">
                  <c:v>123</c:v>
                </c:pt>
                <c:pt idx="1129">
                  <c:v>128</c:v>
                </c:pt>
                <c:pt idx="1130">
                  <c:v>139</c:v>
                </c:pt>
                <c:pt idx="1131">
                  <c:v>109</c:v>
                </c:pt>
                <c:pt idx="1132">
                  <c:v>120</c:v>
                </c:pt>
                <c:pt idx="1133">
                  <c:v>121</c:v>
                </c:pt>
                <c:pt idx="1134">
                  <c:v>102</c:v>
                </c:pt>
                <c:pt idx="1135">
                  <c:v>117</c:v>
                </c:pt>
                <c:pt idx="1136">
                  <c:v>178</c:v>
                </c:pt>
                <c:pt idx="1137">
                  <c:v>147</c:v>
                </c:pt>
                <c:pt idx="1138">
                  <c:v>90</c:v>
                </c:pt>
                <c:pt idx="1139">
                  <c:v>105</c:v>
                </c:pt>
                <c:pt idx="1140">
                  <c:v>114</c:v>
                </c:pt>
                <c:pt idx="1141">
                  <c:v>206</c:v>
                </c:pt>
                <c:pt idx="1142">
                  <c:v>99</c:v>
                </c:pt>
                <c:pt idx="1143">
                  <c:v>123</c:v>
                </c:pt>
                <c:pt idx="1144">
                  <c:v>102</c:v>
                </c:pt>
                <c:pt idx="1145">
                  <c:v>109</c:v>
                </c:pt>
                <c:pt idx="1146">
                  <c:v>82</c:v>
                </c:pt>
                <c:pt idx="1147">
                  <c:v>142</c:v>
                </c:pt>
                <c:pt idx="1148">
                  <c:v>106</c:v>
                </c:pt>
                <c:pt idx="1149">
                  <c:v>106</c:v>
                </c:pt>
                <c:pt idx="1150">
                  <c:v>108</c:v>
                </c:pt>
                <c:pt idx="1151">
                  <c:v>98</c:v>
                </c:pt>
                <c:pt idx="1152">
                  <c:v>131</c:v>
                </c:pt>
                <c:pt idx="1153">
                  <c:v>118</c:v>
                </c:pt>
                <c:pt idx="1154">
                  <c:v>113</c:v>
                </c:pt>
                <c:pt idx="1155">
                  <c:v>130</c:v>
                </c:pt>
                <c:pt idx="1156">
                  <c:v>116</c:v>
                </c:pt>
                <c:pt idx="1157">
                  <c:v>89</c:v>
                </c:pt>
                <c:pt idx="1158">
                  <c:v>139</c:v>
                </c:pt>
                <c:pt idx="1159">
                  <c:v>130</c:v>
                </c:pt>
                <c:pt idx="1160">
                  <c:v>107</c:v>
                </c:pt>
                <c:pt idx="1161">
                  <c:v>116</c:v>
                </c:pt>
                <c:pt idx="1162">
                  <c:v>96</c:v>
                </c:pt>
                <c:pt idx="1163">
                  <c:v>99</c:v>
                </c:pt>
                <c:pt idx="1164">
                  <c:v>104</c:v>
                </c:pt>
                <c:pt idx="1165">
                  <c:v>105</c:v>
                </c:pt>
                <c:pt idx="1166">
                  <c:v>101</c:v>
                </c:pt>
                <c:pt idx="1167">
                  <c:v>134</c:v>
                </c:pt>
                <c:pt idx="1168">
                  <c:v>135</c:v>
                </c:pt>
                <c:pt idx="1169">
                  <c:v>98</c:v>
                </c:pt>
                <c:pt idx="1170">
                  <c:v>155</c:v>
                </c:pt>
                <c:pt idx="1171">
                  <c:v>106</c:v>
                </c:pt>
                <c:pt idx="1172">
                  <c:v>102</c:v>
                </c:pt>
                <c:pt idx="1173">
                  <c:v>95</c:v>
                </c:pt>
                <c:pt idx="1174">
                  <c:v>103</c:v>
                </c:pt>
                <c:pt idx="1175">
                  <c:v>109</c:v>
                </c:pt>
                <c:pt idx="1176">
                  <c:v>95</c:v>
                </c:pt>
                <c:pt idx="1177">
                  <c:v>111</c:v>
                </c:pt>
                <c:pt idx="1178">
                  <c:v>123</c:v>
                </c:pt>
                <c:pt idx="1179">
                  <c:v>140</c:v>
                </c:pt>
                <c:pt idx="1180">
                  <c:v>94</c:v>
                </c:pt>
                <c:pt idx="1181">
                  <c:v>94</c:v>
                </c:pt>
                <c:pt idx="1182">
                  <c:v>92</c:v>
                </c:pt>
                <c:pt idx="1183">
                  <c:v>102</c:v>
                </c:pt>
                <c:pt idx="1184">
                  <c:v>123</c:v>
                </c:pt>
                <c:pt idx="1185">
                  <c:v>104</c:v>
                </c:pt>
                <c:pt idx="1186">
                  <c:v>102</c:v>
                </c:pt>
                <c:pt idx="1187">
                  <c:v>136</c:v>
                </c:pt>
                <c:pt idx="1188">
                  <c:v>93</c:v>
                </c:pt>
                <c:pt idx="1189">
                  <c:v>129</c:v>
                </c:pt>
                <c:pt idx="1190">
                  <c:v>107</c:v>
                </c:pt>
                <c:pt idx="1191">
                  <c:v>117</c:v>
                </c:pt>
                <c:pt idx="1192">
                  <c:v>116</c:v>
                </c:pt>
                <c:pt idx="1193">
                  <c:v>135</c:v>
                </c:pt>
                <c:pt idx="1194">
                  <c:v>107</c:v>
                </c:pt>
                <c:pt idx="1195">
                  <c:v>90</c:v>
                </c:pt>
                <c:pt idx="1196">
                  <c:v>99</c:v>
                </c:pt>
                <c:pt idx="1197">
                  <c:v>104</c:v>
                </c:pt>
                <c:pt idx="1198">
                  <c:v>115</c:v>
                </c:pt>
                <c:pt idx="1199">
                  <c:v>119</c:v>
                </c:pt>
                <c:pt idx="1200">
                  <c:v>99</c:v>
                </c:pt>
                <c:pt idx="1201">
                  <c:v>112</c:v>
                </c:pt>
                <c:pt idx="1202">
                  <c:v>128</c:v>
                </c:pt>
                <c:pt idx="1203">
                  <c:v>112</c:v>
                </c:pt>
                <c:pt idx="1204">
                  <c:v>86</c:v>
                </c:pt>
                <c:pt idx="1205">
                  <c:v>108</c:v>
                </c:pt>
                <c:pt idx="1206">
                  <c:v>128</c:v>
                </c:pt>
                <c:pt idx="1207">
                  <c:v>84</c:v>
                </c:pt>
                <c:pt idx="1208">
                  <c:v>111</c:v>
                </c:pt>
                <c:pt idx="1209">
                  <c:v>131</c:v>
                </c:pt>
                <c:pt idx="1210">
                  <c:v>123</c:v>
                </c:pt>
                <c:pt idx="1211">
                  <c:v>101</c:v>
                </c:pt>
                <c:pt idx="1212">
                  <c:v>102</c:v>
                </c:pt>
                <c:pt idx="1213">
                  <c:v>114</c:v>
                </c:pt>
                <c:pt idx="1214">
                  <c:v>107</c:v>
                </c:pt>
                <c:pt idx="1215">
                  <c:v>87</c:v>
                </c:pt>
                <c:pt idx="1216">
                  <c:v>103</c:v>
                </c:pt>
                <c:pt idx="1217">
                  <c:v>99</c:v>
                </c:pt>
                <c:pt idx="1218">
                  <c:v>122</c:v>
                </c:pt>
                <c:pt idx="1219">
                  <c:v>91</c:v>
                </c:pt>
                <c:pt idx="1220">
                  <c:v>103</c:v>
                </c:pt>
                <c:pt idx="1221">
                  <c:v>107</c:v>
                </c:pt>
                <c:pt idx="1222">
                  <c:v>106</c:v>
                </c:pt>
                <c:pt idx="1223">
                  <c:v>101</c:v>
                </c:pt>
                <c:pt idx="1224">
                  <c:v>109</c:v>
                </c:pt>
                <c:pt idx="1225">
                  <c:v>89</c:v>
                </c:pt>
                <c:pt idx="1226">
                  <c:v>119</c:v>
                </c:pt>
                <c:pt idx="1227">
                  <c:v>83</c:v>
                </c:pt>
                <c:pt idx="1228">
                  <c:v>108</c:v>
                </c:pt>
                <c:pt idx="1229">
                  <c:v>102</c:v>
                </c:pt>
                <c:pt idx="1230">
                  <c:v>93</c:v>
                </c:pt>
                <c:pt idx="1231">
                  <c:v>84</c:v>
                </c:pt>
                <c:pt idx="1232">
                  <c:v>107</c:v>
                </c:pt>
                <c:pt idx="1233">
                  <c:v>91</c:v>
                </c:pt>
                <c:pt idx="1234">
                  <c:v>94</c:v>
                </c:pt>
                <c:pt idx="1235">
                  <c:v>115</c:v>
                </c:pt>
                <c:pt idx="1236">
                  <c:v>93</c:v>
                </c:pt>
                <c:pt idx="1237">
                  <c:v>105</c:v>
                </c:pt>
                <c:pt idx="1238">
                  <c:v>107</c:v>
                </c:pt>
                <c:pt idx="1239">
                  <c:v>101</c:v>
                </c:pt>
                <c:pt idx="1240">
                  <c:v>111</c:v>
                </c:pt>
                <c:pt idx="1241">
                  <c:v>113</c:v>
                </c:pt>
                <c:pt idx="1242">
                  <c:v>112</c:v>
                </c:pt>
                <c:pt idx="1243">
                  <c:v>126</c:v>
                </c:pt>
                <c:pt idx="1244">
                  <c:v>98</c:v>
                </c:pt>
                <c:pt idx="1245">
                  <c:v>107</c:v>
                </c:pt>
                <c:pt idx="1246">
                  <c:v>87</c:v>
                </c:pt>
                <c:pt idx="1247">
                  <c:v>119</c:v>
                </c:pt>
                <c:pt idx="1248">
                  <c:v>110</c:v>
                </c:pt>
                <c:pt idx="1249">
                  <c:v>125</c:v>
                </c:pt>
                <c:pt idx="1250">
                  <c:v>113</c:v>
                </c:pt>
                <c:pt idx="1251">
                  <c:v>150</c:v>
                </c:pt>
                <c:pt idx="1252">
                  <c:v>108</c:v>
                </c:pt>
                <c:pt idx="1253">
                  <c:v>96</c:v>
                </c:pt>
                <c:pt idx="1254">
                  <c:v>93</c:v>
                </c:pt>
                <c:pt idx="1255">
                  <c:v>100</c:v>
                </c:pt>
                <c:pt idx="1256">
                  <c:v>118</c:v>
                </c:pt>
                <c:pt idx="1257">
                  <c:v>122</c:v>
                </c:pt>
                <c:pt idx="1258">
                  <c:v>120</c:v>
                </c:pt>
                <c:pt idx="1259">
                  <c:v>146</c:v>
                </c:pt>
                <c:pt idx="1260">
                  <c:v>115</c:v>
                </c:pt>
                <c:pt idx="1261">
                  <c:v>123</c:v>
                </c:pt>
                <c:pt idx="1262">
                  <c:v>94</c:v>
                </c:pt>
                <c:pt idx="1263">
                  <c:v>102</c:v>
                </c:pt>
                <c:pt idx="1264">
                  <c:v>98</c:v>
                </c:pt>
                <c:pt idx="1265">
                  <c:v>133</c:v>
                </c:pt>
                <c:pt idx="1266">
                  <c:v>118</c:v>
                </c:pt>
                <c:pt idx="1267">
                  <c:v>105</c:v>
                </c:pt>
                <c:pt idx="1268">
                  <c:v>109</c:v>
                </c:pt>
                <c:pt idx="1269">
                  <c:v>129</c:v>
                </c:pt>
                <c:pt idx="1270">
                  <c:v>109</c:v>
                </c:pt>
                <c:pt idx="1271">
                  <c:v>127</c:v>
                </c:pt>
                <c:pt idx="1272">
                  <c:v>118</c:v>
                </c:pt>
                <c:pt idx="1273">
                  <c:v>110</c:v>
                </c:pt>
                <c:pt idx="1274">
                  <c:v>90</c:v>
                </c:pt>
                <c:pt idx="1275">
                  <c:v>144</c:v>
                </c:pt>
                <c:pt idx="1276">
                  <c:v>130</c:v>
                </c:pt>
                <c:pt idx="1277">
                  <c:v>112</c:v>
                </c:pt>
                <c:pt idx="1278">
                  <c:v>133</c:v>
                </c:pt>
                <c:pt idx="1279">
                  <c:v>150</c:v>
                </c:pt>
                <c:pt idx="1280">
                  <c:v>110</c:v>
                </c:pt>
                <c:pt idx="1281">
                  <c:v>96</c:v>
                </c:pt>
                <c:pt idx="1282">
                  <c:v>96</c:v>
                </c:pt>
                <c:pt idx="1283">
                  <c:v>123</c:v>
                </c:pt>
                <c:pt idx="1284">
                  <c:v>188</c:v>
                </c:pt>
                <c:pt idx="1285">
                  <c:v>107</c:v>
                </c:pt>
                <c:pt idx="1286">
                  <c:v>110</c:v>
                </c:pt>
                <c:pt idx="1287">
                  <c:v>113</c:v>
                </c:pt>
                <c:pt idx="1288">
                  <c:v>122</c:v>
                </c:pt>
                <c:pt idx="1289">
                  <c:v>116</c:v>
                </c:pt>
                <c:pt idx="1290">
                  <c:v>93</c:v>
                </c:pt>
                <c:pt idx="1291">
                  <c:v>118</c:v>
                </c:pt>
                <c:pt idx="1292">
                  <c:v>93</c:v>
                </c:pt>
                <c:pt idx="1293">
                  <c:v>121</c:v>
                </c:pt>
                <c:pt idx="1294">
                  <c:v>101</c:v>
                </c:pt>
                <c:pt idx="1295">
                  <c:v>107</c:v>
                </c:pt>
                <c:pt idx="1296">
                  <c:v>124</c:v>
                </c:pt>
                <c:pt idx="1297">
                  <c:v>109</c:v>
                </c:pt>
                <c:pt idx="1298">
                  <c:v>105</c:v>
                </c:pt>
                <c:pt idx="1299">
                  <c:v>130</c:v>
                </c:pt>
                <c:pt idx="1300">
                  <c:v>127</c:v>
                </c:pt>
                <c:pt idx="1301">
                  <c:v>114</c:v>
                </c:pt>
                <c:pt idx="1302">
                  <c:v>106</c:v>
                </c:pt>
                <c:pt idx="1303">
                  <c:v>95</c:v>
                </c:pt>
                <c:pt idx="1304">
                  <c:v>81</c:v>
                </c:pt>
                <c:pt idx="1305">
                  <c:v>95</c:v>
                </c:pt>
                <c:pt idx="1306">
                  <c:v>108</c:v>
                </c:pt>
                <c:pt idx="1307">
                  <c:v>105</c:v>
                </c:pt>
                <c:pt idx="1308">
                  <c:v>95</c:v>
                </c:pt>
                <c:pt idx="1309">
                  <c:v>126</c:v>
                </c:pt>
                <c:pt idx="1310">
                  <c:v>102</c:v>
                </c:pt>
                <c:pt idx="1311">
                  <c:v>121</c:v>
                </c:pt>
                <c:pt idx="1312">
                  <c:v>129</c:v>
                </c:pt>
                <c:pt idx="1313">
                  <c:v>88</c:v>
                </c:pt>
                <c:pt idx="1314">
                  <c:v>106</c:v>
                </c:pt>
                <c:pt idx="1315">
                  <c:v>110</c:v>
                </c:pt>
                <c:pt idx="1316">
                  <c:v>109</c:v>
                </c:pt>
                <c:pt idx="1317">
                  <c:v>143</c:v>
                </c:pt>
                <c:pt idx="1318">
                  <c:v>120</c:v>
                </c:pt>
                <c:pt idx="1319">
                  <c:v>128</c:v>
                </c:pt>
                <c:pt idx="1320">
                  <c:v>123</c:v>
                </c:pt>
                <c:pt idx="1321">
                  <c:v>129</c:v>
                </c:pt>
                <c:pt idx="1322">
                  <c:v>105</c:v>
                </c:pt>
                <c:pt idx="1323">
                  <c:v>162</c:v>
                </c:pt>
                <c:pt idx="1324">
                  <c:v>138</c:v>
                </c:pt>
                <c:pt idx="1325">
                  <c:v>100</c:v>
                </c:pt>
                <c:pt idx="1326">
                  <c:v>90</c:v>
                </c:pt>
                <c:pt idx="1327">
                  <c:v>108</c:v>
                </c:pt>
                <c:pt idx="1328">
                  <c:v>101</c:v>
                </c:pt>
                <c:pt idx="1329">
                  <c:v>109</c:v>
                </c:pt>
                <c:pt idx="1330">
                  <c:v>132</c:v>
                </c:pt>
                <c:pt idx="1331">
                  <c:v>123</c:v>
                </c:pt>
                <c:pt idx="1332">
                  <c:v>87</c:v>
                </c:pt>
                <c:pt idx="1333">
                  <c:v>109</c:v>
                </c:pt>
                <c:pt idx="1334">
                  <c:v>109</c:v>
                </c:pt>
                <c:pt idx="1335">
                  <c:v>92</c:v>
                </c:pt>
                <c:pt idx="1336">
                  <c:v>125</c:v>
                </c:pt>
                <c:pt idx="1337">
                  <c:v>202</c:v>
                </c:pt>
                <c:pt idx="1338">
                  <c:v>134</c:v>
                </c:pt>
                <c:pt idx="1339">
                  <c:v>88</c:v>
                </c:pt>
                <c:pt idx="1340">
                  <c:v>92</c:v>
                </c:pt>
                <c:pt idx="1341">
                  <c:v>91</c:v>
                </c:pt>
                <c:pt idx="1342">
                  <c:v>75</c:v>
                </c:pt>
                <c:pt idx="1343">
                  <c:v>98</c:v>
                </c:pt>
                <c:pt idx="1344">
                  <c:v>147</c:v>
                </c:pt>
                <c:pt idx="1345">
                  <c:v>100</c:v>
                </c:pt>
                <c:pt idx="1346">
                  <c:v>120</c:v>
                </c:pt>
                <c:pt idx="1347">
                  <c:v>104</c:v>
                </c:pt>
                <c:pt idx="1348">
                  <c:v>103</c:v>
                </c:pt>
                <c:pt idx="1349">
                  <c:v>109</c:v>
                </c:pt>
                <c:pt idx="1350">
                  <c:v>104</c:v>
                </c:pt>
                <c:pt idx="1351">
                  <c:v>112</c:v>
                </c:pt>
                <c:pt idx="1352">
                  <c:v>95</c:v>
                </c:pt>
                <c:pt idx="1353">
                  <c:v>102</c:v>
                </c:pt>
                <c:pt idx="1354">
                  <c:v>150</c:v>
                </c:pt>
                <c:pt idx="1355">
                  <c:v>101</c:v>
                </c:pt>
                <c:pt idx="1356">
                  <c:v>108</c:v>
                </c:pt>
                <c:pt idx="1357">
                  <c:v>98</c:v>
                </c:pt>
                <c:pt idx="1358">
                  <c:v>137</c:v>
                </c:pt>
                <c:pt idx="1359">
                  <c:v>112</c:v>
                </c:pt>
                <c:pt idx="1360">
                  <c:v>101</c:v>
                </c:pt>
                <c:pt idx="1361">
                  <c:v>103</c:v>
                </c:pt>
                <c:pt idx="1362">
                  <c:v>101</c:v>
                </c:pt>
                <c:pt idx="1363">
                  <c:v>112</c:v>
                </c:pt>
                <c:pt idx="1364">
                  <c:v>102</c:v>
                </c:pt>
                <c:pt idx="1365">
                  <c:v>101</c:v>
                </c:pt>
                <c:pt idx="1366">
                  <c:v>155</c:v>
                </c:pt>
                <c:pt idx="1367">
                  <c:v>109</c:v>
                </c:pt>
                <c:pt idx="1368">
                  <c:v>140</c:v>
                </c:pt>
                <c:pt idx="1369">
                  <c:v>108</c:v>
                </c:pt>
                <c:pt idx="1370">
                  <c:v>96</c:v>
                </c:pt>
                <c:pt idx="1371">
                  <c:v>123</c:v>
                </c:pt>
                <c:pt idx="1372">
                  <c:v>106</c:v>
                </c:pt>
                <c:pt idx="1373">
                  <c:v>76</c:v>
                </c:pt>
                <c:pt idx="1374">
                  <c:v>107</c:v>
                </c:pt>
                <c:pt idx="1375">
                  <c:v>82</c:v>
                </c:pt>
                <c:pt idx="1376">
                  <c:v>109</c:v>
                </c:pt>
                <c:pt idx="1377">
                  <c:v>99</c:v>
                </c:pt>
                <c:pt idx="1378">
                  <c:v>91</c:v>
                </c:pt>
                <c:pt idx="1379">
                  <c:v>87</c:v>
                </c:pt>
                <c:pt idx="1380">
                  <c:v>125</c:v>
                </c:pt>
                <c:pt idx="1381">
                  <c:v>118</c:v>
                </c:pt>
                <c:pt idx="1382">
                  <c:v>98</c:v>
                </c:pt>
                <c:pt idx="1383">
                  <c:v>92</c:v>
                </c:pt>
                <c:pt idx="1384">
                  <c:v>92</c:v>
                </c:pt>
                <c:pt idx="1385">
                  <c:v>115</c:v>
                </c:pt>
                <c:pt idx="1386">
                  <c:v>120</c:v>
                </c:pt>
                <c:pt idx="1387">
                  <c:v>111</c:v>
                </c:pt>
                <c:pt idx="1388">
                  <c:v>94</c:v>
                </c:pt>
                <c:pt idx="1389">
                  <c:v>100</c:v>
                </c:pt>
                <c:pt idx="1390">
                  <c:v>101</c:v>
                </c:pt>
                <c:pt idx="1391">
                  <c:v>139</c:v>
                </c:pt>
                <c:pt idx="1392">
                  <c:v>91</c:v>
                </c:pt>
                <c:pt idx="1393">
                  <c:v>109</c:v>
                </c:pt>
                <c:pt idx="1394">
                  <c:v>102</c:v>
                </c:pt>
                <c:pt idx="1395">
                  <c:v>103</c:v>
                </c:pt>
                <c:pt idx="1396">
                  <c:v>83</c:v>
                </c:pt>
                <c:pt idx="1397">
                  <c:v>123</c:v>
                </c:pt>
                <c:pt idx="1398">
                  <c:v>101</c:v>
                </c:pt>
                <c:pt idx="1399">
                  <c:v>117</c:v>
                </c:pt>
                <c:pt idx="1400">
                  <c:v>114</c:v>
                </c:pt>
                <c:pt idx="1401">
                  <c:v>330</c:v>
                </c:pt>
                <c:pt idx="1402">
                  <c:v>121</c:v>
                </c:pt>
                <c:pt idx="1403">
                  <c:v>114</c:v>
                </c:pt>
                <c:pt idx="1404">
                  <c:v>148</c:v>
                </c:pt>
                <c:pt idx="1405">
                  <c:v>113</c:v>
                </c:pt>
                <c:pt idx="1406">
                  <c:v>91</c:v>
                </c:pt>
                <c:pt idx="1407">
                  <c:v>139</c:v>
                </c:pt>
                <c:pt idx="1408">
                  <c:v>96</c:v>
                </c:pt>
                <c:pt idx="1409">
                  <c:v>102</c:v>
                </c:pt>
                <c:pt idx="1410">
                  <c:v>96</c:v>
                </c:pt>
                <c:pt idx="1411">
                  <c:v>101</c:v>
                </c:pt>
                <c:pt idx="1412">
                  <c:v>128</c:v>
                </c:pt>
                <c:pt idx="1413">
                  <c:v>109</c:v>
                </c:pt>
                <c:pt idx="1414">
                  <c:v>114</c:v>
                </c:pt>
                <c:pt idx="1415">
                  <c:v>105</c:v>
                </c:pt>
                <c:pt idx="1416">
                  <c:v>141</c:v>
                </c:pt>
                <c:pt idx="1417">
                  <c:v>138</c:v>
                </c:pt>
                <c:pt idx="1418">
                  <c:v>101</c:v>
                </c:pt>
                <c:pt idx="1419">
                  <c:v>99</c:v>
                </c:pt>
                <c:pt idx="1420">
                  <c:v>89</c:v>
                </c:pt>
                <c:pt idx="1421">
                  <c:v>99</c:v>
                </c:pt>
                <c:pt idx="1422">
                  <c:v>105</c:v>
                </c:pt>
                <c:pt idx="1423">
                  <c:v>97</c:v>
                </c:pt>
                <c:pt idx="1424">
                  <c:v>140</c:v>
                </c:pt>
                <c:pt idx="1425">
                  <c:v>118</c:v>
                </c:pt>
                <c:pt idx="1426">
                  <c:v>94</c:v>
                </c:pt>
                <c:pt idx="1427">
                  <c:v>124</c:v>
                </c:pt>
                <c:pt idx="1428">
                  <c:v>134</c:v>
                </c:pt>
                <c:pt idx="1429">
                  <c:v>113</c:v>
                </c:pt>
                <c:pt idx="1430">
                  <c:v>124</c:v>
                </c:pt>
                <c:pt idx="1431">
                  <c:v>97</c:v>
                </c:pt>
                <c:pt idx="1432">
                  <c:v>123</c:v>
                </c:pt>
                <c:pt idx="1433">
                  <c:v>99</c:v>
                </c:pt>
                <c:pt idx="1434">
                  <c:v>101</c:v>
                </c:pt>
                <c:pt idx="1435">
                  <c:v>92</c:v>
                </c:pt>
                <c:pt idx="1436">
                  <c:v>131</c:v>
                </c:pt>
                <c:pt idx="1437">
                  <c:v>107</c:v>
                </c:pt>
                <c:pt idx="1438">
                  <c:v>103</c:v>
                </c:pt>
                <c:pt idx="1439">
                  <c:v>129</c:v>
                </c:pt>
                <c:pt idx="1440">
                  <c:v>107</c:v>
                </c:pt>
                <c:pt idx="1441">
                  <c:v>89</c:v>
                </c:pt>
                <c:pt idx="1442">
                  <c:v>113</c:v>
                </c:pt>
                <c:pt idx="1443">
                  <c:v>93</c:v>
                </c:pt>
                <c:pt idx="1444">
                  <c:v>120</c:v>
                </c:pt>
                <c:pt idx="1445">
                  <c:v>98</c:v>
                </c:pt>
                <c:pt idx="1446">
                  <c:v>105</c:v>
                </c:pt>
                <c:pt idx="1447">
                  <c:v>98</c:v>
                </c:pt>
                <c:pt idx="1448">
                  <c:v>96</c:v>
                </c:pt>
                <c:pt idx="1449">
                  <c:v>87</c:v>
                </c:pt>
                <c:pt idx="1450">
                  <c:v>107</c:v>
                </c:pt>
                <c:pt idx="1451">
                  <c:v>90</c:v>
                </c:pt>
                <c:pt idx="1452">
                  <c:v>121</c:v>
                </c:pt>
                <c:pt idx="1453">
                  <c:v>119</c:v>
                </c:pt>
                <c:pt idx="1454">
                  <c:v>107</c:v>
                </c:pt>
                <c:pt idx="1455">
                  <c:v>110</c:v>
                </c:pt>
                <c:pt idx="1456">
                  <c:v>100</c:v>
                </c:pt>
                <c:pt idx="1457">
                  <c:v>75</c:v>
                </c:pt>
                <c:pt idx="1458">
                  <c:v>132</c:v>
                </c:pt>
                <c:pt idx="1459">
                  <c:v>105</c:v>
                </c:pt>
                <c:pt idx="1460">
                  <c:v>289</c:v>
                </c:pt>
                <c:pt idx="1461">
                  <c:v>102</c:v>
                </c:pt>
                <c:pt idx="1462">
                  <c:v>143</c:v>
                </c:pt>
                <c:pt idx="1463">
                  <c:v>113</c:v>
                </c:pt>
                <c:pt idx="1464">
                  <c:v>161</c:v>
                </c:pt>
                <c:pt idx="1465">
                  <c:v>138</c:v>
                </c:pt>
                <c:pt idx="1466">
                  <c:v>126</c:v>
                </c:pt>
                <c:pt idx="1467">
                  <c:v>99</c:v>
                </c:pt>
                <c:pt idx="1468">
                  <c:v>101</c:v>
                </c:pt>
                <c:pt idx="1469">
                  <c:v>103</c:v>
                </c:pt>
                <c:pt idx="1470">
                  <c:v>118</c:v>
                </c:pt>
                <c:pt idx="1471">
                  <c:v>99</c:v>
                </c:pt>
                <c:pt idx="1472">
                  <c:v>105</c:v>
                </c:pt>
                <c:pt idx="1473">
                  <c:v>113</c:v>
                </c:pt>
                <c:pt idx="1474">
                  <c:v>93</c:v>
                </c:pt>
                <c:pt idx="1475">
                  <c:v>108</c:v>
                </c:pt>
                <c:pt idx="1476">
                  <c:v>74</c:v>
                </c:pt>
                <c:pt idx="1477">
                  <c:v>116</c:v>
                </c:pt>
                <c:pt idx="1478">
                  <c:v>104</c:v>
                </c:pt>
                <c:pt idx="1479">
                  <c:v>106</c:v>
                </c:pt>
                <c:pt idx="1480">
                  <c:v>120</c:v>
                </c:pt>
                <c:pt idx="1481">
                  <c:v>135</c:v>
                </c:pt>
                <c:pt idx="1482">
                  <c:v>132</c:v>
                </c:pt>
                <c:pt idx="1483">
                  <c:v>92</c:v>
                </c:pt>
                <c:pt idx="1484">
                  <c:v>99</c:v>
                </c:pt>
                <c:pt idx="1485">
                  <c:v>90</c:v>
                </c:pt>
                <c:pt idx="1486">
                  <c:v>111</c:v>
                </c:pt>
                <c:pt idx="1487">
                  <c:v>103</c:v>
                </c:pt>
                <c:pt idx="1488">
                  <c:v>127</c:v>
                </c:pt>
                <c:pt idx="1489">
                  <c:v>112</c:v>
                </c:pt>
                <c:pt idx="1490">
                  <c:v>87</c:v>
                </c:pt>
                <c:pt idx="1491">
                  <c:v>138</c:v>
                </c:pt>
                <c:pt idx="1492">
                  <c:v>132</c:v>
                </c:pt>
                <c:pt idx="1493">
                  <c:v>103</c:v>
                </c:pt>
                <c:pt idx="1494">
                  <c:v>123</c:v>
                </c:pt>
                <c:pt idx="1495">
                  <c:v>111</c:v>
                </c:pt>
                <c:pt idx="1496">
                  <c:v>102</c:v>
                </c:pt>
                <c:pt idx="1497">
                  <c:v>78</c:v>
                </c:pt>
                <c:pt idx="1498">
                  <c:v>132</c:v>
                </c:pt>
                <c:pt idx="1499">
                  <c:v>133</c:v>
                </c:pt>
                <c:pt idx="1500">
                  <c:v>108</c:v>
                </c:pt>
                <c:pt idx="1501">
                  <c:v>125</c:v>
                </c:pt>
                <c:pt idx="1502">
                  <c:v>98</c:v>
                </c:pt>
                <c:pt idx="1503">
                  <c:v>119</c:v>
                </c:pt>
                <c:pt idx="1504">
                  <c:v>87</c:v>
                </c:pt>
                <c:pt idx="1505">
                  <c:v>91</c:v>
                </c:pt>
                <c:pt idx="1506">
                  <c:v>100</c:v>
                </c:pt>
                <c:pt idx="1507">
                  <c:v>118</c:v>
                </c:pt>
                <c:pt idx="1508">
                  <c:v>109</c:v>
                </c:pt>
                <c:pt idx="1509">
                  <c:v>99</c:v>
                </c:pt>
                <c:pt idx="1510">
                  <c:v>114</c:v>
                </c:pt>
                <c:pt idx="1511">
                  <c:v>89</c:v>
                </c:pt>
                <c:pt idx="1512">
                  <c:v>95</c:v>
                </c:pt>
                <c:pt idx="1513">
                  <c:v>98</c:v>
                </c:pt>
                <c:pt idx="1514">
                  <c:v>94</c:v>
                </c:pt>
                <c:pt idx="1515">
                  <c:v>85</c:v>
                </c:pt>
                <c:pt idx="1516">
                  <c:v>124</c:v>
                </c:pt>
                <c:pt idx="1517">
                  <c:v>131</c:v>
                </c:pt>
                <c:pt idx="1518">
                  <c:v>107</c:v>
                </c:pt>
                <c:pt idx="1519">
                  <c:v>99</c:v>
                </c:pt>
                <c:pt idx="1520">
                  <c:v>83</c:v>
                </c:pt>
                <c:pt idx="1521">
                  <c:v>131</c:v>
                </c:pt>
                <c:pt idx="1522">
                  <c:v>85</c:v>
                </c:pt>
                <c:pt idx="1523">
                  <c:v>126</c:v>
                </c:pt>
                <c:pt idx="1524">
                  <c:v>123</c:v>
                </c:pt>
                <c:pt idx="1525">
                  <c:v>105</c:v>
                </c:pt>
                <c:pt idx="1526">
                  <c:v>125</c:v>
                </c:pt>
                <c:pt idx="1527">
                  <c:v>77</c:v>
                </c:pt>
                <c:pt idx="1528">
                  <c:v>121</c:v>
                </c:pt>
                <c:pt idx="1529">
                  <c:v>124</c:v>
                </c:pt>
                <c:pt idx="1530">
                  <c:v>99</c:v>
                </c:pt>
                <c:pt idx="1531">
                  <c:v>112</c:v>
                </c:pt>
                <c:pt idx="1532">
                  <c:v>111</c:v>
                </c:pt>
                <c:pt idx="1533">
                  <c:v>107</c:v>
                </c:pt>
                <c:pt idx="1534">
                  <c:v>104</c:v>
                </c:pt>
                <c:pt idx="1535">
                  <c:v>113</c:v>
                </c:pt>
                <c:pt idx="1536">
                  <c:v>113</c:v>
                </c:pt>
                <c:pt idx="1537">
                  <c:v>95</c:v>
                </c:pt>
                <c:pt idx="1538">
                  <c:v>86</c:v>
                </c:pt>
                <c:pt idx="1539">
                  <c:v>126</c:v>
                </c:pt>
                <c:pt idx="1540">
                  <c:v>101</c:v>
                </c:pt>
                <c:pt idx="1541">
                  <c:v>102</c:v>
                </c:pt>
                <c:pt idx="1542">
                  <c:v>111</c:v>
                </c:pt>
                <c:pt idx="1543">
                  <c:v>95</c:v>
                </c:pt>
                <c:pt idx="1544">
                  <c:v>98</c:v>
                </c:pt>
                <c:pt idx="1545">
                  <c:v>100</c:v>
                </c:pt>
                <c:pt idx="1546">
                  <c:v>118</c:v>
                </c:pt>
                <c:pt idx="1547">
                  <c:v>125</c:v>
                </c:pt>
                <c:pt idx="1548">
                  <c:v>94</c:v>
                </c:pt>
                <c:pt idx="1549">
                  <c:v>79</c:v>
                </c:pt>
                <c:pt idx="1550">
                  <c:v>106</c:v>
                </c:pt>
                <c:pt idx="1551">
                  <c:v>63</c:v>
                </c:pt>
                <c:pt idx="1552">
                  <c:v>85</c:v>
                </c:pt>
                <c:pt idx="1553">
                  <c:v>108</c:v>
                </c:pt>
                <c:pt idx="1554">
                  <c:v>139</c:v>
                </c:pt>
                <c:pt idx="1555">
                  <c:v>127</c:v>
                </c:pt>
                <c:pt idx="1556">
                  <c:v>106</c:v>
                </c:pt>
                <c:pt idx="1557">
                  <c:v>95</c:v>
                </c:pt>
                <c:pt idx="1558">
                  <c:v>118</c:v>
                </c:pt>
                <c:pt idx="1559">
                  <c:v>108</c:v>
                </c:pt>
                <c:pt idx="1560">
                  <c:v>105</c:v>
                </c:pt>
                <c:pt idx="1561">
                  <c:v>131</c:v>
                </c:pt>
                <c:pt idx="1562">
                  <c:v>104</c:v>
                </c:pt>
                <c:pt idx="1563">
                  <c:v>133</c:v>
                </c:pt>
                <c:pt idx="1564">
                  <c:v>94</c:v>
                </c:pt>
                <c:pt idx="1565">
                  <c:v>109</c:v>
                </c:pt>
                <c:pt idx="1566">
                  <c:v>96</c:v>
                </c:pt>
                <c:pt idx="1567">
                  <c:v>105</c:v>
                </c:pt>
                <c:pt idx="1568">
                  <c:v>99</c:v>
                </c:pt>
                <c:pt idx="1569">
                  <c:v>112</c:v>
                </c:pt>
                <c:pt idx="1570">
                  <c:v>108</c:v>
                </c:pt>
                <c:pt idx="1571">
                  <c:v>126</c:v>
                </c:pt>
                <c:pt idx="1572">
                  <c:v>98</c:v>
                </c:pt>
                <c:pt idx="1573">
                  <c:v>104</c:v>
                </c:pt>
                <c:pt idx="1574">
                  <c:v>110</c:v>
                </c:pt>
                <c:pt idx="1575">
                  <c:v>130</c:v>
                </c:pt>
                <c:pt idx="1576">
                  <c:v>93</c:v>
                </c:pt>
                <c:pt idx="1577">
                  <c:v>96</c:v>
                </c:pt>
                <c:pt idx="1578">
                  <c:v>114</c:v>
                </c:pt>
                <c:pt idx="1579">
                  <c:v>106</c:v>
                </c:pt>
                <c:pt idx="1580">
                  <c:v>150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107</c:v>
                </c:pt>
                <c:pt idx="1585">
                  <c:v>102</c:v>
                </c:pt>
                <c:pt idx="1586">
                  <c:v>101</c:v>
                </c:pt>
                <c:pt idx="1587">
                  <c:v>86</c:v>
                </c:pt>
                <c:pt idx="1588">
                  <c:v>108</c:v>
                </c:pt>
                <c:pt idx="1589">
                  <c:v>123</c:v>
                </c:pt>
                <c:pt idx="1590">
                  <c:v>88</c:v>
                </c:pt>
                <c:pt idx="1591">
                  <c:v>109</c:v>
                </c:pt>
                <c:pt idx="1592">
                  <c:v>122</c:v>
                </c:pt>
                <c:pt idx="1593">
                  <c:v>251</c:v>
                </c:pt>
                <c:pt idx="1594">
                  <c:v>118</c:v>
                </c:pt>
                <c:pt idx="1595">
                  <c:v>131</c:v>
                </c:pt>
                <c:pt idx="1596">
                  <c:v>109</c:v>
                </c:pt>
                <c:pt idx="1597">
                  <c:v>88</c:v>
                </c:pt>
                <c:pt idx="1598">
                  <c:v>103</c:v>
                </c:pt>
                <c:pt idx="1599">
                  <c:v>87</c:v>
                </c:pt>
                <c:pt idx="1600">
                  <c:v>160</c:v>
                </c:pt>
                <c:pt idx="1601">
                  <c:v>121</c:v>
                </c:pt>
                <c:pt idx="1602">
                  <c:v>129</c:v>
                </c:pt>
                <c:pt idx="1603">
                  <c:v>115</c:v>
                </c:pt>
                <c:pt idx="1604">
                  <c:v>153</c:v>
                </c:pt>
                <c:pt idx="1605">
                  <c:v>128</c:v>
                </c:pt>
                <c:pt idx="1606">
                  <c:v>89</c:v>
                </c:pt>
                <c:pt idx="1607">
                  <c:v>122</c:v>
                </c:pt>
                <c:pt idx="1608">
                  <c:v>99</c:v>
                </c:pt>
                <c:pt idx="1609">
                  <c:v>99</c:v>
                </c:pt>
                <c:pt idx="1610">
                  <c:v>147</c:v>
                </c:pt>
                <c:pt idx="1611">
                  <c:v>112</c:v>
                </c:pt>
                <c:pt idx="1612">
                  <c:v>88</c:v>
                </c:pt>
                <c:pt idx="1613">
                  <c:v>94</c:v>
                </c:pt>
                <c:pt idx="1614">
                  <c:v>90</c:v>
                </c:pt>
                <c:pt idx="1615">
                  <c:v>167</c:v>
                </c:pt>
                <c:pt idx="1616">
                  <c:v>118</c:v>
                </c:pt>
                <c:pt idx="1617">
                  <c:v>83</c:v>
                </c:pt>
                <c:pt idx="1618">
                  <c:v>104</c:v>
                </c:pt>
                <c:pt idx="1619">
                  <c:v>102</c:v>
                </c:pt>
                <c:pt idx="1620">
                  <c:v>131</c:v>
                </c:pt>
                <c:pt idx="1621">
                  <c:v>101</c:v>
                </c:pt>
                <c:pt idx="1622">
                  <c:v>130</c:v>
                </c:pt>
                <c:pt idx="1623">
                  <c:v>120</c:v>
                </c:pt>
                <c:pt idx="1624">
                  <c:v>135</c:v>
                </c:pt>
                <c:pt idx="1625">
                  <c:v>110</c:v>
                </c:pt>
                <c:pt idx="1626">
                  <c:v>103</c:v>
                </c:pt>
                <c:pt idx="1627">
                  <c:v>110</c:v>
                </c:pt>
                <c:pt idx="1628">
                  <c:v>91</c:v>
                </c:pt>
                <c:pt idx="1629">
                  <c:v>105</c:v>
                </c:pt>
                <c:pt idx="1630">
                  <c:v>127</c:v>
                </c:pt>
                <c:pt idx="1631">
                  <c:v>82</c:v>
                </c:pt>
                <c:pt idx="1632">
                  <c:v>99</c:v>
                </c:pt>
                <c:pt idx="1633">
                  <c:v>90</c:v>
                </c:pt>
                <c:pt idx="1634">
                  <c:v>115</c:v>
                </c:pt>
                <c:pt idx="1635">
                  <c:v>96</c:v>
                </c:pt>
                <c:pt idx="1636">
                  <c:v>104</c:v>
                </c:pt>
                <c:pt idx="1637">
                  <c:v>117</c:v>
                </c:pt>
                <c:pt idx="1638">
                  <c:v>83</c:v>
                </c:pt>
                <c:pt idx="1639">
                  <c:v>99</c:v>
                </c:pt>
                <c:pt idx="1640">
                  <c:v>81</c:v>
                </c:pt>
                <c:pt idx="1641">
                  <c:v>135</c:v>
                </c:pt>
                <c:pt idx="1642">
                  <c:v>117</c:v>
                </c:pt>
                <c:pt idx="1643">
                  <c:v>139</c:v>
                </c:pt>
                <c:pt idx="1644">
                  <c:v>123</c:v>
                </c:pt>
                <c:pt idx="1645">
                  <c:v>117</c:v>
                </c:pt>
                <c:pt idx="1646">
                  <c:v>97</c:v>
                </c:pt>
                <c:pt idx="1647">
                  <c:v>103</c:v>
                </c:pt>
                <c:pt idx="1648">
                  <c:v>119</c:v>
                </c:pt>
                <c:pt idx="1649">
                  <c:v>94</c:v>
                </c:pt>
                <c:pt idx="1650">
                  <c:v>89</c:v>
                </c:pt>
                <c:pt idx="1651">
                  <c:v>98</c:v>
                </c:pt>
                <c:pt idx="1652">
                  <c:v>107</c:v>
                </c:pt>
                <c:pt idx="1653">
                  <c:v>108</c:v>
                </c:pt>
                <c:pt idx="1654">
                  <c:v>134</c:v>
                </c:pt>
                <c:pt idx="1655">
                  <c:v>110</c:v>
                </c:pt>
                <c:pt idx="1656">
                  <c:v>103</c:v>
                </c:pt>
                <c:pt idx="1657">
                  <c:v>100</c:v>
                </c:pt>
                <c:pt idx="1658">
                  <c:v>131</c:v>
                </c:pt>
                <c:pt idx="1659">
                  <c:v>133</c:v>
                </c:pt>
                <c:pt idx="1660">
                  <c:v>109</c:v>
                </c:pt>
                <c:pt idx="1661">
                  <c:v>114</c:v>
                </c:pt>
                <c:pt idx="1662">
                  <c:v>164</c:v>
                </c:pt>
                <c:pt idx="1663">
                  <c:v>92</c:v>
                </c:pt>
                <c:pt idx="1664">
                  <c:v>122</c:v>
                </c:pt>
                <c:pt idx="1665">
                  <c:v>110</c:v>
                </c:pt>
                <c:pt idx="1666">
                  <c:v>116</c:v>
                </c:pt>
                <c:pt idx="1667">
                  <c:v>115</c:v>
                </c:pt>
                <c:pt idx="1668">
                  <c:v>148</c:v>
                </c:pt>
                <c:pt idx="1669">
                  <c:v>118</c:v>
                </c:pt>
                <c:pt idx="1670">
                  <c:v>101</c:v>
                </c:pt>
                <c:pt idx="1671">
                  <c:v>82</c:v>
                </c:pt>
                <c:pt idx="1672">
                  <c:v>110</c:v>
                </c:pt>
                <c:pt idx="1673">
                  <c:v>193</c:v>
                </c:pt>
                <c:pt idx="1674">
                  <c:v>130</c:v>
                </c:pt>
                <c:pt idx="1675">
                  <c:v>111</c:v>
                </c:pt>
                <c:pt idx="1676">
                  <c:v>110</c:v>
                </c:pt>
                <c:pt idx="1677">
                  <c:v>123</c:v>
                </c:pt>
                <c:pt idx="1678">
                  <c:v>109</c:v>
                </c:pt>
                <c:pt idx="1679">
                  <c:v>99</c:v>
                </c:pt>
                <c:pt idx="1680">
                  <c:v>106</c:v>
                </c:pt>
                <c:pt idx="1681">
                  <c:v>89</c:v>
                </c:pt>
                <c:pt idx="1682">
                  <c:v>98</c:v>
                </c:pt>
                <c:pt idx="1683">
                  <c:v>93</c:v>
                </c:pt>
                <c:pt idx="1684">
                  <c:v>112</c:v>
                </c:pt>
                <c:pt idx="1685">
                  <c:v>101</c:v>
                </c:pt>
                <c:pt idx="1686">
                  <c:v>104</c:v>
                </c:pt>
                <c:pt idx="1687">
                  <c:v>120</c:v>
                </c:pt>
                <c:pt idx="1688">
                  <c:v>91</c:v>
                </c:pt>
                <c:pt idx="1689">
                  <c:v>97</c:v>
                </c:pt>
                <c:pt idx="1690">
                  <c:v>133</c:v>
                </c:pt>
                <c:pt idx="1691">
                  <c:v>123</c:v>
                </c:pt>
                <c:pt idx="1692">
                  <c:v>114</c:v>
                </c:pt>
                <c:pt idx="1693">
                  <c:v>111</c:v>
                </c:pt>
                <c:pt idx="1694">
                  <c:v>117</c:v>
                </c:pt>
                <c:pt idx="1695">
                  <c:v>121</c:v>
                </c:pt>
                <c:pt idx="1696">
                  <c:v>139</c:v>
                </c:pt>
                <c:pt idx="1697">
                  <c:v>115</c:v>
                </c:pt>
                <c:pt idx="1698">
                  <c:v>175</c:v>
                </c:pt>
                <c:pt idx="1699">
                  <c:v>85</c:v>
                </c:pt>
                <c:pt idx="1700">
                  <c:v>90</c:v>
                </c:pt>
                <c:pt idx="1701">
                  <c:v>107</c:v>
                </c:pt>
                <c:pt idx="1702">
                  <c:v>100</c:v>
                </c:pt>
                <c:pt idx="1703">
                  <c:v>129</c:v>
                </c:pt>
                <c:pt idx="1704">
                  <c:v>109</c:v>
                </c:pt>
                <c:pt idx="1705">
                  <c:v>94</c:v>
                </c:pt>
                <c:pt idx="1706">
                  <c:v>133</c:v>
                </c:pt>
                <c:pt idx="1707">
                  <c:v>105</c:v>
                </c:pt>
                <c:pt idx="1708">
                  <c:v>100</c:v>
                </c:pt>
                <c:pt idx="1709">
                  <c:v>113</c:v>
                </c:pt>
                <c:pt idx="1710">
                  <c:v>118</c:v>
                </c:pt>
                <c:pt idx="1711">
                  <c:v>110</c:v>
                </c:pt>
                <c:pt idx="1712">
                  <c:v>110</c:v>
                </c:pt>
                <c:pt idx="1713">
                  <c:v>99</c:v>
                </c:pt>
                <c:pt idx="1714">
                  <c:v>101</c:v>
                </c:pt>
                <c:pt idx="1715">
                  <c:v>103</c:v>
                </c:pt>
                <c:pt idx="1716">
                  <c:v>95</c:v>
                </c:pt>
                <c:pt idx="1717">
                  <c:v>117</c:v>
                </c:pt>
                <c:pt idx="1718">
                  <c:v>129</c:v>
                </c:pt>
                <c:pt idx="1719">
                  <c:v>120</c:v>
                </c:pt>
                <c:pt idx="1720">
                  <c:v>125</c:v>
                </c:pt>
                <c:pt idx="1721">
                  <c:v>133</c:v>
                </c:pt>
                <c:pt idx="1722">
                  <c:v>116</c:v>
                </c:pt>
                <c:pt idx="1723">
                  <c:v>129</c:v>
                </c:pt>
                <c:pt idx="1724">
                  <c:v>93</c:v>
                </c:pt>
                <c:pt idx="1725">
                  <c:v>118</c:v>
                </c:pt>
                <c:pt idx="1726">
                  <c:v>129</c:v>
                </c:pt>
                <c:pt idx="1727">
                  <c:v>185</c:v>
                </c:pt>
                <c:pt idx="1728">
                  <c:v>146</c:v>
                </c:pt>
                <c:pt idx="1729">
                  <c:v>128</c:v>
                </c:pt>
                <c:pt idx="1730">
                  <c:v>93</c:v>
                </c:pt>
                <c:pt idx="1731">
                  <c:v>97</c:v>
                </c:pt>
                <c:pt idx="1732">
                  <c:v>82</c:v>
                </c:pt>
                <c:pt idx="1733">
                  <c:v>85</c:v>
                </c:pt>
                <c:pt idx="1734">
                  <c:v>88</c:v>
                </c:pt>
                <c:pt idx="1735">
                  <c:v>119</c:v>
                </c:pt>
                <c:pt idx="1736">
                  <c:v>122</c:v>
                </c:pt>
                <c:pt idx="1737">
                  <c:v>99</c:v>
                </c:pt>
                <c:pt idx="1738">
                  <c:v>97</c:v>
                </c:pt>
                <c:pt idx="1739">
                  <c:v>121</c:v>
                </c:pt>
                <c:pt idx="1740">
                  <c:v>95</c:v>
                </c:pt>
                <c:pt idx="1741">
                  <c:v>105</c:v>
                </c:pt>
                <c:pt idx="1742">
                  <c:v>108</c:v>
                </c:pt>
                <c:pt idx="1743">
                  <c:v>134</c:v>
                </c:pt>
                <c:pt idx="1744">
                  <c:v>115</c:v>
                </c:pt>
                <c:pt idx="1745">
                  <c:v>86</c:v>
                </c:pt>
                <c:pt idx="1746">
                  <c:v>101</c:v>
                </c:pt>
                <c:pt idx="1747">
                  <c:v>96</c:v>
                </c:pt>
                <c:pt idx="1748">
                  <c:v>101</c:v>
                </c:pt>
                <c:pt idx="1749">
                  <c:v>100</c:v>
                </c:pt>
                <c:pt idx="1750">
                  <c:v>117</c:v>
                </c:pt>
                <c:pt idx="1751">
                  <c:v>101</c:v>
                </c:pt>
                <c:pt idx="1752">
                  <c:v>98</c:v>
                </c:pt>
                <c:pt idx="1753">
                  <c:v>146</c:v>
                </c:pt>
                <c:pt idx="1754">
                  <c:v>102</c:v>
                </c:pt>
                <c:pt idx="1755">
                  <c:v>97</c:v>
                </c:pt>
                <c:pt idx="1756">
                  <c:v>142</c:v>
                </c:pt>
                <c:pt idx="1757">
                  <c:v>98</c:v>
                </c:pt>
                <c:pt idx="1758">
                  <c:v>219</c:v>
                </c:pt>
                <c:pt idx="1759">
                  <c:v>109</c:v>
                </c:pt>
                <c:pt idx="1760">
                  <c:v>97</c:v>
                </c:pt>
                <c:pt idx="1761">
                  <c:v>158</c:v>
                </c:pt>
                <c:pt idx="1762">
                  <c:v>85</c:v>
                </c:pt>
                <c:pt idx="1763">
                  <c:v>80</c:v>
                </c:pt>
                <c:pt idx="1764">
                  <c:v>86</c:v>
                </c:pt>
                <c:pt idx="1765">
                  <c:v>119</c:v>
                </c:pt>
                <c:pt idx="1766">
                  <c:v>98</c:v>
                </c:pt>
                <c:pt idx="1767">
                  <c:v>97</c:v>
                </c:pt>
                <c:pt idx="1768">
                  <c:v>124</c:v>
                </c:pt>
                <c:pt idx="1769">
                  <c:v>97</c:v>
                </c:pt>
                <c:pt idx="1770">
                  <c:v>105</c:v>
                </c:pt>
                <c:pt idx="1771">
                  <c:v>104</c:v>
                </c:pt>
                <c:pt idx="1772">
                  <c:v>101</c:v>
                </c:pt>
                <c:pt idx="1773">
                  <c:v>101</c:v>
                </c:pt>
                <c:pt idx="1774">
                  <c:v>114</c:v>
                </c:pt>
                <c:pt idx="1775">
                  <c:v>105</c:v>
                </c:pt>
                <c:pt idx="1776">
                  <c:v>90</c:v>
                </c:pt>
                <c:pt idx="1777">
                  <c:v>97</c:v>
                </c:pt>
                <c:pt idx="1778">
                  <c:v>144</c:v>
                </c:pt>
                <c:pt idx="1779">
                  <c:v>114</c:v>
                </c:pt>
                <c:pt idx="1780">
                  <c:v>124</c:v>
                </c:pt>
                <c:pt idx="1781">
                  <c:v>89</c:v>
                </c:pt>
                <c:pt idx="1782">
                  <c:v>160</c:v>
                </c:pt>
                <c:pt idx="1783">
                  <c:v>93</c:v>
                </c:pt>
                <c:pt idx="1784">
                  <c:v>88</c:v>
                </c:pt>
                <c:pt idx="1785">
                  <c:v>142</c:v>
                </c:pt>
                <c:pt idx="1786">
                  <c:v>92</c:v>
                </c:pt>
                <c:pt idx="1787">
                  <c:v>117</c:v>
                </c:pt>
                <c:pt idx="1788">
                  <c:v>111</c:v>
                </c:pt>
                <c:pt idx="1789">
                  <c:v>121</c:v>
                </c:pt>
                <c:pt idx="1790">
                  <c:v>107</c:v>
                </c:pt>
                <c:pt idx="1791">
                  <c:v>106</c:v>
                </c:pt>
                <c:pt idx="1792">
                  <c:v>136</c:v>
                </c:pt>
                <c:pt idx="1793">
                  <c:v>97</c:v>
                </c:pt>
                <c:pt idx="1794">
                  <c:v>97</c:v>
                </c:pt>
                <c:pt idx="1795">
                  <c:v>99</c:v>
                </c:pt>
                <c:pt idx="1796">
                  <c:v>103</c:v>
                </c:pt>
                <c:pt idx="1797">
                  <c:v>95</c:v>
                </c:pt>
                <c:pt idx="1798">
                  <c:v>93</c:v>
                </c:pt>
                <c:pt idx="1799">
                  <c:v>98</c:v>
                </c:pt>
                <c:pt idx="1800">
                  <c:v>90</c:v>
                </c:pt>
                <c:pt idx="1801">
                  <c:v>107</c:v>
                </c:pt>
                <c:pt idx="1802">
                  <c:v>90</c:v>
                </c:pt>
                <c:pt idx="1803">
                  <c:v>115</c:v>
                </c:pt>
                <c:pt idx="1804">
                  <c:v>93</c:v>
                </c:pt>
                <c:pt idx="1805">
                  <c:v>99</c:v>
                </c:pt>
                <c:pt idx="1806">
                  <c:v>107</c:v>
                </c:pt>
                <c:pt idx="1807">
                  <c:v>110</c:v>
                </c:pt>
                <c:pt idx="1808">
                  <c:v>101</c:v>
                </c:pt>
                <c:pt idx="1809">
                  <c:v>85</c:v>
                </c:pt>
                <c:pt idx="1810">
                  <c:v>132</c:v>
                </c:pt>
                <c:pt idx="1811">
                  <c:v>90</c:v>
                </c:pt>
                <c:pt idx="1812">
                  <c:v>145</c:v>
                </c:pt>
                <c:pt idx="1813">
                  <c:v>110</c:v>
                </c:pt>
                <c:pt idx="1814">
                  <c:v>122</c:v>
                </c:pt>
                <c:pt idx="1815">
                  <c:v>107</c:v>
                </c:pt>
                <c:pt idx="1816">
                  <c:v>127</c:v>
                </c:pt>
                <c:pt idx="1817">
                  <c:v>99</c:v>
                </c:pt>
                <c:pt idx="1818">
                  <c:v>140</c:v>
                </c:pt>
                <c:pt idx="1819">
                  <c:v>133</c:v>
                </c:pt>
                <c:pt idx="1820">
                  <c:v>271</c:v>
                </c:pt>
                <c:pt idx="1821">
                  <c:v>112</c:v>
                </c:pt>
                <c:pt idx="1822">
                  <c:v>99</c:v>
                </c:pt>
                <c:pt idx="1823">
                  <c:v>100</c:v>
                </c:pt>
                <c:pt idx="1824">
                  <c:v>92</c:v>
                </c:pt>
                <c:pt idx="1825">
                  <c:v>105</c:v>
                </c:pt>
                <c:pt idx="1826">
                  <c:v>110</c:v>
                </c:pt>
                <c:pt idx="1827">
                  <c:v>116</c:v>
                </c:pt>
                <c:pt idx="1828">
                  <c:v>88</c:v>
                </c:pt>
                <c:pt idx="1829">
                  <c:v>111</c:v>
                </c:pt>
                <c:pt idx="1830">
                  <c:v>95</c:v>
                </c:pt>
                <c:pt idx="1831">
                  <c:v>95</c:v>
                </c:pt>
                <c:pt idx="1832">
                  <c:v>127</c:v>
                </c:pt>
                <c:pt idx="1833">
                  <c:v>104</c:v>
                </c:pt>
                <c:pt idx="1834">
                  <c:v>95</c:v>
                </c:pt>
                <c:pt idx="1835">
                  <c:v>121</c:v>
                </c:pt>
                <c:pt idx="1836">
                  <c:v>92</c:v>
                </c:pt>
                <c:pt idx="1837">
                  <c:v>107</c:v>
                </c:pt>
                <c:pt idx="1838">
                  <c:v>117</c:v>
                </c:pt>
                <c:pt idx="1839">
                  <c:v>107</c:v>
                </c:pt>
                <c:pt idx="1840">
                  <c:v>131</c:v>
                </c:pt>
                <c:pt idx="1841">
                  <c:v>122</c:v>
                </c:pt>
                <c:pt idx="1842">
                  <c:v>134</c:v>
                </c:pt>
                <c:pt idx="1843">
                  <c:v>117</c:v>
                </c:pt>
                <c:pt idx="1844">
                  <c:v>138</c:v>
                </c:pt>
                <c:pt idx="1845">
                  <c:v>119</c:v>
                </c:pt>
                <c:pt idx="1846">
                  <c:v>137</c:v>
                </c:pt>
                <c:pt idx="1847">
                  <c:v>119</c:v>
                </c:pt>
                <c:pt idx="1848">
                  <c:v>139</c:v>
                </c:pt>
                <c:pt idx="1849">
                  <c:v>120</c:v>
                </c:pt>
                <c:pt idx="1850">
                  <c:v>98</c:v>
                </c:pt>
                <c:pt idx="1851">
                  <c:v>106</c:v>
                </c:pt>
                <c:pt idx="1852">
                  <c:v>98</c:v>
                </c:pt>
                <c:pt idx="1853">
                  <c:v>107</c:v>
                </c:pt>
                <c:pt idx="1854">
                  <c:v>88</c:v>
                </c:pt>
                <c:pt idx="1855">
                  <c:v>137</c:v>
                </c:pt>
                <c:pt idx="1856">
                  <c:v>100</c:v>
                </c:pt>
                <c:pt idx="1857">
                  <c:v>115</c:v>
                </c:pt>
                <c:pt idx="1858">
                  <c:v>101</c:v>
                </c:pt>
                <c:pt idx="1859">
                  <c:v>110</c:v>
                </c:pt>
                <c:pt idx="1860">
                  <c:v>94</c:v>
                </c:pt>
                <c:pt idx="1861">
                  <c:v>88</c:v>
                </c:pt>
                <c:pt idx="1862">
                  <c:v>127</c:v>
                </c:pt>
                <c:pt idx="1863">
                  <c:v>95</c:v>
                </c:pt>
                <c:pt idx="1864">
                  <c:v>87</c:v>
                </c:pt>
                <c:pt idx="1865">
                  <c:v>118</c:v>
                </c:pt>
                <c:pt idx="1866">
                  <c:v>107</c:v>
                </c:pt>
                <c:pt idx="1867">
                  <c:v>124</c:v>
                </c:pt>
                <c:pt idx="1868">
                  <c:v>89</c:v>
                </c:pt>
                <c:pt idx="1869">
                  <c:v>88</c:v>
                </c:pt>
                <c:pt idx="1870">
                  <c:v>118</c:v>
                </c:pt>
                <c:pt idx="1871">
                  <c:v>80</c:v>
                </c:pt>
                <c:pt idx="1872">
                  <c:v>120</c:v>
                </c:pt>
                <c:pt idx="1873">
                  <c:v>98</c:v>
                </c:pt>
                <c:pt idx="1874">
                  <c:v>119</c:v>
                </c:pt>
                <c:pt idx="1875">
                  <c:v>88</c:v>
                </c:pt>
                <c:pt idx="1876">
                  <c:v>90</c:v>
                </c:pt>
                <c:pt idx="1877">
                  <c:v>127</c:v>
                </c:pt>
                <c:pt idx="1878">
                  <c:v>119</c:v>
                </c:pt>
                <c:pt idx="1879">
                  <c:v>85</c:v>
                </c:pt>
                <c:pt idx="1880">
                  <c:v>98</c:v>
                </c:pt>
                <c:pt idx="1881">
                  <c:v>101</c:v>
                </c:pt>
                <c:pt idx="1882">
                  <c:v>112</c:v>
                </c:pt>
                <c:pt idx="1883">
                  <c:v>97</c:v>
                </c:pt>
                <c:pt idx="1884">
                  <c:v>126</c:v>
                </c:pt>
                <c:pt idx="1885">
                  <c:v>97</c:v>
                </c:pt>
                <c:pt idx="1886">
                  <c:v>100</c:v>
                </c:pt>
                <c:pt idx="1887">
                  <c:v>114</c:v>
                </c:pt>
                <c:pt idx="1888">
                  <c:v>88</c:v>
                </c:pt>
                <c:pt idx="1889">
                  <c:v>93</c:v>
                </c:pt>
                <c:pt idx="1890">
                  <c:v>92</c:v>
                </c:pt>
                <c:pt idx="1891">
                  <c:v>98</c:v>
                </c:pt>
                <c:pt idx="1892">
                  <c:v>94</c:v>
                </c:pt>
                <c:pt idx="1893">
                  <c:v>102</c:v>
                </c:pt>
                <c:pt idx="1894">
                  <c:v>98</c:v>
                </c:pt>
                <c:pt idx="1895">
                  <c:v>111</c:v>
                </c:pt>
                <c:pt idx="1896">
                  <c:v>100</c:v>
                </c:pt>
                <c:pt idx="1897">
                  <c:v>141</c:v>
                </c:pt>
                <c:pt idx="1898">
                  <c:v>114</c:v>
                </c:pt>
                <c:pt idx="1899">
                  <c:v>96</c:v>
                </c:pt>
                <c:pt idx="1900">
                  <c:v>111</c:v>
                </c:pt>
                <c:pt idx="1901">
                  <c:v>127</c:v>
                </c:pt>
                <c:pt idx="1902">
                  <c:v>107</c:v>
                </c:pt>
                <c:pt idx="1903">
                  <c:v>97</c:v>
                </c:pt>
                <c:pt idx="1904">
                  <c:v>127</c:v>
                </c:pt>
                <c:pt idx="1905">
                  <c:v>110</c:v>
                </c:pt>
                <c:pt idx="1906">
                  <c:v>135</c:v>
                </c:pt>
                <c:pt idx="1907">
                  <c:v>84</c:v>
                </c:pt>
                <c:pt idx="1908">
                  <c:v>122</c:v>
                </c:pt>
                <c:pt idx="1909">
                  <c:v>114</c:v>
                </c:pt>
                <c:pt idx="1910">
                  <c:v>132</c:v>
                </c:pt>
                <c:pt idx="1911">
                  <c:v>170</c:v>
                </c:pt>
                <c:pt idx="1912">
                  <c:v>133</c:v>
                </c:pt>
                <c:pt idx="1913">
                  <c:v>112</c:v>
                </c:pt>
                <c:pt idx="1914">
                  <c:v>108</c:v>
                </c:pt>
                <c:pt idx="1915">
                  <c:v>115</c:v>
                </c:pt>
                <c:pt idx="1916">
                  <c:v>83</c:v>
                </c:pt>
                <c:pt idx="1917">
                  <c:v>105</c:v>
                </c:pt>
                <c:pt idx="1918">
                  <c:v>96</c:v>
                </c:pt>
                <c:pt idx="1919">
                  <c:v>94</c:v>
                </c:pt>
                <c:pt idx="1920">
                  <c:v>142</c:v>
                </c:pt>
                <c:pt idx="1921">
                  <c:v>104</c:v>
                </c:pt>
                <c:pt idx="1922">
                  <c:v>106</c:v>
                </c:pt>
                <c:pt idx="1923">
                  <c:v>106</c:v>
                </c:pt>
                <c:pt idx="1924">
                  <c:v>98</c:v>
                </c:pt>
                <c:pt idx="1925">
                  <c:v>100</c:v>
                </c:pt>
                <c:pt idx="1926">
                  <c:v>95</c:v>
                </c:pt>
                <c:pt idx="1927">
                  <c:v>107</c:v>
                </c:pt>
                <c:pt idx="1928">
                  <c:v>104</c:v>
                </c:pt>
                <c:pt idx="1929">
                  <c:v>104</c:v>
                </c:pt>
                <c:pt idx="1930">
                  <c:v>143</c:v>
                </c:pt>
                <c:pt idx="1931">
                  <c:v>77</c:v>
                </c:pt>
                <c:pt idx="1932">
                  <c:v>96</c:v>
                </c:pt>
                <c:pt idx="1933">
                  <c:v>145</c:v>
                </c:pt>
                <c:pt idx="1934">
                  <c:v>116</c:v>
                </c:pt>
                <c:pt idx="1935">
                  <c:v>100</c:v>
                </c:pt>
                <c:pt idx="1936">
                  <c:v>104</c:v>
                </c:pt>
                <c:pt idx="1937">
                  <c:v>92</c:v>
                </c:pt>
                <c:pt idx="1938">
                  <c:v>105</c:v>
                </c:pt>
                <c:pt idx="1939">
                  <c:v>120</c:v>
                </c:pt>
                <c:pt idx="1940">
                  <c:v>116</c:v>
                </c:pt>
                <c:pt idx="1941">
                  <c:v>119</c:v>
                </c:pt>
                <c:pt idx="1942">
                  <c:v>101</c:v>
                </c:pt>
                <c:pt idx="1943">
                  <c:v>117</c:v>
                </c:pt>
                <c:pt idx="1944">
                  <c:v>112</c:v>
                </c:pt>
                <c:pt idx="1945">
                  <c:v>136</c:v>
                </c:pt>
                <c:pt idx="1946">
                  <c:v>81</c:v>
                </c:pt>
                <c:pt idx="1947">
                  <c:v>87</c:v>
                </c:pt>
                <c:pt idx="1948">
                  <c:v>96</c:v>
                </c:pt>
                <c:pt idx="1949">
                  <c:v>106</c:v>
                </c:pt>
                <c:pt idx="1950">
                  <c:v>122</c:v>
                </c:pt>
                <c:pt idx="1951">
                  <c:v>123</c:v>
                </c:pt>
                <c:pt idx="1952">
                  <c:v>92</c:v>
                </c:pt>
                <c:pt idx="1953">
                  <c:v>110</c:v>
                </c:pt>
                <c:pt idx="1954">
                  <c:v>104</c:v>
                </c:pt>
                <c:pt idx="1955">
                  <c:v>98</c:v>
                </c:pt>
                <c:pt idx="1956">
                  <c:v>120</c:v>
                </c:pt>
                <c:pt idx="1957">
                  <c:v>112</c:v>
                </c:pt>
                <c:pt idx="1958">
                  <c:v>127</c:v>
                </c:pt>
                <c:pt idx="1959">
                  <c:v>102</c:v>
                </c:pt>
                <c:pt idx="1960">
                  <c:v>91</c:v>
                </c:pt>
                <c:pt idx="1961">
                  <c:v>114</c:v>
                </c:pt>
                <c:pt idx="1962">
                  <c:v>115</c:v>
                </c:pt>
                <c:pt idx="1963">
                  <c:v>115</c:v>
                </c:pt>
                <c:pt idx="1964">
                  <c:v>120</c:v>
                </c:pt>
                <c:pt idx="1965">
                  <c:v>135</c:v>
                </c:pt>
                <c:pt idx="1966">
                  <c:v>90</c:v>
                </c:pt>
                <c:pt idx="1967">
                  <c:v>100</c:v>
                </c:pt>
                <c:pt idx="1968">
                  <c:v>105</c:v>
                </c:pt>
                <c:pt idx="1969">
                  <c:v>138</c:v>
                </c:pt>
                <c:pt idx="1970">
                  <c:v>94</c:v>
                </c:pt>
                <c:pt idx="1971">
                  <c:v>101</c:v>
                </c:pt>
                <c:pt idx="1972">
                  <c:v>131</c:v>
                </c:pt>
                <c:pt idx="1973">
                  <c:v>91</c:v>
                </c:pt>
                <c:pt idx="1974">
                  <c:v>112</c:v>
                </c:pt>
                <c:pt idx="1975">
                  <c:v>95</c:v>
                </c:pt>
                <c:pt idx="1976">
                  <c:v>100</c:v>
                </c:pt>
                <c:pt idx="1977">
                  <c:v>108</c:v>
                </c:pt>
                <c:pt idx="1978">
                  <c:v>101</c:v>
                </c:pt>
                <c:pt idx="1979">
                  <c:v>109</c:v>
                </c:pt>
                <c:pt idx="1980">
                  <c:v>115</c:v>
                </c:pt>
                <c:pt idx="1981">
                  <c:v>117</c:v>
                </c:pt>
                <c:pt idx="1982">
                  <c:v>107</c:v>
                </c:pt>
                <c:pt idx="1983">
                  <c:v>134</c:v>
                </c:pt>
                <c:pt idx="1984">
                  <c:v>118</c:v>
                </c:pt>
                <c:pt idx="1985">
                  <c:v>121</c:v>
                </c:pt>
                <c:pt idx="1986">
                  <c:v>105</c:v>
                </c:pt>
                <c:pt idx="1987">
                  <c:v>110</c:v>
                </c:pt>
                <c:pt idx="1988">
                  <c:v>114</c:v>
                </c:pt>
                <c:pt idx="1989">
                  <c:v>85</c:v>
                </c:pt>
                <c:pt idx="1990">
                  <c:v>72</c:v>
                </c:pt>
                <c:pt idx="1991">
                  <c:v>128</c:v>
                </c:pt>
                <c:pt idx="1992">
                  <c:v>72</c:v>
                </c:pt>
                <c:pt idx="1993">
                  <c:v>89</c:v>
                </c:pt>
                <c:pt idx="1994">
                  <c:v>96</c:v>
                </c:pt>
                <c:pt idx="1995">
                  <c:v>77</c:v>
                </c:pt>
                <c:pt idx="1996">
                  <c:v>111</c:v>
                </c:pt>
                <c:pt idx="1997">
                  <c:v>93</c:v>
                </c:pt>
                <c:pt idx="1998">
                  <c:v>128</c:v>
                </c:pt>
                <c:pt idx="1999">
                  <c:v>110</c:v>
                </c:pt>
                <c:pt idx="2000">
                  <c:v>137</c:v>
                </c:pt>
                <c:pt idx="2001">
                  <c:v>124</c:v>
                </c:pt>
                <c:pt idx="2002">
                  <c:v>93</c:v>
                </c:pt>
                <c:pt idx="2003">
                  <c:v>115</c:v>
                </c:pt>
                <c:pt idx="2004">
                  <c:v>105</c:v>
                </c:pt>
                <c:pt idx="2005">
                  <c:v>127</c:v>
                </c:pt>
                <c:pt idx="2006">
                  <c:v>82</c:v>
                </c:pt>
                <c:pt idx="2007">
                  <c:v>143</c:v>
                </c:pt>
                <c:pt idx="2008">
                  <c:v>103</c:v>
                </c:pt>
                <c:pt idx="2009">
                  <c:v>104</c:v>
                </c:pt>
                <c:pt idx="2010">
                  <c:v>98</c:v>
                </c:pt>
                <c:pt idx="2011">
                  <c:v>92</c:v>
                </c:pt>
                <c:pt idx="2012">
                  <c:v>123</c:v>
                </c:pt>
                <c:pt idx="2013">
                  <c:v>88</c:v>
                </c:pt>
                <c:pt idx="2014">
                  <c:v>128</c:v>
                </c:pt>
                <c:pt idx="2015">
                  <c:v>107</c:v>
                </c:pt>
                <c:pt idx="2016">
                  <c:v>91</c:v>
                </c:pt>
                <c:pt idx="2017">
                  <c:v>90</c:v>
                </c:pt>
                <c:pt idx="2018">
                  <c:v>115</c:v>
                </c:pt>
                <c:pt idx="2019">
                  <c:v>113</c:v>
                </c:pt>
                <c:pt idx="2020">
                  <c:v>113</c:v>
                </c:pt>
                <c:pt idx="2021">
                  <c:v>87</c:v>
                </c:pt>
                <c:pt idx="2022">
                  <c:v>101</c:v>
                </c:pt>
                <c:pt idx="2023">
                  <c:v>111</c:v>
                </c:pt>
                <c:pt idx="2024">
                  <c:v>108</c:v>
                </c:pt>
                <c:pt idx="2025">
                  <c:v>105</c:v>
                </c:pt>
                <c:pt idx="2026">
                  <c:v>109</c:v>
                </c:pt>
                <c:pt idx="2027">
                  <c:v>109</c:v>
                </c:pt>
                <c:pt idx="2028">
                  <c:v>99</c:v>
                </c:pt>
                <c:pt idx="2029">
                  <c:v>98</c:v>
                </c:pt>
                <c:pt idx="2030">
                  <c:v>104</c:v>
                </c:pt>
                <c:pt idx="2031">
                  <c:v>109</c:v>
                </c:pt>
                <c:pt idx="2032">
                  <c:v>75</c:v>
                </c:pt>
                <c:pt idx="2033">
                  <c:v>119</c:v>
                </c:pt>
                <c:pt idx="2034">
                  <c:v>90</c:v>
                </c:pt>
                <c:pt idx="2035">
                  <c:v>97</c:v>
                </c:pt>
                <c:pt idx="2036">
                  <c:v>89</c:v>
                </c:pt>
                <c:pt idx="2037">
                  <c:v>106</c:v>
                </c:pt>
                <c:pt idx="2038">
                  <c:v>104</c:v>
                </c:pt>
                <c:pt idx="2039">
                  <c:v>108</c:v>
                </c:pt>
                <c:pt idx="2040">
                  <c:v>112</c:v>
                </c:pt>
                <c:pt idx="2041">
                  <c:v>104</c:v>
                </c:pt>
                <c:pt idx="2042">
                  <c:v>113</c:v>
                </c:pt>
                <c:pt idx="2043">
                  <c:v>98</c:v>
                </c:pt>
                <c:pt idx="2044">
                  <c:v>114</c:v>
                </c:pt>
                <c:pt idx="2045">
                  <c:v>124</c:v>
                </c:pt>
                <c:pt idx="2046">
                  <c:v>148</c:v>
                </c:pt>
                <c:pt idx="2047">
                  <c:v>108</c:v>
                </c:pt>
                <c:pt idx="2048">
                  <c:v>95</c:v>
                </c:pt>
                <c:pt idx="2049">
                  <c:v>108</c:v>
                </c:pt>
                <c:pt idx="2050">
                  <c:v>68</c:v>
                </c:pt>
                <c:pt idx="2051">
                  <c:v>103</c:v>
                </c:pt>
                <c:pt idx="2052">
                  <c:v>99</c:v>
                </c:pt>
                <c:pt idx="2053">
                  <c:v>88</c:v>
                </c:pt>
                <c:pt idx="2054">
                  <c:v>128</c:v>
                </c:pt>
                <c:pt idx="2055">
                  <c:v>124</c:v>
                </c:pt>
                <c:pt idx="2056">
                  <c:v>84</c:v>
                </c:pt>
                <c:pt idx="2057">
                  <c:v>101</c:v>
                </c:pt>
                <c:pt idx="2058">
                  <c:v>98</c:v>
                </c:pt>
                <c:pt idx="2059">
                  <c:v>225</c:v>
                </c:pt>
                <c:pt idx="2060">
                  <c:v>88</c:v>
                </c:pt>
                <c:pt idx="2061">
                  <c:v>88</c:v>
                </c:pt>
                <c:pt idx="2062">
                  <c:v>94</c:v>
                </c:pt>
                <c:pt idx="2063">
                  <c:v>117</c:v>
                </c:pt>
                <c:pt idx="2064">
                  <c:v>95</c:v>
                </c:pt>
                <c:pt idx="2065">
                  <c:v>99</c:v>
                </c:pt>
                <c:pt idx="2066">
                  <c:v>96</c:v>
                </c:pt>
                <c:pt idx="2067">
                  <c:v>98</c:v>
                </c:pt>
                <c:pt idx="2068">
                  <c:v>123</c:v>
                </c:pt>
                <c:pt idx="2069">
                  <c:v>101</c:v>
                </c:pt>
                <c:pt idx="2070">
                  <c:v>102</c:v>
                </c:pt>
                <c:pt idx="2071">
                  <c:v>94</c:v>
                </c:pt>
                <c:pt idx="2072">
                  <c:v>102</c:v>
                </c:pt>
                <c:pt idx="2073">
                  <c:v>108</c:v>
                </c:pt>
                <c:pt idx="2074">
                  <c:v>116</c:v>
                </c:pt>
                <c:pt idx="2075">
                  <c:v>93</c:v>
                </c:pt>
                <c:pt idx="2076">
                  <c:v>102</c:v>
                </c:pt>
                <c:pt idx="2077">
                  <c:v>103</c:v>
                </c:pt>
                <c:pt idx="2078">
                  <c:v>115</c:v>
                </c:pt>
                <c:pt idx="2079">
                  <c:v>96</c:v>
                </c:pt>
                <c:pt idx="2080">
                  <c:v>98</c:v>
                </c:pt>
                <c:pt idx="2081">
                  <c:v>101</c:v>
                </c:pt>
                <c:pt idx="2082">
                  <c:v>106</c:v>
                </c:pt>
                <c:pt idx="2083">
                  <c:v>101</c:v>
                </c:pt>
                <c:pt idx="2084">
                  <c:v>111</c:v>
                </c:pt>
                <c:pt idx="2085">
                  <c:v>99</c:v>
                </c:pt>
                <c:pt idx="2086">
                  <c:v>88</c:v>
                </c:pt>
                <c:pt idx="2087">
                  <c:v>83</c:v>
                </c:pt>
                <c:pt idx="2088">
                  <c:v>91</c:v>
                </c:pt>
                <c:pt idx="2089">
                  <c:v>108</c:v>
                </c:pt>
                <c:pt idx="2090">
                  <c:v>148</c:v>
                </c:pt>
                <c:pt idx="2091">
                  <c:v>77</c:v>
                </c:pt>
                <c:pt idx="2092">
                  <c:v>110</c:v>
                </c:pt>
                <c:pt idx="2093">
                  <c:v>83</c:v>
                </c:pt>
                <c:pt idx="2094">
                  <c:v>107</c:v>
                </c:pt>
                <c:pt idx="2095">
                  <c:v>100</c:v>
                </c:pt>
                <c:pt idx="2096">
                  <c:v>87</c:v>
                </c:pt>
                <c:pt idx="2097">
                  <c:v>154</c:v>
                </c:pt>
                <c:pt idx="2098">
                  <c:v>106</c:v>
                </c:pt>
                <c:pt idx="2099">
                  <c:v>99</c:v>
                </c:pt>
                <c:pt idx="2100">
                  <c:v>100</c:v>
                </c:pt>
                <c:pt idx="2101">
                  <c:v>116</c:v>
                </c:pt>
                <c:pt idx="2102">
                  <c:v>94</c:v>
                </c:pt>
                <c:pt idx="2103">
                  <c:v>111</c:v>
                </c:pt>
                <c:pt idx="2104">
                  <c:v>100</c:v>
                </c:pt>
                <c:pt idx="2105">
                  <c:v>125</c:v>
                </c:pt>
                <c:pt idx="2106">
                  <c:v>119</c:v>
                </c:pt>
                <c:pt idx="2107">
                  <c:v>135</c:v>
                </c:pt>
                <c:pt idx="2108">
                  <c:v>93</c:v>
                </c:pt>
                <c:pt idx="2109">
                  <c:v>114</c:v>
                </c:pt>
                <c:pt idx="2110">
                  <c:v>124</c:v>
                </c:pt>
                <c:pt idx="2111">
                  <c:v>134</c:v>
                </c:pt>
                <c:pt idx="2112">
                  <c:v>114</c:v>
                </c:pt>
                <c:pt idx="2113">
                  <c:v>124</c:v>
                </c:pt>
                <c:pt idx="2114">
                  <c:v>104</c:v>
                </c:pt>
                <c:pt idx="2115">
                  <c:v>118</c:v>
                </c:pt>
                <c:pt idx="2116">
                  <c:v>80</c:v>
                </c:pt>
                <c:pt idx="2117">
                  <c:v>107</c:v>
                </c:pt>
                <c:pt idx="2118">
                  <c:v>125</c:v>
                </c:pt>
                <c:pt idx="2119">
                  <c:v>115</c:v>
                </c:pt>
                <c:pt idx="2120">
                  <c:v>122</c:v>
                </c:pt>
                <c:pt idx="2121">
                  <c:v>103</c:v>
                </c:pt>
                <c:pt idx="2122">
                  <c:v>101</c:v>
                </c:pt>
                <c:pt idx="2123">
                  <c:v>107</c:v>
                </c:pt>
                <c:pt idx="2124">
                  <c:v>107</c:v>
                </c:pt>
                <c:pt idx="2125">
                  <c:v>100</c:v>
                </c:pt>
                <c:pt idx="2126">
                  <c:v>110</c:v>
                </c:pt>
                <c:pt idx="2127">
                  <c:v>125</c:v>
                </c:pt>
                <c:pt idx="2128">
                  <c:v>184</c:v>
                </c:pt>
                <c:pt idx="2129">
                  <c:v>236</c:v>
                </c:pt>
                <c:pt idx="2130">
                  <c:v>97</c:v>
                </c:pt>
                <c:pt idx="2131">
                  <c:v>113</c:v>
                </c:pt>
                <c:pt idx="2132">
                  <c:v>95</c:v>
                </c:pt>
                <c:pt idx="2133">
                  <c:v>103</c:v>
                </c:pt>
                <c:pt idx="2134">
                  <c:v>91</c:v>
                </c:pt>
                <c:pt idx="2135">
                  <c:v>116</c:v>
                </c:pt>
                <c:pt idx="2136">
                  <c:v>93</c:v>
                </c:pt>
                <c:pt idx="2137">
                  <c:v>113</c:v>
                </c:pt>
                <c:pt idx="2138">
                  <c:v>101</c:v>
                </c:pt>
                <c:pt idx="2139">
                  <c:v>95</c:v>
                </c:pt>
                <c:pt idx="2140">
                  <c:v>109</c:v>
                </c:pt>
                <c:pt idx="2141">
                  <c:v>85</c:v>
                </c:pt>
                <c:pt idx="2142">
                  <c:v>101</c:v>
                </c:pt>
                <c:pt idx="2143">
                  <c:v>125</c:v>
                </c:pt>
                <c:pt idx="2144">
                  <c:v>132</c:v>
                </c:pt>
                <c:pt idx="2145">
                  <c:v>131</c:v>
                </c:pt>
                <c:pt idx="2146">
                  <c:v>129</c:v>
                </c:pt>
                <c:pt idx="2147">
                  <c:v>100</c:v>
                </c:pt>
                <c:pt idx="2148">
                  <c:v>97</c:v>
                </c:pt>
                <c:pt idx="2149">
                  <c:v>92</c:v>
                </c:pt>
                <c:pt idx="2150">
                  <c:v>116</c:v>
                </c:pt>
                <c:pt idx="2151">
                  <c:v>90</c:v>
                </c:pt>
                <c:pt idx="2152">
                  <c:v>81</c:v>
                </c:pt>
                <c:pt idx="2153">
                  <c:v>97</c:v>
                </c:pt>
                <c:pt idx="2154">
                  <c:v>118</c:v>
                </c:pt>
                <c:pt idx="2155">
                  <c:v>100</c:v>
                </c:pt>
                <c:pt idx="2156">
                  <c:v>97</c:v>
                </c:pt>
                <c:pt idx="2157">
                  <c:v>114</c:v>
                </c:pt>
                <c:pt idx="2158">
                  <c:v>130</c:v>
                </c:pt>
                <c:pt idx="2159">
                  <c:v>82</c:v>
                </c:pt>
                <c:pt idx="2160">
                  <c:v>96</c:v>
                </c:pt>
                <c:pt idx="2161">
                  <c:v>105</c:v>
                </c:pt>
                <c:pt idx="2162">
                  <c:v>122</c:v>
                </c:pt>
                <c:pt idx="2163">
                  <c:v>88</c:v>
                </c:pt>
                <c:pt idx="2164">
                  <c:v>110</c:v>
                </c:pt>
                <c:pt idx="2165">
                  <c:v>103</c:v>
                </c:pt>
                <c:pt idx="2166">
                  <c:v>106</c:v>
                </c:pt>
                <c:pt idx="2167">
                  <c:v>98</c:v>
                </c:pt>
                <c:pt idx="2168">
                  <c:v>68</c:v>
                </c:pt>
                <c:pt idx="2169">
                  <c:v>94</c:v>
                </c:pt>
                <c:pt idx="2170">
                  <c:v>99</c:v>
                </c:pt>
                <c:pt idx="2171">
                  <c:v>107</c:v>
                </c:pt>
                <c:pt idx="2172">
                  <c:v>180</c:v>
                </c:pt>
                <c:pt idx="2173">
                  <c:v>89</c:v>
                </c:pt>
                <c:pt idx="2174">
                  <c:v>97</c:v>
                </c:pt>
                <c:pt idx="2175">
                  <c:v>113</c:v>
                </c:pt>
                <c:pt idx="2176">
                  <c:v>131</c:v>
                </c:pt>
                <c:pt idx="2177">
                  <c:v>103</c:v>
                </c:pt>
                <c:pt idx="2178">
                  <c:v>119</c:v>
                </c:pt>
                <c:pt idx="2179">
                  <c:v>98</c:v>
                </c:pt>
                <c:pt idx="2180">
                  <c:v>111</c:v>
                </c:pt>
                <c:pt idx="2181">
                  <c:v>94</c:v>
                </c:pt>
                <c:pt idx="2182">
                  <c:v>81</c:v>
                </c:pt>
                <c:pt idx="2183">
                  <c:v>89</c:v>
                </c:pt>
                <c:pt idx="2184">
                  <c:v>106</c:v>
                </c:pt>
                <c:pt idx="2185">
                  <c:v>86</c:v>
                </c:pt>
                <c:pt idx="2186">
                  <c:v>103</c:v>
                </c:pt>
                <c:pt idx="2187">
                  <c:v>121</c:v>
                </c:pt>
                <c:pt idx="2188">
                  <c:v>109</c:v>
                </c:pt>
                <c:pt idx="2189">
                  <c:v>109</c:v>
                </c:pt>
                <c:pt idx="2190">
                  <c:v>123</c:v>
                </c:pt>
                <c:pt idx="2191">
                  <c:v>94</c:v>
                </c:pt>
                <c:pt idx="2192">
                  <c:v>94</c:v>
                </c:pt>
                <c:pt idx="2193">
                  <c:v>115</c:v>
                </c:pt>
                <c:pt idx="2194">
                  <c:v>107</c:v>
                </c:pt>
                <c:pt idx="2195">
                  <c:v>91</c:v>
                </c:pt>
                <c:pt idx="2196">
                  <c:v>125</c:v>
                </c:pt>
                <c:pt idx="2197">
                  <c:v>122</c:v>
                </c:pt>
                <c:pt idx="2198">
                  <c:v>102</c:v>
                </c:pt>
                <c:pt idx="2199">
                  <c:v>90</c:v>
                </c:pt>
                <c:pt idx="2200">
                  <c:v>98</c:v>
                </c:pt>
                <c:pt idx="2201">
                  <c:v>109</c:v>
                </c:pt>
                <c:pt idx="2202">
                  <c:v>90</c:v>
                </c:pt>
                <c:pt idx="2203">
                  <c:v>112</c:v>
                </c:pt>
                <c:pt idx="2204">
                  <c:v>94</c:v>
                </c:pt>
                <c:pt idx="2205">
                  <c:v>105</c:v>
                </c:pt>
                <c:pt idx="2206">
                  <c:v>104</c:v>
                </c:pt>
                <c:pt idx="2207">
                  <c:v>112</c:v>
                </c:pt>
                <c:pt idx="2208">
                  <c:v>108</c:v>
                </c:pt>
                <c:pt idx="2209">
                  <c:v>112</c:v>
                </c:pt>
                <c:pt idx="2210">
                  <c:v>127</c:v>
                </c:pt>
                <c:pt idx="2211">
                  <c:v>111</c:v>
                </c:pt>
                <c:pt idx="2212">
                  <c:v>126</c:v>
                </c:pt>
                <c:pt idx="2213">
                  <c:v>114</c:v>
                </c:pt>
                <c:pt idx="2214">
                  <c:v>99</c:v>
                </c:pt>
                <c:pt idx="2215">
                  <c:v>150</c:v>
                </c:pt>
                <c:pt idx="2216">
                  <c:v>112</c:v>
                </c:pt>
                <c:pt idx="2217">
                  <c:v>108</c:v>
                </c:pt>
                <c:pt idx="2218">
                  <c:v>116</c:v>
                </c:pt>
                <c:pt idx="2219">
                  <c:v>144</c:v>
                </c:pt>
                <c:pt idx="2220">
                  <c:v>93</c:v>
                </c:pt>
                <c:pt idx="2221">
                  <c:v>103</c:v>
                </c:pt>
                <c:pt idx="2222">
                  <c:v>121</c:v>
                </c:pt>
                <c:pt idx="2223">
                  <c:v>105</c:v>
                </c:pt>
                <c:pt idx="2224">
                  <c:v>119</c:v>
                </c:pt>
                <c:pt idx="2225">
                  <c:v>98</c:v>
                </c:pt>
                <c:pt idx="2226">
                  <c:v>80</c:v>
                </c:pt>
                <c:pt idx="2227">
                  <c:v>121</c:v>
                </c:pt>
                <c:pt idx="2228">
                  <c:v>94</c:v>
                </c:pt>
                <c:pt idx="2229">
                  <c:v>93</c:v>
                </c:pt>
                <c:pt idx="2230">
                  <c:v>116</c:v>
                </c:pt>
                <c:pt idx="2231">
                  <c:v>101</c:v>
                </c:pt>
                <c:pt idx="2232">
                  <c:v>154</c:v>
                </c:pt>
                <c:pt idx="2233">
                  <c:v>170</c:v>
                </c:pt>
                <c:pt idx="2234">
                  <c:v>99</c:v>
                </c:pt>
                <c:pt idx="2235">
                  <c:v>104</c:v>
                </c:pt>
                <c:pt idx="2236">
                  <c:v>126</c:v>
                </c:pt>
                <c:pt idx="2237">
                  <c:v>110</c:v>
                </c:pt>
                <c:pt idx="2238">
                  <c:v>101</c:v>
                </c:pt>
                <c:pt idx="2239">
                  <c:v>87</c:v>
                </c:pt>
                <c:pt idx="2240">
                  <c:v>123</c:v>
                </c:pt>
                <c:pt idx="2241">
                  <c:v>109</c:v>
                </c:pt>
                <c:pt idx="2242">
                  <c:v>90</c:v>
                </c:pt>
                <c:pt idx="2243">
                  <c:v>96</c:v>
                </c:pt>
                <c:pt idx="2244">
                  <c:v>82</c:v>
                </c:pt>
                <c:pt idx="2245">
                  <c:v>86</c:v>
                </c:pt>
                <c:pt idx="2246">
                  <c:v>108</c:v>
                </c:pt>
                <c:pt idx="2247">
                  <c:v>98</c:v>
                </c:pt>
                <c:pt idx="2248">
                  <c:v>129</c:v>
                </c:pt>
                <c:pt idx="2249">
                  <c:v>112</c:v>
                </c:pt>
                <c:pt idx="2250">
                  <c:v>108</c:v>
                </c:pt>
                <c:pt idx="2251">
                  <c:v>121</c:v>
                </c:pt>
                <c:pt idx="2252">
                  <c:v>89</c:v>
                </c:pt>
                <c:pt idx="2253">
                  <c:v>89</c:v>
                </c:pt>
                <c:pt idx="2254">
                  <c:v>73</c:v>
                </c:pt>
                <c:pt idx="2255">
                  <c:v>132</c:v>
                </c:pt>
                <c:pt idx="2256">
                  <c:v>96</c:v>
                </c:pt>
                <c:pt idx="2257">
                  <c:v>98</c:v>
                </c:pt>
                <c:pt idx="2258">
                  <c:v>107</c:v>
                </c:pt>
                <c:pt idx="2259">
                  <c:v>134</c:v>
                </c:pt>
                <c:pt idx="2260">
                  <c:v>122</c:v>
                </c:pt>
                <c:pt idx="2261">
                  <c:v>97</c:v>
                </c:pt>
                <c:pt idx="2262">
                  <c:v>110</c:v>
                </c:pt>
                <c:pt idx="2263">
                  <c:v>102</c:v>
                </c:pt>
                <c:pt idx="2264">
                  <c:v>98</c:v>
                </c:pt>
                <c:pt idx="2265">
                  <c:v>160</c:v>
                </c:pt>
                <c:pt idx="2266">
                  <c:v>83</c:v>
                </c:pt>
                <c:pt idx="2267">
                  <c:v>102</c:v>
                </c:pt>
                <c:pt idx="2268">
                  <c:v>122</c:v>
                </c:pt>
                <c:pt idx="2269">
                  <c:v>126</c:v>
                </c:pt>
                <c:pt idx="2270">
                  <c:v>136</c:v>
                </c:pt>
                <c:pt idx="2271">
                  <c:v>120</c:v>
                </c:pt>
                <c:pt idx="2272">
                  <c:v>108</c:v>
                </c:pt>
                <c:pt idx="2273">
                  <c:v>126</c:v>
                </c:pt>
                <c:pt idx="2274">
                  <c:v>128</c:v>
                </c:pt>
                <c:pt idx="2275">
                  <c:v>113</c:v>
                </c:pt>
                <c:pt idx="2276">
                  <c:v>89</c:v>
                </c:pt>
                <c:pt idx="2277">
                  <c:v>129</c:v>
                </c:pt>
                <c:pt idx="2278">
                  <c:v>94</c:v>
                </c:pt>
                <c:pt idx="2279">
                  <c:v>106</c:v>
                </c:pt>
                <c:pt idx="2280">
                  <c:v>100</c:v>
                </c:pt>
                <c:pt idx="2281">
                  <c:v>89</c:v>
                </c:pt>
                <c:pt idx="2282">
                  <c:v>94</c:v>
                </c:pt>
                <c:pt idx="2283">
                  <c:v>83</c:v>
                </c:pt>
                <c:pt idx="2284">
                  <c:v>111</c:v>
                </c:pt>
                <c:pt idx="2285">
                  <c:v>80</c:v>
                </c:pt>
                <c:pt idx="2286">
                  <c:v>112</c:v>
                </c:pt>
                <c:pt idx="2287">
                  <c:v>94</c:v>
                </c:pt>
                <c:pt idx="2288">
                  <c:v>130</c:v>
                </c:pt>
                <c:pt idx="2289">
                  <c:v>91</c:v>
                </c:pt>
                <c:pt idx="2290">
                  <c:v>91</c:v>
                </c:pt>
                <c:pt idx="2291">
                  <c:v>110</c:v>
                </c:pt>
                <c:pt idx="2292">
                  <c:v>121</c:v>
                </c:pt>
                <c:pt idx="2293">
                  <c:v>114</c:v>
                </c:pt>
                <c:pt idx="2294">
                  <c:v>96</c:v>
                </c:pt>
                <c:pt idx="2295">
                  <c:v>94</c:v>
                </c:pt>
                <c:pt idx="2296">
                  <c:v>109</c:v>
                </c:pt>
                <c:pt idx="2297">
                  <c:v>107</c:v>
                </c:pt>
                <c:pt idx="2298">
                  <c:v>96</c:v>
                </c:pt>
                <c:pt idx="2299">
                  <c:v>88</c:v>
                </c:pt>
                <c:pt idx="2300">
                  <c:v>113</c:v>
                </c:pt>
                <c:pt idx="2301">
                  <c:v>101</c:v>
                </c:pt>
                <c:pt idx="2302">
                  <c:v>105</c:v>
                </c:pt>
                <c:pt idx="2303">
                  <c:v>125</c:v>
                </c:pt>
                <c:pt idx="2304">
                  <c:v>100</c:v>
                </c:pt>
                <c:pt idx="2305">
                  <c:v>112</c:v>
                </c:pt>
                <c:pt idx="2306">
                  <c:v>112</c:v>
                </c:pt>
                <c:pt idx="2307">
                  <c:v>95</c:v>
                </c:pt>
                <c:pt idx="2308">
                  <c:v>110</c:v>
                </c:pt>
                <c:pt idx="2309">
                  <c:v>118</c:v>
                </c:pt>
                <c:pt idx="2310">
                  <c:v>97</c:v>
                </c:pt>
                <c:pt idx="2311">
                  <c:v>120</c:v>
                </c:pt>
                <c:pt idx="2312">
                  <c:v>135</c:v>
                </c:pt>
                <c:pt idx="2313">
                  <c:v>101</c:v>
                </c:pt>
                <c:pt idx="2314">
                  <c:v>92</c:v>
                </c:pt>
                <c:pt idx="2315">
                  <c:v>92</c:v>
                </c:pt>
                <c:pt idx="2316">
                  <c:v>161</c:v>
                </c:pt>
                <c:pt idx="2317">
                  <c:v>92</c:v>
                </c:pt>
                <c:pt idx="2318">
                  <c:v>122</c:v>
                </c:pt>
                <c:pt idx="2319">
                  <c:v>91</c:v>
                </c:pt>
                <c:pt idx="2320">
                  <c:v>93</c:v>
                </c:pt>
                <c:pt idx="2321">
                  <c:v>94</c:v>
                </c:pt>
                <c:pt idx="2322">
                  <c:v>95</c:v>
                </c:pt>
                <c:pt idx="2323">
                  <c:v>105</c:v>
                </c:pt>
                <c:pt idx="2324">
                  <c:v>103</c:v>
                </c:pt>
                <c:pt idx="2325">
                  <c:v>102</c:v>
                </c:pt>
                <c:pt idx="2326">
                  <c:v>116</c:v>
                </c:pt>
                <c:pt idx="2327">
                  <c:v>110</c:v>
                </c:pt>
                <c:pt idx="2328">
                  <c:v>120</c:v>
                </c:pt>
                <c:pt idx="2329">
                  <c:v>122</c:v>
                </c:pt>
                <c:pt idx="2330">
                  <c:v>118</c:v>
                </c:pt>
                <c:pt idx="2331">
                  <c:v>107</c:v>
                </c:pt>
                <c:pt idx="2332">
                  <c:v>102</c:v>
                </c:pt>
                <c:pt idx="2333">
                  <c:v>154</c:v>
                </c:pt>
                <c:pt idx="2334">
                  <c:v>114</c:v>
                </c:pt>
                <c:pt idx="2335">
                  <c:v>109</c:v>
                </c:pt>
                <c:pt idx="2336">
                  <c:v>94</c:v>
                </c:pt>
                <c:pt idx="2337">
                  <c:v>100</c:v>
                </c:pt>
                <c:pt idx="2338">
                  <c:v>98</c:v>
                </c:pt>
                <c:pt idx="2339">
                  <c:v>102</c:v>
                </c:pt>
                <c:pt idx="2340">
                  <c:v>94</c:v>
                </c:pt>
                <c:pt idx="2341">
                  <c:v>92</c:v>
                </c:pt>
                <c:pt idx="2342">
                  <c:v>113</c:v>
                </c:pt>
                <c:pt idx="2343">
                  <c:v>115</c:v>
                </c:pt>
                <c:pt idx="2344">
                  <c:v>95</c:v>
                </c:pt>
                <c:pt idx="2345">
                  <c:v>87</c:v>
                </c:pt>
                <c:pt idx="2346">
                  <c:v>88</c:v>
                </c:pt>
                <c:pt idx="2347">
                  <c:v>97</c:v>
                </c:pt>
                <c:pt idx="2348">
                  <c:v>94</c:v>
                </c:pt>
                <c:pt idx="2349">
                  <c:v>112</c:v>
                </c:pt>
                <c:pt idx="2350">
                  <c:v>98</c:v>
                </c:pt>
                <c:pt idx="2351">
                  <c:v>104</c:v>
                </c:pt>
                <c:pt idx="2352">
                  <c:v>120</c:v>
                </c:pt>
                <c:pt idx="2353">
                  <c:v>99</c:v>
                </c:pt>
                <c:pt idx="2354">
                  <c:v>109</c:v>
                </c:pt>
                <c:pt idx="2355">
                  <c:v>106</c:v>
                </c:pt>
                <c:pt idx="2356">
                  <c:v>123</c:v>
                </c:pt>
                <c:pt idx="2357">
                  <c:v>86</c:v>
                </c:pt>
                <c:pt idx="2358">
                  <c:v>120</c:v>
                </c:pt>
                <c:pt idx="2359">
                  <c:v>227</c:v>
                </c:pt>
                <c:pt idx="2360">
                  <c:v>119</c:v>
                </c:pt>
                <c:pt idx="2361">
                  <c:v>115</c:v>
                </c:pt>
                <c:pt idx="2362">
                  <c:v>114</c:v>
                </c:pt>
                <c:pt idx="2363">
                  <c:v>90</c:v>
                </c:pt>
                <c:pt idx="2364">
                  <c:v>94</c:v>
                </c:pt>
                <c:pt idx="2365">
                  <c:v>98</c:v>
                </c:pt>
                <c:pt idx="2366">
                  <c:v>126</c:v>
                </c:pt>
                <c:pt idx="2367">
                  <c:v>100</c:v>
                </c:pt>
                <c:pt idx="2368">
                  <c:v>89</c:v>
                </c:pt>
                <c:pt idx="2369">
                  <c:v>111</c:v>
                </c:pt>
                <c:pt idx="2370">
                  <c:v>100</c:v>
                </c:pt>
                <c:pt idx="2371">
                  <c:v>115</c:v>
                </c:pt>
                <c:pt idx="2372">
                  <c:v>106</c:v>
                </c:pt>
                <c:pt idx="2373">
                  <c:v>124</c:v>
                </c:pt>
                <c:pt idx="2374">
                  <c:v>107</c:v>
                </c:pt>
                <c:pt idx="2375">
                  <c:v>99</c:v>
                </c:pt>
                <c:pt idx="2376">
                  <c:v>90</c:v>
                </c:pt>
                <c:pt idx="2377">
                  <c:v>101</c:v>
                </c:pt>
                <c:pt idx="2378">
                  <c:v>119</c:v>
                </c:pt>
                <c:pt idx="2379">
                  <c:v>103</c:v>
                </c:pt>
                <c:pt idx="2380">
                  <c:v>134</c:v>
                </c:pt>
                <c:pt idx="2381">
                  <c:v>155</c:v>
                </c:pt>
                <c:pt idx="2382">
                  <c:v>94</c:v>
                </c:pt>
                <c:pt idx="2383">
                  <c:v>95</c:v>
                </c:pt>
                <c:pt idx="2384">
                  <c:v>89</c:v>
                </c:pt>
                <c:pt idx="2385">
                  <c:v>97</c:v>
                </c:pt>
                <c:pt idx="2386">
                  <c:v>90</c:v>
                </c:pt>
                <c:pt idx="2387">
                  <c:v>92</c:v>
                </c:pt>
                <c:pt idx="2388">
                  <c:v>100</c:v>
                </c:pt>
                <c:pt idx="2389">
                  <c:v>117</c:v>
                </c:pt>
                <c:pt idx="2390">
                  <c:v>84</c:v>
                </c:pt>
                <c:pt idx="2391">
                  <c:v>140</c:v>
                </c:pt>
                <c:pt idx="2392">
                  <c:v>108</c:v>
                </c:pt>
                <c:pt idx="2393">
                  <c:v>109</c:v>
                </c:pt>
                <c:pt idx="2394">
                  <c:v>131</c:v>
                </c:pt>
                <c:pt idx="2395">
                  <c:v>114</c:v>
                </c:pt>
                <c:pt idx="2396">
                  <c:v>97</c:v>
                </c:pt>
                <c:pt idx="2397">
                  <c:v>122</c:v>
                </c:pt>
                <c:pt idx="2398">
                  <c:v>87</c:v>
                </c:pt>
                <c:pt idx="2399">
                  <c:v>85</c:v>
                </c:pt>
                <c:pt idx="2400">
                  <c:v>101</c:v>
                </c:pt>
                <c:pt idx="2401">
                  <c:v>121</c:v>
                </c:pt>
                <c:pt idx="2402">
                  <c:v>107</c:v>
                </c:pt>
                <c:pt idx="2403">
                  <c:v>111</c:v>
                </c:pt>
                <c:pt idx="2404">
                  <c:v>97</c:v>
                </c:pt>
                <c:pt idx="2405">
                  <c:v>97</c:v>
                </c:pt>
                <c:pt idx="2406">
                  <c:v>125</c:v>
                </c:pt>
                <c:pt idx="2407">
                  <c:v>124</c:v>
                </c:pt>
                <c:pt idx="2408">
                  <c:v>76</c:v>
                </c:pt>
                <c:pt idx="2409">
                  <c:v>107</c:v>
                </c:pt>
                <c:pt idx="2410">
                  <c:v>91</c:v>
                </c:pt>
                <c:pt idx="2411">
                  <c:v>96</c:v>
                </c:pt>
                <c:pt idx="2412">
                  <c:v>142</c:v>
                </c:pt>
                <c:pt idx="2413">
                  <c:v>103</c:v>
                </c:pt>
                <c:pt idx="2414">
                  <c:v>117</c:v>
                </c:pt>
                <c:pt idx="2415">
                  <c:v>116</c:v>
                </c:pt>
                <c:pt idx="2416">
                  <c:v>118</c:v>
                </c:pt>
                <c:pt idx="2417">
                  <c:v>108</c:v>
                </c:pt>
                <c:pt idx="2418">
                  <c:v>94</c:v>
                </c:pt>
                <c:pt idx="2419">
                  <c:v>97</c:v>
                </c:pt>
                <c:pt idx="2420">
                  <c:v>97</c:v>
                </c:pt>
                <c:pt idx="2421">
                  <c:v>91</c:v>
                </c:pt>
                <c:pt idx="2422">
                  <c:v>107</c:v>
                </c:pt>
                <c:pt idx="2423">
                  <c:v>95</c:v>
                </c:pt>
                <c:pt idx="2424">
                  <c:v>102</c:v>
                </c:pt>
                <c:pt idx="2425">
                  <c:v>88</c:v>
                </c:pt>
                <c:pt idx="2426">
                  <c:v>106</c:v>
                </c:pt>
                <c:pt idx="2427">
                  <c:v>92</c:v>
                </c:pt>
                <c:pt idx="2428">
                  <c:v>105</c:v>
                </c:pt>
                <c:pt idx="2429">
                  <c:v>107</c:v>
                </c:pt>
                <c:pt idx="2430">
                  <c:v>120</c:v>
                </c:pt>
                <c:pt idx="2431">
                  <c:v>103</c:v>
                </c:pt>
                <c:pt idx="2432">
                  <c:v>92</c:v>
                </c:pt>
                <c:pt idx="2433">
                  <c:v>147</c:v>
                </c:pt>
                <c:pt idx="2434">
                  <c:v>98</c:v>
                </c:pt>
                <c:pt idx="2435">
                  <c:v>103</c:v>
                </c:pt>
                <c:pt idx="2436">
                  <c:v>111</c:v>
                </c:pt>
                <c:pt idx="2437">
                  <c:v>98</c:v>
                </c:pt>
                <c:pt idx="2438">
                  <c:v>111</c:v>
                </c:pt>
                <c:pt idx="2439">
                  <c:v>111</c:v>
                </c:pt>
                <c:pt idx="2440">
                  <c:v>145</c:v>
                </c:pt>
                <c:pt idx="2441">
                  <c:v>84</c:v>
                </c:pt>
                <c:pt idx="2442">
                  <c:v>115</c:v>
                </c:pt>
                <c:pt idx="2443">
                  <c:v>105</c:v>
                </c:pt>
                <c:pt idx="2444">
                  <c:v>98</c:v>
                </c:pt>
                <c:pt idx="2445">
                  <c:v>110</c:v>
                </c:pt>
                <c:pt idx="2446">
                  <c:v>103</c:v>
                </c:pt>
                <c:pt idx="2447">
                  <c:v>90</c:v>
                </c:pt>
                <c:pt idx="2448">
                  <c:v>105</c:v>
                </c:pt>
                <c:pt idx="2449">
                  <c:v>93</c:v>
                </c:pt>
                <c:pt idx="2450">
                  <c:v>101</c:v>
                </c:pt>
                <c:pt idx="2451">
                  <c:v>115</c:v>
                </c:pt>
                <c:pt idx="2452">
                  <c:v>120</c:v>
                </c:pt>
                <c:pt idx="2453">
                  <c:v>111</c:v>
                </c:pt>
                <c:pt idx="2454">
                  <c:v>131</c:v>
                </c:pt>
                <c:pt idx="2455">
                  <c:v>139</c:v>
                </c:pt>
                <c:pt idx="2456">
                  <c:v>120</c:v>
                </c:pt>
                <c:pt idx="2457">
                  <c:v>119</c:v>
                </c:pt>
                <c:pt idx="2458">
                  <c:v>125</c:v>
                </c:pt>
                <c:pt idx="2459">
                  <c:v>108</c:v>
                </c:pt>
                <c:pt idx="2460">
                  <c:v>145</c:v>
                </c:pt>
                <c:pt idx="2461">
                  <c:v>98</c:v>
                </c:pt>
                <c:pt idx="2462">
                  <c:v>101</c:v>
                </c:pt>
                <c:pt idx="2463">
                  <c:v>109</c:v>
                </c:pt>
                <c:pt idx="2464">
                  <c:v>123</c:v>
                </c:pt>
                <c:pt idx="2465">
                  <c:v>99</c:v>
                </c:pt>
                <c:pt idx="2466">
                  <c:v>107</c:v>
                </c:pt>
                <c:pt idx="2467">
                  <c:v>81</c:v>
                </c:pt>
                <c:pt idx="2468">
                  <c:v>105</c:v>
                </c:pt>
                <c:pt idx="2469">
                  <c:v>82</c:v>
                </c:pt>
                <c:pt idx="2470">
                  <c:v>109</c:v>
                </c:pt>
                <c:pt idx="2471">
                  <c:v>95</c:v>
                </c:pt>
                <c:pt idx="2472">
                  <c:v>100</c:v>
                </c:pt>
                <c:pt idx="2473">
                  <c:v>91</c:v>
                </c:pt>
                <c:pt idx="2474">
                  <c:v>90</c:v>
                </c:pt>
                <c:pt idx="2475">
                  <c:v>108</c:v>
                </c:pt>
                <c:pt idx="2476">
                  <c:v>103</c:v>
                </c:pt>
                <c:pt idx="2477">
                  <c:v>96</c:v>
                </c:pt>
                <c:pt idx="2478">
                  <c:v>117</c:v>
                </c:pt>
                <c:pt idx="2479">
                  <c:v>93</c:v>
                </c:pt>
                <c:pt idx="2480">
                  <c:v>115</c:v>
                </c:pt>
                <c:pt idx="2481">
                  <c:v>85</c:v>
                </c:pt>
                <c:pt idx="2482">
                  <c:v>112</c:v>
                </c:pt>
                <c:pt idx="2483">
                  <c:v>86</c:v>
                </c:pt>
                <c:pt idx="2484">
                  <c:v>86</c:v>
                </c:pt>
                <c:pt idx="2485">
                  <c:v>137</c:v>
                </c:pt>
                <c:pt idx="2486">
                  <c:v>90</c:v>
                </c:pt>
                <c:pt idx="2487">
                  <c:v>107</c:v>
                </c:pt>
                <c:pt idx="2488">
                  <c:v>98</c:v>
                </c:pt>
                <c:pt idx="2489">
                  <c:v>84</c:v>
                </c:pt>
                <c:pt idx="2490">
                  <c:v>139</c:v>
                </c:pt>
                <c:pt idx="2491">
                  <c:v>127</c:v>
                </c:pt>
                <c:pt idx="2492">
                  <c:v>150</c:v>
                </c:pt>
                <c:pt idx="2493">
                  <c:v>132</c:v>
                </c:pt>
                <c:pt idx="2494">
                  <c:v>115</c:v>
                </c:pt>
                <c:pt idx="2495">
                  <c:v>186</c:v>
                </c:pt>
                <c:pt idx="2496">
                  <c:v>90</c:v>
                </c:pt>
                <c:pt idx="2497">
                  <c:v>134</c:v>
                </c:pt>
                <c:pt idx="2498">
                  <c:v>97</c:v>
                </c:pt>
                <c:pt idx="2499">
                  <c:v>107</c:v>
                </c:pt>
                <c:pt idx="2500">
                  <c:v>99</c:v>
                </c:pt>
                <c:pt idx="2501">
                  <c:v>124</c:v>
                </c:pt>
                <c:pt idx="2502">
                  <c:v>110</c:v>
                </c:pt>
                <c:pt idx="2503">
                  <c:v>178</c:v>
                </c:pt>
                <c:pt idx="2504">
                  <c:v>125</c:v>
                </c:pt>
                <c:pt idx="2505">
                  <c:v>121</c:v>
                </c:pt>
                <c:pt idx="2506">
                  <c:v>100</c:v>
                </c:pt>
                <c:pt idx="2507">
                  <c:v>115</c:v>
                </c:pt>
                <c:pt idx="2508">
                  <c:v>108</c:v>
                </c:pt>
                <c:pt idx="2509">
                  <c:v>220</c:v>
                </c:pt>
                <c:pt idx="2510">
                  <c:v>112</c:v>
                </c:pt>
                <c:pt idx="2511">
                  <c:v>99</c:v>
                </c:pt>
                <c:pt idx="2512">
                  <c:v>109</c:v>
                </c:pt>
                <c:pt idx="2513">
                  <c:v>83</c:v>
                </c:pt>
                <c:pt idx="2514">
                  <c:v>107</c:v>
                </c:pt>
                <c:pt idx="2515">
                  <c:v>102</c:v>
                </c:pt>
                <c:pt idx="2516">
                  <c:v>100</c:v>
                </c:pt>
                <c:pt idx="2517">
                  <c:v>97</c:v>
                </c:pt>
                <c:pt idx="2518">
                  <c:v>92</c:v>
                </c:pt>
                <c:pt idx="2519">
                  <c:v>84</c:v>
                </c:pt>
                <c:pt idx="2520">
                  <c:v>86</c:v>
                </c:pt>
                <c:pt idx="2521">
                  <c:v>120</c:v>
                </c:pt>
                <c:pt idx="2522">
                  <c:v>89</c:v>
                </c:pt>
                <c:pt idx="2523">
                  <c:v>117</c:v>
                </c:pt>
                <c:pt idx="2524">
                  <c:v>97</c:v>
                </c:pt>
                <c:pt idx="2525">
                  <c:v>91</c:v>
                </c:pt>
                <c:pt idx="2526">
                  <c:v>100</c:v>
                </c:pt>
                <c:pt idx="2527">
                  <c:v>72</c:v>
                </c:pt>
                <c:pt idx="2528">
                  <c:v>84</c:v>
                </c:pt>
                <c:pt idx="2529">
                  <c:v>126</c:v>
                </c:pt>
                <c:pt idx="2530">
                  <c:v>108</c:v>
                </c:pt>
                <c:pt idx="2531">
                  <c:v>112</c:v>
                </c:pt>
                <c:pt idx="2532">
                  <c:v>90</c:v>
                </c:pt>
                <c:pt idx="2533">
                  <c:v>91</c:v>
                </c:pt>
                <c:pt idx="2534">
                  <c:v>135</c:v>
                </c:pt>
                <c:pt idx="2535">
                  <c:v>141</c:v>
                </c:pt>
                <c:pt idx="2536">
                  <c:v>104</c:v>
                </c:pt>
                <c:pt idx="2537">
                  <c:v>118</c:v>
                </c:pt>
                <c:pt idx="2538">
                  <c:v>82</c:v>
                </c:pt>
                <c:pt idx="2539">
                  <c:v>95</c:v>
                </c:pt>
                <c:pt idx="2540">
                  <c:v>94</c:v>
                </c:pt>
                <c:pt idx="2541">
                  <c:v>99</c:v>
                </c:pt>
                <c:pt idx="2542">
                  <c:v>121</c:v>
                </c:pt>
                <c:pt idx="2543">
                  <c:v>84</c:v>
                </c:pt>
                <c:pt idx="2544">
                  <c:v>93</c:v>
                </c:pt>
                <c:pt idx="2545">
                  <c:v>93</c:v>
                </c:pt>
                <c:pt idx="2546">
                  <c:v>120</c:v>
                </c:pt>
                <c:pt idx="2547">
                  <c:v>112</c:v>
                </c:pt>
                <c:pt idx="2548">
                  <c:v>107</c:v>
                </c:pt>
                <c:pt idx="2549">
                  <c:v>112</c:v>
                </c:pt>
                <c:pt idx="2550">
                  <c:v>96</c:v>
                </c:pt>
                <c:pt idx="2551">
                  <c:v>91</c:v>
                </c:pt>
                <c:pt idx="2552">
                  <c:v>125</c:v>
                </c:pt>
                <c:pt idx="2553">
                  <c:v>102</c:v>
                </c:pt>
                <c:pt idx="2554">
                  <c:v>87</c:v>
                </c:pt>
                <c:pt idx="2555">
                  <c:v>118</c:v>
                </c:pt>
                <c:pt idx="2556">
                  <c:v>115</c:v>
                </c:pt>
                <c:pt idx="2557">
                  <c:v>91</c:v>
                </c:pt>
                <c:pt idx="2558">
                  <c:v>88</c:v>
                </c:pt>
                <c:pt idx="2559">
                  <c:v>127</c:v>
                </c:pt>
                <c:pt idx="2560">
                  <c:v>94</c:v>
                </c:pt>
                <c:pt idx="2561">
                  <c:v>90</c:v>
                </c:pt>
                <c:pt idx="2562">
                  <c:v>102</c:v>
                </c:pt>
                <c:pt idx="2563">
                  <c:v>117</c:v>
                </c:pt>
                <c:pt idx="2564">
                  <c:v>109</c:v>
                </c:pt>
                <c:pt idx="2565">
                  <c:v>121</c:v>
                </c:pt>
                <c:pt idx="2566">
                  <c:v>100</c:v>
                </c:pt>
                <c:pt idx="2567">
                  <c:v>109</c:v>
                </c:pt>
                <c:pt idx="2568">
                  <c:v>101</c:v>
                </c:pt>
                <c:pt idx="2569">
                  <c:v>106</c:v>
                </c:pt>
                <c:pt idx="2570">
                  <c:v>94</c:v>
                </c:pt>
                <c:pt idx="2571">
                  <c:v>140</c:v>
                </c:pt>
                <c:pt idx="2572">
                  <c:v>132</c:v>
                </c:pt>
                <c:pt idx="2573">
                  <c:v>99</c:v>
                </c:pt>
                <c:pt idx="2574">
                  <c:v>90</c:v>
                </c:pt>
                <c:pt idx="2575">
                  <c:v>105</c:v>
                </c:pt>
                <c:pt idx="2576">
                  <c:v>108</c:v>
                </c:pt>
                <c:pt idx="2577">
                  <c:v>69</c:v>
                </c:pt>
                <c:pt idx="2578">
                  <c:v>148</c:v>
                </c:pt>
                <c:pt idx="2579">
                  <c:v>118</c:v>
                </c:pt>
                <c:pt idx="2580">
                  <c:v>132</c:v>
                </c:pt>
                <c:pt idx="2581">
                  <c:v>130</c:v>
                </c:pt>
                <c:pt idx="2582">
                  <c:v>95</c:v>
                </c:pt>
                <c:pt idx="2583">
                  <c:v>80</c:v>
                </c:pt>
                <c:pt idx="2584">
                  <c:v>94</c:v>
                </c:pt>
                <c:pt idx="2585">
                  <c:v>122</c:v>
                </c:pt>
                <c:pt idx="2586">
                  <c:v>102</c:v>
                </c:pt>
                <c:pt idx="2587">
                  <c:v>116</c:v>
                </c:pt>
                <c:pt idx="2588">
                  <c:v>78</c:v>
                </c:pt>
                <c:pt idx="2589">
                  <c:v>114</c:v>
                </c:pt>
                <c:pt idx="2590">
                  <c:v>112</c:v>
                </c:pt>
                <c:pt idx="2591">
                  <c:v>110</c:v>
                </c:pt>
                <c:pt idx="2592">
                  <c:v>104</c:v>
                </c:pt>
                <c:pt idx="2593">
                  <c:v>81</c:v>
                </c:pt>
                <c:pt idx="2594">
                  <c:v>154</c:v>
                </c:pt>
                <c:pt idx="2595">
                  <c:v>102</c:v>
                </c:pt>
                <c:pt idx="2596">
                  <c:v>89</c:v>
                </c:pt>
                <c:pt idx="2597">
                  <c:v>132</c:v>
                </c:pt>
                <c:pt idx="2598">
                  <c:v>103</c:v>
                </c:pt>
                <c:pt idx="2599">
                  <c:v>93</c:v>
                </c:pt>
                <c:pt idx="2600">
                  <c:v>93</c:v>
                </c:pt>
                <c:pt idx="2601">
                  <c:v>96</c:v>
                </c:pt>
                <c:pt idx="2602">
                  <c:v>89</c:v>
                </c:pt>
                <c:pt idx="2603">
                  <c:v>92</c:v>
                </c:pt>
                <c:pt idx="2604">
                  <c:v>97</c:v>
                </c:pt>
                <c:pt idx="2605">
                  <c:v>93</c:v>
                </c:pt>
                <c:pt idx="2606">
                  <c:v>89</c:v>
                </c:pt>
                <c:pt idx="2607">
                  <c:v>123</c:v>
                </c:pt>
                <c:pt idx="2608">
                  <c:v>93</c:v>
                </c:pt>
                <c:pt idx="2609">
                  <c:v>133</c:v>
                </c:pt>
                <c:pt idx="2610">
                  <c:v>121</c:v>
                </c:pt>
                <c:pt idx="2611">
                  <c:v>102</c:v>
                </c:pt>
                <c:pt idx="2612">
                  <c:v>99</c:v>
                </c:pt>
                <c:pt idx="2613">
                  <c:v>98</c:v>
                </c:pt>
                <c:pt idx="2614">
                  <c:v>118</c:v>
                </c:pt>
                <c:pt idx="2615">
                  <c:v>104</c:v>
                </c:pt>
                <c:pt idx="2616">
                  <c:v>109</c:v>
                </c:pt>
                <c:pt idx="2617">
                  <c:v>115</c:v>
                </c:pt>
                <c:pt idx="2618">
                  <c:v>92</c:v>
                </c:pt>
                <c:pt idx="2619">
                  <c:v>91</c:v>
                </c:pt>
                <c:pt idx="2620">
                  <c:v>94</c:v>
                </c:pt>
                <c:pt idx="2621">
                  <c:v>93</c:v>
                </c:pt>
                <c:pt idx="2622">
                  <c:v>100</c:v>
                </c:pt>
                <c:pt idx="2623">
                  <c:v>293</c:v>
                </c:pt>
                <c:pt idx="2624">
                  <c:v>93</c:v>
                </c:pt>
                <c:pt idx="2625">
                  <c:v>123</c:v>
                </c:pt>
                <c:pt idx="2626">
                  <c:v>119</c:v>
                </c:pt>
                <c:pt idx="2627">
                  <c:v>107</c:v>
                </c:pt>
                <c:pt idx="2628">
                  <c:v>106</c:v>
                </c:pt>
                <c:pt idx="2629">
                  <c:v>109</c:v>
                </c:pt>
                <c:pt idx="2630">
                  <c:v>81</c:v>
                </c:pt>
                <c:pt idx="2631">
                  <c:v>95</c:v>
                </c:pt>
                <c:pt idx="2632">
                  <c:v>86</c:v>
                </c:pt>
                <c:pt idx="2633">
                  <c:v>113</c:v>
                </c:pt>
                <c:pt idx="2634">
                  <c:v>122</c:v>
                </c:pt>
                <c:pt idx="2635">
                  <c:v>90</c:v>
                </c:pt>
                <c:pt idx="2636">
                  <c:v>108</c:v>
                </c:pt>
                <c:pt idx="2637">
                  <c:v>113</c:v>
                </c:pt>
                <c:pt idx="2638">
                  <c:v>110</c:v>
                </c:pt>
                <c:pt idx="2639">
                  <c:v>109</c:v>
                </c:pt>
                <c:pt idx="2640">
                  <c:v>101</c:v>
                </c:pt>
                <c:pt idx="2641">
                  <c:v>97</c:v>
                </c:pt>
                <c:pt idx="2642">
                  <c:v>172</c:v>
                </c:pt>
                <c:pt idx="2643">
                  <c:v>104</c:v>
                </c:pt>
                <c:pt idx="2644">
                  <c:v>99</c:v>
                </c:pt>
                <c:pt idx="2645">
                  <c:v>129</c:v>
                </c:pt>
                <c:pt idx="2646">
                  <c:v>91</c:v>
                </c:pt>
                <c:pt idx="2647">
                  <c:v>100</c:v>
                </c:pt>
                <c:pt idx="2648">
                  <c:v>111</c:v>
                </c:pt>
                <c:pt idx="2649">
                  <c:v>114</c:v>
                </c:pt>
                <c:pt idx="2650">
                  <c:v>86</c:v>
                </c:pt>
                <c:pt idx="2651">
                  <c:v>107</c:v>
                </c:pt>
                <c:pt idx="2652">
                  <c:v>90</c:v>
                </c:pt>
                <c:pt idx="2653">
                  <c:v>120</c:v>
                </c:pt>
                <c:pt idx="2654">
                  <c:v>134</c:v>
                </c:pt>
                <c:pt idx="2655">
                  <c:v>110</c:v>
                </c:pt>
                <c:pt idx="2656">
                  <c:v>132</c:v>
                </c:pt>
                <c:pt idx="2657">
                  <c:v>113</c:v>
                </c:pt>
                <c:pt idx="2658">
                  <c:v>111</c:v>
                </c:pt>
                <c:pt idx="2659">
                  <c:v>104</c:v>
                </c:pt>
                <c:pt idx="2660">
                  <c:v>103</c:v>
                </c:pt>
                <c:pt idx="2661">
                  <c:v>106</c:v>
                </c:pt>
                <c:pt idx="2662">
                  <c:v>125</c:v>
                </c:pt>
                <c:pt idx="2663">
                  <c:v>109</c:v>
                </c:pt>
                <c:pt idx="2664">
                  <c:v>200</c:v>
                </c:pt>
                <c:pt idx="2665">
                  <c:v>112</c:v>
                </c:pt>
                <c:pt idx="2666">
                  <c:v>116</c:v>
                </c:pt>
                <c:pt idx="2667">
                  <c:v>120</c:v>
                </c:pt>
                <c:pt idx="2668">
                  <c:v>107</c:v>
                </c:pt>
                <c:pt idx="2669">
                  <c:v>107</c:v>
                </c:pt>
                <c:pt idx="2670">
                  <c:v>81</c:v>
                </c:pt>
                <c:pt idx="2671">
                  <c:v>101</c:v>
                </c:pt>
                <c:pt idx="2672">
                  <c:v>122</c:v>
                </c:pt>
                <c:pt idx="2673">
                  <c:v>97</c:v>
                </c:pt>
                <c:pt idx="2674">
                  <c:v>92</c:v>
                </c:pt>
                <c:pt idx="2675">
                  <c:v>110</c:v>
                </c:pt>
                <c:pt idx="2676">
                  <c:v>86</c:v>
                </c:pt>
                <c:pt idx="2677">
                  <c:v>91</c:v>
                </c:pt>
                <c:pt idx="2678">
                  <c:v>100</c:v>
                </c:pt>
                <c:pt idx="2679">
                  <c:v>111</c:v>
                </c:pt>
                <c:pt idx="2680">
                  <c:v>89</c:v>
                </c:pt>
                <c:pt idx="2681">
                  <c:v>84</c:v>
                </c:pt>
                <c:pt idx="2682">
                  <c:v>98</c:v>
                </c:pt>
                <c:pt idx="2683">
                  <c:v>95</c:v>
                </c:pt>
                <c:pt idx="2684">
                  <c:v>100</c:v>
                </c:pt>
                <c:pt idx="2685">
                  <c:v>109</c:v>
                </c:pt>
                <c:pt idx="2686">
                  <c:v>118</c:v>
                </c:pt>
                <c:pt idx="2687">
                  <c:v>88</c:v>
                </c:pt>
                <c:pt idx="2688">
                  <c:v>86</c:v>
                </c:pt>
                <c:pt idx="2689">
                  <c:v>118</c:v>
                </c:pt>
                <c:pt idx="2690">
                  <c:v>125</c:v>
                </c:pt>
                <c:pt idx="2691">
                  <c:v>125</c:v>
                </c:pt>
                <c:pt idx="2692">
                  <c:v>94</c:v>
                </c:pt>
                <c:pt idx="2693">
                  <c:v>113</c:v>
                </c:pt>
                <c:pt idx="2694">
                  <c:v>104</c:v>
                </c:pt>
                <c:pt idx="2695">
                  <c:v>95</c:v>
                </c:pt>
                <c:pt idx="2696">
                  <c:v>102</c:v>
                </c:pt>
                <c:pt idx="2697">
                  <c:v>104</c:v>
                </c:pt>
                <c:pt idx="2698">
                  <c:v>95</c:v>
                </c:pt>
                <c:pt idx="2699">
                  <c:v>118</c:v>
                </c:pt>
                <c:pt idx="2700">
                  <c:v>193</c:v>
                </c:pt>
                <c:pt idx="2701">
                  <c:v>97</c:v>
                </c:pt>
                <c:pt idx="2702">
                  <c:v>98</c:v>
                </c:pt>
                <c:pt idx="2703">
                  <c:v>103</c:v>
                </c:pt>
                <c:pt idx="2704">
                  <c:v>161</c:v>
                </c:pt>
                <c:pt idx="2705">
                  <c:v>120</c:v>
                </c:pt>
                <c:pt idx="2706">
                  <c:v>97</c:v>
                </c:pt>
                <c:pt idx="2707">
                  <c:v>145</c:v>
                </c:pt>
                <c:pt idx="2708">
                  <c:v>126</c:v>
                </c:pt>
                <c:pt idx="2709">
                  <c:v>121</c:v>
                </c:pt>
                <c:pt idx="2710">
                  <c:v>117</c:v>
                </c:pt>
                <c:pt idx="2711">
                  <c:v>98</c:v>
                </c:pt>
                <c:pt idx="2712">
                  <c:v>109</c:v>
                </c:pt>
                <c:pt idx="2713">
                  <c:v>95</c:v>
                </c:pt>
                <c:pt idx="2714">
                  <c:v>96</c:v>
                </c:pt>
                <c:pt idx="2715">
                  <c:v>101</c:v>
                </c:pt>
                <c:pt idx="2716">
                  <c:v>107</c:v>
                </c:pt>
                <c:pt idx="2717">
                  <c:v>119</c:v>
                </c:pt>
                <c:pt idx="2718">
                  <c:v>100</c:v>
                </c:pt>
                <c:pt idx="2719">
                  <c:v>98</c:v>
                </c:pt>
                <c:pt idx="2720">
                  <c:v>92</c:v>
                </c:pt>
                <c:pt idx="2721">
                  <c:v>90</c:v>
                </c:pt>
                <c:pt idx="2722">
                  <c:v>90</c:v>
                </c:pt>
                <c:pt idx="2723">
                  <c:v>153</c:v>
                </c:pt>
                <c:pt idx="2724">
                  <c:v>124</c:v>
                </c:pt>
                <c:pt idx="2725">
                  <c:v>82</c:v>
                </c:pt>
                <c:pt idx="2726">
                  <c:v>107</c:v>
                </c:pt>
                <c:pt idx="2727">
                  <c:v>97</c:v>
                </c:pt>
                <c:pt idx="2728">
                  <c:v>80</c:v>
                </c:pt>
                <c:pt idx="2729">
                  <c:v>85</c:v>
                </c:pt>
                <c:pt idx="2730">
                  <c:v>97</c:v>
                </c:pt>
                <c:pt idx="2731">
                  <c:v>109</c:v>
                </c:pt>
                <c:pt idx="2732">
                  <c:v>140</c:v>
                </c:pt>
                <c:pt idx="2733">
                  <c:v>90</c:v>
                </c:pt>
                <c:pt idx="2734">
                  <c:v>130</c:v>
                </c:pt>
                <c:pt idx="2735">
                  <c:v>98</c:v>
                </c:pt>
                <c:pt idx="2736">
                  <c:v>101</c:v>
                </c:pt>
                <c:pt idx="2737">
                  <c:v>114</c:v>
                </c:pt>
                <c:pt idx="2738">
                  <c:v>100</c:v>
                </c:pt>
                <c:pt idx="2739">
                  <c:v>85</c:v>
                </c:pt>
                <c:pt idx="2740">
                  <c:v>103</c:v>
                </c:pt>
                <c:pt idx="2741">
                  <c:v>100</c:v>
                </c:pt>
                <c:pt idx="2742">
                  <c:v>114</c:v>
                </c:pt>
                <c:pt idx="2743">
                  <c:v>97</c:v>
                </c:pt>
                <c:pt idx="2744">
                  <c:v>116</c:v>
                </c:pt>
                <c:pt idx="2745">
                  <c:v>96</c:v>
                </c:pt>
                <c:pt idx="2746">
                  <c:v>98</c:v>
                </c:pt>
                <c:pt idx="2747">
                  <c:v>105</c:v>
                </c:pt>
                <c:pt idx="2748">
                  <c:v>123</c:v>
                </c:pt>
                <c:pt idx="2749">
                  <c:v>93</c:v>
                </c:pt>
                <c:pt idx="2750">
                  <c:v>97</c:v>
                </c:pt>
                <c:pt idx="2751">
                  <c:v>122</c:v>
                </c:pt>
                <c:pt idx="2752">
                  <c:v>101</c:v>
                </c:pt>
                <c:pt idx="2753">
                  <c:v>100</c:v>
                </c:pt>
                <c:pt idx="2754">
                  <c:v>129</c:v>
                </c:pt>
                <c:pt idx="2755">
                  <c:v>81</c:v>
                </c:pt>
                <c:pt idx="2756">
                  <c:v>96</c:v>
                </c:pt>
                <c:pt idx="2757">
                  <c:v>84</c:v>
                </c:pt>
                <c:pt idx="2758">
                  <c:v>110</c:v>
                </c:pt>
                <c:pt idx="2759">
                  <c:v>130</c:v>
                </c:pt>
                <c:pt idx="2760">
                  <c:v>84</c:v>
                </c:pt>
                <c:pt idx="2761">
                  <c:v>106</c:v>
                </c:pt>
                <c:pt idx="2762">
                  <c:v>76</c:v>
                </c:pt>
                <c:pt idx="2763">
                  <c:v>99</c:v>
                </c:pt>
                <c:pt idx="2764">
                  <c:v>96</c:v>
                </c:pt>
                <c:pt idx="2765">
                  <c:v>104</c:v>
                </c:pt>
                <c:pt idx="2766">
                  <c:v>108</c:v>
                </c:pt>
                <c:pt idx="2767">
                  <c:v>108</c:v>
                </c:pt>
                <c:pt idx="2768">
                  <c:v>87</c:v>
                </c:pt>
                <c:pt idx="2769">
                  <c:v>89</c:v>
                </c:pt>
                <c:pt idx="2770">
                  <c:v>97</c:v>
                </c:pt>
                <c:pt idx="2771">
                  <c:v>106</c:v>
                </c:pt>
                <c:pt idx="2772">
                  <c:v>100</c:v>
                </c:pt>
                <c:pt idx="2773">
                  <c:v>89</c:v>
                </c:pt>
                <c:pt idx="2774">
                  <c:v>95</c:v>
                </c:pt>
                <c:pt idx="2775">
                  <c:v>97</c:v>
                </c:pt>
                <c:pt idx="2776">
                  <c:v>94</c:v>
                </c:pt>
                <c:pt idx="2777">
                  <c:v>95</c:v>
                </c:pt>
                <c:pt idx="2778">
                  <c:v>101</c:v>
                </c:pt>
                <c:pt idx="2779">
                  <c:v>101</c:v>
                </c:pt>
                <c:pt idx="2780">
                  <c:v>82</c:v>
                </c:pt>
                <c:pt idx="2781">
                  <c:v>74</c:v>
                </c:pt>
                <c:pt idx="2782">
                  <c:v>130</c:v>
                </c:pt>
                <c:pt idx="2783">
                  <c:v>112</c:v>
                </c:pt>
                <c:pt idx="2784">
                  <c:v>96</c:v>
                </c:pt>
                <c:pt idx="2785">
                  <c:v>89</c:v>
                </c:pt>
                <c:pt idx="2786">
                  <c:v>121</c:v>
                </c:pt>
                <c:pt idx="2787">
                  <c:v>85</c:v>
                </c:pt>
                <c:pt idx="2788">
                  <c:v>120</c:v>
                </c:pt>
                <c:pt idx="2789">
                  <c:v>83</c:v>
                </c:pt>
                <c:pt idx="2790">
                  <c:v>120</c:v>
                </c:pt>
                <c:pt idx="2791">
                  <c:v>111</c:v>
                </c:pt>
                <c:pt idx="2792">
                  <c:v>100</c:v>
                </c:pt>
                <c:pt idx="2793">
                  <c:v>89</c:v>
                </c:pt>
                <c:pt idx="2794">
                  <c:v>115</c:v>
                </c:pt>
                <c:pt idx="2795">
                  <c:v>135</c:v>
                </c:pt>
                <c:pt idx="2796">
                  <c:v>92</c:v>
                </c:pt>
                <c:pt idx="2797">
                  <c:v>120</c:v>
                </c:pt>
                <c:pt idx="2798">
                  <c:v>97</c:v>
                </c:pt>
                <c:pt idx="2799">
                  <c:v>135</c:v>
                </c:pt>
                <c:pt idx="2800">
                  <c:v>93</c:v>
                </c:pt>
                <c:pt idx="2801">
                  <c:v>118</c:v>
                </c:pt>
                <c:pt idx="2802">
                  <c:v>97</c:v>
                </c:pt>
                <c:pt idx="2803">
                  <c:v>98</c:v>
                </c:pt>
                <c:pt idx="2804">
                  <c:v>98</c:v>
                </c:pt>
                <c:pt idx="2805">
                  <c:v>101</c:v>
                </c:pt>
                <c:pt idx="2806">
                  <c:v>132</c:v>
                </c:pt>
                <c:pt idx="2807">
                  <c:v>106</c:v>
                </c:pt>
                <c:pt idx="2808">
                  <c:v>87</c:v>
                </c:pt>
                <c:pt idx="2809">
                  <c:v>98</c:v>
                </c:pt>
                <c:pt idx="2810">
                  <c:v>96</c:v>
                </c:pt>
                <c:pt idx="2811">
                  <c:v>104</c:v>
                </c:pt>
                <c:pt idx="2812">
                  <c:v>93</c:v>
                </c:pt>
                <c:pt idx="2813">
                  <c:v>95</c:v>
                </c:pt>
                <c:pt idx="2814">
                  <c:v>89</c:v>
                </c:pt>
                <c:pt idx="2815">
                  <c:v>107</c:v>
                </c:pt>
                <c:pt idx="2816">
                  <c:v>85</c:v>
                </c:pt>
                <c:pt idx="2817">
                  <c:v>93</c:v>
                </c:pt>
                <c:pt idx="2818">
                  <c:v>103</c:v>
                </c:pt>
                <c:pt idx="2819">
                  <c:v>111</c:v>
                </c:pt>
                <c:pt idx="2820">
                  <c:v>86</c:v>
                </c:pt>
                <c:pt idx="2821">
                  <c:v>90</c:v>
                </c:pt>
                <c:pt idx="2822">
                  <c:v>82</c:v>
                </c:pt>
                <c:pt idx="2823">
                  <c:v>83</c:v>
                </c:pt>
                <c:pt idx="2824">
                  <c:v>86</c:v>
                </c:pt>
                <c:pt idx="2825">
                  <c:v>91</c:v>
                </c:pt>
                <c:pt idx="2826">
                  <c:v>90</c:v>
                </c:pt>
                <c:pt idx="2827">
                  <c:v>90</c:v>
                </c:pt>
                <c:pt idx="2828">
                  <c:v>93</c:v>
                </c:pt>
                <c:pt idx="2829">
                  <c:v>104</c:v>
                </c:pt>
                <c:pt idx="2830">
                  <c:v>85</c:v>
                </c:pt>
                <c:pt idx="2831">
                  <c:v>135</c:v>
                </c:pt>
                <c:pt idx="2832">
                  <c:v>144</c:v>
                </c:pt>
                <c:pt idx="2833">
                  <c:v>98</c:v>
                </c:pt>
                <c:pt idx="2834">
                  <c:v>117</c:v>
                </c:pt>
                <c:pt idx="2835">
                  <c:v>127</c:v>
                </c:pt>
                <c:pt idx="2836">
                  <c:v>98</c:v>
                </c:pt>
                <c:pt idx="2837">
                  <c:v>197</c:v>
                </c:pt>
                <c:pt idx="2838">
                  <c:v>104</c:v>
                </c:pt>
                <c:pt idx="2839">
                  <c:v>130</c:v>
                </c:pt>
                <c:pt idx="2840">
                  <c:v>176</c:v>
                </c:pt>
                <c:pt idx="2841">
                  <c:v>116</c:v>
                </c:pt>
                <c:pt idx="2842">
                  <c:v>88</c:v>
                </c:pt>
                <c:pt idx="2843">
                  <c:v>106</c:v>
                </c:pt>
                <c:pt idx="2844">
                  <c:v>181</c:v>
                </c:pt>
                <c:pt idx="2845">
                  <c:v>130</c:v>
                </c:pt>
                <c:pt idx="2846">
                  <c:v>123</c:v>
                </c:pt>
                <c:pt idx="2847">
                  <c:v>120</c:v>
                </c:pt>
                <c:pt idx="2848">
                  <c:v>87</c:v>
                </c:pt>
                <c:pt idx="2849">
                  <c:v>123</c:v>
                </c:pt>
                <c:pt idx="2850">
                  <c:v>103</c:v>
                </c:pt>
                <c:pt idx="2851">
                  <c:v>91</c:v>
                </c:pt>
                <c:pt idx="2852">
                  <c:v>88</c:v>
                </c:pt>
                <c:pt idx="2853">
                  <c:v>126</c:v>
                </c:pt>
                <c:pt idx="2854">
                  <c:v>120</c:v>
                </c:pt>
                <c:pt idx="2855">
                  <c:v>94</c:v>
                </c:pt>
                <c:pt idx="2856">
                  <c:v>137</c:v>
                </c:pt>
                <c:pt idx="2857">
                  <c:v>119</c:v>
                </c:pt>
                <c:pt idx="2858">
                  <c:v>99</c:v>
                </c:pt>
                <c:pt idx="2859">
                  <c:v>79</c:v>
                </c:pt>
                <c:pt idx="2860">
                  <c:v>95</c:v>
                </c:pt>
                <c:pt idx="2861">
                  <c:v>103</c:v>
                </c:pt>
                <c:pt idx="2862">
                  <c:v>92</c:v>
                </c:pt>
                <c:pt idx="2863">
                  <c:v>84</c:v>
                </c:pt>
                <c:pt idx="2864">
                  <c:v>300</c:v>
                </c:pt>
                <c:pt idx="2865">
                  <c:v>120</c:v>
                </c:pt>
                <c:pt idx="2866">
                  <c:v>121</c:v>
                </c:pt>
                <c:pt idx="2867">
                  <c:v>97</c:v>
                </c:pt>
                <c:pt idx="2868">
                  <c:v>86</c:v>
                </c:pt>
                <c:pt idx="2869">
                  <c:v>45</c:v>
                </c:pt>
                <c:pt idx="2870">
                  <c:v>97</c:v>
                </c:pt>
                <c:pt idx="2871">
                  <c:v>93</c:v>
                </c:pt>
                <c:pt idx="2872">
                  <c:v>84</c:v>
                </c:pt>
                <c:pt idx="2873">
                  <c:v>96</c:v>
                </c:pt>
                <c:pt idx="2874">
                  <c:v>112</c:v>
                </c:pt>
                <c:pt idx="2875">
                  <c:v>125</c:v>
                </c:pt>
                <c:pt idx="2876">
                  <c:v>96</c:v>
                </c:pt>
                <c:pt idx="2877">
                  <c:v>103</c:v>
                </c:pt>
                <c:pt idx="2878">
                  <c:v>101</c:v>
                </c:pt>
                <c:pt idx="2879">
                  <c:v>104</c:v>
                </c:pt>
                <c:pt idx="2880">
                  <c:v>119</c:v>
                </c:pt>
                <c:pt idx="2881">
                  <c:v>128</c:v>
                </c:pt>
                <c:pt idx="2882">
                  <c:v>126</c:v>
                </c:pt>
                <c:pt idx="2883">
                  <c:v>150</c:v>
                </c:pt>
                <c:pt idx="2884">
                  <c:v>178</c:v>
                </c:pt>
                <c:pt idx="2885">
                  <c:v>117</c:v>
                </c:pt>
                <c:pt idx="2886">
                  <c:v>119</c:v>
                </c:pt>
                <c:pt idx="2887">
                  <c:v>174</c:v>
                </c:pt>
                <c:pt idx="2888">
                  <c:v>111</c:v>
                </c:pt>
                <c:pt idx="2889">
                  <c:v>101</c:v>
                </c:pt>
                <c:pt idx="2890">
                  <c:v>89</c:v>
                </c:pt>
                <c:pt idx="2891">
                  <c:v>113</c:v>
                </c:pt>
                <c:pt idx="2892">
                  <c:v>95</c:v>
                </c:pt>
                <c:pt idx="2893">
                  <c:v>112</c:v>
                </c:pt>
                <c:pt idx="2894">
                  <c:v>109</c:v>
                </c:pt>
                <c:pt idx="2895">
                  <c:v>108</c:v>
                </c:pt>
                <c:pt idx="2896">
                  <c:v>100</c:v>
                </c:pt>
                <c:pt idx="2897">
                  <c:v>90</c:v>
                </c:pt>
                <c:pt idx="2898">
                  <c:v>94</c:v>
                </c:pt>
                <c:pt idx="2899">
                  <c:v>111</c:v>
                </c:pt>
                <c:pt idx="2900">
                  <c:v>142</c:v>
                </c:pt>
                <c:pt idx="2901">
                  <c:v>107</c:v>
                </c:pt>
                <c:pt idx="2902">
                  <c:v>91</c:v>
                </c:pt>
                <c:pt idx="2903">
                  <c:v>82</c:v>
                </c:pt>
                <c:pt idx="2904">
                  <c:v>97</c:v>
                </c:pt>
                <c:pt idx="2905">
                  <c:v>102</c:v>
                </c:pt>
                <c:pt idx="2906">
                  <c:v>93</c:v>
                </c:pt>
                <c:pt idx="2907">
                  <c:v>138</c:v>
                </c:pt>
                <c:pt idx="2908">
                  <c:v>93</c:v>
                </c:pt>
                <c:pt idx="2909">
                  <c:v>92</c:v>
                </c:pt>
                <c:pt idx="2910">
                  <c:v>92</c:v>
                </c:pt>
                <c:pt idx="2911">
                  <c:v>104</c:v>
                </c:pt>
                <c:pt idx="2912">
                  <c:v>89</c:v>
                </c:pt>
                <c:pt idx="2913">
                  <c:v>92</c:v>
                </c:pt>
                <c:pt idx="2914">
                  <c:v>90</c:v>
                </c:pt>
                <c:pt idx="2915">
                  <c:v>129</c:v>
                </c:pt>
                <c:pt idx="2916">
                  <c:v>111</c:v>
                </c:pt>
                <c:pt idx="2917">
                  <c:v>79</c:v>
                </c:pt>
                <c:pt idx="2918">
                  <c:v>104</c:v>
                </c:pt>
                <c:pt idx="2919">
                  <c:v>101</c:v>
                </c:pt>
                <c:pt idx="2920">
                  <c:v>113</c:v>
                </c:pt>
                <c:pt idx="2921">
                  <c:v>92</c:v>
                </c:pt>
                <c:pt idx="2922">
                  <c:v>106</c:v>
                </c:pt>
                <c:pt idx="2923">
                  <c:v>75</c:v>
                </c:pt>
                <c:pt idx="2924">
                  <c:v>104</c:v>
                </c:pt>
                <c:pt idx="2925">
                  <c:v>108</c:v>
                </c:pt>
                <c:pt idx="2926">
                  <c:v>99</c:v>
                </c:pt>
                <c:pt idx="2927">
                  <c:v>109</c:v>
                </c:pt>
                <c:pt idx="2928">
                  <c:v>93</c:v>
                </c:pt>
                <c:pt idx="2929">
                  <c:v>99</c:v>
                </c:pt>
                <c:pt idx="2930">
                  <c:v>98</c:v>
                </c:pt>
                <c:pt idx="2931">
                  <c:v>95</c:v>
                </c:pt>
                <c:pt idx="2932">
                  <c:v>107</c:v>
                </c:pt>
                <c:pt idx="2933">
                  <c:v>102</c:v>
                </c:pt>
                <c:pt idx="2934">
                  <c:v>97</c:v>
                </c:pt>
                <c:pt idx="2935">
                  <c:v>124</c:v>
                </c:pt>
                <c:pt idx="2936">
                  <c:v>90</c:v>
                </c:pt>
                <c:pt idx="2937">
                  <c:v>90</c:v>
                </c:pt>
                <c:pt idx="2938">
                  <c:v>99</c:v>
                </c:pt>
                <c:pt idx="2939">
                  <c:v>115</c:v>
                </c:pt>
                <c:pt idx="2940">
                  <c:v>89</c:v>
                </c:pt>
                <c:pt idx="2941">
                  <c:v>92</c:v>
                </c:pt>
                <c:pt idx="2942">
                  <c:v>94</c:v>
                </c:pt>
                <c:pt idx="2943">
                  <c:v>100</c:v>
                </c:pt>
                <c:pt idx="2944">
                  <c:v>109</c:v>
                </c:pt>
                <c:pt idx="2945">
                  <c:v>105</c:v>
                </c:pt>
                <c:pt idx="2946">
                  <c:v>102</c:v>
                </c:pt>
                <c:pt idx="2947">
                  <c:v>97</c:v>
                </c:pt>
                <c:pt idx="2948">
                  <c:v>92</c:v>
                </c:pt>
                <c:pt idx="2949">
                  <c:v>93</c:v>
                </c:pt>
                <c:pt idx="2950">
                  <c:v>113</c:v>
                </c:pt>
                <c:pt idx="2951">
                  <c:v>89</c:v>
                </c:pt>
                <c:pt idx="2952">
                  <c:v>118</c:v>
                </c:pt>
                <c:pt idx="2953">
                  <c:v>97</c:v>
                </c:pt>
                <c:pt idx="2954">
                  <c:v>100</c:v>
                </c:pt>
                <c:pt idx="2955">
                  <c:v>96</c:v>
                </c:pt>
                <c:pt idx="2956">
                  <c:v>120</c:v>
                </c:pt>
                <c:pt idx="2957">
                  <c:v>175</c:v>
                </c:pt>
                <c:pt idx="2958">
                  <c:v>95</c:v>
                </c:pt>
                <c:pt idx="2959">
                  <c:v>95</c:v>
                </c:pt>
                <c:pt idx="2960">
                  <c:v>121</c:v>
                </c:pt>
                <c:pt idx="2961">
                  <c:v>110</c:v>
                </c:pt>
                <c:pt idx="2962">
                  <c:v>96</c:v>
                </c:pt>
                <c:pt idx="2963">
                  <c:v>121</c:v>
                </c:pt>
                <c:pt idx="2964">
                  <c:v>95</c:v>
                </c:pt>
                <c:pt idx="2965">
                  <c:v>112</c:v>
                </c:pt>
                <c:pt idx="2966">
                  <c:v>93</c:v>
                </c:pt>
                <c:pt idx="2967">
                  <c:v>110</c:v>
                </c:pt>
                <c:pt idx="2968">
                  <c:v>104</c:v>
                </c:pt>
                <c:pt idx="2969">
                  <c:v>119</c:v>
                </c:pt>
                <c:pt idx="2970">
                  <c:v>125</c:v>
                </c:pt>
                <c:pt idx="2971">
                  <c:v>96</c:v>
                </c:pt>
                <c:pt idx="2972">
                  <c:v>100</c:v>
                </c:pt>
                <c:pt idx="2973">
                  <c:v>89</c:v>
                </c:pt>
                <c:pt idx="2974">
                  <c:v>92</c:v>
                </c:pt>
                <c:pt idx="2975">
                  <c:v>109</c:v>
                </c:pt>
                <c:pt idx="2976">
                  <c:v>103</c:v>
                </c:pt>
                <c:pt idx="2977">
                  <c:v>95</c:v>
                </c:pt>
                <c:pt idx="2978">
                  <c:v>105</c:v>
                </c:pt>
                <c:pt idx="2979">
                  <c:v>106</c:v>
                </c:pt>
                <c:pt idx="2980">
                  <c:v>100</c:v>
                </c:pt>
                <c:pt idx="2981">
                  <c:v>103</c:v>
                </c:pt>
                <c:pt idx="2982">
                  <c:v>99</c:v>
                </c:pt>
                <c:pt idx="2983">
                  <c:v>164</c:v>
                </c:pt>
                <c:pt idx="2984">
                  <c:v>96</c:v>
                </c:pt>
                <c:pt idx="2985">
                  <c:v>122</c:v>
                </c:pt>
                <c:pt idx="2986">
                  <c:v>94</c:v>
                </c:pt>
                <c:pt idx="2987">
                  <c:v>93</c:v>
                </c:pt>
                <c:pt idx="2988">
                  <c:v>96</c:v>
                </c:pt>
                <c:pt idx="2989">
                  <c:v>113</c:v>
                </c:pt>
                <c:pt idx="2990">
                  <c:v>99</c:v>
                </c:pt>
                <c:pt idx="2991">
                  <c:v>91</c:v>
                </c:pt>
                <c:pt idx="2992">
                  <c:v>100</c:v>
                </c:pt>
                <c:pt idx="2993">
                  <c:v>105</c:v>
                </c:pt>
                <c:pt idx="2994">
                  <c:v>99</c:v>
                </c:pt>
                <c:pt idx="2995">
                  <c:v>112</c:v>
                </c:pt>
                <c:pt idx="2996">
                  <c:v>99</c:v>
                </c:pt>
                <c:pt idx="2997">
                  <c:v>125</c:v>
                </c:pt>
                <c:pt idx="2998">
                  <c:v>107</c:v>
                </c:pt>
                <c:pt idx="2999">
                  <c:v>107</c:v>
                </c:pt>
                <c:pt idx="3000">
                  <c:v>97</c:v>
                </c:pt>
                <c:pt idx="3001">
                  <c:v>95</c:v>
                </c:pt>
                <c:pt idx="3002">
                  <c:v>106</c:v>
                </c:pt>
                <c:pt idx="3003">
                  <c:v>96</c:v>
                </c:pt>
                <c:pt idx="3004">
                  <c:v>103</c:v>
                </c:pt>
                <c:pt idx="3005">
                  <c:v>108</c:v>
                </c:pt>
                <c:pt idx="3006">
                  <c:v>118</c:v>
                </c:pt>
                <c:pt idx="3007">
                  <c:v>97</c:v>
                </c:pt>
                <c:pt idx="3008">
                  <c:v>115</c:v>
                </c:pt>
                <c:pt idx="3009">
                  <c:v>102</c:v>
                </c:pt>
                <c:pt idx="3010">
                  <c:v>108</c:v>
                </c:pt>
                <c:pt idx="3011">
                  <c:v>101</c:v>
                </c:pt>
                <c:pt idx="3012">
                  <c:v>101</c:v>
                </c:pt>
                <c:pt idx="3013">
                  <c:v>139</c:v>
                </c:pt>
                <c:pt idx="3014">
                  <c:v>125</c:v>
                </c:pt>
                <c:pt idx="3015">
                  <c:v>115</c:v>
                </c:pt>
                <c:pt idx="3016">
                  <c:v>99</c:v>
                </c:pt>
                <c:pt idx="3017">
                  <c:v>88</c:v>
                </c:pt>
                <c:pt idx="3018">
                  <c:v>112</c:v>
                </c:pt>
                <c:pt idx="3019">
                  <c:v>108</c:v>
                </c:pt>
                <c:pt idx="3020">
                  <c:v>104</c:v>
                </c:pt>
                <c:pt idx="3021">
                  <c:v>108</c:v>
                </c:pt>
                <c:pt idx="3022">
                  <c:v>102</c:v>
                </c:pt>
                <c:pt idx="3023">
                  <c:v>88</c:v>
                </c:pt>
                <c:pt idx="3024">
                  <c:v>91</c:v>
                </c:pt>
                <c:pt idx="3025">
                  <c:v>141</c:v>
                </c:pt>
                <c:pt idx="3026">
                  <c:v>101</c:v>
                </c:pt>
                <c:pt idx="3027">
                  <c:v>105</c:v>
                </c:pt>
                <c:pt idx="3028">
                  <c:v>100</c:v>
                </c:pt>
                <c:pt idx="3029">
                  <c:v>116</c:v>
                </c:pt>
                <c:pt idx="3030">
                  <c:v>97</c:v>
                </c:pt>
                <c:pt idx="3031">
                  <c:v>105</c:v>
                </c:pt>
                <c:pt idx="3032">
                  <c:v>122</c:v>
                </c:pt>
                <c:pt idx="3033">
                  <c:v>107</c:v>
                </c:pt>
                <c:pt idx="3034">
                  <c:v>121</c:v>
                </c:pt>
                <c:pt idx="3035">
                  <c:v>98</c:v>
                </c:pt>
                <c:pt idx="3036">
                  <c:v>123</c:v>
                </c:pt>
                <c:pt idx="3037">
                  <c:v>110</c:v>
                </c:pt>
                <c:pt idx="3038">
                  <c:v>120</c:v>
                </c:pt>
                <c:pt idx="3039">
                  <c:v>122</c:v>
                </c:pt>
                <c:pt idx="3040">
                  <c:v>110</c:v>
                </c:pt>
                <c:pt idx="3041">
                  <c:v>139</c:v>
                </c:pt>
                <c:pt idx="3042">
                  <c:v>124</c:v>
                </c:pt>
                <c:pt idx="3043">
                  <c:v>152</c:v>
                </c:pt>
                <c:pt idx="3044">
                  <c:v>98</c:v>
                </c:pt>
                <c:pt idx="3045">
                  <c:v>106</c:v>
                </c:pt>
                <c:pt idx="3046">
                  <c:v>106</c:v>
                </c:pt>
                <c:pt idx="3047">
                  <c:v>106</c:v>
                </c:pt>
                <c:pt idx="3048">
                  <c:v>89</c:v>
                </c:pt>
                <c:pt idx="3049">
                  <c:v>94</c:v>
                </c:pt>
                <c:pt idx="3050">
                  <c:v>109</c:v>
                </c:pt>
                <c:pt idx="3051">
                  <c:v>144</c:v>
                </c:pt>
                <c:pt idx="3052">
                  <c:v>90</c:v>
                </c:pt>
                <c:pt idx="3053">
                  <c:v>106</c:v>
                </c:pt>
                <c:pt idx="3054">
                  <c:v>121</c:v>
                </c:pt>
                <c:pt idx="3055">
                  <c:v>89</c:v>
                </c:pt>
                <c:pt idx="3056">
                  <c:v>104</c:v>
                </c:pt>
                <c:pt idx="3057">
                  <c:v>99</c:v>
                </c:pt>
                <c:pt idx="3058">
                  <c:v>98</c:v>
                </c:pt>
                <c:pt idx="3059">
                  <c:v>121</c:v>
                </c:pt>
                <c:pt idx="3060">
                  <c:v>96</c:v>
                </c:pt>
                <c:pt idx="3061">
                  <c:v>99</c:v>
                </c:pt>
                <c:pt idx="3062">
                  <c:v>122</c:v>
                </c:pt>
                <c:pt idx="3063">
                  <c:v>101</c:v>
                </c:pt>
                <c:pt idx="3064">
                  <c:v>102</c:v>
                </c:pt>
                <c:pt idx="3065">
                  <c:v>84</c:v>
                </c:pt>
                <c:pt idx="3066">
                  <c:v>104</c:v>
                </c:pt>
                <c:pt idx="3067">
                  <c:v>96</c:v>
                </c:pt>
                <c:pt idx="3068">
                  <c:v>94</c:v>
                </c:pt>
                <c:pt idx="3069">
                  <c:v>90</c:v>
                </c:pt>
                <c:pt idx="3070">
                  <c:v>90</c:v>
                </c:pt>
                <c:pt idx="3071">
                  <c:v>106</c:v>
                </c:pt>
                <c:pt idx="3072">
                  <c:v>96</c:v>
                </c:pt>
                <c:pt idx="3073">
                  <c:v>95</c:v>
                </c:pt>
                <c:pt idx="3074">
                  <c:v>99</c:v>
                </c:pt>
                <c:pt idx="3075">
                  <c:v>99</c:v>
                </c:pt>
                <c:pt idx="3076">
                  <c:v>95</c:v>
                </c:pt>
                <c:pt idx="3077">
                  <c:v>99</c:v>
                </c:pt>
                <c:pt idx="3078">
                  <c:v>107</c:v>
                </c:pt>
                <c:pt idx="3079">
                  <c:v>90</c:v>
                </c:pt>
                <c:pt idx="3080">
                  <c:v>96</c:v>
                </c:pt>
                <c:pt idx="3081">
                  <c:v>97</c:v>
                </c:pt>
                <c:pt idx="3082">
                  <c:v>107</c:v>
                </c:pt>
                <c:pt idx="3083">
                  <c:v>85</c:v>
                </c:pt>
                <c:pt idx="3084">
                  <c:v>95</c:v>
                </c:pt>
                <c:pt idx="3085">
                  <c:v>111</c:v>
                </c:pt>
                <c:pt idx="3086">
                  <c:v>103</c:v>
                </c:pt>
                <c:pt idx="3087">
                  <c:v>111</c:v>
                </c:pt>
                <c:pt idx="3088">
                  <c:v>112</c:v>
                </c:pt>
                <c:pt idx="3089">
                  <c:v>141</c:v>
                </c:pt>
                <c:pt idx="3090">
                  <c:v>95</c:v>
                </c:pt>
                <c:pt idx="3091">
                  <c:v>85</c:v>
                </c:pt>
                <c:pt idx="3092">
                  <c:v>129</c:v>
                </c:pt>
                <c:pt idx="3093">
                  <c:v>125</c:v>
                </c:pt>
                <c:pt idx="3094">
                  <c:v>116</c:v>
                </c:pt>
                <c:pt idx="3095">
                  <c:v>105</c:v>
                </c:pt>
                <c:pt idx="3096">
                  <c:v>90</c:v>
                </c:pt>
                <c:pt idx="3097">
                  <c:v>111</c:v>
                </c:pt>
                <c:pt idx="3098">
                  <c:v>91</c:v>
                </c:pt>
                <c:pt idx="3099">
                  <c:v>97</c:v>
                </c:pt>
                <c:pt idx="3100">
                  <c:v>92</c:v>
                </c:pt>
                <c:pt idx="3101">
                  <c:v>104</c:v>
                </c:pt>
                <c:pt idx="3102">
                  <c:v>120</c:v>
                </c:pt>
                <c:pt idx="3103">
                  <c:v>99</c:v>
                </c:pt>
                <c:pt idx="3104">
                  <c:v>93</c:v>
                </c:pt>
                <c:pt idx="3105">
                  <c:v>99</c:v>
                </c:pt>
                <c:pt idx="3106">
                  <c:v>96</c:v>
                </c:pt>
                <c:pt idx="3107">
                  <c:v>96</c:v>
                </c:pt>
                <c:pt idx="3108">
                  <c:v>100</c:v>
                </c:pt>
                <c:pt idx="3109">
                  <c:v>98</c:v>
                </c:pt>
                <c:pt idx="3110">
                  <c:v>106</c:v>
                </c:pt>
                <c:pt idx="3111">
                  <c:v>95</c:v>
                </c:pt>
                <c:pt idx="3112">
                  <c:v>104</c:v>
                </c:pt>
                <c:pt idx="3113">
                  <c:v>87</c:v>
                </c:pt>
                <c:pt idx="3114">
                  <c:v>81</c:v>
                </c:pt>
                <c:pt idx="3115">
                  <c:v>94</c:v>
                </c:pt>
                <c:pt idx="3116">
                  <c:v>89</c:v>
                </c:pt>
                <c:pt idx="3117">
                  <c:v>88</c:v>
                </c:pt>
                <c:pt idx="3118">
                  <c:v>115</c:v>
                </c:pt>
                <c:pt idx="3119">
                  <c:v>96</c:v>
                </c:pt>
                <c:pt idx="3120">
                  <c:v>135</c:v>
                </c:pt>
                <c:pt idx="3121">
                  <c:v>93</c:v>
                </c:pt>
                <c:pt idx="3122">
                  <c:v>109</c:v>
                </c:pt>
                <c:pt idx="3123">
                  <c:v>101</c:v>
                </c:pt>
                <c:pt idx="3124">
                  <c:v>117</c:v>
                </c:pt>
                <c:pt idx="3125">
                  <c:v>83</c:v>
                </c:pt>
                <c:pt idx="3126">
                  <c:v>113</c:v>
                </c:pt>
                <c:pt idx="3127">
                  <c:v>104</c:v>
                </c:pt>
                <c:pt idx="3128">
                  <c:v>97</c:v>
                </c:pt>
                <c:pt idx="3129">
                  <c:v>110</c:v>
                </c:pt>
                <c:pt idx="3130">
                  <c:v>103</c:v>
                </c:pt>
                <c:pt idx="3131">
                  <c:v>94</c:v>
                </c:pt>
                <c:pt idx="3132">
                  <c:v>77</c:v>
                </c:pt>
                <c:pt idx="3133">
                  <c:v>134</c:v>
                </c:pt>
                <c:pt idx="3134">
                  <c:v>90</c:v>
                </c:pt>
                <c:pt idx="3135">
                  <c:v>104</c:v>
                </c:pt>
                <c:pt idx="3136">
                  <c:v>93</c:v>
                </c:pt>
                <c:pt idx="3137">
                  <c:v>106</c:v>
                </c:pt>
                <c:pt idx="3138">
                  <c:v>109</c:v>
                </c:pt>
                <c:pt idx="3139">
                  <c:v>101</c:v>
                </c:pt>
                <c:pt idx="3140">
                  <c:v>100</c:v>
                </c:pt>
                <c:pt idx="3141">
                  <c:v>95</c:v>
                </c:pt>
                <c:pt idx="3142">
                  <c:v>94</c:v>
                </c:pt>
                <c:pt idx="3143">
                  <c:v>93</c:v>
                </c:pt>
                <c:pt idx="3144">
                  <c:v>106</c:v>
                </c:pt>
                <c:pt idx="3145">
                  <c:v>99</c:v>
                </c:pt>
                <c:pt idx="3146">
                  <c:v>82</c:v>
                </c:pt>
                <c:pt idx="3147">
                  <c:v>135</c:v>
                </c:pt>
                <c:pt idx="3148">
                  <c:v>88</c:v>
                </c:pt>
                <c:pt idx="3149">
                  <c:v>89</c:v>
                </c:pt>
                <c:pt idx="3150">
                  <c:v>110</c:v>
                </c:pt>
                <c:pt idx="3151">
                  <c:v>107</c:v>
                </c:pt>
                <c:pt idx="3152">
                  <c:v>86</c:v>
                </c:pt>
                <c:pt idx="3153">
                  <c:v>91</c:v>
                </c:pt>
                <c:pt idx="3154">
                  <c:v>103</c:v>
                </c:pt>
                <c:pt idx="3155">
                  <c:v>99</c:v>
                </c:pt>
                <c:pt idx="3156">
                  <c:v>82</c:v>
                </c:pt>
                <c:pt idx="3157">
                  <c:v>92</c:v>
                </c:pt>
                <c:pt idx="3158">
                  <c:v>112</c:v>
                </c:pt>
                <c:pt idx="3159">
                  <c:v>90</c:v>
                </c:pt>
                <c:pt idx="3160">
                  <c:v>150</c:v>
                </c:pt>
                <c:pt idx="3161">
                  <c:v>91</c:v>
                </c:pt>
                <c:pt idx="3162">
                  <c:v>95</c:v>
                </c:pt>
                <c:pt idx="3163">
                  <c:v>97</c:v>
                </c:pt>
                <c:pt idx="3164">
                  <c:v>112</c:v>
                </c:pt>
                <c:pt idx="3165">
                  <c:v>122</c:v>
                </c:pt>
                <c:pt idx="3166">
                  <c:v>110</c:v>
                </c:pt>
                <c:pt idx="3167">
                  <c:v>108</c:v>
                </c:pt>
                <c:pt idx="3168">
                  <c:v>121</c:v>
                </c:pt>
                <c:pt idx="3169">
                  <c:v>97</c:v>
                </c:pt>
                <c:pt idx="3170">
                  <c:v>116</c:v>
                </c:pt>
                <c:pt idx="3171">
                  <c:v>94</c:v>
                </c:pt>
                <c:pt idx="3172">
                  <c:v>103</c:v>
                </c:pt>
                <c:pt idx="3173">
                  <c:v>112</c:v>
                </c:pt>
                <c:pt idx="3174">
                  <c:v>91</c:v>
                </c:pt>
                <c:pt idx="3175">
                  <c:v>98</c:v>
                </c:pt>
                <c:pt idx="3176">
                  <c:v>95</c:v>
                </c:pt>
                <c:pt idx="3177">
                  <c:v>91</c:v>
                </c:pt>
                <c:pt idx="3178">
                  <c:v>97</c:v>
                </c:pt>
                <c:pt idx="3179">
                  <c:v>90</c:v>
                </c:pt>
                <c:pt idx="3180">
                  <c:v>90</c:v>
                </c:pt>
                <c:pt idx="3181">
                  <c:v>90</c:v>
                </c:pt>
                <c:pt idx="3182">
                  <c:v>103</c:v>
                </c:pt>
                <c:pt idx="3183">
                  <c:v>113</c:v>
                </c:pt>
                <c:pt idx="3184">
                  <c:v>148</c:v>
                </c:pt>
                <c:pt idx="3185">
                  <c:v>93</c:v>
                </c:pt>
                <c:pt idx="3186">
                  <c:v>94</c:v>
                </c:pt>
                <c:pt idx="3187">
                  <c:v>121</c:v>
                </c:pt>
                <c:pt idx="3188">
                  <c:v>118</c:v>
                </c:pt>
                <c:pt idx="3189">
                  <c:v>101</c:v>
                </c:pt>
                <c:pt idx="3190">
                  <c:v>90</c:v>
                </c:pt>
                <c:pt idx="3191">
                  <c:v>100</c:v>
                </c:pt>
                <c:pt idx="3192">
                  <c:v>97</c:v>
                </c:pt>
                <c:pt idx="3193">
                  <c:v>96</c:v>
                </c:pt>
                <c:pt idx="3194">
                  <c:v>117</c:v>
                </c:pt>
                <c:pt idx="3195">
                  <c:v>108</c:v>
                </c:pt>
                <c:pt idx="3196">
                  <c:v>109</c:v>
                </c:pt>
                <c:pt idx="3197">
                  <c:v>102</c:v>
                </c:pt>
                <c:pt idx="3198">
                  <c:v>115</c:v>
                </c:pt>
                <c:pt idx="3199">
                  <c:v>133</c:v>
                </c:pt>
                <c:pt idx="3200">
                  <c:v>122</c:v>
                </c:pt>
                <c:pt idx="3201">
                  <c:v>106</c:v>
                </c:pt>
                <c:pt idx="3202">
                  <c:v>112</c:v>
                </c:pt>
                <c:pt idx="3203">
                  <c:v>99</c:v>
                </c:pt>
                <c:pt idx="3204">
                  <c:v>110</c:v>
                </c:pt>
                <c:pt idx="3205">
                  <c:v>104</c:v>
                </c:pt>
                <c:pt idx="3206">
                  <c:v>133</c:v>
                </c:pt>
                <c:pt idx="3207">
                  <c:v>112</c:v>
                </c:pt>
                <c:pt idx="3208">
                  <c:v>101</c:v>
                </c:pt>
                <c:pt idx="3209">
                  <c:v>104</c:v>
                </c:pt>
                <c:pt idx="3210">
                  <c:v>112</c:v>
                </c:pt>
                <c:pt idx="3211">
                  <c:v>94</c:v>
                </c:pt>
                <c:pt idx="3212">
                  <c:v>90</c:v>
                </c:pt>
                <c:pt idx="3213">
                  <c:v>101</c:v>
                </c:pt>
                <c:pt idx="3214">
                  <c:v>93</c:v>
                </c:pt>
                <c:pt idx="3215">
                  <c:v>152</c:v>
                </c:pt>
                <c:pt idx="3216">
                  <c:v>112</c:v>
                </c:pt>
                <c:pt idx="3217">
                  <c:v>95</c:v>
                </c:pt>
                <c:pt idx="3218">
                  <c:v>111</c:v>
                </c:pt>
                <c:pt idx="3219">
                  <c:v>91</c:v>
                </c:pt>
                <c:pt idx="3220">
                  <c:v>106</c:v>
                </c:pt>
                <c:pt idx="3221">
                  <c:v>93</c:v>
                </c:pt>
                <c:pt idx="3222">
                  <c:v>93</c:v>
                </c:pt>
                <c:pt idx="3223">
                  <c:v>165</c:v>
                </c:pt>
                <c:pt idx="3224">
                  <c:v>96</c:v>
                </c:pt>
                <c:pt idx="3225">
                  <c:v>93</c:v>
                </c:pt>
                <c:pt idx="3226">
                  <c:v>82</c:v>
                </c:pt>
                <c:pt idx="3227">
                  <c:v>101</c:v>
                </c:pt>
                <c:pt idx="3228">
                  <c:v>81</c:v>
                </c:pt>
                <c:pt idx="3229">
                  <c:v>105</c:v>
                </c:pt>
                <c:pt idx="3230">
                  <c:v>86</c:v>
                </c:pt>
                <c:pt idx="3231">
                  <c:v>110</c:v>
                </c:pt>
                <c:pt idx="3232">
                  <c:v>110</c:v>
                </c:pt>
                <c:pt idx="3233">
                  <c:v>104</c:v>
                </c:pt>
                <c:pt idx="3234">
                  <c:v>96</c:v>
                </c:pt>
                <c:pt idx="3235">
                  <c:v>110</c:v>
                </c:pt>
                <c:pt idx="3236">
                  <c:v>84</c:v>
                </c:pt>
                <c:pt idx="3237">
                  <c:v>94</c:v>
                </c:pt>
                <c:pt idx="3238">
                  <c:v>93</c:v>
                </c:pt>
                <c:pt idx="3239">
                  <c:v>96</c:v>
                </c:pt>
                <c:pt idx="3240">
                  <c:v>101</c:v>
                </c:pt>
                <c:pt idx="3241">
                  <c:v>102</c:v>
                </c:pt>
                <c:pt idx="3242">
                  <c:v>87</c:v>
                </c:pt>
                <c:pt idx="3243">
                  <c:v>99</c:v>
                </c:pt>
                <c:pt idx="3244">
                  <c:v>106</c:v>
                </c:pt>
                <c:pt idx="3245">
                  <c:v>117</c:v>
                </c:pt>
                <c:pt idx="3246">
                  <c:v>99</c:v>
                </c:pt>
                <c:pt idx="3247">
                  <c:v>102</c:v>
                </c:pt>
                <c:pt idx="3248">
                  <c:v>85</c:v>
                </c:pt>
                <c:pt idx="3249">
                  <c:v>86</c:v>
                </c:pt>
                <c:pt idx="3250">
                  <c:v>120</c:v>
                </c:pt>
                <c:pt idx="3251">
                  <c:v>106</c:v>
                </c:pt>
                <c:pt idx="3252">
                  <c:v>103</c:v>
                </c:pt>
                <c:pt idx="3253">
                  <c:v>112</c:v>
                </c:pt>
                <c:pt idx="3254">
                  <c:v>113</c:v>
                </c:pt>
                <c:pt idx="3255">
                  <c:v>98</c:v>
                </c:pt>
                <c:pt idx="3256">
                  <c:v>92</c:v>
                </c:pt>
                <c:pt idx="3257">
                  <c:v>106</c:v>
                </c:pt>
                <c:pt idx="3258">
                  <c:v>93</c:v>
                </c:pt>
                <c:pt idx="3259">
                  <c:v>226</c:v>
                </c:pt>
                <c:pt idx="3260">
                  <c:v>104</c:v>
                </c:pt>
                <c:pt idx="3261">
                  <c:v>152</c:v>
                </c:pt>
                <c:pt idx="3262">
                  <c:v>107</c:v>
                </c:pt>
                <c:pt idx="3263">
                  <c:v>95</c:v>
                </c:pt>
                <c:pt idx="3264">
                  <c:v>102</c:v>
                </c:pt>
                <c:pt idx="3265">
                  <c:v>99</c:v>
                </c:pt>
                <c:pt idx="3266">
                  <c:v>109</c:v>
                </c:pt>
                <c:pt idx="3267">
                  <c:v>91</c:v>
                </c:pt>
                <c:pt idx="3268">
                  <c:v>88</c:v>
                </c:pt>
                <c:pt idx="3269">
                  <c:v>97</c:v>
                </c:pt>
                <c:pt idx="3270">
                  <c:v>97</c:v>
                </c:pt>
                <c:pt idx="3271">
                  <c:v>85</c:v>
                </c:pt>
                <c:pt idx="3272">
                  <c:v>92</c:v>
                </c:pt>
                <c:pt idx="3273">
                  <c:v>93</c:v>
                </c:pt>
                <c:pt idx="3274">
                  <c:v>96</c:v>
                </c:pt>
                <c:pt idx="3275">
                  <c:v>105</c:v>
                </c:pt>
                <c:pt idx="3276">
                  <c:v>129</c:v>
                </c:pt>
                <c:pt idx="3277">
                  <c:v>37</c:v>
                </c:pt>
                <c:pt idx="3278">
                  <c:v>81</c:v>
                </c:pt>
                <c:pt idx="3279">
                  <c:v>106</c:v>
                </c:pt>
                <c:pt idx="3280">
                  <c:v>103</c:v>
                </c:pt>
                <c:pt idx="3281">
                  <c:v>101</c:v>
                </c:pt>
                <c:pt idx="3282">
                  <c:v>98</c:v>
                </c:pt>
                <c:pt idx="3283">
                  <c:v>91</c:v>
                </c:pt>
                <c:pt idx="3284">
                  <c:v>105</c:v>
                </c:pt>
                <c:pt idx="3285">
                  <c:v>80</c:v>
                </c:pt>
                <c:pt idx="3286">
                  <c:v>107</c:v>
                </c:pt>
                <c:pt idx="3287">
                  <c:v>92</c:v>
                </c:pt>
                <c:pt idx="3288">
                  <c:v>107</c:v>
                </c:pt>
                <c:pt idx="3289">
                  <c:v>135</c:v>
                </c:pt>
                <c:pt idx="3290">
                  <c:v>99</c:v>
                </c:pt>
                <c:pt idx="3291">
                  <c:v>115</c:v>
                </c:pt>
                <c:pt idx="3292">
                  <c:v>91</c:v>
                </c:pt>
                <c:pt idx="3293">
                  <c:v>101</c:v>
                </c:pt>
                <c:pt idx="3294">
                  <c:v>105</c:v>
                </c:pt>
                <c:pt idx="3295">
                  <c:v>109</c:v>
                </c:pt>
                <c:pt idx="3296">
                  <c:v>110</c:v>
                </c:pt>
                <c:pt idx="3297">
                  <c:v>94</c:v>
                </c:pt>
                <c:pt idx="3298">
                  <c:v>115</c:v>
                </c:pt>
                <c:pt idx="3299">
                  <c:v>98</c:v>
                </c:pt>
                <c:pt idx="3300">
                  <c:v>91</c:v>
                </c:pt>
                <c:pt idx="3301">
                  <c:v>120</c:v>
                </c:pt>
                <c:pt idx="3302">
                  <c:v>87</c:v>
                </c:pt>
                <c:pt idx="3303">
                  <c:v>117</c:v>
                </c:pt>
                <c:pt idx="3304">
                  <c:v>85</c:v>
                </c:pt>
                <c:pt idx="3305">
                  <c:v>110</c:v>
                </c:pt>
                <c:pt idx="3306">
                  <c:v>113</c:v>
                </c:pt>
                <c:pt idx="3307">
                  <c:v>98</c:v>
                </c:pt>
                <c:pt idx="3308">
                  <c:v>86</c:v>
                </c:pt>
                <c:pt idx="3309">
                  <c:v>161</c:v>
                </c:pt>
                <c:pt idx="3310">
                  <c:v>100</c:v>
                </c:pt>
                <c:pt idx="3311">
                  <c:v>91</c:v>
                </c:pt>
                <c:pt idx="3312">
                  <c:v>100</c:v>
                </c:pt>
                <c:pt idx="3313">
                  <c:v>84</c:v>
                </c:pt>
                <c:pt idx="3314">
                  <c:v>99</c:v>
                </c:pt>
                <c:pt idx="3315">
                  <c:v>109</c:v>
                </c:pt>
                <c:pt idx="3316">
                  <c:v>95</c:v>
                </c:pt>
                <c:pt idx="3317">
                  <c:v>97</c:v>
                </c:pt>
                <c:pt idx="3318">
                  <c:v>90</c:v>
                </c:pt>
                <c:pt idx="3319">
                  <c:v>96</c:v>
                </c:pt>
                <c:pt idx="3320">
                  <c:v>82</c:v>
                </c:pt>
                <c:pt idx="3321">
                  <c:v>109</c:v>
                </c:pt>
                <c:pt idx="3322">
                  <c:v>98</c:v>
                </c:pt>
                <c:pt idx="3323">
                  <c:v>95</c:v>
                </c:pt>
                <c:pt idx="3324">
                  <c:v>104</c:v>
                </c:pt>
                <c:pt idx="3325">
                  <c:v>87</c:v>
                </c:pt>
                <c:pt idx="3326">
                  <c:v>108</c:v>
                </c:pt>
                <c:pt idx="3327">
                  <c:v>94</c:v>
                </c:pt>
                <c:pt idx="3328">
                  <c:v>89</c:v>
                </c:pt>
                <c:pt idx="3329">
                  <c:v>102</c:v>
                </c:pt>
                <c:pt idx="3330">
                  <c:v>120</c:v>
                </c:pt>
                <c:pt idx="3331">
                  <c:v>110</c:v>
                </c:pt>
                <c:pt idx="3332">
                  <c:v>86</c:v>
                </c:pt>
                <c:pt idx="3333">
                  <c:v>87</c:v>
                </c:pt>
                <c:pt idx="3334">
                  <c:v>93</c:v>
                </c:pt>
                <c:pt idx="3335">
                  <c:v>98</c:v>
                </c:pt>
                <c:pt idx="3336">
                  <c:v>88</c:v>
                </c:pt>
                <c:pt idx="3337">
                  <c:v>97</c:v>
                </c:pt>
                <c:pt idx="3338">
                  <c:v>122</c:v>
                </c:pt>
                <c:pt idx="3339">
                  <c:v>113</c:v>
                </c:pt>
                <c:pt idx="3340">
                  <c:v>105</c:v>
                </c:pt>
                <c:pt idx="3341">
                  <c:v>89</c:v>
                </c:pt>
                <c:pt idx="3342">
                  <c:v>116</c:v>
                </c:pt>
                <c:pt idx="3343">
                  <c:v>120</c:v>
                </c:pt>
                <c:pt idx="3344">
                  <c:v>88</c:v>
                </c:pt>
                <c:pt idx="3345">
                  <c:v>102</c:v>
                </c:pt>
                <c:pt idx="3346">
                  <c:v>106</c:v>
                </c:pt>
                <c:pt idx="3347">
                  <c:v>95</c:v>
                </c:pt>
                <c:pt idx="3348">
                  <c:v>113</c:v>
                </c:pt>
                <c:pt idx="3349">
                  <c:v>93</c:v>
                </c:pt>
                <c:pt idx="3350">
                  <c:v>97</c:v>
                </c:pt>
                <c:pt idx="3351">
                  <c:v>140</c:v>
                </c:pt>
                <c:pt idx="3352">
                  <c:v>66</c:v>
                </c:pt>
                <c:pt idx="3353">
                  <c:v>86</c:v>
                </c:pt>
                <c:pt idx="3354">
                  <c:v>87</c:v>
                </c:pt>
                <c:pt idx="3355">
                  <c:v>149</c:v>
                </c:pt>
                <c:pt idx="3356">
                  <c:v>98</c:v>
                </c:pt>
                <c:pt idx="3357">
                  <c:v>75</c:v>
                </c:pt>
                <c:pt idx="3358">
                  <c:v>104</c:v>
                </c:pt>
                <c:pt idx="3359">
                  <c:v>102</c:v>
                </c:pt>
                <c:pt idx="3360">
                  <c:v>105</c:v>
                </c:pt>
                <c:pt idx="3361">
                  <c:v>107</c:v>
                </c:pt>
                <c:pt idx="3362">
                  <c:v>89</c:v>
                </c:pt>
                <c:pt idx="3363">
                  <c:v>106</c:v>
                </c:pt>
                <c:pt idx="3364">
                  <c:v>95</c:v>
                </c:pt>
                <c:pt idx="3365">
                  <c:v>101</c:v>
                </c:pt>
                <c:pt idx="3366">
                  <c:v>112</c:v>
                </c:pt>
                <c:pt idx="3367">
                  <c:v>100</c:v>
                </c:pt>
                <c:pt idx="3368">
                  <c:v>80</c:v>
                </c:pt>
                <c:pt idx="3369">
                  <c:v>106</c:v>
                </c:pt>
                <c:pt idx="3370">
                  <c:v>103</c:v>
                </c:pt>
                <c:pt idx="3371">
                  <c:v>90</c:v>
                </c:pt>
                <c:pt idx="3372">
                  <c:v>96</c:v>
                </c:pt>
                <c:pt idx="3373">
                  <c:v>120</c:v>
                </c:pt>
                <c:pt idx="3374">
                  <c:v>101</c:v>
                </c:pt>
                <c:pt idx="3375">
                  <c:v>101</c:v>
                </c:pt>
                <c:pt idx="3376">
                  <c:v>105</c:v>
                </c:pt>
                <c:pt idx="3377">
                  <c:v>91</c:v>
                </c:pt>
                <c:pt idx="3378">
                  <c:v>92</c:v>
                </c:pt>
                <c:pt idx="3379">
                  <c:v>117</c:v>
                </c:pt>
                <c:pt idx="3380">
                  <c:v>172</c:v>
                </c:pt>
                <c:pt idx="3381">
                  <c:v>89</c:v>
                </c:pt>
                <c:pt idx="3382">
                  <c:v>125</c:v>
                </c:pt>
                <c:pt idx="3383">
                  <c:v>115</c:v>
                </c:pt>
                <c:pt idx="3384">
                  <c:v>96</c:v>
                </c:pt>
                <c:pt idx="3385">
                  <c:v>100</c:v>
                </c:pt>
                <c:pt idx="3386">
                  <c:v>87</c:v>
                </c:pt>
                <c:pt idx="3387">
                  <c:v>102</c:v>
                </c:pt>
                <c:pt idx="3388">
                  <c:v>118</c:v>
                </c:pt>
                <c:pt idx="3389">
                  <c:v>86</c:v>
                </c:pt>
                <c:pt idx="3390">
                  <c:v>137</c:v>
                </c:pt>
                <c:pt idx="3391">
                  <c:v>129</c:v>
                </c:pt>
                <c:pt idx="3392">
                  <c:v>80</c:v>
                </c:pt>
                <c:pt idx="3393">
                  <c:v>89</c:v>
                </c:pt>
                <c:pt idx="3394">
                  <c:v>80</c:v>
                </c:pt>
                <c:pt idx="3395">
                  <c:v>115</c:v>
                </c:pt>
                <c:pt idx="3396">
                  <c:v>100</c:v>
                </c:pt>
                <c:pt idx="3397">
                  <c:v>100</c:v>
                </c:pt>
                <c:pt idx="3398">
                  <c:v>91</c:v>
                </c:pt>
                <c:pt idx="3399">
                  <c:v>96</c:v>
                </c:pt>
                <c:pt idx="3400">
                  <c:v>116</c:v>
                </c:pt>
                <c:pt idx="3401">
                  <c:v>97</c:v>
                </c:pt>
                <c:pt idx="3402">
                  <c:v>101</c:v>
                </c:pt>
                <c:pt idx="3403">
                  <c:v>98</c:v>
                </c:pt>
                <c:pt idx="3404">
                  <c:v>101</c:v>
                </c:pt>
                <c:pt idx="3405">
                  <c:v>90</c:v>
                </c:pt>
                <c:pt idx="3406">
                  <c:v>120</c:v>
                </c:pt>
                <c:pt idx="3407">
                  <c:v>102</c:v>
                </c:pt>
                <c:pt idx="3408">
                  <c:v>100</c:v>
                </c:pt>
                <c:pt idx="3409">
                  <c:v>89</c:v>
                </c:pt>
                <c:pt idx="3410">
                  <c:v>86</c:v>
                </c:pt>
                <c:pt idx="3411">
                  <c:v>96</c:v>
                </c:pt>
                <c:pt idx="3412">
                  <c:v>91</c:v>
                </c:pt>
                <c:pt idx="3413">
                  <c:v>85</c:v>
                </c:pt>
                <c:pt idx="3414">
                  <c:v>129</c:v>
                </c:pt>
                <c:pt idx="3415">
                  <c:v>92</c:v>
                </c:pt>
                <c:pt idx="3416">
                  <c:v>96</c:v>
                </c:pt>
                <c:pt idx="3417">
                  <c:v>119</c:v>
                </c:pt>
                <c:pt idx="3418">
                  <c:v>92</c:v>
                </c:pt>
                <c:pt idx="3419">
                  <c:v>106</c:v>
                </c:pt>
                <c:pt idx="3420">
                  <c:v>99</c:v>
                </c:pt>
                <c:pt idx="3421">
                  <c:v>103</c:v>
                </c:pt>
                <c:pt idx="3422">
                  <c:v>95</c:v>
                </c:pt>
                <c:pt idx="3423">
                  <c:v>95</c:v>
                </c:pt>
                <c:pt idx="3424">
                  <c:v>90</c:v>
                </c:pt>
                <c:pt idx="3425">
                  <c:v>89</c:v>
                </c:pt>
                <c:pt idx="3426">
                  <c:v>87</c:v>
                </c:pt>
                <c:pt idx="3427">
                  <c:v>118</c:v>
                </c:pt>
                <c:pt idx="3428">
                  <c:v>93</c:v>
                </c:pt>
                <c:pt idx="3429">
                  <c:v>109</c:v>
                </c:pt>
                <c:pt idx="3430">
                  <c:v>81</c:v>
                </c:pt>
                <c:pt idx="3431">
                  <c:v>93</c:v>
                </c:pt>
                <c:pt idx="3432">
                  <c:v>138</c:v>
                </c:pt>
                <c:pt idx="3433">
                  <c:v>105</c:v>
                </c:pt>
                <c:pt idx="3434">
                  <c:v>98</c:v>
                </c:pt>
                <c:pt idx="3435">
                  <c:v>86</c:v>
                </c:pt>
                <c:pt idx="3436">
                  <c:v>104</c:v>
                </c:pt>
                <c:pt idx="3437">
                  <c:v>100</c:v>
                </c:pt>
                <c:pt idx="3438">
                  <c:v>95</c:v>
                </c:pt>
                <c:pt idx="3439">
                  <c:v>123</c:v>
                </c:pt>
                <c:pt idx="3440">
                  <c:v>111</c:v>
                </c:pt>
                <c:pt idx="3441">
                  <c:v>108</c:v>
                </c:pt>
                <c:pt idx="3442">
                  <c:v>92</c:v>
                </c:pt>
                <c:pt idx="3443">
                  <c:v>88</c:v>
                </c:pt>
                <c:pt idx="3444">
                  <c:v>97</c:v>
                </c:pt>
                <c:pt idx="3445">
                  <c:v>103</c:v>
                </c:pt>
                <c:pt idx="3446">
                  <c:v>110</c:v>
                </c:pt>
                <c:pt idx="3447">
                  <c:v>103</c:v>
                </c:pt>
                <c:pt idx="3448">
                  <c:v>114</c:v>
                </c:pt>
                <c:pt idx="3449">
                  <c:v>112</c:v>
                </c:pt>
                <c:pt idx="3450">
                  <c:v>104</c:v>
                </c:pt>
                <c:pt idx="3451">
                  <c:v>99</c:v>
                </c:pt>
                <c:pt idx="3452">
                  <c:v>98</c:v>
                </c:pt>
                <c:pt idx="3453">
                  <c:v>100</c:v>
                </c:pt>
                <c:pt idx="3454">
                  <c:v>80</c:v>
                </c:pt>
                <c:pt idx="3455">
                  <c:v>87</c:v>
                </c:pt>
                <c:pt idx="3456">
                  <c:v>91</c:v>
                </c:pt>
                <c:pt idx="3457">
                  <c:v>84</c:v>
                </c:pt>
                <c:pt idx="3458">
                  <c:v>90</c:v>
                </c:pt>
                <c:pt idx="3459">
                  <c:v>95</c:v>
                </c:pt>
                <c:pt idx="3460">
                  <c:v>90</c:v>
                </c:pt>
                <c:pt idx="3461">
                  <c:v>101</c:v>
                </c:pt>
                <c:pt idx="3462">
                  <c:v>83</c:v>
                </c:pt>
                <c:pt idx="3463">
                  <c:v>106</c:v>
                </c:pt>
                <c:pt idx="3464">
                  <c:v>94</c:v>
                </c:pt>
                <c:pt idx="3465">
                  <c:v>120</c:v>
                </c:pt>
                <c:pt idx="3466">
                  <c:v>105</c:v>
                </c:pt>
                <c:pt idx="3467">
                  <c:v>95</c:v>
                </c:pt>
                <c:pt idx="3468">
                  <c:v>135</c:v>
                </c:pt>
                <c:pt idx="3469">
                  <c:v>105</c:v>
                </c:pt>
                <c:pt idx="3470">
                  <c:v>87</c:v>
                </c:pt>
                <c:pt idx="3471">
                  <c:v>87</c:v>
                </c:pt>
                <c:pt idx="3472">
                  <c:v>80</c:v>
                </c:pt>
                <c:pt idx="3473">
                  <c:v>100</c:v>
                </c:pt>
                <c:pt idx="3474">
                  <c:v>103</c:v>
                </c:pt>
                <c:pt idx="3475">
                  <c:v>100</c:v>
                </c:pt>
                <c:pt idx="3476">
                  <c:v>114</c:v>
                </c:pt>
                <c:pt idx="3477">
                  <c:v>111</c:v>
                </c:pt>
                <c:pt idx="3478">
                  <c:v>85</c:v>
                </c:pt>
                <c:pt idx="3479">
                  <c:v>113</c:v>
                </c:pt>
                <c:pt idx="3480">
                  <c:v>99</c:v>
                </c:pt>
                <c:pt idx="3481">
                  <c:v>142</c:v>
                </c:pt>
                <c:pt idx="3482">
                  <c:v>112</c:v>
                </c:pt>
                <c:pt idx="3483">
                  <c:v>108</c:v>
                </c:pt>
                <c:pt idx="3484">
                  <c:v>88</c:v>
                </c:pt>
                <c:pt idx="3485">
                  <c:v>91</c:v>
                </c:pt>
                <c:pt idx="3486">
                  <c:v>94</c:v>
                </c:pt>
                <c:pt idx="3487">
                  <c:v>92</c:v>
                </c:pt>
                <c:pt idx="3488">
                  <c:v>110</c:v>
                </c:pt>
                <c:pt idx="3489">
                  <c:v>102</c:v>
                </c:pt>
                <c:pt idx="3490">
                  <c:v>145</c:v>
                </c:pt>
                <c:pt idx="3491">
                  <c:v>83</c:v>
                </c:pt>
                <c:pt idx="3492">
                  <c:v>91</c:v>
                </c:pt>
                <c:pt idx="3493">
                  <c:v>110</c:v>
                </c:pt>
                <c:pt idx="3494">
                  <c:v>86</c:v>
                </c:pt>
                <c:pt idx="3495">
                  <c:v>86</c:v>
                </c:pt>
                <c:pt idx="3496">
                  <c:v>120</c:v>
                </c:pt>
                <c:pt idx="3497">
                  <c:v>90</c:v>
                </c:pt>
                <c:pt idx="3498">
                  <c:v>99</c:v>
                </c:pt>
                <c:pt idx="3499">
                  <c:v>112</c:v>
                </c:pt>
                <c:pt idx="3500">
                  <c:v>103</c:v>
                </c:pt>
                <c:pt idx="3501">
                  <c:v>83</c:v>
                </c:pt>
                <c:pt idx="3502">
                  <c:v>109</c:v>
                </c:pt>
                <c:pt idx="3503">
                  <c:v>100</c:v>
                </c:pt>
                <c:pt idx="3504">
                  <c:v>95</c:v>
                </c:pt>
                <c:pt idx="3505">
                  <c:v>104</c:v>
                </c:pt>
                <c:pt idx="3506">
                  <c:v>97</c:v>
                </c:pt>
                <c:pt idx="3507">
                  <c:v>91</c:v>
                </c:pt>
                <c:pt idx="3508">
                  <c:v>84</c:v>
                </c:pt>
                <c:pt idx="3509">
                  <c:v>86</c:v>
                </c:pt>
                <c:pt idx="3510">
                  <c:v>92</c:v>
                </c:pt>
                <c:pt idx="3511">
                  <c:v>94</c:v>
                </c:pt>
                <c:pt idx="3512">
                  <c:v>100</c:v>
                </c:pt>
                <c:pt idx="3513">
                  <c:v>119</c:v>
                </c:pt>
                <c:pt idx="3514">
                  <c:v>92</c:v>
                </c:pt>
                <c:pt idx="3515">
                  <c:v>108</c:v>
                </c:pt>
                <c:pt idx="3516">
                  <c:v>97</c:v>
                </c:pt>
                <c:pt idx="3517">
                  <c:v>88</c:v>
                </c:pt>
                <c:pt idx="3518">
                  <c:v>88</c:v>
                </c:pt>
                <c:pt idx="3519">
                  <c:v>79</c:v>
                </c:pt>
                <c:pt idx="3520">
                  <c:v>96</c:v>
                </c:pt>
                <c:pt idx="3521">
                  <c:v>53</c:v>
                </c:pt>
                <c:pt idx="3522">
                  <c:v>97</c:v>
                </c:pt>
                <c:pt idx="3523">
                  <c:v>91</c:v>
                </c:pt>
                <c:pt idx="3524">
                  <c:v>112</c:v>
                </c:pt>
                <c:pt idx="3525">
                  <c:v>95</c:v>
                </c:pt>
                <c:pt idx="3526">
                  <c:v>93</c:v>
                </c:pt>
                <c:pt idx="3527">
                  <c:v>88</c:v>
                </c:pt>
                <c:pt idx="3528">
                  <c:v>82</c:v>
                </c:pt>
                <c:pt idx="3529">
                  <c:v>78</c:v>
                </c:pt>
                <c:pt idx="3530">
                  <c:v>97</c:v>
                </c:pt>
                <c:pt idx="3531">
                  <c:v>81</c:v>
                </c:pt>
                <c:pt idx="3532">
                  <c:v>88</c:v>
                </c:pt>
                <c:pt idx="3533">
                  <c:v>96</c:v>
                </c:pt>
                <c:pt idx="3534">
                  <c:v>108</c:v>
                </c:pt>
                <c:pt idx="3535">
                  <c:v>100</c:v>
                </c:pt>
                <c:pt idx="3536">
                  <c:v>113</c:v>
                </c:pt>
                <c:pt idx="3537">
                  <c:v>104</c:v>
                </c:pt>
                <c:pt idx="3538">
                  <c:v>91</c:v>
                </c:pt>
                <c:pt idx="3539">
                  <c:v>85</c:v>
                </c:pt>
                <c:pt idx="3540">
                  <c:v>101</c:v>
                </c:pt>
                <c:pt idx="3541">
                  <c:v>107</c:v>
                </c:pt>
                <c:pt idx="3542">
                  <c:v>88</c:v>
                </c:pt>
                <c:pt idx="3543">
                  <c:v>95</c:v>
                </c:pt>
                <c:pt idx="3544">
                  <c:v>123</c:v>
                </c:pt>
                <c:pt idx="3545">
                  <c:v>88</c:v>
                </c:pt>
                <c:pt idx="3546">
                  <c:v>114</c:v>
                </c:pt>
                <c:pt idx="3547">
                  <c:v>88</c:v>
                </c:pt>
                <c:pt idx="3548">
                  <c:v>104</c:v>
                </c:pt>
                <c:pt idx="3549">
                  <c:v>91</c:v>
                </c:pt>
                <c:pt idx="3550">
                  <c:v>112</c:v>
                </c:pt>
                <c:pt idx="3551">
                  <c:v>86</c:v>
                </c:pt>
                <c:pt idx="3552">
                  <c:v>86</c:v>
                </c:pt>
                <c:pt idx="3553">
                  <c:v>95</c:v>
                </c:pt>
                <c:pt idx="3554">
                  <c:v>101</c:v>
                </c:pt>
                <c:pt idx="3555">
                  <c:v>88</c:v>
                </c:pt>
                <c:pt idx="3556">
                  <c:v>99</c:v>
                </c:pt>
                <c:pt idx="3557">
                  <c:v>170</c:v>
                </c:pt>
                <c:pt idx="3558">
                  <c:v>97</c:v>
                </c:pt>
                <c:pt idx="3559">
                  <c:v>106</c:v>
                </c:pt>
                <c:pt idx="3560">
                  <c:v>81</c:v>
                </c:pt>
                <c:pt idx="3561">
                  <c:v>81</c:v>
                </c:pt>
                <c:pt idx="3562">
                  <c:v>215</c:v>
                </c:pt>
                <c:pt idx="3563">
                  <c:v>106</c:v>
                </c:pt>
                <c:pt idx="3564">
                  <c:v>90</c:v>
                </c:pt>
                <c:pt idx="3565">
                  <c:v>87</c:v>
                </c:pt>
                <c:pt idx="3566">
                  <c:v>122</c:v>
                </c:pt>
                <c:pt idx="3567">
                  <c:v>86</c:v>
                </c:pt>
                <c:pt idx="3568">
                  <c:v>79</c:v>
                </c:pt>
                <c:pt idx="3569">
                  <c:v>97</c:v>
                </c:pt>
                <c:pt idx="3570">
                  <c:v>89</c:v>
                </c:pt>
                <c:pt idx="3571">
                  <c:v>120</c:v>
                </c:pt>
                <c:pt idx="3572">
                  <c:v>108</c:v>
                </c:pt>
                <c:pt idx="3573">
                  <c:v>83</c:v>
                </c:pt>
                <c:pt idx="3574">
                  <c:v>93</c:v>
                </c:pt>
                <c:pt idx="3575">
                  <c:v>86</c:v>
                </c:pt>
                <c:pt idx="3576">
                  <c:v>111</c:v>
                </c:pt>
                <c:pt idx="3577">
                  <c:v>90</c:v>
                </c:pt>
                <c:pt idx="3578">
                  <c:v>86</c:v>
                </c:pt>
                <c:pt idx="3579">
                  <c:v>98</c:v>
                </c:pt>
                <c:pt idx="3580">
                  <c:v>91</c:v>
                </c:pt>
                <c:pt idx="3581">
                  <c:v>91</c:v>
                </c:pt>
                <c:pt idx="3582">
                  <c:v>202</c:v>
                </c:pt>
                <c:pt idx="3583">
                  <c:v>84</c:v>
                </c:pt>
                <c:pt idx="3584">
                  <c:v>82</c:v>
                </c:pt>
                <c:pt idx="3585">
                  <c:v>100</c:v>
                </c:pt>
                <c:pt idx="3586">
                  <c:v>112</c:v>
                </c:pt>
                <c:pt idx="3587">
                  <c:v>94</c:v>
                </c:pt>
                <c:pt idx="3588">
                  <c:v>87</c:v>
                </c:pt>
                <c:pt idx="3589">
                  <c:v>91</c:v>
                </c:pt>
                <c:pt idx="3590">
                  <c:v>107</c:v>
                </c:pt>
                <c:pt idx="3591">
                  <c:v>84</c:v>
                </c:pt>
                <c:pt idx="3592">
                  <c:v>103</c:v>
                </c:pt>
                <c:pt idx="3593">
                  <c:v>89</c:v>
                </c:pt>
                <c:pt idx="3594">
                  <c:v>98</c:v>
                </c:pt>
                <c:pt idx="3595">
                  <c:v>92</c:v>
                </c:pt>
                <c:pt idx="3596">
                  <c:v>90</c:v>
                </c:pt>
                <c:pt idx="3597">
                  <c:v>84</c:v>
                </c:pt>
                <c:pt idx="3598">
                  <c:v>91</c:v>
                </c:pt>
                <c:pt idx="3599">
                  <c:v>90</c:v>
                </c:pt>
                <c:pt idx="3600">
                  <c:v>88</c:v>
                </c:pt>
                <c:pt idx="3601">
                  <c:v>92</c:v>
                </c:pt>
                <c:pt idx="3602">
                  <c:v>82</c:v>
                </c:pt>
                <c:pt idx="3603">
                  <c:v>101</c:v>
                </c:pt>
                <c:pt idx="3604">
                  <c:v>100</c:v>
                </c:pt>
                <c:pt idx="3605">
                  <c:v>89</c:v>
                </c:pt>
                <c:pt idx="3606">
                  <c:v>88</c:v>
                </c:pt>
                <c:pt idx="3607">
                  <c:v>90</c:v>
                </c:pt>
                <c:pt idx="3608">
                  <c:v>102</c:v>
                </c:pt>
                <c:pt idx="3609">
                  <c:v>98</c:v>
                </c:pt>
                <c:pt idx="3610">
                  <c:v>91</c:v>
                </c:pt>
                <c:pt idx="3611">
                  <c:v>80</c:v>
                </c:pt>
                <c:pt idx="3612">
                  <c:v>76</c:v>
                </c:pt>
                <c:pt idx="3613">
                  <c:v>80</c:v>
                </c:pt>
                <c:pt idx="3614">
                  <c:v>109</c:v>
                </c:pt>
                <c:pt idx="3615">
                  <c:v>95</c:v>
                </c:pt>
                <c:pt idx="3616">
                  <c:v>90</c:v>
                </c:pt>
                <c:pt idx="3617">
                  <c:v>113</c:v>
                </c:pt>
                <c:pt idx="3618">
                  <c:v>91</c:v>
                </c:pt>
                <c:pt idx="3619">
                  <c:v>98</c:v>
                </c:pt>
                <c:pt idx="3620">
                  <c:v>94</c:v>
                </c:pt>
                <c:pt idx="3621">
                  <c:v>96</c:v>
                </c:pt>
                <c:pt idx="3622">
                  <c:v>100</c:v>
                </c:pt>
                <c:pt idx="3623">
                  <c:v>90</c:v>
                </c:pt>
                <c:pt idx="3624">
                  <c:v>75</c:v>
                </c:pt>
                <c:pt idx="3625">
                  <c:v>78</c:v>
                </c:pt>
                <c:pt idx="3626">
                  <c:v>90</c:v>
                </c:pt>
                <c:pt idx="3627">
                  <c:v>99</c:v>
                </c:pt>
                <c:pt idx="3628">
                  <c:v>86</c:v>
                </c:pt>
                <c:pt idx="3629">
                  <c:v>106</c:v>
                </c:pt>
                <c:pt idx="3630">
                  <c:v>80</c:v>
                </c:pt>
                <c:pt idx="3631">
                  <c:v>96</c:v>
                </c:pt>
                <c:pt idx="3632">
                  <c:v>99</c:v>
                </c:pt>
                <c:pt idx="3633">
                  <c:v>85</c:v>
                </c:pt>
                <c:pt idx="3634">
                  <c:v>97</c:v>
                </c:pt>
                <c:pt idx="3635">
                  <c:v>106</c:v>
                </c:pt>
                <c:pt idx="3636">
                  <c:v>89</c:v>
                </c:pt>
                <c:pt idx="3637">
                  <c:v>97</c:v>
                </c:pt>
                <c:pt idx="3638">
                  <c:v>88</c:v>
                </c:pt>
                <c:pt idx="3639">
                  <c:v>92</c:v>
                </c:pt>
                <c:pt idx="3640">
                  <c:v>97</c:v>
                </c:pt>
                <c:pt idx="3641">
                  <c:v>78</c:v>
                </c:pt>
                <c:pt idx="3642">
                  <c:v>85</c:v>
                </c:pt>
                <c:pt idx="3643">
                  <c:v>93</c:v>
                </c:pt>
                <c:pt idx="3644">
                  <c:v>91</c:v>
                </c:pt>
                <c:pt idx="3645">
                  <c:v>111</c:v>
                </c:pt>
                <c:pt idx="3646">
                  <c:v>81</c:v>
                </c:pt>
                <c:pt idx="3647">
                  <c:v>81</c:v>
                </c:pt>
                <c:pt idx="3648">
                  <c:v>90</c:v>
                </c:pt>
                <c:pt idx="3649">
                  <c:v>88</c:v>
                </c:pt>
                <c:pt idx="3650">
                  <c:v>84</c:v>
                </c:pt>
                <c:pt idx="3651">
                  <c:v>87</c:v>
                </c:pt>
                <c:pt idx="3652">
                  <c:v>100</c:v>
                </c:pt>
                <c:pt idx="3653">
                  <c:v>82</c:v>
                </c:pt>
                <c:pt idx="3654">
                  <c:v>82</c:v>
                </c:pt>
                <c:pt idx="3655">
                  <c:v>98</c:v>
                </c:pt>
                <c:pt idx="3656">
                  <c:v>98</c:v>
                </c:pt>
                <c:pt idx="3657">
                  <c:v>90</c:v>
                </c:pt>
                <c:pt idx="3658">
                  <c:v>90</c:v>
                </c:pt>
                <c:pt idx="3659">
                  <c:v>78</c:v>
                </c:pt>
                <c:pt idx="3660">
                  <c:v>102</c:v>
                </c:pt>
                <c:pt idx="3661">
                  <c:v>97</c:v>
                </c:pt>
                <c:pt idx="3662">
                  <c:v>100</c:v>
                </c:pt>
                <c:pt idx="3663">
                  <c:v>108</c:v>
                </c:pt>
                <c:pt idx="3664">
                  <c:v>110</c:v>
                </c:pt>
                <c:pt idx="3665">
                  <c:v>90</c:v>
                </c:pt>
                <c:pt idx="3666">
                  <c:v>77</c:v>
                </c:pt>
                <c:pt idx="3667">
                  <c:v>81</c:v>
                </c:pt>
                <c:pt idx="3668">
                  <c:v>90</c:v>
                </c:pt>
              </c:numCache>
            </c:numRef>
          </c:xVal>
          <c:yVal>
            <c:numRef>
              <c:f>Duration!$B$2:$B$3670</c:f>
              <c:numCache>
                <c:formatCode>General</c:formatCode>
                <c:ptCount val="3669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6.7</c:v>
                </c:pt>
                <c:pt idx="96">
                  <c:v>7.8</c:v>
                </c:pt>
                <c:pt idx="97">
                  <c:v>7.8</c:v>
                </c:pt>
                <c:pt idx="98">
                  <c:v>6.6</c:v>
                </c:pt>
                <c:pt idx="99">
                  <c:v>6.1</c:v>
                </c:pt>
                <c:pt idx="100">
                  <c:v>5.6</c:v>
                </c:pt>
                <c:pt idx="101">
                  <c:v>6.4</c:v>
                </c:pt>
                <c:pt idx="102">
                  <c:v>6.1</c:v>
                </c:pt>
                <c:pt idx="103">
                  <c:v>7.3</c:v>
                </c:pt>
                <c:pt idx="104">
                  <c:v>6.6</c:v>
                </c:pt>
                <c:pt idx="105">
                  <c:v>6.3</c:v>
                </c:pt>
                <c:pt idx="106">
                  <c:v>6.1</c:v>
                </c:pt>
                <c:pt idx="107">
                  <c:v>7.1</c:v>
                </c:pt>
                <c:pt idx="108">
                  <c:v>5.5</c:v>
                </c:pt>
                <c:pt idx="109">
                  <c:v>7.5</c:v>
                </c:pt>
                <c:pt idx="110">
                  <c:v>7.6</c:v>
                </c:pt>
                <c:pt idx="111">
                  <c:v>6.4</c:v>
                </c:pt>
                <c:pt idx="112">
                  <c:v>7.2</c:v>
                </c:pt>
                <c:pt idx="113">
                  <c:v>6.7</c:v>
                </c:pt>
                <c:pt idx="114">
                  <c:v>8</c:v>
                </c:pt>
                <c:pt idx="115">
                  <c:v>8.3000000000000007</c:v>
                </c:pt>
                <c:pt idx="116">
                  <c:v>6.7</c:v>
                </c:pt>
                <c:pt idx="117">
                  <c:v>5.9</c:v>
                </c:pt>
                <c:pt idx="118">
                  <c:v>6.7</c:v>
                </c:pt>
                <c:pt idx="119">
                  <c:v>6.7</c:v>
                </c:pt>
                <c:pt idx="120">
                  <c:v>7.6</c:v>
                </c:pt>
                <c:pt idx="121">
                  <c:v>7.2</c:v>
                </c:pt>
                <c:pt idx="122">
                  <c:v>7.1</c:v>
                </c:pt>
                <c:pt idx="123">
                  <c:v>8.1</c:v>
                </c:pt>
                <c:pt idx="124">
                  <c:v>6.7</c:v>
                </c:pt>
                <c:pt idx="125">
                  <c:v>7</c:v>
                </c:pt>
                <c:pt idx="126">
                  <c:v>6.9</c:v>
                </c:pt>
                <c:pt idx="127">
                  <c:v>5.0999999999999996</c:v>
                </c:pt>
                <c:pt idx="128">
                  <c:v>5.8</c:v>
                </c:pt>
                <c:pt idx="129">
                  <c:v>6.2</c:v>
                </c:pt>
                <c:pt idx="130">
                  <c:v>7.4</c:v>
                </c:pt>
                <c:pt idx="131">
                  <c:v>5.8</c:v>
                </c:pt>
                <c:pt idx="132">
                  <c:v>6.2</c:v>
                </c:pt>
                <c:pt idx="133">
                  <c:v>7.3</c:v>
                </c:pt>
                <c:pt idx="134">
                  <c:v>4.2</c:v>
                </c:pt>
                <c:pt idx="135">
                  <c:v>6.9</c:v>
                </c:pt>
                <c:pt idx="136">
                  <c:v>6.4</c:v>
                </c:pt>
                <c:pt idx="137">
                  <c:v>5.4</c:v>
                </c:pt>
                <c:pt idx="138">
                  <c:v>6.7</c:v>
                </c:pt>
                <c:pt idx="139">
                  <c:v>5.8</c:v>
                </c:pt>
                <c:pt idx="140">
                  <c:v>6.9</c:v>
                </c:pt>
                <c:pt idx="141">
                  <c:v>7.2</c:v>
                </c:pt>
                <c:pt idx="142">
                  <c:v>6.9</c:v>
                </c:pt>
                <c:pt idx="143">
                  <c:v>6.1</c:v>
                </c:pt>
                <c:pt idx="144">
                  <c:v>5.5</c:v>
                </c:pt>
                <c:pt idx="145">
                  <c:v>6.6</c:v>
                </c:pt>
                <c:pt idx="146">
                  <c:v>6.1</c:v>
                </c:pt>
                <c:pt idx="147">
                  <c:v>6.3</c:v>
                </c:pt>
                <c:pt idx="148">
                  <c:v>7.2</c:v>
                </c:pt>
                <c:pt idx="149">
                  <c:v>7.4</c:v>
                </c:pt>
                <c:pt idx="150">
                  <c:v>7.3</c:v>
                </c:pt>
                <c:pt idx="151">
                  <c:v>6.1</c:v>
                </c:pt>
                <c:pt idx="152">
                  <c:v>7.7</c:v>
                </c:pt>
                <c:pt idx="153">
                  <c:v>6.1</c:v>
                </c:pt>
                <c:pt idx="154">
                  <c:v>8</c:v>
                </c:pt>
                <c:pt idx="155">
                  <c:v>7.3</c:v>
                </c:pt>
                <c:pt idx="156">
                  <c:v>7.9</c:v>
                </c:pt>
                <c:pt idx="157">
                  <c:v>5.5</c:v>
                </c:pt>
                <c:pt idx="158">
                  <c:v>5</c:v>
                </c:pt>
                <c:pt idx="159">
                  <c:v>7.7</c:v>
                </c:pt>
                <c:pt idx="160">
                  <c:v>6.6</c:v>
                </c:pt>
                <c:pt idx="161">
                  <c:v>5.7</c:v>
                </c:pt>
                <c:pt idx="162">
                  <c:v>5.8</c:v>
                </c:pt>
                <c:pt idx="163">
                  <c:v>6</c:v>
                </c:pt>
                <c:pt idx="164">
                  <c:v>6.4</c:v>
                </c:pt>
                <c:pt idx="165">
                  <c:v>6.9</c:v>
                </c:pt>
                <c:pt idx="166">
                  <c:v>6.4</c:v>
                </c:pt>
                <c:pt idx="167">
                  <c:v>7.4</c:v>
                </c:pt>
                <c:pt idx="168">
                  <c:v>5.5</c:v>
                </c:pt>
                <c:pt idx="169">
                  <c:v>5.9</c:v>
                </c:pt>
                <c:pt idx="170">
                  <c:v>6.8</c:v>
                </c:pt>
                <c:pt idx="171">
                  <c:v>6.8</c:v>
                </c:pt>
                <c:pt idx="172">
                  <c:v>8.1</c:v>
                </c:pt>
                <c:pt idx="173">
                  <c:v>6.5</c:v>
                </c:pt>
                <c:pt idx="174">
                  <c:v>7.2</c:v>
                </c:pt>
                <c:pt idx="175">
                  <c:v>6.7</c:v>
                </c:pt>
                <c:pt idx="176">
                  <c:v>8.1</c:v>
                </c:pt>
                <c:pt idx="177">
                  <c:v>7.6</c:v>
                </c:pt>
                <c:pt idx="178">
                  <c:v>7.4</c:v>
                </c:pt>
                <c:pt idx="179">
                  <c:v>7.6</c:v>
                </c:pt>
                <c:pt idx="180">
                  <c:v>6.7</c:v>
                </c:pt>
                <c:pt idx="181">
                  <c:v>6.5</c:v>
                </c:pt>
                <c:pt idx="182">
                  <c:v>6.6</c:v>
                </c:pt>
                <c:pt idx="183">
                  <c:v>6.7</c:v>
                </c:pt>
                <c:pt idx="184">
                  <c:v>6.4</c:v>
                </c:pt>
                <c:pt idx="185">
                  <c:v>5.8</c:v>
                </c:pt>
                <c:pt idx="186">
                  <c:v>7.4</c:v>
                </c:pt>
                <c:pt idx="187">
                  <c:v>7.8</c:v>
                </c:pt>
                <c:pt idx="188">
                  <c:v>6.6</c:v>
                </c:pt>
                <c:pt idx="189">
                  <c:v>4.9000000000000004</c:v>
                </c:pt>
                <c:pt idx="190">
                  <c:v>6.5</c:v>
                </c:pt>
                <c:pt idx="191">
                  <c:v>6.2</c:v>
                </c:pt>
                <c:pt idx="192">
                  <c:v>7.3</c:v>
                </c:pt>
                <c:pt idx="193">
                  <c:v>7.5</c:v>
                </c:pt>
                <c:pt idx="194">
                  <c:v>5.6</c:v>
                </c:pt>
                <c:pt idx="195">
                  <c:v>8.1</c:v>
                </c:pt>
                <c:pt idx="196">
                  <c:v>6.7</c:v>
                </c:pt>
                <c:pt idx="197">
                  <c:v>6.6</c:v>
                </c:pt>
                <c:pt idx="198">
                  <c:v>6.4</c:v>
                </c:pt>
                <c:pt idx="199">
                  <c:v>7.5</c:v>
                </c:pt>
                <c:pt idx="200">
                  <c:v>7.3</c:v>
                </c:pt>
                <c:pt idx="201">
                  <c:v>7.5</c:v>
                </c:pt>
                <c:pt idx="202">
                  <c:v>5.8</c:v>
                </c:pt>
                <c:pt idx="203">
                  <c:v>7.5</c:v>
                </c:pt>
                <c:pt idx="204">
                  <c:v>6.6</c:v>
                </c:pt>
                <c:pt idx="205">
                  <c:v>6.7</c:v>
                </c:pt>
                <c:pt idx="206">
                  <c:v>3.7</c:v>
                </c:pt>
                <c:pt idx="207">
                  <c:v>6</c:v>
                </c:pt>
                <c:pt idx="208">
                  <c:v>6.4</c:v>
                </c:pt>
                <c:pt idx="209">
                  <c:v>6.1</c:v>
                </c:pt>
                <c:pt idx="210">
                  <c:v>6.4</c:v>
                </c:pt>
                <c:pt idx="211">
                  <c:v>5.6</c:v>
                </c:pt>
                <c:pt idx="212">
                  <c:v>8</c:v>
                </c:pt>
                <c:pt idx="213">
                  <c:v>5.2</c:v>
                </c:pt>
                <c:pt idx="214">
                  <c:v>7.1</c:v>
                </c:pt>
                <c:pt idx="215">
                  <c:v>4.8</c:v>
                </c:pt>
                <c:pt idx="216">
                  <c:v>7</c:v>
                </c:pt>
                <c:pt idx="217">
                  <c:v>5.4</c:v>
                </c:pt>
                <c:pt idx="218">
                  <c:v>6.6</c:v>
                </c:pt>
                <c:pt idx="219">
                  <c:v>6.7</c:v>
                </c:pt>
                <c:pt idx="220">
                  <c:v>6.2</c:v>
                </c:pt>
                <c:pt idx="221">
                  <c:v>6.1</c:v>
                </c:pt>
                <c:pt idx="222">
                  <c:v>5.3</c:v>
                </c:pt>
                <c:pt idx="223">
                  <c:v>6.3</c:v>
                </c:pt>
                <c:pt idx="224">
                  <c:v>7</c:v>
                </c:pt>
                <c:pt idx="225">
                  <c:v>7.6</c:v>
                </c:pt>
                <c:pt idx="226">
                  <c:v>6.7</c:v>
                </c:pt>
                <c:pt idx="227">
                  <c:v>8.1</c:v>
                </c:pt>
                <c:pt idx="228">
                  <c:v>6.7</c:v>
                </c:pt>
                <c:pt idx="229">
                  <c:v>6.5</c:v>
                </c:pt>
                <c:pt idx="230">
                  <c:v>7.3</c:v>
                </c:pt>
                <c:pt idx="231">
                  <c:v>6</c:v>
                </c:pt>
                <c:pt idx="232">
                  <c:v>6.1</c:v>
                </c:pt>
                <c:pt idx="233">
                  <c:v>5.9</c:v>
                </c:pt>
                <c:pt idx="234">
                  <c:v>7.8</c:v>
                </c:pt>
                <c:pt idx="235">
                  <c:v>5.8</c:v>
                </c:pt>
                <c:pt idx="236">
                  <c:v>4.3</c:v>
                </c:pt>
                <c:pt idx="237">
                  <c:v>6.4</c:v>
                </c:pt>
                <c:pt idx="238">
                  <c:v>6.1</c:v>
                </c:pt>
                <c:pt idx="239">
                  <c:v>6.5</c:v>
                </c:pt>
                <c:pt idx="240">
                  <c:v>7.1</c:v>
                </c:pt>
                <c:pt idx="241">
                  <c:v>6.4</c:v>
                </c:pt>
                <c:pt idx="242">
                  <c:v>6.5</c:v>
                </c:pt>
                <c:pt idx="243">
                  <c:v>6.3</c:v>
                </c:pt>
                <c:pt idx="244">
                  <c:v>7.5</c:v>
                </c:pt>
                <c:pt idx="245">
                  <c:v>4.9000000000000004</c:v>
                </c:pt>
                <c:pt idx="246">
                  <c:v>5.8</c:v>
                </c:pt>
                <c:pt idx="247">
                  <c:v>6.2</c:v>
                </c:pt>
                <c:pt idx="248">
                  <c:v>5.5</c:v>
                </c:pt>
                <c:pt idx="249">
                  <c:v>5.4</c:v>
                </c:pt>
                <c:pt idx="250">
                  <c:v>5.8</c:v>
                </c:pt>
                <c:pt idx="251">
                  <c:v>7.1</c:v>
                </c:pt>
                <c:pt idx="252">
                  <c:v>5.4</c:v>
                </c:pt>
                <c:pt idx="253">
                  <c:v>3.7</c:v>
                </c:pt>
                <c:pt idx="254">
                  <c:v>6.7</c:v>
                </c:pt>
                <c:pt idx="255">
                  <c:v>7.2</c:v>
                </c:pt>
                <c:pt idx="256">
                  <c:v>8.8000000000000007</c:v>
                </c:pt>
                <c:pt idx="257">
                  <c:v>5.8</c:v>
                </c:pt>
                <c:pt idx="258">
                  <c:v>6.8</c:v>
                </c:pt>
                <c:pt idx="259">
                  <c:v>3.8</c:v>
                </c:pt>
                <c:pt idx="260">
                  <c:v>7.1</c:v>
                </c:pt>
                <c:pt idx="261">
                  <c:v>7.2</c:v>
                </c:pt>
                <c:pt idx="262">
                  <c:v>5.9</c:v>
                </c:pt>
                <c:pt idx="263">
                  <c:v>7.1</c:v>
                </c:pt>
                <c:pt idx="264">
                  <c:v>8.1</c:v>
                </c:pt>
                <c:pt idx="265">
                  <c:v>6.9</c:v>
                </c:pt>
                <c:pt idx="266">
                  <c:v>4.4000000000000004</c:v>
                </c:pt>
                <c:pt idx="267">
                  <c:v>6.5</c:v>
                </c:pt>
                <c:pt idx="268">
                  <c:v>8.5</c:v>
                </c:pt>
                <c:pt idx="269">
                  <c:v>7.7</c:v>
                </c:pt>
                <c:pt idx="270">
                  <c:v>7.4</c:v>
                </c:pt>
                <c:pt idx="271">
                  <c:v>8</c:v>
                </c:pt>
                <c:pt idx="272">
                  <c:v>5.7</c:v>
                </c:pt>
                <c:pt idx="273">
                  <c:v>8.5</c:v>
                </c:pt>
                <c:pt idx="274">
                  <c:v>7</c:v>
                </c:pt>
                <c:pt idx="275">
                  <c:v>7.8</c:v>
                </c:pt>
                <c:pt idx="276">
                  <c:v>7.2</c:v>
                </c:pt>
                <c:pt idx="277">
                  <c:v>6.4</c:v>
                </c:pt>
                <c:pt idx="278">
                  <c:v>5.5</c:v>
                </c:pt>
                <c:pt idx="279">
                  <c:v>6.7</c:v>
                </c:pt>
                <c:pt idx="280">
                  <c:v>6.1</c:v>
                </c:pt>
                <c:pt idx="281">
                  <c:v>8.5</c:v>
                </c:pt>
                <c:pt idx="282">
                  <c:v>6.9</c:v>
                </c:pt>
                <c:pt idx="283">
                  <c:v>7.3</c:v>
                </c:pt>
                <c:pt idx="284">
                  <c:v>6.7</c:v>
                </c:pt>
                <c:pt idx="285">
                  <c:v>6.9</c:v>
                </c:pt>
                <c:pt idx="286">
                  <c:v>5.0999999999999996</c:v>
                </c:pt>
                <c:pt idx="287">
                  <c:v>6.8</c:v>
                </c:pt>
                <c:pt idx="288">
                  <c:v>6.7</c:v>
                </c:pt>
                <c:pt idx="289">
                  <c:v>6</c:v>
                </c:pt>
                <c:pt idx="290">
                  <c:v>5.7</c:v>
                </c:pt>
                <c:pt idx="291">
                  <c:v>8</c:v>
                </c:pt>
                <c:pt idx="292">
                  <c:v>8.1999999999999993</c:v>
                </c:pt>
                <c:pt idx="293">
                  <c:v>5.4</c:v>
                </c:pt>
                <c:pt idx="294">
                  <c:v>7.2</c:v>
                </c:pt>
                <c:pt idx="295">
                  <c:v>7.5</c:v>
                </c:pt>
                <c:pt idx="296">
                  <c:v>7</c:v>
                </c:pt>
                <c:pt idx="297">
                  <c:v>3.3</c:v>
                </c:pt>
                <c:pt idx="298">
                  <c:v>6</c:v>
                </c:pt>
                <c:pt idx="299">
                  <c:v>7.1</c:v>
                </c:pt>
                <c:pt idx="300">
                  <c:v>5.4</c:v>
                </c:pt>
                <c:pt idx="301">
                  <c:v>6.1</c:v>
                </c:pt>
                <c:pt idx="302">
                  <c:v>5.3</c:v>
                </c:pt>
                <c:pt idx="303">
                  <c:v>2.2000000000000002</c:v>
                </c:pt>
                <c:pt idx="304">
                  <c:v>7</c:v>
                </c:pt>
                <c:pt idx="305">
                  <c:v>3.8</c:v>
                </c:pt>
                <c:pt idx="306">
                  <c:v>6.9</c:v>
                </c:pt>
                <c:pt idx="307">
                  <c:v>7.2</c:v>
                </c:pt>
                <c:pt idx="308">
                  <c:v>7.3</c:v>
                </c:pt>
                <c:pt idx="309">
                  <c:v>6.3</c:v>
                </c:pt>
                <c:pt idx="310">
                  <c:v>7.5</c:v>
                </c:pt>
                <c:pt idx="311">
                  <c:v>7.6</c:v>
                </c:pt>
                <c:pt idx="312">
                  <c:v>6.8</c:v>
                </c:pt>
                <c:pt idx="313">
                  <c:v>5.2</c:v>
                </c:pt>
                <c:pt idx="314">
                  <c:v>7.7</c:v>
                </c:pt>
                <c:pt idx="315">
                  <c:v>6.2</c:v>
                </c:pt>
                <c:pt idx="316">
                  <c:v>7.7</c:v>
                </c:pt>
                <c:pt idx="317">
                  <c:v>4.3</c:v>
                </c:pt>
                <c:pt idx="318">
                  <c:v>6.9</c:v>
                </c:pt>
                <c:pt idx="319">
                  <c:v>6.6</c:v>
                </c:pt>
                <c:pt idx="320">
                  <c:v>7</c:v>
                </c:pt>
                <c:pt idx="321">
                  <c:v>6.7</c:v>
                </c:pt>
                <c:pt idx="322">
                  <c:v>8.1999999999999993</c:v>
                </c:pt>
                <c:pt idx="323">
                  <c:v>8.9</c:v>
                </c:pt>
                <c:pt idx="324">
                  <c:v>8.6999999999999993</c:v>
                </c:pt>
                <c:pt idx="325">
                  <c:v>5.5</c:v>
                </c:pt>
                <c:pt idx="326">
                  <c:v>5.7</c:v>
                </c:pt>
                <c:pt idx="327">
                  <c:v>6.3</c:v>
                </c:pt>
                <c:pt idx="328">
                  <c:v>5.9</c:v>
                </c:pt>
                <c:pt idx="329">
                  <c:v>7.6</c:v>
                </c:pt>
                <c:pt idx="330">
                  <c:v>6.6</c:v>
                </c:pt>
                <c:pt idx="331">
                  <c:v>5.3</c:v>
                </c:pt>
                <c:pt idx="332">
                  <c:v>6</c:v>
                </c:pt>
                <c:pt idx="333">
                  <c:v>8</c:v>
                </c:pt>
                <c:pt idx="334">
                  <c:v>5.6</c:v>
                </c:pt>
                <c:pt idx="335">
                  <c:v>5.9</c:v>
                </c:pt>
                <c:pt idx="336">
                  <c:v>7.3</c:v>
                </c:pt>
                <c:pt idx="337">
                  <c:v>7.9</c:v>
                </c:pt>
                <c:pt idx="338">
                  <c:v>6.8</c:v>
                </c:pt>
                <c:pt idx="339">
                  <c:v>6.6</c:v>
                </c:pt>
                <c:pt idx="340">
                  <c:v>6.6</c:v>
                </c:pt>
                <c:pt idx="341">
                  <c:v>7</c:v>
                </c:pt>
                <c:pt idx="342">
                  <c:v>7</c:v>
                </c:pt>
                <c:pt idx="343">
                  <c:v>7.3</c:v>
                </c:pt>
                <c:pt idx="344">
                  <c:v>5.5</c:v>
                </c:pt>
                <c:pt idx="345">
                  <c:v>8.5</c:v>
                </c:pt>
                <c:pt idx="346">
                  <c:v>7.5</c:v>
                </c:pt>
                <c:pt idx="347">
                  <c:v>7</c:v>
                </c:pt>
                <c:pt idx="348">
                  <c:v>7.8</c:v>
                </c:pt>
                <c:pt idx="349">
                  <c:v>7.6</c:v>
                </c:pt>
                <c:pt idx="350">
                  <c:v>7.6</c:v>
                </c:pt>
                <c:pt idx="351">
                  <c:v>6.8</c:v>
                </c:pt>
                <c:pt idx="352">
                  <c:v>5</c:v>
                </c:pt>
                <c:pt idx="353">
                  <c:v>7.1</c:v>
                </c:pt>
                <c:pt idx="354">
                  <c:v>5.5</c:v>
                </c:pt>
                <c:pt idx="355">
                  <c:v>5.6</c:v>
                </c:pt>
                <c:pt idx="356">
                  <c:v>7.1</c:v>
                </c:pt>
                <c:pt idx="357">
                  <c:v>4.9000000000000004</c:v>
                </c:pt>
                <c:pt idx="358">
                  <c:v>7.4</c:v>
                </c:pt>
                <c:pt idx="359">
                  <c:v>5.7</c:v>
                </c:pt>
                <c:pt idx="360">
                  <c:v>6.4</c:v>
                </c:pt>
                <c:pt idx="361">
                  <c:v>5.9</c:v>
                </c:pt>
                <c:pt idx="362">
                  <c:v>5.5</c:v>
                </c:pt>
                <c:pt idx="363">
                  <c:v>6.9</c:v>
                </c:pt>
                <c:pt idx="364">
                  <c:v>6.2</c:v>
                </c:pt>
                <c:pt idx="365">
                  <c:v>7</c:v>
                </c:pt>
                <c:pt idx="366">
                  <c:v>5.6</c:v>
                </c:pt>
                <c:pt idx="367">
                  <c:v>7</c:v>
                </c:pt>
                <c:pt idx="368">
                  <c:v>6.8</c:v>
                </c:pt>
                <c:pt idx="369">
                  <c:v>5.4</c:v>
                </c:pt>
                <c:pt idx="370">
                  <c:v>6.1</c:v>
                </c:pt>
                <c:pt idx="371">
                  <c:v>6.7</c:v>
                </c:pt>
                <c:pt idx="372">
                  <c:v>6.9</c:v>
                </c:pt>
                <c:pt idx="373">
                  <c:v>8</c:v>
                </c:pt>
                <c:pt idx="374">
                  <c:v>4.4000000000000004</c:v>
                </c:pt>
                <c:pt idx="375">
                  <c:v>7.3</c:v>
                </c:pt>
                <c:pt idx="376">
                  <c:v>6.3</c:v>
                </c:pt>
                <c:pt idx="377">
                  <c:v>7.7</c:v>
                </c:pt>
                <c:pt idx="378">
                  <c:v>6.5</c:v>
                </c:pt>
                <c:pt idx="379">
                  <c:v>7.8</c:v>
                </c:pt>
                <c:pt idx="380">
                  <c:v>6.4</c:v>
                </c:pt>
                <c:pt idx="381">
                  <c:v>7.8</c:v>
                </c:pt>
                <c:pt idx="382">
                  <c:v>5.8</c:v>
                </c:pt>
                <c:pt idx="383">
                  <c:v>7.1</c:v>
                </c:pt>
                <c:pt idx="384">
                  <c:v>7.1</c:v>
                </c:pt>
                <c:pt idx="385">
                  <c:v>6.8</c:v>
                </c:pt>
                <c:pt idx="386">
                  <c:v>4.8</c:v>
                </c:pt>
                <c:pt idx="387">
                  <c:v>6.2</c:v>
                </c:pt>
                <c:pt idx="388">
                  <c:v>6.9</c:v>
                </c:pt>
                <c:pt idx="389">
                  <c:v>7.3</c:v>
                </c:pt>
                <c:pt idx="390">
                  <c:v>6.6</c:v>
                </c:pt>
                <c:pt idx="391">
                  <c:v>6.9</c:v>
                </c:pt>
                <c:pt idx="392">
                  <c:v>6.2</c:v>
                </c:pt>
                <c:pt idx="393">
                  <c:v>6.7</c:v>
                </c:pt>
                <c:pt idx="394">
                  <c:v>7.6</c:v>
                </c:pt>
                <c:pt idx="395">
                  <c:v>6.7</c:v>
                </c:pt>
                <c:pt idx="396">
                  <c:v>6.2</c:v>
                </c:pt>
                <c:pt idx="397">
                  <c:v>7.3</c:v>
                </c:pt>
                <c:pt idx="398">
                  <c:v>6</c:v>
                </c:pt>
                <c:pt idx="399">
                  <c:v>7.1</c:v>
                </c:pt>
                <c:pt idx="400">
                  <c:v>7.1</c:v>
                </c:pt>
                <c:pt idx="401">
                  <c:v>5.5</c:v>
                </c:pt>
                <c:pt idx="402">
                  <c:v>5.6</c:v>
                </c:pt>
                <c:pt idx="403">
                  <c:v>7.5</c:v>
                </c:pt>
                <c:pt idx="404">
                  <c:v>5.4</c:v>
                </c:pt>
                <c:pt idx="405">
                  <c:v>4.3</c:v>
                </c:pt>
                <c:pt idx="406">
                  <c:v>4.9000000000000004</c:v>
                </c:pt>
                <c:pt idx="407">
                  <c:v>7.1</c:v>
                </c:pt>
                <c:pt idx="408">
                  <c:v>6.4</c:v>
                </c:pt>
                <c:pt idx="409">
                  <c:v>4.3</c:v>
                </c:pt>
                <c:pt idx="410">
                  <c:v>6.1</c:v>
                </c:pt>
                <c:pt idx="411">
                  <c:v>7</c:v>
                </c:pt>
                <c:pt idx="412">
                  <c:v>7.7</c:v>
                </c:pt>
                <c:pt idx="413">
                  <c:v>5.9</c:v>
                </c:pt>
                <c:pt idx="414">
                  <c:v>6.7</c:v>
                </c:pt>
                <c:pt idx="415">
                  <c:v>6.5</c:v>
                </c:pt>
                <c:pt idx="416">
                  <c:v>7.1</c:v>
                </c:pt>
                <c:pt idx="417">
                  <c:v>7.3</c:v>
                </c:pt>
                <c:pt idx="418">
                  <c:v>6.5</c:v>
                </c:pt>
                <c:pt idx="419">
                  <c:v>7</c:v>
                </c:pt>
                <c:pt idx="420">
                  <c:v>6.8</c:v>
                </c:pt>
                <c:pt idx="421">
                  <c:v>7.2</c:v>
                </c:pt>
                <c:pt idx="422">
                  <c:v>6.1</c:v>
                </c:pt>
                <c:pt idx="423">
                  <c:v>6.7</c:v>
                </c:pt>
                <c:pt idx="424">
                  <c:v>6.4</c:v>
                </c:pt>
                <c:pt idx="425">
                  <c:v>4.4000000000000004</c:v>
                </c:pt>
                <c:pt idx="426">
                  <c:v>5.4</c:v>
                </c:pt>
                <c:pt idx="427">
                  <c:v>6.5</c:v>
                </c:pt>
                <c:pt idx="428">
                  <c:v>6.7</c:v>
                </c:pt>
                <c:pt idx="429">
                  <c:v>8.1</c:v>
                </c:pt>
                <c:pt idx="430">
                  <c:v>5.6</c:v>
                </c:pt>
                <c:pt idx="431">
                  <c:v>6.3</c:v>
                </c:pt>
                <c:pt idx="432">
                  <c:v>7.3</c:v>
                </c:pt>
                <c:pt idx="433">
                  <c:v>6.1</c:v>
                </c:pt>
                <c:pt idx="434">
                  <c:v>7.7</c:v>
                </c:pt>
                <c:pt idx="435">
                  <c:v>6.4</c:v>
                </c:pt>
                <c:pt idx="436">
                  <c:v>6.8</c:v>
                </c:pt>
                <c:pt idx="437">
                  <c:v>6.6</c:v>
                </c:pt>
                <c:pt idx="438">
                  <c:v>7.2</c:v>
                </c:pt>
                <c:pt idx="439">
                  <c:v>6.9</c:v>
                </c:pt>
                <c:pt idx="440">
                  <c:v>5.2</c:v>
                </c:pt>
                <c:pt idx="441">
                  <c:v>4.9000000000000004</c:v>
                </c:pt>
                <c:pt idx="442">
                  <c:v>6.3</c:v>
                </c:pt>
                <c:pt idx="443">
                  <c:v>5.6</c:v>
                </c:pt>
                <c:pt idx="444">
                  <c:v>5.5</c:v>
                </c:pt>
                <c:pt idx="445">
                  <c:v>6.7</c:v>
                </c:pt>
                <c:pt idx="446">
                  <c:v>7.6</c:v>
                </c:pt>
                <c:pt idx="447">
                  <c:v>5.7</c:v>
                </c:pt>
                <c:pt idx="448">
                  <c:v>4.5999999999999996</c:v>
                </c:pt>
                <c:pt idx="449">
                  <c:v>7</c:v>
                </c:pt>
                <c:pt idx="450">
                  <c:v>5.2</c:v>
                </c:pt>
                <c:pt idx="451">
                  <c:v>5.0999999999999996</c:v>
                </c:pt>
                <c:pt idx="452">
                  <c:v>6.6</c:v>
                </c:pt>
                <c:pt idx="453">
                  <c:v>6.7</c:v>
                </c:pt>
                <c:pt idx="454">
                  <c:v>7.3</c:v>
                </c:pt>
                <c:pt idx="455">
                  <c:v>5.9</c:v>
                </c:pt>
                <c:pt idx="456">
                  <c:v>5.6</c:v>
                </c:pt>
                <c:pt idx="457">
                  <c:v>6.5</c:v>
                </c:pt>
                <c:pt idx="458">
                  <c:v>5.9</c:v>
                </c:pt>
                <c:pt idx="459">
                  <c:v>7</c:v>
                </c:pt>
                <c:pt idx="460">
                  <c:v>5.3</c:v>
                </c:pt>
                <c:pt idx="461">
                  <c:v>5.9</c:v>
                </c:pt>
                <c:pt idx="462">
                  <c:v>6.3</c:v>
                </c:pt>
                <c:pt idx="463">
                  <c:v>6.3</c:v>
                </c:pt>
                <c:pt idx="464">
                  <c:v>7.3</c:v>
                </c:pt>
                <c:pt idx="465">
                  <c:v>5.8</c:v>
                </c:pt>
                <c:pt idx="466">
                  <c:v>5.2</c:v>
                </c:pt>
                <c:pt idx="467">
                  <c:v>2.4</c:v>
                </c:pt>
                <c:pt idx="468">
                  <c:v>5.7</c:v>
                </c:pt>
                <c:pt idx="469">
                  <c:v>5.8</c:v>
                </c:pt>
                <c:pt idx="470">
                  <c:v>5.6</c:v>
                </c:pt>
                <c:pt idx="471">
                  <c:v>6</c:v>
                </c:pt>
                <c:pt idx="472">
                  <c:v>5.8</c:v>
                </c:pt>
                <c:pt idx="473">
                  <c:v>6</c:v>
                </c:pt>
                <c:pt idx="474">
                  <c:v>5.7</c:v>
                </c:pt>
                <c:pt idx="475">
                  <c:v>6</c:v>
                </c:pt>
                <c:pt idx="476">
                  <c:v>7.8</c:v>
                </c:pt>
                <c:pt idx="477">
                  <c:v>4.2</c:v>
                </c:pt>
                <c:pt idx="478">
                  <c:v>5.6</c:v>
                </c:pt>
                <c:pt idx="479">
                  <c:v>8.1999999999999993</c:v>
                </c:pt>
                <c:pt idx="480">
                  <c:v>8.5</c:v>
                </c:pt>
                <c:pt idx="481">
                  <c:v>5.8</c:v>
                </c:pt>
                <c:pt idx="482">
                  <c:v>6.5</c:v>
                </c:pt>
                <c:pt idx="483">
                  <c:v>7.2</c:v>
                </c:pt>
                <c:pt idx="484">
                  <c:v>6.7</c:v>
                </c:pt>
                <c:pt idx="485">
                  <c:v>3.4</c:v>
                </c:pt>
                <c:pt idx="486">
                  <c:v>5.9</c:v>
                </c:pt>
                <c:pt idx="487">
                  <c:v>7.8</c:v>
                </c:pt>
                <c:pt idx="488">
                  <c:v>5.9</c:v>
                </c:pt>
                <c:pt idx="489">
                  <c:v>4.0999999999999996</c:v>
                </c:pt>
                <c:pt idx="490">
                  <c:v>6.8</c:v>
                </c:pt>
                <c:pt idx="491">
                  <c:v>5.8</c:v>
                </c:pt>
                <c:pt idx="492">
                  <c:v>7.5</c:v>
                </c:pt>
                <c:pt idx="493">
                  <c:v>6.9</c:v>
                </c:pt>
                <c:pt idx="494">
                  <c:v>6.5</c:v>
                </c:pt>
                <c:pt idx="495">
                  <c:v>6.9</c:v>
                </c:pt>
                <c:pt idx="496">
                  <c:v>7.9</c:v>
                </c:pt>
                <c:pt idx="497">
                  <c:v>7.4</c:v>
                </c:pt>
                <c:pt idx="498">
                  <c:v>6.7</c:v>
                </c:pt>
                <c:pt idx="499">
                  <c:v>7.4</c:v>
                </c:pt>
                <c:pt idx="500">
                  <c:v>6.9</c:v>
                </c:pt>
                <c:pt idx="501">
                  <c:v>6.8</c:v>
                </c:pt>
                <c:pt idx="502">
                  <c:v>6.7</c:v>
                </c:pt>
                <c:pt idx="503">
                  <c:v>5.0999999999999996</c:v>
                </c:pt>
                <c:pt idx="504">
                  <c:v>4.0999999999999996</c:v>
                </c:pt>
                <c:pt idx="505">
                  <c:v>7.3</c:v>
                </c:pt>
                <c:pt idx="506">
                  <c:v>6</c:v>
                </c:pt>
                <c:pt idx="507">
                  <c:v>7.3</c:v>
                </c:pt>
                <c:pt idx="508">
                  <c:v>5.4</c:v>
                </c:pt>
                <c:pt idx="509">
                  <c:v>5.9</c:v>
                </c:pt>
                <c:pt idx="510">
                  <c:v>7.1</c:v>
                </c:pt>
                <c:pt idx="511">
                  <c:v>6</c:v>
                </c:pt>
                <c:pt idx="512">
                  <c:v>6.5</c:v>
                </c:pt>
                <c:pt idx="513">
                  <c:v>5.7</c:v>
                </c:pt>
                <c:pt idx="514">
                  <c:v>7.6</c:v>
                </c:pt>
                <c:pt idx="515">
                  <c:v>6.6</c:v>
                </c:pt>
                <c:pt idx="516">
                  <c:v>5.4</c:v>
                </c:pt>
                <c:pt idx="517">
                  <c:v>7.3</c:v>
                </c:pt>
                <c:pt idx="518">
                  <c:v>6.5</c:v>
                </c:pt>
                <c:pt idx="519">
                  <c:v>6.6</c:v>
                </c:pt>
                <c:pt idx="520">
                  <c:v>6.6</c:v>
                </c:pt>
                <c:pt idx="521">
                  <c:v>5.9</c:v>
                </c:pt>
                <c:pt idx="522">
                  <c:v>6.7</c:v>
                </c:pt>
                <c:pt idx="523">
                  <c:v>6.1</c:v>
                </c:pt>
                <c:pt idx="524">
                  <c:v>6.6</c:v>
                </c:pt>
                <c:pt idx="525">
                  <c:v>6.6</c:v>
                </c:pt>
                <c:pt idx="526">
                  <c:v>5.3</c:v>
                </c:pt>
                <c:pt idx="527">
                  <c:v>6</c:v>
                </c:pt>
                <c:pt idx="528">
                  <c:v>4.7</c:v>
                </c:pt>
                <c:pt idx="529">
                  <c:v>6.1</c:v>
                </c:pt>
                <c:pt idx="530">
                  <c:v>7.2</c:v>
                </c:pt>
                <c:pt idx="531">
                  <c:v>6.4</c:v>
                </c:pt>
                <c:pt idx="532">
                  <c:v>6.1</c:v>
                </c:pt>
                <c:pt idx="533">
                  <c:v>5.9</c:v>
                </c:pt>
                <c:pt idx="534">
                  <c:v>6</c:v>
                </c:pt>
                <c:pt idx="535">
                  <c:v>6.3</c:v>
                </c:pt>
                <c:pt idx="536">
                  <c:v>5.6</c:v>
                </c:pt>
                <c:pt idx="537">
                  <c:v>6.4</c:v>
                </c:pt>
                <c:pt idx="538">
                  <c:v>7.1</c:v>
                </c:pt>
                <c:pt idx="539">
                  <c:v>6.6</c:v>
                </c:pt>
                <c:pt idx="540">
                  <c:v>4.5999999999999996</c:v>
                </c:pt>
                <c:pt idx="541">
                  <c:v>8.4</c:v>
                </c:pt>
                <c:pt idx="542">
                  <c:v>7.1</c:v>
                </c:pt>
                <c:pt idx="543">
                  <c:v>7.4</c:v>
                </c:pt>
                <c:pt idx="544">
                  <c:v>6.9</c:v>
                </c:pt>
                <c:pt idx="545">
                  <c:v>4.5</c:v>
                </c:pt>
                <c:pt idx="546">
                  <c:v>7.1</c:v>
                </c:pt>
                <c:pt idx="547">
                  <c:v>6.5</c:v>
                </c:pt>
                <c:pt idx="548">
                  <c:v>5.3</c:v>
                </c:pt>
                <c:pt idx="549">
                  <c:v>6.7</c:v>
                </c:pt>
                <c:pt idx="550">
                  <c:v>7.2</c:v>
                </c:pt>
                <c:pt idx="551">
                  <c:v>7.2</c:v>
                </c:pt>
                <c:pt idx="552">
                  <c:v>5.5</c:v>
                </c:pt>
                <c:pt idx="553">
                  <c:v>5.8</c:v>
                </c:pt>
                <c:pt idx="554">
                  <c:v>6</c:v>
                </c:pt>
                <c:pt idx="555">
                  <c:v>6.6</c:v>
                </c:pt>
                <c:pt idx="556">
                  <c:v>8.3000000000000007</c:v>
                </c:pt>
                <c:pt idx="557">
                  <c:v>6.7</c:v>
                </c:pt>
                <c:pt idx="558">
                  <c:v>7.1</c:v>
                </c:pt>
                <c:pt idx="559">
                  <c:v>6</c:v>
                </c:pt>
                <c:pt idx="560">
                  <c:v>6.9</c:v>
                </c:pt>
                <c:pt idx="561">
                  <c:v>5.6</c:v>
                </c:pt>
                <c:pt idx="562">
                  <c:v>5.6</c:v>
                </c:pt>
                <c:pt idx="563">
                  <c:v>4.5</c:v>
                </c:pt>
                <c:pt idx="564">
                  <c:v>7.1</c:v>
                </c:pt>
                <c:pt idx="565">
                  <c:v>6.5</c:v>
                </c:pt>
                <c:pt idx="566">
                  <c:v>6.4</c:v>
                </c:pt>
                <c:pt idx="567">
                  <c:v>5.8</c:v>
                </c:pt>
                <c:pt idx="568">
                  <c:v>8</c:v>
                </c:pt>
                <c:pt idx="569">
                  <c:v>6.2</c:v>
                </c:pt>
                <c:pt idx="570">
                  <c:v>7.2</c:v>
                </c:pt>
                <c:pt idx="571">
                  <c:v>6.1</c:v>
                </c:pt>
                <c:pt idx="572">
                  <c:v>7.6</c:v>
                </c:pt>
                <c:pt idx="573">
                  <c:v>6.3</c:v>
                </c:pt>
                <c:pt idx="574">
                  <c:v>6.3</c:v>
                </c:pt>
                <c:pt idx="575">
                  <c:v>6.3</c:v>
                </c:pt>
                <c:pt idx="576">
                  <c:v>7.7</c:v>
                </c:pt>
                <c:pt idx="577">
                  <c:v>7</c:v>
                </c:pt>
                <c:pt idx="578">
                  <c:v>5.3</c:v>
                </c:pt>
                <c:pt idx="579">
                  <c:v>5.6</c:v>
                </c:pt>
                <c:pt idx="580">
                  <c:v>5.2</c:v>
                </c:pt>
                <c:pt idx="581">
                  <c:v>5.4</c:v>
                </c:pt>
                <c:pt idx="582">
                  <c:v>6.4</c:v>
                </c:pt>
                <c:pt idx="583">
                  <c:v>5.9</c:v>
                </c:pt>
                <c:pt idx="584">
                  <c:v>6.3</c:v>
                </c:pt>
                <c:pt idx="585">
                  <c:v>6.5</c:v>
                </c:pt>
                <c:pt idx="586">
                  <c:v>3</c:v>
                </c:pt>
                <c:pt idx="587">
                  <c:v>3.6</c:v>
                </c:pt>
                <c:pt idx="588">
                  <c:v>5.8</c:v>
                </c:pt>
                <c:pt idx="589">
                  <c:v>6.2</c:v>
                </c:pt>
                <c:pt idx="590">
                  <c:v>5.4</c:v>
                </c:pt>
                <c:pt idx="591">
                  <c:v>6.1</c:v>
                </c:pt>
                <c:pt idx="592">
                  <c:v>4.2</c:v>
                </c:pt>
                <c:pt idx="593">
                  <c:v>6.7</c:v>
                </c:pt>
                <c:pt idx="594">
                  <c:v>4.2</c:v>
                </c:pt>
                <c:pt idx="595">
                  <c:v>6.4</c:v>
                </c:pt>
                <c:pt idx="596">
                  <c:v>4.9000000000000004</c:v>
                </c:pt>
                <c:pt idx="597">
                  <c:v>6.8</c:v>
                </c:pt>
                <c:pt idx="598">
                  <c:v>7.7</c:v>
                </c:pt>
                <c:pt idx="599">
                  <c:v>5.6</c:v>
                </c:pt>
                <c:pt idx="600">
                  <c:v>6.4</c:v>
                </c:pt>
                <c:pt idx="601">
                  <c:v>7.2</c:v>
                </c:pt>
                <c:pt idx="602">
                  <c:v>6</c:v>
                </c:pt>
                <c:pt idx="603">
                  <c:v>5.9</c:v>
                </c:pt>
                <c:pt idx="604">
                  <c:v>7.9</c:v>
                </c:pt>
                <c:pt idx="605">
                  <c:v>7.1</c:v>
                </c:pt>
                <c:pt idx="606">
                  <c:v>5.9</c:v>
                </c:pt>
                <c:pt idx="607">
                  <c:v>6.2</c:v>
                </c:pt>
                <c:pt idx="608">
                  <c:v>7</c:v>
                </c:pt>
                <c:pt idx="609">
                  <c:v>5.4</c:v>
                </c:pt>
                <c:pt idx="610">
                  <c:v>8.6</c:v>
                </c:pt>
                <c:pt idx="611">
                  <c:v>6.5</c:v>
                </c:pt>
                <c:pt idx="612">
                  <c:v>6.4</c:v>
                </c:pt>
                <c:pt idx="613">
                  <c:v>7.6</c:v>
                </c:pt>
                <c:pt idx="614">
                  <c:v>5.5</c:v>
                </c:pt>
                <c:pt idx="615">
                  <c:v>7.4</c:v>
                </c:pt>
                <c:pt idx="616">
                  <c:v>8.6999999999999993</c:v>
                </c:pt>
                <c:pt idx="617">
                  <c:v>7.6</c:v>
                </c:pt>
                <c:pt idx="618">
                  <c:v>5.5</c:v>
                </c:pt>
                <c:pt idx="619">
                  <c:v>7.6</c:v>
                </c:pt>
                <c:pt idx="620">
                  <c:v>6.5</c:v>
                </c:pt>
                <c:pt idx="621">
                  <c:v>6.9</c:v>
                </c:pt>
                <c:pt idx="622">
                  <c:v>6.7</c:v>
                </c:pt>
                <c:pt idx="623">
                  <c:v>6.6</c:v>
                </c:pt>
                <c:pt idx="624">
                  <c:v>7.2</c:v>
                </c:pt>
                <c:pt idx="625">
                  <c:v>6.4</c:v>
                </c:pt>
                <c:pt idx="626">
                  <c:v>6.4</c:v>
                </c:pt>
                <c:pt idx="627">
                  <c:v>6</c:v>
                </c:pt>
                <c:pt idx="628">
                  <c:v>6.1</c:v>
                </c:pt>
                <c:pt idx="629">
                  <c:v>6</c:v>
                </c:pt>
                <c:pt idx="630">
                  <c:v>6.4</c:v>
                </c:pt>
                <c:pt idx="631">
                  <c:v>6.4</c:v>
                </c:pt>
                <c:pt idx="632">
                  <c:v>7.3</c:v>
                </c:pt>
                <c:pt idx="633">
                  <c:v>5.2</c:v>
                </c:pt>
                <c:pt idx="634">
                  <c:v>6.6</c:v>
                </c:pt>
                <c:pt idx="635">
                  <c:v>6.3</c:v>
                </c:pt>
                <c:pt idx="636">
                  <c:v>5.9</c:v>
                </c:pt>
                <c:pt idx="637">
                  <c:v>6.7</c:v>
                </c:pt>
                <c:pt idx="638">
                  <c:v>5.4</c:v>
                </c:pt>
                <c:pt idx="639">
                  <c:v>6.4</c:v>
                </c:pt>
                <c:pt idx="640">
                  <c:v>6.7</c:v>
                </c:pt>
                <c:pt idx="641">
                  <c:v>6.2</c:v>
                </c:pt>
                <c:pt idx="642">
                  <c:v>6.1</c:v>
                </c:pt>
                <c:pt idx="643">
                  <c:v>8.8000000000000007</c:v>
                </c:pt>
                <c:pt idx="644">
                  <c:v>7.1</c:v>
                </c:pt>
                <c:pt idx="645">
                  <c:v>5.7</c:v>
                </c:pt>
                <c:pt idx="646">
                  <c:v>5</c:v>
                </c:pt>
                <c:pt idx="647">
                  <c:v>5.0999999999999996</c:v>
                </c:pt>
                <c:pt idx="648">
                  <c:v>6.9</c:v>
                </c:pt>
                <c:pt idx="649">
                  <c:v>4.8</c:v>
                </c:pt>
                <c:pt idx="650">
                  <c:v>6.5</c:v>
                </c:pt>
                <c:pt idx="651">
                  <c:v>5.0999999999999996</c:v>
                </c:pt>
                <c:pt idx="652">
                  <c:v>7.1</c:v>
                </c:pt>
                <c:pt idx="653">
                  <c:v>7.5</c:v>
                </c:pt>
                <c:pt idx="654">
                  <c:v>6.2</c:v>
                </c:pt>
                <c:pt idx="655">
                  <c:v>6.3</c:v>
                </c:pt>
                <c:pt idx="656">
                  <c:v>8.1</c:v>
                </c:pt>
                <c:pt idx="657">
                  <c:v>6.6</c:v>
                </c:pt>
                <c:pt idx="658">
                  <c:v>6.9</c:v>
                </c:pt>
                <c:pt idx="659">
                  <c:v>6.1</c:v>
                </c:pt>
                <c:pt idx="660">
                  <c:v>4.3</c:v>
                </c:pt>
                <c:pt idx="661">
                  <c:v>6.6</c:v>
                </c:pt>
                <c:pt idx="662">
                  <c:v>6.8</c:v>
                </c:pt>
                <c:pt idx="663">
                  <c:v>3.8</c:v>
                </c:pt>
                <c:pt idx="664">
                  <c:v>5.9</c:v>
                </c:pt>
                <c:pt idx="665">
                  <c:v>7.9</c:v>
                </c:pt>
                <c:pt idx="666">
                  <c:v>6.3</c:v>
                </c:pt>
                <c:pt idx="667">
                  <c:v>5.5</c:v>
                </c:pt>
                <c:pt idx="668">
                  <c:v>7.7</c:v>
                </c:pt>
                <c:pt idx="669">
                  <c:v>6.3</c:v>
                </c:pt>
                <c:pt idx="670">
                  <c:v>7.1</c:v>
                </c:pt>
                <c:pt idx="671">
                  <c:v>8.5</c:v>
                </c:pt>
                <c:pt idx="672">
                  <c:v>5.8</c:v>
                </c:pt>
                <c:pt idx="673">
                  <c:v>8.1</c:v>
                </c:pt>
                <c:pt idx="674">
                  <c:v>7.9</c:v>
                </c:pt>
                <c:pt idx="675">
                  <c:v>7.2</c:v>
                </c:pt>
                <c:pt idx="676">
                  <c:v>6.3</c:v>
                </c:pt>
                <c:pt idx="677">
                  <c:v>8.1</c:v>
                </c:pt>
                <c:pt idx="678">
                  <c:v>7</c:v>
                </c:pt>
                <c:pt idx="679">
                  <c:v>5.5</c:v>
                </c:pt>
                <c:pt idx="680">
                  <c:v>6.7</c:v>
                </c:pt>
                <c:pt idx="681">
                  <c:v>5.2</c:v>
                </c:pt>
                <c:pt idx="682">
                  <c:v>7</c:v>
                </c:pt>
                <c:pt idx="683">
                  <c:v>6.1</c:v>
                </c:pt>
                <c:pt idx="684">
                  <c:v>6.6</c:v>
                </c:pt>
                <c:pt idx="685">
                  <c:v>5.5</c:v>
                </c:pt>
                <c:pt idx="686">
                  <c:v>5.9</c:v>
                </c:pt>
                <c:pt idx="687">
                  <c:v>5.4</c:v>
                </c:pt>
                <c:pt idx="688">
                  <c:v>6.4</c:v>
                </c:pt>
                <c:pt idx="689">
                  <c:v>5.7</c:v>
                </c:pt>
                <c:pt idx="690">
                  <c:v>6.7</c:v>
                </c:pt>
                <c:pt idx="691">
                  <c:v>7.1</c:v>
                </c:pt>
                <c:pt idx="692">
                  <c:v>6.8</c:v>
                </c:pt>
                <c:pt idx="693">
                  <c:v>6.5</c:v>
                </c:pt>
                <c:pt idx="694">
                  <c:v>7.6</c:v>
                </c:pt>
                <c:pt idx="695">
                  <c:v>5.5</c:v>
                </c:pt>
                <c:pt idx="696">
                  <c:v>6.5</c:v>
                </c:pt>
                <c:pt idx="697">
                  <c:v>7</c:v>
                </c:pt>
                <c:pt idx="698">
                  <c:v>5.8</c:v>
                </c:pt>
                <c:pt idx="699">
                  <c:v>7.3</c:v>
                </c:pt>
                <c:pt idx="700">
                  <c:v>6.6</c:v>
                </c:pt>
                <c:pt idx="701">
                  <c:v>4.4000000000000004</c:v>
                </c:pt>
                <c:pt idx="702">
                  <c:v>7.7</c:v>
                </c:pt>
                <c:pt idx="703">
                  <c:v>5</c:v>
                </c:pt>
                <c:pt idx="704">
                  <c:v>7.7</c:v>
                </c:pt>
                <c:pt idx="705">
                  <c:v>4.4000000000000004</c:v>
                </c:pt>
                <c:pt idx="706">
                  <c:v>6.1</c:v>
                </c:pt>
                <c:pt idx="707">
                  <c:v>5.4</c:v>
                </c:pt>
                <c:pt idx="708">
                  <c:v>6.8</c:v>
                </c:pt>
                <c:pt idx="709">
                  <c:v>6.5</c:v>
                </c:pt>
                <c:pt idx="710">
                  <c:v>7</c:v>
                </c:pt>
                <c:pt idx="711">
                  <c:v>6.3</c:v>
                </c:pt>
                <c:pt idx="712">
                  <c:v>6.3</c:v>
                </c:pt>
                <c:pt idx="713">
                  <c:v>6.1</c:v>
                </c:pt>
                <c:pt idx="714">
                  <c:v>6.1</c:v>
                </c:pt>
                <c:pt idx="715">
                  <c:v>5.3</c:v>
                </c:pt>
                <c:pt idx="716">
                  <c:v>5.4</c:v>
                </c:pt>
                <c:pt idx="717">
                  <c:v>6.2</c:v>
                </c:pt>
                <c:pt idx="718">
                  <c:v>6.6</c:v>
                </c:pt>
                <c:pt idx="719">
                  <c:v>5.9</c:v>
                </c:pt>
                <c:pt idx="720">
                  <c:v>6.3</c:v>
                </c:pt>
                <c:pt idx="721">
                  <c:v>7.2</c:v>
                </c:pt>
                <c:pt idx="722">
                  <c:v>6.8</c:v>
                </c:pt>
                <c:pt idx="723">
                  <c:v>6.1</c:v>
                </c:pt>
                <c:pt idx="724">
                  <c:v>7.8</c:v>
                </c:pt>
                <c:pt idx="725">
                  <c:v>5</c:v>
                </c:pt>
                <c:pt idx="726">
                  <c:v>6.2</c:v>
                </c:pt>
                <c:pt idx="727">
                  <c:v>6.7</c:v>
                </c:pt>
                <c:pt idx="728">
                  <c:v>4.9000000000000004</c:v>
                </c:pt>
                <c:pt idx="729">
                  <c:v>7.4</c:v>
                </c:pt>
                <c:pt idx="730">
                  <c:v>6.2</c:v>
                </c:pt>
                <c:pt idx="731">
                  <c:v>4.9000000000000004</c:v>
                </c:pt>
                <c:pt idx="732">
                  <c:v>6.1</c:v>
                </c:pt>
                <c:pt idx="733">
                  <c:v>6.1</c:v>
                </c:pt>
                <c:pt idx="734">
                  <c:v>6.4</c:v>
                </c:pt>
                <c:pt idx="735">
                  <c:v>6.3</c:v>
                </c:pt>
                <c:pt idx="736">
                  <c:v>6.6</c:v>
                </c:pt>
                <c:pt idx="737">
                  <c:v>5.7</c:v>
                </c:pt>
                <c:pt idx="738">
                  <c:v>5.9</c:v>
                </c:pt>
                <c:pt idx="739">
                  <c:v>6</c:v>
                </c:pt>
                <c:pt idx="740">
                  <c:v>6.1</c:v>
                </c:pt>
                <c:pt idx="741">
                  <c:v>6.7</c:v>
                </c:pt>
                <c:pt idx="742">
                  <c:v>6.7</c:v>
                </c:pt>
                <c:pt idx="743">
                  <c:v>7.9</c:v>
                </c:pt>
                <c:pt idx="744">
                  <c:v>4.3</c:v>
                </c:pt>
                <c:pt idx="745">
                  <c:v>5.7</c:v>
                </c:pt>
                <c:pt idx="746">
                  <c:v>6.7</c:v>
                </c:pt>
                <c:pt idx="747">
                  <c:v>6.7</c:v>
                </c:pt>
                <c:pt idx="748">
                  <c:v>6.1</c:v>
                </c:pt>
                <c:pt idx="749">
                  <c:v>5.6</c:v>
                </c:pt>
                <c:pt idx="750">
                  <c:v>6.6</c:v>
                </c:pt>
                <c:pt idx="751">
                  <c:v>6.9</c:v>
                </c:pt>
                <c:pt idx="752">
                  <c:v>4.8</c:v>
                </c:pt>
                <c:pt idx="753">
                  <c:v>6.2</c:v>
                </c:pt>
                <c:pt idx="754">
                  <c:v>6</c:v>
                </c:pt>
                <c:pt idx="755">
                  <c:v>4.9000000000000004</c:v>
                </c:pt>
                <c:pt idx="756">
                  <c:v>5.6</c:v>
                </c:pt>
                <c:pt idx="757">
                  <c:v>6.1</c:v>
                </c:pt>
                <c:pt idx="758">
                  <c:v>6.1</c:v>
                </c:pt>
                <c:pt idx="759">
                  <c:v>4.8</c:v>
                </c:pt>
                <c:pt idx="760">
                  <c:v>5.5</c:v>
                </c:pt>
                <c:pt idx="761">
                  <c:v>3.8</c:v>
                </c:pt>
                <c:pt idx="762">
                  <c:v>6.5</c:v>
                </c:pt>
                <c:pt idx="763">
                  <c:v>6.7</c:v>
                </c:pt>
                <c:pt idx="764">
                  <c:v>8.1</c:v>
                </c:pt>
                <c:pt idx="765">
                  <c:v>4.9000000000000004</c:v>
                </c:pt>
                <c:pt idx="766">
                  <c:v>7.3</c:v>
                </c:pt>
                <c:pt idx="767">
                  <c:v>6.4</c:v>
                </c:pt>
                <c:pt idx="768">
                  <c:v>6.7</c:v>
                </c:pt>
                <c:pt idx="769">
                  <c:v>3.6</c:v>
                </c:pt>
                <c:pt idx="770">
                  <c:v>5.7</c:v>
                </c:pt>
                <c:pt idx="771">
                  <c:v>6</c:v>
                </c:pt>
                <c:pt idx="772">
                  <c:v>4.7</c:v>
                </c:pt>
                <c:pt idx="773">
                  <c:v>6.3</c:v>
                </c:pt>
                <c:pt idx="774">
                  <c:v>5.9</c:v>
                </c:pt>
                <c:pt idx="775">
                  <c:v>5.9</c:v>
                </c:pt>
                <c:pt idx="776">
                  <c:v>7.5</c:v>
                </c:pt>
                <c:pt idx="777">
                  <c:v>5.6</c:v>
                </c:pt>
                <c:pt idx="778">
                  <c:v>6.4</c:v>
                </c:pt>
                <c:pt idx="779">
                  <c:v>6.3</c:v>
                </c:pt>
                <c:pt idx="780">
                  <c:v>4.3</c:v>
                </c:pt>
                <c:pt idx="781">
                  <c:v>5.9</c:v>
                </c:pt>
                <c:pt idx="782">
                  <c:v>5.5</c:v>
                </c:pt>
                <c:pt idx="783">
                  <c:v>6.2</c:v>
                </c:pt>
                <c:pt idx="784">
                  <c:v>8.8000000000000007</c:v>
                </c:pt>
                <c:pt idx="785">
                  <c:v>5.2</c:v>
                </c:pt>
                <c:pt idx="786">
                  <c:v>7</c:v>
                </c:pt>
                <c:pt idx="787">
                  <c:v>6.6</c:v>
                </c:pt>
                <c:pt idx="788">
                  <c:v>7.3</c:v>
                </c:pt>
                <c:pt idx="789">
                  <c:v>5.6</c:v>
                </c:pt>
                <c:pt idx="790">
                  <c:v>6.6</c:v>
                </c:pt>
                <c:pt idx="791">
                  <c:v>5.4</c:v>
                </c:pt>
                <c:pt idx="792">
                  <c:v>6.3</c:v>
                </c:pt>
                <c:pt idx="793">
                  <c:v>7.9</c:v>
                </c:pt>
                <c:pt idx="794">
                  <c:v>6.3</c:v>
                </c:pt>
                <c:pt idx="795">
                  <c:v>6</c:v>
                </c:pt>
                <c:pt idx="796">
                  <c:v>7.2</c:v>
                </c:pt>
                <c:pt idx="797">
                  <c:v>5.0999999999999996</c:v>
                </c:pt>
                <c:pt idx="798">
                  <c:v>7.3</c:v>
                </c:pt>
                <c:pt idx="799">
                  <c:v>8</c:v>
                </c:pt>
                <c:pt idx="800">
                  <c:v>6.2</c:v>
                </c:pt>
                <c:pt idx="801">
                  <c:v>6</c:v>
                </c:pt>
                <c:pt idx="802">
                  <c:v>6.7</c:v>
                </c:pt>
                <c:pt idx="803">
                  <c:v>8.1</c:v>
                </c:pt>
                <c:pt idx="804">
                  <c:v>6.4</c:v>
                </c:pt>
                <c:pt idx="805">
                  <c:v>8</c:v>
                </c:pt>
                <c:pt idx="806">
                  <c:v>6.3</c:v>
                </c:pt>
                <c:pt idx="807">
                  <c:v>6.4</c:v>
                </c:pt>
                <c:pt idx="808">
                  <c:v>6.6</c:v>
                </c:pt>
                <c:pt idx="809">
                  <c:v>6.4</c:v>
                </c:pt>
                <c:pt idx="810">
                  <c:v>6</c:v>
                </c:pt>
                <c:pt idx="811">
                  <c:v>6.6</c:v>
                </c:pt>
                <c:pt idx="812">
                  <c:v>5.9</c:v>
                </c:pt>
                <c:pt idx="813">
                  <c:v>6.4</c:v>
                </c:pt>
                <c:pt idx="814">
                  <c:v>6.3</c:v>
                </c:pt>
                <c:pt idx="815">
                  <c:v>7.3</c:v>
                </c:pt>
                <c:pt idx="816">
                  <c:v>6.8</c:v>
                </c:pt>
                <c:pt idx="817">
                  <c:v>7.2</c:v>
                </c:pt>
                <c:pt idx="818">
                  <c:v>5.7</c:v>
                </c:pt>
                <c:pt idx="819">
                  <c:v>6</c:v>
                </c:pt>
                <c:pt idx="820">
                  <c:v>6.5</c:v>
                </c:pt>
                <c:pt idx="821">
                  <c:v>5.8</c:v>
                </c:pt>
                <c:pt idx="822">
                  <c:v>5.8</c:v>
                </c:pt>
                <c:pt idx="823">
                  <c:v>6.7</c:v>
                </c:pt>
                <c:pt idx="824">
                  <c:v>7.8</c:v>
                </c:pt>
                <c:pt idx="825">
                  <c:v>5.6</c:v>
                </c:pt>
                <c:pt idx="826">
                  <c:v>5.8</c:v>
                </c:pt>
                <c:pt idx="827">
                  <c:v>7.4</c:v>
                </c:pt>
                <c:pt idx="828">
                  <c:v>6.9</c:v>
                </c:pt>
                <c:pt idx="829">
                  <c:v>5.5</c:v>
                </c:pt>
                <c:pt idx="830">
                  <c:v>6.3</c:v>
                </c:pt>
                <c:pt idx="831">
                  <c:v>4.7</c:v>
                </c:pt>
                <c:pt idx="832">
                  <c:v>5.6</c:v>
                </c:pt>
                <c:pt idx="833">
                  <c:v>6.4</c:v>
                </c:pt>
                <c:pt idx="834">
                  <c:v>4.2</c:v>
                </c:pt>
                <c:pt idx="835">
                  <c:v>6.4</c:v>
                </c:pt>
                <c:pt idx="836">
                  <c:v>7.7</c:v>
                </c:pt>
                <c:pt idx="837">
                  <c:v>6.7</c:v>
                </c:pt>
                <c:pt idx="838">
                  <c:v>7.7</c:v>
                </c:pt>
                <c:pt idx="839">
                  <c:v>5.7</c:v>
                </c:pt>
                <c:pt idx="840">
                  <c:v>7.6</c:v>
                </c:pt>
                <c:pt idx="841">
                  <c:v>6.4</c:v>
                </c:pt>
                <c:pt idx="842">
                  <c:v>5.6</c:v>
                </c:pt>
                <c:pt idx="843">
                  <c:v>6.8</c:v>
                </c:pt>
                <c:pt idx="844">
                  <c:v>2.4</c:v>
                </c:pt>
                <c:pt idx="845">
                  <c:v>6.2</c:v>
                </c:pt>
                <c:pt idx="846">
                  <c:v>5.9</c:v>
                </c:pt>
                <c:pt idx="847">
                  <c:v>7.1</c:v>
                </c:pt>
                <c:pt idx="848">
                  <c:v>7.6</c:v>
                </c:pt>
                <c:pt idx="849">
                  <c:v>5.5</c:v>
                </c:pt>
                <c:pt idx="850">
                  <c:v>7</c:v>
                </c:pt>
                <c:pt idx="851">
                  <c:v>7.1</c:v>
                </c:pt>
                <c:pt idx="852">
                  <c:v>7.4</c:v>
                </c:pt>
                <c:pt idx="853">
                  <c:v>7.6</c:v>
                </c:pt>
                <c:pt idx="854">
                  <c:v>5.9</c:v>
                </c:pt>
                <c:pt idx="855">
                  <c:v>5.9</c:v>
                </c:pt>
                <c:pt idx="856">
                  <c:v>8</c:v>
                </c:pt>
                <c:pt idx="857">
                  <c:v>7.4</c:v>
                </c:pt>
                <c:pt idx="858">
                  <c:v>5.8</c:v>
                </c:pt>
                <c:pt idx="859">
                  <c:v>6.3</c:v>
                </c:pt>
                <c:pt idx="860">
                  <c:v>5.7</c:v>
                </c:pt>
                <c:pt idx="861">
                  <c:v>5.0999999999999996</c:v>
                </c:pt>
                <c:pt idx="862">
                  <c:v>7.6</c:v>
                </c:pt>
                <c:pt idx="863">
                  <c:v>6.4</c:v>
                </c:pt>
                <c:pt idx="864">
                  <c:v>7.4</c:v>
                </c:pt>
                <c:pt idx="865">
                  <c:v>8.1999999999999993</c:v>
                </c:pt>
                <c:pt idx="866">
                  <c:v>6.5</c:v>
                </c:pt>
                <c:pt idx="867">
                  <c:v>5.5</c:v>
                </c:pt>
                <c:pt idx="868">
                  <c:v>6.5</c:v>
                </c:pt>
                <c:pt idx="869">
                  <c:v>5.6</c:v>
                </c:pt>
                <c:pt idx="870">
                  <c:v>4.5999999999999996</c:v>
                </c:pt>
                <c:pt idx="871">
                  <c:v>7.9</c:v>
                </c:pt>
                <c:pt idx="872">
                  <c:v>7.1</c:v>
                </c:pt>
                <c:pt idx="873">
                  <c:v>6.9</c:v>
                </c:pt>
                <c:pt idx="874">
                  <c:v>7.3</c:v>
                </c:pt>
                <c:pt idx="875">
                  <c:v>7</c:v>
                </c:pt>
                <c:pt idx="876">
                  <c:v>7.7</c:v>
                </c:pt>
                <c:pt idx="877">
                  <c:v>6.7</c:v>
                </c:pt>
                <c:pt idx="878">
                  <c:v>6.3</c:v>
                </c:pt>
                <c:pt idx="879">
                  <c:v>5.8</c:v>
                </c:pt>
                <c:pt idx="880">
                  <c:v>7.1</c:v>
                </c:pt>
                <c:pt idx="881">
                  <c:v>7.3</c:v>
                </c:pt>
                <c:pt idx="882">
                  <c:v>6.4</c:v>
                </c:pt>
                <c:pt idx="883">
                  <c:v>7.1</c:v>
                </c:pt>
                <c:pt idx="884">
                  <c:v>7.6</c:v>
                </c:pt>
                <c:pt idx="885">
                  <c:v>6.8</c:v>
                </c:pt>
                <c:pt idx="886">
                  <c:v>6.6</c:v>
                </c:pt>
                <c:pt idx="887">
                  <c:v>6.7</c:v>
                </c:pt>
                <c:pt idx="888">
                  <c:v>6.1</c:v>
                </c:pt>
                <c:pt idx="889">
                  <c:v>6</c:v>
                </c:pt>
                <c:pt idx="890">
                  <c:v>7.6</c:v>
                </c:pt>
                <c:pt idx="891">
                  <c:v>7.1</c:v>
                </c:pt>
                <c:pt idx="892">
                  <c:v>5</c:v>
                </c:pt>
                <c:pt idx="893">
                  <c:v>6.2</c:v>
                </c:pt>
                <c:pt idx="894">
                  <c:v>5.6</c:v>
                </c:pt>
                <c:pt idx="895">
                  <c:v>7.4</c:v>
                </c:pt>
                <c:pt idx="896">
                  <c:v>5</c:v>
                </c:pt>
                <c:pt idx="897">
                  <c:v>5.2</c:v>
                </c:pt>
                <c:pt idx="898">
                  <c:v>7.6</c:v>
                </c:pt>
                <c:pt idx="899">
                  <c:v>6.6</c:v>
                </c:pt>
                <c:pt idx="900">
                  <c:v>7</c:v>
                </c:pt>
                <c:pt idx="901">
                  <c:v>5.7</c:v>
                </c:pt>
                <c:pt idx="902">
                  <c:v>8.1999999999999993</c:v>
                </c:pt>
                <c:pt idx="903">
                  <c:v>6.2</c:v>
                </c:pt>
                <c:pt idx="904">
                  <c:v>6.6</c:v>
                </c:pt>
                <c:pt idx="905">
                  <c:v>4.7</c:v>
                </c:pt>
                <c:pt idx="906">
                  <c:v>6.3</c:v>
                </c:pt>
                <c:pt idx="907">
                  <c:v>6.1</c:v>
                </c:pt>
                <c:pt idx="908">
                  <c:v>6.7</c:v>
                </c:pt>
                <c:pt idx="909">
                  <c:v>6.1</c:v>
                </c:pt>
                <c:pt idx="910">
                  <c:v>7</c:v>
                </c:pt>
                <c:pt idx="911">
                  <c:v>7.4</c:v>
                </c:pt>
                <c:pt idx="912">
                  <c:v>7.3</c:v>
                </c:pt>
                <c:pt idx="913">
                  <c:v>5.8</c:v>
                </c:pt>
                <c:pt idx="914">
                  <c:v>6.7</c:v>
                </c:pt>
                <c:pt idx="915">
                  <c:v>5.8</c:v>
                </c:pt>
                <c:pt idx="916">
                  <c:v>7.8</c:v>
                </c:pt>
                <c:pt idx="917">
                  <c:v>6.6</c:v>
                </c:pt>
                <c:pt idx="918">
                  <c:v>6.5</c:v>
                </c:pt>
                <c:pt idx="919">
                  <c:v>6.7</c:v>
                </c:pt>
                <c:pt idx="920">
                  <c:v>7.3</c:v>
                </c:pt>
                <c:pt idx="921">
                  <c:v>5.8</c:v>
                </c:pt>
                <c:pt idx="922">
                  <c:v>5.5</c:v>
                </c:pt>
                <c:pt idx="923">
                  <c:v>6.3</c:v>
                </c:pt>
                <c:pt idx="924">
                  <c:v>7.4</c:v>
                </c:pt>
                <c:pt idx="925">
                  <c:v>5.9</c:v>
                </c:pt>
                <c:pt idx="926">
                  <c:v>6.2</c:v>
                </c:pt>
                <c:pt idx="927">
                  <c:v>5.9</c:v>
                </c:pt>
                <c:pt idx="928">
                  <c:v>6.5</c:v>
                </c:pt>
                <c:pt idx="929">
                  <c:v>4.4000000000000004</c:v>
                </c:pt>
                <c:pt idx="930">
                  <c:v>3.5</c:v>
                </c:pt>
                <c:pt idx="931">
                  <c:v>6.6</c:v>
                </c:pt>
                <c:pt idx="932">
                  <c:v>6</c:v>
                </c:pt>
                <c:pt idx="933">
                  <c:v>6.4</c:v>
                </c:pt>
                <c:pt idx="934">
                  <c:v>6.5</c:v>
                </c:pt>
                <c:pt idx="935">
                  <c:v>4.3</c:v>
                </c:pt>
                <c:pt idx="936">
                  <c:v>4.2</c:v>
                </c:pt>
                <c:pt idx="937">
                  <c:v>6.5</c:v>
                </c:pt>
                <c:pt idx="938">
                  <c:v>6.1</c:v>
                </c:pt>
                <c:pt idx="939">
                  <c:v>6.3</c:v>
                </c:pt>
                <c:pt idx="940">
                  <c:v>6.2</c:v>
                </c:pt>
                <c:pt idx="941">
                  <c:v>5.9</c:v>
                </c:pt>
                <c:pt idx="942">
                  <c:v>5.9</c:v>
                </c:pt>
                <c:pt idx="943">
                  <c:v>6.5</c:v>
                </c:pt>
                <c:pt idx="944">
                  <c:v>6.4</c:v>
                </c:pt>
                <c:pt idx="945">
                  <c:v>6.5</c:v>
                </c:pt>
                <c:pt idx="946">
                  <c:v>5.7</c:v>
                </c:pt>
                <c:pt idx="947">
                  <c:v>8</c:v>
                </c:pt>
                <c:pt idx="948">
                  <c:v>7.3</c:v>
                </c:pt>
                <c:pt idx="949">
                  <c:v>6.7</c:v>
                </c:pt>
                <c:pt idx="950">
                  <c:v>7.5</c:v>
                </c:pt>
                <c:pt idx="951">
                  <c:v>5.4</c:v>
                </c:pt>
                <c:pt idx="952">
                  <c:v>6.6</c:v>
                </c:pt>
                <c:pt idx="953">
                  <c:v>7.7</c:v>
                </c:pt>
                <c:pt idx="954">
                  <c:v>5.8</c:v>
                </c:pt>
                <c:pt idx="955">
                  <c:v>6.4</c:v>
                </c:pt>
                <c:pt idx="956">
                  <c:v>5.6</c:v>
                </c:pt>
                <c:pt idx="957">
                  <c:v>6</c:v>
                </c:pt>
                <c:pt idx="958">
                  <c:v>6.2</c:v>
                </c:pt>
                <c:pt idx="959">
                  <c:v>5.9</c:v>
                </c:pt>
                <c:pt idx="960">
                  <c:v>5.0999999999999996</c:v>
                </c:pt>
                <c:pt idx="961">
                  <c:v>6.8</c:v>
                </c:pt>
                <c:pt idx="962">
                  <c:v>6</c:v>
                </c:pt>
                <c:pt idx="963">
                  <c:v>5.0999999999999996</c:v>
                </c:pt>
                <c:pt idx="964">
                  <c:v>5.8</c:v>
                </c:pt>
                <c:pt idx="965">
                  <c:v>6.2</c:v>
                </c:pt>
                <c:pt idx="966">
                  <c:v>6.4</c:v>
                </c:pt>
                <c:pt idx="967">
                  <c:v>4.8</c:v>
                </c:pt>
                <c:pt idx="968">
                  <c:v>4.9000000000000004</c:v>
                </c:pt>
                <c:pt idx="969">
                  <c:v>5.6</c:v>
                </c:pt>
                <c:pt idx="970">
                  <c:v>5.5</c:v>
                </c:pt>
                <c:pt idx="971">
                  <c:v>3.7</c:v>
                </c:pt>
                <c:pt idx="972">
                  <c:v>5.9</c:v>
                </c:pt>
                <c:pt idx="973">
                  <c:v>6.3</c:v>
                </c:pt>
                <c:pt idx="974">
                  <c:v>7.6</c:v>
                </c:pt>
                <c:pt idx="975">
                  <c:v>8.3000000000000007</c:v>
                </c:pt>
                <c:pt idx="976">
                  <c:v>6.9</c:v>
                </c:pt>
                <c:pt idx="977">
                  <c:v>6.7</c:v>
                </c:pt>
                <c:pt idx="978">
                  <c:v>6.8</c:v>
                </c:pt>
                <c:pt idx="979">
                  <c:v>7.1</c:v>
                </c:pt>
                <c:pt idx="980">
                  <c:v>6.4</c:v>
                </c:pt>
                <c:pt idx="981">
                  <c:v>6.4</c:v>
                </c:pt>
                <c:pt idx="982">
                  <c:v>7.4</c:v>
                </c:pt>
                <c:pt idx="983">
                  <c:v>6.4</c:v>
                </c:pt>
                <c:pt idx="984">
                  <c:v>6</c:v>
                </c:pt>
                <c:pt idx="985">
                  <c:v>6.5</c:v>
                </c:pt>
                <c:pt idx="986">
                  <c:v>7.8</c:v>
                </c:pt>
                <c:pt idx="987">
                  <c:v>6</c:v>
                </c:pt>
                <c:pt idx="988">
                  <c:v>7</c:v>
                </c:pt>
                <c:pt idx="989">
                  <c:v>6</c:v>
                </c:pt>
                <c:pt idx="990">
                  <c:v>6.1</c:v>
                </c:pt>
                <c:pt idx="991">
                  <c:v>6.8</c:v>
                </c:pt>
                <c:pt idx="992">
                  <c:v>6.4</c:v>
                </c:pt>
                <c:pt idx="993">
                  <c:v>4.5</c:v>
                </c:pt>
                <c:pt idx="994">
                  <c:v>5.8</c:v>
                </c:pt>
                <c:pt idx="995">
                  <c:v>6.3</c:v>
                </c:pt>
                <c:pt idx="996">
                  <c:v>5.7</c:v>
                </c:pt>
                <c:pt idx="997">
                  <c:v>7.2</c:v>
                </c:pt>
                <c:pt idx="998">
                  <c:v>7.6</c:v>
                </c:pt>
                <c:pt idx="999">
                  <c:v>4.7</c:v>
                </c:pt>
                <c:pt idx="1000">
                  <c:v>6.6</c:v>
                </c:pt>
                <c:pt idx="1001">
                  <c:v>6.8</c:v>
                </c:pt>
                <c:pt idx="1002">
                  <c:v>7.3</c:v>
                </c:pt>
                <c:pt idx="1003">
                  <c:v>4.8</c:v>
                </c:pt>
                <c:pt idx="1004">
                  <c:v>6.3</c:v>
                </c:pt>
                <c:pt idx="1005">
                  <c:v>5.5</c:v>
                </c:pt>
                <c:pt idx="1006">
                  <c:v>6.2</c:v>
                </c:pt>
                <c:pt idx="1007">
                  <c:v>5.8</c:v>
                </c:pt>
                <c:pt idx="1008">
                  <c:v>5.7</c:v>
                </c:pt>
                <c:pt idx="1009">
                  <c:v>6.5</c:v>
                </c:pt>
                <c:pt idx="1010">
                  <c:v>6.7</c:v>
                </c:pt>
                <c:pt idx="1011">
                  <c:v>7.4</c:v>
                </c:pt>
                <c:pt idx="1012">
                  <c:v>6.9</c:v>
                </c:pt>
                <c:pt idx="1013">
                  <c:v>5.5</c:v>
                </c:pt>
                <c:pt idx="1014">
                  <c:v>8.1</c:v>
                </c:pt>
                <c:pt idx="1015">
                  <c:v>7.7</c:v>
                </c:pt>
                <c:pt idx="1016">
                  <c:v>7.3</c:v>
                </c:pt>
                <c:pt idx="1017">
                  <c:v>5.2</c:v>
                </c:pt>
                <c:pt idx="1018">
                  <c:v>7.1</c:v>
                </c:pt>
                <c:pt idx="1019">
                  <c:v>7.1</c:v>
                </c:pt>
                <c:pt idx="1020">
                  <c:v>7.2</c:v>
                </c:pt>
                <c:pt idx="1021">
                  <c:v>6.5</c:v>
                </c:pt>
                <c:pt idx="1022">
                  <c:v>4.5999999999999996</c:v>
                </c:pt>
                <c:pt idx="1023">
                  <c:v>5.6</c:v>
                </c:pt>
                <c:pt idx="1024">
                  <c:v>7.7</c:v>
                </c:pt>
                <c:pt idx="1025">
                  <c:v>7.2</c:v>
                </c:pt>
                <c:pt idx="1026">
                  <c:v>6.8</c:v>
                </c:pt>
                <c:pt idx="1027">
                  <c:v>5.4</c:v>
                </c:pt>
                <c:pt idx="1028">
                  <c:v>6.3</c:v>
                </c:pt>
                <c:pt idx="1029">
                  <c:v>5.6</c:v>
                </c:pt>
                <c:pt idx="1030">
                  <c:v>6.8</c:v>
                </c:pt>
                <c:pt idx="1031">
                  <c:v>4.3</c:v>
                </c:pt>
                <c:pt idx="1032">
                  <c:v>6.3</c:v>
                </c:pt>
                <c:pt idx="1033">
                  <c:v>6.5</c:v>
                </c:pt>
                <c:pt idx="1034">
                  <c:v>6.4</c:v>
                </c:pt>
                <c:pt idx="1035">
                  <c:v>6.3</c:v>
                </c:pt>
                <c:pt idx="1036">
                  <c:v>5.9</c:v>
                </c:pt>
                <c:pt idx="1037">
                  <c:v>6.5</c:v>
                </c:pt>
                <c:pt idx="1038">
                  <c:v>6.5</c:v>
                </c:pt>
                <c:pt idx="1039">
                  <c:v>6.1</c:v>
                </c:pt>
                <c:pt idx="1040">
                  <c:v>5.9</c:v>
                </c:pt>
                <c:pt idx="1041">
                  <c:v>6.6</c:v>
                </c:pt>
                <c:pt idx="1042">
                  <c:v>7.4</c:v>
                </c:pt>
                <c:pt idx="1043">
                  <c:v>7.3</c:v>
                </c:pt>
                <c:pt idx="1044">
                  <c:v>6.6</c:v>
                </c:pt>
                <c:pt idx="1045">
                  <c:v>5.6</c:v>
                </c:pt>
                <c:pt idx="1046">
                  <c:v>5.3</c:v>
                </c:pt>
                <c:pt idx="1047">
                  <c:v>6</c:v>
                </c:pt>
                <c:pt idx="1048">
                  <c:v>5.4</c:v>
                </c:pt>
                <c:pt idx="1049">
                  <c:v>6.8</c:v>
                </c:pt>
                <c:pt idx="1050">
                  <c:v>6.4</c:v>
                </c:pt>
                <c:pt idx="1051">
                  <c:v>4.9000000000000004</c:v>
                </c:pt>
                <c:pt idx="1052">
                  <c:v>5.8</c:v>
                </c:pt>
                <c:pt idx="1053">
                  <c:v>7.1</c:v>
                </c:pt>
                <c:pt idx="1054">
                  <c:v>7.2</c:v>
                </c:pt>
                <c:pt idx="1055">
                  <c:v>6</c:v>
                </c:pt>
                <c:pt idx="1056">
                  <c:v>6</c:v>
                </c:pt>
                <c:pt idx="1057">
                  <c:v>7</c:v>
                </c:pt>
                <c:pt idx="1058">
                  <c:v>5.4</c:v>
                </c:pt>
                <c:pt idx="1059">
                  <c:v>6.5</c:v>
                </c:pt>
                <c:pt idx="1060">
                  <c:v>6.4</c:v>
                </c:pt>
                <c:pt idx="1061">
                  <c:v>4.9000000000000004</c:v>
                </c:pt>
                <c:pt idx="1062">
                  <c:v>6.3</c:v>
                </c:pt>
                <c:pt idx="1063">
                  <c:v>7.7</c:v>
                </c:pt>
                <c:pt idx="1064">
                  <c:v>7.8</c:v>
                </c:pt>
                <c:pt idx="1065">
                  <c:v>5.5</c:v>
                </c:pt>
                <c:pt idx="1066">
                  <c:v>7.5</c:v>
                </c:pt>
                <c:pt idx="1067">
                  <c:v>6.4</c:v>
                </c:pt>
                <c:pt idx="1068">
                  <c:v>5.6</c:v>
                </c:pt>
                <c:pt idx="1069">
                  <c:v>7.5</c:v>
                </c:pt>
                <c:pt idx="1070">
                  <c:v>6.8</c:v>
                </c:pt>
                <c:pt idx="1071">
                  <c:v>6.8</c:v>
                </c:pt>
                <c:pt idx="1072">
                  <c:v>6</c:v>
                </c:pt>
                <c:pt idx="1073">
                  <c:v>7.3</c:v>
                </c:pt>
                <c:pt idx="1074">
                  <c:v>6</c:v>
                </c:pt>
                <c:pt idx="1075">
                  <c:v>7</c:v>
                </c:pt>
                <c:pt idx="1076">
                  <c:v>5.0999999999999996</c:v>
                </c:pt>
                <c:pt idx="1077">
                  <c:v>6.8</c:v>
                </c:pt>
                <c:pt idx="1078">
                  <c:v>6.5</c:v>
                </c:pt>
                <c:pt idx="1079">
                  <c:v>6.6</c:v>
                </c:pt>
                <c:pt idx="1080">
                  <c:v>7.2</c:v>
                </c:pt>
                <c:pt idx="1081">
                  <c:v>7</c:v>
                </c:pt>
                <c:pt idx="1082">
                  <c:v>7</c:v>
                </c:pt>
                <c:pt idx="1083">
                  <c:v>5.9</c:v>
                </c:pt>
                <c:pt idx="1084">
                  <c:v>5.4</c:v>
                </c:pt>
                <c:pt idx="1085">
                  <c:v>6.6</c:v>
                </c:pt>
                <c:pt idx="1086">
                  <c:v>7</c:v>
                </c:pt>
                <c:pt idx="1087">
                  <c:v>6.5</c:v>
                </c:pt>
                <c:pt idx="1088">
                  <c:v>6.3</c:v>
                </c:pt>
                <c:pt idx="1089">
                  <c:v>6.5</c:v>
                </c:pt>
                <c:pt idx="1090">
                  <c:v>6.5</c:v>
                </c:pt>
                <c:pt idx="1091">
                  <c:v>5.8</c:v>
                </c:pt>
                <c:pt idx="1092">
                  <c:v>6.6</c:v>
                </c:pt>
                <c:pt idx="1093">
                  <c:v>5.4</c:v>
                </c:pt>
                <c:pt idx="1094">
                  <c:v>6.1</c:v>
                </c:pt>
                <c:pt idx="1095">
                  <c:v>4</c:v>
                </c:pt>
                <c:pt idx="1096">
                  <c:v>7.6</c:v>
                </c:pt>
                <c:pt idx="1097">
                  <c:v>7.9</c:v>
                </c:pt>
                <c:pt idx="1098">
                  <c:v>5.3</c:v>
                </c:pt>
                <c:pt idx="1099">
                  <c:v>6.6</c:v>
                </c:pt>
                <c:pt idx="1100">
                  <c:v>6.3</c:v>
                </c:pt>
                <c:pt idx="1101">
                  <c:v>7.2</c:v>
                </c:pt>
                <c:pt idx="1102">
                  <c:v>7</c:v>
                </c:pt>
                <c:pt idx="1103">
                  <c:v>6.9</c:v>
                </c:pt>
                <c:pt idx="1104">
                  <c:v>5.2</c:v>
                </c:pt>
                <c:pt idx="1105">
                  <c:v>8.1</c:v>
                </c:pt>
                <c:pt idx="1106">
                  <c:v>6.6</c:v>
                </c:pt>
                <c:pt idx="1107">
                  <c:v>6.2</c:v>
                </c:pt>
                <c:pt idx="1108">
                  <c:v>7.2</c:v>
                </c:pt>
                <c:pt idx="1109">
                  <c:v>7.3</c:v>
                </c:pt>
                <c:pt idx="1110">
                  <c:v>6.7</c:v>
                </c:pt>
                <c:pt idx="1111">
                  <c:v>6.4</c:v>
                </c:pt>
                <c:pt idx="1112">
                  <c:v>7.8</c:v>
                </c:pt>
                <c:pt idx="1113">
                  <c:v>6.4</c:v>
                </c:pt>
                <c:pt idx="1114">
                  <c:v>4.0999999999999996</c:v>
                </c:pt>
                <c:pt idx="1115">
                  <c:v>4.0999999999999996</c:v>
                </c:pt>
                <c:pt idx="1116">
                  <c:v>7.4</c:v>
                </c:pt>
                <c:pt idx="1117">
                  <c:v>5.8</c:v>
                </c:pt>
                <c:pt idx="1118">
                  <c:v>7.6</c:v>
                </c:pt>
                <c:pt idx="1119">
                  <c:v>7.2</c:v>
                </c:pt>
                <c:pt idx="1120">
                  <c:v>7.8</c:v>
                </c:pt>
                <c:pt idx="1121">
                  <c:v>7.7</c:v>
                </c:pt>
                <c:pt idx="1122">
                  <c:v>6.4</c:v>
                </c:pt>
                <c:pt idx="1123">
                  <c:v>5.0999999999999996</c:v>
                </c:pt>
                <c:pt idx="1124">
                  <c:v>5.5</c:v>
                </c:pt>
                <c:pt idx="1125">
                  <c:v>7.4</c:v>
                </c:pt>
                <c:pt idx="1126">
                  <c:v>6</c:v>
                </c:pt>
                <c:pt idx="1127">
                  <c:v>7.5</c:v>
                </c:pt>
                <c:pt idx="1128">
                  <c:v>7</c:v>
                </c:pt>
                <c:pt idx="1129">
                  <c:v>7.5</c:v>
                </c:pt>
                <c:pt idx="1130">
                  <c:v>7.3</c:v>
                </c:pt>
                <c:pt idx="1131">
                  <c:v>5.7</c:v>
                </c:pt>
                <c:pt idx="1132">
                  <c:v>7.3</c:v>
                </c:pt>
                <c:pt idx="1133">
                  <c:v>7.2</c:v>
                </c:pt>
                <c:pt idx="1134">
                  <c:v>5.9</c:v>
                </c:pt>
                <c:pt idx="1135">
                  <c:v>7.8</c:v>
                </c:pt>
                <c:pt idx="1136">
                  <c:v>7.7</c:v>
                </c:pt>
                <c:pt idx="1137">
                  <c:v>8.1</c:v>
                </c:pt>
                <c:pt idx="1138">
                  <c:v>6.6</c:v>
                </c:pt>
                <c:pt idx="1139">
                  <c:v>7.1</c:v>
                </c:pt>
                <c:pt idx="1140">
                  <c:v>5.9</c:v>
                </c:pt>
                <c:pt idx="1141">
                  <c:v>8</c:v>
                </c:pt>
                <c:pt idx="1142">
                  <c:v>4.5999999999999996</c:v>
                </c:pt>
                <c:pt idx="1143">
                  <c:v>6.1</c:v>
                </c:pt>
                <c:pt idx="1144">
                  <c:v>6.4</c:v>
                </c:pt>
                <c:pt idx="1145">
                  <c:v>6</c:v>
                </c:pt>
                <c:pt idx="1146">
                  <c:v>5.2</c:v>
                </c:pt>
                <c:pt idx="1147">
                  <c:v>7.6</c:v>
                </c:pt>
                <c:pt idx="1148">
                  <c:v>6.4</c:v>
                </c:pt>
                <c:pt idx="1149">
                  <c:v>6.1</c:v>
                </c:pt>
                <c:pt idx="1150">
                  <c:v>6.1</c:v>
                </c:pt>
                <c:pt idx="1151">
                  <c:v>5.2</c:v>
                </c:pt>
                <c:pt idx="1152">
                  <c:v>7.7</c:v>
                </c:pt>
                <c:pt idx="1153">
                  <c:v>7.3</c:v>
                </c:pt>
                <c:pt idx="1154">
                  <c:v>6.9</c:v>
                </c:pt>
                <c:pt idx="1155">
                  <c:v>8.5</c:v>
                </c:pt>
                <c:pt idx="1156">
                  <c:v>6.3</c:v>
                </c:pt>
                <c:pt idx="1157">
                  <c:v>5.9</c:v>
                </c:pt>
                <c:pt idx="1158">
                  <c:v>7.8</c:v>
                </c:pt>
                <c:pt idx="1159">
                  <c:v>6.7</c:v>
                </c:pt>
                <c:pt idx="1160">
                  <c:v>6.4</c:v>
                </c:pt>
                <c:pt idx="1161">
                  <c:v>5.9</c:v>
                </c:pt>
                <c:pt idx="1162">
                  <c:v>6.6</c:v>
                </c:pt>
                <c:pt idx="1163">
                  <c:v>6.8</c:v>
                </c:pt>
                <c:pt idx="1164">
                  <c:v>6.5</c:v>
                </c:pt>
                <c:pt idx="1165">
                  <c:v>6.6</c:v>
                </c:pt>
                <c:pt idx="1166">
                  <c:v>5.8</c:v>
                </c:pt>
                <c:pt idx="1167">
                  <c:v>6.9</c:v>
                </c:pt>
                <c:pt idx="1168">
                  <c:v>7.1</c:v>
                </c:pt>
                <c:pt idx="1169">
                  <c:v>5.8</c:v>
                </c:pt>
                <c:pt idx="1170">
                  <c:v>7.2</c:v>
                </c:pt>
                <c:pt idx="1171">
                  <c:v>6</c:v>
                </c:pt>
                <c:pt idx="1172">
                  <c:v>4.7</c:v>
                </c:pt>
                <c:pt idx="1173">
                  <c:v>5.2</c:v>
                </c:pt>
                <c:pt idx="1174">
                  <c:v>5.5</c:v>
                </c:pt>
                <c:pt idx="1175">
                  <c:v>7</c:v>
                </c:pt>
                <c:pt idx="1176">
                  <c:v>5.8</c:v>
                </c:pt>
                <c:pt idx="1177">
                  <c:v>6.2</c:v>
                </c:pt>
                <c:pt idx="1178">
                  <c:v>6.5</c:v>
                </c:pt>
                <c:pt idx="1179">
                  <c:v>7.2</c:v>
                </c:pt>
                <c:pt idx="1180">
                  <c:v>5.0999999999999996</c:v>
                </c:pt>
                <c:pt idx="1181">
                  <c:v>4.7</c:v>
                </c:pt>
                <c:pt idx="1182">
                  <c:v>5.9</c:v>
                </c:pt>
                <c:pt idx="1183">
                  <c:v>5.8</c:v>
                </c:pt>
                <c:pt idx="1184">
                  <c:v>7.2</c:v>
                </c:pt>
                <c:pt idx="1185">
                  <c:v>6.2</c:v>
                </c:pt>
                <c:pt idx="1186">
                  <c:v>5.7</c:v>
                </c:pt>
                <c:pt idx="1187">
                  <c:v>6.1</c:v>
                </c:pt>
                <c:pt idx="1188">
                  <c:v>6</c:v>
                </c:pt>
                <c:pt idx="1189">
                  <c:v>6.9</c:v>
                </c:pt>
                <c:pt idx="1190">
                  <c:v>6.5</c:v>
                </c:pt>
                <c:pt idx="1191">
                  <c:v>5</c:v>
                </c:pt>
                <c:pt idx="1192">
                  <c:v>5.7</c:v>
                </c:pt>
                <c:pt idx="1193">
                  <c:v>7</c:v>
                </c:pt>
                <c:pt idx="1194">
                  <c:v>5.0999999999999996</c:v>
                </c:pt>
                <c:pt idx="1195">
                  <c:v>5.3</c:v>
                </c:pt>
                <c:pt idx="1196">
                  <c:v>4.4000000000000004</c:v>
                </c:pt>
                <c:pt idx="1197">
                  <c:v>4.7</c:v>
                </c:pt>
                <c:pt idx="1198">
                  <c:v>6.7</c:v>
                </c:pt>
                <c:pt idx="1199">
                  <c:v>6.7</c:v>
                </c:pt>
                <c:pt idx="1200">
                  <c:v>5.7</c:v>
                </c:pt>
                <c:pt idx="1201">
                  <c:v>7.4</c:v>
                </c:pt>
                <c:pt idx="1202">
                  <c:v>6.1</c:v>
                </c:pt>
                <c:pt idx="1203">
                  <c:v>6.4</c:v>
                </c:pt>
                <c:pt idx="1204">
                  <c:v>6.2</c:v>
                </c:pt>
                <c:pt idx="1205">
                  <c:v>6.2</c:v>
                </c:pt>
                <c:pt idx="1206">
                  <c:v>5.9</c:v>
                </c:pt>
                <c:pt idx="1207">
                  <c:v>4</c:v>
                </c:pt>
                <c:pt idx="1208">
                  <c:v>6.2</c:v>
                </c:pt>
                <c:pt idx="1209">
                  <c:v>4.5999999999999996</c:v>
                </c:pt>
                <c:pt idx="1210">
                  <c:v>6.4</c:v>
                </c:pt>
                <c:pt idx="1211">
                  <c:v>5.9</c:v>
                </c:pt>
                <c:pt idx="1212">
                  <c:v>5.0999999999999996</c:v>
                </c:pt>
                <c:pt idx="1213">
                  <c:v>7.6</c:v>
                </c:pt>
                <c:pt idx="1214">
                  <c:v>4.2</c:v>
                </c:pt>
                <c:pt idx="1215">
                  <c:v>7.8</c:v>
                </c:pt>
                <c:pt idx="1216">
                  <c:v>5.8</c:v>
                </c:pt>
                <c:pt idx="1217">
                  <c:v>5.9</c:v>
                </c:pt>
                <c:pt idx="1218">
                  <c:v>8.4</c:v>
                </c:pt>
                <c:pt idx="1219">
                  <c:v>4.8</c:v>
                </c:pt>
                <c:pt idx="1220">
                  <c:v>6.2</c:v>
                </c:pt>
                <c:pt idx="1221">
                  <c:v>6.5</c:v>
                </c:pt>
                <c:pt idx="1222">
                  <c:v>6.3</c:v>
                </c:pt>
                <c:pt idx="1223">
                  <c:v>3.3</c:v>
                </c:pt>
                <c:pt idx="1224">
                  <c:v>5.9</c:v>
                </c:pt>
                <c:pt idx="1225">
                  <c:v>5.8</c:v>
                </c:pt>
                <c:pt idx="1226">
                  <c:v>4.7</c:v>
                </c:pt>
                <c:pt idx="1227">
                  <c:v>4.0999999999999996</c:v>
                </c:pt>
                <c:pt idx="1228">
                  <c:v>6.8</c:v>
                </c:pt>
                <c:pt idx="1229">
                  <c:v>6.2</c:v>
                </c:pt>
                <c:pt idx="1230">
                  <c:v>4.5</c:v>
                </c:pt>
                <c:pt idx="1231">
                  <c:v>5.8</c:v>
                </c:pt>
                <c:pt idx="1232">
                  <c:v>7.3</c:v>
                </c:pt>
                <c:pt idx="1233">
                  <c:v>5.9</c:v>
                </c:pt>
                <c:pt idx="1234">
                  <c:v>4.4000000000000004</c:v>
                </c:pt>
                <c:pt idx="1235">
                  <c:v>5.8</c:v>
                </c:pt>
                <c:pt idx="1236">
                  <c:v>5.0999999999999996</c:v>
                </c:pt>
                <c:pt idx="1237">
                  <c:v>6.9</c:v>
                </c:pt>
                <c:pt idx="1238">
                  <c:v>6.2</c:v>
                </c:pt>
                <c:pt idx="1239">
                  <c:v>6.9</c:v>
                </c:pt>
                <c:pt idx="1240">
                  <c:v>7.3</c:v>
                </c:pt>
                <c:pt idx="1241">
                  <c:v>7.1</c:v>
                </c:pt>
                <c:pt idx="1242">
                  <c:v>6</c:v>
                </c:pt>
                <c:pt idx="1243">
                  <c:v>7</c:v>
                </c:pt>
                <c:pt idx="1244">
                  <c:v>7.6</c:v>
                </c:pt>
                <c:pt idx="1245">
                  <c:v>7.1</c:v>
                </c:pt>
                <c:pt idx="1246">
                  <c:v>7</c:v>
                </c:pt>
                <c:pt idx="1247">
                  <c:v>8</c:v>
                </c:pt>
                <c:pt idx="1248">
                  <c:v>5.3</c:v>
                </c:pt>
                <c:pt idx="1249">
                  <c:v>4.9000000000000004</c:v>
                </c:pt>
                <c:pt idx="1250">
                  <c:v>6.4</c:v>
                </c:pt>
                <c:pt idx="1251">
                  <c:v>7.4</c:v>
                </c:pt>
                <c:pt idx="1252">
                  <c:v>6.1</c:v>
                </c:pt>
                <c:pt idx="1253">
                  <c:v>6.5</c:v>
                </c:pt>
                <c:pt idx="1254">
                  <c:v>5.7</c:v>
                </c:pt>
                <c:pt idx="1255">
                  <c:v>5.0999999999999996</c:v>
                </c:pt>
                <c:pt idx="1256">
                  <c:v>6.6</c:v>
                </c:pt>
                <c:pt idx="1257">
                  <c:v>6.5</c:v>
                </c:pt>
                <c:pt idx="1258">
                  <c:v>6.9</c:v>
                </c:pt>
                <c:pt idx="1259">
                  <c:v>7.6</c:v>
                </c:pt>
                <c:pt idx="1260">
                  <c:v>5.6</c:v>
                </c:pt>
                <c:pt idx="1261">
                  <c:v>6.2</c:v>
                </c:pt>
                <c:pt idx="1262">
                  <c:v>4.4000000000000004</c:v>
                </c:pt>
                <c:pt idx="1263">
                  <c:v>5.6</c:v>
                </c:pt>
                <c:pt idx="1264">
                  <c:v>5.5</c:v>
                </c:pt>
                <c:pt idx="1265">
                  <c:v>6.7</c:v>
                </c:pt>
                <c:pt idx="1266">
                  <c:v>6.1</c:v>
                </c:pt>
                <c:pt idx="1267">
                  <c:v>6.2</c:v>
                </c:pt>
                <c:pt idx="1268">
                  <c:v>7.3</c:v>
                </c:pt>
                <c:pt idx="1269">
                  <c:v>6.6</c:v>
                </c:pt>
                <c:pt idx="1270">
                  <c:v>8.1999999999999993</c:v>
                </c:pt>
                <c:pt idx="1271">
                  <c:v>6.4</c:v>
                </c:pt>
                <c:pt idx="1272">
                  <c:v>6.4</c:v>
                </c:pt>
                <c:pt idx="1273">
                  <c:v>5.2</c:v>
                </c:pt>
                <c:pt idx="1274">
                  <c:v>6.5</c:v>
                </c:pt>
                <c:pt idx="1275">
                  <c:v>7.1</c:v>
                </c:pt>
                <c:pt idx="1276">
                  <c:v>7.3</c:v>
                </c:pt>
                <c:pt idx="1277">
                  <c:v>5.2</c:v>
                </c:pt>
                <c:pt idx="1278">
                  <c:v>7.7</c:v>
                </c:pt>
                <c:pt idx="1279">
                  <c:v>7.6</c:v>
                </c:pt>
                <c:pt idx="1280">
                  <c:v>5.7</c:v>
                </c:pt>
                <c:pt idx="1281">
                  <c:v>7</c:v>
                </c:pt>
                <c:pt idx="1282">
                  <c:v>6</c:v>
                </c:pt>
                <c:pt idx="1283">
                  <c:v>8.1</c:v>
                </c:pt>
                <c:pt idx="1284">
                  <c:v>8</c:v>
                </c:pt>
                <c:pt idx="1285">
                  <c:v>5.6</c:v>
                </c:pt>
                <c:pt idx="1286">
                  <c:v>6.1</c:v>
                </c:pt>
                <c:pt idx="1287">
                  <c:v>6.9</c:v>
                </c:pt>
                <c:pt idx="1288">
                  <c:v>5.2</c:v>
                </c:pt>
                <c:pt idx="1289">
                  <c:v>7</c:v>
                </c:pt>
                <c:pt idx="1290">
                  <c:v>6.3</c:v>
                </c:pt>
                <c:pt idx="1291">
                  <c:v>7</c:v>
                </c:pt>
                <c:pt idx="1292">
                  <c:v>6.9</c:v>
                </c:pt>
                <c:pt idx="1293">
                  <c:v>6.2</c:v>
                </c:pt>
                <c:pt idx="1294">
                  <c:v>6.4</c:v>
                </c:pt>
                <c:pt idx="1295">
                  <c:v>6.4</c:v>
                </c:pt>
                <c:pt idx="1296">
                  <c:v>5.7</c:v>
                </c:pt>
                <c:pt idx="1297">
                  <c:v>6.1</c:v>
                </c:pt>
                <c:pt idx="1298">
                  <c:v>5.4</c:v>
                </c:pt>
                <c:pt idx="1299">
                  <c:v>6.7</c:v>
                </c:pt>
                <c:pt idx="1300">
                  <c:v>6.8</c:v>
                </c:pt>
                <c:pt idx="1301">
                  <c:v>6</c:v>
                </c:pt>
                <c:pt idx="1302">
                  <c:v>7.8</c:v>
                </c:pt>
                <c:pt idx="1303">
                  <c:v>5.3</c:v>
                </c:pt>
                <c:pt idx="1304">
                  <c:v>4.5</c:v>
                </c:pt>
                <c:pt idx="1305">
                  <c:v>5.4</c:v>
                </c:pt>
                <c:pt idx="1306">
                  <c:v>7.8</c:v>
                </c:pt>
                <c:pt idx="1307">
                  <c:v>7.2</c:v>
                </c:pt>
                <c:pt idx="1308">
                  <c:v>6.6</c:v>
                </c:pt>
                <c:pt idx="1309">
                  <c:v>7.6</c:v>
                </c:pt>
                <c:pt idx="1310">
                  <c:v>5.9</c:v>
                </c:pt>
                <c:pt idx="1311">
                  <c:v>6.7</c:v>
                </c:pt>
                <c:pt idx="1312">
                  <c:v>7.7</c:v>
                </c:pt>
                <c:pt idx="1313">
                  <c:v>5.4</c:v>
                </c:pt>
                <c:pt idx="1314">
                  <c:v>6.9</c:v>
                </c:pt>
                <c:pt idx="1315">
                  <c:v>7.7</c:v>
                </c:pt>
                <c:pt idx="1316">
                  <c:v>6.8</c:v>
                </c:pt>
                <c:pt idx="1317">
                  <c:v>6.4</c:v>
                </c:pt>
                <c:pt idx="1318">
                  <c:v>5.7</c:v>
                </c:pt>
                <c:pt idx="1319">
                  <c:v>7.3</c:v>
                </c:pt>
                <c:pt idx="1320">
                  <c:v>6.8</c:v>
                </c:pt>
                <c:pt idx="1321">
                  <c:v>6.3</c:v>
                </c:pt>
                <c:pt idx="1322">
                  <c:v>5.9</c:v>
                </c:pt>
                <c:pt idx="1323">
                  <c:v>7.4</c:v>
                </c:pt>
                <c:pt idx="1324">
                  <c:v>8.3000000000000007</c:v>
                </c:pt>
                <c:pt idx="1325">
                  <c:v>6.2</c:v>
                </c:pt>
                <c:pt idx="1326">
                  <c:v>6.3</c:v>
                </c:pt>
                <c:pt idx="1327">
                  <c:v>5.8</c:v>
                </c:pt>
                <c:pt idx="1328">
                  <c:v>7.5</c:v>
                </c:pt>
                <c:pt idx="1329">
                  <c:v>6.3</c:v>
                </c:pt>
                <c:pt idx="1330">
                  <c:v>6.4</c:v>
                </c:pt>
                <c:pt idx="1331">
                  <c:v>7.2</c:v>
                </c:pt>
                <c:pt idx="1332">
                  <c:v>6.3</c:v>
                </c:pt>
                <c:pt idx="1333">
                  <c:v>6.9</c:v>
                </c:pt>
                <c:pt idx="1334">
                  <c:v>6.6</c:v>
                </c:pt>
                <c:pt idx="1335">
                  <c:v>6</c:v>
                </c:pt>
                <c:pt idx="1336">
                  <c:v>7.5</c:v>
                </c:pt>
                <c:pt idx="1337">
                  <c:v>7.7</c:v>
                </c:pt>
                <c:pt idx="1338">
                  <c:v>6.2</c:v>
                </c:pt>
                <c:pt idx="1339">
                  <c:v>5.4</c:v>
                </c:pt>
                <c:pt idx="1340">
                  <c:v>6.6</c:v>
                </c:pt>
                <c:pt idx="1341">
                  <c:v>5.3</c:v>
                </c:pt>
                <c:pt idx="1342">
                  <c:v>5.6</c:v>
                </c:pt>
                <c:pt idx="1343">
                  <c:v>5.9</c:v>
                </c:pt>
                <c:pt idx="1344">
                  <c:v>7.8</c:v>
                </c:pt>
                <c:pt idx="1345">
                  <c:v>6.7</c:v>
                </c:pt>
                <c:pt idx="1346">
                  <c:v>7.4</c:v>
                </c:pt>
                <c:pt idx="1347">
                  <c:v>6.2</c:v>
                </c:pt>
                <c:pt idx="1348">
                  <c:v>5.4</c:v>
                </c:pt>
                <c:pt idx="1349">
                  <c:v>6.7</c:v>
                </c:pt>
                <c:pt idx="1350">
                  <c:v>5.3</c:v>
                </c:pt>
                <c:pt idx="1351">
                  <c:v>5.9</c:v>
                </c:pt>
                <c:pt idx="1352">
                  <c:v>4.8</c:v>
                </c:pt>
                <c:pt idx="1353">
                  <c:v>3.8</c:v>
                </c:pt>
                <c:pt idx="1354">
                  <c:v>8.5</c:v>
                </c:pt>
                <c:pt idx="1355">
                  <c:v>6.8</c:v>
                </c:pt>
                <c:pt idx="1356">
                  <c:v>5.3</c:v>
                </c:pt>
                <c:pt idx="1357">
                  <c:v>7.3</c:v>
                </c:pt>
                <c:pt idx="1358">
                  <c:v>6.6</c:v>
                </c:pt>
                <c:pt idx="1359">
                  <c:v>6.2</c:v>
                </c:pt>
                <c:pt idx="1360">
                  <c:v>5.2</c:v>
                </c:pt>
                <c:pt idx="1361">
                  <c:v>6.2</c:v>
                </c:pt>
                <c:pt idx="1362">
                  <c:v>6.2</c:v>
                </c:pt>
                <c:pt idx="1363">
                  <c:v>6.6</c:v>
                </c:pt>
                <c:pt idx="1364">
                  <c:v>6.2</c:v>
                </c:pt>
                <c:pt idx="1365">
                  <c:v>5.0999999999999996</c:v>
                </c:pt>
                <c:pt idx="1366">
                  <c:v>6.6</c:v>
                </c:pt>
                <c:pt idx="1367">
                  <c:v>6.1</c:v>
                </c:pt>
                <c:pt idx="1368">
                  <c:v>6.6</c:v>
                </c:pt>
                <c:pt idx="1369">
                  <c:v>5.9</c:v>
                </c:pt>
                <c:pt idx="1370">
                  <c:v>6.3</c:v>
                </c:pt>
                <c:pt idx="1371">
                  <c:v>7.1</c:v>
                </c:pt>
                <c:pt idx="1372">
                  <c:v>5</c:v>
                </c:pt>
                <c:pt idx="1373">
                  <c:v>5.6</c:v>
                </c:pt>
                <c:pt idx="1374">
                  <c:v>7.4</c:v>
                </c:pt>
                <c:pt idx="1375">
                  <c:v>4.5</c:v>
                </c:pt>
                <c:pt idx="1376">
                  <c:v>6.2</c:v>
                </c:pt>
                <c:pt idx="1377">
                  <c:v>5</c:v>
                </c:pt>
                <c:pt idx="1378">
                  <c:v>6.5</c:v>
                </c:pt>
                <c:pt idx="1379">
                  <c:v>5.0999999999999996</c:v>
                </c:pt>
                <c:pt idx="1380">
                  <c:v>6.5</c:v>
                </c:pt>
                <c:pt idx="1381">
                  <c:v>6.2</c:v>
                </c:pt>
                <c:pt idx="1382">
                  <c:v>6.3</c:v>
                </c:pt>
                <c:pt idx="1383">
                  <c:v>3.8</c:v>
                </c:pt>
                <c:pt idx="1384">
                  <c:v>6.2</c:v>
                </c:pt>
                <c:pt idx="1385">
                  <c:v>5.7</c:v>
                </c:pt>
                <c:pt idx="1386">
                  <c:v>6.7</c:v>
                </c:pt>
                <c:pt idx="1387">
                  <c:v>6.8</c:v>
                </c:pt>
                <c:pt idx="1388">
                  <c:v>6</c:v>
                </c:pt>
                <c:pt idx="1389">
                  <c:v>7.3</c:v>
                </c:pt>
                <c:pt idx="1390">
                  <c:v>5.5</c:v>
                </c:pt>
                <c:pt idx="1391">
                  <c:v>6.7</c:v>
                </c:pt>
                <c:pt idx="1392">
                  <c:v>4.8</c:v>
                </c:pt>
                <c:pt idx="1393">
                  <c:v>5.7</c:v>
                </c:pt>
                <c:pt idx="1394">
                  <c:v>5.0999999999999996</c:v>
                </c:pt>
                <c:pt idx="1395">
                  <c:v>6</c:v>
                </c:pt>
                <c:pt idx="1396">
                  <c:v>4.2</c:v>
                </c:pt>
                <c:pt idx="1397">
                  <c:v>7.4</c:v>
                </c:pt>
                <c:pt idx="1398">
                  <c:v>4.5999999999999996</c:v>
                </c:pt>
                <c:pt idx="1399">
                  <c:v>6.9</c:v>
                </c:pt>
                <c:pt idx="1400">
                  <c:v>6.9</c:v>
                </c:pt>
                <c:pt idx="1401">
                  <c:v>8</c:v>
                </c:pt>
                <c:pt idx="1402">
                  <c:v>6.4</c:v>
                </c:pt>
                <c:pt idx="1403">
                  <c:v>6.3</c:v>
                </c:pt>
                <c:pt idx="1404">
                  <c:v>6.8</c:v>
                </c:pt>
                <c:pt idx="1405">
                  <c:v>6.8</c:v>
                </c:pt>
                <c:pt idx="1406">
                  <c:v>5.4</c:v>
                </c:pt>
                <c:pt idx="1407">
                  <c:v>7.2</c:v>
                </c:pt>
                <c:pt idx="1408">
                  <c:v>7.3</c:v>
                </c:pt>
                <c:pt idx="1409">
                  <c:v>5.2</c:v>
                </c:pt>
                <c:pt idx="1410">
                  <c:v>5.5</c:v>
                </c:pt>
                <c:pt idx="1411">
                  <c:v>7.7</c:v>
                </c:pt>
                <c:pt idx="1412">
                  <c:v>7.1</c:v>
                </c:pt>
                <c:pt idx="1413">
                  <c:v>5.3</c:v>
                </c:pt>
                <c:pt idx="1414">
                  <c:v>5.6</c:v>
                </c:pt>
                <c:pt idx="1415">
                  <c:v>5.7</c:v>
                </c:pt>
                <c:pt idx="1416">
                  <c:v>7.1</c:v>
                </c:pt>
                <c:pt idx="1417">
                  <c:v>7.6</c:v>
                </c:pt>
                <c:pt idx="1418">
                  <c:v>5.5</c:v>
                </c:pt>
                <c:pt idx="1419">
                  <c:v>5.0999999999999996</c:v>
                </c:pt>
                <c:pt idx="1420">
                  <c:v>4.9000000000000004</c:v>
                </c:pt>
                <c:pt idx="1421">
                  <c:v>6.5</c:v>
                </c:pt>
                <c:pt idx="1422">
                  <c:v>5.6</c:v>
                </c:pt>
                <c:pt idx="1423">
                  <c:v>5.3</c:v>
                </c:pt>
                <c:pt idx="1424">
                  <c:v>6.5</c:v>
                </c:pt>
                <c:pt idx="1425">
                  <c:v>6.8</c:v>
                </c:pt>
                <c:pt idx="1426">
                  <c:v>6.5</c:v>
                </c:pt>
                <c:pt idx="1427">
                  <c:v>6</c:v>
                </c:pt>
                <c:pt idx="1428">
                  <c:v>8.4</c:v>
                </c:pt>
                <c:pt idx="1429">
                  <c:v>6</c:v>
                </c:pt>
                <c:pt idx="1430">
                  <c:v>7.6</c:v>
                </c:pt>
                <c:pt idx="1431">
                  <c:v>6.9</c:v>
                </c:pt>
                <c:pt idx="1432">
                  <c:v>6.4</c:v>
                </c:pt>
                <c:pt idx="1433">
                  <c:v>5.0999999999999996</c:v>
                </c:pt>
                <c:pt idx="1434">
                  <c:v>7</c:v>
                </c:pt>
                <c:pt idx="1435">
                  <c:v>5.7</c:v>
                </c:pt>
                <c:pt idx="1436">
                  <c:v>6.8</c:v>
                </c:pt>
                <c:pt idx="1437">
                  <c:v>6.7</c:v>
                </c:pt>
                <c:pt idx="1438">
                  <c:v>6.2</c:v>
                </c:pt>
                <c:pt idx="1439">
                  <c:v>7.2</c:v>
                </c:pt>
                <c:pt idx="1440">
                  <c:v>6.2</c:v>
                </c:pt>
                <c:pt idx="1441">
                  <c:v>5.6</c:v>
                </c:pt>
                <c:pt idx="1442">
                  <c:v>4.4000000000000004</c:v>
                </c:pt>
                <c:pt idx="1443">
                  <c:v>7.5</c:v>
                </c:pt>
                <c:pt idx="1444">
                  <c:v>7.1</c:v>
                </c:pt>
                <c:pt idx="1445">
                  <c:v>6.4</c:v>
                </c:pt>
                <c:pt idx="1446">
                  <c:v>7.1</c:v>
                </c:pt>
                <c:pt idx="1447">
                  <c:v>6.9</c:v>
                </c:pt>
                <c:pt idx="1448">
                  <c:v>7.5</c:v>
                </c:pt>
                <c:pt idx="1449">
                  <c:v>6.3</c:v>
                </c:pt>
                <c:pt idx="1450">
                  <c:v>6.4</c:v>
                </c:pt>
                <c:pt idx="1451">
                  <c:v>5.9</c:v>
                </c:pt>
                <c:pt idx="1452">
                  <c:v>6.8</c:v>
                </c:pt>
                <c:pt idx="1453">
                  <c:v>6.3</c:v>
                </c:pt>
                <c:pt idx="1454">
                  <c:v>3.6</c:v>
                </c:pt>
                <c:pt idx="1455">
                  <c:v>5.3</c:v>
                </c:pt>
                <c:pt idx="1456">
                  <c:v>5.9</c:v>
                </c:pt>
                <c:pt idx="1457">
                  <c:v>6.9</c:v>
                </c:pt>
                <c:pt idx="1458">
                  <c:v>6.9</c:v>
                </c:pt>
                <c:pt idx="1459">
                  <c:v>6.1</c:v>
                </c:pt>
                <c:pt idx="1460">
                  <c:v>8.5</c:v>
                </c:pt>
                <c:pt idx="1461">
                  <c:v>6.3</c:v>
                </c:pt>
                <c:pt idx="1462">
                  <c:v>7.3</c:v>
                </c:pt>
                <c:pt idx="1463">
                  <c:v>6.3</c:v>
                </c:pt>
                <c:pt idx="1464">
                  <c:v>7.2</c:v>
                </c:pt>
                <c:pt idx="1465">
                  <c:v>7.3</c:v>
                </c:pt>
                <c:pt idx="1466">
                  <c:v>6.3</c:v>
                </c:pt>
                <c:pt idx="1467">
                  <c:v>8.1</c:v>
                </c:pt>
                <c:pt idx="1468">
                  <c:v>6.9</c:v>
                </c:pt>
                <c:pt idx="1469">
                  <c:v>6.3</c:v>
                </c:pt>
                <c:pt idx="1470">
                  <c:v>7.3</c:v>
                </c:pt>
                <c:pt idx="1471">
                  <c:v>6.1</c:v>
                </c:pt>
                <c:pt idx="1472">
                  <c:v>6.9</c:v>
                </c:pt>
                <c:pt idx="1473">
                  <c:v>7.2</c:v>
                </c:pt>
                <c:pt idx="1474">
                  <c:v>6.4</c:v>
                </c:pt>
                <c:pt idx="1475">
                  <c:v>6.4</c:v>
                </c:pt>
                <c:pt idx="1476">
                  <c:v>8.3000000000000007</c:v>
                </c:pt>
                <c:pt idx="1477">
                  <c:v>7.2</c:v>
                </c:pt>
                <c:pt idx="1478">
                  <c:v>6.8</c:v>
                </c:pt>
                <c:pt idx="1479">
                  <c:v>6.5</c:v>
                </c:pt>
                <c:pt idx="1480">
                  <c:v>7.8</c:v>
                </c:pt>
                <c:pt idx="1481">
                  <c:v>7.6</c:v>
                </c:pt>
                <c:pt idx="1482">
                  <c:v>7.2</c:v>
                </c:pt>
                <c:pt idx="1483">
                  <c:v>6.7</c:v>
                </c:pt>
                <c:pt idx="1484">
                  <c:v>6.8</c:v>
                </c:pt>
                <c:pt idx="1485">
                  <c:v>6.3</c:v>
                </c:pt>
                <c:pt idx="1486">
                  <c:v>6.2</c:v>
                </c:pt>
                <c:pt idx="1487">
                  <c:v>6.2</c:v>
                </c:pt>
                <c:pt idx="1488">
                  <c:v>8.6</c:v>
                </c:pt>
                <c:pt idx="1489">
                  <c:v>8</c:v>
                </c:pt>
                <c:pt idx="1490">
                  <c:v>7</c:v>
                </c:pt>
                <c:pt idx="1491">
                  <c:v>8</c:v>
                </c:pt>
                <c:pt idx="1492">
                  <c:v>8.1</c:v>
                </c:pt>
                <c:pt idx="1493">
                  <c:v>6.7</c:v>
                </c:pt>
                <c:pt idx="1494">
                  <c:v>7.9</c:v>
                </c:pt>
                <c:pt idx="1495">
                  <c:v>6.1</c:v>
                </c:pt>
                <c:pt idx="1496">
                  <c:v>4.2</c:v>
                </c:pt>
                <c:pt idx="1497">
                  <c:v>6.1</c:v>
                </c:pt>
                <c:pt idx="1498">
                  <c:v>6.6</c:v>
                </c:pt>
                <c:pt idx="1499">
                  <c:v>7.5</c:v>
                </c:pt>
                <c:pt idx="1500">
                  <c:v>7.4</c:v>
                </c:pt>
                <c:pt idx="1501">
                  <c:v>7.2</c:v>
                </c:pt>
                <c:pt idx="1502">
                  <c:v>6.9</c:v>
                </c:pt>
                <c:pt idx="1503">
                  <c:v>7.4</c:v>
                </c:pt>
                <c:pt idx="1504">
                  <c:v>5.4</c:v>
                </c:pt>
                <c:pt idx="1505">
                  <c:v>6.8</c:v>
                </c:pt>
                <c:pt idx="1506">
                  <c:v>6.3</c:v>
                </c:pt>
                <c:pt idx="1507">
                  <c:v>7.2</c:v>
                </c:pt>
                <c:pt idx="1508">
                  <c:v>6.9</c:v>
                </c:pt>
                <c:pt idx="1509">
                  <c:v>6</c:v>
                </c:pt>
                <c:pt idx="1510">
                  <c:v>5.9</c:v>
                </c:pt>
                <c:pt idx="1511">
                  <c:v>5.4</c:v>
                </c:pt>
                <c:pt idx="1512">
                  <c:v>5.9</c:v>
                </c:pt>
                <c:pt idx="1513">
                  <c:v>6.1</c:v>
                </c:pt>
                <c:pt idx="1514">
                  <c:v>7.7</c:v>
                </c:pt>
                <c:pt idx="1515">
                  <c:v>5.8</c:v>
                </c:pt>
                <c:pt idx="1516">
                  <c:v>7.6</c:v>
                </c:pt>
                <c:pt idx="1517">
                  <c:v>6.1</c:v>
                </c:pt>
                <c:pt idx="1518">
                  <c:v>5.4</c:v>
                </c:pt>
                <c:pt idx="1519">
                  <c:v>5.0999999999999996</c:v>
                </c:pt>
                <c:pt idx="1520">
                  <c:v>6.4</c:v>
                </c:pt>
                <c:pt idx="1521">
                  <c:v>6.3</c:v>
                </c:pt>
                <c:pt idx="1522">
                  <c:v>7.5</c:v>
                </c:pt>
                <c:pt idx="1523">
                  <c:v>7.1</c:v>
                </c:pt>
                <c:pt idx="1524">
                  <c:v>7.8</c:v>
                </c:pt>
                <c:pt idx="1525">
                  <c:v>6.5</c:v>
                </c:pt>
                <c:pt idx="1526">
                  <c:v>6.6</c:v>
                </c:pt>
                <c:pt idx="1527">
                  <c:v>7.4</c:v>
                </c:pt>
                <c:pt idx="1528">
                  <c:v>7.6</c:v>
                </c:pt>
                <c:pt idx="1529">
                  <c:v>7.5</c:v>
                </c:pt>
                <c:pt idx="1530">
                  <c:v>6.6</c:v>
                </c:pt>
                <c:pt idx="1531">
                  <c:v>7.2</c:v>
                </c:pt>
                <c:pt idx="1532">
                  <c:v>7.6</c:v>
                </c:pt>
                <c:pt idx="1533">
                  <c:v>6.2</c:v>
                </c:pt>
                <c:pt idx="1534">
                  <c:v>5.6</c:v>
                </c:pt>
                <c:pt idx="1535">
                  <c:v>7.6</c:v>
                </c:pt>
                <c:pt idx="1536">
                  <c:v>6.6</c:v>
                </c:pt>
                <c:pt idx="1537">
                  <c:v>7</c:v>
                </c:pt>
                <c:pt idx="1538">
                  <c:v>2.7</c:v>
                </c:pt>
                <c:pt idx="1539">
                  <c:v>7.6</c:v>
                </c:pt>
                <c:pt idx="1540">
                  <c:v>6.6</c:v>
                </c:pt>
                <c:pt idx="1541">
                  <c:v>6.9</c:v>
                </c:pt>
                <c:pt idx="1542">
                  <c:v>6.8</c:v>
                </c:pt>
                <c:pt idx="1543">
                  <c:v>3.7</c:v>
                </c:pt>
                <c:pt idx="1544">
                  <c:v>6.1</c:v>
                </c:pt>
                <c:pt idx="1545">
                  <c:v>5.9</c:v>
                </c:pt>
                <c:pt idx="1546">
                  <c:v>6.7</c:v>
                </c:pt>
                <c:pt idx="1547">
                  <c:v>6.9</c:v>
                </c:pt>
                <c:pt idx="1548">
                  <c:v>5.5</c:v>
                </c:pt>
                <c:pt idx="1549">
                  <c:v>7.1</c:v>
                </c:pt>
                <c:pt idx="1550">
                  <c:v>7.1</c:v>
                </c:pt>
                <c:pt idx="1551">
                  <c:v>7.3</c:v>
                </c:pt>
                <c:pt idx="1552">
                  <c:v>3.4</c:v>
                </c:pt>
                <c:pt idx="1553">
                  <c:v>6.8</c:v>
                </c:pt>
                <c:pt idx="1554">
                  <c:v>6.9</c:v>
                </c:pt>
                <c:pt idx="1555">
                  <c:v>7</c:v>
                </c:pt>
                <c:pt idx="1556">
                  <c:v>5.5</c:v>
                </c:pt>
                <c:pt idx="1557">
                  <c:v>5.0999999999999996</c:v>
                </c:pt>
                <c:pt idx="1558">
                  <c:v>6.2</c:v>
                </c:pt>
                <c:pt idx="1559">
                  <c:v>5.9</c:v>
                </c:pt>
                <c:pt idx="1560">
                  <c:v>5.2</c:v>
                </c:pt>
                <c:pt idx="1561">
                  <c:v>6.2</c:v>
                </c:pt>
                <c:pt idx="1562">
                  <c:v>5.5</c:v>
                </c:pt>
                <c:pt idx="1563">
                  <c:v>7.4</c:v>
                </c:pt>
                <c:pt idx="1564">
                  <c:v>4.4000000000000004</c:v>
                </c:pt>
                <c:pt idx="1565">
                  <c:v>6.3</c:v>
                </c:pt>
                <c:pt idx="1566">
                  <c:v>6.1</c:v>
                </c:pt>
                <c:pt idx="1567">
                  <c:v>5.3</c:v>
                </c:pt>
                <c:pt idx="1568">
                  <c:v>5.4</c:v>
                </c:pt>
                <c:pt idx="1569">
                  <c:v>6.7</c:v>
                </c:pt>
                <c:pt idx="1570">
                  <c:v>5.9</c:v>
                </c:pt>
                <c:pt idx="1571">
                  <c:v>7.3</c:v>
                </c:pt>
                <c:pt idx="1572">
                  <c:v>5.5</c:v>
                </c:pt>
                <c:pt idx="1573">
                  <c:v>5.8</c:v>
                </c:pt>
                <c:pt idx="1574">
                  <c:v>4.5999999999999996</c:v>
                </c:pt>
                <c:pt idx="1575">
                  <c:v>6.7</c:v>
                </c:pt>
                <c:pt idx="1576">
                  <c:v>5.0999999999999996</c:v>
                </c:pt>
                <c:pt idx="1577">
                  <c:v>5.6</c:v>
                </c:pt>
                <c:pt idx="1578">
                  <c:v>7</c:v>
                </c:pt>
                <c:pt idx="1579">
                  <c:v>6.4</c:v>
                </c:pt>
                <c:pt idx="1580">
                  <c:v>6.7</c:v>
                </c:pt>
                <c:pt idx="1581">
                  <c:v>4.0999999999999996</c:v>
                </c:pt>
                <c:pt idx="1582">
                  <c:v>5.5</c:v>
                </c:pt>
                <c:pt idx="1583">
                  <c:v>2.7</c:v>
                </c:pt>
                <c:pt idx="1584">
                  <c:v>6.4</c:v>
                </c:pt>
                <c:pt idx="1585">
                  <c:v>4.8</c:v>
                </c:pt>
                <c:pt idx="1586">
                  <c:v>6.1</c:v>
                </c:pt>
                <c:pt idx="1587">
                  <c:v>4.8</c:v>
                </c:pt>
                <c:pt idx="1588">
                  <c:v>7</c:v>
                </c:pt>
                <c:pt idx="1589">
                  <c:v>6.8</c:v>
                </c:pt>
                <c:pt idx="1590">
                  <c:v>5.6</c:v>
                </c:pt>
                <c:pt idx="1591">
                  <c:v>6.1</c:v>
                </c:pt>
                <c:pt idx="1592">
                  <c:v>7.9</c:v>
                </c:pt>
                <c:pt idx="1593">
                  <c:v>8.4</c:v>
                </c:pt>
                <c:pt idx="1594">
                  <c:v>6.5</c:v>
                </c:pt>
                <c:pt idx="1595">
                  <c:v>7.1</c:v>
                </c:pt>
                <c:pt idx="1596">
                  <c:v>6.6</c:v>
                </c:pt>
                <c:pt idx="1597">
                  <c:v>7</c:v>
                </c:pt>
                <c:pt idx="1598">
                  <c:v>5.6</c:v>
                </c:pt>
                <c:pt idx="1599">
                  <c:v>4.8</c:v>
                </c:pt>
                <c:pt idx="1600">
                  <c:v>7.5</c:v>
                </c:pt>
                <c:pt idx="1601">
                  <c:v>6</c:v>
                </c:pt>
                <c:pt idx="1602">
                  <c:v>6.8</c:v>
                </c:pt>
                <c:pt idx="1603">
                  <c:v>6.5</c:v>
                </c:pt>
                <c:pt idx="1604">
                  <c:v>7.9</c:v>
                </c:pt>
                <c:pt idx="1605">
                  <c:v>6.4</c:v>
                </c:pt>
                <c:pt idx="1606">
                  <c:v>5.8</c:v>
                </c:pt>
                <c:pt idx="1607">
                  <c:v>7.7</c:v>
                </c:pt>
                <c:pt idx="1608">
                  <c:v>5.3</c:v>
                </c:pt>
                <c:pt idx="1609">
                  <c:v>5.3</c:v>
                </c:pt>
                <c:pt idx="1610">
                  <c:v>7.5</c:v>
                </c:pt>
                <c:pt idx="1611">
                  <c:v>6.9</c:v>
                </c:pt>
                <c:pt idx="1612">
                  <c:v>4.9000000000000004</c:v>
                </c:pt>
                <c:pt idx="1613">
                  <c:v>7.1</c:v>
                </c:pt>
                <c:pt idx="1614">
                  <c:v>8</c:v>
                </c:pt>
                <c:pt idx="1615">
                  <c:v>7.9</c:v>
                </c:pt>
                <c:pt idx="1616">
                  <c:v>7.6</c:v>
                </c:pt>
                <c:pt idx="1617">
                  <c:v>5.9</c:v>
                </c:pt>
                <c:pt idx="1618">
                  <c:v>6.3</c:v>
                </c:pt>
                <c:pt idx="1619">
                  <c:v>6.4</c:v>
                </c:pt>
                <c:pt idx="1620">
                  <c:v>8.1999999999999993</c:v>
                </c:pt>
                <c:pt idx="1621">
                  <c:v>6.9</c:v>
                </c:pt>
                <c:pt idx="1622">
                  <c:v>7.8</c:v>
                </c:pt>
                <c:pt idx="1623">
                  <c:v>6.7</c:v>
                </c:pt>
                <c:pt idx="1624">
                  <c:v>7.5</c:v>
                </c:pt>
                <c:pt idx="1625">
                  <c:v>7.4</c:v>
                </c:pt>
                <c:pt idx="1626">
                  <c:v>5.2</c:v>
                </c:pt>
                <c:pt idx="1627">
                  <c:v>7.6</c:v>
                </c:pt>
                <c:pt idx="1628">
                  <c:v>7.3</c:v>
                </c:pt>
                <c:pt idx="1629">
                  <c:v>6.6</c:v>
                </c:pt>
                <c:pt idx="1630">
                  <c:v>6.8</c:v>
                </c:pt>
                <c:pt idx="1631">
                  <c:v>6.9</c:v>
                </c:pt>
                <c:pt idx="1632">
                  <c:v>5.8</c:v>
                </c:pt>
                <c:pt idx="1633">
                  <c:v>6.6</c:v>
                </c:pt>
                <c:pt idx="1634">
                  <c:v>6.7</c:v>
                </c:pt>
                <c:pt idx="1635">
                  <c:v>6.7</c:v>
                </c:pt>
                <c:pt idx="1636">
                  <c:v>6.3</c:v>
                </c:pt>
                <c:pt idx="1637">
                  <c:v>7.7</c:v>
                </c:pt>
                <c:pt idx="1638">
                  <c:v>6.1</c:v>
                </c:pt>
                <c:pt idx="1639">
                  <c:v>4.9000000000000004</c:v>
                </c:pt>
                <c:pt idx="1640">
                  <c:v>6.2</c:v>
                </c:pt>
                <c:pt idx="1641">
                  <c:v>7.8</c:v>
                </c:pt>
                <c:pt idx="1642">
                  <c:v>8.1999999999999993</c:v>
                </c:pt>
                <c:pt idx="1643">
                  <c:v>6.9</c:v>
                </c:pt>
                <c:pt idx="1644">
                  <c:v>6.2</c:v>
                </c:pt>
                <c:pt idx="1645">
                  <c:v>6.9</c:v>
                </c:pt>
                <c:pt idx="1646">
                  <c:v>4.8</c:v>
                </c:pt>
                <c:pt idx="1647">
                  <c:v>5.3</c:v>
                </c:pt>
                <c:pt idx="1648">
                  <c:v>6.7</c:v>
                </c:pt>
                <c:pt idx="1649">
                  <c:v>5.4</c:v>
                </c:pt>
                <c:pt idx="1650">
                  <c:v>5.4</c:v>
                </c:pt>
                <c:pt idx="1651">
                  <c:v>4.9000000000000004</c:v>
                </c:pt>
                <c:pt idx="1652">
                  <c:v>6.1</c:v>
                </c:pt>
                <c:pt idx="1653">
                  <c:v>5.8</c:v>
                </c:pt>
                <c:pt idx="1654">
                  <c:v>7</c:v>
                </c:pt>
                <c:pt idx="1655">
                  <c:v>6.5</c:v>
                </c:pt>
                <c:pt idx="1656">
                  <c:v>6.6</c:v>
                </c:pt>
                <c:pt idx="1657">
                  <c:v>5.7</c:v>
                </c:pt>
                <c:pt idx="1658">
                  <c:v>6.6</c:v>
                </c:pt>
                <c:pt idx="1659">
                  <c:v>7</c:v>
                </c:pt>
                <c:pt idx="1660">
                  <c:v>7.4</c:v>
                </c:pt>
                <c:pt idx="1661">
                  <c:v>5.3</c:v>
                </c:pt>
                <c:pt idx="1662">
                  <c:v>7.4</c:v>
                </c:pt>
                <c:pt idx="1663">
                  <c:v>7.4</c:v>
                </c:pt>
                <c:pt idx="1664">
                  <c:v>6.8</c:v>
                </c:pt>
                <c:pt idx="1665">
                  <c:v>7.2</c:v>
                </c:pt>
                <c:pt idx="1666">
                  <c:v>6</c:v>
                </c:pt>
                <c:pt idx="1667">
                  <c:v>6.6</c:v>
                </c:pt>
                <c:pt idx="1668">
                  <c:v>7.9</c:v>
                </c:pt>
                <c:pt idx="1669">
                  <c:v>5.7</c:v>
                </c:pt>
                <c:pt idx="1670">
                  <c:v>7.1</c:v>
                </c:pt>
                <c:pt idx="1671">
                  <c:v>5.6</c:v>
                </c:pt>
                <c:pt idx="1672">
                  <c:v>7.8</c:v>
                </c:pt>
                <c:pt idx="1673">
                  <c:v>7.9</c:v>
                </c:pt>
                <c:pt idx="1674">
                  <c:v>6.9</c:v>
                </c:pt>
                <c:pt idx="1675">
                  <c:v>7.7</c:v>
                </c:pt>
                <c:pt idx="1676">
                  <c:v>6.9</c:v>
                </c:pt>
                <c:pt idx="1677">
                  <c:v>6</c:v>
                </c:pt>
                <c:pt idx="1678">
                  <c:v>6.2</c:v>
                </c:pt>
                <c:pt idx="1679">
                  <c:v>5.9</c:v>
                </c:pt>
                <c:pt idx="1680">
                  <c:v>6.8</c:v>
                </c:pt>
                <c:pt idx="1681">
                  <c:v>3.6</c:v>
                </c:pt>
                <c:pt idx="1682">
                  <c:v>6.7</c:v>
                </c:pt>
                <c:pt idx="1683">
                  <c:v>6.3</c:v>
                </c:pt>
                <c:pt idx="1684">
                  <c:v>6.4</c:v>
                </c:pt>
                <c:pt idx="1685">
                  <c:v>6.4</c:v>
                </c:pt>
                <c:pt idx="1686">
                  <c:v>5.7</c:v>
                </c:pt>
                <c:pt idx="1687">
                  <c:v>6.2</c:v>
                </c:pt>
                <c:pt idx="1688">
                  <c:v>5.2</c:v>
                </c:pt>
                <c:pt idx="1689">
                  <c:v>6.1</c:v>
                </c:pt>
                <c:pt idx="1690">
                  <c:v>7.1</c:v>
                </c:pt>
                <c:pt idx="1691">
                  <c:v>7.2</c:v>
                </c:pt>
                <c:pt idx="1692">
                  <c:v>6.5</c:v>
                </c:pt>
                <c:pt idx="1693">
                  <c:v>6</c:v>
                </c:pt>
                <c:pt idx="1694">
                  <c:v>7</c:v>
                </c:pt>
                <c:pt idx="1695">
                  <c:v>7</c:v>
                </c:pt>
                <c:pt idx="1696">
                  <c:v>7.5</c:v>
                </c:pt>
                <c:pt idx="1697">
                  <c:v>6.6</c:v>
                </c:pt>
                <c:pt idx="1698">
                  <c:v>7.4</c:v>
                </c:pt>
                <c:pt idx="1699">
                  <c:v>6.5</c:v>
                </c:pt>
                <c:pt idx="1700">
                  <c:v>6.2</c:v>
                </c:pt>
                <c:pt idx="1701">
                  <c:v>7.8</c:v>
                </c:pt>
                <c:pt idx="1702">
                  <c:v>5.2</c:v>
                </c:pt>
                <c:pt idx="1703">
                  <c:v>6.5</c:v>
                </c:pt>
                <c:pt idx="1704">
                  <c:v>6.5</c:v>
                </c:pt>
                <c:pt idx="1705">
                  <c:v>5.2</c:v>
                </c:pt>
                <c:pt idx="1706">
                  <c:v>7.2</c:v>
                </c:pt>
                <c:pt idx="1707">
                  <c:v>7.1</c:v>
                </c:pt>
                <c:pt idx="1708">
                  <c:v>4.5</c:v>
                </c:pt>
                <c:pt idx="1709">
                  <c:v>5.7</c:v>
                </c:pt>
                <c:pt idx="1710">
                  <c:v>6</c:v>
                </c:pt>
                <c:pt idx="1711">
                  <c:v>6.4</c:v>
                </c:pt>
                <c:pt idx="1712">
                  <c:v>5.2</c:v>
                </c:pt>
                <c:pt idx="1713">
                  <c:v>4.3</c:v>
                </c:pt>
                <c:pt idx="1714">
                  <c:v>6.1</c:v>
                </c:pt>
                <c:pt idx="1715">
                  <c:v>6.8</c:v>
                </c:pt>
                <c:pt idx="1716">
                  <c:v>5.2</c:v>
                </c:pt>
                <c:pt idx="1717">
                  <c:v>6.5</c:v>
                </c:pt>
                <c:pt idx="1718">
                  <c:v>7.5</c:v>
                </c:pt>
                <c:pt idx="1719">
                  <c:v>7.1</c:v>
                </c:pt>
                <c:pt idx="1720">
                  <c:v>6.9</c:v>
                </c:pt>
                <c:pt idx="1721">
                  <c:v>8</c:v>
                </c:pt>
                <c:pt idx="1722">
                  <c:v>8.1999999999999993</c:v>
                </c:pt>
                <c:pt idx="1723">
                  <c:v>6.4</c:v>
                </c:pt>
                <c:pt idx="1724">
                  <c:v>7.9</c:v>
                </c:pt>
                <c:pt idx="1725">
                  <c:v>6.7</c:v>
                </c:pt>
                <c:pt idx="1726">
                  <c:v>6.1</c:v>
                </c:pt>
                <c:pt idx="1727">
                  <c:v>8.9</c:v>
                </c:pt>
                <c:pt idx="1728">
                  <c:v>8.1</c:v>
                </c:pt>
                <c:pt idx="1729">
                  <c:v>6.2</c:v>
                </c:pt>
                <c:pt idx="1730">
                  <c:v>4.9000000000000004</c:v>
                </c:pt>
                <c:pt idx="1731">
                  <c:v>5.8</c:v>
                </c:pt>
                <c:pt idx="1732">
                  <c:v>6</c:v>
                </c:pt>
                <c:pt idx="1733">
                  <c:v>7</c:v>
                </c:pt>
                <c:pt idx="1734">
                  <c:v>6</c:v>
                </c:pt>
                <c:pt idx="1735">
                  <c:v>7.9</c:v>
                </c:pt>
                <c:pt idx="1736">
                  <c:v>8.1</c:v>
                </c:pt>
                <c:pt idx="1737">
                  <c:v>6.2</c:v>
                </c:pt>
                <c:pt idx="1738">
                  <c:v>6.7</c:v>
                </c:pt>
                <c:pt idx="1739">
                  <c:v>7.3</c:v>
                </c:pt>
                <c:pt idx="1740">
                  <c:v>4.5999999999999996</c:v>
                </c:pt>
                <c:pt idx="1741">
                  <c:v>6.1</c:v>
                </c:pt>
                <c:pt idx="1742">
                  <c:v>6.2</c:v>
                </c:pt>
                <c:pt idx="1743">
                  <c:v>7.8</c:v>
                </c:pt>
                <c:pt idx="1744">
                  <c:v>6.1</c:v>
                </c:pt>
                <c:pt idx="1745">
                  <c:v>5.8</c:v>
                </c:pt>
                <c:pt idx="1746">
                  <c:v>6.5</c:v>
                </c:pt>
                <c:pt idx="1747">
                  <c:v>7.2</c:v>
                </c:pt>
                <c:pt idx="1748">
                  <c:v>7.8</c:v>
                </c:pt>
                <c:pt idx="1749">
                  <c:v>4.7</c:v>
                </c:pt>
                <c:pt idx="1750">
                  <c:v>6.8</c:v>
                </c:pt>
                <c:pt idx="1751">
                  <c:v>5.9</c:v>
                </c:pt>
                <c:pt idx="1752">
                  <c:v>7.2</c:v>
                </c:pt>
                <c:pt idx="1753">
                  <c:v>8.6999999999999993</c:v>
                </c:pt>
                <c:pt idx="1754">
                  <c:v>5</c:v>
                </c:pt>
                <c:pt idx="1755">
                  <c:v>6.6</c:v>
                </c:pt>
                <c:pt idx="1756">
                  <c:v>8.3000000000000007</c:v>
                </c:pt>
                <c:pt idx="1757">
                  <c:v>6.7</c:v>
                </c:pt>
                <c:pt idx="1758">
                  <c:v>7.8</c:v>
                </c:pt>
                <c:pt idx="1759">
                  <c:v>6.5</c:v>
                </c:pt>
                <c:pt idx="1760">
                  <c:v>6.1</c:v>
                </c:pt>
                <c:pt idx="1761">
                  <c:v>8.1</c:v>
                </c:pt>
                <c:pt idx="1762">
                  <c:v>5.2</c:v>
                </c:pt>
                <c:pt idx="1763">
                  <c:v>5.6</c:v>
                </c:pt>
                <c:pt idx="1764">
                  <c:v>5.8</c:v>
                </c:pt>
                <c:pt idx="1765">
                  <c:v>6.6</c:v>
                </c:pt>
                <c:pt idx="1766">
                  <c:v>6.6</c:v>
                </c:pt>
                <c:pt idx="1767">
                  <c:v>5.5</c:v>
                </c:pt>
                <c:pt idx="1768">
                  <c:v>7</c:v>
                </c:pt>
                <c:pt idx="1769">
                  <c:v>6.5</c:v>
                </c:pt>
                <c:pt idx="1770">
                  <c:v>5.8</c:v>
                </c:pt>
                <c:pt idx="1771">
                  <c:v>5.6</c:v>
                </c:pt>
                <c:pt idx="1772">
                  <c:v>5.6</c:v>
                </c:pt>
                <c:pt idx="1773">
                  <c:v>5.8</c:v>
                </c:pt>
                <c:pt idx="1774">
                  <c:v>7.6</c:v>
                </c:pt>
                <c:pt idx="1775">
                  <c:v>6.4</c:v>
                </c:pt>
                <c:pt idx="1776">
                  <c:v>6.3</c:v>
                </c:pt>
                <c:pt idx="1777">
                  <c:v>4.5999999999999996</c:v>
                </c:pt>
                <c:pt idx="1778">
                  <c:v>6.5</c:v>
                </c:pt>
                <c:pt idx="1779">
                  <c:v>7.5</c:v>
                </c:pt>
                <c:pt idx="1780">
                  <c:v>7.5</c:v>
                </c:pt>
                <c:pt idx="1781">
                  <c:v>5.3</c:v>
                </c:pt>
                <c:pt idx="1782">
                  <c:v>7.5</c:v>
                </c:pt>
                <c:pt idx="1783">
                  <c:v>3.3</c:v>
                </c:pt>
                <c:pt idx="1784">
                  <c:v>3.5</c:v>
                </c:pt>
                <c:pt idx="1785">
                  <c:v>9.3000000000000007</c:v>
                </c:pt>
                <c:pt idx="1786">
                  <c:v>4.8</c:v>
                </c:pt>
                <c:pt idx="1787">
                  <c:v>6.9</c:v>
                </c:pt>
                <c:pt idx="1788">
                  <c:v>6</c:v>
                </c:pt>
                <c:pt idx="1789">
                  <c:v>7.3</c:v>
                </c:pt>
                <c:pt idx="1790">
                  <c:v>6.6</c:v>
                </c:pt>
                <c:pt idx="1791">
                  <c:v>7.5</c:v>
                </c:pt>
                <c:pt idx="1792">
                  <c:v>6.9</c:v>
                </c:pt>
                <c:pt idx="1793">
                  <c:v>6.8</c:v>
                </c:pt>
                <c:pt idx="1794">
                  <c:v>6.4</c:v>
                </c:pt>
                <c:pt idx="1795">
                  <c:v>5.6</c:v>
                </c:pt>
                <c:pt idx="1796">
                  <c:v>6.3</c:v>
                </c:pt>
                <c:pt idx="1797">
                  <c:v>7.3</c:v>
                </c:pt>
                <c:pt idx="1798">
                  <c:v>6.6</c:v>
                </c:pt>
                <c:pt idx="1799">
                  <c:v>4.5999999999999996</c:v>
                </c:pt>
                <c:pt idx="1800">
                  <c:v>5.0999999999999996</c:v>
                </c:pt>
                <c:pt idx="1801">
                  <c:v>5.6</c:v>
                </c:pt>
                <c:pt idx="1802">
                  <c:v>5.3</c:v>
                </c:pt>
                <c:pt idx="1803">
                  <c:v>5.6</c:v>
                </c:pt>
                <c:pt idx="1804">
                  <c:v>5.9</c:v>
                </c:pt>
                <c:pt idx="1805">
                  <c:v>4.7</c:v>
                </c:pt>
                <c:pt idx="1806">
                  <c:v>4.8</c:v>
                </c:pt>
                <c:pt idx="1807">
                  <c:v>6.8</c:v>
                </c:pt>
                <c:pt idx="1808">
                  <c:v>5.4</c:v>
                </c:pt>
                <c:pt idx="1809">
                  <c:v>5.0999999999999996</c:v>
                </c:pt>
                <c:pt idx="1810">
                  <c:v>7</c:v>
                </c:pt>
                <c:pt idx="1811">
                  <c:v>4</c:v>
                </c:pt>
                <c:pt idx="1812">
                  <c:v>7.3</c:v>
                </c:pt>
                <c:pt idx="1813">
                  <c:v>6.8</c:v>
                </c:pt>
                <c:pt idx="1814">
                  <c:v>7</c:v>
                </c:pt>
                <c:pt idx="1815">
                  <c:v>7.1</c:v>
                </c:pt>
                <c:pt idx="1816">
                  <c:v>6.9</c:v>
                </c:pt>
                <c:pt idx="1817">
                  <c:v>7.3</c:v>
                </c:pt>
                <c:pt idx="1818">
                  <c:v>8.1999999999999993</c:v>
                </c:pt>
                <c:pt idx="1819">
                  <c:v>7.1</c:v>
                </c:pt>
                <c:pt idx="1820">
                  <c:v>7.7</c:v>
                </c:pt>
                <c:pt idx="1821">
                  <c:v>6.5</c:v>
                </c:pt>
                <c:pt idx="1822">
                  <c:v>4.9000000000000004</c:v>
                </c:pt>
                <c:pt idx="1823">
                  <c:v>6.4</c:v>
                </c:pt>
                <c:pt idx="1824">
                  <c:v>5.9</c:v>
                </c:pt>
                <c:pt idx="1825">
                  <c:v>6.2</c:v>
                </c:pt>
                <c:pt idx="1826">
                  <c:v>5.8</c:v>
                </c:pt>
                <c:pt idx="1827">
                  <c:v>6.7</c:v>
                </c:pt>
                <c:pt idx="1828">
                  <c:v>5.9</c:v>
                </c:pt>
                <c:pt idx="1829">
                  <c:v>7.3</c:v>
                </c:pt>
                <c:pt idx="1830">
                  <c:v>4.0999999999999996</c:v>
                </c:pt>
                <c:pt idx="1831">
                  <c:v>4.9000000000000004</c:v>
                </c:pt>
                <c:pt idx="1832">
                  <c:v>7.9</c:v>
                </c:pt>
                <c:pt idx="1833">
                  <c:v>5.2</c:v>
                </c:pt>
                <c:pt idx="1834">
                  <c:v>4.0999999999999996</c:v>
                </c:pt>
                <c:pt idx="1835">
                  <c:v>6.6</c:v>
                </c:pt>
                <c:pt idx="1836">
                  <c:v>2.9</c:v>
                </c:pt>
                <c:pt idx="1837">
                  <c:v>6.5</c:v>
                </c:pt>
                <c:pt idx="1838">
                  <c:v>7.2</c:v>
                </c:pt>
                <c:pt idx="1839">
                  <c:v>6.8</c:v>
                </c:pt>
                <c:pt idx="1840">
                  <c:v>7.8</c:v>
                </c:pt>
                <c:pt idx="1841">
                  <c:v>6.7</c:v>
                </c:pt>
                <c:pt idx="1842">
                  <c:v>7.1</c:v>
                </c:pt>
                <c:pt idx="1843">
                  <c:v>5.7</c:v>
                </c:pt>
                <c:pt idx="1844">
                  <c:v>5.3</c:v>
                </c:pt>
                <c:pt idx="1845">
                  <c:v>7.7</c:v>
                </c:pt>
                <c:pt idx="1846">
                  <c:v>6.1</c:v>
                </c:pt>
                <c:pt idx="1847">
                  <c:v>7.3</c:v>
                </c:pt>
                <c:pt idx="1848">
                  <c:v>7.2</c:v>
                </c:pt>
                <c:pt idx="1849">
                  <c:v>6.1</c:v>
                </c:pt>
                <c:pt idx="1850">
                  <c:v>5.8</c:v>
                </c:pt>
                <c:pt idx="1851">
                  <c:v>5.7</c:v>
                </c:pt>
                <c:pt idx="1852">
                  <c:v>6.7</c:v>
                </c:pt>
                <c:pt idx="1853">
                  <c:v>6.5</c:v>
                </c:pt>
                <c:pt idx="1854">
                  <c:v>7.2</c:v>
                </c:pt>
                <c:pt idx="1855">
                  <c:v>7.6</c:v>
                </c:pt>
                <c:pt idx="1856">
                  <c:v>4.5999999999999996</c:v>
                </c:pt>
                <c:pt idx="1857">
                  <c:v>6.9</c:v>
                </c:pt>
                <c:pt idx="1858">
                  <c:v>6.6</c:v>
                </c:pt>
                <c:pt idx="1859">
                  <c:v>6.3</c:v>
                </c:pt>
                <c:pt idx="1860">
                  <c:v>6.2</c:v>
                </c:pt>
                <c:pt idx="1861">
                  <c:v>5.3</c:v>
                </c:pt>
                <c:pt idx="1862">
                  <c:v>7.3</c:v>
                </c:pt>
                <c:pt idx="1863">
                  <c:v>5.6</c:v>
                </c:pt>
                <c:pt idx="1864">
                  <c:v>6.2</c:v>
                </c:pt>
                <c:pt idx="1865">
                  <c:v>5.2</c:v>
                </c:pt>
                <c:pt idx="1866">
                  <c:v>5.3</c:v>
                </c:pt>
                <c:pt idx="1867">
                  <c:v>5.4</c:v>
                </c:pt>
                <c:pt idx="1868">
                  <c:v>4.9000000000000004</c:v>
                </c:pt>
                <c:pt idx="1869">
                  <c:v>5.5</c:v>
                </c:pt>
                <c:pt idx="1870">
                  <c:v>6.7</c:v>
                </c:pt>
                <c:pt idx="1871">
                  <c:v>7.2</c:v>
                </c:pt>
                <c:pt idx="1872">
                  <c:v>5.0999999999999996</c:v>
                </c:pt>
                <c:pt idx="1873">
                  <c:v>6.5</c:v>
                </c:pt>
                <c:pt idx="1874">
                  <c:v>8.1999999999999993</c:v>
                </c:pt>
                <c:pt idx="1875">
                  <c:v>7.7</c:v>
                </c:pt>
                <c:pt idx="1876">
                  <c:v>6.1</c:v>
                </c:pt>
                <c:pt idx="1877">
                  <c:v>8.8000000000000007</c:v>
                </c:pt>
                <c:pt idx="1878">
                  <c:v>6.8</c:v>
                </c:pt>
                <c:pt idx="1879">
                  <c:v>6.8</c:v>
                </c:pt>
                <c:pt idx="1880">
                  <c:v>6.7</c:v>
                </c:pt>
                <c:pt idx="1881">
                  <c:v>7.1</c:v>
                </c:pt>
                <c:pt idx="1882">
                  <c:v>7.1</c:v>
                </c:pt>
                <c:pt idx="1883">
                  <c:v>6.1</c:v>
                </c:pt>
                <c:pt idx="1884">
                  <c:v>8</c:v>
                </c:pt>
                <c:pt idx="1885">
                  <c:v>6.6</c:v>
                </c:pt>
                <c:pt idx="1886">
                  <c:v>5.4</c:v>
                </c:pt>
                <c:pt idx="1887">
                  <c:v>6.1</c:v>
                </c:pt>
                <c:pt idx="1888">
                  <c:v>5.6</c:v>
                </c:pt>
                <c:pt idx="1889">
                  <c:v>5.8</c:v>
                </c:pt>
                <c:pt idx="1890">
                  <c:v>2.8</c:v>
                </c:pt>
                <c:pt idx="1891">
                  <c:v>6.7</c:v>
                </c:pt>
                <c:pt idx="1892">
                  <c:v>5.0999999999999996</c:v>
                </c:pt>
                <c:pt idx="1893">
                  <c:v>7.2</c:v>
                </c:pt>
                <c:pt idx="1894">
                  <c:v>6</c:v>
                </c:pt>
                <c:pt idx="1895">
                  <c:v>6.7</c:v>
                </c:pt>
                <c:pt idx="1896">
                  <c:v>6.2</c:v>
                </c:pt>
                <c:pt idx="1897">
                  <c:v>6.2</c:v>
                </c:pt>
                <c:pt idx="1898">
                  <c:v>6.8</c:v>
                </c:pt>
                <c:pt idx="1899">
                  <c:v>7.1</c:v>
                </c:pt>
                <c:pt idx="1900">
                  <c:v>7.1</c:v>
                </c:pt>
                <c:pt idx="1901">
                  <c:v>7</c:v>
                </c:pt>
                <c:pt idx="1902">
                  <c:v>7.1</c:v>
                </c:pt>
                <c:pt idx="1903">
                  <c:v>6.4</c:v>
                </c:pt>
                <c:pt idx="1904">
                  <c:v>7</c:v>
                </c:pt>
                <c:pt idx="1905">
                  <c:v>6.2</c:v>
                </c:pt>
                <c:pt idx="1906">
                  <c:v>7.5</c:v>
                </c:pt>
                <c:pt idx="1907">
                  <c:v>4.8</c:v>
                </c:pt>
                <c:pt idx="1908">
                  <c:v>7.3</c:v>
                </c:pt>
                <c:pt idx="1909">
                  <c:v>5.8</c:v>
                </c:pt>
                <c:pt idx="1910">
                  <c:v>7.6</c:v>
                </c:pt>
                <c:pt idx="1911">
                  <c:v>5.6</c:v>
                </c:pt>
                <c:pt idx="1912">
                  <c:v>7</c:v>
                </c:pt>
                <c:pt idx="1913">
                  <c:v>6.6</c:v>
                </c:pt>
                <c:pt idx="1914">
                  <c:v>6.5</c:v>
                </c:pt>
                <c:pt idx="1915">
                  <c:v>7.4</c:v>
                </c:pt>
                <c:pt idx="1916">
                  <c:v>4.5999999999999996</c:v>
                </c:pt>
                <c:pt idx="1917">
                  <c:v>6.4</c:v>
                </c:pt>
                <c:pt idx="1918">
                  <c:v>5.9</c:v>
                </c:pt>
                <c:pt idx="1919">
                  <c:v>6.4</c:v>
                </c:pt>
                <c:pt idx="1920">
                  <c:v>6.6</c:v>
                </c:pt>
                <c:pt idx="1921">
                  <c:v>6.9</c:v>
                </c:pt>
                <c:pt idx="1922">
                  <c:v>5.8</c:v>
                </c:pt>
                <c:pt idx="1923">
                  <c:v>6.4</c:v>
                </c:pt>
                <c:pt idx="1924">
                  <c:v>5.3</c:v>
                </c:pt>
                <c:pt idx="1925">
                  <c:v>6.5</c:v>
                </c:pt>
                <c:pt idx="1926">
                  <c:v>5.7</c:v>
                </c:pt>
                <c:pt idx="1927">
                  <c:v>6.7</c:v>
                </c:pt>
                <c:pt idx="1928">
                  <c:v>3.9</c:v>
                </c:pt>
                <c:pt idx="1929">
                  <c:v>4.0999999999999996</c:v>
                </c:pt>
                <c:pt idx="1930">
                  <c:v>6.2</c:v>
                </c:pt>
                <c:pt idx="1931">
                  <c:v>3.8</c:v>
                </c:pt>
                <c:pt idx="1932">
                  <c:v>5.0999999999999996</c:v>
                </c:pt>
                <c:pt idx="1933">
                  <c:v>7.8</c:v>
                </c:pt>
                <c:pt idx="1934">
                  <c:v>7.8</c:v>
                </c:pt>
                <c:pt idx="1935">
                  <c:v>6.1</c:v>
                </c:pt>
                <c:pt idx="1936">
                  <c:v>5.8</c:v>
                </c:pt>
                <c:pt idx="1937">
                  <c:v>6.3</c:v>
                </c:pt>
                <c:pt idx="1938">
                  <c:v>5.4</c:v>
                </c:pt>
                <c:pt idx="1939">
                  <c:v>7.3</c:v>
                </c:pt>
                <c:pt idx="1940">
                  <c:v>6.8</c:v>
                </c:pt>
                <c:pt idx="1941">
                  <c:v>7.3</c:v>
                </c:pt>
                <c:pt idx="1942">
                  <c:v>6.5</c:v>
                </c:pt>
                <c:pt idx="1943">
                  <c:v>7.2</c:v>
                </c:pt>
                <c:pt idx="1944">
                  <c:v>6.3</c:v>
                </c:pt>
                <c:pt idx="1945">
                  <c:v>5.9</c:v>
                </c:pt>
                <c:pt idx="1946">
                  <c:v>7.8</c:v>
                </c:pt>
                <c:pt idx="1947">
                  <c:v>7.4</c:v>
                </c:pt>
                <c:pt idx="1948">
                  <c:v>4.8</c:v>
                </c:pt>
                <c:pt idx="1949">
                  <c:v>6.3</c:v>
                </c:pt>
                <c:pt idx="1950">
                  <c:v>7.8</c:v>
                </c:pt>
                <c:pt idx="1951">
                  <c:v>7.5</c:v>
                </c:pt>
                <c:pt idx="1952">
                  <c:v>6.8</c:v>
                </c:pt>
                <c:pt idx="1953">
                  <c:v>6.6</c:v>
                </c:pt>
                <c:pt idx="1954">
                  <c:v>4.5999999999999996</c:v>
                </c:pt>
                <c:pt idx="1955">
                  <c:v>7.1</c:v>
                </c:pt>
                <c:pt idx="1956">
                  <c:v>6.1</c:v>
                </c:pt>
                <c:pt idx="1957">
                  <c:v>6.7</c:v>
                </c:pt>
                <c:pt idx="1958">
                  <c:v>7.1</c:v>
                </c:pt>
                <c:pt idx="1959">
                  <c:v>5.8</c:v>
                </c:pt>
                <c:pt idx="1960">
                  <c:v>6.7</c:v>
                </c:pt>
                <c:pt idx="1961">
                  <c:v>5.8</c:v>
                </c:pt>
                <c:pt idx="1962">
                  <c:v>6.8</c:v>
                </c:pt>
                <c:pt idx="1963">
                  <c:v>8.5</c:v>
                </c:pt>
                <c:pt idx="1964">
                  <c:v>6.6</c:v>
                </c:pt>
                <c:pt idx="1965">
                  <c:v>7.7</c:v>
                </c:pt>
                <c:pt idx="1966">
                  <c:v>4.7</c:v>
                </c:pt>
                <c:pt idx="1967">
                  <c:v>6.4</c:v>
                </c:pt>
                <c:pt idx="1968">
                  <c:v>5.5</c:v>
                </c:pt>
                <c:pt idx="1969">
                  <c:v>8.6</c:v>
                </c:pt>
                <c:pt idx="1970">
                  <c:v>7</c:v>
                </c:pt>
                <c:pt idx="1971">
                  <c:v>7.1</c:v>
                </c:pt>
                <c:pt idx="1972">
                  <c:v>5.7</c:v>
                </c:pt>
                <c:pt idx="1973">
                  <c:v>3.7</c:v>
                </c:pt>
                <c:pt idx="1974">
                  <c:v>7.5</c:v>
                </c:pt>
                <c:pt idx="1975">
                  <c:v>4.5999999999999996</c:v>
                </c:pt>
                <c:pt idx="1976">
                  <c:v>4.9000000000000004</c:v>
                </c:pt>
                <c:pt idx="1977">
                  <c:v>7.1</c:v>
                </c:pt>
                <c:pt idx="1978">
                  <c:v>5.8</c:v>
                </c:pt>
                <c:pt idx="1979">
                  <c:v>5.4</c:v>
                </c:pt>
                <c:pt idx="1980">
                  <c:v>7.3</c:v>
                </c:pt>
                <c:pt idx="1981">
                  <c:v>7.1</c:v>
                </c:pt>
                <c:pt idx="1982">
                  <c:v>5.8</c:v>
                </c:pt>
                <c:pt idx="1983">
                  <c:v>8.1</c:v>
                </c:pt>
                <c:pt idx="1984">
                  <c:v>5.7</c:v>
                </c:pt>
                <c:pt idx="1985">
                  <c:v>4.4000000000000004</c:v>
                </c:pt>
                <c:pt idx="1986">
                  <c:v>7.9</c:v>
                </c:pt>
                <c:pt idx="1987">
                  <c:v>7.6</c:v>
                </c:pt>
                <c:pt idx="1988">
                  <c:v>4.8</c:v>
                </c:pt>
                <c:pt idx="1989">
                  <c:v>2.7</c:v>
                </c:pt>
                <c:pt idx="1990">
                  <c:v>5.8</c:v>
                </c:pt>
                <c:pt idx="1991">
                  <c:v>7.5</c:v>
                </c:pt>
                <c:pt idx="1992">
                  <c:v>5.4</c:v>
                </c:pt>
                <c:pt idx="1993">
                  <c:v>4.0999999999999996</c:v>
                </c:pt>
                <c:pt idx="1994">
                  <c:v>5.9</c:v>
                </c:pt>
                <c:pt idx="1995">
                  <c:v>6.3</c:v>
                </c:pt>
                <c:pt idx="1996">
                  <c:v>6.8</c:v>
                </c:pt>
                <c:pt idx="1997">
                  <c:v>2.2999999999999998</c:v>
                </c:pt>
                <c:pt idx="1998">
                  <c:v>8.1</c:v>
                </c:pt>
                <c:pt idx="1999">
                  <c:v>6.1</c:v>
                </c:pt>
                <c:pt idx="2000">
                  <c:v>5</c:v>
                </c:pt>
                <c:pt idx="2001">
                  <c:v>5.5</c:v>
                </c:pt>
                <c:pt idx="2002">
                  <c:v>6.2</c:v>
                </c:pt>
                <c:pt idx="2003">
                  <c:v>6.2</c:v>
                </c:pt>
                <c:pt idx="2004">
                  <c:v>6.3</c:v>
                </c:pt>
                <c:pt idx="2005">
                  <c:v>6.7</c:v>
                </c:pt>
                <c:pt idx="2006">
                  <c:v>3.5</c:v>
                </c:pt>
                <c:pt idx="2007">
                  <c:v>7.5</c:v>
                </c:pt>
                <c:pt idx="2008">
                  <c:v>6.6</c:v>
                </c:pt>
                <c:pt idx="2009">
                  <c:v>7.5</c:v>
                </c:pt>
                <c:pt idx="2010">
                  <c:v>7.2</c:v>
                </c:pt>
                <c:pt idx="2011">
                  <c:v>4.8</c:v>
                </c:pt>
                <c:pt idx="2012">
                  <c:v>6.6</c:v>
                </c:pt>
                <c:pt idx="2013">
                  <c:v>3.5</c:v>
                </c:pt>
                <c:pt idx="2014">
                  <c:v>7.6</c:v>
                </c:pt>
                <c:pt idx="2015">
                  <c:v>6.3</c:v>
                </c:pt>
                <c:pt idx="2016">
                  <c:v>5.5</c:v>
                </c:pt>
                <c:pt idx="2017">
                  <c:v>6.3</c:v>
                </c:pt>
                <c:pt idx="2018">
                  <c:v>6.5</c:v>
                </c:pt>
                <c:pt idx="2019">
                  <c:v>6.9</c:v>
                </c:pt>
                <c:pt idx="2020">
                  <c:v>7.6</c:v>
                </c:pt>
                <c:pt idx="2021">
                  <c:v>3.9</c:v>
                </c:pt>
                <c:pt idx="2022">
                  <c:v>6.1</c:v>
                </c:pt>
                <c:pt idx="2023">
                  <c:v>7.3</c:v>
                </c:pt>
                <c:pt idx="2024">
                  <c:v>8.3000000000000007</c:v>
                </c:pt>
                <c:pt idx="2025">
                  <c:v>5.8</c:v>
                </c:pt>
                <c:pt idx="2026">
                  <c:v>6.8</c:v>
                </c:pt>
                <c:pt idx="2027">
                  <c:v>7</c:v>
                </c:pt>
                <c:pt idx="2028">
                  <c:v>5.9</c:v>
                </c:pt>
                <c:pt idx="2029">
                  <c:v>6.5</c:v>
                </c:pt>
                <c:pt idx="2030">
                  <c:v>6.4</c:v>
                </c:pt>
                <c:pt idx="2031">
                  <c:v>5.8</c:v>
                </c:pt>
                <c:pt idx="2032">
                  <c:v>5.0999999999999996</c:v>
                </c:pt>
                <c:pt idx="2033">
                  <c:v>6.8</c:v>
                </c:pt>
                <c:pt idx="2034">
                  <c:v>5.3</c:v>
                </c:pt>
                <c:pt idx="2035">
                  <c:v>5.3</c:v>
                </c:pt>
                <c:pt idx="2036">
                  <c:v>4.9000000000000004</c:v>
                </c:pt>
                <c:pt idx="2037">
                  <c:v>6.8</c:v>
                </c:pt>
                <c:pt idx="2038">
                  <c:v>6.1</c:v>
                </c:pt>
                <c:pt idx="2039">
                  <c:v>8.5</c:v>
                </c:pt>
                <c:pt idx="2040">
                  <c:v>5.9</c:v>
                </c:pt>
                <c:pt idx="2041">
                  <c:v>6.3</c:v>
                </c:pt>
                <c:pt idx="2042">
                  <c:v>5.9</c:v>
                </c:pt>
                <c:pt idx="2043">
                  <c:v>5.4</c:v>
                </c:pt>
                <c:pt idx="2044">
                  <c:v>6.9</c:v>
                </c:pt>
                <c:pt idx="2045">
                  <c:v>7.5</c:v>
                </c:pt>
                <c:pt idx="2046">
                  <c:v>8.1999999999999993</c:v>
                </c:pt>
                <c:pt idx="2047">
                  <c:v>5.9</c:v>
                </c:pt>
                <c:pt idx="2048">
                  <c:v>5</c:v>
                </c:pt>
                <c:pt idx="2049">
                  <c:v>7.3</c:v>
                </c:pt>
                <c:pt idx="2050">
                  <c:v>6.4</c:v>
                </c:pt>
                <c:pt idx="2051">
                  <c:v>6.6</c:v>
                </c:pt>
                <c:pt idx="2052">
                  <c:v>7.8</c:v>
                </c:pt>
                <c:pt idx="2053">
                  <c:v>4</c:v>
                </c:pt>
                <c:pt idx="2054">
                  <c:v>7.6</c:v>
                </c:pt>
                <c:pt idx="2055">
                  <c:v>7.7</c:v>
                </c:pt>
                <c:pt idx="2056">
                  <c:v>5.8</c:v>
                </c:pt>
                <c:pt idx="2057">
                  <c:v>5.6</c:v>
                </c:pt>
                <c:pt idx="2058">
                  <c:v>5.3</c:v>
                </c:pt>
                <c:pt idx="2059">
                  <c:v>6.6</c:v>
                </c:pt>
                <c:pt idx="2060">
                  <c:v>1.9</c:v>
                </c:pt>
                <c:pt idx="2061">
                  <c:v>5.7</c:v>
                </c:pt>
                <c:pt idx="2062">
                  <c:v>6.6</c:v>
                </c:pt>
                <c:pt idx="2063">
                  <c:v>6</c:v>
                </c:pt>
                <c:pt idx="2064">
                  <c:v>6.1</c:v>
                </c:pt>
                <c:pt idx="2065">
                  <c:v>4.8</c:v>
                </c:pt>
                <c:pt idx="2066">
                  <c:v>6.2</c:v>
                </c:pt>
                <c:pt idx="2067">
                  <c:v>7.5</c:v>
                </c:pt>
                <c:pt idx="2068">
                  <c:v>6.3</c:v>
                </c:pt>
                <c:pt idx="2069">
                  <c:v>7.1</c:v>
                </c:pt>
                <c:pt idx="2070">
                  <c:v>6.6</c:v>
                </c:pt>
                <c:pt idx="2071">
                  <c:v>6.1</c:v>
                </c:pt>
                <c:pt idx="2072">
                  <c:v>6.7</c:v>
                </c:pt>
                <c:pt idx="2073">
                  <c:v>5.6</c:v>
                </c:pt>
                <c:pt idx="2074">
                  <c:v>7.2</c:v>
                </c:pt>
                <c:pt idx="2075">
                  <c:v>4.3</c:v>
                </c:pt>
                <c:pt idx="2076">
                  <c:v>6.4</c:v>
                </c:pt>
                <c:pt idx="2077">
                  <c:v>7.1</c:v>
                </c:pt>
                <c:pt idx="2078">
                  <c:v>6.3</c:v>
                </c:pt>
                <c:pt idx="2079">
                  <c:v>7.4</c:v>
                </c:pt>
                <c:pt idx="2080">
                  <c:v>6.1</c:v>
                </c:pt>
                <c:pt idx="2081">
                  <c:v>6.6</c:v>
                </c:pt>
                <c:pt idx="2082">
                  <c:v>6</c:v>
                </c:pt>
                <c:pt idx="2083">
                  <c:v>6.8</c:v>
                </c:pt>
                <c:pt idx="2084">
                  <c:v>6.8</c:v>
                </c:pt>
                <c:pt idx="2085">
                  <c:v>7.2</c:v>
                </c:pt>
                <c:pt idx="2086">
                  <c:v>1.9</c:v>
                </c:pt>
                <c:pt idx="2087">
                  <c:v>5.5</c:v>
                </c:pt>
                <c:pt idx="2088">
                  <c:v>4.5</c:v>
                </c:pt>
                <c:pt idx="2089">
                  <c:v>6.3</c:v>
                </c:pt>
                <c:pt idx="2090">
                  <c:v>6.7</c:v>
                </c:pt>
                <c:pt idx="2091">
                  <c:v>2.8</c:v>
                </c:pt>
                <c:pt idx="2092">
                  <c:v>5</c:v>
                </c:pt>
                <c:pt idx="2093">
                  <c:v>4.3</c:v>
                </c:pt>
                <c:pt idx="2094">
                  <c:v>5.6</c:v>
                </c:pt>
                <c:pt idx="2095">
                  <c:v>6.2</c:v>
                </c:pt>
                <c:pt idx="2096">
                  <c:v>5.3</c:v>
                </c:pt>
                <c:pt idx="2097">
                  <c:v>7.4</c:v>
                </c:pt>
                <c:pt idx="2098">
                  <c:v>7.4</c:v>
                </c:pt>
                <c:pt idx="2099">
                  <c:v>6.5</c:v>
                </c:pt>
                <c:pt idx="2100">
                  <c:v>7.1</c:v>
                </c:pt>
                <c:pt idx="2101">
                  <c:v>7.2</c:v>
                </c:pt>
                <c:pt idx="2102">
                  <c:v>2.2999999999999998</c:v>
                </c:pt>
                <c:pt idx="2103">
                  <c:v>6.4</c:v>
                </c:pt>
                <c:pt idx="2104">
                  <c:v>6.1</c:v>
                </c:pt>
                <c:pt idx="2105">
                  <c:v>7</c:v>
                </c:pt>
                <c:pt idx="2106">
                  <c:v>7</c:v>
                </c:pt>
                <c:pt idx="2107">
                  <c:v>7</c:v>
                </c:pt>
                <c:pt idx="2108">
                  <c:v>4.9000000000000004</c:v>
                </c:pt>
                <c:pt idx="2109">
                  <c:v>6.9</c:v>
                </c:pt>
                <c:pt idx="2110">
                  <c:v>7.5</c:v>
                </c:pt>
                <c:pt idx="2111">
                  <c:v>8.4</c:v>
                </c:pt>
                <c:pt idx="2112">
                  <c:v>6.9</c:v>
                </c:pt>
                <c:pt idx="2113">
                  <c:v>4.5</c:v>
                </c:pt>
                <c:pt idx="2114">
                  <c:v>7.4</c:v>
                </c:pt>
                <c:pt idx="2115">
                  <c:v>7</c:v>
                </c:pt>
                <c:pt idx="2116">
                  <c:v>2.8</c:v>
                </c:pt>
                <c:pt idx="2117">
                  <c:v>7.5</c:v>
                </c:pt>
                <c:pt idx="2118">
                  <c:v>7.1</c:v>
                </c:pt>
                <c:pt idx="2119">
                  <c:v>6.4</c:v>
                </c:pt>
                <c:pt idx="2120">
                  <c:v>5.3</c:v>
                </c:pt>
                <c:pt idx="2121">
                  <c:v>6.9</c:v>
                </c:pt>
                <c:pt idx="2122">
                  <c:v>6.2</c:v>
                </c:pt>
                <c:pt idx="2123">
                  <c:v>6.4</c:v>
                </c:pt>
                <c:pt idx="2124">
                  <c:v>5.0999999999999996</c:v>
                </c:pt>
                <c:pt idx="2125">
                  <c:v>5.5</c:v>
                </c:pt>
                <c:pt idx="2126">
                  <c:v>5.4</c:v>
                </c:pt>
                <c:pt idx="2127">
                  <c:v>7.5</c:v>
                </c:pt>
                <c:pt idx="2128">
                  <c:v>7.4</c:v>
                </c:pt>
                <c:pt idx="2129">
                  <c:v>8</c:v>
                </c:pt>
                <c:pt idx="2130">
                  <c:v>5.7</c:v>
                </c:pt>
                <c:pt idx="2131">
                  <c:v>6.8</c:v>
                </c:pt>
                <c:pt idx="2132">
                  <c:v>5.9</c:v>
                </c:pt>
                <c:pt idx="2133">
                  <c:v>7.2</c:v>
                </c:pt>
                <c:pt idx="2134">
                  <c:v>5.5</c:v>
                </c:pt>
                <c:pt idx="2135">
                  <c:v>8.5</c:v>
                </c:pt>
                <c:pt idx="2136">
                  <c:v>5.6</c:v>
                </c:pt>
                <c:pt idx="2137">
                  <c:v>4.0999999999999996</c:v>
                </c:pt>
                <c:pt idx="2138">
                  <c:v>6.1</c:v>
                </c:pt>
                <c:pt idx="2139">
                  <c:v>5.4</c:v>
                </c:pt>
                <c:pt idx="2140">
                  <c:v>7.1</c:v>
                </c:pt>
                <c:pt idx="2141">
                  <c:v>3.6</c:v>
                </c:pt>
                <c:pt idx="2142">
                  <c:v>6.5</c:v>
                </c:pt>
                <c:pt idx="2143">
                  <c:v>8.6</c:v>
                </c:pt>
                <c:pt idx="2144">
                  <c:v>7</c:v>
                </c:pt>
                <c:pt idx="2145">
                  <c:v>7.6</c:v>
                </c:pt>
                <c:pt idx="2146">
                  <c:v>6.5</c:v>
                </c:pt>
                <c:pt idx="2147">
                  <c:v>6.4</c:v>
                </c:pt>
                <c:pt idx="2148">
                  <c:v>6.3</c:v>
                </c:pt>
                <c:pt idx="2149">
                  <c:v>5.7</c:v>
                </c:pt>
                <c:pt idx="2150">
                  <c:v>6.3</c:v>
                </c:pt>
                <c:pt idx="2151">
                  <c:v>6</c:v>
                </c:pt>
                <c:pt idx="2152">
                  <c:v>7.7</c:v>
                </c:pt>
                <c:pt idx="2153">
                  <c:v>6.2</c:v>
                </c:pt>
                <c:pt idx="2154">
                  <c:v>7.7</c:v>
                </c:pt>
                <c:pt idx="2155">
                  <c:v>6.4</c:v>
                </c:pt>
                <c:pt idx="2156">
                  <c:v>6.4</c:v>
                </c:pt>
                <c:pt idx="2157">
                  <c:v>6.9</c:v>
                </c:pt>
                <c:pt idx="2158">
                  <c:v>7.3</c:v>
                </c:pt>
                <c:pt idx="2159">
                  <c:v>7.3</c:v>
                </c:pt>
                <c:pt idx="2160">
                  <c:v>6.2</c:v>
                </c:pt>
                <c:pt idx="2161">
                  <c:v>6.6</c:v>
                </c:pt>
                <c:pt idx="2162">
                  <c:v>6.7</c:v>
                </c:pt>
                <c:pt idx="2163">
                  <c:v>5.7</c:v>
                </c:pt>
                <c:pt idx="2164">
                  <c:v>3.1</c:v>
                </c:pt>
                <c:pt idx="2165">
                  <c:v>6.3</c:v>
                </c:pt>
                <c:pt idx="2166">
                  <c:v>5.7</c:v>
                </c:pt>
                <c:pt idx="2167">
                  <c:v>7.1</c:v>
                </c:pt>
                <c:pt idx="2168">
                  <c:v>7</c:v>
                </c:pt>
                <c:pt idx="2169">
                  <c:v>6.1</c:v>
                </c:pt>
                <c:pt idx="2170">
                  <c:v>6.6</c:v>
                </c:pt>
                <c:pt idx="2171">
                  <c:v>7.8</c:v>
                </c:pt>
                <c:pt idx="2172">
                  <c:v>8.3000000000000007</c:v>
                </c:pt>
                <c:pt idx="2173">
                  <c:v>3.9</c:v>
                </c:pt>
                <c:pt idx="2174">
                  <c:v>7</c:v>
                </c:pt>
                <c:pt idx="2175">
                  <c:v>6.7</c:v>
                </c:pt>
                <c:pt idx="2176">
                  <c:v>7.3</c:v>
                </c:pt>
                <c:pt idx="2177">
                  <c:v>6.3</c:v>
                </c:pt>
                <c:pt idx="2178">
                  <c:v>7.8</c:v>
                </c:pt>
                <c:pt idx="2179">
                  <c:v>7.3</c:v>
                </c:pt>
                <c:pt idx="2180">
                  <c:v>7.6</c:v>
                </c:pt>
                <c:pt idx="2181">
                  <c:v>5.3</c:v>
                </c:pt>
                <c:pt idx="2182">
                  <c:v>5.3</c:v>
                </c:pt>
                <c:pt idx="2183">
                  <c:v>6.8</c:v>
                </c:pt>
                <c:pt idx="2184">
                  <c:v>7.1</c:v>
                </c:pt>
                <c:pt idx="2185">
                  <c:v>5.8</c:v>
                </c:pt>
                <c:pt idx="2186">
                  <c:v>5.8</c:v>
                </c:pt>
                <c:pt idx="2187">
                  <c:v>8.3000000000000007</c:v>
                </c:pt>
                <c:pt idx="2188">
                  <c:v>5.6</c:v>
                </c:pt>
                <c:pt idx="2189">
                  <c:v>6.8</c:v>
                </c:pt>
                <c:pt idx="2190">
                  <c:v>5</c:v>
                </c:pt>
                <c:pt idx="2191">
                  <c:v>7.6</c:v>
                </c:pt>
                <c:pt idx="2192">
                  <c:v>6.7</c:v>
                </c:pt>
                <c:pt idx="2193">
                  <c:v>6.7</c:v>
                </c:pt>
                <c:pt idx="2194">
                  <c:v>5.7</c:v>
                </c:pt>
                <c:pt idx="2195">
                  <c:v>5.2</c:v>
                </c:pt>
                <c:pt idx="2196">
                  <c:v>7.5</c:v>
                </c:pt>
                <c:pt idx="2197">
                  <c:v>7.2</c:v>
                </c:pt>
                <c:pt idx="2198">
                  <c:v>5.3</c:v>
                </c:pt>
                <c:pt idx="2199">
                  <c:v>6.5</c:v>
                </c:pt>
                <c:pt idx="2200">
                  <c:v>5</c:v>
                </c:pt>
                <c:pt idx="2201">
                  <c:v>6.1</c:v>
                </c:pt>
                <c:pt idx="2202">
                  <c:v>4.4000000000000004</c:v>
                </c:pt>
                <c:pt idx="2203">
                  <c:v>7.5</c:v>
                </c:pt>
                <c:pt idx="2204">
                  <c:v>5.7</c:v>
                </c:pt>
                <c:pt idx="2205">
                  <c:v>5.5</c:v>
                </c:pt>
                <c:pt idx="2206">
                  <c:v>7.1</c:v>
                </c:pt>
                <c:pt idx="2207">
                  <c:v>5.9</c:v>
                </c:pt>
                <c:pt idx="2208">
                  <c:v>6.7</c:v>
                </c:pt>
                <c:pt idx="2209">
                  <c:v>7</c:v>
                </c:pt>
                <c:pt idx="2210">
                  <c:v>7.9</c:v>
                </c:pt>
                <c:pt idx="2211">
                  <c:v>6.9</c:v>
                </c:pt>
                <c:pt idx="2212">
                  <c:v>7.3</c:v>
                </c:pt>
                <c:pt idx="2213">
                  <c:v>7.3</c:v>
                </c:pt>
                <c:pt idx="2214">
                  <c:v>3.5</c:v>
                </c:pt>
                <c:pt idx="2215">
                  <c:v>7.8</c:v>
                </c:pt>
                <c:pt idx="2216">
                  <c:v>6.7</c:v>
                </c:pt>
                <c:pt idx="2217">
                  <c:v>6.4</c:v>
                </c:pt>
                <c:pt idx="2218">
                  <c:v>7.1</c:v>
                </c:pt>
                <c:pt idx="2219">
                  <c:v>7.8</c:v>
                </c:pt>
                <c:pt idx="2220">
                  <c:v>5.9</c:v>
                </c:pt>
                <c:pt idx="2221">
                  <c:v>7.2</c:v>
                </c:pt>
                <c:pt idx="2222">
                  <c:v>6.2</c:v>
                </c:pt>
                <c:pt idx="2223">
                  <c:v>6.7</c:v>
                </c:pt>
                <c:pt idx="2224">
                  <c:v>7.6</c:v>
                </c:pt>
                <c:pt idx="2225">
                  <c:v>6.2</c:v>
                </c:pt>
                <c:pt idx="2226">
                  <c:v>6.5</c:v>
                </c:pt>
                <c:pt idx="2227">
                  <c:v>8.1</c:v>
                </c:pt>
                <c:pt idx="2228">
                  <c:v>6.3</c:v>
                </c:pt>
                <c:pt idx="2229">
                  <c:v>4.4000000000000004</c:v>
                </c:pt>
                <c:pt idx="2230">
                  <c:v>6</c:v>
                </c:pt>
                <c:pt idx="2231">
                  <c:v>7.6</c:v>
                </c:pt>
                <c:pt idx="2232">
                  <c:v>8.4</c:v>
                </c:pt>
                <c:pt idx="2233">
                  <c:v>7.9</c:v>
                </c:pt>
                <c:pt idx="2234">
                  <c:v>5.6</c:v>
                </c:pt>
                <c:pt idx="2235">
                  <c:v>6.5</c:v>
                </c:pt>
                <c:pt idx="2236">
                  <c:v>7.5</c:v>
                </c:pt>
                <c:pt idx="2237">
                  <c:v>6.3</c:v>
                </c:pt>
                <c:pt idx="2238">
                  <c:v>7.9</c:v>
                </c:pt>
                <c:pt idx="2239">
                  <c:v>5.0999999999999996</c:v>
                </c:pt>
                <c:pt idx="2240">
                  <c:v>6.7</c:v>
                </c:pt>
                <c:pt idx="2241">
                  <c:v>6.7</c:v>
                </c:pt>
                <c:pt idx="2242">
                  <c:v>5.6</c:v>
                </c:pt>
                <c:pt idx="2243">
                  <c:v>5.6</c:v>
                </c:pt>
                <c:pt idx="2244">
                  <c:v>6.2</c:v>
                </c:pt>
                <c:pt idx="2245">
                  <c:v>5.6</c:v>
                </c:pt>
                <c:pt idx="2246">
                  <c:v>6.4</c:v>
                </c:pt>
                <c:pt idx="2247">
                  <c:v>5.6</c:v>
                </c:pt>
                <c:pt idx="2248">
                  <c:v>7.4</c:v>
                </c:pt>
                <c:pt idx="2249">
                  <c:v>7.2</c:v>
                </c:pt>
                <c:pt idx="2250">
                  <c:v>4.9000000000000004</c:v>
                </c:pt>
                <c:pt idx="2251">
                  <c:v>7.5</c:v>
                </c:pt>
                <c:pt idx="2252">
                  <c:v>4.8</c:v>
                </c:pt>
                <c:pt idx="2253">
                  <c:v>3.1</c:v>
                </c:pt>
                <c:pt idx="2254">
                  <c:v>5.8</c:v>
                </c:pt>
                <c:pt idx="2255">
                  <c:v>6.7</c:v>
                </c:pt>
                <c:pt idx="2256">
                  <c:v>6.5</c:v>
                </c:pt>
                <c:pt idx="2257">
                  <c:v>5.9</c:v>
                </c:pt>
                <c:pt idx="2258">
                  <c:v>5.5</c:v>
                </c:pt>
                <c:pt idx="2259">
                  <c:v>3.6</c:v>
                </c:pt>
                <c:pt idx="2260">
                  <c:v>7.4</c:v>
                </c:pt>
                <c:pt idx="2261">
                  <c:v>3</c:v>
                </c:pt>
                <c:pt idx="2262">
                  <c:v>7.6</c:v>
                </c:pt>
                <c:pt idx="2263">
                  <c:v>6.4</c:v>
                </c:pt>
                <c:pt idx="2264">
                  <c:v>6.9</c:v>
                </c:pt>
                <c:pt idx="2265">
                  <c:v>5.5</c:v>
                </c:pt>
                <c:pt idx="2266">
                  <c:v>4.0999999999999996</c:v>
                </c:pt>
                <c:pt idx="2267">
                  <c:v>6.8</c:v>
                </c:pt>
                <c:pt idx="2268">
                  <c:v>6.5</c:v>
                </c:pt>
                <c:pt idx="2269">
                  <c:v>7.4</c:v>
                </c:pt>
                <c:pt idx="2270">
                  <c:v>7.7</c:v>
                </c:pt>
                <c:pt idx="2271">
                  <c:v>7.1</c:v>
                </c:pt>
                <c:pt idx="2272">
                  <c:v>6.3</c:v>
                </c:pt>
                <c:pt idx="2273">
                  <c:v>7.6</c:v>
                </c:pt>
                <c:pt idx="2274">
                  <c:v>8</c:v>
                </c:pt>
                <c:pt idx="2275">
                  <c:v>7.3</c:v>
                </c:pt>
                <c:pt idx="2276">
                  <c:v>7.6</c:v>
                </c:pt>
                <c:pt idx="2277">
                  <c:v>7.8</c:v>
                </c:pt>
                <c:pt idx="2278">
                  <c:v>6.5</c:v>
                </c:pt>
                <c:pt idx="2279">
                  <c:v>6.4</c:v>
                </c:pt>
                <c:pt idx="2280">
                  <c:v>8</c:v>
                </c:pt>
                <c:pt idx="2281">
                  <c:v>4.8</c:v>
                </c:pt>
                <c:pt idx="2282">
                  <c:v>7.8</c:v>
                </c:pt>
                <c:pt idx="2283">
                  <c:v>5.9</c:v>
                </c:pt>
                <c:pt idx="2284">
                  <c:v>5.4</c:v>
                </c:pt>
                <c:pt idx="2285">
                  <c:v>3.3</c:v>
                </c:pt>
                <c:pt idx="2286">
                  <c:v>8.1999999999999993</c:v>
                </c:pt>
                <c:pt idx="2287">
                  <c:v>5.4</c:v>
                </c:pt>
                <c:pt idx="2288">
                  <c:v>6.4</c:v>
                </c:pt>
                <c:pt idx="2289">
                  <c:v>4.8</c:v>
                </c:pt>
                <c:pt idx="2290">
                  <c:v>5.9</c:v>
                </c:pt>
                <c:pt idx="2291">
                  <c:v>5.5</c:v>
                </c:pt>
                <c:pt idx="2292">
                  <c:v>7.9</c:v>
                </c:pt>
                <c:pt idx="2293">
                  <c:v>4.9000000000000004</c:v>
                </c:pt>
                <c:pt idx="2294">
                  <c:v>7.2</c:v>
                </c:pt>
                <c:pt idx="2295">
                  <c:v>5.3</c:v>
                </c:pt>
                <c:pt idx="2296">
                  <c:v>7.2</c:v>
                </c:pt>
                <c:pt idx="2297">
                  <c:v>5.0999999999999996</c:v>
                </c:pt>
                <c:pt idx="2298">
                  <c:v>5.6</c:v>
                </c:pt>
                <c:pt idx="2299">
                  <c:v>7.6</c:v>
                </c:pt>
                <c:pt idx="2300">
                  <c:v>7.2</c:v>
                </c:pt>
                <c:pt idx="2301">
                  <c:v>5.7</c:v>
                </c:pt>
                <c:pt idx="2302">
                  <c:v>5.2</c:v>
                </c:pt>
                <c:pt idx="2303">
                  <c:v>7.7</c:v>
                </c:pt>
                <c:pt idx="2304">
                  <c:v>7</c:v>
                </c:pt>
                <c:pt idx="2305">
                  <c:v>6</c:v>
                </c:pt>
                <c:pt idx="2306">
                  <c:v>6.6</c:v>
                </c:pt>
                <c:pt idx="2307">
                  <c:v>6.8</c:v>
                </c:pt>
                <c:pt idx="2308">
                  <c:v>7.2</c:v>
                </c:pt>
                <c:pt idx="2309">
                  <c:v>7.2</c:v>
                </c:pt>
                <c:pt idx="2310">
                  <c:v>2.8</c:v>
                </c:pt>
                <c:pt idx="2311">
                  <c:v>6.6</c:v>
                </c:pt>
                <c:pt idx="2312">
                  <c:v>6.7</c:v>
                </c:pt>
                <c:pt idx="2313">
                  <c:v>7</c:v>
                </c:pt>
                <c:pt idx="2314">
                  <c:v>4.4000000000000004</c:v>
                </c:pt>
                <c:pt idx="2315">
                  <c:v>6.2</c:v>
                </c:pt>
                <c:pt idx="2316">
                  <c:v>7.3</c:v>
                </c:pt>
                <c:pt idx="2317">
                  <c:v>5.0999999999999996</c:v>
                </c:pt>
                <c:pt idx="2318">
                  <c:v>6.6</c:v>
                </c:pt>
                <c:pt idx="2319">
                  <c:v>4.5</c:v>
                </c:pt>
                <c:pt idx="2320">
                  <c:v>5.9</c:v>
                </c:pt>
                <c:pt idx="2321">
                  <c:v>6.6</c:v>
                </c:pt>
                <c:pt idx="2322">
                  <c:v>6.5</c:v>
                </c:pt>
                <c:pt idx="2323">
                  <c:v>7.3</c:v>
                </c:pt>
                <c:pt idx="2324">
                  <c:v>7.5</c:v>
                </c:pt>
                <c:pt idx="2325">
                  <c:v>5.9</c:v>
                </c:pt>
                <c:pt idx="2326">
                  <c:v>7.4</c:v>
                </c:pt>
                <c:pt idx="2327">
                  <c:v>6.9</c:v>
                </c:pt>
                <c:pt idx="2328">
                  <c:v>7.9</c:v>
                </c:pt>
                <c:pt idx="2329">
                  <c:v>8.4</c:v>
                </c:pt>
                <c:pt idx="2330">
                  <c:v>8</c:v>
                </c:pt>
                <c:pt idx="2331">
                  <c:v>6</c:v>
                </c:pt>
                <c:pt idx="2332">
                  <c:v>6.8</c:v>
                </c:pt>
                <c:pt idx="2333">
                  <c:v>7.8</c:v>
                </c:pt>
                <c:pt idx="2334">
                  <c:v>8.1</c:v>
                </c:pt>
                <c:pt idx="2335">
                  <c:v>6.1</c:v>
                </c:pt>
                <c:pt idx="2336">
                  <c:v>6.2</c:v>
                </c:pt>
                <c:pt idx="2337">
                  <c:v>6.2</c:v>
                </c:pt>
                <c:pt idx="2338">
                  <c:v>7.4</c:v>
                </c:pt>
                <c:pt idx="2339">
                  <c:v>6.6</c:v>
                </c:pt>
                <c:pt idx="2340">
                  <c:v>7.3</c:v>
                </c:pt>
                <c:pt idx="2341">
                  <c:v>7.5</c:v>
                </c:pt>
                <c:pt idx="2342">
                  <c:v>5.6</c:v>
                </c:pt>
                <c:pt idx="2343">
                  <c:v>7.3</c:v>
                </c:pt>
                <c:pt idx="2344">
                  <c:v>6.4</c:v>
                </c:pt>
                <c:pt idx="2345">
                  <c:v>5</c:v>
                </c:pt>
                <c:pt idx="2346">
                  <c:v>5.4</c:v>
                </c:pt>
                <c:pt idx="2347">
                  <c:v>7.1</c:v>
                </c:pt>
                <c:pt idx="2348">
                  <c:v>5.3</c:v>
                </c:pt>
                <c:pt idx="2349">
                  <c:v>6.5</c:v>
                </c:pt>
                <c:pt idx="2350">
                  <c:v>6.2</c:v>
                </c:pt>
                <c:pt idx="2351">
                  <c:v>6.4</c:v>
                </c:pt>
                <c:pt idx="2352">
                  <c:v>6.9</c:v>
                </c:pt>
                <c:pt idx="2353">
                  <c:v>5.7</c:v>
                </c:pt>
                <c:pt idx="2354">
                  <c:v>7.7</c:v>
                </c:pt>
                <c:pt idx="2355">
                  <c:v>5.6</c:v>
                </c:pt>
                <c:pt idx="2356">
                  <c:v>7.7</c:v>
                </c:pt>
                <c:pt idx="2357">
                  <c:v>5.0999999999999996</c:v>
                </c:pt>
                <c:pt idx="2358">
                  <c:v>6.8</c:v>
                </c:pt>
                <c:pt idx="2359">
                  <c:v>8.4</c:v>
                </c:pt>
                <c:pt idx="2360">
                  <c:v>4.9000000000000004</c:v>
                </c:pt>
                <c:pt idx="2361">
                  <c:v>7.1</c:v>
                </c:pt>
                <c:pt idx="2362">
                  <c:v>6.6</c:v>
                </c:pt>
                <c:pt idx="2363">
                  <c:v>6.1</c:v>
                </c:pt>
                <c:pt idx="2364">
                  <c:v>4.0999999999999996</c:v>
                </c:pt>
                <c:pt idx="2365">
                  <c:v>8.1</c:v>
                </c:pt>
                <c:pt idx="2366">
                  <c:v>7.6</c:v>
                </c:pt>
                <c:pt idx="2367">
                  <c:v>7.8</c:v>
                </c:pt>
                <c:pt idx="2368">
                  <c:v>4.5999999999999996</c:v>
                </c:pt>
                <c:pt idx="2369">
                  <c:v>6</c:v>
                </c:pt>
                <c:pt idx="2370">
                  <c:v>7</c:v>
                </c:pt>
                <c:pt idx="2371">
                  <c:v>6.7</c:v>
                </c:pt>
                <c:pt idx="2372">
                  <c:v>6.4</c:v>
                </c:pt>
                <c:pt idx="2373">
                  <c:v>7.2</c:v>
                </c:pt>
                <c:pt idx="2374">
                  <c:v>7.4</c:v>
                </c:pt>
                <c:pt idx="2375">
                  <c:v>4.8</c:v>
                </c:pt>
                <c:pt idx="2376">
                  <c:v>4</c:v>
                </c:pt>
                <c:pt idx="2377">
                  <c:v>6.2</c:v>
                </c:pt>
                <c:pt idx="2378">
                  <c:v>7.7</c:v>
                </c:pt>
                <c:pt idx="2379">
                  <c:v>6.7</c:v>
                </c:pt>
                <c:pt idx="2380">
                  <c:v>7.9</c:v>
                </c:pt>
                <c:pt idx="2381">
                  <c:v>7.9</c:v>
                </c:pt>
                <c:pt idx="2382">
                  <c:v>5.5</c:v>
                </c:pt>
                <c:pt idx="2383">
                  <c:v>6.2</c:v>
                </c:pt>
                <c:pt idx="2384">
                  <c:v>5.0999999999999996</c:v>
                </c:pt>
                <c:pt idx="2385">
                  <c:v>4.0999999999999996</c:v>
                </c:pt>
                <c:pt idx="2386">
                  <c:v>6.7</c:v>
                </c:pt>
                <c:pt idx="2387">
                  <c:v>4.7</c:v>
                </c:pt>
                <c:pt idx="2388">
                  <c:v>6.4</c:v>
                </c:pt>
                <c:pt idx="2389">
                  <c:v>6.3</c:v>
                </c:pt>
                <c:pt idx="2390">
                  <c:v>5.5</c:v>
                </c:pt>
                <c:pt idx="2391">
                  <c:v>7.3</c:v>
                </c:pt>
                <c:pt idx="2392">
                  <c:v>6.3</c:v>
                </c:pt>
                <c:pt idx="2393">
                  <c:v>4.9000000000000004</c:v>
                </c:pt>
                <c:pt idx="2394">
                  <c:v>7.6</c:v>
                </c:pt>
                <c:pt idx="2395">
                  <c:v>6</c:v>
                </c:pt>
                <c:pt idx="2396">
                  <c:v>6.2</c:v>
                </c:pt>
                <c:pt idx="2397">
                  <c:v>6.8</c:v>
                </c:pt>
                <c:pt idx="2398">
                  <c:v>4.5</c:v>
                </c:pt>
                <c:pt idx="2399">
                  <c:v>5.7</c:v>
                </c:pt>
                <c:pt idx="2400">
                  <c:v>4.5999999999999996</c:v>
                </c:pt>
                <c:pt idx="2401">
                  <c:v>6.2</c:v>
                </c:pt>
                <c:pt idx="2402">
                  <c:v>7</c:v>
                </c:pt>
                <c:pt idx="2403">
                  <c:v>6.9</c:v>
                </c:pt>
                <c:pt idx="2404">
                  <c:v>6.7</c:v>
                </c:pt>
                <c:pt idx="2405">
                  <c:v>5.6</c:v>
                </c:pt>
                <c:pt idx="2406">
                  <c:v>6.6</c:v>
                </c:pt>
                <c:pt idx="2407">
                  <c:v>6.4</c:v>
                </c:pt>
                <c:pt idx="2408">
                  <c:v>2.8</c:v>
                </c:pt>
                <c:pt idx="2409">
                  <c:v>5.4</c:v>
                </c:pt>
                <c:pt idx="2410">
                  <c:v>5</c:v>
                </c:pt>
                <c:pt idx="2411">
                  <c:v>5.0999999999999996</c:v>
                </c:pt>
                <c:pt idx="2412">
                  <c:v>8</c:v>
                </c:pt>
                <c:pt idx="2413">
                  <c:v>5.9</c:v>
                </c:pt>
                <c:pt idx="2414">
                  <c:v>8.1999999999999993</c:v>
                </c:pt>
                <c:pt idx="2415">
                  <c:v>7</c:v>
                </c:pt>
                <c:pt idx="2416">
                  <c:v>6.6</c:v>
                </c:pt>
                <c:pt idx="2417">
                  <c:v>6.7</c:v>
                </c:pt>
                <c:pt idx="2418">
                  <c:v>5.5</c:v>
                </c:pt>
                <c:pt idx="2419">
                  <c:v>4.9000000000000004</c:v>
                </c:pt>
                <c:pt idx="2420">
                  <c:v>6.9</c:v>
                </c:pt>
                <c:pt idx="2421">
                  <c:v>5.6</c:v>
                </c:pt>
                <c:pt idx="2422">
                  <c:v>8</c:v>
                </c:pt>
                <c:pt idx="2423">
                  <c:v>5.3</c:v>
                </c:pt>
                <c:pt idx="2424">
                  <c:v>6.2</c:v>
                </c:pt>
                <c:pt idx="2425">
                  <c:v>5.3</c:v>
                </c:pt>
                <c:pt idx="2426">
                  <c:v>6.6</c:v>
                </c:pt>
                <c:pt idx="2427">
                  <c:v>7.2</c:v>
                </c:pt>
                <c:pt idx="2428">
                  <c:v>4.5999999999999996</c:v>
                </c:pt>
                <c:pt idx="2429">
                  <c:v>7.5</c:v>
                </c:pt>
                <c:pt idx="2430">
                  <c:v>6.5</c:v>
                </c:pt>
                <c:pt idx="2431">
                  <c:v>7.6</c:v>
                </c:pt>
                <c:pt idx="2432">
                  <c:v>6.2</c:v>
                </c:pt>
                <c:pt idx="2433">
                  <c:v>8</c:v>
                </c:pt>
                <c:pt idx="2434">
                  <c:v>6.3</c:v>
                </c:pt>
                <c:pt idx="2435">
                  <c:v>7.2</c:v>
                </c:pt>
                <c:pt idx="2436">
                  <c:v>6.7</c:v>
                </c:pt>
                <c:pt idx="2437">
                  <c:v>5.3</c:v>
                </c:pt>
                <c:pt idx="2438">
                  <c:v>6.3</c:v>
                </c:pt>
                <c:pt idx="2439">
                  <c:v>6.5</c:v>
                </c:pt>
                <c:pt idx="2440">
                  <c:v>8.3000000000000007</c:v>
                </c:pt>
                <c:pt idx="2441">
                  <c:v>7.2</c:v>
                </c:pt>
                <c:pt idx="2442">
                  <c:v>6.8</c:v>
                </c:pt>
                <c:pt idx="2443">
                  <c:v>6.4</c:v>
                </c:pt>
                <c:pt idx="2444">
                  <c:v>6.9</c:v>
                </c:pt>
                <c:pt idx="2445">
                  <c:v>6.2</c:v>
                </c:pt>
                <c:pt idx="2446">
                  <c:v>6.1</c:v>
                </c:pt>
                <c:pt idx="2447">
                  <c:v>5.0999999999999996</c:v>
                </c:pt>
                <c:pt idx="2448">
                  <c:v>4.5</c:v>
                </c:pt>
                <c:pt idx="2449">
                  <c:v>5.9</c:v>
                </c:pt>
                <c:pt idx="2450">
                  <c:v>8.1</c:v>
                </c:pt>
                <c:pt idx="2451">
                  <c:v>5.7</c:v>
                </c:pt>
                <c:pt idx="2452">
                  <c:v>6.8</c:v>
                </c:pt>
                <c:pt idx="2453">
                  <c:v>7.5</c:v>
                </c:pt>
                <c:pt idx="2454">
                  <c:v>8.3000000000000007</c:v>
                </c:pt>
                <c:pt idx="2455">
                  <c:v>7.4</c:v>
                </c:pt>
                <c:pt idx="2456">
                  <c:v>8</c:v>
                </c:pt>
                <c:pt idx="2457">
                  <c:v>6.9</c:v>
                </c:pt>
                <c:pt idx="2458">
                  <c:v>6.9</c:v>
                </c:pt>
                <c:pt idx="2459">
                  <c:v>5.5</c:v>
                </c:pt>
                <c:pt idx="2460">
                  <c:v>7.2</c:v>
                </c:pt>
                <c:pt idx="2461">
                  <c:v>6.9</c:v>
                </c:pt>
                <c:pt idx="2462">
                  <c:v>5.5</c:v>
                </c:pt>
                <c:pt idx="2463">
                  <c:v>5.2</c:v>
                </c:pt>
                <c:pt idx="2464">
                  <c:v>7.1</c:v>
                </c:pt>
                <c:pt idx="2465">
                  <c:v>5.5</c:v>
                </c:pt>
                <c:pt idx="2466">
                  <c:v>6.7</c:v>
                </c:pt>
                <c:pt idx="2467">
                  <c:v>5</c:v>
                </c:pt>
                <c:pt idx="2468">
                  <c:v>6.4</c:v>
                </c:pt>
                <c:pt idx="2469">
                  <c:v>6.6</c:v>
                </c:pt>
                <c:pt idx="2470">
                  <c:v>5.9</c:v>
                </c:pt>
                <c:pt idx="2471">
                  <c:v>5.7</c:v>
                </c:pt>
                <c:pt idx="2472">
                  <c:v>4.5</c:v>
                </c:pt>
                <c:pt idx="2473">
                  <c:v>5</c:v>
                </c:pt>
                <c:pt idx="2474">
                  <c:v>4.5999999999999996</c:v>
                </c:pt>
                <c:pt idx="2475">
                  <c:v>6.5</c:v>
                </c:pt>
                <c:pt idx="2476">
                  <c:v>4.9000000000000004</c:v>
                </c:pt>
                <c:pt idx="2477">
                  <c:v>6</c:v>
                </c:pt>
                <c:pt idx="2478">
                  <c:v>6.9</c:v>
                </c:pt>
                <c:pt idx="2479">
                  <c:v>5.7</c:v>
                </c:pt>
                <c:pt idx="2480">
                  <c:v>6.9</c:v>
                </c:pt>
                <c:pt idx="2481">
                  <c:v>4.4000000000000004</c:v>
                </c:pt>
                <c:pt idx="2482">
                  <c:v>7</c:v>
                </c:pt>
                <c:pt idx="2483">
                  <c:v>5.4</c:v>
                </c:pt>
                <c:pt idx="2484">
                  <c:v>5.4</c:v>
                </c:pt>
                <c:pt idx="2485">
                  <c:v>7.6</c:v>
                </c:pt>
                <c:pt idx="2486">
                  <c:v>5.9</c:v>
                </c:pt>
                <c:pt idx="2487">
                  <c:v>6.6</c:v>
                </c:pt>
                <c:pt idx="2488">
                  <c:v>6.7</c:v>
                </c:pt>
                <c:pt idx="2489">
                  <c:v>3.9</c:v>
                </c:pt>
                <c:pt idx="2490">
                  <c:v>5.7</c:v>
                </c:pt>
                <c:pt idx="2491">
                  <c:v>6.5</c:v>
                </c:pt>
                <c:pt idx="2492">
                  <c:v>6.8</c:v>
                </c:pt>
                <c:pt idx="2493">
                  <c:v>7.3</c:v>
                </c:pt>
                <c:pt idx="2494">
                  <c:v>7</c:v>
                </c:pt>
                <c:pt idx="2495">
                  <c:v>6.5</c:v>
                </c:pt>
                <c:pt idx="2496">
                  <c:v>7.7</c:v>
                </c:pt>
                <c:pt idx="2497">
                  <c:v>7.7</c:v>
                </c:pt>
                <c:pt idx="2498">
                  <c:v>6.8</c:v>
                </c:pt>
                <c:pt idx="2499">
                  <c:v>7.4</c:v>
                </c:pt>
                <c:pt idx="2500">
                  <c:v>5.0999999999999996</c:v>
                </c:pt>
                <c:pt idx="2501">
                  <c:v>7.4</c:v>
                </c:pt>
                <c:pt idx="2502">
                  <c:v>7.2</c:v>
                </c:pt>
                <c:pt idx="2503">
                  <c:v>8.3000000000000007</c:v>
                </c:pt>
                <c:pt idx="2504">
                  <c:v>8.1</c:v>
                </c:pt>
                <c:pt idx="2505">
                  <c:v>7.3</c:v>
                </c:pt>
                <c:pt idx="2506">
                  <c:v>3.6</c:v>
                </c:pt>
                <c:pt idx="2507">
                  <c:v>1.6</c:v>
                </c:pt>
                <c:pt idx="2508">
                  <c:v>8</c:v>
                </c:pt>
                <c:pt idx="2509">
                  <c:v>9</c:v>
                </c:pt>
                <c:pt idx="2510">
                  <c:v>6.1</c:v>
                </c:pt>
                <c:pt idx="2511">
                  <c:v>5.7</c:v>
                </c:pt>
                <c:pt idx="2512">
                  <c:v>6.8</c:v>
                </c:pt>
                <c:pt idx="2513">
                  <c:v>5.5</c:v>
                </c:pt>
                <c:pt idx="2514">
                  <c:v>6.8</c:v>
                </c:pt>
                <c:pt idx="2515">
                  <c:v>7.3</c:v>
                </c:pt>
                <c:pt idx="2516">
                  <c:v>6.1</c:v>
                </c:pt>
                <c:pt idx="2517">
                  <c:v>7.2</c:v>
                </c:pt>
                <c:pt idx="2518">
                  <c:v>5.9</c:v>
                </c:pt>
                <c:pt idx="2519">
                  <c:v>6.1</c:v>
                </c:pt>
                <c:pt idx="2520">
                  <c:v>6.8</c:v>
                </c:pt>
                <c:pt idx="2521">
                  <c:v>7.7</c:v>
                </c:pt>
                <c:pt idx="2522">
                  <c:v>4.9000000000000004</c:v>
                </c:pt>
                <c:pt idx="2523">
                  <c:v>6.1</c:v>
                </c:pt>
                <c:pt idx="2524">
                  <c:v>2.5</c:v>
                </c:pt>
                <c:pt idx="2525">
                  <c:v>6.1</c:v>
                </c:pt>
                <c:pt idx="2526">
                  <c:v>5.9</c:v>
                </c:pt>
                <c:pt idx="2527">
                  <c:v>5.7</c:v>
                </c:pt>
                <c:pt idx="2528">
                  <c:v>5.6</c:v>
                </c:pt>
                <c:pt idx="2529">
                  <c:v>7.2</c:v>
                </c:pt>
                <c:pt idx="2530">
                  <c:v>7.7</c:v>
                </c:pt>
                <c:pt idx="2531">
                  <c:v>7.8</c:v>
                </c:pt>
                <c:pt idx="2532">
                  <c:v>6.1</c:v>
                </c:pt>
                <c:pt idx="2533">
                  <c:v>5.8</c:v>
                </c:pt>
                <c:pt idx="2534">
                  <c:v>6.5</c:v>
                </c:pt>
                <c:pt idx="2535">
                  <c:v>7.9</c:v>
                </c:pt>
                <c:pt idx="2536">
                  <c:v>6.3</c:v>
                </c:pt>
                <c:pt idx="2537">
                  <c:v>8.3000000000000007</c:v>
                </c:pt>
                <c:pt idx="2538">
                  <c:v>6.4</c:v>
                </c:pt>
                <c:pt idx="2539">
                  <c:v>6.7</c:v>
                </c:pt>
                <c:pt idx="2540">
                  <c:v>6.1</c:v>
                </c:pt>
                <c:pt idx="2541">
                  <c:v>6</c:v>
                </c:pt>
                <c:pt idx="2542">
                  <c:v>5.8</c:v>
                </c:pt>
                <c:pt idx="2543">
                  <c:v>5.6</c:v>
                </c:pt>
                <c:pt idx="2544">
                  <c:v>6.1</c:v>
                </c:pt>
                <c:pt idx="2545">
                  <c:v>5.9</c:v>
                </c:pt>
                <c:pt idx="2546">
                  <c:v>7.3</c:v>
                </c:pt>
                <c:pt idx="2547">
                  <c:v>6.8</c:v>
                </c:pt>
                <c:pt idx="2548">
                  <c:v>5.7</c:v>
                </c:pt>
                <c:pt idx="2549">
                  <c:v>7.3</c:v>
                </c:pt>
                <c:pt idx="2550">
                  <c:v>6.3</c:v>
                </c:pt>
                <c:pt idx="2551">
                  <c:v>5.9</c:v>
                </c:pt>
                <c:pt idx="2552">
                  <c:v>7.1</c:v>
                </c:pt>
                <c:pt idx="2553">
                  <c:v>8</c:v>
                </c:pt>
                <c:pt idx="2554">
                  <c:v>5.0999999999999996</c:v>
                </c:pt>
                <c:pt idx="2555">
                  <c:v>7.1</c:v>
                </c:pt>
                <c:pt idx="2556">
                  <c:v>6.5</c:v>
                </c:pt>
                <c:pt idx="2557">
                  <c:v>4.5</c:v>
                </c:pt>
                <c:pt idx="2558">
                  <c:v>6.6</c:v>
                </c:pt>
                <c:pt idx="2559">
                  <c:v>4.3</c:v>
                </c:pt>
                <c:pt idx="2560">
                  <c:v>6.7</c:v>
                </c:pt>
                <c:pt idx="2561">
                  <c:v>5.4</c:v>
                </c:pt>
                <c:pt idx="2562">
                  <c:v>6.6</c:v>
                </c:pt>
                <c:pt idx="2563">
                  <c:v>7.3</c:v>
                </c:pt>
                <c:pt idx="2564">
                  <c:v>6.9</c:v>
                </c:pt>
                <c:pt idx="2565">
                  <c:v>8</c:v>
                </c:pt>
                <c:pt idx="2566">
                  <c:v>7.8</c:v>
                </c:pt>
                <c:pt idx="2567">
                  <c:v>6.1</c:v>
                </c:pt>
                <c:pt idx="2568">
                  <c:v>5.0999999999999996</c:v>
                </c:pt>
                <c:pt idx="2569">
                  <c:v>7.4</c:v>
                </c:pt>
                <c:pt idx="2570">
                  <c:v>7.8</c:v>
                </c:pt>
                <c:pt idx="2571">
                  <c:v>8</c:v>
                </c:pt>
                <c:pt idx="2572">
                  <c:v>6.7</c:v>
                </c:pt>
                <c:pt idx="2573">
                  <c:v>6.6</c:v>
                </c:pt>
                <c:pt idx="2574">
                  <c:v>6.4</c:v>
                </c:pt>
                <c:pt idx="2575">
                  <c:v>6.7</c:v>
                </c:pt>
                <c:pt idx="2576">
                  <c:v>6.2</c:v>
                </c:pt>
                <c:pt idx="2577">
                  <c:v>7.3</c:v>
                </c:pt>
                <c:pt idx="2578">
                  <c:v>8.1</c:v>
                </c:pt>
                <c:pt idx="2579">
                  <c:v>7</c:v>
                </c:pt>
                <c:pt idx="2580">
                  <c:v>8</c:v>
                </c:pt>
                <c:pt idx="2581">
                  <c:v>8</c:v>
                </c:pt>
                <c:pt idx="2582">
                  <c:v>7</c:v>
                </c:pt>
                <c:pt idx="2583">
                  <c:v>7.9</c:v>
                </c:pt>
                <c:pt idx="2584">
                  <c:v>5.9</c:v>
                </c:pt>
                <c:pt idx="2585">
                  <c:v>6.6</c:v>
                </c:pt>
                <c:pt idx="2586">
                  <c:v>6.3</c:v>
                </c:pt>
                <c:pt idx="2587">
                  <c:v>7.7</c:v>
                </c:pt>
                <c:pt idx="2588">
                  <c:v>6.9</c:v>
                </c:pt>
                <c:pt idx="2589">
                  <c:v>7.1</c:v>
                </c:pt>
                <c:pt idx="2590">
                  <c:v>7.4</c:v>
                </c:pt>
                <c:pt idx="2591">
                  <c:v>6.5</c:v>
                </c:pt>
                <c:pt idx="2592">
                  <c:v>6.5</c:v>
                </c:pt>
                <c:pt idx="2593">
                  <c:v>6.8</c:v>
                </c:pt>
                <c:pt idx="2594">
                  <c:v>7.5</c:v>
                </c:pt>
                <c:pt idx="2595">
                  <c:v>6.6</c:v>
                </c:pt>
                <c:pt idx="2596">
                  <c:v>7.1</c:v>
                </c:pt>
                <c:pt idx="2597">
                  <c:v>6.6</c:v>
                </c:pt>
                <c:pt idx="2598">
                  <c:v>7</c:v>
                </c:pt>
                <c:pt idx="2599">
                  <c:v>3.3</c:v>
                </c:pt>
                <c:pt idx="2600">
                  <c:v>6.7</c:v>
                </c:pt>
                <c:pt idx="2601">
                  <c:v>6.8</c:v>
                </c:pt>
                <c:pt idx="2602">
                  <c:v>6</c:v>
                </c:pt>
                <c:pt idx="2603">
                  <c:v>5.4</c:v>
                </c:pt>
                <c:pt idx="2604">
                  <c:v>4.3</c:v>
                </c:pt>
                <c:pt idx="2605">
                  <c:v>6.2</c:v>
                </c:pt>
                <c:pt idx="2606">
                  <c:v>7.7</c:v>
                </c:pt>
                <c:pt idx="2607">
                  <c:v>7.4</c:v>
                </c:pt>
                <c:pt idx="2608">
                  <c:v>5.9</c:v>
                </c:pt>
                <c:pt idx="2609">
                  <c:v>7.8</c:v>
                </c:pt>
                <c:pt idx="2610">
                  <c:v>7.4</c:v>
                </c:pt>
                <c:pt idx="2611">
                  <c:v>6.5</c:v>
                </c:pt>
                <c:pt idx="2612">
                  <c:v>7</c:v>
                </c:pt>
                <c:pt idx="2613">
                  <c:v>7.6</c:v>
                </c:pt>
                <c:pt idx="2614">
                  <c:v>6.9</c:v>
                </c:pt>
                <c:pt idx="2615">
                  <c:v>5.3</c:v>
                </c:pt>
                <c:pt idx="2616">
                  <c:v>6.4</c:v>
                </c:pt>
                <c:pt idx="2617">
                  <c:v>7.8</c:v>
                </c:pt>
                <c:pt idx="2618">
                  <c:v>6.7</c:v>
                </c:pt>
                <c:pt idx="2619">
                  <c:v>5.3</c:v>
                </c:pt>
                <c:pt idx="2620">
                  <c:v>6.3</c:v>
                </c:pt>
                <c:pt idx="2621">
                  <c:v>7</c:v>
                </c:pt>
                <c:pt idx="2622">
                  <c:v>6.6</c:v>
                </c:pt>
                <c:pt idx="2623">
                  <c:v>8.4</c:v>
                </c:pt>
                <c:pt idx="2624">
                  <c:v>5.4</c:v>
                </c:pt>
                <c:pt idx="2625">
                  <c:v>7.8</c:v>
                </c:pt>
                <c:pt idx="2626">
                  <c:v>7.6</c:v>
                </c:pt>
                <c:pt idx="2627">
                  <c:v>6.6</c:v>
                </c:pt>
                <c:pt idx="2628">
                  <c:v>6.4</c:v>
                </c:pt>
                <c:pt idx="2629">
                  <c:v>7</c:v>
                </c:pt>
                <c:pt idx="2630">
                  <c:v>5.7</c:v>
                </c:pt>
                <c:pt idx="2631">
                  <c:v>5.9</c:v>
                </c:pt>
                <c:pt idx="2632">
                  <c:v>6.3</c:v>
                </c:pt>
                <c:pt idx="2633">
                  <c:v>6.3</c:v>
                </c:pt>
                <c:pt idx="2634">
                  <c:v>6.2</c:v>
                </c:pt>
                <c:pt idx="2635">
                  <c:v>2.1</c:v>
                </c:pt>
                <c:pt idx="2636">
                  <c:v>5</c:v>
                </c:pt>
                <c:pt idx="2637">
                  <c:v>5.3</c:v>
                </c:pt>
                <c:pt idx="2638">
                  <c:v>7.1</c:v>
                </c:pt>
                <c:pt idx="2639">
                  <c:v>7</c:v>
                </c:pt>
                <c:pt idx="2640">
                  <c:v>7.1</c:v>
                </c:pt>
                <c:pt idx="2641">
                  <c:v>7</c:v>
                </c:pt>
                <c:pt idx="2642">
                  <c:v>7.7</c:v>
                </c:pt>
                <c:pt idx="2643">
                  <c:v>7.1</c:v>
                </c:pt>
                <c:pt idx="2644">
                  <c:v>6.8</c:v>
                </c:pt>
                <c:pt idx="2645">
                  <c:v>7.5</c:v>
                </c:pt>
                <c:pt idx="2646">
                  <c:v>6.3</c:v>
                </c:pt>
                <c:pt idx="2647">
                  <c:v>7.3</c:v>
                </c:pt>
                <c:pt idx="2648">
                  <c:v>6.8</c:v>
                </c:pt>
                <c:pt idx="2649">
                  <c:v>7.2</c:v>
                </c:pt>
                <c:pt idx="2650">
                  <c:v>6.4</c:v>
                </c:pt>
                <c:pt idx="2651">
                  <c:v>6</c:v>
                </c:pt>
                <c:pt idx="2652">
                  <c:v>6.4</c:v>
                </c:pt>
                <c:pt idx="2653">
                  <c:v>7.5</c:v>
                </c:pt>
                <c:pt idx="2654">
                  <c:v>7.1</c:v>
                </c:pt>
                <c:pt idx="2655">
                  <c:v>4.5999999999999996</c:v>
                </c:pt>
                <c:pt idx="2656">
                  <c:v>7.7</c:v>
                </c:pt>
                <c:pt idx="2657">
                  <c:v>5.6</c:v>
                </c:pt>
                <c:pt idx="2658">
                  <c:v>7.5</c:v>
                </c:pt>
                <c:pt idx="2659">
                  <c:v>8.3000000000000007</c:v>
                </c:pt>
                <c:pt idx="2660">
                  <c:v>6.6</c:v>
                </c:pt>
                <c:pt idx="2661">
                  <c:v>7.2</c:v>
                </c:pt>
                <c:pt idx="2662">
                  <c:v>8.6999999999999993</c:v>
                </c:pt>
                <c:pt idx="2663">
                  <c:v>6</c:v>
                </c:pt>
                <c:pt idx="2664">
                  <c:v>8</c:v>
                </c:pt>
                <c:pt idx="2665">
                  <c:v>4.5</c:v>
                </c:pt>
                <c:pt idx="2666">
                  <c:v>7.9</c:v>
                </c:pt>
                <c:pt idx="2667">
                  <c:v>7.5</c:v>
                </c:pt>
                <c:pt idx="2668">
                  <c:v>6.8</c:v>
                </c:pt>
                <c:pt idx="2669">
                  <c:v>7.2</c:v>
                </c:pt>
                <c:pt idx="2670">
                  <c:v>7.1</c:v>
                </c:pt>
                <c:pt idx="2671">
                  <c:v>7.4</c:v>
                </c:pt>
                <c:pt idx="2672">
                  <c:v>7.6</c:v>
                </c:pt>
                <c:pt idx="2673">
                  <c:v>6.9</c:v>
                </c:pt>
                <c:pt idx="2674">
                  <c:v>6</c:v>
                </c:pt>
                <c:pt idx="2675">
                  <c:v>7.3</c:v>
                </c:pt>
                <c:pt idx="2676">
                  <c:v>4.5999999999999996</c:v>
                </c:pt>
                <c:pt idx="2677">
                  <c:v>6</c:v>
                </c:pt>
                <c:pt idx="2678">
                  <c:v>5.5</c:v>
                </c:pt>
                <c:pt idx="2679">
                  <c:v>7.5</c:v>
                </c:pt>
                <c:pt idx="2680">
                  <c:v>6.3</c:v>
                </c:pt>
                <c:pt idx="2681">
                  <c:v>5.0999999999999996</c:v>
                </c:pt>
                <c:pt idx="2682">
                  <c:v>6.8</c:v>
                </c:pt>
                <c:pt idx="2683">
                  <c:v>5.3</c:v>
                </c:pt>
                <c:pt idx="2684">
                  <c:v>7.3</c:v>
                </c:pt>
                <c:pt idx="2685">
                  <c:v>7.3</c:v>
                </c:pt>
                <c:pt idx="2686">
                  <c:v>7.1</c:v>
                </c:pt>
                <c:pt idx="2687">
                  <c:v>7.6</c:v>
                </c:pt>
                <c:pt idx="2688">
                  <c:v>5.3</c:v>
                </c:pt>
                <c:pt idx="2689">
                  <c:v>7.8</c:v>
                </c:pt>
                <c:pt idx="2690">
                  <c:v>7.7</c:v>
                </c:pt>
                <c:pt idx="2691">
                  <c:v>7.7</c:v>
                </c:pt>
                <c:pt idx="2692">
                  <c:v>5.4</c:v>
                </c:pt>
                <c:pt idx="2693">
                  <c:v>6.2</c:v>
                </c:pt>
                <c:pt idx="2694">
                  <c:v>7.4</c:v>
                </c:pt>
                <c:pt idx="2695">
                  <c:v>6.2</c:v>
                </c:pt>
                <c:pt idx="2696">
                  <c:v>5.0999999999999996</c:v>
                </c:pt>
                <c:pt idx="2697">
                  <c:v>6.8</c:v>
                </c:pt>
                <c:pt idx="2698">
                  <c:v>5.8</c:v>
                </c:pt>
                <c:pt idx="2699">
                  <c:v>6.4</c:v>
                </c:pt>
                <c:pt idx="2700">
                  <c:v>6</c:v>
                </c:pt>
                <c:pt idx="2701">
                  <c:v>6.9</c:v>
                </c:pt>
                <c:pt idx="2702">
                  <c:v>5.5</c:v>
                </c:pt>
                <c:pt idx="2703">
                  <c:v>5.4</c:v>
                </c:pt>
                <c:pt idx="2704">
                  <c:v>8.3000000000000007</c:v>
                </c:pt>
                <c:pt idx="2705">
                  <c:v>7.9</c:v>
                </c:pt>
                <c:pt idx="2706">
                  <c:v>6.5</c:v>
                </c:pt>
                <c:pt idx="2707">
                  <c:v>6.6</c:v>
                </c:pt>
                <c:pt idx="2708">
                  <c:v>8.3000000000000007</c:v>
                </c:pt>
                <c:pt idx="2709">
                  <c:v>6.2</c:v>
                </c:pt>
                <c:pt idx="2710">
                  <c:v>6.9</c:v>
                </c:pt>
                <c:pt idx="2711">
                  <c:v>5.9</c:v>
                </c:pt>
                <c:pt idx="2712">
                  <c:v>6.1</c:v>
                </c:pt>
                <c:pt idx="2713">
                  <c:v>5.8</c:v>
                </c:pt>
                <c:pt idx="2714">
                  <c:v>5.9</c:v>
                </c:pt>
                <c:pt idx="2715">
                  <c:v>5.5</c:v>
                </c:pt>
                <c:pt idx="2716">
                  <c:v>5</c:v>
                </c:pt>
                <c:pt idx="2717">
                  <c:v>7</c:v>
                </c:pt>
                <c:pt idx="2718">
                  <c:v>6.4</c:v>
                </c:pt>
                <c:pt idx="2719">
                  <c:v>5.9</c:v>
                </c:pt>
                <c:pt idx="2720">
                  <c:v>7</c:v>
                </c:pt>
                <c:pt idx="2721">
                  <c:v>6.1</c:v>
                </c:pt>
                <c:pt idx="2722">
                  <c:v>6.9</c:v>
                </c:pt>
                <c:pt idx="2723">
                  <c:v>7.5</c:v>
                </c:pt>
                <c:pt idx="2724">
                  <c:v>7.3</c:v>
                </c:pt>
                <c:pt idx="2725">
                  <c:v>6.5</c:v>
                </c:pt>
                <c:pt idx="2726">
                  <c:v>6.2</c:v>
                </c:pt>
                <c:pt idx="2727">
                  <c:v>6</c:v>
                </c:pt>
                <c:pt idx="2728">
                  <c:v>6.3</c:v>
                </c:pt>
                <c:pt idx="2729">
                  <c:v>5.8</c:v>
                </c:pt>
                <c:pt idx="2730">
                  <c:v>6.1</c:v>
                </c:pt>
                <c:pt idx="2731">
                  <c:v>6.9</c:v>
                </c:pt>
                <c:pt idx="2732">
                  <c:v>5.4</c:v>
                </c:pt>
                <c:pt idx="2733">
                  <c:v>6.7</c:v>
                </c:pt>
                <c:pt idx="2734">
                  <c:v>7.4</c:v>
                </c:pt>
                <c:pt idx="2735">
                  <c:v>5.6</c:v>
                </c:pt>
                <c:pt idx="2736">
                  <c:v>6.5</c:v>
                </c:pt>
                <c:pt idx="2737">
                  <c:v>6.5</c:v>
                </c:pt>
                <c:pt idx="2738">
                  <c:v>5.8</c:v>
                </c:pt>
                <c:pt idx="2739">
                  <c:v>5</c:v>
                </c:pt>
                <c:pt idx="2740">
                  <c:v>5.5</c:v>
                </c:pt>
                <c:pt idx="2741">
                  <c:v>6.5</c:v>
                </c:pt>
                <c:pt idx="2742">
                  <c:v>7.2</c:v>
                </c:pt>
                <c:pt idx="2743">
                  <c:v>5.2</c:v>
                </c:pt>
                <c:pt idx="2744">
                  <c:v>5.7</c:v>
                </c:pt>
                <c:pt idx="2745">
                  <c:v>4.7</c:v>
                </c:pt>
                <c:pt idx="2746">
                  <c:v>5.9</c:v>
                </c:pt>
                <c:pt idx="2747">
                  <c:v>6.8</c:v>
                </c:pt>
                <c:pt idx="2748">
                  <c:v>5.9</c:v>
                </c:pt>
                <c:pt idx="2749">
                  <c:v>7.7</c:v>
                </c:pt>
                <c:pt idx="2750">
                  <c:v>4.4000000000000004</c:v>
                </c:pt>
                <c:pt idx="2751">
                  <c:v>6.6</c:v>
                </c:pt>
                <c:pt idx="2752">
                  <c:v>6.7</c:v>
                </c:pt>
                <c:pt idx="2753">
                  <c:v>5.5</c:v>
                </c:pt>
                <c:pt idx="2754">
                  <c:v>6.5</c:v>
                </c:pt>
                <c:pt idx="2755">
                  <c:v>6.2</c:v>
                </c:pt>
                <c:pt idx="2756">
                  <c:v>7.1</c:v>
                </c:pt>
                <c:pt idx="2757">
                  <c:v>6.1</c:v>
                </c:pt>
                <c:pt idx="2758">
                  <c:v>6</c:v>
                </c:pt>
                <c:pt idx="2759">
                  <c:v>7.4</c:v>
                </c:pt>
                <c:pt idx="2760">
                  <c:v>5.9</c:v>
                </c:pt>
                <c:pt idx="2761">
                  <c:v>4.0999999999999996</c:v>
                </c:pt>
                <c:pt idx="2762">
                  <c:v>5.9</c:v>
                </c:pt>
                <c:pt idx="2763">
                  <c:v>7</c:v>
                </c:pt>
                <c:pt idx="2764">
                  <c:v>6.8</c:v>
                </c:pt>
                <c:pt idx="2765">
                  <c:v>7.4</c:v>
                </c:pt>
                <c:pt idx="2766">
                  <c:v>7.1</c:v>
                </c:pt>
                <c:pt idx="2767">
                  <c:v>7</c:v>
                </c:pt>
                <c:pt idx="2768">
                  <c:v>5.8</c:v>
                </c:pt>
                <c:pt idx="2769">
                  <c:v>7.8</c:v>
                </c:pt>
                <c:pt idx="2770">
                  <c:v>6.5</c:v>
                </c:pt>
                <c:pt idx="2771">
                  <c:v>7</c:v>
                </c:pt>
                <c:pt idx="2772">
                  <c:v>6.3</c:v>
                </c:pt>
                <c:pt idx="2773">
                  <c:v>5.3</c:v>
                </c:pt>
                <c:pt idx="2774">
                  <c:v>5.5</c:v>
                </c:pt>
                <c:pt idx="2775">
                  <c:v>7.4</c:v>
                </c:pt>
                <c:pt idx="2776">
                  <c:v>4.3</c:v>
                </c:pt>
                <c:pt idx="2777">
                  <c:v>5.2</c:v>
                </c:pt>
                <c:pt idx="2778">
                  <c:v>6.7</c:v>
                </c:pt>
                <c:pt idx="2779">
                  <c:v>8.6</c:v>
                </c:pt>
                <c:pt idx="2780">
                  <c:v>6.1</c:v>
                </c:pt>
                <c:pt idx="2781">
                  <c:v>5.8</c:v>
                </c:pt>
                <c:pt idx="2782">
                  <c:v>7.7</c:v>
                </c:pt>
                <c:pt idx="2783">
                  <c:v>8</c:v>
                </c:pt>
                <c:pt idx="2784">
                  <c:v>5.6</c:v>
                </c:pt>
                <c:pt idx="2785">
                  <c:v>6.7</c:v>
                </c:pt>
                <c:pt idx="2786">
                  <c:v>6.6</c:v>
                </c:pt>
                <c:pt idx="2787">
                  <c:v>4.0999999999999996</c:v>
                </c:pt>
                <c:pt idx="2788">
                  <c:v>7.3</c:v>
                </c:pt>
                <c:pt idx="2789">
                  <c:v>6.5</c:v>
                </c:pt>
                <c:pt idx="2790">
                  <c:v>7</c:v>
                </c:pt>
                <c:pt idx="2791">
                  <c:v>5.5</c:v>
                </c:pt>
                <c:pt idx="2792">
                  <c:v>6.6</c:v>
                </c:pt>
                <c:pt idx="2793">
                  <c:v>7.1</c:v>
                </c:pt>
                <c:pt idx="2794">
                  <c:v>7.9</c:v>
                </c:pt>
                <c:pt idx="2795">
                  <c:v>7.1</c:v>
                </c:pt>
                <c:pt idx="2796">
                  <c:v>5.6</c:v>
                </c:pt>
                <c:pt idx="2797">
                  <c:v>7.3</c:v>
                </c:pt>
                <c:pt idx="2798">
                  <c:v>3.3</c:v>
                </c:pt>
                <c:pt idx="2799">
                  <c:v>6.5</c:v>
                </c:pt>
                <c:pt idx="2800">
                  <c:v>4.8</c:v>
                </c:pt>
                <c:pt idx="2801">
                  <c:v>5.2</c:v>
                </c:pt>
                <c:pt idx="2802">
                  <c:v>6.3</c:v>
                </c:pt>
                <c:pt idx="2803">
                  <c:v>7.2</c:v>
                </c:pt>
                <c:pt idx="2804">
                  <c:v>6.8</c:v>
                </c:pt>
                <c:pt idx="2805">
                  <c:v>5.7</c:v>
                </c:pt>
                <c:pt idx="2806">
                  <c:v>7.2</c:v>
                </c:pt>
                <c:pt idx="2807">
                  <c:v>6.9</c:v>
                </c:pt>
                <c:pt idx="2808">
                  <c:v>6.2</c:v>
                </c:pt>
                <c:pt idx="2809">
                  <c:v>6.7</c:v>
                </c:pt>
                <c:pt idx="2810">
                  <c:v>6.5</c:v>
                </c:pt>
                <c:pt idx="2811">
                  <c:v>7.2</c:v>
                </c:pt>
                <c:pt idx="2812">
                  <c:v>5.3</c:v>
                </c:pt>
                <c:pt idx="2813">
                  <c:v>6.7</c:v>
                </c:pt>
                <c:pt idx="2814">
                  <c:v>3.6</c:v>
                </c:pt>
                <c:pt idx="2815">
                  <c:v>5.7</c:v>
                </c:pt>
                <c:pt idx="2816">
                  <c:v>7.3</c:v>
                </c:pt>
                <c:pt idx="2817">
                  <c:v>5</c:v>
                </c:pt>
                <c:pt idx="2818">
                  <c:v>6.6</c:v>
                </c:pt>
                <c:pt idx="2819">
                  <c:v>7.3</c:v>
                </c:pt>
                <c:pt idx="2820">
                  <c:v>6.2</c:v>
                </c:pt>
                <c:pt idx="2821">
                  <c:v>6.6</c:v>
                </c:pt>
                <c:pt idx="2822">
                  <c:v>6.3</c:v>
                </c:pt>
                <c:pt idx="2823">
                  <c:v>3.3</c:v>
                </c:pt>
                <c:pt idx="2824">
                  <c:v>3.5</c:v>
                </c:pt>
                <c:pt idx="2825">
                  <c:v>5.5</c:v>
                </c:pt>
                <c:pt idx="2826">
                  <c:v>5.9</c:v>
                </c:pt>
                <c:pt idx="2827">
                  <c:v>4.7</c:v>
                </c:pt>
                <c:pt idx="2828">
                  <c:v>3.9</c:v>
                </c:pt>
                <c:pt idx="2829">
                  <c:v>6.1</c:v>
                </c:pt>
                <c:pt idx="2830">
                  <c:v>6.7</c:v>
                </c:pt>
                <c:pt idx="2831">
                  <c:v>7.3</c:v>
                </c:pt>
                <c:pt idx="2832">
                  <c:v>6.7</c:v>
                </c:pt>
                <c:pt idx="2833">
                  <c:v>6.1</c:v>
                </c:pt>
                <c:pt idx="2834">
                  <c:v>6.9</c:v>
                </c:pt>
                <c:pt idx="2835">
                  <c:v>7.9</c:v>
                </c:pt>
                <c:pt idx="2836">
                  <c:v>4.5</c:v>
                </c:pt>
                <c:pt idx="2837">
                  <c:v>7.6</c:v>
                </c:pt>
                <c:pt idx="2838">
                  <c:v>7.5</c:v>
                </c:pt>
                <c:pt idx="2839">
                  <c:v>7.1</c:v>
                </c:pt>
                <c:pt idx="2840">
                  <c:v>6.9</c:v>
                </c:pt>
                <c:pt idx="2841">
                  <c:v>8.5</c:v>
                </c:pt>
                <c:pt idx="2842">
                  <c:v>7.5</c:v>
                </c:pt>
                <c:pt idx="2843">
                  <c:v>6.6</c:v>
                </c:pt>
                <c:pt idx="2844">
                  <c:v>8</c:v>
                </c:pt>
                <c:pt idx="2845">
                  <c:v>7</c:v>
                </c:pt>
                <c:pt idx="2846">
                  <c:v>6.8</c:v>
                </c:pt>
                <c:pt idx="2847">
                  <c:v>6.7</c:v>
                </c:pt>
                <c:pt idx="2848">
                  <c:v>6.5</c:v>
                </c:pt>
                <c:pt idx="2849">
                  <c:v>8</c:v>
                </c:pt>
                <c:pt idx="2850">
                  <c:v>6.5</c:v>
                </c:pt>
                <c:pt idx="2851">
                  <c:v>4.9000000000000004</c:v>
                </c:pt>
                <c:pt idx="2852">
                  <c:v>7.1</c:v>
                </c:pt>
                <c:pt idx="2853">
                  <c:v>7</c:v>
                </c:pt>
                <c:pt idx="2854">
                  <c:v>7</c:v>
                </c:pt>
                <c:pt idx="2855">
                  <c:v>4.5</c:v>
                </c:pt>
                <c:pt idx="2856">
                  <c:v>7.7</c:v>
                </c:pt>
                <c:pt idx="2857">
                  <c:v>6.7</c:v>
                </c:pt>
                <c:pt idx="2858">
                  <c:v>7</c:v>
                </c:pt>
                <c:pt idx="2859">
                  <c:v>6.5</c:v>
                </c:pt>
                <c:pt idx="2860">
                  <c:v>6.2</c:v>
                </c:pt>
                <c:pt idx="2861">
                  <c:v>5.7</c:v>
                </c:pt>
                <c:pt idx="2862">
                  <c:v>6.4</c:v>
                </c:pt>
                <c:pt idx="2863">
                  <c:v>5.4</c:v>
                </c:pt>
                <c:pt idx="2864">
                  <c:v>6.6</c:v>
                </c:pt>
                <c:pt idx="2865">
                  <c:v>6.1</c:v>
                </c:pt>
                <c:pt idx="2866">
                  <c:v>7.6</c:v>
                </c:pt>
                <c:pt idx="2867">
                  <c:v>6.2</c:v>
                </c:pt>
                <c:pt idx="2868">
                  <c:v>6.6</c:v>
                </c:pt>
                <c:pt idx="2869">
                  <c:v>7.3</c:v>
                </c:pt>
                <c:pt idx="2870">
                  <c:v>4.2</c:v>
                </c:pt>
                <c:pt idx="2871">
                  <c:v>6.5</c:v>
                </c:pt>
                <c:pt idx="2872">
                  <c:v>6.5</c:v>
                </c:pt>
                <c:pt idx="2873">
                  <c:v>5.7</c:v>
                </c:pt>
                <c:pt idx="2874">
                  <c:v>7.3</c:v>
                </c:pt>
                <c:pt idx="2875">
                  <c:v>6.9</c:v>
                </c:pt>
                <c:pt idx="2876">
                  <c:v>5</c:v>
                </c:pt>
                <c:pt idx="2877">
                  <c:v>7.3</c:v>
                </c:pt>
                <c:pt idx="2878">
                  <c:v>6.5</c:v>
                </c:pt>
                <c:pt idx="2879">
                  <c:v>2.1</c:v>
                </c:pt>
                <c:pt idx="2880">
                  <c:v>7</c:v>
                </c:pt>
                <c:pt idx="2881">
                  <c:v>8</c:v>
                </c:pt>
                <c:pt idx="2882">
                  <c:v>7.1</c:v>
                </c:pt>
                <c:pt idx="2883">
                  <c:v>6.7</c:v>
                </c:pt>
                <c:pt idx="2884">
                  <c:v>8.9</c:v>
                </c:pt>
                <c:pt idx="2885">
                  <c:v>7.9</c:v>
                </c:pt>
                <c:pt idx="2886">
                  <c:v>5.6</c:v>
                </c:pt>
                <c:pt idx="2887">
                  <c:v>8</c:v>
                </c:pt>
                <c:pt idx="2888">
                  <c:v>6.2</c:v>
                </c:pt>
                <c:pt idx="2889">
                  <c:v>7.9</c:v>
                </c:pt>
                <c:pt idx="2890">
                  <c:v>8.1</c:v>
                </c:pt>
                <c:pt idx="2891">
                  <c:v>7.6</c:v>
                </c:pt>
                <c:pt idx="2892">
                  <c:v>3.5</c:v>
                </c:pt>
                <c:pt idx="2893">
                  <c:v>7.6</c:v>
                </c:pt>
                <c:pt idx="2894">
                  <c:v>6.5</c:v>
                </c:pt>
                <c:pt idx="2895">
                  <c:v>5.6</c:v>
                </c:pt>
                <c:pt idx="2896">
                  <c:v>7.7</c:v>
                </c:pt>
                <c:pt idx="2897">
                  <c:v>5.2</c:v>
                </c:pt>
                <c:pt idx="2898">
                  <c:v>6.1</c:v>
                </c:pt>
                <c:pt idx="2899">
                  <c:v>7.4</c:v>
                </c:pt>
                <c:pt idx="2900">
                  <c:v>6.8</c:v>
                </c:pt>
                <c:pt idx="2901">
                  <c:v>6.4</c:v>
                </c:pt>
                <c:pt idx="2902">
                  <c:v>5.7</c:v>
                </c:pt>
                <c:pt idx="2903">
                  <c:v>6.7</c:v>
                </c:pt>
                <c:pt idx="2904">
                  <c:v>5.6</c:v>
                </c:pt>
                <c:pt idx="2905">
                  <c:v>7.6</c:v>
                </c:pt>
                <c:pt idx="2906">
                  <c:v>6.5</c:v>
                </c:pt>
                <c:pt idx="2907">
                  <c:v>6.3</c:v>
                </c:pt>
                <c:pt idx="2908">
                  <c:v>7.1</c:v>
                </c:pt>
                <c:pt idx="2909">
                  <c:v>7.1</c:v>
                </c:pt>
                <c:pt idx="2910">
                  <c:v>6.9</c:v>
                </c:pt>
                <c:pt idx="2911">
                  <c:v>5.4</c:v>
                </c:pt>
                <c:pt idx="2912">
                  <c:v>5.0999999999999996</c:v>
                </c:pt>
                <c:pt idx="2913">
                  <c:v>5.3</c:v>
                </c:pt>
                <c:pt idx="2914">
                  <c:v>7.3</c:v>
                </c:pt>
                <c:pt idx="2915">
                  <c:v>7.3</c:v>
                </c:pt>
                <c:pt idx="2916">
                  <c:v>7.1</c:v>
                </c:pt>
                <c:pt idx="2917">
                  <c:v>6</c:v>
                </c:pt>
                <c:pt idx="2918">
                  <c:v>6.6</c:v>
                </c:pt>
                <c:pt idx="2919">
                  <c:v>7.2</c:v>
                </c:pt>
                <c:pt idx="2920">
                  <c:v>7.2</c:v>
                </c:pt>
                <c:pt idx="2921">
                  <c:v>6.9</c:v>
                </c:pt>
                <c:pt idx="2922">
                  <c:v>6.8</c:v>
                </c:pt>
                <c:pt idx="2923">
                  <c:v>7.7</c:v>
                </c:pt>
                <c:pt idx="2924">
                  <c:v>7.4</c:v>
                </c:pt>
                <c:pt idx="2925">
                  <c:v>6.5</c:v>
                </c:pt>
                <c:pt idx="2926">
                  <c:v>6.4</c:v>
                </c:pt>
                <c:pt idx="2927">
                  <c:v>5.6</c:v>
                </c:pt>
                <c:pt idx="2928">
                  <c:v>6.8</c:v>
                </c:pt>
                <c:pt idx="2929">
                  <c:v>5.5</c:v>
                </c:pt>
                <c:pt idx="2930">
                  <c:v>6.9</c:v>
                </c:pt>
                <c:pt idx="2931">
                  <c:v>6</c:v>
                </c:pt>
                <c:pt idx="2932">
                  <c:v>6.4</c:v>
                </c:pt>
                <c:pt idx="2933">
                  <c:v>6.6</c:v>
                </c:pt>
                <c:pt idx="2934">
                  <c:v>5.3</c:v>
                </c:pt>
                <c:pt idx="2935">
                  <c:v>8.1</c:v>
                </c:pt>
                <c:pt idx="2936">
                  <c:v>6.9</c:v>
                </c:pt>
                <c:pt idx="2937">
                  <c:v>6.5</c:v>
                </c:pt>
                <c:pt idx="2938">
                  <c:v>7.4</c:v>
                </c:pt>
                <c:pt idx="2939">
                  <c:v>6.9</c:v>
                </c:pt>
                <c:pt idx="2940">
                  <c:v>6.7</c:v>
                </c:pt>
                <c:pt idx="2941">
                  <c:v>7.6</c:v>
                </c:pt>
                <c:pt idx="2942">
                  <c:v>5.4</c:v>
                </c:pt>
                <c:pt idx="2943">
                  <c:v>7.3</c:v>
                </c:pt>
                <c:pt idx="2944">
                  <c:v>6</c:v>
                </c:pt>
                <c:pt idx="2945">
                  <c:v>7.2</c:v>
                </c:pt>
                <c:pt idx="2946">
                  <c:v>6</c:v>
                </c:pt>
                <c:pt idx="2947">
                  <c:v>3.1</c:v>
                </c:pt>
                <c:pt idx="2948">
                  <c:v>6.2</c:v>
                </c:pt>
                <c:pt idx="2949">
                  <c:v>6.3</c:v>
                </c:pt>
                <c:pt idx="2950">
                  <c:v>6.7</c:v>
                </c:pt>
                <c:pt idx="2951">
                  <c:v>8</c:v>
                </c:pt>
                <c:pt idx="2952">
                  <c:v>7</c:v>
                </c:pt>
                <c:pt idx="2953">
                  <c:v>7.2</c:v>
                </c:pt>
                <c:pt idx="2954">
                  <c:v>3.5</c:v>
                </c:pt>
                <c:pt idx="2955">
                  <c:v>7.5</c:v>
                </c:pt>
                <c:pt idx="2956">
                  <c:v>6.7</c:v>
                </c:pt>
                <c:pt idx="2957">
                  <c:v>9.1999999999999993</c:v>
                </c:pt>
                <c:pt idx="2958">
                  <c:v>6.1</c:v>
                </c:pt>
                <c:pt idx="2959">
                  <c:v>7.7</c:v>
                </c:pt>
                <c:pt idx="2960">
                  <c:v>7.6</c:v>
                </c:pt>
                <c:pt idx="2961">
                  <c:v>6.1</c:v>
                </c:pt>
                <c:pt idx="2962">
                  <c:v>4.9000000000000004</c:v>
                </c:pt>
                <c:pt idx="2963">
                  <c:v>6.8</c:v>
                </c:pt>
                <c:pt idx="2964">
                  <c:v>7</c:v>
                </c:pt>
                <c:pt idx="2965">
                  <c:v>5.7</c:v>
                </c:pt>
                <c:pt idx="2966">
                  <c:v>7.5</c:v>
                </c:pt>
                <c:pt idx="2967">
                  <c:v>7.4</c:v>
                </c:pt>
                <c:pt idx="2968">
                  <c:v>7.2</c:v>
                </c:pt>
                <c:pt idx="2969">
                  <c:v>6.8</c:v>
                </c:pt>
                <c:pt idx="2970">
                  <c:v>6.8</c:v>
                </c:pt>
                <c:pt idx="2971">
                  <c:v>5.2</c:v>
                </c:pt>
                <c:pt idx="2972">
                  <c:v>7.2</c:v>
                </c:pt>
                <c:pt idx="2973">
                  <c:v>4</c:v>
                </c:pt>
                <c:pt idx="2974">
                  <c:v>6.8</c:v>
                </c:pt>
                <c:pt idx="2975">
                  <c:v>6.9</c:v>
                </c:pt>
                <c:pt idx="2976">
                  <c:v>7.3</c:v>
                </c:pt>
                <c:pt idx="2977">
                  <c:v>6.1</c:v>
                </c:pt>
                <c:pt idx="2978">
                  <c:v>6</c:v>
                </c:pt>
                <c:pt idx="2979">
                  <c:v>7</c:v>
                </c:pt>
                <c:pt idx="2980">
                  <c:v>7.1</c:v>
                </c:pt>
                <c:pt idx="2981">
                  <c:v>6.2</c:v>
                </c:pt>
                <c:pt idx="2982">
                  <c:v>7.6</c:v>
                </c:pt>
                <c:pt idx="2983">
                  <c:v>7.6</c:v>
                </c:pt>
                <c:pt idx="2984">
                  <c:v>6.4</c:v>
                </c:pt>
                <c:pt idx="2985">
                  <c:v>6.2</c:v>
                </c:pt>
                <c:pt idx="2986">
                  <c:v>7.5</c:v>
                </c:pt>
                <c:pt idx="2987">
                  <c:v>2</c:v>
                </c:pt>
                <c:pt idx="2988">
                  <c:v>6.2</c:v>
                </c:pt>
                <c:pt idx="2989">
                  <c:v>6.5</c:v>
                </c:pt>
                <c:pt idx="2990">
                  <c:v>6.8</c:v>
                </c:pt>
                <c:pt idx="2991">
                  <c:v>6.3</c:v>
                </c:pt>
                <c:pt idx="2992">
                  <c:v>6.3</c:v>
                </c:pt>
                <c:pt idx="2993">
                  <c:v>6.6</c:v>
                </c:pt>
                <c:pt idx="2994">
                  <c:v>6.4</c:v>
                </c:pt>
                <c:pt idx="2995">
                  <c:v>7.5</c:v>
                </c:pt>
                <c:pt idx="2996">
                  <c:v>6.5</c:v>
                </c:pt>
                <c:pt idx="2997">
                  <c:v>7.2</c:v>
                </c:pt>
                <c:pt idx="2998">
                  <c:v>6.3</c:v>
                </c:pt>
                <c:pt idx="2999">
                  <c:v>7</c:v>
                </c:pt>
                <c:pt idx="3000">
                  <c:v>6.3</c:v>
                </c:pt>
                <c:pt idx="3001">
                  <c:v>2.2999999999999998</c:v>
                </c:pt>
                <c:pt idx="3002">
                  <c:v>7.1</c:v>
                </c:pt>
                <c:pt idx="3003">
                  <c:v>6.7</c:v>
                </c:pt>
                <c:pt idx="3004">
                  <c:v>6.5</c:v>
                </c:pt>
                <c:pt idx="3005">
                  <c:v>5.9</c:v>
                </c:pt>
                <c:pt idx="3006">
                  <c:v>6</c:v>
                </c:pt>
                <c:pt idx="3007">
                  <c:v>6.9</c:v>
                </c:pt>
                <c:pt idx="3008">
                  <c:v>7.3</c:v>
                </c:pt>
                <c:pt idx="3009">
                  <c:v>7.7</c:v>
                </c:pt>
                <c:pt idx="3010">
                  <c:v>7</c:v>
                </c:pt>
                <c:pt idx="3011">
                  <c:v>6.4</c:v>
                </c:pt>
                <c:pt idx="3012">
                  <c:v>5.6</c:v>
                </c:pt>
                <c:pt idx="3013">
                  <c:v>8.1999999999999993</c:v>
                </c:pt>
                <c:pt idx="3014">
                  <c:v>6.5</c:v>
                </c:pt>
                <c:pt idx="3015">
                  <c:v>8.1</c:v>
                </c:pt>
                <c:pt idx="3016">
                  <c:v>5.4</c:v>
                </c:pt>
                <c:pt idx="3017">
                  <c:v>6.3</c:v>
                </c:pt>
                <c:pt idx="3018">
                  <c:v>7.8</c:v>
                </c:pt>
                <c:pt idx="3019">
                  <c:v>6.8</c:v>
                </c:pt>
                <c:pt idx="3020">
                  <c:v>7.1</c:v>
                </c:pt>
                <c:pt idx="3021">
                  <c:v>6.2</c:v>
                </c:pt>
                <c:pt idx="3022">
                  <c:v>7.3</c:v>
                </c:pt>
                <c:pt idx="3023">
                  <c:v>5.9</c:v>
                </c:pt>
                <c:pt idx="3024">
                  <c:v>3.6</c:v>
                </c:pt>
                <c:pt idx="3025">
                  <c:v>7.7</c:v>
                </c:pt>
                <c:pt idx="3026">
                  <c:v>7.3</c:v>
                </c:pt>
                <c:pt idx="3027">
                  <c:v>7.4</c:v>
                </c:pt>
                <c:pt idx="3028">
                  <c:v>6.6</c:v>
                </c:pt>
                <c:pt idx="3029">
                  <c:v>6.9</c:v>
                </c:pt>
                <c:pt idx="3030">
                  <c:v>6.8</c:v>
                </c:pt>
                <c:pt idx="3031">
                  <c:v>7.2</c:v>
                </c:pt>
                <c:pt idx="3032">
                  <c:v>7.7</c:v>
                </c:pt>
                <c:pt idx="3033">
                  <c:v>8.1</c:v>
                </c:pt>
                <c:pt idx="3034">
                  <c:v>7.7</c:v>
                </c:pt>
                <c:pt idx="3035">
                  <c:v>7.6</c:v>
                </c:pt>
                <c:pt idx="3036">
                  <c:v>7.2</c:v>
                </c:pt>
                <c:pt idx="3037">
                  <c:v>7.2</c:v>
                </c:pt>
                <c:pt idx="3038">
                  <c:v>8.1</c:v>
                </c:pt>
                <c:pt idx="3039">
                  <c:v>7.5</c:v>
                </c:pt>
                <c:pt idx="3040">
                  <c:v>8.1</c:v>
                </c:pt>
                <c:pt idx="3041">
                  <c:v>7.8</c:v>
                </c:pt>
                <c:pt idx="3042">
                  <c:v>7.8</c:v>
                </c:pt>
                <c:pt idx="3043">
                  <c:v>7.6</c:v>
                </c:pt>
                <c:pt idx="3044">
                  <c:v>7.4</c:v>
                </c:pt>
                <c:pt idx="3045">
                  <c:v>6.3</c:v>
                </c:pt>
                <c:pt idx="3046">
                  <c:v>6.9</c:v>
                </c:pt>
                <c:pt idx="3047">
                  <c:v>8.6</c:v>
                </c:pt>
                <c:pt idx="3048">
                  <c:v>5.0999999999999996</c:v>
                </c:pt>
                <c:pt idx="3049">
                  <c:v>6.4</c:v>
                </c:pt>
                <c:pt idx="3050">
                  <c:v>7.9</c:v>
                </c:pt>
                <c:pt idx="3051">
                  <c:v>6.9</c:v>
                </c:pt>
                <c:pt idx="3052">
                  <c:v>7.5</c:v>
                </c:pt>
                <c:pt idx="3053">
                  <c:v>7.2</c:v>
                </c:pt>
                <c:pt idx="3054">
                  <c:v>5.8</c:v>
                </c:pt>
                <c:pt idx="3055">
                  <c:v>2.9</c:v>
                </c:pt>
                <c:pt idx="3056">
                  <c:v>6.2</c:v>
                </c:pt>
                <c:pt idx="3057">
                  <c:v>6.8</c:v>
                </c:pt>
                <c:pt idx="3058">
                  <c:v>6.1</c:v>
                </c:pt>
                <c:pt idx="3059">
                  <c:v>7.7</c:v>
                </c:pt>
                <c:pt idx="3060">
                  <c:v>5.2</c:v>
                </c:pt>
                <c:pt idx="3061">
                  <c:v>6.8</c:v>
                </c:pt>
                <c:pt idx="3062">
                  <c:v>7</c:v>
                </c:pt>
                <c:pt idx="3063">
                  <c:v>5.9</c:v>
                </c:pt>
                <c:pt idx="3064">
                  <c:v>7.1</c:v>
                </c:pt>
                <c:pt idx="3065">
                  <c:v>5.5</c:v>
                </c:pt>
                <c:pt idx="3066">
                  <c:v>7.4</c:v>
                </c:pt>
                <c:pt idx="3067">
                  <c:v>7.3</c:v>
                </c:pt>
                <c:pt idx="3068">
                  <c:v>4.5999999999999996</c:v>
                </c:pt>
                <c:pt idx="3069">
                  <c:v>7.2</c:v>
                </c:pt>
                <c:pt idx="3070">
                  <c:v>5.0999999999999996</c:v>
                </c:pt>
                <c:pt idx="3071">
                  <c:v>6.7</c:v>
                </c:pt>
                <c:pt idx="3072">
                  <c:v>5.3</c:v>
                </c:pt>
                <c:pt idx="3073">
                  <c:v>7.8</c:v>
                </c:pt>
                <c:pt idx="3074">
                  <c:v>6.7</c:v>
                </c:pt>
                <c:pt idx="3075">
                  <c:v>7.2</c:v>
                </c:pt>
                <c:pt idx="3076">
                  <c:v>5.8</c:v>
                </c:pt>
                <c:pt idx="3077">
                  <c:v>7</c:v>
                </c:pt>
                <c:pt idx="3078">
                  <c:v>3.8</c:v>
                </c:pt>
                <c:pt idx="3079">
                  <c:v>5.7</c:v>
                </c:pt>
                <c:pt idx="3080">
                  <c:v>6.7</c:v>
                </c:pt>
                <c:pt idx="3081">
                  <c:v>6.2</c:v>
                </c:pt>
                <c:pt idx="3082">
                  <c:v>6.2</c:v>
                </c:pt>
                <c:pt idx="3083">
                  <c:v>4.7</c:v>
                </c:pt>
                <c:pt idx="3084">
                  <c:v>6.3</c:v>
                </c:pt>
                <c:pt idx="3085">
                  <c:v>7.3</c:v>
                </c:pt>
                <c:pt idx="3086">
                  <c:v>7.1</c:v>
                </c:pt>
                <c:pt idx="3087">
                  <c:v>7.1</c:v>
                </c:pt>
                <c:pt idx="3088">
                  <c:v>6.7</c:v>
                </c:pt>
                <c:pt idx="3089">
                  <c:v>6.9</c:v>
                </c:pt>
                <c:pt idx="3090">
                  <c:v>2.1</c:v>
                </c:pt>
                <c:pt idx="3091">
                  <c:v>6.6</c:v>
                </c:pt>
                <c:pt idx="3092">
                  <c:v>8.3000000000000007</c:v>
                </c:pt>
                <c:pt idx="3093">
                  <c:v>7.2</c:v>
                </c:pt>
                <c:pt idx="3094">
                  <c:v>5.6</c:v>
                </c:pt>
                <c:pt idx="3095">
                  <c:v>7.7</c:v>
                </c:pt>
                <c:pt idx="3096">
                  <c:v>6.6</c:v>
                </c:pt>
                <c:pt idx="3097">
                  <c:v>7.4</c:v>
                </c:pt>
                <c:pt idx="3098">
                  <c:v>7.1</c:v>
                </c:pt>
                <c:pt idx="3099">
                  <c:v>7.9</c:v>
                </c:pt>
                <c:pt idx="3100">
                  <c:v>6.7</c:v>
                </c:pt>
                <c:pt idx="3101">
                  <c:v>6.6</c:v>
                </c:pt>
                <c:pt idx="3102">
                  <c:v>7.9</c:v>
                </c:pt>
                <c:pt idx="3103">
                  <c:v>4.9000000000000004</c:v>
                </c:pt>
                <c:pt idx="3104">
                  <c:v>7.2</c:v>
                </c:pt>
                <c:pt idx="3105">
                  <c:v>6.1</c:v>
                </c:pt>
                <c:pt idx="3106">
                  <c:v>5.3</c:v>
                </c:pt>
                <c:pt idx="3107">
                  <c:v>5</c:v>
                </c:pt>
                <c:pt idx="3108">
                  <c:v>7.6</c:v>
                </c:pt>
                <c:pt idx="3109">
                  <c:v>7.6</c:v>
                </c:pt>
                <c:pt idx="3110">
                  <c:v>6.6</c:v>
                </c:pt>
                <c:pt idx="3111">
                  <c:v>6.6</c:v>
                </c:pt>
                <c:pt idx="3112">
                  <c:v>7.3</c:v>
                </c:pt>
                <c:pt idx="3113">
                  <c:v>6.6</c:v>
                </c:pt>
                <c:pt idx="3114">
                  <c:v>6.9</c:v>
                </c:pt>
                <c:pt idx="3115">
                  <c:v>5.8</c:v>
                </c:pt>
                <c:pt idx="3116">
                  <c:v>4.4000000000000004</c:v>
                </c:pt>
                <c:pt idx="3117">
                  <c:v>6.6</c:v>
                </c:pt>
                <c:pt idx="3118">
                  <c:v>7.6</c:v>
                </c:pt>
                <c:pt idx="3119">
                  <c:v>4.5999999999999996</c:v>
                </c:pt>
                <c:pt idx="3120">
                  <c:v>6.8</c:v>
                </c:pt>
                <c:pt idx="3121">
                  <c:v>4.9000000000000004</c:v>
                </c:pt>
                <c:pt idx="3122">
                  <c:v>7.3</c:v>
                </c:pt>
                <c:pt idx="3123">
                  <c:v>5</c:v>
                </c:pt>
                <c:pt idx="3124">
                  <c:v>8</c:v>
                </c:pt>
                <c:pt idx="3125">
                  <c:v>5.2</c:v>
                </c:pt>
                <c:pt idx="3126">
                  <c:v>8.5</c:v>
                </c:pt>
                <c:pt idx="3127">
                  <c:v>6.5</c:v>
                </c:pt>
                <c:pt idx="3128">
                  <c:v>7.4</c:v>
                </c:pt>
                <c:pt idx="3129">
                  <c:v>7.7</c:v>
                </c:pt>
                <c:pt idx="3130">
                  <c:v>7.4</c:v>
                </c:pt>
                <c:pt idx="3131">
                  <c:v>5.0999999999999996</c:v>
                </c:pt>
                <c:pt idx="3132">
                  <c:v>5</c:v>
                </c:pt>
                <c:pt idx="3133">
                  <c:v>7.2</c:v>
                </c:pt>
                <c:pt idx="3134">
                  <c:v>6.4</c:v>
                </c:pt>
                <c:pt idx="3135">
                  <c:v>5.6</c:v>
                </c:pt>
                <c:pt idx="3136">
                  <c:v>6.1</c:v>
                </c:pt>
                <c:pt idx="3137">
                  <c:v>5.2</c:v>
                </c:pt>
                <c:pt idx="3138">
                  <c:v>7.3</c:v>
                </c:pt>
                <c:pt idx="3139">
                  <c:v>7.5</c:v>
                </c:pt>
                <c:pt idx="3140">
                  <c:v>4.5</c:v>
                </c:pt>
                <c:pt idx="3141">
                  <c:v>6.6</c:v>
                </c:pt>
                <c:pt idx="3142">
                  <c:v>5.3</c:v>
                </c:pt>
                <c:pt idx="3143">
                  <c:v>4.9000000000000004</c:v>
                </c:pt>
                <c:pt idx="3144">
                  <c:v>7.7</c:v>
                </c:pt>
                <c:pt idx="3145">
                  <c:v>8</c:v>
                </c:pt>
                <c:pt idx="3146">
                  <c:v>3.8</c:v>
                </c:pt>
                <c:pt idx="3147">
                  <c:v>7.6</c:v>
                </c:pt>
                <c:pt idx="3148">
                  <c:v>5.9</c:v>
                </c:pt>
                <c:pt idx="3149">
                  <c:v>6.2</c:v>
                </c:pt>
                <c:pt idx="3150">
                  <c:v>7.2</c:v>
                </c:pt>
                <c:pt idx="3151">
                  <c:v>6.3</c:v>
                </c:pt>
                <c:pt idx="3152">
                  <c:v>5.2</c:v>
                </c:pt>
                <c:pt idx="3153">
                  <c:v>6.9</c:v>
                </c:pt>
                <c:pt idx="3154">
                  <c:v>6.8</c:v>
                </c:pt>
                <c:pt idx="3155">
                  <c:v>6.1</c:v>
                </c:pt>
                <c:pt idx="3156">
                  <c:v>5.9</c:v>
                </c:pt>
                <c:pt idx="3157">
                  <c:v>6.9</c:v>
                </c:pt>
                <c:pt idx="3158">
                  <c:v>7.7</c:v>
                </c:pt>
                <c:pt idx="3159">
                  <c:v>5.3</c:v>
                </c:pt>
                <c:pt idx="3160">
                  <c:v>7</c:v>
                </c:pt>
                <c:pt idx="3161">
                  <c:v>6.6</c:v>
                </c:pt>
                <c:pt idx="3162">
                  <c:v>6.4</c:v>
                </c:pt>
                <c:pt idx="3163">
                  <c:v>7.9</c:v>
                </c:pt>
                <c:pt idx="3164">
                  <c:v>7.7</c:v>
                </c:pt>
                <c:pt idx="3165">
                  <c:v>7.2</c:v>
                </c:pt>
                <c:pt idx="3166">
                  <c:v>6.8</c:v>
                </c:pt>
                <c:pt idx="3167">
                  <c:v>7.4</c:v>
                </c:pt>
                <c:pt idx="3168">
                  <c:v>4.5999999999999996</c:v>
                </c:pt>
                <c:pt idx="3169">
                  <c:v>6.4</c:v>
                </c:pt>
                <c:pt idx="3170">
                  <c:v>7</c:v>
                </c:pt>
                <c:pt idx="3171">
                  <c:v>7.7</c:v>
                </c:pt>
                <c:pt idx="3172">
                  <c:v>6.8</c:v>
                </c:pt>
                <c:pt idx="3173">
                  <c:v>7</c:v>
                </c:pt>
                <c:pt idx="3174">
                  <c:v>7</c:v>
                </c:pt>
                <c:pt idx="3175">
                  <c:v>6.3</c:v>
                </c:pt>
                <c:pt idx="3176">
                  <c:v>7.1</c:v>
                </c:pt>
                <c:pt idx="3177">
                  <c:v>7.1</c:v>
                </c:pt>
                <c:pt idx="3178">
                  <c:v>6.1</c:v>
                </c:pt>
                <c:pt idx="3179">
                  <c:v>7.3</c:v>
                </c:pt>
                <c:pt idx="3180">
                  <c:v>6.2</c:v>
                </c:pt>
                <c:pt idx="3181">
                  <c:v>6.2</c:v>
                </c:pt>
                <c:pt idx="3182">
                  <c:v>3.3</c:v>
                </c:pt>
                <c:pt idx="3183">
                  <c:v>7.4</c:v>
                </c:pt>
                <c:pt idx="3184">
                  <c:v>8</c:v>
                </c:pt>
                <c:pt idx="3185">
                  <c:v>5.9</c:v>
                </c:pt>
                <c:pt idx="3186">
                  <c:v>6.8</c:v>
                </c:pt>
                <c:pt idx="3187">
                  <c:v>7.4</c:v>
                </c:pt>
                <c:pt idx="3188">
                  <c:v>6.7</c:v>
                </c:pt>
                <c:pt idx="3189">
                  <c:v>5.5</c:v>
                </c:pt>
                <c:pt idx="3190">
                  <c:v>5.7</c:v>
                </c:pt>
                <c:pt idx="3191">
                  <c:v>7.2</c:v>
                </c:pt>
                <c:pt idx="3192">
                  <c:v>5.9</c:v>
                </c:pt>
                <c:pt idx="3193">
                  <c:v>6.7</c:v>
                </c:pt>
                <c:pt idx="3194">
                  <c:v>7.1</c:v>
                </c:pt>
                <c:pt idx="3195">
                  <c:v>7.7</c:v>
                </c:pt>
                <c:pt idx="3196">
                  <c:v>7.4</c:v>
                </c:pt>
                <c:pt idx="3197">
                  <c:v>8.4</c:v>
                </c:pt>
                <c:pt idx="3198">
                  <c:v>7.2</c:v>
                </c:pt>
                <c:pt idx="3199">
                  <c:v>8.1</c:v>
                </c:pt>
                <c:pt idx="3200">
                  <c:v>7.8</c:v>
                </c:pt>
                <c:pt idx="3201">
                  <c:v>6.8</c:v>
                </c:pt>
                <c:pt idx="3202">
                  <c:v>7.7</c:v>
                </c:pt>
                <c:pt idx="3203">
                  <c:v>6.5</c:v>
                </c:pt>
                <c:pt idx="3204">
                  <c:v>7.3</c:v>
                </c:pt>
                <c:pt idx="3205">
                  <c:v>5.9</c:v>
                </c:pt>
                <c:pt idx="3206">
                  <c:v>8.6999999999999993</c:v>
                </c:pt>
                <c:pt idx="3207">
                  <c:v>6.1</c:v>
                </c:pt>
                <c:pt idx="3208">
                  <c:v>7.6</c:v>
                </c:pt>
                <c:pt idx="3209">
                  <c:v>6.5</c:v>
                </c:pt>
                <c:pt idx="3210">
                  <c:v>7.3</c:v>
                </c:pt>
                <c:pt idx="3211">
                  <c:v>6.2</c:v>
                </c:pt>
                <c:pt idx="3212">
                  <c:v>5</c:v>
                </c:pt>
                <c:pt idx="3213">
                  <c:v>7.8</c:v>
                </c:pt>
                <c:pt idx="3214">
                  <c:v>8.1</c:v>
                </c:pt>
                <c:pt idx="3215">
                  <c:v>6.7</c:v>
                </c:pt>
                <c:pt idx="3216">
                  <c:v>7.1</c:v>
                </c:pt>
                <c:pt idx="3217">
                  <c:v>5.6</c:v>
                </c:pt>
                <c:pt idx="3218">
                  <c:v>7.6</c:v>
                </c:pt>
                <c:pt idx="3219">
                  <c:v>4.5999999999999996</c:v>
                </c:pt>
                <c:pt idx="3220">
                  <c:v>7.1</c:v>
                </c:pt>
                <c:pt idx="3221">
                  <c:v>7.3</c:v>
                </c:pt>
                <c:pt idx="3222">
                  <c:v>4</c:v>
                </c:pt>
                <c:pt idx="3223">
                  <c:v>8</c:v>
                </c:pt>
                <c:pt idx="3224">
                  <c:v>6.7</c:v>
                </c:pt>
                <c:pt idx="3225">
                  <c:v>4.5999999999999996</c:v>
                </c:pt>
                <c:pt idx="3226">
                  <c:v>4</c:v>
                </c:pt>
                <c:pt idx="3227">
                  <c:v>7</c:v>
                </c:pt>
                <c:pt idx="3228">
                  <c:v>5.9</c:v>
                </c:pt>
                <c:pt idx="3229">
                  <c:v>7.5</c:v>
                </c:pt>
                <c:pt idx="3230">
                  <c:v>4.7</c:v>
                </c:pt>
                <c:pt idx="3231">
                  <c:v>6.7</c:v>
                </c:pt>
                <c:pt idx="3232">
                  <c:v>6.7</c:v>
                </c:pt>
                <c:pt idx="3233">
                  <c:v>7.1</c:v>
                </c:pt>
                <c:pt idx="3234">
                  <c:v>2.7</c:v>
                </c:pt>
                <c:pt idx="3235">
                  <c:v>7.3</c:v>
                </c:pt>
                <c:pt idx="3236">
                  <c:v>7.6</c:v>
                </c:pt>
                <c:pt idx="3237">
                  <c:v>5.8</c:v>
                </c:pt>
                <c:pt idx="3238">
                  <c:v>6.5</c:v>
                </c:pt>
                <c:pt idx="3239">
                  <c:v>6.6</c:v>
                </c:pt>
                <c:pt idx="3240">
                  <c:v>6.9</c:v>
                </c:pt>
                <c:pt idx="3241">
                  <c:v>8.5</c:v>
                </c:pt>
                <c:pt idx="3242">
                  <c:v>4.8</c:v>
                </c:pt>
                <c:pt idx="3243">
                  <c:v>7</c:v>
                </c:pt>
                <c:pt idx="3244">
                  <c:v>5.4</c:v>
                </c:pt>
                <c:pt idx="3245">
                  <c:v>6.9</c:v>
                </c:pt>
                <c:pt idx="3246">
                  <c:v>6.6</c:v>
                </c:pt>
                <c:pt idx="3247">
                  <c:v>5.9</c:v>
                </c:pt>
                <c:pt idx="3248">
                  <c:v>6.3</c:v>
                </c:pt>
                <c:pt idx="3249">
                  <c:v>6.3</c:v>
                </c:pt>
                <c:pt idx="3250">
                  <c:v>7.7</c:v>
                </c:pt>
                <c:pt idx="3251">
                  <c:v>7</c:v>
                </c:pt>
                <c:pt idx="3252">
                  <c:v>6.3</c:v>
                </c:pt>
                <c:pt idx="3253">
                  <c:v>6.2</c:v>
                </c:pt>
                <c:pt idx="3254">
                  <c:v>7.7</c:v>
                </c:pt>
                <c:pt idx="3255">
                  <c:v>6.5</c:v>
                </c:pt>
                <c:pt idx="3256">
                  <c:v>5.8</c:v>
                </c:pt>
                <c:pt idx="3257">
                  <c:v>6.1</c:v>
                </c:pt>
                <c:pt idx="3258">
                  <c:v>5.2</c:v>
                </c:pt>
                <c:pt idx="3259">
                  <c:v>8.1999999999999993</c:v>
                </c:pt>
                <c:pt idx="3260">
                  <c:v>6</c:v>
                </c:pt>
                <c:pt idx="3261">
                  <c:v>6.8</c:v>
                </c:pt>
                <c:pt idx="3262">
                  <c:v>7</c:v>
                </c:pt>
                <c:pt idx="3263">
                  <c:v>6.8</c:v>
                </c:pt>
                <c:pt idx="3264">
                  <c:v>7.1</c:v>
                </c:pt>
                <c:pt idx="3265">
                  <c:v>6.9</c:v>
                </c:pt>
                <c:pt idx="3266">
                  <c:v>6.9</c:v>
                </c:pt>
                <c:pt idx="3267">
                  <c:v>7.2</c:v>
                </c:pt>
                <c:pt idx="3268">
                  <c:v>7.8</c:v>
                </c:pt>
                <c:pt idx="3269">
                  <c:v>7.3</c:v>
                </c:pt>
                <c:pt idx="3270">
                  <c:v>7.5</c:v>
                </c:pt>
                <c:pt idx="3271">
                  <c:v>6</c:v>
                </c:pt>
                <c:pt idx="3272">
                  <c:v>6.8</c:v>
                </c:pt>
                <c:pt idx="3273">
                  <c:v>3.9</c:v>
                </c:pt>
                <c:pt idx="3274">
                  <c:v>6.1</c:v>
                </c:pt>
                <c:pt idx="3275">
                  <c:v>7.5</c:v>
                </c:pt>
                <c:pt idx="3276">
                  <c:v>8.1999999999999993</c:v>
                </c:pt>
                <c:pt idx="3277">
                  <c:v>7.8</c:v>
                </c:pt>
                <c:pt idx="3278">
                  <c:v>5.2</c:v>
                </c:pt>
                <c:pt idx="3279">
                  <c:v>6.8</c:v>
                </c:pt>
                <c:pt idx="3280">
                  <c:v>7</c:v>
                </c:pt>
                <c:pt idx="3281">
                  <c:v>6.5</c:v>
                </c:pt>
                <c:pt idx="3282">
                  <c:v>6.4</c:v>
                </c:pt>
                <c:pt idx="3283">
                  <c:v>5.3</c:v>
                </c:pt>
                <c:pt idx="3284">
                  <c:v>4.7</c:v>
                </c:pt>
                <c:pt idx="3285">
                  <c:v>7.6</c:v>
                </c:pt>
                <c:pt idx="3286">
                  <c:v>7.1</c:v>
                </c:pt>
                <c:pt idx="3287">
                  <c:v>6.5</c:v>
                </c:pt>
                <c:pt idx="3288">
                  <c:v>8.5</c:v>
                </c:pt>
                <c:pt idx="3289">
                  <c:v>8.6999999999999993</c:v>
                </c:pt>
                <c:pt idx="3290">
                  <c:v>7.1</c:v>
                </c:pt>
                <c:pt idx="3291">
                  <c:v>8.3000000000000007</c:v>
                </c:pt>
                <c:pt idx="3292">
                  <c:v>7.4</c:v>
                </c:pt>
                <c:pt idx="3293">
                  <c:v>7.5</c:v>
                </c:pt>
                <c:pt idx="3294">
                  <c:v>7.2</c:v>
                </c:pt>
                <c:pt idx="3295">
                  <c:v>7.6</c:v>
                </c:pt>
                <c:pt idx="3296">
                  <c:v>7.8</c:v>
                </c:pt>
                <c:pt idx="3297">
                  <c:v>8.1999999999999993</c:v>
                </c:pt>
                <c:pt idx="3298">
                  <c:v>6.6</c:v>
                </c:pt>
                <c:pt idx="3299">
                  <c:v>5.7</c:v>
                </c:pt>
                <c:pt idx="3300">
                  <c:v>7.4</c:v>
                </c:pt>
                <c:pt idx="3301">
                  <c:v>8</c:v>
                </c:pt>
                <c:pt idx="3302">
                  <c:v>5.4</c:v>
                </c:pt>
                <c:pt idx="3303">
                  <c:v>7.4</c:v>
                </c:pt>
                <c:pt idx="3304">
                  <c:v>5.7</c:v>
                </c:pt>
                <c:pt idx="3305">
                  <c:v>6.8</c:v>
                </c:pt>
                <c:pt idx="3306">
                  <c:v>5.4</c:v>
                </c:pt>
                <c:pt idx="3307">
                  <c:v>5.0999999999999996</c:v>
                </c:pt>
                <c:pt idx="3308">
                  <c:v>5.9</c:v>
                </c:pt>
                <c:pt idx="3309">
                  <c:v>8.1999999999999993</c:v>
                </c:pt>
                <c:pt idx="3310">
                  <c:v>5.3</c:v>
                </c:pt>
                <c:pt idx="3311">
                  <c:v>4.3</c:v>
                </c:pt>
                <c:pt idx="3312">
                  <c:v>7.2</c:v>
                </c:pt>
                <c:pt idx="3313">
                  <c:v>5.9</c:v>
                </c:pt>
                <c:pt idx="3314">
                  <c:v>3</c:v>
                </c:pt>
                <c:pt idx="3315">
                  <c:v>7.9</c:v>
                </c:pt>
                <c:pt idx="3316">
                  <c:v>3.2</c:v>
                </c:pt>
                <c:pt idx="3317">
                  <c:v>6.5</c:v>
                </c:pt>
                <c:pt idx="3318">
                  <c:v>7</c:v>
                </c:pt>
                <c:pt idx="3319">
                  <c:v>6.9</c:v>
                </c:pt>
                <c:pt idx="3320">
                  <c:v>4.4000000000000004</c:v>
                </c:pt>
                <c:pt idx="3321">
                  <c:v>6</c:v>
                </c:pt>
                <c:pt idx="3322">
                  <c:v>5.3</c:v>
                </c:pt>
                <c:pt idx="3323">
                  <c:v>5.3</c:v>
                </c:pt>
                <c:pt idx="3324">
                  <c:v>7.1</c:v>
                </c:pt>
                <c:pt idx="3325">
                  <c:v>5.4</c:v>
                </c:pt>
                <c:pt idx="3326">
                  <c:v>6.9</c:v>
                </c:pt>
                <c:pt idx="3327">
                  <c:v>7.3</c:v>
                </c:pt>
                <c:pt idx="3328">
                  <c:v>6.6</c:v>
                </c:pt>
                <c:pt idx="3329">
                  <c:v>5.4</c:v>
                </c:pt>
                <c:pt idx="3330">
                  <c:v>8.4</c:v>
                </c:pt>
                <c:pt idx="3331">
                  <c:v>6.3</c:v>
                </c:pt>
                <c:pt idx="3332">
                  <c:v>6.1</c:v>
                </c:pt>
                <c:pt idx="3333">
                  <c:v>5.3</c:v>
                </c:pt>
                <c:pt idx="3334">
                  <c:v>5.3</c:v>
                </c:pt>
                <c:pt idx="3335">
                  <c:v>7.4</c:v>
                </c:pt>
                <c:pt idx="3336">
                  <c:v>4.0999999999999996</c:v>
                </c:pt>
                <c:pt idx="3337">
                  <c:v>6.7</c:v>
                </c:pt>
                <c:pt idx="3338">
                  <c:v>5.8</c:v>
                </c:pt>
                <c:pt idx="3339">
                  <c:v>8</c:v>
                </c:pt>
                <c:pt idx="3340">
                  <c:v>6.5</c:v>
                </c:pt>
                <c:pt idx="3341">
                  <c:v>6.8</c:v>
                </c:pt>
                <c:pt idx="3342">
                  <c:v>7.4</c:v>
                </c:pt>
                <c:pt idx="3343">
                  <c:v>8.3000000000000007</c:v>
                </c:pt>
                <c:pt idx="3344">
                  <c:v>5.3</c:v>
                </c:pt>
                <c:pt idx="3345">
                  <c:v>8.1</c:v>
                </c:pt>
                <c:pt idx="3346">
                  <c:v>8</c:v>
                </c:pt>
                <c:pt idx="3347">
                  <c:v>5.7</c:v>
                </c:pt>
                <c:pt idx="3348">
                  <c:v>7.1</c:v>
                </c:pt>
                <c:pt idx="3349">
                  <c:v>7.8</c:v>
                </c:pt>
                <c:pt idx="3350">
                  <c:v>5.9</c:v>
                </c:pt>
                <c:pt idx="3351">
                  <c:v>7.8</c:v>
                </c:pt>
                <c:pt idx="3352">
                  <c:v>7.2</c:v>
                </c:pt>
                <c:pt idx="3353">
                  <c:v>5.0999999999999996</c:v>
                </c:pt>
                <c:pt idx="3354">
                  <c:v>5.0999999999999996</c:v>
                </c:pt>
                <c:pt idx="3355">
                  <c:v>6.9</c:v>
                </c:pt>
                <c:pt idx="3356">
                  <c:v>4.5999999999999996</c:v>
                </c:pt>
                <c:pt idx="3357">
                  <c:v>6.7</c:v>
                </c:pt>
                <c:pt idx="3358">
                  <c:v>7.1</c:v>
                </c:pt>
                <c:pt idx="3359">
                  <c:v>7.6</c:v>
                </c:pt>
                <c:pt idx="3360">
                  <c:v>8.1</c:v>
                </c:pt>
                <c:pt idx="3361">
                  <c:v>7</c:v>
                </c:pt>
                <c:pt idx="3362">
                  <c:v>7.1</c:v>
                </c:pt>
                <c:pt idx="3363">
                  <c:v>7.6</c:v>
                </c:pt>
                <c:pt idx="3364">
                  <c:v>7.1</c:v>
                </c:pt>
                <c:pt idx="3365">
                  <c:v>7.7</c:v>
                </c:pt>
                <c:pt idx="3366">
                  <c:v>7.6</c:v>
                </c:pt>
                <c:pt idx="3367">
                  <c:v>5.7</c:v>
                </c:pt>
                <c:pt idx="3368">
                  <c:v>7.1</c:v>
                </c:pt>
                <c:pt idx="3369">
                  <c:v>6.2</c:v>
                </c:pt>
                <c:pt idx="3370">
                  <c:v>6.1</c:v>
                </c:pt>
                <c:pt idx="3371">
                  <c:v>5.9</c:v>
                </c:pt>
                <c:pt idx="3372">
                  <c:v>6.8</c:v>
                </c:pt>
                <c:pt idx="3373">
                  <c:v>6.8</c:v>
                </c:pt>
                <c:pt idx="3374">
                  <c:v>5.0999999999999996</c:v>
                </c:pt>
                <c:pt idx="3375">
                  <c:v>7.7</c:v>
                </c:pt>
                <c:pt idx="3376">
                  <c:v>3.9</c:v>
                </c:pt>
                <c:pt idx="3377">
                  <c:v>5.7</c:v>
                </c:pt>
                <c:pt idx="3378">
                  <c:v>4.7</c:v>
                </c:pt>
                <c:pt idx="3379">
                  <c:v>5.9</c:v>
                </c:pt>
                <c:pt idx="3380">
                  <c:v>8.1</c:v>
                </c:pt>
                <c:pt idx="3381">
                  <c:v>7.6</c:v>
                </c:pt>
                <c:pt idx="3382">
                  <c:v>7.2</c:v>
                </c:pt>
                <c:pt idx="3383">
                  <c:v>7.5</c:v>
                </c:pt>
                <c:pt idx="3384">
                  <c:v>5.0999999999999996</c:v>
                </c:pt>
                <c:pt idx="3385">
                  <c:v>6.9</c:v>
                </c:pt>
                <c:pt idx="3386">
                  <c:v>7.6</c:v>
                </c:pt>
                <c:pt idx="3387">
                  <c:v>7.6</c:v>
                </c:pt>
                <c:pt idx="3388">
                  <c:v>7.6</c:v>
                </c:pt>
                <c:pt idx="3389">
                  <c:v>5.3</c:v>
                </c:pt>
                <c:pt idx="3390">
                  <c:v>8.5</c:v>
                </c:pt>
                <c:pt idx="3391">
                  <c:v>7</c:v>
                </c:pt>
                <c:pt idx="3392">
                  <c:v>7.8</c:v>
                </c:pt>
                <c:pt idx="3393">
                  <c:v>7.2</c:v>
                </c:pt>
                <c:pt idx="3394">
                  <c:v>8</c:v>
                </c:pt>
                <c:pt idx="3395">
                  <c:v>8.1</c:v>
                </c:pt>
                <c:pt idx="3396">
                  <c:v>6.8</c:v>
                </c:pt>
                <c:pt idx="3397">
                  <c:v>7.2</c:v>
                </c:pt>
                <c:pt idx="3398">
                  <c:v>7.4</c:v>
                </c:pt>
                <c:pt idx="3399">
                  <c:v>6.1</c:v>
                </c:pt>
                <c:pt idx="3400">
                  <c:v>7</c:v>
                </c:pt>
                <c:pt idx="3401">
                  <c:v>5.3</c:v>
                </c:pt>
                <c:pt idx="3402">
                  <c:v>4.7</c:v>
                </c:pt>
                <c:pt idx="3403">
                  <c:v>5.7</c:v>
                </c:pt>
                <c:pt idx="3404">
                  <c:v>6.5</c:v>
                </c:pt>
                <c:pt idx="3405">
                  <c:v>8</c:v>
                </c:pt>
                <c:pt idx="3406">
                  <c:v>3.3</c:v>
                </c:pt>
                <c:pt idx="3407">
                  <c:v>6.9</c:v>
                </c:pt>
                <c:pt idx="3408">
                  <c:v>8.1</c:v>
                </c:pt>
                <c:pt idx="3409">
                  <c:v>6.8</c:v>
                </c:pt>
                <c:pt idx="3410">
                  <c:v>4.5999999999999996</c:v>
                </c:pt>
                <c:pt idx="3411">
                  <c:v>7</c:v>
                </c:pt>
                <c:pt idx="3412">
                  <c:v>6.7</c:v>
                </c:pt>
                <c:pt idx="3413">
                  <c:v>5.8</c:v>
                </c:pt>
                <c:pt idx="3414">
                  <c:v>4.5</c:v>
                </c:pt>
                <c:pt idx="3415">
                  <c:v>6.6</c:v>
                </c:pt>
                <c:pt idx="3416">
                  <c:v>6.6</c:v>
                </c:pt>
                <c:pt idx="3417">
                  <c:v>7.8</c:v>
                </c:pt>
                <c:pt idx="3418">
                  <c:v>7.7</c:v>
                </c:pt>
                <c:pt idx="3419">
                  <c:v>5.7</c:v>
                </c:pt>
                <c:pt idx="3420">
                  <c:v>7.1</c:v>
                </c:pt>
                <c:pt idx="3421">
                  <c:v>6.4</c:v>
                </c:pt>
                <c:pt idx="3422">
                  <c:v>7</c:v>
                </c:pt>
                <c:pt idx="3423">
                  <c:v>5.8</c:v>
                </c:pt>
                <c:pt idx="3424">
                  <c:v>7.8</c:v>
                </c:pt>
                <c:pt idx="3425">
                  <c:v>7.2</c:v>
                </c:pt>
                <c:pt idx="3426">
                  <c:v>5.6</c:v>
                </c:pt>
                <c:pt idx="3427">
                  <c:v>6.8</c:v>
                </c:pt>
                <c:pt idx="3428">
                  <c:v>7.3</c:v>
                </c:pt>
                <c:pt idx="3429">
                  <c:v>7.3</c:v>
                </c:pt>
                <c:pt idx="3430">
                  <c:v>7.8</c:v>
                </c:pt>
                <c:pt idx="3431">
                  <c:v>6.7</c:v>
                </c:pt>
                <c:pt idx="3432">
                  <c:v>7.5</c:v>
                </c:pt>
                <c:pt idx="3433">
                  <c:v>6.3</c:v>
                </c:pt>
                <c:pt idx="3434">
                  <c:v>6.3</c:v>
                </c:pt>
                <c:pt idx="3435">
                  <c:v>6.8</c:v>
                </c:pt>
                <c:pt idx="3436">
                  <c:v>7.8</c:v>
                </c:pt>
                <c:pt idx="3437">
                  <c:v>6.9</c:v>
                </c:pt>
                <c:pt idx="3438">
                  <c:v>7.2</c:v>
                </c:pt>
                <c:pt idx="3439">
                  <c:v>7.2</c:v>
                </c:pt>
                <c:pt idx="3440">
                  <c:v>5.4</c:v>
                </c:pt>
                <c:pt idx="3441">
                  <c:v>7.1</c:v>
                </c:pt>
                <c:pt idx="3442">
                  <c:v>6.8</c:v>
                </c:pt>
                <c:pt idx="3443">
                  <c:v>7.4</c:v>
                </c:pt>
                <c:pt idx="3444">
                  <c:v>6.7</c:v>
                </c:pt>
                <c:pt idx="3445">
                  <c:v>7.2</c:v>
                </c:pt>
                <c:pt idx="3446">
                  <c:v>7.5</c:v>
                </c:pt>
                <c:pt idx="3447">
                  <c:v>6.8</c:v>
                </c:pt>
                <c:pt idx="3448">
                  <c:v>7.9</c:v>
                </c:pt>
                <c:pt idx="3449">
                  <c:v>6.7</c:v>
                </c:pt>
                <c:pt idx="3450">
                  <c:v>5.8</c:v>
                </c:pt>
                <c:pt idx="3451">
                  <c:v>6.5</c:v>
                </c:pt>
                <c:pt idx="3452">
                  <c:v>7.2</c:v>
                </c:pt>
                <c:pt idx="3453">
                  <c:v>6.5</c:v>
                </c:pt>
                <c:pt idx="3454">
                  <c:v>6.2</c:v>
                </c:pt>
                <c:pt idx="3455">
                  <c:v>8.6</c:v>
                </c:pt>
                <c:pt idx="3456">
                  <c:v>6.5</c:v>
                </c:pt>
                <c:pt idx="3457">
                  <c:v>6.3</c:v>
                </c:pt>
                <c:pt idx="3458">
                  <c:v>4.3</c:v>
                </c:pt>
                <c:pt idx="3459">
                  <c:v>6.7</c:v>
                </c:pt>
                <c:pt idx="3460">
                  <c:v>6.7</c:v>
                </c:pt>
                <c:pt idx="3461">
                  <c:v>5.0999999999999996</c:v>
                </c:pt>
                <c:pt idx="3462">
                  <c:v>7.7</c:v>
                </c:pt>
                <c:pt idx="3463">
                  <c:v>6.7</c:v>
                </c:pt>
                <c:pt idx="3464">
                  <c:v>6.6</c:v>
                </c:pt>
                <c:pt idx="3465">
                  <c:v>8.1999999999999993</c:v>
                </c:pt>
                <c:pt idx="3466">
                  <c:v>8.1</c:v>
                </c:pt>
                <c:pt idx="3467">
                  <c:v>7.2</c:v>
                </c:pt>
                <c:pt idx="3468">
                  <c:v>7.4</c:v>
                </c:pt>
                <c:pt idx="3469">
                  <c:v>6.5</c:v>
                </c:pt>
                <c:pt idx="3470">
                  <c:v>6.2</c:v>
                </c:pt>
                <c:pt idx="3471">
                  <c:v>6.1</c:v>
                </c:pt>
                <c:pt idx="3472">
                  <c:v>5.7</c:v>
                </c:pt>
                <c:pt idx="3473">
                  <c:v>7.2</c:v>
                </c:pt>
                <c:pt idx="3474">
                  <c:v>7.7</c:v>
                </c:pt>
                <c:pt idx="3475">
                  <c:v>7.1</c:v>
                </c:pt>
                <c:pt idx="3476">
                  <c:v>7.4</c:v>
                </c:pt>
                <c:pt idx="3477">
                  <c:v>7.7</c:v>
                </c:pt>
                <c:pt idx="3478">
                  <c:v>6.6</c:v>
                </c:pt>
                <c:pt idx="3479">
                  <c:v>6</c:v>
                </c:pt>
                <c:pt idx="3480">
                  <c:v>8.4</c:v>
                </c:pt>
                <c:pt idx="3481">
                  <c:v>8.9</c:v>
                </c:pt>
                <c:pt idx="3482">
                  <c:v>7.9</c:v>
                </c:pt>
                <c:pt idx="3483">
                  <c:v>6</c:v>
                </c:pt>
                <c:pt idx="3484">
                  <c:v>6.1</c:v>
                </c:pt>
                <c:pt idx="3485">
                  <c:v>6.2</c:v>
                </c:pt>
                <c:pt idx="3486">
                  <c:v>6.8</c:v>
                </c:pt>
                <c:pt idx="3487">
                  <c:v>5.9</c:v>
                </c:pt>
                <c:pt idx="3488">
                  <c:v>6.1</c:v>
                </c:pt>
                <c:pt idx="3489">
                  <c:v>7.6</c:v>
                </c:pt>
                <c:pt idx="3490">
                  <c:v>8.1</c:v>
                </c:pt>
                <c:pt idx="3491">
                  <c:v>5.7</c:v>
                </c:pt>
                <c:pt idx="3492">
                  <c:v>6.6</c:v>
                </c:pt>
                <c:pt idx="3493">
                  <c:v>7.3</c:v>
                </c:pt>
                <c:pt idx="3494">
                  <c:v>5</c:v>
                </c:pt>
                <c:pt idx="3495">
                  <c:v>7</c:v>
                </c:pt>
                <c:pt idx="3496">
                  <c:v>3.4</c:v>
                </c:pt>
                <c:pt idx="3497">
                  <c:v>5.9</c:v>
                </c:pt>
                <c:pt idx="3498">
                  <c:v>6</c:v>
                </c:pt>
                <c:pt idx="3499">
                  <c:v>7.4</c:v>
                </c:pt>
                <c:pt idx="3500">
                  <c:v>7.4</c:v>
                </c:pt>
                <c:pt idx="3501">
                  <c:v>4.2</c:v>
                </c:pt>
                <c:pt idx="3502">
                  <c:v>6.2</c:v>
                </c:pt>
                <c:pt idx="3503">
                  <c:v>5.4</c:v>
                </c:pt>
                <c:pt idx="3504">
                  <c:v>7.2</c:v>
                </c:pt>
                <c:pt idx="3505">
                  <c:v>6.7</c:v>
                </c:pt>
                <c:pt idx="3506">
                  <c:v>7.2</c:v>
                </c:pt>
                <c:pt idx="3507">
                  <c:v>7.4</c:v>
                </c:pt>
                <c:pt idx="3508">
                  <c:v>5.6</c:v>
                </c:pt>
                <c:pt idx="3509">
                  <c:v>6.8</c:v>
                </c:pt>
                <c:pt idx="3510">
                  <c:v>7.7</c:v>
                </c:pt>
                <c:pt idx="3511">
                  <c:v>7</c:v>
                </c:pt>
                <c:pt idx="3512">
                  <c:v>7.2</c:v>
                </c:pt>
                <c:pt idx="3513">
                  <c:v>7.2</c:v>
                </c:pt>
                <c:pt idx="3514">
                  <c:v>6.2</c:v>
                </c:pt>
                <c:pt idx="3515">
                  <c:v>6.9</c:v>
                </c:pt>
                <c:pt idx="3516">
                  <c:v>7</c:v>
                </c:pt>
                <c:pt idx="3517">
                  <c:v>6.7</c:v>
                </c:pt>
                <c:pt idx="3518">
                  <c:v>7.4</c:v>
                </c:pt>
                <c:pt idx="3519">
                  <c:v>6.1</c:v>
                </c:pt>
                <c:pt idx="3520">
                  <c:v>8.1999999999999993</c:v>
                </c:pt>
                <c:pt idx="3521">
                  <c:v>7.7</c:v>
                </c:pt>
                <c:pt idx="3522">
                  <c:v>7.3</c:v>
                </c:pt>
                <c:pt idx="3523">
                  <c:v>7.6</c:v>
                </c:pt>
                <c:pt idx="3524">
                  <c:v>5.6</c:v>
                </c:pt>
                <c:pt idx="3525">
                  <c:v>6.4</c:v>
                </c:pt>
                <c:pt idx="3526">
                  <c:v>6.8</c:v>
                </c:pt>
                <c:pt idx="3527">
                  <c:v>6.1</c:v>
                </c:pt>
                <c:pt idx="3528">
                  <c:v>6</c:v>
                </c:pt>
                <c:pt idx="3529">
                  <c:v>6.1</c:v>
                </c:pt>
                <c:pt idx="3530">
                  <c:v>5.5</c:v>
                </c:pt>
                <c:pt idx="3531">
                  <c:v>6.9</c:v>
                </c:pt>
                <c:pt idx="3532">
                  <c:v>4.0999999999999996</c:v>
                </c:pt>
                <c:pt idx="3533">
                  <c:v>5.4</c:v>
                </c:pt>
                <c:pt idx="3534">
                  <c:v>8.1999999999999993</c:v>
                </c:pt>
                <c:pt idx="3535">
                  <c:v>5.7</c:v>
                </c:pt>
                <c:pt idx="3536">
                  <c:v>7.9</c:v>
                </c:pt>
                <c:pt idx="3537">
                  <c:v>7.1</c:v>
                </c:pt>
                <c:pt idx="3538">
                  <c:v>6.4</c:v>
                </c:pt>
                <c:pt idx="3539">
                  <c:v>7.5</c:v>
                </c:pt>
                <c:pt idx="3540">
                  <c:v>6.4</c:v>
                </c:pt>
                <c:pt idx="3541">
                  <c:v>7.2</c:v>
                </c:pt>
                <c:pt idx="3542">
                  <c:v>6</c:v>
                </c:pt>
                <c:pt idx="3543">
                  <c:v>5.6</c:v>
                </c:pt>
                <c:pt idx="3544">
                  <c:v>8.4</c:v>
                </c:pt>
                <c:pt idx="3545">
                  <c:v>7.5</c:v>
                </c:pt>
                <c:pt idx="3546">
                  <c:v>7.2</c:v>
                </c:pt>
                <c:pt idx="3547">
                  <c:v>7.2</c:v>
                </c:pt>
                <c:pt idx="3548">
                  <c:v>6.5</c:v>
                </c:pt>
                <c:pt idx="3549">
                  <c:v>6.4</c:v>
                </c:pt>
                <c:pt idx="3550">
                  <c:v>7.5</c:v>
                </c:pt>
                <c:pt idx="3551">
                  <c:v>6.9</c:v>
                </c:pt>
                <c:pt idx="3552">
                  <c:v>7</c:v>
                </c:pt>
                <c:pt idx="3553">
                  <c:v>6.3</c:v>
                </c:pt>
                <c:pt idx="3554">
                  <c:v>5.5</c:v>
                </c:pt>
                <c:pt idx="3555">
                  <c:v>6.6</c:v>
                </c:pt>
                <c:pt idx="3556">
                  <c:v>5.2</c:v>
                </c:pt>
                <c:pt idx="3557">
                  <c:v>8.3000000000000007</c:v>
                </c:pt>
                <c:pt idx="3558">
                  <c:v>7.2</c:v>
                </c:pt>
                <c:pt idx="3559">
                  <c:v>7.2</c:v>
                </c:pt>
                <c:pt idx="3560">
                  <c:v>7.8</c:v>
                </c:pt>
                <c:pt idx="3561">
                  <c:v>6.4</c:v>
                </c:pt>
                <c:pt idx="3562">
                  <c:v>8.1</c:v>
                </c:pt>
                <c:pt idx="3563">
                  <c:v>5.6</c:v>
                </c:pt>
                <c:pt idx="3564">
                  <c:v>6.6</c:v>
                </c:pt>
                <c:pt idx="3565">
                  <c:v>7.7</c:v>
                </c:pt>
                <c:pt idx="3566">
                  <c:v>6.5</c:v>
                </c:pt>
                <c:pt idx="3567">
                  <c:v>6.1</c:v>
                </c:pt>
                <c:pt idx="3568">
                  <c:v>5.7</c:v>
                </c:pt>
                <c:pt idx="3569">
                  <c:v>5.9</c:v>
                </c:pt>
                <c:pt idx="3570">
                  <c:v>7.7</c:v>
                </c:pt>
                <c:pt idx="3571">
                  <c:v>7.1</c:v>
                </c:pt>
                <c:pt idx="3572">
                  <c:v>7.6</c:v>
                </c:pt>
                <c:pt idx="3573">
                  <c:v>7.4</c:v>
                </c:pt>
                <c:pt idx="3574">
                  <c:v>6.8</c:v>
                </c:pt>
                <c:pt idx="3575">
                  <c:v>6.5</c:v>
                </c:pt>
                <c:pt idx="3576">
                  <c:v>7.3</c:v>
                </c:pt>
                <c:pt idx="3577">
                  <c:v>7.3</c:v>
                </c:pt>
                <c:pt idx="3578">
                  <c:v>6.5</c:v>
                </c:pt>
                <c:pt idx="3579">
                  <c:v>6</c:v>
                </c:pt>
                <c:pt idx="3580">
                  <c:v>5.3</c:v>
                </c:pt>
                <c:pt idx="3581">
                  <c:v>6.6</c:v>
                </c:pt>
                <c:pt idx="3582">
                  <c:v>8.6999999999999993</c:v>
                </c:pt>
                <c:pt idx="3583">
                  <c:v>6.2</c:v>
                </c:pt>
                <c:pt idx="3584">
                  <c:v>5.8</c:v>
                </c:pt>
                <c:pt idx="3585">
                  <c:v>5.7</c:v>
                </c:pt>
                <c:pt idx="3586">
                  <c:v>6.1</c:v>
                </c:pt>
                <c:pt idx="3587">
                  <c:v>6.4</c:v>
                </c:pt>
                <c:pt idx="3588">
                  <c:v>4.5999999999999996</c:v>
                </c:pt>
                <c:pt idx="3589">
                  <c:v>5.9</c:v>
                </c:pt>
                <c:pt idx="3590">
                  <c:v>7.7</c:v>
                </c:pt>
                <c:pt idx="3591">
                  <c:v>7.1</c:v>
                </c:pt>
                <c:pt idx="3592">
                  <c:v>6.2</c:v>
                </c:pt>
                <c:pt idx="3593">
                  <c:v>7.7</c:v>
                </c:pt>
                <c:pt idx="3594">
                  <c:v>7.5</c:v>
                </c:pt>
                <c:pt idx="3595">
                  <c:v>6.9</c:v>
                </c:pt>
                <c:pt idx="3596">
                  <c:v>7.1</c:v>
                </c:pt>
                <c:pt idx="3597">
                  <c:v>6.3</c:v>
                </c:pt>
                <c:pt idx="3598">
                  <c:v>8.3000000000000007</c:v>
                </c:pt>
                <c:pt idx="3599">
                  <c:v>7.1</c:v>
                </c:pt>
                <c:pt idx="3600">
                  <c:v>7.2</c:v>
                </c:pt>
                <c:pt idx="3601">
                  <c:v>5.0999999999999996</c:v>
                </c:pt>
                <c:pt idx="3602">
                  <c:v>6.9</c:v>
                </c:pt>
                <c:pt idx="3603">
                  <c:v>6.1</c:v>
                </c:pt>
                <c:pt idx="3604">
                  <c:v>6.3</c:v>
                </c:pt>
                <c:pt idx="3605">
                  <c:v>6.1</c:v>
                </c:pt>
                <c:pt idx="3606">
                  <c:v>7.8</c:v>
                </c:pt>
                <c:pt idx="3607">
                  <c:v>4.7</c:v>
                </c:pt>
                <c:pt idx="3608">
                  <c:v>6.7</c:v>
                </c:pt>
                <c:pt idx="3609">
                  <c:v>6.6</c:v>
                </c:pt>
                <c:pt idx="3610">
                  <c:v>6.9</c:v>
                </c:pt>
                <c:pt idx="3611">
                  <c:v>7.1</c:v>
                </c:pt>
                <c:pt idx="3612">
                  <c:v>6.7</c:v>
                </c:pt>
                <c:pt idx="3613">
                  <c:v>7.1</c:v>
                </c:pt>
                <c:pt idx="3614">
                  <c:v>6.6</c:v>
                </c:pt>
                <c:pt idx="3615">
                  <c:v>4.8</c:v>
                </c:pt>
                <c:pt idx="3616">
                  <c:v>6.4</c:v>
                </c:pt>
                <c:pt idx="3617">
                  <c:v>7.3</c:v>
                </c:pt>
                <c:pt idx="3618">
                  <c:v>6.9</c:v>
                </c:pt>
                <c:pt idx="3619">
                  <c:v>7.2</c:v>
                </c:pt>
                <c:pt idx="3620">
                  <c:v>6.5</c:v>
                </c:pt>
                <c:pt idx="3621">
                  <c:v>6.6</c:v>
                </c:pt>
                <c:pt idx="3622">
                  <c:v>6.7</c:v>
                </c:pt>
                <c:pt idx="3623">
                  <c:v>7.3</c:v>
                </c:pt>
                <c:pt idx="3624">
                  <c:v>7</c:v>
                </c:pt>
                <c:pt idx="3625">
                  <c:v>5.5</c:v>
                </c:pt>
                <c:pt idx="3626">
                  <c:v>6.7</c:v>
                </c:pt>
                <c:pt idx="3627">
                  <c:v>3.9</c:v>
                </c:pt>
                <c:pt idx="3628">
                  <c:v>7.5</c:v>
                </c:pt>
                <c:pt idx="3629">
                  <c:v>7</c:v>
                </c:pt>
                <c:pt idx="3630">
                  <c:v>6.7</c:v>
                </c:pt>
                <c:pt idx="3631">
                  <c:v>7.4</c:v>
                </c:pt>
                <c:pt idx="3632">
                  <c:v>8</c:v>
                </c:pt>
                <c:pt idx="3633">
                  <c:v>7.2</c:v>
                </c:pt>
                <c:pt idx="3634">
                  <c:v>6.5</c:v>
                </c:pt>
                <c:pt idx="3635">
                  <c:v>7.7</c:v>
                </c:pt>
                <c:pt idx="3636">
                  <c:v>8.5</c:v>
                </c:pt>
                <c:pt idx="3637">
                  <c:v>7.7</c:v>
                </c:pt>
                <c:pt idx="3638">
                  <c:v>6.5</c:v>
                </c:pt>
                <c:pt idx="3639">
                  <c:v>7</c:v>
                </c:pt>
                <c:pt idx="3640">
                  <c:v>5.5</c:v>
                </c:pt>
                <c:pt idx="3641">
                  <c:v>6.3</c:v>
                </c:pt>
                <c:pt idx="3642">
                  <c:v>7.9</c:v>
                </c:pt>
                <c:pt idx="3643">
                  <c:v>7.4</c:v>
                </c:pt>
                <c:pt idx="3644">
                  <c:v>7.5</c:v>
                </c:pt>
                <c:pt idx="3645">
                  <c:v>6.7</c:v>
                </c:pt>
                <c:pt idx="3646">
                  <c:v>4.2</c:v>
                </c:pt>
                <c:pt idx="3647">
                  <c:v>7</c:v>
                </c:pt>
                <c:pt idx="3648">
                  <c:v>7</c:v>
                </c:pt>
                <c:pt idx="3649">
                  <c:v>6.8</c:v>
                </c:pt>
                <c:pt idx="3650">
                  <c:v>7.5</c:v>
                </c:pt>
                <c:pt idx="3651">
                  <c:v>5.3</c:v>
                </c:pt>
                <c:pt idx="3652">
                  <c:v>7.3</c:v>
                </c:pt>
                <c:pt idx="3653">
                  <c:v>5.6</c:v>
                </c:pt>
                <c:pt idx="3654">
                  <c:v>5.6</c:v>
                </c:pt>
                <c:pt idx="3655">
                  <c:v>6.6</c:v>
                </c:pt>
                <c:pt idx="3656">
                  <c:v>6.3</c:v>
                </c:pt>
                <c:pt idx="3657">
                  <c:v>7.5</c:v>
                </c:pt>
                <c:pt idx="3658">
                  <c:v>7.6</c:v>
                </c:pt>
                <c:pt idx="3659">
                  <c:v>4.0999999999999996</c:v>
                </c:pt>
                <c:pt idx="3660">
                  <c:v>7.8</c:v>
                </c:pt>
                <c:pt idx="3661">
                  <c:v>7.3</c:v>
                </c:pt>
                <c:pt idx="3662">
                  <c:v>7.1</c:v>
                </c:pt>
                <c:pt idx="3663">
                  <c:v>6.1</c:v>
                </c:pt>
                <c:pt idx="3664">
                  <c:v>6.9</c:v>
                </c:pt>
                <c:pt idx="3665">
                  <c:v>7.5</c:v>
                </c:pt>
                <c:pt idx="3666">
                  <c:v>7</c:v>
                </c:pt>
                <c:pt idx="3667">
                  <c:v>6.9</c:v>
                </c:pt>
                <c:pt idx="3668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2D-46F4-8021-A7EE40AC84F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541112672"/>
        <c:axId val="1541117952"/>
      </c:scatterChart>
      <c:valAx>
        <c:axId val="1541112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 i="0"/>
                  <a:t>MINUTES</a:t>
                </a:r>
                <a:r>
                  <a:rPr lang="en-IN" b="1" i="0" baseline="0"/>
                  <a:t> OF MOVIES</a:t>
                </a:r>
              </a:p>
            </c:rich>
          </c:tx>
          <c:layout>
            <c:manualLayout>
              <c:xMode val="edge"/>
              <c:yMode val="edge"/>
              <c:x val="0.43281459652254212"/>
              <c:y val="0.938191268667835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117952"/>
        <c:crosses val="autoZero"/>
        <c:crossBetween val="midCat"/>
      </c:valAx>
      <c:valAx>
        <c:axId val="154111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 </a:t>
                </a:r>
                <a:r>
                  <a:rPr lang="en-IN" baseline="0"/>
                  <a:t> SCORE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2.4865694309219751E-2"/>
              <c:y val="0.395484158230221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112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90000"/>
          <a:lumOff val="10000"/>
        </a:schemeClr>
      </a:solidFill>
      <a:round/>
    </a:ln>
    <a:effectLst>
      <a:softEdge rad="25400"/>
    </a:effectLst>
    <a:scene3d>
      <a:camera prst="orthographicFront"/>
      <a:lightRig rig="threePt" dir="t"/>
    </a:scene3d>
    <a:sp3d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600" b="1" i="0" u="none" strike="noStrike" kern="1200" spc="0" baseline="0">
                <a:solidFill>
                  <a:srgbClr val="0E2841"/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baseline="0">
                <a:solidFill>
                  <a:srgbClr val="0E2841"/>
                </a:solidFill>
                <a:latin typeface="+mn-lt"/>
                <a:ea typeface="+mn-ea"/>
                <a:cs typeface="+mn-cs"/>
              </a:rPr>
              <a:t>Scatter Plot based on Movie Duration</a:t>
            </a:r>
          </a:p>
        </c:rich>
      </c:tx>
      <c:layout>
        <c:manualLayout>
          <c:xMode val="edge"/>
          <c:yMode val="edge"/>
          <c:x val="0.35309853400304658"/>
          <c:y val="3.59971202303815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spc="0" baseline="0">
              <a:solidFill>
                <a:srgbClr val="0E284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Duration!$C$1</c:f>
              <c:strCache>
                <c:ptCount val="1"/>
                <c:pt idx="0">
                  <c:v>Movie_duration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3669220170674528E-2"/>
                  <c:y val="-0.49913756765415029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000" b="1" baseline="0"/>
                      <a:t>y = 0.1317x + 0.9846</a:t>
                    </a:r>
                    <a:br>
                      <a:rPr lang="en-US" sz="1000" b="1" baseline="0"/>
                    </a:br>
                    <a:r>
                      <a:rPr lang="en-US" sz="1000" b="1" baseline="0"/>
                      <a:t>R² = 0.1351</a:t>
                    </a:r>
                    <a:endParaRPr lang="en-US" sz="1000" b="1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Duration!$B$2:$B$3670</c:f>
              <c:numCache>
                <c:formatCode>General</c:formatCode>
                <c:ptCount val="3669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6.7</c:v>
                </c:pt>
                <c:pt idx="96">
                  <c:v>7.8</c:v>
                </c:pt>
                <c:pt idx="97">
                  <c:v>7.8</c:v>
                </c:pt>
                <c:pt idx="98">
                  <c:v>6.6</c:v>
                </c:pt>
                <c:pt idx="99">
                  <c:v>6.1</c:v>
                </c:pt>
                <c:pt idx="100">
                  <c:v>5.6</c:v>
                </c:pt>
                <c:pt idx="101">
                  <c:v>6.4</c:v>
                </c:pt>
                <c:pt idx="102">
                  <c:v>6.1</c:v>
                </c:pt>
                <c:pt idx="103">
                  <c:v>7.3</c:v>
                </c:pt>
                <c:pt idx="104">
                  <c:v>6.6</c:v>
                </c:pt>
                <c:pt idx="105">
                  <c:v>6.3</c:v>
                </c:pt>
                <c:pt idx="106">
                  <c:v>6.1</c:v>
                </c:pt>
                <c:pt idx="107">
                  <c:v>7.1</c:v>
                </c:pt>
                <c:pt idx="108">
                  <c:v>5.5</c:v>
                </c:pt>
                <c:pt idx="109">
                  <c:v>7.5</c:v>
                </c:pt>
                <c:pt idx="110">
                  <c:v>7.6</c:v>
                </c:pt>
                <c:pt idx="111">
                  <c:v>6.4</c:v>
                </c:pt>
                <c:pt idx="112">
                  <c:v>7.2</c:v>
                </c:pt>
                <c:pt idx="113">
                  <c:v>6.7</c:v>
                </c:pt>
                <c:pt idx="114">
                  <c:v>8</c:v>
                </c:pt>
                <c:pt idx="115">
                  <c:v>8.3000000000000007</c:v>
                </c:pt>
                <c:pt idx="116">
                  <c:v>6.7</c:v>
                </c:pt>
                <c:pt idx="117">
                  <c:v>5.9</c:v>
                </c:pt>
                <c:pt idx="118">
                  <c:v>6.7</c:v>
                </c:pt>
                <c:pt idx="119">
                  <c:v>6.7</c:v>
                </c:pt>
                <c:pt idx="120">
                  <c:v>7.6</c:v>
                </c:pt>
                <c:pt idx="121">
                  <c:v>7.2</c:v>
                </c:pt>
                <c:pt idx="122">
                  <c:v>7.1</c:v>
                </c:pt>
                <c:pt idx="123">
                  <c:v>8.1</c:v>
                </c:pt>
                <c:pt idx="124">
                  <c:v>6.7</c:v>
                </c:pt>
                <c:pt idx="125">
                  <c:v>7</c:v>
                </c:pt>
                <c:pt idx="126">
                  <c:v>6.9</c:v>
                </c:pt>
                <c:pt idx="127">
                  <c:v>5.0999999999999996</c:v>
                </c:pt>
                <c:pt idx="128">
                  <c:v>5.8</c:v>
                </c:pt>
                <c:pt idx="129">
                  <c:v>6.2</c:v>
                </c:pt>
                <c:pt idx="130">
                  <c:v>7.4</c:v>
                </c:pt>
                <c:pt idx="131">
                  <c:v>5.8</c:v>
                </c:pt>
                <c:pt idx="132">
                  <c:v>6.2</c:v>
                </c:pt>
                <c:pt idx="133">
                  <c:v>7.3</c:v>
                </c:pt>
                <c:pt idx="134">
                  <c:v>4.2</c:v>
                </c:pt>
                <c:pt idx="135">
                  <c:v>6.9</c:v>
                </c:pt>
                <c:pt idx="136">
                  <c:v>6.4</c:v>
                </c:pt>
                <c:pt idx="137">
                  <c:v>5.4</c:v>
                </c:pt>
                <c:pt idx="138">
                  <c:v>6.7</c:v>
                </c:pt>
                <c:pt idx="139">
                  <c:v>5.8</c:v>
                </c:pt>
                <c:pt idx="140">
                  <c:v>6.9</c:v>
                </c:pt>
                <c:pt idx="141">
                  <c:v>7.2</c:v>
                </c:pt>
                <c:pt idx="142">
                  <c:v>6.9</c:v>
                </c:pt>
                <c:pt idx="143">
                  <c:v>6.1</c:v>
                </c:pt>
                <c:pt idx="144">
                  <c:v>5.5</c:v>
                </c:pt>
                <c:pt idx="145">
                  <c:v>6.6</c:v>
                </c:pt>
                <c:pt idx="146">
                  <c:v>6.1</c:v>
                </c:pt>
                <c:pt idx="147">
                  <c:v>6.3</c:v>
                </c:pt>
                <c:pt idx="148">
                  <c:v>7.2</c:v>
                </c:pt>
                <c:pt idx="149">
                  <c:v>7.4</c:v>
                </c:pt>
                <c:pt idx="150">
                  <c:v>7.3</c:v>
                </c:pt>
                <c:pt idx="151">
                  <c:v>6.1</c:v>
                </c:pt>
                <c:pt idx="152">
                  <c:v>7.7</c:v>
                </c:pt>
                <c:pt idx="153">
                  <c:v>6.1</c:v>
                </c:pt>
                <c:pt idx="154">
                  <c:v>8</c:v>
                </c:pt>
                <c:pt idx="155">
                  <c:v>7.3</c:v>
                </c:pt>
                <c:pt idx="156">
                  <c:v>7.9</c:v>
                </c:pt>
                <c:pt idx="157">
                  <c:v>5.5</c:v>
                </c:pt>
                <c:pt idx="158">
                  <c:v>5</c:v>
                </c:pt>
                <c:pt idx="159">
                  <c:v>7.7</c:v>
                </c:pt>
                <c:pt idx="160">
                  <c:v>6.6</c:v>
                </c:pt>
                <c:pt idx="161">
                  <c:v>5.7</c:v>
                </c:pt>
                <c:pt idx="162">
                  <c:v>5.8</c:v>
                </c:pt>
                <c:pt idx="163">
                  <c:v>6</c:v>
                </c:pt>
                <c:pt idx="164">
                  <c:v>6.4</c:v>
                </c:pt>
                <c:pt idx="165">
                  <c:v>6.9</c:v>
                </c:pt>
                <c:pt idx="166">
                  <c:v>6.4</c:v>
                </c:pt>
                <c:pt idx="167">
                  <c:v>7.4</c:v>
                </c:pt>
                <c:pt idx="168">
                  <c:v>5.5</c:v>
                </c:pt>
                <c:pt idx="169">
                  <c:v>5.9</c:v>
                </c:pt>
                <c:pt idx="170">
                  <c:v>6.8</c:v>
                </c:pt>
                <c:pt idx="171">
                  <c:v>6.8</c:v>
                </c:pt>
                <c:pt idx="172">
                  <c:v>8.1</c:v>
                </c:pt>
                <c:pt idx="173">
                  <c:v>6.5</c:v>
                </c:pt>
                <c:pt idx="174">
                  <c:v>7.2</c:v>
                </c:pt>
                <c:pt idx="175">
                  <c:v>6.7</c:v>
                </c:pt>
                <c:pt idx="176">
                  <c:v>8.1</c:v>
                </c:pt>
                <c:pt idx="177">
                  <c:v>7.6</c:v>
                </c:pt>
                <c:pt idx="178">
                  <c:v>7.4</c:v>
                </c:pt>
                <c:pt idx="179">
                  <c:v>7.6</c:v>
                </c:pt>
                <c:pt idx="180">
                  <c:v>6.7</c:v>
                </c:pt>
                <c:pt idx="181">
                  <c:v>6.5</c:v>
                </c:pt>
                <c:pt idx="182">
                  <c:v>6.6</c:v>
                </c:pt>
                <c:pt idx="183">
                  <c:v>6.7</c:v>
                </c:pt>
                <c:pt idx="184">
                  <c:v>6.4</c:v>
                </c:pt>
                <c:pt idx="185">
                  <c:v>5.8</c:v>
                </c:pt>
                <c:pt idx="186">
                  <c:v>7.4</c:v>
                </c:pt>
                <c:pt idx="187">
                  <c:v>7.8</c:v>
                </c:pt>
                <c:pt idx="188">
                  <c:v>6.6</c:v>
                </c:pt>
                <c:pt idx="189">
                  <c:v>4.9000000000000004</c:v>
                </c:pt>
                <c:pt idx="190">
                  <c:v>6.5</c:v>
                </c:pt>
                <c:pt idx="191">
                  <c:v>6.2</c:v>
                </c:pt>
                <c:pt idx="192">
                  <c:v>7.3</c:v>
                </c:pt>
                <c:pt idx="193">
                  <c:v>7.5</c:v>
                </c:pt>
                <c:pt idx="194">
                  <c:v>5.6</c:v>
                </c:pt>
                <c:pt idx="195">
                  <c:v>8.1</c:v>
                </c:pt>
                <c:pt idx="196">
                  <c:v>6.7</c:v>
                </c:pt>
                <c:pt idx="197">
                  <c:v>6.6</c:v>
                </c:pt>
                <c:pt idx="198">
                  <c:v>6.4</c:v>
                </c:pt>
                <c:pt idx="199">
                  <c:v>7.5</c:v>
                </c:pt>
                <c:pt idx="200">
                  <c:v>7.3</c:v>
                </c:pt>
                <c:pt idx="201">
                  <c:v>7.5</c:v>
                </c:pt>
                <c:pt idx="202">
                  <c:v>5.8</c:v>
                </c:pt>
                <c:pt idx="203">
                  <c:v>7.5</c:v>
                </c:pt>
                <c:pt idx="204">
                  <c:v>6.6</c:v>
                </c:pt>
                <c:pt idx="205">
                  <c:v>6.7</c:v>
                </c:pt>
                <c:pt idx="206">
                  <c:v>3.7</c:v>
                </c:pt>
                <c:pt idx="207">
                  <c:v>6</c:v>
                </c:pt>
                <c:pt idx="208">
                  <c:v>6.4</c:v>
                </c:pt>
                <c:pt idx="209">
                  <c:v>6.1</c:v>
                </c:pt>
                <c:pt idx="210">
                  <c:v>6.4</c:v>
                </c:pt>
                <c:pt idx="211">
                  <c:v>5.6</c:v>
                </c:pt>
                <c:pt idx="212">
                  <c:v>8</c:v>
                </c:pt>
                <c:pt idx="213">
                  <c:v>5.2</c:v>
                </c:pt>
                <c:pt idx="214">
                  <c:v>7.1</c:v>
                </c:pt>
                <c:pt idx="215">
                  <c:v>4.8</c:v>
                </c:pt>
                <c:pt idx="216">
                  <c:v>7</c:v>
                </c:pt>
                <c:pt idx="217">
                  <c:v>5.4</c:v>
                </c:pt>
                <c:pt idx="218">
                  <c:v>6.6</c:v>
                </c:pt>
                <c:pt idx="219">
                  <c:v>6.7</c:v>
                </c:pt>
                <c:pt idx="220">
                  <c:v>6.2</c:v>
                </c:pt>
                <c:pt idx="221">
                  <c:v>6.1</c:v>
                </c:pt>
                <c:pt idx="222">
                  <c:v>5.3</c:v>
                </c:pt>
                <c:pt idx="223">
                  <c:v>6.3</c:v>
                </c:pt>
                <c:pt idx="224">
                  <c:v>7</c:v>
                </c:pt>
                <c:pt idx="225">
                  <c:v>7.6</c:v>
                </c:pt>
                <c:pt idx="226">
                  <c:v>6.7</c:v>
                </c:pt>
                <c:pt idx="227">
                  <c:v>8.1</c:v>
                </c:pt>
                <c:pt idx="228">
                  <c:v>6.7</c:v>
                </c:pt>
                <c:pt idx="229">
                  <c:v>6.5</c:v>
                </c:pt>
                <c:pt idx="230">
                  <c:v>7.3</c:v>
                </c:pt>
                <c:pt idx="231">
                  <c:v>6</c:v>
                </c:pt>
                <c:pt idx="232">
                  <c:v>6.1</c:v>
                </c:pt>
                <c:pt idx="233">
                  <c:v>5.9</c:v>
                </c:pt>
                <c:pt idx="234">
                  <c:v>7.8</c:v>
                </c:pt>
                <c:pt idx="235">
                  <c:v>5.8</c:v>
                </c:pt>
                <c:pt idx="236">
                  <c:v>4.3</c:v>
                </c:pt>
                <c:pt idx="237">
                  <c:v>6.4</c:v>
                </c:pt>
                <c:pt idx="238">
                  <c:v>6.1</c:v>
                </c:pt>
                <c:pt idx="239">
                  <c:v>6.5</c:v>
                </c:pt>
                <c:pt idx="240">
                  <c:v>7.1</c:v>
                </c:pt>
                <c:pt idx="241">
                  <c:v>6.4</c:v>
                </c:pt>
                <c:pt idx="242">
                  <c:v>6.5</c:v>
                </c:pt>
                <c:pt idx="243">
                  <c:v>6.3</c:v>
                </c:pt>
                <c:pt idx="244">
                  <c:v>7.5</c:v>
                </c:pt>
                <c:pt idx="245">
                  <c:v>4.9000000000000004</c:v>
                </c:pt>
                <c:pt idx="246">
                  <c:v>5.8</c:v>
                </c:pt>
                <c:pt idx="247">
                  <c:v>6.2</c:v>
                </c:pt>
                <c:pt idx="248">
                  <c:v>5.5</c:v>
                </c:pt>
                <c:pt idx="249">
                  <c:v>5.4</c:v>
                </c:pt>
                <c:pt idx="250">
                  <c:v>5.8</c:v>
                </c:pt>
                <c:pt idx="251">
                  <c:v>7.1</c:v>
                </c:pt>
                <c:pt idx="252">
                  <c:v>5.4</c:v>
                </c:pt>
                <c:pt idx="253">
                  <c:v>3.7</c:v>
                </c:pt>
                <c:pt idx="254">
                  <c:v>6.7</c:v>
                </c:pt>
                <c:pt idx="255">
                  <c:v>7.2</c:v>
                </c:pt>
                <c:pt idx="256">
                  <c:v>8.8000000000000007</c:v>
                </c:pt>
                <c:pt idx="257">
                  <c:v>5.8</c:v>
                </c:pt>
                <c:pt idx="258">
                  <c:v>6.8</c:v>
                </c:pt>
                <c:pt idx="259">
                  <c:v>3.8</c:v>
                </c:pt>
                <c:pt idx="260">
                  <c:v>7.1</c:v>
                </c:pt>
                <c:pt idx="261">
                  <c:v>7.2</c:v>
                </c:pt>
                <c:pt idx="262">
                  <c:v>5.9</c:v>
                </c:pt>
                <c:pt idx="263">
                  <c:v>7.1</c:v>
                </c:pt>
                <c:pt idx="264">
                  <c:v>8.1</c:v>
                </c:pt>
                <c:pt idx="265">
                  <c:v>6.9</c:v>
                </c:pt>
                <c:pt idx="266">
                  <c:v>4.4000000000000004</c:v>
                </c:pt>
                <c:pt idx="267">
                  <c:v>6.5</c:v>
                </c:pt>
                <c:pt idx="268">
                  <c:v>8.5</c:v>
                </c:pt>
                <c:pt idx="269">
                  <c:v>7.7</c:v>
                </c:pt>
                <c:pt idx="270">
                  <c:v>7.4</c:v>
                </c:pt>
                <c:pt idx="271">
                  <c:v>8</c:v>
                </c:pt>
                <c:pt idx="272">
                  <c:v>5.7</c:v>
                </c:pt>
                <c:pt idx="273">
                  <c:v>8.5</c:v>
                </c:pt>
                <c:pt idx="274">
                  <c:v>7</c:v>
                </c:pt>
                <c:pt idx="275">
                  <c:v>7.8</c:v>
                </c:pt>
                <c:pt idx="276">
                  <c:v>7.2</c:v>
                </c:pt>
                <c:pt idx="277">
                  <c:v>6.4</c:v>
                </c:pt>
                <c:pt idx="278">
                  <c:v>5.5</c:v>
                </c:pt>
                <c:pt idx="279">
                  <c:v>6.7</c:v>
                </c:pt>
                <c:pt idx="280">
                  <c:v>6.1</c:v>
                </c:pt>
                <c:pt idx="281">
                  <c:v>8.5</c:v>
                </c:pt>
                <c:pt idx="282">
                  <c:v>6.9</c:v>
                </c:pt>
                <c:pt idx="283">
                  <c:v>7.3</c:v>
                </c:pt>
                <c:pt idx="284">
                  <c:v>6.7</c:v>
                </c:pt>
                <c:pt idx="285">
                  <c:v>6.9</c:v>
                </c:pt>
                <c:pt idx="286">
                  <c:v>5.0999999999999996</c:v>
                </c:pt>
                <c:pt idx="287">
                  <c:v>6.8</c:v>
                </c:pt>
                <c:pt idx="288">
                  <c:v>6.7</c:v>
                </c:pt>
                <c:pt idx="289">
                  <c:v>6</c:v>
                </c:pt>
                <c:pt idx="290">
                  <c:v>5.7</c:v>
                </c:pt>
                <c:pt idx="291">
                  <c:v>8</c:v>
                </c:pt>
                <c:pt idx="292">
                  <c:v>8.1999999999999993</c:v>
                </c:pt>
                <c:pt idx="293">
                  <c:v>5.4</c:v>
                </c:pt>
                <c:pt idx="294">
                  <c:v>7.2</c:v>
                </c:pt>
                <c:pt idx="295">
                  <c:v>7.5</c:v>
                </c:pt>
                <c:pt idx="296">
                  <c:v>7</c:v>
                </c:pt>
                <c:pt idx="297">
                  <c:v>3.3</c:v>
                </c:pt>
                <c:pt idx="298">
                  <c:v>6</c:v>
                </c:pt>
                <c:pt idx="299">
                  <c:v>7.1</c:v>
                </c:pt>
                <c:pt idx="300">
                  <c:v>5.4</c:v>
                </c:pt>
                <c:pt idx="301">
                  <c:v>6.1</c:v>
                </c:pt>
                <c:pt idx="302">
                  <c:v>5.3</c:v>
                </c:pt>
                <c:pt idx="303">
                  <c:v>2.2000000000000002</c:v>
                </c:pt>
                <c:pt idx="304">
                  <c:v>7</c:v>
                </c:pt>
                <c:pt idx="305">
                  <c:v>3.8</c:v>
                </c:pt>
                <c:pt idx="306">
                  <c:v>6.9</c:v>
                </c:pt>
                <c:pt idx="307">
                  <c:v>7.2</c:v>
                </c:pt>
                <c:pt idx="308">
                  <c:v>7.3</c:v>
                </c:pt>
                <c:pt idx="309">
                  <c:v>6.3</c:v>
                </c:pt>
                <c:pt idx="310">
                  <c:v>7.5</c:v>
                </c:pt>
                <c:pt idx="311">
                  <c:v>7.6</c:v>
                </c:pt>
                <c:pt idx="312">
                  <c:v>6.8</c:v>
                </c:pt>
                <c:pt idx="313">
                  <c:v>5.2</c:v>
                </c:pt>
                <c:pt idx="314">
                  <c:v>7.7</c:v>
                </c:pt>
                <c:pt idx="315">
                  <c:v>6.2</c:v>
                </c:pt>
                <c:pt idx="316">
                  <c:v>7.7</c:v>
                </c:pt>
                <c:pt idx="317">
                  <c:v>4.3</c:v>
                </c:pt>
                <c:pt idx="318">
                  <c:v>6.9</c:v>
                </c:pt>
                <c:pt idx="319">
                  <c:v>6.6</c:v>
                </c:pt>
                <c:pt idx="320">
                  <c:v>7</c:v>
                </c:pt>
                <c:pt idx="321">
                  <c:v>6.7</c:v>
                </c:pt>
                <c:pt idx="322">
                  <c:v>8.1999999999999993</c:v>
                </c:pt>
                <c:pt idx="323">
                  <c:v>8.9</c:v>
                </c:pt>
                <c:pt idx="324">
                  <c:v>8.6999999999999993</c:v>
                </c:pt>
                <c:pt idx="325">
                  <c:v>5.5</c:v>
                </c:pt>
                <c:pt idx="326">
                  <c:v>5.7</c:v>
                </c:pt>
                <c:pt idx="327">
                  <c:v>6.3</c:v>
                </c:pt>
                <c:pt idx="328">
                  <c:v>5.9</c:v>
                </c:pt>
                <c:pt idx="329">
                  <c:v>7.6</c:v>
                </c:pt>
                <c:pt idx="330">
                  <c:v>6.6</c:v>
                </c:pt>
                <c:pt idx="331">
                  <c:v>5.3</c:v>
                </c:pt>
                <c:pt idx="332">
                  <c:v>6</c:v>
                </c:pt>
                <c:pt idx="333">
                  <c:v>8</c:v>
                </c:pt>
                <c:pt idx="334">
                  <c:v>5.6</c:v>
                </c:pt>
                <c:pt idx="335">
                  <c:v>5.9</c:v>
                </c:pt>
                <c:pt idx="336">
                  <c:v>7.3</c:v>
                </c:pt>
                <c:pt idx="337">
                  <c:v>7.9</c:v>
                </c:pt>
                <c:pt idx="338">
                  <c:v>6.8</c:v>
                </c:pt>
                <c:pt idx="339">
                  <c:v>6.6</c:v>
                </c:pt>
                <c:pt idx="340">
                  <c:v>6.6</c:v>
                </c:pt>
                <c:pt idx="341">
                  <c:v>7</c:v>
                </c:pt>
                <c:pt idx="342">
                  <c:v>7</c:v>
                </c:pt>
                <c:pt idx="343">
                  <c:v>7.3</c:v>
                </c:pt>
                <c:pt idx="344">
                  <c:v>5.5</c:v>
                </c:pt>
                <c:pt idx="345">
                  <c:v>8.5</c:v>
                </c:pt>
                <c:pt idx="346">
                  <c:v>7.5</c:v>
                </c:pt>
                <c:pt idx="347">
                  <c:v>7</c:v>
                </c:pt>
                <c:pt idx="348">
                  <c:v>7.8</c:v>
                </c:pt>
                <c:pt idx="349">
                  <c:v>7.6</c:v>
                </c:pt>
                <c:pt idx="350">
                  <c:v>7.6</c:v>
                </c:pt>
                <c:pt idx="351">
                  <c:v>6.8</c:v>
                </c:pt>
                <c:pt idx="352">
                  <c:v>5</c:v>
                </c:pt>
                <c:pt idx="353">
                  <c:v>7.1</c:v>
                </c:pt>
                <c:pt idx="354">
                  <c:v>5.5</c:v>
                </c:pt>
                <c:pt idx="355">
                  <c:v>5.6</c:v>
                </c:pt>
                <c:pt idx="356">
                  <c:v>7.1</c:v>
                </c:pt>
                <c:pt idx="357">
                  <c:v>4.9000000000000004</c:v>
                </c:pt>
                <c:pt idx="358">
                  <c:v>7.4</c:v>
                </c:pt>
                <c:pt idx="359">
                  <c:v>5.7</c:v>
                </c:pt>
                <c:pt idx="360">
                  <c:v>6.4</c:v>
                </c:pt>
                <c:pt idx="361">
                  <c:v>5.9</c:v>
                </c:pt>
                <c:pt idx="362">
                  <c:v>5.5</c:v>
                </c:pt>
                <c:pt idx="363">
                  <c:v>6.9</c:v>
                </c:pt>
                <c:pt idx="364">
                  <c:v>6.2</c:v>
                </c:pt>
                <c:pt idx="365">
                  <c:v>7</c:v>
                </c:pt>
                <c:pt idx="366">
                  <c:v>5.6</c:v>
                </c:pt>
                <c:pt idx="367">
                  <c:v>7</c:v>
                </c:pt>
                <c:pt idx="368">
                  <c:v>6.8</c:v>
                </c:pt>
                <c:pt idx="369">
                  <c:v>5.4</c:v>
                </c:pt>
                <c:pt idx="370">
                  <c:v>6.1</c:v>
                </c:pt>
                <c:pt idx="371">
                  <c:v>6.7</c:v>
                </c:pt>
                <c:pt idx="372">
                  <c:v>6.9</c:v>
                </c:pt>
                <c:pt idx="373">
                  <c:v>8</c:v>
                </c:pt>
                <c:pt idx="374">
                  <c:v>4.4000000000000004</c:v>
                </c:pt>
                <c:pt idx="375">
                  <c:v>7.3</c:v>
                </c:pt>
                <c:pt idx="376">
                  <c:v>6.3</c:v>
                </c:pt>
                <c:pt idx="377">
                  <c:v>7.7</c:v>
                </c:pt>
                <c:pt idx="378">
                  <c:v>6.5</c:v>
                </c:pt>
                <c:pt idx="379">
                  <c:v>7.8</c:v>
                </c:pt>
                <c:pt idx="380">
                  <c:v>6.4</c:v>
                </c:pt>
                <c:pt idx="381">
                  <c:v>7.8</c:v>
                </c:pt>
                <c:pt idx="382">
                  <c:v>5.8</c:v>
                </c:pt>
                <c:pt idx="383">
                  <c:v>7.1</c:v>
                </c:pt>
                <c:pt idx="384">
                  <c:v>7.1</c:v>
                </c:pt>
                <c:pt idx="385">
                  <c:v>6.8</c:v>
                </c:pt>
                <c:pt idx="386">
                  <c:v>4.8</c:v>
                </c:pt>
                <c:pt idx="387">
                  <c:v>6.2</c:v>
                </c:pt>
                <c:pt idx="388">
                  <c:v>6.9</c:v>
                </c:pt>
                <c:pt idx="389">
                  <c:v>7.3</c:v>
                </c:pt>
                <c:pt idx="390">
                  <c:v>6.6</c:v>
                </c:pt>
                <c:pt idx="391">
                  <c:v>6.9</c:v>
                </c:pt>
                <c:pt idx="392">
                  <c:v>6.2</c:v>
                </c:pt>
                <c:pt idx="393">
                  <c:v>6.7</c:v>
                </c:pt>
                <c:pt idx="394">
                  <c:v>7.6</c:v>
                </c:pt>
                <c:pt idx="395">
                  <c:v>6.7</c:v>
                </c:pt>
                <c:pt idx="396">
                  <c:v>6.2</c:v>
                </c:pt>
                <c:pt idx="397">
                  <c:v>7.3</c:v>
                </c:pt>
                <c:pt idx="398">
                  <c:v>6</c:v>
                </c:pt>
                <c:pt idx="399">
                  <c:v>7.1</c:v>
                </c:pt>
                <c:pt idx="400">
                  <c:v>7.1</c:v>
                </c:pt>
                <c:pt idx="401">
                  <c:v>5.5</c:v>
                </c:pt>
                <c:pt idx="402">
                  <c:v>5.6</c:v>
                </c:pt>
                <c:pt idx="403">
                  <c:v>7.5</c:v>
                </c:pt>
                <c:pt idx="404">
                  <c:v>5.4</c:v>
                </c:pt>
                <c:pt idx="405">
                  <c:v>4.3</c:v>
                </c:pt>
                <c:pt idx="406">
                  <c:v>4.9000000000000004</c:v>
                </c:pt>
                <c:pt idx="407">
                  <c:v>7.1</c:v>
                </c:pt>
                <c:pt idx="408">
                  <c:v>6.4</c:v>
                </c:pt>
                <c:pt idx="409">
                  <c:v>4.3</c:v>
                </c:pt>
                <c:pt idx="410">
                  <c:v>6.1</c:v>
                </c:pt>
                <c:pt idx="411">
                  <c:v>7</c:v>
                </c:pt>
                <c:pt idx="412">
                  <c:v>7.7</c:v>
                </c:pt>
                <c:pt idx="413">
                  <c:v>5.9</c:v>
                </c:pt>
                <c:pt idx="414">
                  <c:v>6.7</c:v>
                </c:pt>
                <c:pt idx="415">
                  <c:v>6.5</c:v>
                </c:pt>
                <c:pt idx="416">
                  <c:v>7.1</c:v>
                </c:pt>
                <c:pt idx="417">
                  <c:v>7.3</c:v>
                </c:pt>
                <c:pt idx="418">
                  <c:v>6.5</c:v>
                </c:pt>
                <c:pt idx="419">
                  <c:v>7</c:v>
                </c:pt>
                <c:pt idx="420">
                  <c:v>6.8</c:v>
                </c:pt>
                <c:pt idx="421">
                  <c:v>7.2</c:v>
                </c:pt>
                <c:pt idx="422">
                  <c:v>6.1</c:v>
                </c:pt>
                <c:pt idx="423">
                  <c:v>6.7</c:v>
                </c:pt>
                <c:pt idx="424">
                  <c:v>6.4</c:v>
                </c:pt>
                <c:pt idx="425">
                  <c:v>4.4000000000000004</c:v>
                </c:pt>
                <c:pt idx="426">
                  <c:v>5.4</c:v>
                </c:pt>
                <c:pt idx="427">
                  <c:v>6.5</c:v>
                </c:pt>
                <c:pt idx="428">
                  <c:v>6.7</c:v>
                </c:pt>
                <c:pt idx="429">
                  <c:v>8.1</c:v>
                </c:pt>
                <c:pt idx="430">
                  <c:v>5.6</c:v>
                </c:pt>
                <c:pt idx="431">
                  <c:v>6.3</c:v>
                </c:pt>
                <c:pt idx="432">
                  <c:v>7.3</c:v>
                </c:pt>
                <c:pt idx="433">
                  <c:v>6.1</c:v>
                </c:pt>
                <c:pt idx="434">
                  <c:v>7.7</c:v>
                </c:pt>
                <c:pt idx="435">
                  <c:v>6.4</c:v>
                </c:pt>
                <c:pt idx="436">
                  <c:v>6.8</c:v>
                </c:pt>
                <c:pt idx="437">
                  <c:v>6.6</c:v>
                </c:pt>
                <c:pt idx="438">
                  <c:v>7.2</c:v>
                </c:pt>
                <c:pt idx="439">
                  <c:v>6.9</c:v>
                </c:pt>
                <c:pt idx="440">
                  <c:v>5.2</c:v>
                </c:pt>
                <c:pt idx="441">
                  <c:v>4.9000000000000004</c:v>
                </c:pt>
                <c:pt idx="442">
                  <c:v>6.3</c:v>
                </c:pt>
                <c:pt idx="443">
                  <c:v>5.6</c:v>
                </c:pt>
                <c:pt idx="444">
                  <c:v>5.5</c:v>
                </c:pt>
                <c:pt idx="445">
                  <c:v>6.7</c:v>
                </c:pt>
                <c:pt idx="446">
                  <c:v>7.6</c:v>
                </c:pt>
                <c:pt idx="447">
                  <c:v>5.7</c:v>
                </c:pt>
                <c:pt idx="448">
                  <c:v>4.5999999999999996</c:v>
                </c:pt>
                <c:pt idx="449">
                  <c:v>7</c:v>
                </c:pt>
                <c:pt idx="450">
                  <c:v>5.2</c:v>
                </c:pt>
                <c:pt idx="451">
                  <c:v>5.0999999999999996</c:v>
                </c:pt>
                <c:pt idx="452">
                  <c:v>6.6</c:v>
                </c:pt>
                <c:pt idx="453">
                  <c:v>6.7</c:v>
                </c:pt>
                <c:pt idx="454">
                  <c:v>7.3</c:v>
                </c:pt>
                <c:pt idx="455">
                  <c:v>5.9</c:v>
                </c:pt>
                <c:pt idx="456">
                  <c:v>5.6</c:v>
                </c:pt>
                <c:pt idx="457">
                  <c:v>6.5</c:v>
                </c:pt>
                <c:pt idx="458">
                  <c:v>5.9</c:v>
                </c:pt>
                <c:pt idx="459">
                  <c:v>7</c:v>
                </c:pt>
                <c:pt idx="460">
                  <c:v>5.3</c:v>
                </c:pt>
                <c:pt idx="461">
                  <c:v>5.9</c:v>
                </c:pt>
                <c:pt idx="462">
                  <c:v>6.3</c:v>
                </c:pt>
                <c:pt idx="463">
                  <c:v>6.3</c:v>
                </c:pt>
                <c:pt idx="464">
                  <c:v>7.3</c:v>
                </c:pt>
                <c:pt idx="465">
                  <c:v>5.8</c:v>
                </c:pt>
                <c:pt idx="466">
                  <c:v>5.2</c:v>
                </c:pt>
                <c:pt idx="467">
                  <c:v>2.4</c:v>
                </c:pt>
                <c:pt idx="468">
                  <c:v>5.7</c:v>
                </c:pt>
                <c:pt idx="469">
                  <c:v>5.8</c:v>
                </c:pt>
                <c:pt idx="470">
                  <c:v>5.6</c:v>
                </c:pt>
                <c:pt idx="471">
                  <c:v>6</c:v>
                </c:pt>
                <c:pt idx="472">
                  <c:v>5.8</c:v>
                </c:pt>
                <c:pt idx="473">
                  <c:v>6</c:v>
                </c:pt>
                <c:pt idx="474">
                  <c:v>5.7</c:v>
                </c:pt>
                <c:pt idx="475">
                  <c:v>6</c:v>
                </c:pt>
                <c:pt idx="476">
                  <c:v>7.8</c:v>
                </c:pt>
                <c:pt idx="477">
                  <c:v>4.2</c:v>
                </c:pt>
                <c:pt idx="478">
                  <c:v>5.6</c:v>
                </c:pt>
                <c:pt idx="479">
                  <c:v>8.1999999999999993</c:v>
                </c:pt>
                <c:pt idx="480">
                  <c:v>8.5</c:v>
                </c:pt>
                <c:pt idx="481">
                  <c:v>5.8</c:v>
                </c:pt>
                <c:pt idx="482">
                  <c:v>6.5</c:v>
                </c:pt>
                <c:pt idx="483">
                  <c:v>7.2</c:v>
                </c:pt>
                <c:pt idx="484">
                  <c:v>6.7</c:v>
                </c:pt>
                <c:pt idx="485">
                  <c:v>3.4</c:v>
                </c:pt>
                <c:pt idx="486">
                  <c:v>5.9</c:v>
                </c:pt>
                <c:pt idx="487">
                  <c:v>7.8</c:v>
                </c:pt>
                <c:pt idx="488">
                  <c:v>5.9</c:v>
                </c:pt>
                <c:pt idx="489">
                  <c:v>4.0999999999999996</c:v>
                </c:pt>
                <c:pt idx="490">
                  <c:v>6.8</c:v>
                </c:pt>
                <c:pt idx="491">
                  <c:v>5.8</c:v>
                </c:pt>
                <c:pt idx="492">
                  <c:v>7.5</c:v>
                </c:pt>
                <c:pt idx="493">
                  <c:v>6.9</c:v>
                </c:pt>
                <c:pt idx="494">
                  <c:v>6.5</c:v>
                </c:pt>
                <c:pt idx="495">
                  <c:v>6.9</c:v>
                </c:pt>
                <c:pt idx="496">
                  <c:v>7.9</c:v>
                </c:pt>
                <c:pt idx="497">
                  <c:v>7.4</c:v>
                </c:pt>
                <c:pt idx="498">
                  <c:v>6.7</c:v>
                </c:pt>
                <c:pt idx="499">
                  <c:v>7.4</c:v>
                </c:pt>
                <c:pt idx="500">
                  <c:v>6.9</c:v>
                </c:pt>
                <c:pt idx="501">
                  <c:v>6.8</c:v>
                </c:pt>
                <c:pt idx="502">
                  <c:v>6.7</c:v>
                </c:pt>
                <c:pt idx="503">
                  <c:v>5.0999999999999996</c:v>
                </c:pt>
                <c:pt idx="504">
                  <c:v>4.0999999999999996</c:v>
                </c:pt>
                <c:pt idx="505">
                  <c:v>7.3</c:v>
                </c:pt>
                <c:pt idx="506">
                  <c:v>6</c:v>
                </c:pt>
                <c:pt idx="507">
                  <c:v>7.3</c:v>
                </c:pt>
                <c:pt idx="508">
                  <c:v>5.4</c:v>
                </c:pt>
                <c:pt idx="509">
                  <c:v>5.9</c:v>
                </c:pt>
                <c:pt idx="510">
                  <c:v>7.1</c:v>
                </c:pt>
                <c:pt idx="511">
                  <c:v>6</c:v>
                </c:pt>
                <c:pt idx="512">
                  <c:v>6.5</c:v>
                </c:pt>
                <c:pt idx="513">
                  <c:v>5.7</c:v>
                </c:pt>
                <c:pt idx="514">
                  <c:v>7.6</c:v>
                </c:pt>
                <c:pt idx="515">
                  <c:v>6.6</c:v>
                </c:pt>
                <c:pt idx="516">
                  <c:v>5.4</c:v>
                </c:pt>
                <c:pt idx="517">
                  <c:v>7.3</c:v>
                </c:pt>
                <c:pt idx="518">
                  <c:v>6.5</c:v>
                </c:pt>
                <c:pt idx="519">
                  <c:v>6.6</c:v>
                </c:pt>
                <c:pt idx="520">
                  <c:v>6.6</c:v>
                </c:pt>
                <c:pt idx="521">
                  <c:v>5.9</c:v>
                </c:pt>
                <c:pt idx="522">
                  <c:v>6.7</c:v>
                </c:pt>
                <c:pt idx="523">
                  <c:v>6.1</c:v>
                </c:pt>
                <c:pt idx="524">
                  <c:v>6.6</c:v>
                </c:pt>
                <c:pt idx="525">
                  <c:v>6.6</c:v>
                </c:pt>
                <c:pt idx="526">
                  <c:v>5.3</c:v>
                </c:pt>
                <c:pt idx="527">
                  <c:v>6</c:v>
                </c:pt>
                <c:pt idx="528">
                  <c:v>4.7</c:v>
                </c:pt>
                <c:pt idx="529">
                  <c:v>6.1</c:v>
                </c:pt>
                <c:pt idx="530">
                  <c:v>7.2</c:v>
                </c:pt>
                <c:pt idx="531">
                  <c:v>6.4</c:v>
                </c:pt>
                <c:pt idx="532">
                  <c:v>6.1</c:v>
                </c:pt>
                <c:pt idx="533">
                  <c:v>5.9</c:v>
                </c:pt>
                <c:pt idx="534">
                  <c:v>6</c:v>
                </c:pt>
                <c:pt idx="535">
                  <c:v>6.3</c:v>
                </c:pt>
                <c:pt idx="536">
                  <c:v>5.6</c:v>
                </c:pt>
                <c:pt idx="537">
                  <c:v>6.4</c:v>
                </c:pt>
                <c:pt idx="538">
                  <c:v>7.1</c:v>
                </c:pt>
                <c:pt idx="539">
                  <c:v>6.6</c:v>
                </c:pt>
                <c:pt idx="540">
                  <c:v>4.5999999999999996</c:v>
                </c:pt>
                <c:pt idx="541">
                  <c:v>8.4</c:v>
                </c:pt>
                <c:pt idx="542">
                  <c:v>7.1</c:v>
                </c:pt>
                <c:pt idx="543">
                  <c:v>7.4</c:v>
                </c:pt>
                <c:pt idx="544">
                  <c:v>6.9</c:v>
                </c:pt>
                <c:pt idx="545">
                  <c:v>4.5</c:v>
                </c:pt>
                <c:pt idx="546">
                  <c:v>7.1</c:v>
                </c:pt>
                <c:pt idx="547">
                  <c:v>6.5</c:v>
                </c:pt>
                <c:pt idx="548">
                  <c:v>5.3</c:v>
                </c:pt>
                <c:pt idx="549">
                  <c:v>6.7</c:v>
                </c:pt>
                <c:pt idx="550">
                  <c:v>7.2</c:v>
                </c:pt>
                <c:pt idx="551">
                  <c:v>7.2</c:v>
                </c:pt>
                <c:pt idx="552">
                  <c:v>5.5</c:v>
                </c:pt>
                <c:pt idx="553">
                  <c:v>5.8</c:v>
                </c:pt>
                <c:pt idx="554">
                  <c:v>6</c:v>
                </c:pt>
                <c:pt idx="555">
                  <c:v>6.6</c:v>
                </c:pt>
                <c:pt idx="556">
                  <c:v>8.3000000000000007</c:v>
                </c:pt>
                <c:pt idx="557">
                  <c:v>6.7</c:v>
                </c:pt>
                <c:pt idx="558">
                  <c:v>7.1</c:v>
                </c:pt>
                <c:pt idx="559">
                  <c:v>6</c:v>
                </c:pt>
                <c:pt idx="560">
                  <c:v>6.9</c:v>
                </c:pt>
                <c:pt idx="561">
                  <c:v>5.6</c:v>
                </c:pt>
                <c:pt idx="562">
                  <c:v>5.6</c:v>
                </c:pt>
                <c:pt idx="563">
                  <c:v>4.5</c:v>
                </c:pt>
                <c:pt idx="564">
                  <c:v>7.1</c:v>
                </c:pt>
                <c:pt idx="565">
                  <c:v>6.5</c:v>
                </c:pt>
                <c:pt idx="566">
                  <c:v>6.4</c:v>
                </c:pt>
                <c:pt idx="567">
                  <c:v>5.8</c:v>
                </c:pt>
                <c:pt idx="568">
                  <c:v>8</c:v>
                </c:pt>
                <c:pt idx="569">
                  <c:v>6.2</c:v>
                </c:pt>
                <c:pt idx="570">
                  <c:v>7.2</c:v>
                </c:pt>
                <c:pt idx="571">
                  <c:v>6.1</c:v>
                </c:pt>
                <c:pt idx="572">
                  <c:v>7.6</c:v>
                </c:pt>
                <c:pt idx="573">
                  <c:v>6.3</c:v>
                </c:pt>
                <c:pt idx="574">
                  <c:v>6.3</c:v>
                </c:pt>
                <c:pt idx="575">
                  <c:v>6.3</c:v>
                </c:pt>
                <c:pt idx="576">
                  <c:v>7.7</c:v>
                </c:pt>
                <c:pt idx="577">
                  <c:v>7</c:v>
                </c:pt>
                <c:pt idx="578">
                  <c:v>5.3</c:v>
                </c:pt>
                <c:pt idx="579">
                  <c:v>5.6</c:v>
                </c:pt>
                <c:pt idx="580">
                  <c:v>5.2</c:v>
                </c:pt>
                <c:pt idx="581">
                  <c:v>5.4</c:v>
                </c:pt>
                <c:pt idx="582">
                  <c:v>6.4</c:v>
                </c:pt>
                <c:pt idx="583">
                  <c:v>5.9</c:v>
                </c:pt>
                <c:pt idx="584">
                  <c:v>6.3</c:v>
                </c:pt>
                <c:pt idx="585">
                  <c:v>6.5</c:v>
                </c:pt>
                <c:pt idx="586">
                  <c:v>3</c:v>
                </c:pt>
                <c:pt idx="587">
                  <c:v>3.6</c:v>
                </c:pt>
                <c:pt idx="588">
                  <c:v>5.8</c:v>
                </c:pt>
                <c:pt idx="589">
                  <c:v>6.2</c:v>
                </c:pt>
                <c:pt idx="590">
                  <c:v>5.4</c:v>
                </c:pt>
                <c:pt idx="591">
                  <c:v>6.1</c:v>
                </c:pt>
                <c:pt idx="592">
                  <c:v>4.2</c:v>
                </c:pt>
                <c:pt idx="593">
                  <c:v>6.7</c:v>
                </c:pt>
                <c:pt idx="594">
                  <c:v>4.2</c:v>
                </c:pt>
                <c:pt idx="595">
                  <c:v>6.4</c:v>
                </c:pt>
                <c:pt idx="596">
                  <c:v>4.9000000000000004</c:v>
                </c:pt>
                <c:pt idx="597">
                  <c:v>6.8</c:v>
                </c:pt>
                <c:pt idx="598">
                  <c:v>7.7</c:v>
                </c:pt>
                <c:pt idx="599">
                  <c:v>5.6</c:v>
                </c:pt>
                <c:pt idx="600">
                  <c:v>6.4</c:v>
                </c:pt>
                <c:pt idx="601">
                  <c:v>7.2</c:v>
                </c:pt>
                <c:pt idx="602">
                  <c:v>6</c:v>
                </c:pt>
                <c:pt idx="603">
                  <c:v>5.9</c:v>
                </c:pt>
                <c:pt idx="604">
                  <c:v>7.9</c:v>
                </c:pt>
                <c:pt idx="605">
                  <c:v>7.1</c:v>
                </c:pt>
                <c:pt idx="606">
                  <c:v>5.9</c:v>
                </c:pt>
                <c:pt idx="607">
                  <c:v>6.2</c:v>
                </c:pt>
                <c:pt idx="608">
                  <c:v>7</c:v>
                </c:pt>
                <c:pt idx="609">
                  <c:v>5.4</c:v>
                </c:pt>
                <c:pt idx="610">
                  <c:v>8.6</c:v>
                </c:pt>
                <c:pt idx="611">
                  <c:v>6.5</c:v>
                </c:pt>
                <c:pt idx="612">
                  <c:v>6.4</c:v>
                </c:pt>
                <c:pt idx="613">
                  <c:v>7.6</c:v>
                </c:pt>
                <c:pt idx="614">
                  <c:v>5.5</c:v>
                </c:pt>
                <c:pt idx="615">
                  <c:v>7.4</c:v>
                </c:pt>
                <c:pt idx="616">
                  <c:v>8.6999999999999993</c:v>
                </c:pt>
                <c:pt idx="617">
                  <c:v>7.6</c:v>
                </c:pt>
                <c:pt idx="618">
                  <c:v>5.5</c:v>
                </c:pt>
                <c:pt idx="619">
                  <c:v>7.6</c:v>
                </c:pt>
                <c:pt idx="620">
                  <c:v>6.5</c:v>
                </c:pt>
                <c:pt idx="621">
                  <c:v>6.9</c:v>
                </c:pt>
                <c:pt idx="622">
                  <c:v>6.7</c:v>
                </c:pt>
                <c:pt idx="623">
                  <c:v>6.6</c:v>
                </c:pt>
                <c:pt idx="624">
                  <c:v>7.2</c:v>
                </c:pt>
                <c:pt idx="625">
                  <c:v>6.4</c:v>
                </c:pt>
                <c:pt idx="626">
                  <c:v>6.4</c:v>
                </c:pt>
                <c:pt idx="627">
                  <c:v>6</c:v>
                </c:pt>
                <c:pt idx="628">
                  <c:v>6.1</c:v>
                </c:pt>
                <c:pt idx="629">
                  <c:v>6</c:v>
                </c:pt>
                <c:pt idx="630">
                  <c:v>6.4</c:v>
                </c:pt>
                <c:pt idx="631">
                  <c:v>6.4</c:v>
                </c:pt>
                <c:pt idx="632">
                  <c:v>7.3</c:v>
                </c:pt>
                <c:pt idx="633">
                  <c:v>5.2</c:v>
                </c:pt>
                <c:pt idx="634">
                  <c:v>6.6</c:v>
                </c:pt>
                <c:pt idx="635">
                  <c:v>6.3</c:v>
                </c:pt>
                <c:pt idx="636">
                  <c:v>5.9</c:v>
                </c:pt>
                <c:pt idx="637">
                  <c:v>6.7</c:v>
                </c:pt>
                <c:pt idx="638">
                  <c:v>5.4</c:v>
                </c:pt>
                <c:pt idx="639">
                  <c:v>6.4</c:v>
                </c:pt>
                <c:pt idx="640">
                  <c:v>6.7</c:v>
                </c:pt>
                <c:pt idx="641">
                  <c:v>6.2</c:v>
                </c:pt>
                <c:pt idx="642">
                  <c:v>6.1</c:v>
                </c:pt>
                <c:pt idx="643">
                  <c:v>8.8000000000000007</c:v>
                </c:pt>
                <c:pt idx="644">
                  <c:v>7.1</c:v>
                </c:pt>
                <c:pt idx="645">
                  <c:v>5.7</c:v>
                </c:pt>
                <c:pt idx="646">
                  <c:v>5</c:v>
                </c:pt>
                <c:pt idx="647">
                  <c:v>5.0999999999999996</c:v>
                </c:pt>
                <c:pt idx="648">
                  <c:v>6.9</c:v>
                </c:pt>
                <c:pt idx="649">
                  <c:v>4.8</c:v>
                </c:pt>
                <c:pt idx="650">
                  <c:v>6.5</c:v>
                </c:pt>
                <c:pt idx="651">
                  <c:v>5.0999999999999996</c:v>
                </c:pt>
                <c:pt idx="652">
                  <c:v>7.1</c:v>
                </c:pt>
                <c:pt idx="653">
                  <c:v>7.5</c:v>
                </c:pt>
                <c:pt idx="654">
                  <c:v>6.2</c:v>
                </c:pt>
                <c:pt idx="655">
                  <c:v>6.3</c:v>
                </c:pt>
                <c:pt idx="656">
                  <c:v>8.1</c:v>
                </c:pt>
                <c:pt idx="657">
                  <c:v>6.6</c:v>
                </c:pt>
                <c:pt idx="658">
                  <c:v>6.9</c:v>
                </c:pt>
                <c:pt idx="659">
                  <c:v>6.1</c:v>
                </c:pt>
                <c:pt idx="660">
                  <c:v>4.3</c:v>
                </c:pt>
                <c:pt idx="661">
                  <c:v>6.6</c:v>
                </c:pt>
                <c:pt idx="662">
                  <c:v>6.8</c:v>
                </c:pt>
                <c:pt idx="663">
                  <c:v>3.8</c:v>
                </c:pt>
                <c:pt idx="664">
                  <c:v>5.9</c:v>
                </c:pt>
                <c:pt idx="665">
                  <c:v>7.9</c:v>
                </c:pt>
                <c:pt idx="666">
                  <c:v>6.3</c:v>
                </c:pt>
                <c:pt idx="667">
                  <c:v>5.5</c:v>
                </c:pt>
                <c:pt idx="668">
                  <c:v>7.7</c:v>
                </c:pt>
                <c:pt idx="669">
                  <c:v>6.3</c:v>
                </c:pt>
                <c:pt idx="670">
                  <c:v>7.1</c:v>
                </c:pt>
                <c:pt idx="671">
                  <c:v>8.5</c:v>
                </c:pt>
                <c:pt idx="672">
                  <c:v>5.8</c:v>
                </c:pt>
                <c:pt idx="673">
                  <c:v>8.1</c:v>
                </c:pt>
                <c:pt idx="674">
                  <c:v>7.9</c:v>
                </c:pt>
                <c:pt idx="675">
                  <c:v>7.2</c:v>
                </c:pt>
                <c:pt idx="676">
                  <c:v>6.3</c:v>
                </c:pt>
                <c:pt idx="677">
                  <c:v>8.1</c:v>
                </c:pt>
                <c:pt idx="678">
                  <c:v>7</c:v>
                </c:pt>
                <c:pt idx="679">
                  <c:v>5.5</c:v>
                </c:pt>
                <c:pt idx="680">
                  <c:v>6.7</c:v>
                </c:pt>
                <c:pt idx="681">
                  <c:v>5.2</c:v>
                </c:pt>
                <c:pt idx="682">
                  <c:v>7</c:v>
                </c:pt>
                <c:pt idx="683">
                  <c:v>6.1</c:v>
                </c:pt>
                <c:pt idx="684">
                  <c:v>6.6</c:v>
                </c:pt>
                <c:pt idx="685">
                  <c:v>5.5</c:v>
                </c:pt>
                <c:pt idx="686">
                  <c:v>5.9</c:v>
                </c:pt>
                <c:pt idx="687">
                  <c:v>5.4</c:v>
                </c:pt>
                <c:pt idx="688">
                  <c:v>6.4</c:v>
                </c:pt>
                <c:pt idx="689">
                  <c:v>5.7</c:v>
                </c:pt>
                <c:pt idx="690">
                  <c:v>6.7</c:v>
                </c:pt>
                <c:pt idx="691">
                  <c:v>7.1</c:v>
                </c:pt>
                <c:pt idx="692">
                  <c:v>6.8</c:v>
                </c:pt>
                <c:pt idx="693">
                  <c:v>6.5</c:v>
                </c:pt>
                <c:pt idx="694">
                  <c:v>7.6</c:v>
                </c:pt>
                <c:pt idx="695">
                  <c:v>5.5</c:v>
                </c:pt>
                <c:pt idx="696">
                  <c:v>6.5</c:v>
                </c:pt>
                <c:pt idx="697">
                  <c:v>7</c:v>
                </c:pt>
                <c:pt idx="698">
                  <c:v>5.8</c:v>
                </c:pt>
                <c:pt idx="699">
                  <c:v>7.3</c:v>
                </c:pt>
                <c:pt idx="700">
                  <c:v>6.6</c:v>
                </c:pt>
                <c:pt idx="701">
                  <c:v>4.4000000000000004</c:v>
                </c:pt>
                <c:pt idx="702">
                  <c:v>7.7</c:v>
                </c:pt>
                <c:pt idx="703">
                  <c:v>5</c:v>
                </c:pt>
                <c:pt idx="704">
                  <c:v>7.7</c:v>
                </c:pt>
                <c:pt idx="705">
                  <c:v>4.4000000000000004</c:v>
                </c:pt>
                <c:pt idx="706">
                  <c:v>6.1</c:v>
                </c:pt>
                <c:pt idx="707">
                  <c:v>5.4</c:v>
                </c:pt>
                <c:pt idx="708">
                  <c:v>6.8</c:v>
                </c:pt>
                <c:pt idx="709">
                  <c:v>6.5</c:v>
                </c:pt>
                <c:pt idx="710">
                  <c:v>7</c:v>
                </c:pt>
                <c:pt idx="711">
                  <c:v>6.3</c:v>
                </c:pt>
                <c:pt idx="712">
                  <c:v>6.3</c:v>
                </c:pt>
                <c:pt idx="713">
                  <c:v>6.1</c:v>
                </c:pt>
                <c:pt idx="714">
                  <c:v>6.1</c:v>
                </c:pt>
                <c:pt idx="715">
                  <c:v>5.3</c:v>
                </c:pt>
                <c:pt idx="716">
                  <c:v>5.4</c:v>
                </c:pt>
                <c:pt idx="717">
                  <c:v>6.2</c:v>
                </c:pt>
                <c:pt idx="718">
                  <c:v>6.6</c:v>
                </c:pt>
                <c:pt idx="719">
                  <c:v>5.9</c:v>
                </c:pt>
                <c:pt idx="720">
                  <c:v>6.3</c:v>
                </c:pt>
                <c:pt idx="721">
                  <c:v>7.2</c:v>
                </c:pt>
                <c:pt idx="722">
                  <c:v>6.8</c:v>
                </c:pt>
                <c:pt idx="723">
                  <c:v>6.1</c:v>
                </c:pt>
                <c:pt idx="724">
                  <c:v>7.8</c:v>
                </c:pt>
                <c:pt idx="725">
                  <c:v>5</c:v>
                </c:pt>
                <c:pt idx="726">
                  <c:v>6.2</c:v>
                </c:pt>
                <c:pt idx="727">
                  <c:v>6.7</c:v>
                </c:pt>
                <c:pt idx="728">
                  <c:v>4.9000000000000004</c:v>
                </c:pt>
                <c:pt idx="729">
                  <c:v>7.4</c:v>
                </c:pt>
                <c:pt idx="730">
                  <c:v>6.2</c:v>
                </c:pt>
                <c:pt idx="731">
                  <c:v>4.9000000000000004</c:v>
                </c:pt>
                <c:pt idx="732">
                  <c:v>6.1</c:v>
                </c:pt>
                <c:pt idx="733">
                  <c:v>6.1</c:v>
                </c:pt>
                <c:pt idx="734">
                  <c:v>6.4</c:v>
                </c:pt>
                <c:pt idx="735">
                  <c:v>6.3</c:v>
                </c:pt>
                <c:pt idx="736">
                  <c:v>6.6</c:v>
                </c:pt>
                <c:pt idx="737">
                  <c:v>5.7</c:v>
                </c:pt>
                <c:pt idx="738">
                  <c:v>5.9</c:v>
                </c:pt>
                <c:pt idx="739">
                  <c:v>6</c:v>
                </c:pt>
                <c:pt idx="740">
                  <c:v>6.1</c:v>
                </c:pt>
                <c:pt idx="741">
                  <c:v>6.7</c:v>
                </c:pt>
                <c:pt idx="742">
                  <c:v>6.7</c:v>
                </c:pt>
                <c:pt idx="743">
                  <c:v>7.9</c:v>
                </c:pt>
                <c:pt idx="744">
                  <c:v>4.3</c:v>
                </c:pt>
                <c:pt idx="745">
                  <c:v>5.7</c:v>
                </c:pt>
                <c:pt idx="746">
                  <c:v>6.7</c:v>
                </c:pt>
                <c:pt idx="747">
                  <c:v>6.7</c:v>
                </c:pt>
                <c:pt idx="748">
                  <c:v>6.1</c:v>
                </c:pt>
                <c:pt idx="749">
                  <c:v>5.6</c:v>
                </c:pt>
                <c:pt idx="750">
                  <c:v>6.6</c:v>
                </c:pt>
                <c:pt idx="751">
                  <c:v>6.9</c:v>
                </c:pt>
                <c:pt idx="752">
                  <c:v>4.8</c:v>
                </c:pt>
                <c:pt idx="753">
                  <c:v>6.2</c:v>
                </c:pt>
                <c:pt idx="754">
                  <c:v>6</c:v>
                </c:pt>
                <c:pt idx="755">
                  <c:v>4.9000000000000004</c:v>
                </c:pt>
                <c:pt idx="756">
                  <c:v>5.6</c:v>
                </c:pt>
                <c:pt idx="757">
                  <c:v>6.1</c:v>
                </c:pt>
                <c:pt idx="758">
                  <c:v>6.1</c:v>
                </c:pt>
                <c:pt idx="759">
                  <c:v>4.8</c:v>
                </c:pt>
                <c:pt idx="760">
                  <c:v>5.5</c:v>
                </c:pt>
                <c:pt idx="761">
                  <c:v>3.8</c:v>
                </c:pt>
                <c:pt idx="762">
                  <c:v>6.5</c:v>
                </c:pt>
                <c:pt idx="763">
                  <c:v>6.7</c:v>
                </c:pt>
                <c:pt idx="764">
                  <c:v>8.1</c:v>
                </c:pt>
                <c:pt idx="765">
                  <c:v>4.9000000000000004</c:v>
                </c:pt>
                <c:pt idx="766">
                  <c:v>7.3</c:v>
                </c:pt>
                <c:pt idx="767">
                  <c:v>6.4</c:v>
                </c:pt>
                <c:pt idx="768">
                  <c:v>6.7</c:v>
                </c:pt>
                <c:pt idx="769">
                  <c:v>3.6</c:v>
                </c:pt>
                <c:pt idx="770">
                  <c:v>5.7</c:v>
                </c:pt>
                <c:pt idx="771">
                  <c:v>6</c:v>
                </c:pt>
                <c:pt idx="772">
                  <c:v>4.7</c:v>
                </c:pt>
                <c:pt idx="773">
                  <c:v>6.3</c:v>
                </c:pt>
                <c:pt idx="774">
                  <c:v>5.9</c:v>
                </c:pt>
                <c:pt idx="775">
                  <c:v>5.9</c:v>
                </c:pt>
                <c:pt idx="776">
                  <c:v>7.5</c:v>
                </c:pt>
                <c:pt idx="777">
                  <c:v>5.6</c:v>
                </c:pt>
                <c:pt idx="778">
                  <c:v>6.4</c:v>
                </c:pt>
                <c:pt idx="779">
                  <c:v>6.3</c:v>
                </c:pt>
                <c:pt idx="780">
                  <c:v>4.3</c:v>
                </c:pt>
                <c:pt idx="781">
                  <c:v>5.9</c:v>
                </c:pt>
                <c:pt idx="782">
                  <c:v>5.5</c:v>
                </c:pt>
                <c:pt idx="783">
                  <c:v>6.2</c:v>
                </c:pt>
                <c:pt idx="784">
                  <c:v>8.8000000000000007</c:v>
                </c:pt>
                <c:pt idx="785">
                  <c:v>5.2</c:v>
                </c:pt>
                <c:pt idx="786">
                  <c:v>7</c:v>
                </c:pt>
                <c:pt idx="787">
                  <c:v>6.6</c:v>
                </c:pt>
                <c:pt idx="788">
                  <c:v>7.3</c:v>
                </c:pt>
                <c:pt idx="789">
                  <c:v>5.6</c:v>
                </c:pt>
                <c:pt idx="790">
                  <c:v>6.6</c:v>
                </c:pt>
                <c:pt idx="791">
                  <c:v>5.4</c:v>
                </c:pt>
                <c:pt idx="792">
                  <c:v>6.3</c:v>
                </c:pt>
                <c:pt idx="793">
                  <c:v>7.9</c:v>
                </c:pt>
                <c:pt idx="794">
                  <c:v>6.3</c:v>
                </c:pt>
                <c:pt idx="795">
                  <c:v>6</c:v>
                </c:pt>
                <c:pt idx="796">
                  <c:v>7.2</c:v>
                </c:pt>
                <c:pt idx="797">
                  <c:v>5.0999999999999996</c:v>
                </c:pt>
                <c:pt idx="798">
                  <c:v>7.3</c:v>
                </c:pt>
                <c:pt idx="799">
                  <c:v>8</c:v>
                </c:pt>
                <c:pt idx="800">
                  <c:v>6.2</c:v>
                </c:pt>
                <c:pt idx="801">
                  <c:v>6</c:v>
                </c:pt>
                <c:pt idx="802">
                  <c:v>6.7</c:v>
                </c:pt>
                <c:pt idx="803">
                  <c:v>8.1</c:v>
                </c:pt>
                <c:pt idx="804">
                  <c:v>6.4</c:v>
                </c:pt>
                <c:pt idx="805">
                  <c:v>8</c:v>
                </c:pt>
                <c:pt idx="806">
                  <c:v>6.3</c:v>
                </c:pt>
                <c:pt idx="807">
                  <c:v>6.4</c:v>
                </c:pt>
                <c:pt idx="808">
                  <c:v>6.6</c:v>
                </c:pt>
                <c:pt idx="809">
                  <c:v>6.4</c:v>
                </c:pt>
                <c:pt idx="810">
                  <c:v>6</c:v>
                </c:pt>
                <c:pt idx="811">
                  <c:v>6.6</c:v>
                </c:pt>
                <c:pt idx="812">
                  <c:v>5.9</c:v>
                </c:pt>
                <c:pt idx="813">
                  <c:v>6.4</c:v>
                </c:pt>
                <c:pt idx="814">
                  <c:v>6.3</c:v>
                </c:pt>
                <c:pt idx="815">
                  <c:v>7.3</c:v>
                </c:pt>
                <c:pt idx="816">
                  <c:v>6.8</c:v>
                </c:pt>
                <c:pt idx="817">
                  <c:v>7.2</c:v>
                </c:pt>
                <c:pt idx="818">
                  <c:v>5.7</c:v>
                </c:pt>
                <c:pt idx="819">
                  <c:v>6</c:v>
                </c:pt>
                <c:pt idx="820">
                  <c:v>6.5</c:v>
                </c:pt>
                <c:pt idx="821">
                  <c:v>5.8</c:v>
                </c:pt>
                <c:pt idx="822">
                  <c:v>5.8</c:v>
                </c:pt>
                <c:pt idx="823">
                  <c:v>6.7</c:v>
                </c:pt>
                <c:pt idx="824">
                  <c:v>7.8</c:v>
                </c:pt>
                <c:pt idx="825">
                  <c:v>5.6</c:v>
                </c:pt>
                <c:pt idx="826">
                  <c:v>5.8</c:v>
                </c:pt>
                <c:pt idx="827">
                  <c:v>7.4</c:v>
                </c:pt>
                <c:pt idx="828">
                  <c:v>6.9</c:v>
                </c:pt>
                <c:pt idx="829">
                  <c:v>5.5</c:v>
                </c:pt>
                <c:pt idx="830">
                  <c:v>6.3</c:v>
                </c:pt>
                <c:pt idx="831">
                  <c:v>4.7</c:v>
                </c:pt>
                <c:pt idx="832">
                  <c:v>5.6</c:v>
                </c:pt>
                <c:pt idx="833">
                  <c:v>6.4</c:v>
                </c:pt>
                <c:pt idx="834">
                  <c:v>4.2</c:v>
                </c:pt>
                <c:pt idx="835">
                  <c:v>6.4</c:v>
                </c:pt>
                <c:pt idx="836">
                  <c:v>7.7</c:v>
                </c:pt>
                <c:pt idx="837">
                  <c:v>6.7</c:v>
                </c:pt>
                <c:pt idx="838">
                  <c:v>7.7</c:v>
                </c:pt>
                <c:pt idx="839">
                  <c:v>5.7</c:v>
                </c:pt>
                <c:pt idx="840">
                  <c:v>7.6</c:v>
                </c:pt>
                <c:pt idx="841">
                  <c:v>6.4</c:v>
                </c:pt>
                <c:pt idx="842">
                  <c:v>5.6</c:v>
                </c:pt>
                <c:pt idx="843">
                  <c:v>6.8</c:v>
                </c:pt>
                <c:pt idx="844">
                  <c:v>2.4</c:v>
                </c:pt>
                <c:pt idx="845">
                  <c:v>6.2</c:v>
                </c:pt>
                <c:pt idx="846">
                  <c:v>5.9</c:v>
                </c:pt>
                <c:pt idx="847">
                  <c:v>7.1</c:v>
                </c:pt>
                <c:pt idx="848">
                  <c:v>7.6</c:v>
                </c:pt>
                <c:pt idx="849">
                  <c:v>5.5</c:v>
                </c:pt>
                <c:pt idx="850">
                  <c:v>7</c:v>
                </c:pt>
                <c:pt idx="851">
                  <c:v>7.1</c:v>
                </c:pt>
                <c:pt idx="852">
                  <c:v>7.4</c:v>
                </c:pt>
                <c:pt idx="853">
                  <c:v>7.6</c:v>
                </c:pt>
                <c:pt idx="854">
                  <c:v>5.9</c:v>
                </c:pt>
                <c:pt idx="855">
                  <c:v>5.9</c:v>
                </c:pt>
                <c:pt idx="856">
                  <c:v>8</c:v>
                </c:pt>
                <c:pt idx="857">
                  <c:v>7.4</c:v>
                </c:pt>
                <c:pt idx="858">
                  <c:v>5.8</c:v>
                </c:pt>
                <c:pt idx="859">
                  <c:v>6.3</c:v>
                </c:pt>
                <c:pt idx="860">
                  <c:v>5.7</c:v>
                </c:pt>
                <c:pt idx="861">
                  <c:v>5.0999999999999996</c:v>
                </c:pt>
                <c:pt idx="862">
                  <c:v>7.6</c:v>
                </c:pt>
                <c:pt idx="863">
                  <c:v>6.4</c:v>
                </c:pt>
                <c:pt idx="864">
                  <c:v>7.4</c:v>
                </c:pt>
                <c:pt idx="865">
                  <c:v>8.1999999999999993</c:v>
                </c:pt>
                <c:pt idx="866">
                  <c:v>6.5</c:v>
                </c:pt>
                <c:pt idx="867">
                  <c:v>5.5</c:v>
                </c:pt>
                <c:pt idx="868">
                  <c:v>6.5</c:v>
                </c:pt>
                <c:pt idx="869">
                  <c:v>5.6</c:v>
                </c:pt>
                <c:pt idx="870">
                  <c:v>4.5999999999999996</c:v>
                </c:pt>
                <c:pt idx="871">
                  <c:v>7.9</c:v>
                </c:pt>
                <c:pt idx="872">
                  <c:v>7.1</c:v>
                </c:pt>
                <c:pt idx="873">
                  <c:v>6.9</c:v>
                </c:pt>
                <c:pt idx="874">
                  <c:v>7.3</c:v>
                </c:pt>
                <c:pt idx="875">
                  <c:v>7</c:v>
                </c:pt>
                <c:pt idx="876">
                  <c:v>7.7</c:v>
                </c:pt>
                <c:pt idx="877">
                  <c:v>6.7</c:v>
                </c:pt>
                <c:pt idx="878">
                  <c:v>6.3</c:v>
                </c:pt>
                <c:pt idx="879">
                  <c:v>5.8</c:v>
                </c:pt>
                <c:pt idx="880">
                  <c:v>7.1</c:v>
                </c:pt>
                <c:pt idx="881">
                  <c:v>7.3</c:v>
                </c:pt>
                <c:pt idx="882">
                  <c:v>6.4</c:v>
                </c:pt>
                <c:pt idx="883">
                  <c:v>7.1</c:v>
                </c:pt>
                <c:pt idx="884">
                  <c:v>7.6</c:v>
                </c:pt>
                <c:pt idx="885">
                  <c:v>6.8</c:v>
                </c:pt>
                <c:pt idx="886">
                  <c:v>6.6</c:v>
                </c:pt>
                <c:pt idx="887">
                  <c:v>6.7</c:v>
                </c:pt>
                <c:pt idx="888">
                  <c:v>6.1</c:v>
                </c:pt>
                <c:pt idx="889">
                  <c:v>6</c:v>
                </c:pt>
                <c:pt idx="890">
                  <c:v>7.6</c:v>
                </c:pt>
                <c:pt idx="891">
                  <c:v>7.1</c:v>
                </c:pt>
                <c:pt idx="892">
                  <c:v>5</c:v>
                </c:pt>
                <c:pt idx="893">
                  <c:v>6.2</c:v>
                </c:pt>
                <c:pt idx="894">
                  <c:v>5.6</c:v>
                </c:pt>
                <c:pt idx="895">
                  <c:v>7.4</c:v>
                </c:pt>
                <c:pt idx="896">
                  <c:v>5</c:v>
                </c:pt>
                <c:pt idx="897">
                  <c:v>5.2</c:v>
                </c:pt>
                <c:pt idx="898">
                  <c:v>7.6</c:v>
                </c:pt>
                <c:pt idx="899">
                  <c:v>6.6</c:v>
                </c:pt>
                <c:pt idx="900">
                  <c:v>7</c:v>
                </c:pt>
                <c:pt idx="901">
                  <c:v>5.7</c:v>
                </c:pt>
                <c:pt idx="902">
                  <c:v>8.1999999999999993</c:v>
                </c:pt>
                <c:pt idx="903">
                  <c:v>6.2</c:v>
                </c:pt>
                <c:pt idx="904">
                  <c:v>6.6</c:v>
                </c:pt>
                <c:pt idx="905">
                  <c:v>4.7</c:v>
                </c:pt>
                <c:pt idx="906">
                  <c:v>6.3</c:v>
                </c:pt>
                <c:pt idx="907">
                  <c:v>6.1</c:v>
                </c:pt>
                <c:pt idx="908">
                  <c:v>6.7</c:v>
                </c:pt>
                <c:pt idx="909">
                  <c:v>6.1</c:v>
                </c:pt>
                <c:pt idx="910">
                  <c:v>7</c:v>
                </c:pt>
                <c:pt idx="911">
                  <c:v>7.4</c:v>
                </c:pt>
                <c:pt idx="912">
                  <c:v>7.3</c:v>
                </c:pt>
                <c:pt idx="913">
                  <c:v>5.8</c:v>
                </c:pt>
                <c:pt idx="914">
                  <c:v>6.7</c:v>
                </c:pt>
                <c:pt idx="915">
                  <c:v>5.8</c:v>
                </c:pt>
                <c:pt idx="916">
                  <c:v>7.8</c:v>
                </c:pt>
                <c:pt idx="917">
                  <c:v>6.6</c:v>
                </c:pt>
                <c:pt idx="918">
                  <c:v>6.5</c:v>
                </c:pt>
                <c:pt idx="919">
                  <c:v>6.7</c:v>
                </c:pt>
                <c:pt idx="920">
                  <c:v>7.3</c:v>
                </c:pt>
                <c:pt idx="921">
                  <c:v>5.8</c:v>
                </c:pt>
                <c:pt idx="922">
                  <c:v>5.5</c:v>
                </c:pt>
                <c:pt idx="923">
                  <c:v>6.3</c:v>
                </c:pt>
                <c:pt idx="924">
                  <c:v>7.4</c:v>
                </c:pt>
                <c:pt idx="925">
                  <c:v>5.9</c:v>
                </c:pt>
                <c:pt idx="926">
                  <c:v>6.2</c:v>
                </c:pt>
                <c:pt idx="927">
                  <c:v>5.9</c:v>
                </c:pt>
                <c:pt idx="928">
                  <c:v>6.5</c:v>
                </c:pt>
                <c:pt idx="929">
                  <c:v>4.4000000000000004</c:v>
                </c:pt>
                <c:pt idx="930">
                  <c:v>3.5</c:v>
                </c:pt>
                <c:pt idx="931">
                  <c:v>6.6</c:v>
                </c:pt>
                <c:pt idx="932">
                  <c:v>6</c:v>
                </c:pt>
                <c:pt idx="933">
                  <c:v>6.4</c:v>
                </c:pt>
                <c:pt idx="934">
                  <c:v>6.5</c:v>
                </c:pt>
                <c:pt idx="935">
                  <c:v>4.3</c:v>
                </c:pt>
                <c:pt idx="936">
                  <c:v>4.2</c:v>
                </c:pt>
                <c:pt idx="937">
                  <c:v>6.5</c:v>
                </c:pt>
                <c:pt idx="938">
                  <c:v>6.1</c:v>
                </c:pt>
                <c:pt idx="939">
                  <c:v>6.3</c:v>
                </c:pt>
                <c:pt idx="940">
                  <c:v>6.2</c:v>
                </c:pt>
                <c:pt idx="941">
                  <c:v>5.9</c:v>
                </c:pt>
                <c:pt idx="942">
                  <c:v>5.9</c:v>
                </c:pt>
                <c:pt idx="943">
                  <c:v>6.5</c:v>
                </c:pt>
                <c:pt idx="944">
                  <c:v>6.4</c:v>
                </c:pt>
                <c:pt idx="945">
                  <c:v>6.5</c:v>
                </c:pt>
                <c:pt idx="946">
                  <c:v>5.7</c:v>
                </c:pt>
                <c:pt idx="947">
                  <c:v>8</c:v>
                </c:pt>
                <c:pt idx="948">
                  <c:v>7.3</c:v>
                </c:pt>
                <c:pt idx="949">
                  <c:v>6.7</c:v>
                </c:pt>
                <c:pt idx="950">
                  <c:v>7.5</c:v>
                </c:pt>
                <c:pt idx="951">
                  <c:v>5.4</c:v>
                </c:pt>
                <c:pt idx="952">
                  <c:v>6.6</c:v>
                </c:pt>
                <c:pt idx="953">
                  <c:v>7.7</c:v>
                </c:pt>
                <c:pt idx="954">
                  <c:v>5.8</c:v>
                </c:pt>
                <c:pt idx="955">
                  <c:v>6.4</c:v>
                </c:pt>
                <c:pt idx="956">
                  <c:v>5.6</c:v>
                </c:pt>
                <c:pt idx="957">
                  <c:v>6</c:v>
                </c:pt>
                <c:pt idx="958">
                  <c:v>6.2</c:v>
                </c:pt>
                <c:pt idx="959">
                  <c:v>5.9</c:v>
                </c:pt>
                <c:pt idx="960">
                  <c:v>5.0999999999999996</c:v>
                </c:pt>
                <c:pt idx="961">
                  <c:v>6.8</c:v>
                </c:pt>
                <c:pt idx="962">
                  <c:v>6</c:v>
                </c:pt>
                <c:pt idx="963">
                  <c:v>5.0999999999999996</c:v>
                </c:pt>
                <c:pt idx="964">
                  <c:v>5.8</c:v>
                </c:pt>
                <c:pt idx="965">
                  <c:v>6.2</c:v>
                </c:pt>
                <c:pt idx="966">
                  <c:v>6.4</c:v>
                </c:pt>
                <c:pt idx="967">
                  <c:v>4.8</c:v>
                </c:pt>
                <c:pt idx="968">
                  <c:v>4.9000000000000004</c:v>
                </c:pt>
                <c:pt idx="969">
                  <c:v>5.6</c:v>
                </c:pt>
                <c:pt idx="970">
                  <c:v>5.5</c:v>
                </c:pt>
                <c:pt idx="971">
                  <c:v>3.7</c:v>
                </c:pt>
                <c:pt idx="972">
                  <c:v>5.9</c:v>
                </c:pt>
                <c:pt idx="973">
                  <c:v>6.3</c:v>
                </c:pt>
                <c:pt idx="974">
                  <c:v>7.6</c:v>
                </c:pt>
                <c:pt idx="975">
                  <c:v>8.3000000000000007</c:v>
                </c:pt>
                <c:pt idx="976">
                  <c:v>6.9</c:v>
                </c:pt>
                <c:pt idx="977">
                  <c:v>6.7</c:v>
                </c:pt>
                <c:pt idx="978">
                  <c:v>6.8</c:v>
                </c:pt>
                <c:pt idx="979">
                  <c:v>7.1</c:v>
                </c:pt>
                <c:pt idx="980">
                  <c:v>6.4</c:v>
                </c:pt>
                <c:pt idx="981">
                  <c:v>6.4</c:v>
                </c:pt>
                <c:pt idx="982">
                  <c:v>7.4</c:v>
                </c:pt>
                <c:pt idx="983">
                  <c:v>6.4</c:v>
                </c:pt>
                <c:pt idx="984">
                  <c:v>6</c:v>
                </c:pt>
                <c:pt idx="985">
                  <c:v>6.5</c:v>
                </c:pt>
                <c:pt idx="986">
                  <c:v>7.8</c:v>
                </c:pt>
                <c:pt idx="987">
                  <c:v>6</c:v>
                </c:pt>
                <c:pt idx="988">
                  <c:v>7</c:v>
                </c:pt>
                <c:pt idx="989">
                  <c:v>6</c:v>
                </c:pt>
                <c:pt idx="990">
                  <c:v>6.1</c:v>
                </c:pt>
                <c:pt idx="991">
                  <c:v>6.8</c:v>
                </c:pt>
                <c:pt idx="992">
                  <c:v>6.4</c:v>
                </c:pt>
                <c:pt idx="993">
                  <c:v>4.5</c:v>
                </c:pt>
                <c:pt idx="994">
                  <c:v>5.8</c:v>
                </c:pt>
                <c:pt idx="995">
                  <c:v>6.3</c:v>
                </c:pt>
                <c:pt idx="996">
                  <c:v>5.7</c:v>
                </c:pt>
                <c:pt idx="997">
                  <c:v>7.2</c:v>
                </c:pt>
                <c:pt idx="998">
                  <c:v>7.6</c:v>
                </c:pt>
                <c:pt idx="999">
                  <c:v>4.7</c:v>
                </c:pt>
                <c:pt idx="1000">
                  <c:v>6.6</c:v>
                </c:pt>
                <c:pt idx="1001">
                  <c:v>6.8</c:v>
                </c:pt>
                <c:pt idx="1002">
                  <c:v>7.3</c:v>
                </c:pt>
                <c:pt idx="1003">
                  <c:v>4.8</c:v>
                </c:pt>
                <c:pt idx="1004">
                  <c:v>6.3</c:v>
                </c:pt>
                <c:pt idx="1005">
                  <c:v>5.5</c:v>
                </c:pt>
                <c:pt idx="1006">
                  <c:v>6.2</c:v>
                </c:pt>
                <c:pt idx="1007">
                  <c:v>5.8</c:v>
                </c:pt>
                <c:pt idx="1008">
                  <c:v>5.7</c:v>
                </c:pt>
                <c:pt idx="1009">
                  <c:v>6.5</c:v>
                </c:pt>
                <c:pt idx="1010">
                  <c:v>6.7</c:v>
                </c:pt>
                <c:pt idx="1011">
                  <c:v>7.4</c:v>
                </c:pt>
                <c:pt idx="1012">
                  <c:v>6.9</c:v>
                </c:pt>
                <c:pt idx="1013">
                  <c:v>5.5</c:v>
                </c:pt>
                <c:pt idx="1014">
                  <c:v>8.1</c:v>
                </c:pt>
                <c:pt idx="1015">
                  <c:v>7.7</c:v>
                </c:pt>
                <c:pt idx="1016">
                  <c:v>7.3</c:v>
                </c:pt>
                <c:pt idx="1017">
                  <c:v>5.2</c:v>
                </c:pt>
                <c:pt idx="1018">
                  <c:v>7.1</c:v>
                </c:pt>
                <c:pt idx="1019">
                  <c:v>7.1</c:v>
                </c:pt>
                <c:pt idx="1020">
                  <c:v>7.2</c:v>
                </c:pt>
                <c:pt idx="1021">
                  <c:v>6.5</c:v>
                </c:pt>
                <c:pt idx="1022">
                  <c:v>4.5999999999999996</c:v>
                </c:pt>
                <c:pt idx="1023">
                  <c:v>5.6</c:v>
                </c:pt>
                <c:pt idx="1024">
                  <c:v>7.7</c:v>
                </c:pt>
                <c:pt idx="1025">
                  <c:v>7.2</c:v>
                </c:pt>
                <c:pt idx="1026">
                  <c:v>6.8</c:v>
                </c:pt>
                <c:pt idx="1027">
                  <c:v>5.4</c:v>
                </c:pt>
                <c:pt idx="1028">
                  <c:v>6.3</c:v>
                </c:pt>
                <c:pt idx="1029">
                  <c:v>5.6</c:v>
                </c:pt>
                <c:pt idx="1030">
                  <c:v>6.8</c:v>
                </c:pt>
                <c:pt idx="1031">
                  <c:v>4.3</c:v>
                </c:pt>
                <c:pt idx="1032">
                  <c:v>6.3</c:v>
                </c:pt>
                <c:pt idx="1033">
                  <c:v>6.5</c:v>
                </c:pt>
                <c:pt idx="1034">
                  <c:v>6.4</c:v>
                </c:pt>
                <c:pt idx="1035">
                  <c:v>6.3</c:v>
                </c:pt>
                <c:pt idx="1036">
                  <c:v>5.9</c:v>
                </c:pt>
                <c:pt idx="1037">
                  <c:v>6.5</c:v>
                </c:pt>
                <c:pt idx="1038">
                  <c:v>6.5</c:v>
                </c:pt>
                <c:pt idx="1039">
                  <c:v>6.1</c:v>
                </c:pt>
                <c:pt idx="1040">
                  <c:v>5.9</c:v>
                </c:pt>
                <c:pt idx="1041">
                  <c:v>6.6</c:v>
                </c:pt>
                <c:pt idx="1042">
                  <c:v>7.4</c:v>
                </c:pt>
                <c:pt idx="1043">
                  <c:v>7.3</c:v>
                </c:pt>
                <c:pt idx="1044">
                  <c:v>6.6</c:v>
                </c:pt>
                <c:pt idx="1045">
                  <c:v>5.6</c:v>
                </c:pt>
                <c:pt idx="1046">
                  <c:v>5.3</c:v>
                </c:pt>
                <c:pt idx="1047">
                  <c:v>6</c:v>
                </c:pt>
                <c:pt idx="1048">
                  <c:v>5.4</c:v>
                </c:pt>
                <c:pt idx="1049">
                  <c:v>6.8</c:v>
                </c:pt>
                <c:pt idx="1050">
                  <c:v>6.4</c:v>
                </c:pt>
                <c:pt idx="1051">
                  <c:v>4.9000000000000004</c:v>
                </c:pt>
                <c:pt idx="1052">
                  <c:v>5.8</c:v>
                </c:pt>
                <c:pt idx="1053">
                  <c:v>7.1</c:v>
                </c:pt>
                <c:pt idx="1054">
                  <c:v>7.2</c:v>
                </c:pt>
                <c:pt idx="1055">
                  <c:v>6</c:v>
                </c:pt>
                <c:pt idx="1056">
                  <c:v>6</c:v>
                </c:pt>
                <c:pt idx="1057">
                  <c:v>7</c:v>
                </c:pt>
                <c:pt idx="1058">
                  <c:v>5.4</c:v>
                </c:pt>
                <c:pt idx="1059">
                  <c:v>6.5</c:v>
                </c:pt>
                <c:pt idx="1060">
                  <c:v>6.4</c:v>
                </c:pt>
                <c:pt idx="1061">
                  <c:v>4.9000000000000004</c:v>
                </c:pt>
                <c:pt idx="1062">
                  <c:v>6.3</c:v>
                </c:pt>
                <c:pt idx="1063">
                  <c:v>7.7</c:v>
                </c:pt>
                <c:pt idx="1064">
                  <c:v>7.8</c:v>
                </c:pt>
                <c:pt idx="1065">
                  <c:v>5.5</c:v>
                </c:pt>
                <c:pt idx="1066">
                  <c:v>7.5</c:v>
                </c:pt>
                <c:pt idx="1067">
                  <c:v>6.4</c:v>
                </c:pt>
                <c:pt idx="1068">
                  <c:v>5.6</c:v>
                </c:pt>
                <c:pt idx="1069">
                  <c:v>7.5</c:v>
                </c:pt>
                <c:pt idx="1070">
                  <c:v>6.8</c:v>
                </c:pt>
                <c:pt idx="1071">
                  <c:v>6.8</c:v>
                </c:pt>
                <c:pt idx="1072">
                  <c:v>6</c:v>
                </c:pt>
                <c:pt idx="1073">
                  <c:v>7.3</c:v>
                </c:pt>
                <c:pt idx="1074">
                  <c:v>6</c:v>
                </c:pt>
                <c:pt idx="1075">
                  <c:v>7</c:v>
                </c:pt>
                <c:pt idx="1076">
                  <c:v>5.0999999999999996</c:v>
                </c:pt>
                <c:pt idx="1077">
                  <c:v>6.8</c:v>
                </c:pt>
                <c:pt idx="1078">
                  <c:v>6.5</c:v>
                </c:pt>
                <c:pt idx="1079">
                  <c:v>6.6</c:v>
                </c:pt>
                <c:pt idx="1080">
                  <c:v>7.2</c:v>
                </c:pt>
                <c:pt idx="1081">
                  <c:v>7</c:v>
                </c:pt>
                <c:pt idx="1082">
                  <c:v>7</c:v>
                </c:pt>
                <c:pt idx="1083">
                  <c:v>5.9</c:v>
                </c:pt>
                <c:pt idx="1084">
                  <c:v>5.4</c:v>
                </c:pt>
                <c:pt idx="1085">
                  <c:v>6.6</c:v>
                </c:pt>
                <c:pt idx="1086">
                  <c:v>7</c:v>
                </c:pt>
                <c:pt idx="1087">
                  <c:v>6.5</c:v>
                </c:pt>
                <c:pt idx="1088">
                  <c:v>6.3</c:v>
                </c:pt>
                <c:pt idx="1089">
                  <c:v>6.5</c:v>
                </c:pt>
                <c:pt idx="1090">
                  <c:v>6.5</c:v>
                </c:pt>
                <c:pt idx="1091">
                  <c:v>5.8</c:v>
                </c:pt>
                <c:pt idx="1092">
                  <c:v>6.6</c:v>
                </c:pt>
                <c:pt idx="1093">
                  <c:v>5.4</c:v>
                </c:pt>
                <c:pt idx="1094">
                  <c:v>6.1</c:v>
                </c:pt>
                <c:pt idx="1095">
                  <c:v>4</c:v>
                </c:pt>
                <c:pt idx="1096">
                  <c:v>7.6</c:v>
                </c:pt>
                <c:pt idx="1097">
                  <c:v>7.9</c:v>
                </c:pt>
                <c:pt idx="1098">
                  <c:v>5.3</c:v>
                </c:pt>
                <c:pt idx="1099">
                  <c:v>6.6</c:v>
                </c:pt>
                <c:pt idx="1100">
                  <c:v>6.3</c:v>
                </c:pt>
                <c:pt idx="1101">
                  <c:v>7.2</c:v>
                </c:pt>
                <c:pt idx="1102">
                  <c:v>7</c:v>
                </c:pt>
                <c:pt idx="1103">
                  <c:v>6.9</c:v>
                </c:pt>
                <c:pt idx="1104">
                  <c:v>5.2</c:v>
                </c:pt>
                <c:pt idx="1105">
                  <c:v>8.1</c:v>
                </c:pt>
                <c:pt idx="1106">
                  <c:v>6.6</c:v>
                </c:pt>
                <c:pt idx="1107">
                  <c:v>6.2</c:v>
                </c:pt>
                <c:pt idx="1108">
                  <c:v>7.2</c:v>
                </c:pt>
                <c:pt idx="1109">
                  <c:v>7.3</c:v>
                </c:pt>
                <c:pt idx="1110">
                  <c:v>6.7</c:v>
                </c:pt>
                <c:pt idx="1111">
                  <c:v>6.4</c:v>
                </c:pt>
                <c:pt idx="1112">
                  <c:v>7.8</c:v>
                </c:pt>
                <c:pt idx="1113">
                  <c:v>6.4</c:v>
                </c:pt>
                <c:pt idx="1114">
                  <c:v>4.0999999999999996</c:v>
                </c:pt>
                <c:pt idx="1115">
                  <c:v>4.0999999999999996</c:v>
                </c:pt>
                <c:pt idx="1116">
                  <c:v>7.4</c:v>
                </c:pt>
                <c:pt idx="1117">
                  <c:v>5.8</c:v>
                </c:pt>
                <c:pt idx="1118">
                  <c:v>7.6</c:v>
                </c:pt>
                <c:pt idx="1119">
                  <c:v>7.2</c:v>
                </c:pt>
                <c:pt idx="1120">
                  <c:v>7.8</c:v>
                </c:pt>
                <c:pt idx="1121">
                  <c:v>7.7</c:v>
                </c:pt>
                <c:pt idx="1122">
                  <c:v>6.4</c:v>
                </c:pt>
                <c:pt idx="1123">
                  <c:v>5.0999999999999996</c:v>
                </c:pt>
                <c:pt idx="1124">
                  <c:v>5.5</c:v>
                </c:pt>
                <c:pt idx="1125">
                  <c:v>7.4</c:v>
                </c:pt>
                <c:pt idx="1126">
                  <c:v>6</c:v>
                </c:pt>
                <c:pt idx="1127">
                  <c:v>7.5</c:v>
                </c:pt>
                <c:pt idx="1128">
                  <c:v>7</c:v>
                </c:pt>
                <c:pt idx="1129">
                  <c:v>7.5</c:v>
                </c:pt>
                <c:pt idx="1130">
                  <c:v>7.3</c:v>
                </c:pt>
                <c:pt idx="1131">
                  <c:v>5.7</c:v>
                </c:pt>
                <c:pt idx="1132">
                  <c:v>7.3</c:v>
                </c:pt>
                <c:pt idx="1133">
                  <c:v>7.2</c:v>
                </c:pt>
                <c:pt idx="1134">
                  <c:v>5.9</c:v>
                </c:pt>
                <c:pt idx="1135">
                  <c:v>7.8</c:v>
                </c:pt>
                <c:pt idx="1136">
                  <c:v>7.7</c:v>
                </c:pt>
                <c:pt idx="1137">
                  <c:v>8.1</c:v>
                </c:pt>
                <c:pt idx="1138">
                  <c:v>6.6</c:v>
                </c:pt>
                <c:pt idx="1139">
                  <c:v>7.1</c:v>
                </c:pt>
                <c:pt idx="1140">
                  <c:v>5.9</c:v>
                </c:pt>
                <c:pt idx="1141">
                  <c:v>8</c:v>
                </c:pt>
                <c:pt idx="1142">
                  <c:v>4.5999999999999996</c:v>
                </c:pt>
                <c:pt idx="1143">
                  <c:v>6.1</c:v>
                </c:pt>
                <c:pt idx="1144">
                  <c:v>6.4</c:v>
                </c:pt>
                <c:pt idx="1145">
                  <c:v>6</c:v>
                </c:pt>
                <c:pt idx="1146">
                  <c:v>5.2</c:v>
                </c:pt>
                <c:pt idx="1147">
                  <c:v>7.6</c:v>
                </c:pt>
                <c:pt idx="1148">
                  <c:v>6.4</c:v>
                </c:pt>
                <c:pt idx="1149">
                  <c:v>6.1</c:v>
                </c:pt>
                <c:pt idx="1150">
                  <c:v>6.1</c:v>
                </c:pt>
                <c:pt idx="1151">
                  <c:v>5.2</c:v>
                </c:pt>
                <c:pt idx="1152">
                  <c:v>7.7</c:v>
                </c:pt>
                <c:pt idx="1153">
                  <c:v>7.3</c:v>
                </c:pt>
                <c:pt idx="1154">
                  <c:v>6.9</c:v>
                </c:pt>
                <c:pt idx="1155">
                  <c:v>8.5</c:v>
                </c:pt>
                <c:pt idx="1156">
                  <c:v>6.3</c:v>
                </c:pt>
                <c:pt idx="1157">
                  <c:v>5.9</c:v>
                </c:pt>
                <c:pt idx="1158">
                  <c:v>7.8</c:v>
                </c:pt>
                <c:pt idx="1159">
                  <c:v>6.7</c:v>
                </c:pt>
                <c:pt idx="1160">
                  <c:v>6.4</c:v>
                </c:pt>
                <c:pt idx="1161">
                  <c:v>5.9</c:v>
                </c:pt>
                <c:pt idx="1162">
                  <c:v>6.6</c:v>
                </c:pt>
                <c:pt idx="1163">
                  <c:v>6.8</c:v>
                </c:pt>
                <c:pt idx="1164">
                  <c:v>6.5</c:v>
                </c:pt>
                <c:pt idx="1165">
                  <c:v>6.6</c:v>
                </c:pt>
                <c:pt idx="1166">
                  <c:v>5.8</c:v>
                </c:pt>
                <c:pt idx="1167">
                  <c:v>6.9</c:v>
                </c:pt>
                <c:pt idx="1168">
                  <c:v>7.1</c:v>
                </c:pt>
                <c:pt idx="1169">
                  <c:v>5.8</c:v>
                </c:pt>
                <c:pt idx="1170">
                  <c:v>7.2</c:v>
                </c:pt>
                <c:pt idx="1171">
                  <c:v>6</c:v>
                </c:pt>
                <c:pt idx="1172">
                  <c:v>4.7</c:v>
                </c:pt>
                <c:pt idx="1173">
                  <c:v>5.2</c:v>
                </c:pt>
                <c:pt idx="1174">
                  <c:v>5.5</c:v>
                </c:pt>
                <c:pt idx="1175">
                  <c:v>7</c:v>
                </c:pt>
                <c:pt idx="1176">
                  <c:v>5.8</c:v>
                </c:pt>
                <c:pt idx="1177">
                  <c:v>6.2</c:v>
                </c:pt>
                <c:pt idx="1178">
                  <c:v>6.5</c:v>
                </c:pt>
                <c:pt idx="1179">
                  <c:v>7.2</c:v>
                </c:pt>
                <c:pt idx="1180">
                  <c:v>5.0999999999999996</c:v>
                </c:pt>
                <c:pt idx="1181">
                  <c:v>4.7</c:v>
                </c:pt>
                <c:pt idx="1182">
                  <c:v>5.9</c:v>
                </c:pt>
                <c:pt idx="1183">
                  <c:v>5.8</c:v>
                </c:pt>
                <c:pt idx="1184">
                  <c:v>7.2</c:v>
                </c:pt>
                <c:pt idx="1185">
                  <c:v>6.2</c:v>
                </c:pt>
                <c:pt idx="1186">
                  <c:v>5.7</c:v>
                </c:pt>
                <c:pt idx="1187">
                  <c:v>6.1</c:v>
                </c:pt>
                <c:pt idx="1188">
                  <c:v>6</c:v>
                </c:pt>
                <c:pt idx="1189">
                  <c:v>6.9</c:v>
                </c:pt>
                <c:pt idx="1190">
                  <c:v>6.5</c:v>
                </c:pt>
                <c:pt idx="1191">
                  <c:v>5</c:v>
                </c:pt>
                <c:pt idx="1192">
                  <c:v>5.7</c:v>
                </c:pt>
                <c:pt idx="1193">
                  <c:v>7</c:v>
                </c:pt>
                <c:pt idx="1194">
                  <c:v>5.0999999999999996</c:v>
                </c:pt>
                <c:pt idx="1195">
                  <c:v>5.3</c:v>
                </c:pt>
                <c:pt idx="1196">
                  <c:v>4.4000000000000004</c:v>
                </c:pt>
                <c:pt idx="1197">
                  <c:v>4.7</c:v>
                </c:pt>
                <c:pt idx="1198">
                  <c:v>6.7</c:v>
                </c:pt>
                <c:pt idx="1199">
                  <c:v>6.7</c:v>
                </c:pt>
                <c:pt idx="1200">
                  <c:v>5.7</c:v>
                </c:pt>
                <c:pt idx="1201">
                  <c:v>7.4</c:v>
                </c:pt>
                <c:pt idx="1202">
                  <c:v>6.1</c:v>
                </c:pt>
                <c:pt idx="1203">
                  <c:v>6.4</c:v>
                </c:pt>
                <c:pt idx="1204">
                  <c:v>6.2</c:v>
                </c:pt>
                <c:pt idx="1205">
                  <c:v>6.2</c:v>
                </c:pt>
                <c:pt idx="1206">
                  <c:v>5.9</c:v>
                </c:pt>
                <c:pt idx="1207">
                  <c:v>4</c:v>
                </c:pt>
                <c:pt idx="1208">
                  <c:v>6.2</c:v>
                </c:pt>
                <c:pt idx="1209">
                  <c:v>4.5999999999999996</c:v>
                </c:pt>
                <c:pt idx="1210">
                  <c:v>6.4</c:v>
                </c:pt>
                <c:pt idx="1211">
                  <c:v>5.9</c:v>
                </c:pt>
                <c:pt idx="1212">
                  <c:v>5.0999999999999996</c:v>
                </c:pt>
                <c:pt idx="1213">
                  <c:v>7.6</c:v>
                </c:pt>
                <c:pt idx="1214">
                  <c:v>4.2</c:v>
                </c:pt>
                <c:pt idx="1215">
                  <c:v>7.8</c:v>
                </c:pt>
                <c:pt idx="1216">
                  <c:v>5.8</c:v>
                </c:pt>
                <c:pt idx="1217">
                  <c:v>5.9</c:v>
                </c:pt>
                <c:pt idx="1218">
                  <c:v>8.4</c:v>
                </c:pt>
                <c:pt idx="1219">
                  <c:v>4.8</c:v>
                </c:pt>
                <c:pt idx="1220">
                  <c:v>6.2</c:v>
                </c:pt>
                <c:pt idx="1221">
                  <c:v>6.5</c:v>
                </c:pt>
                <c:pt idx="1222">
                  <c:v>6.3</c:v>
                </c:pt>
                <c:pt idx="1223">
                  <c:v>3.3</c:v>
                </c:pt>
                <c:pt idx="1224">
                  <c:v>5.9</c:v>
                </c:pt>
                <c:pt idx="1225">
                  <c:v>5.8</c:v>
                </c:pt>
                <c:pt idx="1226">
                  <c:v>4.7</c:v>
                </c:pt>
                <c:pt idx="1227">
                  <c:v>4.0999999999999996</c:v>
                </c:pt>
                <c:pt idx="1228">
                  <c:v>6.8</c:v>
                </c:pt>
                <c:pt idx="1229">
                  <c:v>6.2</c:v>
                </c:pt>
                <c:pt idx="1230">
                  <c:v>4.5</c:v>
                </c:pt>
                <c:pt idx="1231">
                  <c:v>5.8</c:v>
                </c:pt>
                <c:pt idx="1232">
                  <c:v>7.3</c:v>
                </c:pt>
                <c:pt idx="1233">
                  <c:v>5.9</c:v>
                </c:pt>
                <c:pt idx="1234">
                  <c:v>4.4000000000000004</c:v>
                </c:pt>
                <c:pt idx="1235">
                  <c:v>5.8</c:v>
                </c:pt>
                <c:pt idx="1236">
                  <c:v>5.0999999999999996</c:v>
                </c:pt>
                <c:pt idx="1237">
                  <c:v>6.9</c:v>
                </c:pt>
                <c:pt idx="1238">
                  <c:v>6.2</c:v>
                </c:pt>
                <c:pt idx="1239">
                  <c:v>6.9</c:v>
                </c:pt>
                <c:pt idx="1240">
                  <c:v>7.3</c:v>
                </c:pt>
                <c:pt idx="1241">
                  <c:v>7.1</c:v>
                </c:pt>
                <c:pt idx="1242">
                  <c:v>6</c:v>
                </c:pt>
                <c:pt idx="1243">
                  <c:v>7</c:v>
                </c:pt>
                <c:pt idx="1244">
                  <c:v>7.6</c:v>
                </c:pt>
                <c:pt idx="1245">
                  <c:v>7.1</c:v>
                </c:pt>
                <c:pt idx="1246">
                  <c:v>7</c:v>
                </c:pt>
                <c:pt idx="1247">
                  <c:v>8</c:v>
                </c:pt>
                <c:pt idx="1248">
                  <c:v>5.3</c:v>
                </c:pt>
                <c:pt idx="1249">
                  <c:v>4.9000000000000004</c:v>
                </c:pt>
                <c:pt idx="1250">
                  <c:v>6.4</c:v>
                </c:pt>
                <c:pt idx="1251">
                  <c:v>7.4</c:v>
                </c:pt>
                <c:pt idx="1252">
                  <c:v>6.1</c:v>
                </c:pt>
                <c:pt idx="1253">
                  <c:v>6.5</c:v>
                </c:pt>
                <c:pt idx="1254">
                  <c:v>5.7</c:v>
                </c:pt>
                <c:pt idx="1255">
                  <c:v>5.0999999999999996</c:v>
                </c:pt>
                <c:pt idx="1256">
                  <c:v>6.6</c:v>
                </c:pt>
                <c:pt idx="1257">
                  <c:v>6.5</c:v>
                </c:pt>
                <c:pt idx="1258">
                  <c:v>6.9</c:v>
                </c:pt>
                <c:pt idx="1259">
                  <c:v>7.6</c:v>
                </c:pt>
                <c:pt idx="1260">
                  <c:v>5.6</c:v>
                </c:pt>
                <c:pt idx="1261">
                  <c:v>6.2</c:v>
                </c:pt>
                <c:pt idx="1262">
                  <c:v>4.4000000000000004</c:v>
                </c:pt>
                <c:pt idx="1263">
                  <c:v>5.6</c:v>
                </c:pt>
                <c:pt idx="1264">
                  <c:v>5.5</c:v>
                </c:pt>
                <c:pt idx="1265">
                  <c:v>6.7</c:v>
                </c:pt>
                <c:pt idx="1266">
                  <c:v>6.1</c:v>
                </c:pt>
                <c:pt idx="1267">
                  <c:v>6.2</c:v>
                </c:pt>
                <c:pt idx="1268">
                  <c:v>7.3</c:v>
                </c:pt>
                <c:pt idx="1269">
                  <c:v>6.6</c:v>
                </c:pt>
                <c:pt idx="1270">
                  <c:v>8.1999999999999993</c:v>
                </c:pt>
                <c:pt idx="1271">
                  <c:v>6.4</c:v>
                </c:pt>
                <c:pt idx="1272">
                  <c:v>6.4</c:v>
                </c:pt>
                <c:pt idx="1273">
                  <c:v>5.2</c:v>
                </c:pt>
                <c:pt idx="1274">
                  <c:v>6.5</c:v>
                </c:pt>
                <c:pt idx="1275">
                  <c:v>7.1</c:v>
                </c:pt>
                <c:pt idx="1276">
                  <c:v>7.3</c:v>
                </c:pt>
                <c:pt idx="1277">
                  <c:v>5.2</c:v>
                </c:pt>
                <c:pt idx="1278">
                  <c:v>7.7</c:v>
                </c:pt>
                <c:pt idx="1279">
                  <c:v>7.6</c:v>
                </c:pt>
                <c:pt idx="1280">
                  <c:v>5.7</c:v>
                </c:pt>
                <c:pt idx="1281">
                  <c:v>7</c:v>
                </c:pt>
                <c:pt idx="1282">
                  <c:v>6</c:v>
                </c:pt>
                <c:pt idx="1283">
                  <c:v>8.1</c:v>
                </c:pt>
                <c:pt idx="1284">
                  <c:v>8</c:v>
                </c:pt>
                <c:pt idx="1285">
                  <c:v>5.6</c:v>
                </c:pt>
                <c:pt idx="1286">
                  <c:v>6.1</c:v>
                </c:pt>
                <c:pt idx="1287">
                  <c:v>6.9</c:v>
                </c:pt>
                <c:pt idx="1288">
                  <c:v>5.2</c:v>
                </c:pt>
                <c:pt idx="1289">
                  <c:v>7</c:v>
                </c:pt>
                <c:pt idx="1290">
                  <c:v>6.3</c:v>
                </c:pt>
                <c:pt idx="1291">
                  <c:v>7</c:v>
                </c:pt>
                <c:pt idx="1292">
                  <c:v>6.9</c:v>
                </c:pt>
                <c:pt idx="1293">
                  <c:v>6.2</c:v>
                </c:pt>
                <c:pt idx="1294">
                  <c:v>6.4</c:v>
                </c:pt>
                <c:pt idx="1295">
                  <c:v>6.4</c:v>
                </c:pt>
                <c:pt idx="1296">
                  <c:v>5.7</c:v>
                </c:pt>
                <c:pt idx="1297">
                  <c:v>6.1</c:v>
                </c:pt>
                <c:pt idx="1298">
                  <c:v>5.4</c:v>
                </c:pt>
                <c:pt idx="1299">
                  <c:v>6.7</c:v>
                </c:pt>
                <c:pt idx="1300">
                  <c:v>6.8</c:v>
                </c:pt>
                <c:pt idx="1301">
                  <c:v>6</c:v>
                </c:pt>
                <c:pt idx="1302">
                  <c:v>7.8</c:v>
                </c:pt>
                <c:pt idx="1303">
                  <c:v>5.3</c:v>
                </c:pt>
                <c:pt idx="1304">
                  <c:v>4.5</c:v>
                </c:pt>
                <c:pt idx="1305">
                  <c:v>5.4</c:v>
                </c:pt>
                <c:pt idx="1306">
                  <c:v>7.8</c:v>
                </c:pt>
                <c:pt idx="1307">
                  <c:v>7.2</c:v>
                </c:pt>
                <c:pt idx="1308">
                  <c:v>6.6</c:v>
                </c:pt>
                <c:pt idx="1309">
                  <c:v>7.6</c:v>
                </c:pt>
                <c:pt idx="1310">
                  <c:v>5.9</c:v>
                </c:pt>
                <c:pt idx="1311">
                  <c:v>6.7</c:v>
                </c:pt>
                <c:pt idx="1312">
                  <c:v>7.7</c:v>
                </c:pt>
                <c:pt idx="1313">
                  <c:v>5.4</c:v>
                </c:pt>
                <c:pt idx="1314">
                  <c:v>6.9</c:v>
                </c:pt>
                <c:pt idx="1315">
                  <c:v>7.7</c:v>
                </c:pt>
                <c:pt idx="1316">
                  <c:v>6.8</c:v>
                </c:pt>
                <c:pt idx="1317">
                  <c:v>6.4</c:v>
                </c:pt>
                <c:pt idx="1318">
                  <c:v>5.7</c:v>
                </c:pt>
                <c:pt idx="1319">
                  <c:v>7.3</c:v>
                </c:pt>
                <c:pt idx="1320">
                  <c:v>6.8</c:v>
                </c:pt>
                <c:pt idx="1321">
                  <c:v>6.3</c:v>
                </c:pt>
                <c:pt idx="1322">
                  <c:v>5.9</c:v>
                </c:pt>
                <c:pt idx="1323">
                  <c:v>7.4</c:v>
                </c:pt>
                <c:pt idx="1324">
                  <c:v>8.3000000000000007</c:v>
                </c:pt>
                <c:pt idx="1325">
                  <c:v>6.2</c:v>
                </c:pt>
                <c:pt idx="1326">
                  <c:v>6.3</c:v>
                </c:pt>
                <c:pt idx="1327">
                  <c:v>5.8</c:v>
                </c:pt>
                <c:pt idx="1328">
                  <c:v>7.5</c:v>
                </c:pt>
                <c:pt idx="1329">
                  <c:v>6.3</c:v>
                </c:pt>
                <c:pt idx="1330">
                  <c:v>6.4</c:v>
                </c:pt>
                <c:pt idx="1331">
                  <c:v>7.2</c:v>
                </c:pt>
                <c:pt idx="1332">
                  <c:v>6.3</c:v>
                </c:pt>
                <c:pt idx="1333">
                  <c:v>6.9</c:v>
                </c:pt>
                <c:pt idx="1334">
                  <c:v>6.6</c:v>
                </c:pt>
                <c:pt idx="1335">
                  <c:v>6</c:v>
                </c:pt>
                <c:pt idx="1336">
                  <c:v>7.5</c:v>
                </c:pt>
                <c:pt idx="1337">
                  <c:v>7.7</c:v>
                </c:pt>
                <c:pt idx="1338">
                  <c:v>6.2</c:v>
                </c:pt>
                <c:pt idx="1339">
                  <c:v>5.4</c:v>
                </c:pt>
                <c:pt idx="1340">
                  <c:v>6.6</c:v>
                </c:pt>
                <c:pt idx="1341">
                  <c:v>5.3</c:v>
                </c:pt>
                <c:pt idx="1342">
                  <c:v>5.6</c:v>
                </c:pt>
                <c:pt idx="1343">
                  <c:v>5.9</c:v>
                </c:pt>
                <c:pt idx="1344">
                  <c:v>7.8</c:v>
                </c:pt>
                <c:pt idx="1345">
                  <c:v>6.7</c:v>
                </c:pt>
                <c:pt idx="1346">
                  <c:v>7.4</c:v>
                </c:pt>
                <c:pt idx="1347">
                  <c:v>6.2</c:v>
                </c:pt>
                <c:pt idx="1348">
                  <c:v>5.4</c:v>
                </c:pt>
                <c:pt idx="1349">
                  <c:v>6.7</c:v>
                </c:pt>
                <c:pt idx="1350">
                  <c:v>5.3</c:v>
                </c:pt>
                <c:pt idx="1351">
                  <c:v>5.9</c:v>
                </c:pt>
                <c:pt idx="1352">
                  <c:v>4.8</c:v>
                </c:pt>
                <c:pt idx="1353">
                  <c:v>3.8</c:v>
                </c:pt>
                <c:pt idx="1354">
                  <c:v>8.5</c:v>
                </c:pt>
                <c:pt idx="1355">
                  <c:v>6.8</c:v>
                </c:pt>
                <c:pt idx="1356">
                  <c:v>5.3</c:v>
                </c:pt>
                <c:pt idx="1357">
                  <c:v>7.3</c:v>
                </c:pt>
                <c:pt idx="1358">
                  <c:v>6.6</c:v>
                </c:pt>
                <c:pt idx="1359">
                  <c:v>6.2</c:v>
                </c:pt>
                <c:pt idx="1360">
                  <c:v>5.2</c:v>
                </c:pt>
                <c:pt idx="1361">
                  <c:v>6.2</c:v>
                </c:pt>
                <c:pt idx="1362">
                  <c:v>6.2</c:v>
                </c:pt>
                <c:pt idx="1363">
                  <c:v>6.6</c:v>
                </c:pt>
                <c:pt idx="1364">
                  <c:v>6.2</c:v>
                </c:pt>
                <c:pt idx="1365">
                  <c:v>5.0999999999999996</c:v>
                </c:pt>
                <c:pt idx="1366">
                  <c:v>6.6</c:v>
                </c:pt>
                <c:pt idx="1367">
                  <c:v>6.1</c:v>
                </c:pt>
                <c:pt idx="1368">
                  <c:v>6.6</c:v>
                </c:pt>
                <c:pt idx="1369">
                  <c:v>5.9</c:v>
                </c:pt>
                <c:pt idx="1370">
                  <c:v>6.3</c:v>
                </c:pt>
                <c:pt idx="1371">
                  <c:v>7.1</c:v>
                </c:pt>
                <c:pt idx="1372">
                  <c:v>5</c:v>
                </c:pt>
                <c:pt idx="1373">
                  <c:v>5.6</c:v>
                </c:pt>
                <c:pt idx="1374">
                  <c:v>7.4</c:v>
                </c:pt>
                <c:pt idx="1375">
                  <c:v>4.5</c:v>
                </c:pt>
                <c:pt idx="1376">
                  <c:v>6.2</c:v>
                </c:pt>
                <c:pt idx="1377">
                  <c:v>5</c:v>
                </c:pt>
                <c:pt idx="1378">
                  <c:v>6.5</c:v>
                </c:pt>
                <c:pt idx="1379">
                  <c:v>5.0999999999999996</c:v>
                </c:pt>
                <c:pt idx="1380">
                  <c:v>6.5</c:v>
                </c:pt>
                <c:pt idx="1381">
                  <c:v>6.2</c:v>
                </c:pt>
                <c:pt idx="1382">
                  <c:v>6.3</c:v>
                </c:pt>
                <c:pt idx="1383">
                  <c:v>3.8</c:v>
                </c:pt>
                <c:pt idx="1384">
                  <c:v>6.2</c:v>
                </c:pt>
                <c:pt idx="1385">
                  <c:v>5.7</c:v>
                </c:pt>
                <c:pt idx="1386">
                  <c:v>6.7</c:v>
                </c:pt>
                <c:pt idx="1387">
                  <c:v>6.8</c:v>
                </c:pt>
                <c:pt idx="1388">
                  <c:v>6</c:v>
                </c:pt>
                <c:pt idx="1389">
                  <c:v>7.3</c:v>
                </c:pt>
                <c:pt idx="1390">
                  <c:v>5.5</c:v>
                </c:pt>
                <c:pt idx="1391">
                  <c:v>6.7</c:v>
                </c:pt>
                <c:pt idx="1392">
                  <c:v>4.8</c:v>
                </c:pt>
                <c:pt idx="1393">
                  <c:v>5.7</c:v>
                </c:pt>
                <c:pt idx="1394">
                  <c:v>5.0999999999999996</c:v>
                </c:pt>
                <c:pt idx="1395">
                  <c:v>6</c:v>
                </c:pt>
                <c:pt idx="1396">
                  <c:v>4.2</c:v>
                </c:pt>
                <c:pt idx="1397">
                  <c:v>7.4</c:v>
                </c:pt>
                <c:pt idx="1398">
                  <c:v>4.5999999999999996</c:v>
                </c:pt>
                <c:pt idx="1399">
                  <c:v>6.9</c:v>
                </c:pt>
                <c:pt idx="1400">
                  <c:v>6.9</c:v>
                </c:pt>
                <c:pt idx="1401">
                  <c:v>8</c:v>
                </c:pt>
                <c:pt idx="1402">
                  <c:v>6.4</c:v>
                </c:pt>
                <c:pt idx="1403">
                  <c:v>6.3</c:v>
                </c:pt>
                <c:pt idx="1404">
                  <c:v>6.8</c:v>
                </c:pt>
                <c:pt idx="1405">
                  <c:v>6.8</c:v>
                </c:pt>
                <c:pt idx="1406">
                  <c:v>5.4</c:v>
                </c:pt>
                <c:pt idx="1407">
                  <c:v>7.2</c:v>
                </c:pt>
                <c:pt idx="1408">
                  <c:v>7.3</c:v>
                </c:pt>
                <c:pt idx="1409">
                  <c:v>5.2</c:v>
                </c:pt>
                <c:pt idx="1410">
                  <c:v>5.5</c:v>
                </c:pt>
                <c:pt idx="1411">
                  <c:v>7.7</c:v>
                </c:pt>
                <c:pt idx="1412">
                  <c:v>7.1</c:v>
                </c:pt>
                <c:pt idx="1413">
                  <c:v>5.3</c:v>
                </c:pt>
                <c:pt idx="1414">
                  <c:v>5.6</c:v>
                </c:pt>
                <c:pt idx="1415">
                  <c:v>5.7</c:v>
                </c:pt>
                <c:pt idx="1416">
                  <c:v>7.1</c:v>
                </c:pt>
                <c:pt idx="1417">
                  <c:v>7.6</c:v>
                </c:pt>
                <c:pt idx="1418">
                  <c:v>5.5</c:v>
                </c:pt>
                <c:pt idx="1419">
                  <c:v>5.0999999999999996</c:v>
                </c:pt>
                <c:pt idx="1420">
                  <c:v>4.9000000000000004</c:v>
                </c:pt>
                <c:pt idx="1421">
                  <c:v>6.5</c:v>
                </c:pt>
                <c:pt idx="1422">
                  <c:v>5.6</c:v>
                </c:pt>
                <c:pt idx="1423">
                  <c:v>5.3</c:v>
                </c:pt>
                <c:pt idx="1424">
                  <c:v>6.5</c:v>
                </c:pt>
                <c:pt idx="1425">
                  <c:v>6.8</c:v>
                </c:pt>
                <c:pt idx="1426">
                  <c:v>6.5</c:v>
                </c:pt>
                <c:pt idx="1427">
                  <c:v>6</c:v>
                </c:pt>
                <c:pt idx="1428">
                  <c:v>8.4</c:v>
                </c:pt>
                <c:pt idx="1429">
                  <c:v>6</c:v>
                </c:pt>
                <c:pt idx="1430">
                  <c:v>7.6</c:v>
                </c:pt>
                <c:pt idx="1431">
                  <c:v>6.9</c:v>
                </c:pt>
                <c:pt idx="1432">
                  <c:v>6.4</c:v>
                </c:pt>
                <c:pt idx="1433">
                  <c:v>5.0999999999999996</c:v>
                </c:pt>
                <c:pt idx="1434">
                  <c:v>7</c:v>
                </c:pt>
                <c:pt idx="1435">
                  <c:v>5.7</c:v>
                </c:pt>
                <c:pt idx="1436">
                  <c:v>6.8</c:v>
                </c:pt>
                <c:pt idx="1437">
                  <c:v>6.7</c:v>
                </c:pt>
                <c:pt idx="1438">
                  <c:v>6.2</c:v>
                </c:pt>
                <c:pt idx="1439">
                  <c:v>7.2</c:v>
                </c:pt>
                <c:pt idx="1440">
                  <c:v>6.2</c:v>
                </c:pt>
                <c:pt idx="1441">
                  <c:v>5.6</c:v>
                </c:pt>
                <c:pt idx="1442">
                  <c:v>4.4000000000000004</c:v>
                </c:pt>
                <c:pt idx="1443">
                  <c:v>7.5</c:v>
                </c:pt>
                <c:pt idx="1444">
                  <c:v>7.1</c:v>
                </c:pt>
                <c:pt idx="1445">
                  <c:v>6.4</c:v>
                </c:pt>
                <c:pt idx="1446">
                  <c:v>7.1</c:v>
                </c:pt>
                <c:pt idx="1447">
                  <c:v>6.9</c:v>
                </c:pt>
                <c:pt idx="1448">
                  <c:v>7.5</c:v>
                </c:pt>
                <c:pt idx="1449">
                  <c:v>6.3</c:v>
                </c:pt>
                <c:pt idx="1450">
                  <c:v>6.4</c:v>
                </c:pt>
                <c:pt idx="1451">
                  <c:v>5.9</c:v>
                </c:pt>
                <c:pt idx="1452">
                  <c:v>6.8</c:v>
                </c:pt>
                <c:pt idx="1453">
                  <c:v>6.3</c:v>
                </c:pt>
                <c:pt idx="1454">
                  <c:v>3.6</c:v>
                </c:pt>
                <c:pt idx="1455">
                  <c:v>5.3</c:v>
                </c:pt>
                <c:pt idx="1456">
                  <c:v>5.9</c:v>
                </c:pt>
                <c:pt idx="1457">
                  <c:v>6.9</c:v>
                </c:pt>
                <c:pt idx="1458">
                  <c:v>6.9</c:v>
                </c:pt>
                <c:pt idx="1459">
                  <c:v>6.1</c:v>
                </c:pt>
                <c:pt idx="1460">
                  <c:v>8.5</c:v>
                </c:pt>
                <c:pt idx="1461">
                  <c:v>6.3</c:v>
                </c:pt>
                <c:pt idx="1462">
                  <c:v>7.3</c:v>
                </c:pt>
                <c:pt idx="1463">
                  <c:v>6.3</c:v>
                </c:pt>
                <c:pt idx="1464">
                  <c:v>7.2</c:v>
                </c:pt>
                <c:pt idx="1465">
                  <c:v>7.3</c:v>
                </c:pt>
                <c:pt idx="1466">
                  <c:v>6.3</c:v>
                </c:pt>
                <c:pt idx="1467">
                  <c:v>8.1</c:v>
                </c:pt>
                <c:pt idx="1468">
                  <c:v>6.9</c:v>
                </c:pt>
                <c:pt idx="1469">
                  <c:v>6.3</c:v>
                </c:pt>
                <c:pt idx="1470">
                  <c:v>7.3</c:v>
                </c:pt>
                <c:pt idx="1471">
                  <c:v>6.1</c:v>
                </c:pt>
                <c:pt idx="1472">
                  <c:v>6.9</c:v>
                </c:pt>
                <c:pt idx="1473">
                  <c:v>7.2</c:v>
                </c:pt>
                <c:pt idx="1474">
                  <c:v>6.4</c:v>
                </c:pt>
                <c:pt idx="1475">
                  <c:v>6.4</c:v>
                </c:pt>
                <c:pt idx="1476">
                  <c:v>8.3000000000000007</c:v>
                </c:pt>
                <c:pt idx="1477">
                  <c:v>7.2</c:v>
                </c:pt>
                <c:pt idx="1478">
                  <c:v>6.8</c:v>
                </c:pt>
                <c:pt idx="1479">
                  <c:v>6.5</c:v>
                </c:pt>
                <c:pt idx="1480">
                  <c:v>7.8</c:v>
                </c:pt>
                <c:pt idx="1481">
                  <c:v>7.6</c:v>
                </c:pt>
                <c:pt idx="1482">
                  <c:v>7.2</c:v>
                </c:pt>
                <c:pt idx="1483">
                  <c:v>6.7</c:v>
                </c:pt>
                <c:pt idx="1484">
                  <c:v>6.8</c:v>
                </c:pt>
                <c:pt idx="1485">
                  <c:v>6.3</c:v>
                </c:pt>
                <c:pt idx="1486">
                  <c:v>6.2</c:v>
                </c:pt>
                <c:pt idx="1487">
                  <c:v>6.2</c:v>
                </c:pt>
                <c:pt idx="1488">
                  <c:v>8.6</c:v>
                </c:pt>
                <c:pt idx="1489">
                  <c:v>8</c:v>
                </c:pt>
                <c:pt idx="1490">
                  <c:v>7</c:v>
                </c:pt>
                <c:pt idx="1491">
                  <c:v>8</c:v>
                </c:pt>
                <c:pt idx="1492">
                  <c:v>8.1</c:v>
                </c:pt>
                <c:pt idx="1493">
                  <c:v>6.7</c:v>
                </c:pt>
                <c:pt idx="1494">
                  <c:v>7.9</c:v>
                </c:pt>
                <c:pt idx="1495">
                  <c:v>6.1</c:v>
                </c:pt>
                <c:pt idx="1496">
                  <c:v>4.2</c:v>
                </c:pt>
                <c:pt idx="1497">
                  <c:v>6.1</c:v>
                </c:pt>
                <c:pt idx="1498">
                  <c:v>6.6</c:v>
                </c:pt>
                <c:pt idx="1499">
                  <c:v>7.5</c:v>
                </c:pt>
                <c:pt idx="1500">
                  <c:v>7.4</c:v>
                </c:pt>
                <c:pt idx="1501">
                  <c:v>7.2</c:v>
                </c:pt>
                <c:pt idx="1502">
                  <c:v>6.9</c:v>
                </c:pt>
                <c:pt idx="1503">
                  <c:v>7.4</c:v>
                </c:pt>
                <c:pt idx="1504">
                  <c:v>5.4</c:v>
                </c:pt>
                <c:pt idx="1505">
                  <c:v>6.8</c:v>
                </c:pt>
                <c:pt idx="1506">
                  <c:v>6.3</c:v>
                </c:pt>
                <c:pt idx="1507">
                  <c:v>7.2</c:v>
                </c:pt>
                <c:pt idx="1508">
                  <c:v>6.9</c:v>
                </c:pt>
                <c:pt idx="1509">
                  <c:v>6</c:v>
                </c:pt>
                <c:pt idx="1510">
                  <c:v>5.9</c:v>
                </c:pt>
                <c:pt idx="1511">
                  <c:v>5.4</c:v>
                </c:pt>
                <c:pt idx="1512">
                  <c:v>5.9</c:v>
                </c:pt>
                <c:pt idx="1513">
                  <c:v>6.1</c:v>
                </c:pt>
                <c:pt idx="1514">
                  <c:v>7.7</c:v>
                </c:pt>
                <c:pt idx="1515">
                  <c:v>5.8</c:v>
                </c:pt>
                <c:pt idx="1516">
                  <c:v>7.6</c:v>
                </c:pt>
                <c:pt idx="1517">
                  <c:v>6.1</c:v>
                </c:pt>
                <c:pt idx="1518">
                  <c:v>5.4</c:v>
                </c:pt>
                <c:pt idx="1519">
                  <c:v>5.0999999999999996</c:v>
                </c:pt>
                <c:pt idx="1520">
                  <c:v>6.4</c:v>
                </c:pt>
                <c:pt idx="1521">
                  <c:v>6.3</c:v>
                </c:pt>
                <c:pt idx="1522">
                  <c:v>7.5</c:v>
                </c:pt>
                <c:pt idx="1523">
                  <c:v>7.1</c:v>
                </c:pt>
                <c:pt idx="1524">
                  <c:v>7.8</c:v>
                </c:pt>
                <c:pt idx="1525">
                  <c:v>6.5</c:v>
                </c:pt>
                <c:pt idx="1526">
                  <c:v>6.6</c:v>
                </c:pt>
                <c:pt idx="1527">
                  <c:v>7.4</c:v>
                </c:pt>
                <c:pt idx="1528">
                  <c:v>7.6</c:v>
                </c:pt>
                <c:pt idx="1529">
                  <c:v>7.5</c:v>
                </c:pt>
                <c:pt idx="1530">
                  <c:v>6.6</c:v>
                </c:pt>
                <c:pt idx="1531">
                  <c:v>7.2</c:v>
                </c:pt>
                <c:pt idx="1532">
                  <c:v>7.6</c:v>
                </c:pt>
                <c:pt idx="1533">
                  <c:v>6.2</c:v>
                </c:pt>
                <c:pt idx="1534">
                  <c:v>5.6</c:v>
                </c:pt>
                <c:pt idx="1535">
                  <c:v>7.6</c:v>
                </c:pt>
                <c:pt idx="1536">
                  <c:v>6.6</c:v>
                </c:pt>
                <c:pt idx="1537">
                  <c:v>7</c:v>
                </c:pt>
                <c:pt idx="1538">
                  <c:v>2.7</c:v>
                </c:pt>
                <c:pt idx="1539">
                  <c:v>7.6</c:v>
                </c:pt>
                <c:pt idx="1540">
                  <c:v>6.6</c:v>
                </c:pt>
                <c:pt idx="1541">
                  <c:v>6.9</c:v>
                </c:pt>
                <c:pt idx="1542">
                  <c:v>6.8</c:v>
                </c:pt>
                <c:pt idx="1543">
                  <c:v>3.7</c:v>
                </c:pt>
                <c:pt idx="1544">
                  <c:v>6.1</c:v>
                </c:pt>
                <c:pt idx="1545">
                  <c:v>5.9</c:v>
                </c:pt>
                <c:pt idx="1546">
                  <c:v>6.7</c:v>
                </c:pt>
                <c:pt idx="1547">
                  <c:v>6.9</c:v>
                </c:pt>
                <c:pt idx="1548">
                  <c:v>5.5</c:v>
                </c:pt>
                <c:pt idx="1549">
                  <c:v>7.1</c:v>
                </c:pt>
                <c:pt idx="1550">
                  <c:v>7.1</c:v>
                </c:pt>
                <c:pt idx="1551">
                  <c:v>7.3</c:v>
                </c:pt>
                <c:pt idx="1552">
                  <c:v>3.4</c:v>
                </c:pt>
                <c:pt idx="1553">
                  <c:v>6.8</c:v>
                </c:pt>
                <c:pt idx="1554">
                  <c:v>6.9</c:v>
                </c:pt>
                <c:pt idx="1555">
                  <c:v>7</c:v>
                </c:pt>
                <c:pt idx="1556">
                  <c:v>5.5</c:v>
                </c:pt>
                <c:pt idx="1557">
                  <c:v>5.0999999999999996</c:v>
                </c:pt>
                <c:pt idx="1558">
                  <c:v>6.2</c:v>
                </c:pt>
                <c:pt idx="1559">
                  <c:v>5.9</c:v>
                </c:pt>
                <c:pt idx="1560">
                  <c:v>5.2</c:v>
                </c:pt>
                <c:pt idx="1561">
                  <c:v>6.2</c:v>
                </c:pt>
                <c:pt idx="1562">
                  <c:v>5.5</c:v>
                </c:pt>
                <c:pt idx="1563">
                  <c:v>7.4</c:v>
                </c:pt>
                <c:pt idx="1564">
                  <c:v>4.4000000000000004</c:v>
                </c:pt>
                <c:pt idx="1565">
                  <c:v>6.3</c:v>
                </c:pt>
                <c:pt idx="1566">
                  <c:v>6.1</c:v>
                </c:pt>
                <c:pt idx="1567">
                  <c:v>5.3</c:v>
                </c:pt>
                <c:pt idx="1568">
                  <c:v>5.4</c:v>
                </c:pt>
                <c:pt idx="1569">
                  <c:v>6.7</c:v>
                </c:pt>
                <c:pt idx="1570">
                  <c:v>5.9</c:v>
                </c:pt>
                <c:pt idx="1571">
                  <c:v>7.3</c:v>
                </c:pt>
                <c:pt idx="1572">
                  <c:v>5.5</c:v>
                </c:pt>
                <c:pt idx="1573">
                  <c:v>5.8</c:v>
                </c:pt>
                <c:pt idx="1574">
                  <c:v>4.5999999999999996</c:v>
                </c:pt>
                <c:pt idx="1575">
                  <c:v>6.7</c:v>
                </c:pt>
                <c:pt idx="1576">
                  <c:v>5.0999999999999996</c:v>
                </c:pt>
                <c:pt idx="1577">
                  <c:v>5.6</c:v>
                </c:pt>
                <c:pt idx="1578">
                  <c:v>7</c:v>
                </c:pt>
                <c:pt idx="1579">
                  <c:v>6.4</c:v>
                </c:pt>
                <c:pt idx="1580">
                  <c:v>6.7</c:v>
                </c:pt>
                <c:pt idx="1581">
                  <c:v>4.0999999999999996</c:v>
                </c:pt>
                <c:pt idx="1582">
                  <c:v>5.5</c:v>
                </c:pt>
                <c:pt idx="1583">
                  <c:v>2.7</c:v>
                </c:pt>
                <c:pt idx="1584">
                  <c:v>6.4</c:v>
                </c:pt>
                <c:pt idx="1585">
                  <c:v>4.8</c:v>
                </c:pt>
                <c:pt idx="1586">
                  <c:v>6.1</c:v>
                </c:pt>
                <c:pt idx="1587">
                  <c:v>4.8</c:v>
                </c:pt>
                <c:pt idx="1588">
                  <c:v>7</c:v>
                </c:pt>
                <c:pt idx="1589">
                  <c:v>6.8</c:v>
                </c:pt>
                <c:pt idx="1590">
                  <c:v>5.6</c:v>
                </c:pt>
                <c:pt idx="1591">
                  <c:v>6.1</c:v>
                </c:pt>
                <c:pt idx="1592">
                  <c:v>7.9</c:v>
                </c:pt>
                <c:pt idx="1593">
                  <c:v>8.4</c:v>
                </c:pt>
                <c:pt idx="1594">
                  <c:v>6.5</c:v>
                </c:pt>
                <c:pt idx="1595">
                  <c:v>7.1</c:v>
                </c:pt>
                <c:pt idx="1596">
                  <c:v>6.6</c:v>
                </c:pt>
                <c:pt idx="1597">
                  <c:v>7</c:v>
                </c:pt>
                <c:pt idx="1598">
                  <c:v>5.6</c:v>
                </c:pt>
                <c:pt idx="1599">
                  <c:v>4.8</c:v>
                </c:pt>
                <c:pt idx="1600">
                  <c:v>7.5</c:v>
                </c:pt>
                <c:pt idx="1601">
                  <c:v>6</c:v>
                </c:pt>
                <c:pt idx="1602">
                  <c:v>6.8</c:v>
                </c:pt>
                <c:pt idx="1603">
                  <c:v>6.5</c:v>
                </c:pt>
                <c:pt idx="1604">
                  <c:v>7.9</c:v>
                </c:pt>
                <c:pt idx="1605">
                  <c:v>6.4</c:v>
                </c:pt>
                <c:pt idx="1606">
                  <c:v>5.8</c:v>
                </c:pt>
                <c:pt idx="1607">
                  <c:v>7.7</c:v>
                </c:pt>
                <c:pt idx="1608">
                  <c:v>5.3</c:v>
                </c:pt>
                <c:pt idx="1609">
                  <c:v>5.3</c:v>
                </c:pt>
                <c:pt idx="1610">
                  <c:v>7.5</c:v>
                </c:pt>
                <c:pt idx="1611">
                  <c:v>6.9</c:v>
                </c:pt>
                <c:pt idx="1612">
                  <c:v>4.9000000000000004</c:v>
                </c:pt>
                <c:pt idx="1613">
                  <c:v>7.1</c:v>
                </c:pt>
                <c:pt idx="1614">
                  <c:v>8</c:v>
                </c:pt>
                <c:pt idx="1615">
                  <c:v>7.9</c:v>
                </c:pt>
                <c:pt idx="1616">
                  <c:v>7.6</c:v>
                </c:pt>
                <c:pt idx="1617">
                  <c:v>5.9</c:v>
                </c:pt>
                <c:pt idx="1618">
                  <c:v>6.3</c:v>
                </c:pt>
                <c:pt idx="1619">
                  <c:v>6.4</c:v>
                </c:pt>
                <c:pt idx="1620">
                  <c:v>8.1999999999999993</c:v>
                </c:pt>
                <c:pt idx="1621">
                  <c:v>6.9</c:v>
                </c:pt>
                <c:pt idx="1622">
                  <c:v>7.8</c:v>
                </c:pt>
                <c:pt idx="1623">
                  <c:v>6.7</c:v>
                </c:pt>
                <c:pt idx="1624">
                  <c:v>7.5</c:v>
                </c:pt>
                <c:pt idx="1625">
                  <c:v>7.4</c:v>
                </c:pt>
                <c:pt idx="1626">
                  <c:v>5.2</c:v>
                </c:pt>
                <c:pt idx="1627">
                  <c:v>7.6</c:v>
                </c:pt>
                <c:pt idx="1628">
                  <c:v>7.3</c:v>
                </c:pt>
                <c:pt idx="1629">
                  <c:v>6.6</c:v>
                </c:pt>
                <c:pt idx="1630">
                  <c:v>6.8</c:v>
                </c:pt>
                <c:pt idx="1631">
                  <c:v>6.9</c:v>
                </c:pt>
                <c:pt idx="1632">
                  <c:v>5.8</c:v>
                </c:pt>
                <c:pt idx="1633">
                  <c:v>6.6</c:v>
                </c:pt>
                <c:pt idx="1634">
                  <c:v>6.7</c:v>
                </c:pt>
                <c:pt idx="1635">
                  <c:v>6.7</c:v>
                </c:pt>
                <c:pt idx="1636">
                  <c:v>6.3</c:v>
                </c:pt>
                <c:pt idx="1637">
                  <c:v>7.7</c:v>
                </c:pt>
                <c:pt idx="1638">
                  <c:v>6.1</c:v>
                </c:pt>
                <c:pt idx="1639">
                  <c:v>4.9000000000000004</c:v>
                </c:pt>
                <c:pt idx="1640">
                  <c:v>6.2</c:v>
                </c:pt>
                <c:pt idx="1641">
                  <c:v>7.8</c:v>
                </c:pt>
                <c:pt idx="1642">
                  <c:v>8.1999999999999993</c:v>
                </c:pt>
                <c:pt idx="1643">
                  <c:v>6.9</c:v>
                </c:pt>
                <c:pt idx="1644">
                  <c:v>6.2</c:v>
                </c:pt>
                <c:pt idx="1645">
                  <c:v>6.9</c:v>
                </c:pt>
                <c:pt idx="1646">
                  <c:v>4.8</c:v>
                </c:pt>
                <c:pt idx="1647">
                  <c:v>5.3</c:v>
                </c:pt>
                <c:pt idx="1648">
                  <c:v>6.7</c:v>
                </c:pt>
                <c:pt idx="1649">
                  <c:v>5.4</c:v>
                </c:pt>
                <c:pt idx="1650">
                  <c:v>5.4</c:v>
                </c:pt>
                <c:pt idx="1651">
                  <c:v>4.9000000000000004</c:v>
                </c:pt>
                <c:pt idx="1652">
                  <c:v>6.1</c:v>
                </c:pt>
                <c:pt idx="1653">
                  <c:v>5.8</c:v>
                </c:pt>
                <c:pt idx="1654">
                  <c:v>7</c:v>
                </c:pt>
                <c:pt idx="1655">
                  <c:v>6.5</c:v>
                </c:pt>
                <c:pt idx="1656">
                  <c:v>6.6</c:v>
                </c:pt>
                <c:pt idx="1657">
                  <c:v>5.7</c:v>
                </c:pt>
                <c:pt idx="1658">
                  <c:v>6.6</c:v>
                </c:pt>
                <c:pt idx="1659">
                  <c:v>7</c:v>
                </c:pt>
                <c:pt idx="1660">
                  <c:v>7.4</c:v>
                </c:pt>
                <c:pt idx="1661">
                  <c:v>5.3</c:v>
                </c:pt>
                <c:pt idx="1662">
                  <c:v>7.4</c:v>
                </c:pt>
                <c:pt idx="1663">
                  <c:v>7.4</c:v>
                </c:pt>
                <c:pt idx="1664">
                  <c:v>6.8</c:v>
                </c:pt>
                <c:pt idx="1665">
                  <c:v>7.2</c:v>
                </c:pt>
                <c:pt idx="1666">
                  <c:v>6</c:v>
                </c:pt>
                <c:pt idx="1667">
                  <c:v>6.6</c:v>
                </c:pt>
                <c:pt idx="1668">
                  <c:v>7.9</c:v>
                </c:pt>
                <c:pt idx="1669">
                  <c:v>5.7</c:v>
                </c:pt>
                <c:pt idx="1670">
                  <c:v>7.1</c:v>
                </c:pt>
                <c:pt idx="1671">
                  <c:v>5.6</c:v>
                </c:pt>
                <c:pt idx="1672">
                  <c:v>7.8</c:v>
                </c:pt>
                <c:pt idx="1673">
                  <c:v>7.9</c:v>
                </c:pt>
                <c:pt idx="1674">
                  <c:v>6.9</c:v>
                </c:pt>
                <c:pt idx="1675">
                  <c:v>7.7</c:v>
                </c:pt>
                <c:pt idx="1676">
                  <c:v>6.9</c:v>
                </c:pt>
                <c:pt idx="1677">
                  <c:v>6</c:v>
                </c:pt>
                <c:pt idx="1678">
                  <c:v>6.2</c:v>
                </c:pt>
                <c:pt idx="1679">
                  <c:v>5.9</c:v>
                </c:pt>
                <c:pt idx="1680">
                  <c:v>6.8</c:v>
                </c:pt>
                <c:pt idx="1681">
                  <c:v>3.6</c:v>
                </c:pt>
                <c:pt idx="1682">
                  <c:v>6.7</c:v>
                </c:pt>
                <c:pt idx="1683">
                  <c:v>6.3</c:v>
                </c:pt>
                <c:pt idx="1684">
                  <c:v>6.4</c:v>
                </c:pt>
                <c:pt idx="1685">
                  <c:v>6.4</c:v>
                </c:pt>
                <c:pt idx="1686">
                  <c:v>5.7</c:v>
                </c:pt>
                <c:pt idx="1687">
                  <c:v>6.2</c:v>
                </c:pt>
                <c:pt idx="1688">
                  <c:v>5.2</c:v>
                </c:pt>
                <c:pt idx="1689">
                  <c:v>6.1</c:v>
                </c:pt>
                <c:pt idx="1690">
                  <c:v>7.1</c:v>
                </c:pt>
                <c:pt idx="1691">
                  <c:v>7.2</c:v>
                </c:pt>
                <c:pt idx="1692">
                  <c:v>6.5</c:v>
                </c:pt>
                <c:pt idx="1693">
                  <c:v>6</c:v>
                </c:pt>
                <c:pt idx="1694">
                  <c:v>7</c:v>
                </c:pt>
                <c:pt idx="1695">
                  <c:v>7</c:v>
                </c:pt>
                <c:pt idx="1696">
                  <c:v>7.5</c:v>
                </c:pt>
                <c:pt idx="1697">
                  <c:v>6.6</c:v>
                </c:pt>
                <c:pt idx="1698">
                  <c:v>7.4</c:v>
                </c:pt>
                <c:pt idx="1699">
                  <c:v>6.5</c:v>
                </c:pt>
                <c:pt idx="1700">
                  <c:v>6.2</c:v>
                </c:pt>
                <c:pt idx="1701">
                  <c:v>7.8</c:v>
                </c:pt>
                <c:pt idx="1702">
                  <c:v>5.2</c:v>
                </c:pt>
                <c:pt idx="1703">
                  <c:v>6.5</c:v>
                </c:pt>
                <c:pt idx="1704">
                  <c:v>6.5</c:v>
                </c:pt>
                <c:pt idx="1705">
                  <c:v>5.2</c:v>
                </c:pt>
                <c:pt idx="1706">
                  <c:v>7.2</c:v>
                </c:pt>
                <c:pt idx="1707">
                  <c:v>7.1</c:v>
                </c:pt>
                <c:pt idx="1708">
                  <c:v>4.5</c:v>
                </c:pt>
                <c:pt idx="1709">
                  <c:v>5.7</c:v>
                </c:pt>
                <c:pt idx="1710">
                  <c:v>6</c:v>
                </c:pt>
                <c:pt idx="1711">
                  <c:v>6.4</c:v>
                </c:pt>
                <c:pt idx="1712">
                  <c:v>5.2</c:v>
                </c:pt>
                <c:pt idx="1713">
                  <c:v>4.3</c:v>
                </c:pt>
                <c:pt idx="1714">
                  <c:v>6.1</c:v>
                </c:pt>
                <c:pt idx="1715">
                  <c:v>6.8</c:v>
                </c:pt>
                <c:pt idx="1716">
                  <c:v>5.2</c:v>
                </c:pt>
                <c:pt idx="1717">
                  <c:v>6.5</c:v>
                </c:pt>
                <c:pt idx="1718">
                  <c:v>7.5</c:v>
                </c:pt>
                <c:pt idx="1719">
                  <c:v>7.1</c:v>
                </c:pt>
                <c:pt idx="1720">
                  <c:v>6.9</c:v>
                </c:pt>
                <c:pt idx="1721">
                  <c:v>8</c:v>
                </c:pt>
                <c:pt idx="1722">
                  <c:v>8.1999999999999993</c:v>
                </c:pt>
                <c:pt idx="1723">
                  <c:v>6.4</c:v>
                </c:pt>
                <c:pt idx="1724">
                  <c:v>7.9</c:v>
                </c:pt>
                <c:pt idx="1725">
                  <c:v>6.7</c:v>
                </c:pt>
                <c:pt idx="1726">
                  <c:v>6.1</c:v>
                </c:pt>
                <c:pt idx="1727">
                  <c:v>8.9</c:v>
                </c:pt>
                <c:pt idx="1728">
                  <c:v>8.1</c:v>
                </c:pt>
                <c:pt idx="1729">
                  <c:v>6.2</c:v>
                </c:pt>
                <c:pt idx="1730">
                  <c:v>4.9000000000000004</c:v>
                </c:pt>
                <c:pt idx="1731">
                  <c:v>5.8</c:v>
                </c:pt>
                <c:pt idx="1732">
                  <c:v>6</c:v>
                </c:pt>
                <c:pt idx="1733">
                  <c:v>7</c:v>
                </c:pt>
                <c:pt idx="1734">
                  <c:v>6</c:v>
                </c:pt>
                <c:pt idx="1735">
                  <c:v>7.9</c:v>
                </c:pt>
                <c:pt idx="1736">
                  <c:v>8.1</c:v>
                </c:pt>
                <c:pt idx="1737">
                  <c:v>6.2</c:v>
                </c:pt>
                <c:pt idx="1738">
                  <c:v>6.7</c:v>
                </c:pt>
                <c:pt idx="1739">
                  <c:v>7.3</c:v>
                </c:pt>
                <c:pt idx="1740">
                  <c:v>4.5999999999999996</c:v>
                </c:pt>
                <c:pt idx="1741">
                  <c:v>6.1</c:v>
                </c:pt>
                <c:pt idx="1742">
                  <c:v>6.2</c:v>
                </c:pt>
                <c:pt idx="1743">
                  <c:v>7.8</c:v>
                </c:pt>
                <c:pt idx="1744">
                  <c:v>6.1</c:v>
                </c:pt>
                <c:pt idx="1745">
                  <c:v>5.8</c:v>
                </c:pt>
                <c:pt idx="1746">
                  <c:v>6.5</c:v>
                </c:pt>
                <c:pt idx="1747">
                  <c:v>7.2</c:v>
                </c:pt>
                <c:pt idx="1748">
                  <c:v>7.8</c:v>
                </c:pt>
                <c:pt idx="1749">
                  <c:v>4.7</c:v>
                </c:pt>
                <c:pt idx="1750">
                  <c:v>6.8</c:v>
                </c:pt>
                <c:pt idx="1751">
                  <c:v>5.9</c:v>
                </c:pt>
                <c:pt idx="1752">
                  <c:v>7.2</c:v>
                </c:pt>
                <c:pt idx="1753">
                  <c:v>8.6999999999999993</c:v>
                </c:pt>
                <c:pt idx="1754">
                  <c:v>5</c:v>
                </c:pt>
                <c:pt idx="1755">
                  <c:v>6.6</c:v>
                </c:pt>
                <c:pt idx="1756">
                  <c:v>8.3000000000000007</c:v>
                </c:pt>
                <c:pt idx="1757">
                  <c:v>6.7</c:v>
                </c:pt>
                <c:pt idx="1758">
                  <c:v>7.8</c:v>
                </c:pt>
                <c:pt idx="1759">
                  <c:v>6.5</c:v>
                </c:pt>
                <c:pt idx="1760">
                  <c:v>6.1</c:v>
                </c:pt>
                <c:pt idx="1761">
                  <c:v>8.1</c:v>
                </c:pt>
                <c:pt idx="1762">
                  <c:v>5.2</c:v>
                </c:pt>
                <c:pt idx="1763">
                  <c:v>5.6</c:v>
                </c:pt>
                <c:pt idx="1764">
                  <c:v>5.8</c:v>
                </c:pt>
                <c:pt idx="1765">
                  <c:v>6.6</c:v>
                </c:pt>
                <c:pt idx="1766">
                  <c:v>6.6</c:v>
                </c:pt>
                <c:pt idx="1767">
                  <c:v>5.5</c:v>
                </c:pt>
                <c:pt idx="1768">
                  <c:v>7</c:v>
                </c:pt>
                <c:pt idx="1769">
                  <c:v>6.5</c:v>
                </c:pt>
                <c:pt idx="1770">
                  <c:v>5.8</c:v>
                </c:pt>
                <c:pt idx="1771">
                  <c:v>5.6</c:v>
                </c:pt>
                <c:pt idx="1772">
                  <c:v>5.6</c:v>
                </c:pt>
                <c:pt idx="1773">
                  <c:v>5.8</c:v>
                </c:pt>
                <c:pt idx="1774">
                  <c:v>7.6</c:v>
                </c:pt>
                <c:pt idx="1775">
                  <c:v>6.4</c:v>
                </c:pt>
                <c:pt idx="1776">
                  <c:v>6.3</c:v>
                </c:pt>
                <c:pt idx="1777">
                  <c:v>4.5999999999999996</c:v>
                </c:pt>
                <c:pt idx="1778">
                  <c:v>6.5</c:v>
                </c:pt>
                <c:pt idx="1779">
                  <c:v>7.5</c:v>
                </c:pt>
                <c:pt idx="1780">
                  <c:v>7.5</c:v>
                </c:pt>
                <c:pt idx="1781">
                  <c:v>5.3</c:v>
                </c:pt>
                <c:pt idx="1782">
                  <c:v>7.5</c:v>
                </c:pt>
                <c:pt idx="1783">
                  <c:v>3.3</c:v>
                </c:pt>
                <c:pt idx="1784">
                  <c:v>3.5</c:v>
                </c:pt>
                <c:pt idx="1785">
                  <c:v>9.3000000000000007</c:v>
                </c:pt>
                <c:pt idx="1786">
                  <c:v>4.8</c:v>
                </c:pt>
                <c:pt idx="1787">
                  <c:v>6.9</c:v>
                </c:pt>
                <c:pt idx="1788">
                  <c:v>6</c:v>
                </c:pt>
                <c:pt idx="1789">
                  <c:v>7.3</c:v>
                </c:pt>
                <c:pt idx="1790">
                  <c:v>6.6</c:v>
                </c:pt>
                <c:pt idx="1791">
                  <c:v>7.5</c:v>
                </c:pt>
                <c:pt idx="1792">
                  <c:v>6.9</c:v>
                </c:pt>
                <c:pt idx="1793">
                  <c:v>6.8</c:v>
                </c:pt>
                <c:pt idx="1794">
                  <c:v>6.4</c:v>
                </c:pt>
                <c:pt idx="1795">
                  <c:v>5.6</c:v>
                </c:pt>
                <c:pt idx="1796">
                  <c:v>6.3</c:v>
                </c:pt>
                <c:pt idx="1797">
                  <c:v>7.3</c:v>
                </c:pt>
                <c:pt idx="1798">
                  <c:v>6.6</c:v>
                </c:pt>
                <c:pt idx="1799">
                  <c:v>4.5999999999999996</c:v>
                </c:pt>
                <c:pt idx="1800">
                  <c:v>5.0999999999999996</c:v>
                </c:pt>
                <c:pt idx="1801">
                  <c:v>5.6</c:v>
                </c:pt>
                <c:pt idx="1802">
                  <c:v>5.3</c:v>
                </c:pt>
                <c:pt idx="1803">
                  <c:v>5.6</c:v>
                </c:pt>
                <c:pt idx="1804">
                  <c:v>5.9</c:v>
                </c:pt>
                <c:pt idx="1805">
                  <c:v>4.7</c:v>
                </c:pt>
                <c:pt idx="1806">
                  <c:v>4.8</c:v>
                </c:pt>
                <c:pt idx="1807">
                  <c:v>6.8</c:v>
                </c:pt>
                <c:pt idx="1808">
                  <c:v>5.4</c:v>
                </c:pt>
                <c:pt idx="1809">
                  <c:v>5.0999999999999996</c:v>
                </c:pt>
                <c:pt idx="1810">
                  <c:v>7</c:v>
                </c:pt>
                <c:pt idx="1811">
                  <c:v>4</c:v>
                </c:pt>
                <c:pt idx="1812">
                  <c:v>7.3</c:v>
                </c:pt>
                <c:pt idx="1813">
                  <c:v>6.8</c:v>
                </c:pt>
                <c:pt idx="1814">
                  <c:v>7</c:v>
                </c:pt>
                <c:pt idx="1815">
                  <c:v>7.1</c:v>
                </c:pt>
                <c:pt idx="1816">
                  <c:v>6.9</c:v>
                </c:pt>
                <c:pt idx="1817">
                  <c:v>7.3</c:v>
                </c:pt>
                <c:pt idx="1818">
                  <c:v>8.1999999999999993</c:v>
                </c:pt>
                <c:pt idx="1819">
                  <c:v>7.1</c:v>
                </c:pt>
                <c:pt idx="1820">
                  <c:v>7.7</c:v>
                </c:pt>
                <c:pt idx="1821">
                  <c:v>6.5</c:v>
                </c:pt>
                <c:pt idx="1822">
                  <c:v>4.9000000000000004</c:v>
                </c:pt>
                <c:pt idx="1823">
                  <c:v>6.4</c:v>
                </c:pt>
                <c:pt idx="1824">
                  <c:v>5.9</c:v>
                </c:pt>
                <c:pt idx="1825">
                  <c:v>6.2</c:v>
                </c:pt>
                <c:pt idx="1826">
                  <c:v>5.8</c:v>
                </c:pt>
                <c:pt idx="1827">
                  <c:v>6.7</c:v>
                </c:pt>
                <c:pt idx="1828">
                  <c:v>5.9</c:v>
                </c:pt>
                <c:pt idx="1829">
                  <c:v>7.3</c:v>
                </c:pt>
                <c:pt idx="1830">
                  <c:v>4.0999999999999996</c:v>
                </c:pt>
                <c:pt idx="1831">
                  <c:v>4.9000000000000004</c:v>
                </c:pt>
                <c:pt idx="1832">
                  <c:v>7.9</c:v>
                </c:pt>
                <c:pt idx="1833">
                  <c:v>5.2</c:v>
                </c:pt>
                <c:pt idx="1834">
                  <c:v>4.0999999999999996</c:v>
                </c:pt>
                <c:pt idx="1835">
                  <c:v>6.6</c:v>
                </c:pt>
                <c:pt idx="1836">
                  <c:v>2.9</c:v>
                </c:pt>
                <c:pt idx="1837">
                  <c:v>6.5</c:v>
                </c:pt>
                <c:pt idx="1838">
                  <c:v>7.2</c:v>
                </c:pt>
                <c:pt idx="1839">
                  <c:v>6.8</c:v>
                </c:pt>
                <c:pt idx="1840">
                  <c:v>7.8</c:v>
                </c:pt>
                <c:pt idx="1841">
                  <c:v>6.7</c:v>
                </c:pt>
                <c:pt idx="1842">
                  <c:v>7.1</c:v>
                </c:pt>
                <c:pt idx="1843">
                  <c:v>5.7</c:v>
                </c:pt>
                <c:pt idx="1844">
                  <c:v>5.3</c:v>
                </c:pt>
                <c:pt idx="1845">
                  <c:v>7.7</c:v>
                </c:pt>
                <c:pt idx="1846">
                  <c:v>6.1</c:v>
                </c:pt>
                <c:pt idx="1847">
                  <c:v>7.3</c:v>
                </c:pt>
                <c:pt idx="1848">
                  <c:v>7.2</c:v>
                </c:pt>
                <c:pt idx="1849">
                  <c:v>6.1</c:v>
                </c:pt>
                <c:pt idx="1850">
                  <c:v>5.8</c:v>
                </c:pt>
                <c:pt idx="1851">
                  <c:v>5.7</c:v>
                </c:pt>
                <c:pt idx="1852">
                  <c:v>6.7</c:v>
                </c:pt>
                <c:pt idx="1853">
                  <c:v>6.5</c:v>
                </c:pt>
                <c:pt idx="1854">
                  <c:v>7.2</c:v>
                </c:pt>
                <c:pt idx="1855">
                  <c:v>7.6</c:v>
                </c:pt>
                <c:pt idx="1856">
                  <c:v>4.5999999999999996</c:v>
                </c:pt>
                <c:pt idx="1857">
                  <c:v>6.9</c:v>
                </c:pt>
                <c:pt idx="1858">
                  <c:v>6.6</c:v>
                </c:pt>
                <c:pt idx="1859">
                  <c:v>6.3</c:v>
                </c:pt>
                <c:pt idx="1860">
                  <c:v>6.2</c:v>
                </c:pt>
                <c:pt idx="1861">
                  <c:v>5.3</c:v>
                </c:pt>
                <c:pt idx="1862">
                  <c:v>7.3</c:v>
                </c:pt>
                <c:pt idx="1863">
                  <c:v>5.6</c:v>
                </c:pt>
                <c:pt idx="1864">
                  <c:v>6.2</c:v>
                </c:pt>
                <c:pt idx="1865">
                  <c:v>5.2</c:v>
                </c:pt>
                <c:pt idx="1866">
                  <c:v>5.3</c:v>
                </c:pt>
                <c:pt idx="1867">
                  <c:v>5.4</c:v>
                </c:pt>
                <c:pt idx="1868">
                  <c:v>4.9000000000000004</c:v>
                </c:pt>
                <c:pt idx="1869">
                  <c:v>5.5</c:v>
                </c:pt>
                <c:pt idx="1870">
                  <c:v>6.7</c:v>
                </c:pt>
                <c:pt idx="1871">
                  <c:v>7.2</c:v>
                </c:pt>
                <c:pt idx="1872">
                  <c:v>5.0999999999999996</c:v>
                </c:pt>
                <c:pt idx="1873">
                  <c:v>6.5</c:v>
                </c:pt>
                <c:pt idx="1874">
                  <c:v>8.1999999999999993</c:v>
                </c:pt>
                <c:pt idx="1875">
                  <c:v>7.7</c:v>
                </c:pt>
                <c:pt idx="1876">
                  <c:v>6.1</c:v>
                </c:pt>
                <c:pt idx="1877">
                  <c:v>8.8000000000000007</c:v>
                </c:pt>
                <c:pt idx="1878">
                  <c:v>6.8</c:v>
                </c:pt>
                <c:pt idx="1879">
                  <c:v>6.8</c:v>
                </c:pt>
                <c:pt idx="1880">
                  <c:v>6.7</c:v>
                </c:pt>
                <c:pt idx="1881">
                  <c:v>7.1</c:v>
                </c:pt>
                <c:pt idx="1882">
                  <c:v>7.1</c:v>
                </c:pt>
                <c:pt idx="1883">
                  <c:v>6.1</c:v>
                </c:pt>
                <c:pt idx="1884">
                  <c:v>8</c:v>
                </c:pt>
                <c:pt idx="1885">
                  <c:v>6.6</c:v>
                </c:pt>
                <c:pt idx="1886">
                  <c:v>5.4</c:v>
                </c:pt>
                <c:pt idx="1887">
                  <c:v>6.1</c:v>
                </c:pt>
                <c:pt idx="1888">
                  <c:v>5.6</c:v>
                </c:pt>
                <c:pt idx="1889">
                  <c:v>5.8</c:v>
                </c:pt>
                <c:pt idx="1890">
                  <c:v>2.8</c:v>
                </c:pt>
                <c:pt idx="1891">
                  <c:v>6.7</c:v>
                </c:pt>
                <c:pt idx="1892">
                  <c:v>5.0999999999999996</c:v>
                </c:pt>
                <c:pt idx="1893">
                  <c:v>7.2</c:v>
                </c:pt>
                <c:pt idx="1894">
                  <c:v>6</c:v>
                </c:pt>
                <c:pt idx="1895">
                  <c:v>6.7</c:v>
                </c:pt>
                <c:pt idx="1896">
                  <c:v>6.2</c:v>
                </c:pt>
                <c:pt idx="1897">
                  <c:v>6.2</c:v>
                </c:pt>
                <c:pt idx="1898">
                  <c:v>6.8</c:v>
                </c:pt>
                <c:pt idx="1899">
                  <c:v>7.1</c:v>
                </c:pt>
                <c:pt idx="1900">
                  <c:v>7.1</c:v>
                </c:pt>
                <c:pt idx="1901">
                  <c:v>7</c:v>
                </c:pt>
                <c:pt idx="1902">
                  <c:v>7.1</c:v>
                </c:pt>
                <c:pt idx="1903">
                  <c:v>6.4</c:v>
                </c:pt>
                <c:pt idx="1904">
                  <c:v>7</c:v>
                </c:pt>
                <c:pt idx="1905">
                  <c:v>6.2</c:v>
                </c:pt>
                <c:pt idx="1906">
                  <c:v>7.5</c:v>
                </c:pt>
                <c:pt idx="1907">
                  <c:v>4.8</c:v>
                </c:pt>
                <c:pt idx="1908">
                  <c:v>7.3</c:v>
                </c:pt>
                <c:pt idx="1909">
                  <c:v>5.8</c:v>
                </c:pt>
                <c:pt idx="1910">
                  <c:v>7.6</c:v>
                </c:pt>
                <c:pt idx="1911">
                  <c:v>5.6</c:v>
                </c:pt>
                <c:pt idx="1912">
                  <c:v>7</c:v>
                </c:pt>
                <c:pt idx="1913">
                  <c:v>6.6</c:v>
                </c:pt>
                <c:pt idx="1914">
                  <c:v>6.5</c:v>
                </c:pt>
                <c:pt idx="1915">
                  <c:v>7.4</c:v>
                </c:pt>
                <c:pt idx="1916">
                  <c:v>4.5999999999999996</c:v>
                </c:pt>
                <c:pt idx="1917">
                  <c:v>6.4</c:v>
                </c:pt>
                <c:pt idx="1918">
                  <c:v>5.9</c:v>
                </c:pt>
                <c:pt idx="1919">
                  <c:v>6.4</c:v>
                </c:pt>
                <c:pt idx="1920">
                  <c:v>6.6</c:v>
                </c:pt>
                <c:pt idx="1921">
                  <c:v>6.9</c:v>
                </c:pt>
                <c:pt idx="1922">
                  <c:v>5.8</c:v>
                </c:pt>
                <c:pt idx="1923">
                  <c:v>6.4</c:v>
                </c:pt>
                <c:pt idx="1924">
                  <c:v>5.3</c:v>
                </c:pt>
                <c:pt idx="1925">
                  <c:v>6.5</c:v>
                </c:pt>
                <c:pt idx="1926">
                  <c:v>5.7</c:v>
                </c:pt>
                <c:pt idx="1927">
                  <c:v>6.7</c:v>
                </c:pt>
                <c:pt idx="1928">
                  <c:v>3.9</c:v>
                </c:pt>
                <c:pt idx="1929">
                  <c:v>4.0999999999999996</c:v>
                </c:pt>
                <c:pt idx="1930">
                  <c:v>6.2</c:v>
                </c:pt>
                <c:pt idx="1931">
                  <c:v>3.8</c:v>
                </c:pt>
                <c:pt idx="1932">
                  <c:v>5.0999999999999996</c:v>
                </c:pt>
                <c:pt idx="1933">
                  <c:v>7.8</c:v>
                </c:pt>
                <c:pt idx="1934">
                  <c:v>7.8</c:v>
                </c:pt>
                <c:pt idx="1935">
                  <c:v>6.1</c:v>
                </c:pt>
                <c:pt idx="1936">
                  <c:v>5.8</c:v>
                </c:pt>
                <c:pt idx="1937">
                  <c:v>6.3</c:v>
                </c:pt>
                <c:pt idx="1938">
                  <c:v>5.4</c:v>
                </c:pt>
                <c:pt idx="1939">
                  <c:v>7.3</c:v>
                </c:pt>
                <c:pt idx="1940">
                  <c:v>6.8</c:v>
                </c:pt>
                <c:pt idx="1941">
                  <c:v>7.3</c:v>
                </c:pt>
                <c:pt idx="1942">
                  <c:v>6.5</c:v>
                </c:pt>
                <c:pt idx="1943">
                  <c:v>7.2</c:v>
                </c:pt>
                <c:pt idx="1944">
                  <c:v>6.3</c:v>
                </c:pt>
                <c:pt idx="1945">
                  <c:v>5.9</c:v>
                </c:pt>
                <c:pt idx="1946">
                  <c:v>7.8</c:v>
                </c:pt>
                <c:pt idx="1947">
                  <c:v>7.4</c:v>
                </c:pt>
                <c:pt idx="1948">
                  <c:v>4.8</c:v>
                </c:pt>
                <c:pt idx="1949">
                  <c:v>6.3</c:v>
                </c:pt>
                <c:pt idx="1950">
                  <c:v>7.8</c:v>
                </c:pt>
                <c:pt idx="1951">
                  <c:v>7.5</c:v>
                </c:pt>
                <c:pt idx="1952">
                  <c:v>6.8</c:v>
                </c:pt>
                <c:pt idx="1953">
                  <c:v>6.6</c:v>
                </c:pt>
                <c:pt idx="1954">
                  <c:v>4.5999999999999996</c:v>
                </c:pt>
                <c:pt idx="1955">
                  <c:v>7.1</c:v>
                </c:pt>
                <c:pt idx="1956">
                  <c:v>6.1</c:v>
                </c:pt>
                <c:pt idx="1957">
                  <c:v>6.7</c:v>
                </c:pt>
                <c:pt idx="1958">
                  <c:v>7.1</c:v>
                </c:pt>
                <c:pt idx="1959">
                  <c:v>5.8</c:v>
                </c:pt>
                <c:pt idx="1960">
                  <c:v>6.7</c:v>
                </c:pt>
                <c:pt idx="1961">
                  <c:v>5.8</c:v>
                </c:pt>
                <c:pt idx="1962">
                  <c:v>6.8</c:v>
                </c:pt>
                <c:pt idx="1963">
                  <c:v>8.5</c:v>
                </c:pt>
                <c:pt idx="1964">
                  <c:v>6.6</c:v>
                </c:pt>
                <c:pt idx="1965">
                  <c:v>7.7</c:v>
                </c:pt>
                <c:pt idx="1966">
                  <c:v>4.7</c:v>
                </c:pt>
                <c:pt idx="1967">
                  <c:v>6.4</c:v>
                </c:pt>
                <c:pt idx="1968">
                  <c:v>5.5</c:v>
                </c:pt>
                <c:pt idx="1969">
                  <c:v>8.6</c:v>
                </c:pt>
                <c:pt idx="1970">
                  <c:v>7</c:v>
                </c:pt>
                <c:pt idx="1971">
                  <c:v>7.1</c:v>
                </c:pt>
                <c:pt idx="1972">
                  <c:v>5.7</c:v>
                </c:pt>
                <c:pt idx="1973">
                  <c:v>3.7</c:v>
                </c:pt>
                <c:pt idx="1974">
                  <c:v>7.5</c:v>
                </c:pt>
                <c:pt idx="1975">
                  <c:v>4.5999999999999996</c:v>
                </c:pt>
                <c:pt idx="1976">
                  <c:v>4.9000000000000004</c:v>
                </c:pt>
                <c:pt idx="1977">
                  <c:v>7.1</c:v>
                </c:pt>
                <c:pt idx="1978">
                  <c:v>5.8</c:v>
                </c:pt>
                <c:pt idx="1979">
                  <c:v>5.4</c:v>
                </c:pt>
                <c:pt idx="1980">
                  <c:v>7.3</c:v>
                </c:pt>
                <c:pt idx="1981">
                  <c:v>7.1</c:v>
                </c:pt>
                <c:pt idx="1982">
                  <c:v>5.8</c:v>
                </c:pt>
                <c:pt idx="1983">
                  <c:v>8.1</c:v>
                </c:pt>
                <c:pt idx="1984">
                  <c:v>5.7</c:v>
                </c:pt>
                <c:pt idx="1985">
                  <c:v>4.4000000000000004</c:v>
                </c:pt>
                <c:pt idx="1986">
                  <c:v>7.9</c:v>
                </c:pt>
                <c:pt idx="1987">
                  <c:v>7.6</c:v>
                </c:pt>
                <c:pt idx="1988">
                  <c:v>4.8</c:v>
                </c:pt>
                <c:pt idx="1989">
                  <c:v>2.7</c:v>
                </c:pt>
                <c:pt idx="1990">
                  <c:v>5.8</c:v>
                </c:pt>
                <c:pt idx="1991">
                  <c:v>7.5</c:v>
                </c:pt>
                <c:pt idx="1992">
                  <c:v>5.4</c:v>
                </c:pt>
                <c:pt idx="1993">
                  <c:v>4.0999999999999996</c:v>
                </c:pt>
                <c:pt idx="1994">
                  <c:v>5.9</c:v>
                </c:pt>
                <c:pt idx="1995">
                  <c:v>6.3</c:v>
                </c:pt>
                <c:pt idx="1996">
                  <c:v>6.8</c:v>
                </c:pt>
                <c:pt idx="1997">
                  <c:v>2.2999999999999998</c:v>
                </c:pt>
                <c:pt idx="1998">
                  <c:v>8.1</c:v>
                </c:pt>
                <c:pt idx="1999">
                  <c:v>6.1</c:v>
                </c:pt>
                <c:pt idx="2000">
                  <c:v>5</c:v>
                </c:pt>
                <c:pt idx="2001">
                  <c:v>5.5</c:v>
                </c:pt>
                <c:pt idx="2002">
                  <c:v>6.2</c:v>
                </c:pt>
                <c:pt idx="2003">
                  <c:v>6.2</c:v>
                </c:pt>
                <c:pt idx="2004">
                  <c:v>6.3</c:v>
                </c:pt>
                <c:pt idx="2005">
                  <c:v>6.7</c:v>
                </c:pt>
                <c:pt idx="2006">
                  <c:v>3.5</c:v>
                </c:pt>
                <c:pt idx="2007">
                  <c:v>7.5</c:v>
                </c:pt>
                <c:pt idx="2008">
                  <c:v>6.6</c:v>
                </c:pt>
                <c:pt idx="2009">
                  <c:v>7.5</c:v>
                </c:pt>
                <c:pt idx="2010">
                  <c:v>7.2</c:v>
                </c:pt>
                <c:pt idx="2011">
                  <c:v>4.8</c:v>
                </c:pt>
                <c:pt idx="2012">
                  <c:v>6.6</c:v>
                </c:pt>
                <c:pt idx="2013">
                  <c:v>3.5</c:v>
                </c:pt>
                <c:pt idx="2014">
                  <c:v>7.6</c:v>
                </c:pt>
                <c:pt idx="2015">
                  <c:v>6.3</c:v>
                </c:pt>
                <c:pt idx="2016">
                  <c:v>5.5</c:v>
                </c:pt>
                <c:pt idx="2017">
                  <c:v>6.3</c:v>
                </c:pt>
                <c:pt idx="2018">
                  <c:v>6.5</c:v>
                </c:pt>
                <c:pt idx="2019">
                  <c:v>6.9</c:v>
                </c:pt>
                <c:pt idx="2020">
                  <c:v>7.6</c:v>
                </c:pt>
                <c:pt idx="2021">
                  <c:v>3.9</c:v>
                </c:pt>
                <c:pt idx="2022">
                  <c:v>6.1</c:v>
                </c:pt>
                <c:pt idx="2023">
                  <c:v>7.3</c:v>
                </c:pt>
                <c:pt idx="2024">
                  <c:v>8.3000000000000007</c:v>
                </c:pt>
                <c:pt idx="2025">
                  <c:v>5.8</c:v>
                </c:pt>
                <c:pt idx="2026">
                  <c:v>6.8</c:v>
                </c:pt>
                <c:pt idx="2027">
                  <c:v>7</c:v>
                </c:pt>
                <c:pt idx="2028">
                  <c:v>5.9</c:v>
                </c:pt>
                <c:pt idx="2029">
                  <c:v>6.5</c:v>
                </c:pt>
                <c:pt idx="2030">
                  <c:v>6.4</c:v>
                </c:pt>
                <c:pt idx="2031">
                  <c:v>5.8</c:v>
                </c:pt>
                <c:pt idx="2032">
                  <c:v>5.0999999999999996</c:v>
                </c:pt>
                <c:pt idx="2033">
                  <c:v>6.8</c:v>
                </c:pt>
                <c:pt idx="2034">
                  <c:v>5.3</c:v>
                </c:pt>
                <c:pt idx="2035">
                  <c:v>5.3</c:v>
                </c:pt>
                <c:pt idx="2036">
                  <c:v>4.9000000000000004</c:v>
                </c:pt>
                <c:pt idx="2037">
                  <c:v>6.8</c:v>
                </c:pt>
                <c:pt idx="2038">
                  <c:v>6.1</c:v>
                </c:pt>
                <c:pt idx="2039">
                  <c:v>8.5</c:v>
                </c:pt>
                <c:pt idx="2040">
                  <c:v>5.9</c:v>
                </c:pt>
                <c:pt idx="2041">
                  <c:v>6.3</c:v>
                </c:pt>
                <c:pt idx="2042">
                  <c:v>5.9</c:v>
                </c:pt>
                <c:pt idx="2043">
                  <c:v>5.4</c:v>
                </c:pt>
                <c:pt idx="2044">
                  <c:v>6.9</c:v>
                </c:pt>
                <c:pt idx="2045">
                  <c:v>7.5</c:v>
                </c:pt>
                <c:pt idx="2046">
                  <c:v>8.1999999999999993</c:v>
                </c:pt>
                <c:pt idx="2047">
                  <c:v>5.9</c:v>
                </c:pt>
                <c:pt idx="2048">
                  <c:v>5</c:v>
                </c:pt>
                <c:pt idx="2049">
                  <c:v>7.3</c:v>
                </c:pt>
                <c:pt idx="2050">
                  <c:v>6.4</c:v>
                </c:pt>
                <c:pt idx="2051">
                  <c:v>6.6</c:v>
                </c:pt>
                <c:pt idx="2052">
                  <c:v>7.8</c:v>
                </c:pt>
                <c:pt idx="2053">
                  <c:v>4</c:v>
                </c:pt>
                <c:pt idx="2054">
                  <c:v>7.6</c:v>
                </c:pt>
                <c:pt idx="2055">
                  <c:v>7.7</c:v>
                </c:pt>
                <c:pt idx="2056">
                  <c:v>5.8</c:v>
                </c:pt>
                <c:pt idx="2057">
                  <c:v>5.6</c:v>
                </c:pt>
                <c:pt idx="2058">
                  <c:v>5.3</c:v>
                </c:pt>
                <c:pt idx="2059">
                  <c:v>6.6</c:v>
                </c:pt>
                <c:pt idx="2060">
                  <c:v>1.9</c:v>
                </c:pt>
                <c:pt idx="2061">
                  <c:v>5.7</c:v>
                </c:pt>
                <c:pt idx="2062">
                  <c:v>6.6</c:v>
                </c:pt>
                <c:pt idx="2063">
                  <c:v>6</c:v>
                </c:pt>
                <c:pt idx="2064">
                  <c:v>6.1</c:v>
                </c:pt>
                <c:pt idx="2065">
                  <c:v>4.8</c:v>
                </c:pt>
                <c:pt idx="2066">
                  <c:v>6.2</c:v>
                </c:pt>
                <c:pt idx="2067">
                  <c:v>7.5</c:v>
                </c:pt>
                <c:pt idx="2068">
                  <c:v>6.3</c:v>
                </c:pt>
                <c:pt idx="2069">
                  <c:v>7.1</c:v>
                </c:pt>
                <c:pt idx="2070">
                  <c:v>6.6</c:v>
                </c:pt>
                <c:pt idx="2071">
                  <c:v>6.1</c:v>
                </c:pt>
                <c:pt idx="2072">
                  <c:v>6.7</c:v>
                </c:pt>
                <c:pt idx="2073">
                  <c:v>5.6</c:v>
                </c:pt>
                <c:pt idx="2074">
                  <c:v>7.2</c:v>
                </c:pt>
                <c:pt idx="2075">
                  <c:v>4.3</c:v>
                </c:pt>
                <c:pt idx="2076">
                  <c:v>6.4</c:v>
                </c:pt>
                <c:pt idx="2077">
                  <c:v>7.1</c:v>
                </c:pt>
                <c:pt idx="2078">
                  <c:v>6.3</c:v>
                </c:pt>
                <c:pt idx="2079">
                  <c:v>7.4</c:v>
                </c:pt>
                <c:pt idx="2080">
                  <c:v>6.1</c:v>
                </c:pt>
                <c:pt idx="2081">
                  <c:v>6.6</c:v>
                </c:pt>
                <c:pt idx="2082">
                  <c:v>6</c:v>
                </c:pt>
                <c:pt idx="2083">
                  <c:v>6.8</c:v>
                </c:pt>
                <c:pt idx="2084">
                  <c:v>6.8</c:v>
                </c:pt>
                <c:pt idx="2085">
                  <c:v>7.2</c:v>
                </c:pt>
                <c:pt idx="2086">
                  <c:v>1.9</c:v>
                </c:pt>
                <c:pt idx="2087">
                  <c:v>5.5</c:v>
                </c:pt>
                <c:pt idx="2088">
                  <c:v>4.5</c:v>
                </c:pt>
                <c:pt idx="2089">
                  <c:v>6.3</c:v>
                </c:pt>
                <c:pt idx="2090">
                  <c:v>6.7</c:v>
                </c:pt>
                <c:pt idx="2091">
                  <c:v>2.8</c:v>
                </c:pt>
                <c:pt idx="2092">
                  <c:v>5</c:v>
                </c:pt>
                <c:pt idx="2093">
                  <c:v>4.3</c:v>
                </c:pt>
                <c:pt idx="2094">
                  <c:v>5.6</c:v>
                </c:pt>
                <c:pt idx="2095">
                  <c:v>6.2</c:v>
                </c:pt>
                <c:pt idx="2096">
                  <c:v>5.3</c:v>
                </c:pt>
                <c:pt idx="2097">
                  <c:v>7.4</c:v>
                </c:pt>
                <c:pt idx="2098">
                  <c:v>7.4</c:v>
                </c:pt>
                <c:pt idx="2099">
                  <c:v>6.5</c:v>
                </c:pt>
                <c:pt idx="2100">
                  <c:v>7.1</c:v>
                </c:pt>
                <c:pt idx="2101">
                  <c:v>7.2</c:v>
                </c:pt>
                <c:pt idx="2102">
                  <c:v>2.2999999999999998</c:v>
                </c:pt>
                <c:pt idx="2103">
                  <c:v>6.4</c:v>
                </c:pt>
                <c:pt idx="2104">
                  <c:v>6.1</c:v>
                </c:pt>
                <c:pt idx="2105">
                  <c:v>7</c:v>
                </c:pt>
                <c:pt idx="2106">
                  <c:v>7</c:v>
                </c:pt>
                <c:pt idx="2107">
                  <c:v>7</c:v>
                </c:pt>
                <c:pt idx="2108">
                  <c:v>4.9000000000000004</c:v>
                </c:pt>
                <c:pt idx="2109">
                  <c:v>6.9</c:v>
                </c:pt>
                <c:pt idx="2110">
                  <c:v>7.5</c:v>
                </c:pt>
                <c:pt idx="2111">
                  <c:v>8.4</c:v>
                </c:pt>
                <c:pt idx="2112">
                  <c:v>6.9</c:v>
                </c:pt>
                <c:pt idx="2113">
                  <c:v>4.5</c:v>
                </c:pt>
                <c:pt idx="2114">
                  <c:v>7.4</c:v>
                </c:pt>
                <c:pt idx="2115">
                  <c:v>7</c:v>
                </c:pt>
                <c:pt idx="2116">
                  <c:v>2.8</c:v>
                </c:pt>
                <c:pt idx="2117">
                  <c:v>7.5</c:v>
                </c:pt>
                <c:pt idx="2118">
                  <c:v>7.1</c:v>
                </c:pt>
                <c:pt idx="2119">
                  <c:v>6.4</c:v>
                </c:pt>
                <c:pt idx="2120">
                  <c:v>5.3</c:v>
                </c:pt>
                <c:pt idx="2121">
                  <c:v>6.9</c:v>
                </c:pt>
                <c:pt idx="2122">
                  <c:v>6.2</c:v>
                </c:pt>
                <c:pt idx="2123">
                  <c:v>6.4</c:v>
                </c:pt>
                <c:pt idx="2124">
                  <c:v>5.0999999999999996</c:v>
                </c:pt>
                <c:pt idx="2125">
                  <c:v>5.5</c:v>
                </c:pt>
                <c:pt idx="2126">
                  <c:v>5.4</c:v>
                </c:pt>
                <c:pt idx="2127">
                  <c:v>7.5</c:v>
                </c:pt>
                <c:pt idx="2128">
                  <c:v>7.4</c:v>
                </c:pt>
                <c:pt idx="2129">
                  <c:v>8</c:v>
                </c:pt>
                <c:pt idx="2130">
                  <c:v>5.7</c:v>
                </c:pt>
                <c:pt idx="2131">
                  <c:v>6.8</c:v>
                </c:pt>
                <c:pt idx="2132">
                  <c:v>5.9</c:v>
                </c:pt>
                <c:pt idx="2133">
                  <c:v>7.2</c:v>
                </c:pt>
                <c:pt idx="2134">
                  <c:v>5.5</c:v>
                </c:pt>
                <c:pt idx="2135">
                  <c:v>8.5</c:v>
                </c:pt>
                <c:pt idx="2136">
                  <c:v>5.6</c:v>
                </c:pt>
                <c:pt idx="2137">
                  <c:v>4.0999999999999996</c:v>
                </c:pt>
                <c:pt idx="2138">
                  <c:v>6.1</c:v>
                </c:pt>
                <c:pt idx="2139">
                  <c:v>5.4</c:v>
                </c:pt>
                <c:pt idx="2140">
                  <c:v>7.1</c:v>
                </c:pt>
                <c:pt idx="2141">
                  <c:v>3.6</c:v>
                </c:pt>
                <c:pt idx="2142">
                  <c:v>6.5</c:v>
                </c:pt>
                <c:pt idx="2143">
                  <c:v>8.6</c:v>
                </c:pt>
                <c:pt idx="2144">
                  <c:v>7</c:v>
                </c:pt>
                <c:pt idx="2145">
                  <c:v>7.6</c:v>
                </c:pt>
                <c:pt idx="2146">
                  <c:v>6.5</c:v>
                </c:pt>
                <c:pt idx="2147">
                  <c:v>6.4</c:v>
                </c:pt>
                <c:pt idx="2148">
                  <c:v>6.3</c:v>
                </c:pt>
                <c:pt idx="2149">
                  <c:v>5.7</c:v>
                </c:pt>
                <c:pt idx="2150">
                  <c:v>6.3</c:v>
                </c:pt>
                <c:pt idx="2151">
                  <c:v>6</c:v>
                </c:pt>
                <c:pt idx="2152">
                  <c:v>7.7</c:v>
                </c:pt>
                <c:pt idx="2153">
                  <c:v>6.2</c:v>
                </c:pt>
                <c:pt idx="2154">
                  <c:v>7.7</c:v>
                </c:pt>
                <c:pt idx="2155">
                  <c:v>6.4</c:v>
                </c:pt>
                <c:pt idx="2156">
                  <c:v>6.4</c:v>
                </c:pt>
                <c:pt idx="2157">
                  <c:v>6.9</c:v>
                </c:pt>
                <c:pt idx="2158">
                  <c:v>7.3</c:v>
                </c:pt>
                <c:pt idx="2159">
                  <c:v>7.3</c:v>
                </c:pt>
                <c:pt idx="2160">
                  <c:v>6.2</c:v>
                </c:pt>
                <c:pt idx="2161">
                  <c:v>6.6</c:v>
                </c:pt>
                <c:pt idx="2162">
                  <c:v>6.7</c:v>
                </c:pt>
                <c:pt idx="2163">
                  <c:v>5.7</c:v>
                </c:pt>
                <c:pt idx="2164">
                  <c:v>3.1</c:v>
                </c:pt>
                <c:pt idx="2165">
                  <c:v>6.3</c:v>
                </c:pt>
                <c:pt idx="2166">
                  <c:v>5.7</c:v>
                </c:pt>
                <c:pt idx="2167">
                  <c:v>7.1</c:v>
                </c:pt>
                <c:pt idx="2168">
                  <c:v>7</c:v>
                </c:pt>
                <c:pt idx="2169">
                  <c:v>6.1</c:v>
                </c:pt>
                <c:pt idx="2170">
                  <c:v>6.6</c:v>
                </c:pt>
                <c:pt idx="2171">
                  <c:v>7.8</c:v>
                </c:pt>
                <c:pt idx="2172">
                  <c:v>8.3000000000000007</c:v>
                </c:pt>
                <c:pt idx="2173">
                  <c:v>3.9</c:v>
                </c:pt>
                <c:pt idx="2174">
                  <c:v>7</c:v>
                </c:pt>
                <c:pt idx="2175">
                  <c:v>6.7</c:v>
                </c:pt>
                <c:pt idx="2176">
                  <c:v>7.3</c:v>
                </c:pt>
                <c:pt idx="2177">
                  <c:v>6.3</c:v>
                </c:pt>
                <c:pt idx="2178">
                  <c:v>7.8</c:v>
                </c:pt>
                <c:pt idx="2179">
                  <c:v>7.3</c:v>
                </c:pt>
                <c:pt idx="2180">
                  <c:v>7.6</c:v>
                </c:pt>
                <c:pt idx="2181">
                  <c:v>5.3</c:v>
                </c:pt>
                <c:pt idx="2182">
                  <c:v>5.3</c:v>
                </c:pt>
                <c:pt idx="2183">
                  <c:v>6.8</c:v>
                </c:pt>
                <c:pt idx="2184">
                  <c:v>7.1</c:v>
                </c:pt>
                <c:pt idx="2185">
                  <c:v>5.8</c:v>
                </c:pt>
                <c:pt idx="2186">
                  <c:v>5.8</c:v>
                </c:pt>
                <c:pt idx="2187">
                  <c:v>8.3000000000000007</c:v>
                </c:pt>
                <c:pt idx="2188">
                  <c:v>5.6</c:v>
                </c:pt>
                <c:pt idx="2189">
                  <c:v>6.8</c:v>
                </c:pt>
                <c:pt idx="2190">
                  <c:v>5</c:v>
                </c:pt>
                <c:pt idx="2191">
                  <c:v>7.6</c:v>
                </c:pt>
                <c:pt idx="2192">
                  <c:v>6.7</c:v>
                </c:pt>
                <c:pt idx="2193">
                  <c:v>6.7</c:v>
                </c:pt>
                <c:pt idx="2194">
                  <c:v>5.7</c:v>
                </c:pt>
                <c:pt idx="2195">
                  <c:v>5.2</c:v>
                </c:pt>
                <c:pt idx="2196">
                  <c:v>7.5</c:v>
                </c:pt>
                <c:pt idx="2197">
                  <c:v>7.2</c:v>
                </c:pt>
                <c:pt idx="2198">
                  <c:v>5.3</c:v>
                </c:pt>
                <c:pt idx="2199">
                  <c:v>6.5</c:v>
                </c:pt>
                <c:pt idx="2200">
                  <c:v>5</c:v>
                </c:pt>
                <c:pt idx="2201">
                  <c:v>6.1</c:v>
                </c:pt>
                <c:pt idx="2202">
                  <c:v>4.4000000000000004</c:v>
                </c:pt>
                <c:pt idx="2203">
                  <c:v>7.5</c:v>
                </c:pt>
                <c:pt idx="2204">
                  <c:v>5.7</c:v>
                </c:pt>
                <c:pt idx="2205">
                  <c:v>5.5</c:v>
                </c:pt>
                <c:pt idx="2206">
                  <c:v>7.1</c:v>
                </c:pt>
                <c:pt idx="2207">
                  <c:v>5.9</c:v>
                </c:pt>
                <c:pt idx="2208">
                  <c:v>6.7</c:v>
                </c:pt>
                <c:pt idx="2209">
                  <c:v>7</c:v>
                </c:pt>
                <c:pt idx="2210">
                  <c:v>7.9</c:v>
                </c:pt>
                <c:pt idx="2211">
                  <c:v>6.9</c:v>
                </c:pt>
                <c:pt idx="2212">
                  <c:v>7.3</c:v>
                </c:pt>
                <c:pt idx="2213">
                  <c:v>7.3</c:v>
                </c:pt>
                <c:pt idx="2214">
                  <c:v>3.5</c:v>
                </c:pt>
                <c:pt idx="2215">
                  <c:v>7.8</c:v>
                </c:pt>
                <c:pt idx="2216">
                  <c:v>6.7</c:v>
                </c:pt>
                <c:pt idx="2217">
                  <c:v>6.4</c:v>
                </c:pt>
                <c:pt idx="2218">
                  <c:v>7.1</c:v>
                </c:pt>
                <c:pt idx="2219">
                  <c:v>7.8</c:v>
                </c:pt>
                <c:pt idx="2220">
                  <c:v>5.9</c:v>
                </c:pt>
                <c:pt idx="2221">
                  <c:v>7.2</c:v>
                </c:pt>
                <c:pt idx="2222">
                  <c:v>6.2</c:v>
                </c:pt>
                <c:pt idx="2223">
                  <c:v>6.7</c:v>
                </c:pt>
                <c:pt idx="2224">
                  <c:v>7.6</c:v>
                </c:pt>
                <c:pt idx="2225">
                  <c:v>6.2</c:v>
                </c:pt>
                <c:pt idx="2226">
                  <c:v>6.5</c:v>
                </c:pt>
                <c:pt idx="2227">
                  <c:v>8.1</c:v>
                </c:pt>
                <c:pt idx="2228">
                  <c:v>6.3</c:v>
                </c:pt>
                <c:pt idx="2229">
                  <c:v>4.4000000000000004</c:v>
                </c:pt>
                <c:pt idx="2230">
                  <c:v>6</c:v>
                </c:pt>
                <c:pt idx="2231">
                  <c:v>7.6</c:v>
                </c:pt>
                <c:pt idx="2232">
                  <c:v>8.4</c:v>
                </c:pt>
                <c:pt idx="2233">
                  <c:v>7.9</c:v>
                </c:pt>
                <c:pt idx="2234">
                  <c:v>5.6</c:v>
                </c:pt>
                <c:pt idx="2235">
                  <c:v>6.5</c:v>
                </c:pt>
                <c:pt idx="2236">
                  <c:v>7.5</c:v>
                </c:pt>
                <c:pt idx="2237">
                  <c:v>6.3</c:v>
                </c:pt>
                <c:pt idx="2238">
                  <c:v>7.9</c:v>
                </c:pt>
                <c:pt idx="2239">
                  <c:v>5.0999999999999996</c:v>
                </c:pt>
                <c:pt idx="2240">
                  <c:v>6.7</c:v>
                </c:pt>
                <c:pt idx="2241">
                  <c:v>6.7</c:v>
                </c:pt>
                <c:pt idx="2242">
                  <c:v>5.6</c:v>
                </c:pt>
                <c:pt idx="2243">
                  <c:v>5.6</c:v>
                </c:pt>
                <c:pt idx="2244">
                  <c:v>6.2</c:v>
                </c:pt>
                <c:pt idx="2245">
                  <c:v>5.6</c:v>
                </c:pt>
                <c:pt idx="2246">
                  <c:v>6.4</c:v>
                </c:pt>
                <c:pt idx="2247">
                  <c:v>5.6</c:v>
                </c:pt>
                <c:pt idx="2248">
                  <c:v>7.4</c:v>
                </c:pt>
                <c:pt idx="2249">
                  <c:v>7.2</c:v>
                </c:pt>
                <c:pt idx="2250">
                  <c:v>4.9000000000000004</c:v>
                </c:pt>
                <c:pt idx="2251">
                  <c:v>7.5</c:v>
                </c:pt>
                <c:pt idx="2252">
                  <c:v>4.8</c:v>
                </c:pt>
                <c:pt idx="2253">
                  <c:v>3.1</c:v>
                </c:pt>
                <c:pt idx="2254">
                  <c:v>5.8</c:v>
                </c:pt>
                <c:pt idx="2255">
                  <c:v>6.7</c:v>
                </c:pt>
                <c:pt idx="2256">
                  <c:v>6.5</c:v>
                </c:pt>
                <c:pt idx="2257">
                  <c:v>5.9</c:v>
                </c:pt>
                <c:pt idx="2258">
                  <c:v>5.5</c:v>
                </c:pt>
                <c:pt idx="2259">
                  <c:v>3.6</c:v>
                </c:pt>
                <c:pt idx="2260">
                  <c:v>7.4</c:v>
                </c:pt>
                <c:pt idx="2261">
                  <c:v>3</c:v>
                </c:pt>
                <c:pt idx="2262">
                  <c:v>7.6</c:v>
                </c:pt>
                <c:pt idx="2263">
                  <c:v>6.4</c:v>
                </c:pt>
                <c:pt idx="2264">
                  <c:v>6.9</c:v>
                </c:pt>
                <c:pt idx="2265">
                  <c:v>5.5</c:v>
                </c:pt>
                <c:pt idx="2266">
                  <c:v>4.0999999999999996</c:v>
                </c:pt>
                <c:pt idx="2267">
                  <c:v>6.8</c:v>
                </c:pt>
                <c:pt idx="2268">
                  <c:v>6.5</c:v>
                </c:pt>
                <c:pt idx="2269">
                  <c:v>7.4</c:v>
                </c:pt>
                <c:pt idx="2270">
                  <c:v>7.7</c:v>
                </c:pt>
                <c:pt idx="2271">
                  <c:v>7.1</c:v>
                </c:pt>
                <c:pt idx="2272">
                  <c:v>6.3</c:v>
                </c:pt>
                <c:pt idx="2273">
                  <c:v>7.6</c:v>
                </c:pt>
                <c:pt idx="2274">
                  <c:v>8</c:v>
                </c:pt>
                <c:pt idx="2275">
                  <c:v>7.3</c:v>
                </c:pt>
                <c:pt idx="2276">
                  <c:v>7.6</c:v>
                </c:pt>
                <c:pt idx="2277">
                  <c:v>7.8</c:v>
                </c:pt>
                <c:pt idx="2278">
                  <c:v>6.5</c:v>
                </c:pt>
                <c:pt idx="2279">
                  <c:v>6.4</c:v>
                </c:pt>
                <c:pt idx="2280">
                  <c:v>8</c:v>
                </c:pt>
                <c:pt idx="2281">
                  <c:v>4.8</c:v>
                </c:pt>
                <c:pt idx="2282">
                  <c:v>7.8</c:v>
                </c:pt>
                <c:pt idx="2283">
                  <c:v>5.9</c:v>
                </c:pt>
                <c:pt idx="2284">
                  <c:v>5.4</c:v>
                </c:pt>
                <c:pt idx="2285">
                  <c:v>3.3</c:v>
                </c:pt>
                <c:pt idx="2286">
                  <c:v>8.1999999999999993</c:v>
                </c:pt>
                <c:pt idx="2287">
                  <c:v>5.4</c:v>
                </c:pt>
                <c:pt idx="2288">
                  <c:v>6.4</c:v>
                </c:pt>
                <c:pt idx="2289">
                  <c:v>4.8</c:v>
                </c:pt>
                <c:pt idx="2290">
                  <c:v>5.9</c:v>
                </c:pt>
                <c:pt idx="2291">
                  <c:v>5.5</c:v>
                </c:pt>
                <c:pt idx="2292">
                  <c:v>7.9</c:v>
                </c:pt>
                <c:pt idx="2293">
                  <c:v>4.9000000000000004</c:v>
                </c:pt>
                <c:pt idx="2294">
                  <c:v>7.2</c:v>
                </c:pt>
                <c:pt idx="2295">
                  <c:v>5.3</c:v>
                </c:pt>
                <c:pt idx="2296">
                  <c:v>7.2</c:v>
                </c:pt>
                <c:pt idx="2297">
                  <c:v>5.0999999999999996</c:v>
                </c:pt>
                <c:pt idx="2298">
                  <c:v>5.6</c:v>
                </c:pt>
                <c:pt idx="2299">
                  <c:v>7.6</c:v>
                </c:pt>
                <c:pt idx="2300">
                  <c:v>7.2</c:v>
                </c:pt>
                <c:pt idx="2301">
                  <c:v>5.7</c:v>
                </c:pt>
                <c:pt idx="2302">
                  <c:v>5.2</c:v>
                </c:pt>
                <c:pt idx="2303">
                  <c:v>7.7</c:v>
                </c:pt>
                <c:pt idx="2304">
                  <c:v>7</c:v>
                </c:pt>
                <c:pt idx="2305">
                  <c:v>6</c:v>
                </c:pt>
                <c:pt idx="2306">
                  <c:v>6.6</c:v>
                </c:pt>
                <c:pt idx="2307">
                  <c:v>6.8</c:v>
                </c:pt>
                <c:pt idx="2308">
                  <c:v>7.2</c:v>
                </c:pt>
                <c:pt idx="2309">
                  <c:v>7.2</c:v>
                </c:pt>
                <c:pt idx="2310">
                  <c:v>2.8</c:v>
                </c:pt>
                <c:pt idx="2311">
                  <c:v>6.6</c:v>
                </c:pt>
                <c:pt idx="2312">
                  <c:v>6.7</c:v>
                </c:pt>
                <c:pt idx="2313">
                  <c:v>7</c:v>
                </c:pt>
                <c:pt idx="2314">
                  <c:v>4.4000000000000004</c:v>
                </c:pt>
                <c:pt idx="2315">
                  <c:v>6.2</c:v>
                </c:pt>
                <c:pt idx="2316">
                  <c:v>7.3</c:v>
                </c:pt>
                <c:pt idx="2317">
                  <c:v>5.0999999999999996</c:v>
                </c:pt>
                <c:pt idx="2318">
                  <c:v>6.6</c:v>
                </c:pt>
                <c:pt idx="2319">
                  <c:v>4.5</c:v>
                </c:pt>
                <c:pt idx="2320">
                  <c:v>5.9</c:v>
                </c:pt>
                <c:pt idx="2321">
                  <c:v>6.6</c:v>
                </c:pt>
                <c:pt idx="2322">
                  <c:v>6.5</c:v>
                </c:pt>
                <c:pt idx="2323">
                  <c:v>7.3</c:v>
                </c:pt>
                <c:pt idx="2324">
                  <c:v>7.5</c:v>
                </c:pt>
                <c:pt idx="2325">
                  <c:v>5.9</c:v>
                </c:pt>
                <c:pt idx="2326">
                  <c:v>7.4</c:v>
                </c:pt>
                <c:pt idx="2327">
                  <c:v>6.9</c:v>
                </c:pt>
                <c:pt idx="2328">
                  <c:v>7.9</c:v>
                </c:pt>
                <c:pt idx="2329">
                  <c:v>8.4</c:v>
                </c:pt>
                <c:pt idx="2330">
                  <c:v>8</c:v>
                </c:pt>
                <c:pt idx="2331">
                  <c:v>6</c:v>
                </c:pt>
                <c:pt idx="2332">
                  <c:v>6.8</c:v>
                </c:pt>
                <c:pt idx="2333">
                  <c:v>7.8</c:v>
                </c:pt>
                <c:pt idx="2334">
                  <c:v>8.1</c:v>
                </c:pt>
                <c:pt idx="2335">
                  <c:v>6.1</c:v>
                </c:pt>
                <c:pt idx="2336">
                  <c:v>6.2</c:v>
                </c:pt>
                <c:pt idx="2337">
                  <c:v>6.2</c:v>
                </c:pt>
                <c:pt idx="2338">
                  <c:v>7.4</c:v>
                </c:pt>
                <c:pt idx="2339">
                  <c:v>6.6</c:v>
                </c:pt>
                <c:pt idx="2340">
                  <c:v>7.3</c:v>
                </c:pt>
                <c:pt idx="2341">
                  <c:v>7.5</c:v>
                </c:pt>
                <c:pt idx="2342">
                  <c:v>5.6</c:v>
                </c:pt>
                <c:pt idx="2343">
                  <c:v>7.3</c:v>
                </c:pt>
                <c:pt idx="2344">
                  <c:v>6.4</c:v>
                </c:pt>
                <c:pt idx="2345">
                  <c:v>5</c:v>
                </c:pt>
                <c:pt idx="2346">
                  <c:v>5.4</c:v>
                </c:pt>
                <c:pt idx="2347">
                  <c:v>7.1</c:v>
                </c:pt>
                <c:pt idx="2348">
                  <c:v>5.3</c:v>
                </c:pt>
                <c:pt idx="2349">
                  <c:v>6.5</c:v>
                </c:pt>
                <c:pt idx="2350">
                  <c:v>6.2</c:v>
                </c:pt>
                <c:pt idx="2351">
                  <c:v>6.4</c:v>
                </c:pt>
                <c:pt idx="2352">
                  <c:v>6.9</c:v>
                </c:pt>
                <c:pt idx="2353">
                  <c:v>5.7</c:v>
                </c:pt>
                <c:pt idx="2354">
                  <c:v>7.7</c:v>
                </c:pt>
                <c:pt idx="2355">
                  <c:v>5.6</c:v>
                </c:pt>
                <c:pt idx="2356">
                  <c:v>7.7</c:v>
                </c:pt>
                <c:pt idx="2357">
                  <c:v>5.0999999999999996</c:v>
                </c:pt>
                <c:pt idx="2358">
                  <c:v>6.8</c:v>
                </c:pt>
                <c:pt idx="2359">
                  <c:v>8.4</c:v>
                </c:pt>
                <c:pt idx="2360">
                  <c:v>4.9000000000000004</c:v>
                </c:pt>
                <c:pt idx="2361">
                  <c:v>7.1</c:v>
                </c:pt>
                <c:pt idx="2362">
                  <c:v>6.6</c:v>
                </c:pt>
                <c:pt idx="2363">
                  <c:v>6.1</c:v>
                </c:pt>
                <c:pt idx="2364">
                  <c:v>4.0999999999999996</c:v>
                </c:pt>
                <c:pt idx="2365">
                  <c:v>8.1</c:v>
                </c:pt>
                <c:pt idx="2366">
                  <c:v>7.6</c:v>
                </c:pt>
                <c:pt idx="2367">
                  <c:v>7.8</c:v>
                </c:pt>
                <c:pt idx="2368">
                  <c:v>4.5999999999999996</c:v>
                </c:pt>
                <c:pt idx="2369">
                  <c:v>6</c:v>
                </c:pt>
                <c:pt idx="2370">
                  <c:v>7</c:v>
                </c:pt>
                <c:pt idx="2371">
                  <c:v>6.7</c:v>
                </c:pt>
                <c:pt idx="2372">
                  <c:v>6.4</c:v>
                </c:pt>
                <c:pt idx="2373">
                  <c:v>7.2</c:v>
                </c:pt>
                <c:pt idx="2374">
                  <c:v>7.4</c:v>
                </c:pt>
                <c:pt idx="2375">
                  <c:v>4.8</c:v>
                </c:pt>
                <c:pt idx="2376">
                  <c:v>4</c:v>
                </c:pt>
                <c:pt idx="2377">
                  <c:v>6.2</c:v>
                </c:pt>
                <c:pt idx="2378">
                  <c:v>7.7</c:v>
                </c:pt>
                <c:pt idx="2379">
                  <c:v>6.7</c:v>
                </c:pt>
                <c:pt idx="2380">
                  <c:v>7.9</c:v>
                </c:pt>
                <c:pt idx="2381">
                  <c:v>7.9</c:v>
                </c:pt>
                <c:pt idx="2382">
                  <c:v>5.5</c:v>
                </c:pt>
                <c:pt idx="2383">
                  <c:v>6.2</c:v>
                </c:pt>
                <c:pt idx="2384">
                  <c:v>5.0999999999999996</c:v>
                </c:pt>
                <c:pt idx="2385">
                  <c:v>4.0999999999999996</c:v>
                </c:pt>
                <c:pt idx="2386">
                  <c:v>6.7</c:v>
                </c:pt>
                <c:pt idx="2387">
                  <c:v>4.7</c:v>
                </c:pt>
                <c:pt idx="2388">
                  <c:v>6.4</c:v>
                </c:pt>
                <c:pt idx="2389">
                  <c:v>6.3</c:v>
                </c:pt>
                <c:pt idx="2390">
                  <c:v>5.5</c:v>
                </c:pt>
                <c:pt idx="2391">
                  <c:v>7.3</c:v>
                </c:pt>
                <c:pt idx="2392">
                  <c:v>6.3</c:v>
                </c:pt>
                <c:pt idx="2393">
                  <c:v>4.9000000000000004</c:v>
                </c:pt>
                <c:pt idx="2394">
                  <c:v>7.6</c:v>
                </c:pt>
                <c:pt idx="2395">
                  <c:v>6</c:v>
                </c:pt>
                <c:pt idx="2396">
                  <c:v>6.2</c:v>
                </c:pt>
                <c:pt idx="2397">
                  <c:v>6.8</c:v>
                </c:pt>
                <c:pt idx="2398">
                  <c:v>4.5</c:v>
                </c:pt>
                <c:pt idx="2399">
                  <c:v>5.7</c:v>
                </c:pt>
                <c:pt idx="2400">
                  <c:v>4.5999999999999996</c:v>
                </c:pt>
                <c:pt idx="2401">
                  <c:v>6.2</c:v>
                </c:pt>
                <c:pt idx="2402">
                  <c:v>7</c:v>
                </c:pt>
                <c:pt idx="2403">
                  <c:v>6.9</c:v>
                </c:pt>
                <c:pt idx="2404">
                  <c:v>6.7</c:v>
                </c:pt>
                <c:pt idx="2405">
                  <c:v>5.6</c:v>
                </c:pt>
                <c:pt idx="2406">
                  <c:v>6.6</c:v>
                </c:pt>
                <c:pt idx="2407">
                  <c:v>6.4</c:v>
                </c:pt>
                <c:pt idx="2408">
                  <c:v>2.8</c:v>
                </c:pt>
                <c:pt idx="2409">
                  <c:v>5.4</c:v>
                </c:pt>
                <c:pt idx="2410">
                  <c:v>5</c:v>
                </c:pt>
                <c:pt idx="2411">
                  <c:v>5.0999999999999996</c:v>
                </c:pt>
                <c:pt idx="2412">
                  <c:v>8</c:v>
                </c:pt>
                <c:pt idx="2413">
                  <c:v>5.9</c:v>
                </c:pt>
                <c:pt idx="2414">
                  <c:v>8.1999999999999993</c:v>
                </c:pt>
                <c:pt idx="2415">
                  <c:v>7</c:v>
                </c:pt>
                <c:pt idx="2416">
                  <c:v>6.6</c:v>
                </c:pt>
                <c:pt idx="2417">
                  <c:v>6.7</c:v>
                </c:pt>
                <c:pt idx="2418">
                  <c:v>5.5</c:v>
                </c:pt>
                <c:pt idx="2419">
                  <c:v>4.9000000000000004</c:v>
                </c:pt>
                <c:pt idx="2420">
                  <c:v>6.9</c:v>
                </c:pt>
                <c:pt idx="2421">
                  <c:v>5.6</c:v>
                </c:pt>
                <c:pt idx="2422">
                  <c:v>8</c:v>
                </c:pt>
                <c:pt idx="2423">
                  <c:v>5.3</c:v>
                </c:pt>
                <c:pt idx="2424">
                  <c:v>6.2</c:v>
                </c:pt>
                <c:pt idx="2425">
                  <c:v>5.3</c:v>
                </c:pt>
                <c:pt idx="2426">
                  <c:v>6.6</c:v>
                </c:pt>
                <c:pt idx="2427">
                  <c:v>7.2</c:v>
                </c:pt>
                <c:pt idx="2428">
                  <c:v>4.5999999999999996</c:v>
                </c:pt>
                <c:pt idx="2429">
                  <c:v>7.5</c:v>
                </c:pt>
                <c:pt idx="2430">
                  <c:v>6.5</c:v>
                </c:pt>
                <c:pt idx="2431">
                  <c:v>7.6</c:v>
                </c:pt>
                <c:pt idx="2432">
                  <c:v>6.2</c:v>
                </c:pt>
                <c:pt idx="2433">
                  <c:v>8</c:v>
                </c:pt>
                <c:pt idx="2434">
                  <c:v>6.3</c:v>
                </c:pt>
                <c:pt idx="2435">
                  <c:v>7.2</c:v>
                </c:pt>
                <c:pt idx="2436">
                  <c:v>6.7</c:v>
                </c:pt>
                <c:pt idx="2437">
                  <c:v>5.3</c:v>
                </c:pt>
                <c:pt idx="2438">
                  <c:v>6.3</c:v>
                </c:pt>
                <c:pt idx="2439">
                  <c:v>6.5</c:v>
                </c:pt>
                <c:pt idx="2440">
                  <c:v>8.3000000000000007</c:v>
                </c:pt>
                <c:pt idx="2441">
                  <c:v>7.2</c:v>
                </c:pt>
                <c:pt idx="2442">
                  <c:v>6.8</c:v>
                </c:pt>
                <c:pt idx="2443">
                  <c:v>6.4</c:v>
                </c:pt>
                <c:pt idx="2444">
                  <c:v>6.9</c:v>
                </c:pt>
                <c:pt idx="2445">
                  <c:v>6.2</c:v>
                </c:pt>
                <c:pt idx="2446">
                  <c:v>6.1</c:v>
                </c:pt>
                <c:pt idx="2447">
                  <c:v>5.0999999999999996</c:v>
                </c:pt>
                <c:pt idx="2448">
                  <c:v>4.5</c:v>
                </c:pt>
                <c:pt idx="2449">
                  <c:v>5.9</c:v>
                </c:pt>
                <c:pt idx="2450">
                  <c:v>8.1</c:v>
                </c:pt>
                <c:pt idx="2451">
                  <c:v>5.7</c:v>
                </c:pt>
                <c:pt idx="2452">
                  <c:v>6.8</c:v>
                </c:pt>
                <c:pt idx="2453">
                  <c:v>7.5</c:v>
                </c:pt>
                <c:pt idx="2454">
                  <c:v>8.3000000000000007</c:v>
                </c:pt>
                <c:pt idx="2455">
                  <c:v>7.4</c:v>
                </c:pt>
                <c:pt idx="2456">
                  <c:v>8</c:v>
                </c:pt>
                <c:pt idx="2457">
                  <c:v>6.9</c:v>
                </c:pt>
                <c:pt idx="2458">
                  <c:v>6.9</c:v>
                </c:pt>
                <c:pt idx="2459">
                  <c:v>5.5</c:v>
                </c:pt>
                <c:pt idx="2460">
                  <c:v>7.2</c:v>
                </c:pt>
                <c:pt idx="2461">
                  <c:v>6.9</c:v>
                </c:pt>
                <c:pt idx="2462">
                  <c:v>5.5</c:v>
                </c:pt>
                <c:pt idx="2463">
                  <c:v>5.2</c:v>
                </c:pt>
                <c:pt idx="2464">
                  <c:v>7.1</c:v>
                </c:pt>
                <c:pt idx="2465">
                  <c:v>5.5</c:v>
                </c:pt>
                <c:pt idx="2466">
                  <c:v>6.7</c:v>
                </c:pt>
                <c:pt idx="2467">
                  <c:v>5</c:v>
                </c:pt>
                <c:pt idx="2468">
                  <c:v>6.4</c:v>
                </c:pt>
                <c:pt idx="2469">
                  <c:v>6.6</c:v>
                </c:pt>
                <c:pt idx="2470">
                  <c:v>5.9</c:v>
                </c:pt>
                <c:pt idx="2471">
                  <c:v>5.7</c:v>
                </c:pt>
                <c:pt idx="2472">
                  <c:v>4.5</c:v>
                </c:pt>
                <c:pt idx="2473">
                  <c:v>5</c:v>
                </c:pt>
                <c:pt idx="2474">
                  <c:v>4.5999999999999996</c:v>
                </c:pt>
                <c:pt idx="2475">
                  <c:v>6.5</c:v>
                </c:pt>
                <c:pt idx="2476">
                  <c:v>4.9000000000000004</c:v>
                </c:pt>
                <c:pt idx="2477">
                  <c:v>6</c:v>
                </c:pt>
                <c:pt idx="2478">
                  <c:v>6.9</c:v>
                </c:pt>
                <c:pt idx="2479">
                  <c:v>5.7</c:v>
                </c:pt>
                <c:pt idx="2480">
                  <c:v>6.9</c:v>
                </c:pt>
                <c:pt idx="2481">
                  <c:v>4.4000000000000004</c:v>
                </c:pt>
                <c:pt idx="2482">
                  <c:v>7</c:v>
                </c:pt>
                <c:pt idx="2483">
                  <c:v>5.4</c:v>
                </c:pt>
                <c:pt idx="2484">
                  <c:v>5.4</c:v>
                </c:pt>
                <c:pt idx="2485">
                  <c:v>7.6</c:v>
                </c:pt>
                <c:pt idx="2486">
                  <c:v>5.9</c:v>
                </c:pt>
                <c:pt idx="2487">
                  <c:v>6.6</c:v>
                </c:pt>
                <c:pt idx="2488">
                  <c:v>6.7</c:v>
                </c:pt>
                <c:pt idx="2489">
                  <c:v>3.9</c:v>
                </c:pt>
                <c:pt idx="2490">
                  <c:v>5.7</c:v>
                </c:pt>
                <c:pt idx="2491">
                  <c:v>6.5</c:v>
                </c:pt>
                <c:pt idx="2492">
                  <c:v>6.8</c:v>
                </c:pt>
                <c:pt idx="2493">
                  <c:v>7.3</c:v>
                </c:pt>
                <c:pt idx="2494">
                  <c:v>7</c:v>
                </c:pt>
                <c:pt idx="2495">
                  <c:v>6.5</c:v>
                </c:pt>
                <c:pt idx="2496">
                  <c:v>7.7</c:v>
                </c:pt>
                <c:pt idx="2497">
                  <c:v>7.7</c:v>
                </c:pt>
                <c:pt idx="2498">
                  <c:v>6.8</c:v>
                </c:pt>
                <c:pt idx="2499">
                  <c:v>7.4</c:v>
                </c:pt>
                <c:pt idx="2500">
                  <c:v>5.0999999999999996</c:v>
                </c:pt>
                <c:pt idx="2501">
                  <c:v>7.4</c:v>
                </c:pt>
                <c:pt idx="2502">
                  <c:v>7.2</c:v>
                </c:pt>
                <c:pt idx="2503">
                  <c:v>8.3000000000000007</c:v>
                </c:pt>
                <c:pt idx="2504">
                  <c:v>8.1</c:v>
                </c:pt>
                <c:pt idx="2505">
                  <c:v>7.3</c:v>
                </c:pt>
                <c:pt idx="2506">
                  <c:v>3.6</c:v>
                </c:pt>
                <c:pt idx="2507">
                  <c:v>1.6</c:v>
                </c:pt>
                <c:pt idx="2508">
                  <c:v>8</c:v>
                </c:pt>
                <c:pt idx="2509">
                  <c:v>9</c:v>
                </c:pt>
                <c:pt idx="2510">
                  <c:v>6.1</c:v>
                </c:pt>
                <c:pt idx="2511">
                  <c:v>5.7</c:v>
                </c:pt>
                <c:pt idx="2512">
                  <c:v>6.8</c:v>
                </c:pt>
                <c:pt idx="2513">
                  <c:v>5.5</c:v>
                </c:pt>
                <c:pt idx="2514">
                  <c:v>6.8</c:v>
                </c:pt>
                <c:pt idx="2515">
                  <c:v>7.3</c:v>
                </c:pt>
                <c:pt idx="2516">
                  <c:v>6.1</c:v>
                </c:pt>
                <c:pt idx="2517">
                  <c:v>7.2</c:v>
                </c:pt>
                <c:pt idx="2518">
                  <c:v>5.9</c:v>
                </c:pt>
                <c:pt idx="2519">
                  <c:v>6.1</c:v>
                </c:pt>
                <c:pt idx="2520">
                  <c:v>6.8</c:v>
                </c:pt>
                <c:pt idx="2521">
                  <c:v>7.7</c:v>
                </c:pt>
                <c:pt idx="2522">
                  <c:v>4.9000000000000004</c:v>
                </c:pt>
                <c:pt idx="2523">
                  <c:v>6.1</c:v>
                </c:pt>
                <c:pt idx="2524">
                  <c:v>2.5</c:v>
                </c:pt>
                <c:pt idx="2525">
                  <c:v>6.1</c:v>
                </c:pt>
                <c:pt idx="2526">
                  <c:v>5.9</c:v>
                </c:pt>
                <c:pt idx="2527">
                  <c:v>5.7</c:v>
                </c:pt>
                <c:pt idx="2528">
                  <c:v>5.6</c:v>
                </c:pt>
                <c:pt idx="2529">
                  <c:v>7.2</c:v>
                </c:pt>
                <c:pt idx="2530">
                  <c:v>7.7</c:v>
                </c:pt>
                <c:pt idx="2531">
                  <c:v>7.8</c:v>
                </c:pt>
                <c:pt idx="2532">
                  <c:v>6.1</c:v>
                </c:pt>
                <c:pt idx="2533">
                  <c:v>5.8</c:v>
                </c:pt>
                <c:pt idx="2534">
                  <c:v>6.5</c:v>
                </c:pt>
                <c:pt idx="2535">
                  <c:v>7.9</c:v>
                </c:pt>
                <c:pt idx="2536">
                  <c:v>6.3</c:v>
                </c:pt>
                <c:pt idx="2537">
                  <c:v>8.3000000000000007</c:v>
                </c:pt>
                <c:pt idx="2538">
                  <c:v>6.4</c:v>
                </c:pt>
                <c:pt idx="2539">
                  <c:v>6.7</c:v>
                </c:pt>
                <c:pt idx="2540">
                  <c:v>6.1</c:v>
                </c:pt>
                <c:pt idx="2541">
                  <c:v>6</c:v>
                </c:pt>
                <c:pt idx="2542">
                  <c:v>5.8</c:v>
                </c:pt>
                <c:pt idx="2543">
                  <c:v>5.6</c:v>
                </c:pt>
                <c:pt idx="2544">
                  <c:v>6.1</c:v>
                </c:pt>
                <c:pt idx="2545">
                  <c:v>5.9</c:v>
                </c:pt>
                <c:pt idx="2546">
                  <c:v>7.3</c:v>
                </c:pt>
                <c:pt idx="2547">
                  <c:v>6.8</c:v>
                </c:pt>
                <c:pt idx="2548">
                  <c:v>5.7</c:v>
                </c:pt>
                <c:pt idx="2549">
                  <c:v>7.3</c:v>
                </c:pt>
                <c:pt idx="2550">
                  <c:v>6.3</c:v>
                </c:pt>
                <c:pt idx="2551">
                  <c:v>5.9</c:v>
                </c:pt>
                <c:pt idx="2552">
                  <c:v>7.1</c:v>
                </c:pt>
                <c:pt idx="2553">
                  <c:v>8</c:v>
                </c:pt>
                <c:pt idx="2554">
                  <c:v>5.0999999999999996</c:v>
                </c:pt>
                <c:pt idx="2555">
                  <c:v>7.1</c:v>
                </c:pt>
                <c:pt idx="2556">
                  <c:v>6.5</c:v>
                </c:pt>
                <c:pt idx="2557">
                  <c:v>4.5</c:v>
                </c:pt>
                <c:pt idx="2558">
                  <c:v>6.6</c:v>
                </c:pt>
                <c:pt idx="2559">
                  <c:v>4.3</c:v>
                </c:pt>
                <c:pt idx="2560">
                  <c:v>6.7</c:v>
                </c:pt>
                <c:pt idx="2561">
                  <c:v>5.4</c:v>
                </c:pt>
                <c:pt idx="2562">
                  <c:v>6.6</c:v>
                </c:pt>
                <c:pt idx="2563">
                  <c:v>7.3</c:v>
                </c:pt>
                <c:pt idx="2564">
                  <c:v>6.9</c:v>
                </c:pt>
                <c:pt idx="2565">
                  <c:v>8</c:v>
                </c:pt>
                <c:pt idx="2566">
                  <c:v>7.8</c:v>
                </c:pt>
                <c:pt idx="2567">
                  <c:v>6.1</c:v>
                </c:pt>
                <c:pt idx="2568">
                  <c:v>5.0999999999999996</c:v>
                </c:pt>
                <c:pt idx="2569">
                  <c:v>7.4</c:v>
                </c:pt>
                <c:pt idx="2570">
                  <c:v>7.8</c:v>
                </c:pt>
                <c:pt idx="2571">
                  <c:v>8</c:v>
                </c:pt>
                <c:pt idx="2572">
                  <c:v>6.7</c:v>
                </c:pt>
                <c:pt idx="2573">
                  <c:v>6.6</c:v>
                </c:pt>
                <c:pt idx="2574">
                  <c:v>6.4</c:v>
                </c:pt>
                <c:pt idx="2575">
                  <c:v>6.7</c:v>
                </c:pt>
                <c:pt idx="2576">
                  <c:v>6.2</c:v>
                </c:pt>
                <c:pt idx="2577">
                  <c:v>7.3</c:v>
                </c:pt>
                <c:pt idx="2578">
                  <c:v>8.1</c:v>
                </c:pt>
                <c:pt idx="2579">
                  <c:v>7</c:v>
                </c:pt>
                <c:pt idx="2580">
                  <c:v>8</c:v>
                </c:pt>
                <c:pt idx="2581">
                  <c:v>8</c:v>
                </c:pt>
                <c:pt idx="2582">
                  <c:v>7</c:v>
                </c:pt>
                <c:pt idx="2583">
                  <c:v>7.9</c:v>
                </c:pt>
                <c:pt idx="2584">
                  <c:v>5.9</c:v>
                </c:pt>
                <c:pt idx="2585">
                  <c:v>6.6</c:v>
                </c:pt>
                <c:pt idx="2586">
                  <c:v>6.3</c:v>
                </c:pt>
                <c:pt idx="2587">
                  <c:v>7.7</c:v>
                </c:pt>
                <c:pt idx="2588">
                  <c:v>6.9</c:v>
                </c:pt>
                <c:pt idx="2589">
                  <c:v>7.1</c:v>
                </c:pt>
                <c:pt idx="2590">
                  <c:v>7.4</c:v>
                </c:pt>
                <c:pt idx="2591">
                  <c:v>6.5</c:v>
                </c:pt>
                <c:pt idx="2592">
                  <c:v>6.5</c:v>
                </c:pt>
                <c:pt idx="2593">
                  <c:v>6.8</c:v>
                </c:pt>
                <c:pt idx="2594">
                  <c:v>7.5</c:v>
                </c:pt>
                <c:pt idx="2595">
                  <c:v>6.6</c:v>
                </c:pt>
                <c:pt idx="2596">
                  <c:v>7.1</c:v>
                </c:pt>
                <c:pt idx="2597">
                  <c:v>6.6</c:v>
                </c:pt>
                <c:pt idx="2598">
                  <c:v>7</c:v>
                </c:pt>
                <c:pt idx="2599">
                  <c:v>3.3</c:v>
                </c:pt>
                <c:pt idx="2600">
                  <c:v>6.7</c:v>
                </c:pt>
                <c:pt idx="2601">
                  <c:v>6.8</c:v>
                </c:pt>
                <c:pt idx="2602">
                  <c:v>6</c:v>
                </c:pt>
                <c:pt idx="2603">
                  <c:v>5.4</c:v>
                </c:pt>
                <c:pt idx="2604">
                  <c:v>4.3</c:v>
                </c:pt>
                <c:pt idx="2605">
                  <c:v>6.2</c:v>
                </c:pt>
                <c:pt idx="2606">
                  <c:v>7.7</c:v>
                </c:pt>
                <c:pt idx="2607">
                  <c:v>7.4</c:v>
                </c:pt>
                <c:pt idx="2608">
                  <c:v>5.9</c:v>
                </c:pt>
                <c:pt idx="2609">
                  <c:v>7.8</c:v>
                </c:pt>
                <c:pt idx="2610">
                  <c:v>7.4</c:v>
                </c:pt>
                <c:pt idx="2611">
                  <c:v>6.5</c:v>
                </c:pt>
                <c:pt idx="2612">
                  <c:v>7</c:v>
                </c:pt>
                <c:pt idx="2613">
                  <c:v>7.6</c:v>
                </c:pt>
                <c:pt idx="2614">
                  <c:v>6.9</c:v>
                </c:pt>
                <c:pt idx="2615">
                  <c:v>5.3</c:v>
                </c:pt>
                <c:pt idx="2616">
                  <c:v>6.4</c:v>
                </c:pt>
                <c:pt idx="2617">
                  <c:v>7.8</c:v>
                </c:pt>
                <c:pt idx="2618">
                  <c:v>6.7</c:v>
                </c:pt>
                <c:pt idx="2619">
                  <c:v>5.3</c:v>
                </c:pt>
                <c:pt idx="2620">
                  <c:v>6.3</c:v>
                </c:pt>
                <c:pt idx="2621">
                  <c:v>7</c:v>
                </c:pt>
                <c:pt idx="2622">
                  <c:v>6.6</c:v>
                </c:pt>
                <c:pt idx="2623">
                  <c:v>8.4</c:v>
                </c:pt>
                <c:pt idx="2624">
                  <c:v>5.4</c:v>
                </c:pt>
                <c:pt idx="2625">
                  <c:v>7.8</c:v>
                </c:pt>
                <c:pt idx="2626">
                  <c:v>7.6</c:v>
                </c:pt>
                <c:pt idx="2627">
                  <c:v>6.6</c:v>
                </c:pt>
                <c:pt idx="2628">
                  <c:v>6.4</c:v>
                </c:pt>
                <c:pt idx="2629">
                  <c:v>7</c:v>
                </c:pt>
                <c:pt idx="2630">
                  <c:v>5.7</c:v>
                </c:pt>
                <c:pt idx="2631">
                  <c:v>5.9</c:v>
                </c:pt>
                <c:pt idx="2632">
                  <c:v>6.3</c:v>
                </c:pt>
                <c:pt idx="2633">
                  <c:v>6.3</c:v>
                </c:pt>
                <c:pt idx="2634">
                  <c:v>6.2</c:v>
                </c:pt>
                <c:pt idx="2635">
                  <c:v>2.1</c:v>
                </c:pt>
                <c:pt idx="2636">
                  <c:v>5</c:v>
                </c:pt>
                <c:pt idx="2637">
                  <c:v>5.3</c:v>
                </c:pt>
                <c:pt idx="2638">
                  <c:v>7.1</c:v>
                </c:pt>
                <c:pt idx="2639">
                  <c:v>7</c:v>
                </c:pt>
                <c:pt idx="2640">
                  <c:v>7.1</c:v>
                </c:pt>
                <c:pt idx="2641">
                  <c:v>7</c:v>
                </c:pt>
                <c:pt idx="2642">
                  <c:v>7.7</c:v>
                </c:pt>
                <c:pt idx="2643">
                  <c:v>7.1</c:v>
                </c:pt>
                <c:pt idx="2644">
                  <c:v>6.8</c:v>
                </c:pt>
                <c:pt idx="2645">
                  <c:v>7.5</c:v>
                </c:pt>
                <c:pt idx="2646">
                  <c:v>6.3</c:v>
                </c:pt>
                <c:pt idx="2647">
                  <c:v>7.3</c:v>
                </c:pt>
                <c:pt idx="2648">
                  <c:v>6.8</c:v>
                </c:pt>
                <c:pt idx="2649">
                  <c:v>7.2</c:v>
                </c:pt>
                <c:pt idx="2650">
                  <c:v>6.4</c:v>
                </c:pt>
                <c:pt idx="2651">
                  <c:v>6</c:v>
                </c:pt>
                <c:pt idx="2652">
                  <c:v>6.4</c:v>
                </c:pt>
                <c:pt idx="2653">
                  <c:v>7.5</c:v>
                </c:pt>
                <c:pt idx="2654">
                  <c:v>7.1</c:v>
                </c:pt>
                <c:pt idx="2655">
                  <c:v>4.5999999999999996</c:v>
                </c:pt>
                <c:pt idx="2656">
                  <c:v>7.7</c:v>
                </c:pt>
                <c:pt idx="2657">
                  <c:v>5.6</c:v>
                </c:pt>
                <c:pt idx="2658">
                  <c:v>7.5</c:v>
                </c:pt>
                <c:pt idx="2659">
                  <c:v>8.3000000000000007</c:v>
                </c:pt>
                <c:pt idx="2660">
                  <c:v>6.6</c:v>
                </c:pt>
                <c:pt idx="2661">
                  <c:v>7.2</c:v>
                </c:pt>
                <c:pt idx="2662">
                  <c:v>8.6999999999999993</c:v>
                </c:pt>
                <c:pt idx="2663">
                  <c:v>6</c:v>
                </c:pt>
                <c:pt idx="2664">
                  <c:v>8</c:v>
                </c:pt>
                <c:pt idx="2665">
                  <c:v>4.5</c:v>
                </c:pt>
                <c:pt idx="2666">
                  <c:v>7.9</c:v>
                </c:pt>
                <c:pt idx="2667">
                  <c:v>7.5</c:v>
                </c:pt>
                <c:pt idx="2668">
                  <c:v>6.8</c:v>
                </c:pt>
                <c:pt idx="2669">
                  <c:v>7.2</c:v>
                </c:pt>
                <c:pt idx="2670">
                  <c:v>7.1</c:v>
                </c:pt>
                <c:pt idx="2671">
                  <c:v>7.4</c:v>
                </c:pt>
                <c:pt idx="2672">
                  <c:v>7.6</c:v>
                </c:pt>
                <c:pt idx="2673">
                  <c:v>6.9</c:v>
                </c:pt>
                <c:pt idx="2674">
                  <c:v>6</c:v>
                </c:pt>
                <c:pt idx="2675">
                  <c:v>7.3</c:v>
                </c:pt>
                <c:pt idx="2676">
                  <c:v>4.5999999999999996</c:v>
                </c:pt>
                <c:pt idx="2677">
                  <c:v>6</c:v>
                </c:pt>
                <c:pt idx="2678">
                  <c:v>5.5</c:v>
                </c:pt>
                <c:pt idx="2679">
                  <c:v>7.5</c:v>
                </c:pt>
                <c:pt idx="2680">
                  <c:v>6.3</c:v>
                </c:pt>
                <c:pt idx="2681">
                  <c:v>5.0999999999999996</c:v>
                </c:pt>
                <c:pt idx="2682">
                  <c:v>6.8</c:v>
                </c:pt>
                <c:pt idx="2683">
                  <c:v>5.3</c:v>
                </c:pt>
                <c:pt idx="2684">
                  <c:v>7.3</c:v>
                </c:pt>
                <c:pt idx="2685">
                  <c:v>7.3</c:v>
                </c:pt>
                <c:pt idx="2686">
                  <c:v>7.1</c:v>
                </c:pt>
                <c:pt idx="2687">
                  <c:v>7.6</c:v>
                </c:pt>
                <c:pt idx="2688">
                  <c:v>5.3</c:v>
                </c:pt>
                <c:pt idx="2689">
                  <c:v>7.8</c:v>
                </c:pt>
                <c:pt idx="2690">
                  <c:v>7.7</c:v>
                </c:pt>
                <c:pt idx="2691">
                  <c:v>7.7</c:v>
                </c:pt>
                <c:pt idx="2692">
                  <c:v>5.4</c:v>
                </c:pt>
                <c:pt idx="2693">
                  <c:v>6.2</c:v>
                </c:pt>
                <c:pt idx="2694">
                  <c:v>7.4</c:v>
                </c:pt>
                <c:pt idx="2695">
                  <c:v>6.2</c:v>
                </c:pt>
                <c:pt idx="2696">
                  <c:v>5.0999999999999996</c:v>
                </c:pt>
                <c:pt idx="2697">
                  <c:v>6.8</c:v>
                </c:pt>
                <c:pt idx="2698">
                  <c:v>5.8</c:v>
                </c:pt>
                <c:pt idx="2699">
                  <c:v>6.4</c:v>
                </c:pt>
                <c:pt idx="2700">
                  <c:v>6</c:v>
                </c:pt>
                <c:pt idx="2701">
                  <c:v>6.9</c:v>
                </c:pt>
                <c:pt idx="2702">
                  <c:v>5.5</c:v>
                </c:pt>
                <c:pt idx="2703">
                  <c:v>5.4</c:v>
                </c:pt>
                <c:pt idx="2704">
                  <c:v>8.3000000000000007</c:v>
                </c:pt>
                <c:pt idx="2705">
                  <c:v>7.9</c:v>
                </c:pt>
                <c:pt idx="2706">
                  <c:v>6.5</c:v>
                </c:pt>
                <c:pt idx="2707">
                  <c:v>6.6</c:v>
                </c:pt>
                <c:pt idx="2708">
                  <c:v>8.3000000000000007</c:v>
                </c:pt>
                <c:pt idx="2709">
                  <c:v>6.2</c:v>
                </c:pt>
                <c:pt idx="2710">
                  <c:v>6.9</c:v>
                </c:pt>
                <c:pt idx="2711">
                  <c:v>5.9</c:v>
                </c:pt>
                <c:pt idx="2712">
                  <c:v>6.1</c:v>
                </c:pt>
                <c:pt idx="2713">
                  <c:v>5.8</c:v>
                </c:pt>
                <c:pt idx="2714">
                  <c:v>5.9</c:v>
                </c:pt>
                <c:pt idx="2715">
                  <c:v>5.5</c:v>
                </c:pt>
                <c:pt idx="2716">
                  <c:v>5</c:v>
                </c:pt>
                <c:pt idx="2717">
                  <c:v>7</c:v>
                </c:pt>
                <c:pt idx="2718">
                  <c:v>6.4</c:v>
                </c:pt>
                <c:pt idx="2719">
                  <c:v>5.9</c:v>
                </c:pt>
                <c:pt idx="2720">
                  <c:v>7</c:v>
                </c:pt>
                <c:pt idx="2721">
                  <c:v>6.1</c:v>
                </c:pt>
                <c:pt idx="2722">
                  <c:v>6.9</c:v>
                </c:pt>
                <c:pt idx="2723">
                  <c:v>7.5</c:v>
                </c:pt>
                <c:pt idx="2724">
                  <c:v>7.3</c:v>
                </c:pt>
                <c:pt idx="2725">
                  <c:v>6.5</c:v>
                </c:pt>
                <c:pt idx="2726">
                  <c:v>6.2</c:v>
                </c:pt>
                <c:pt idx="2727">
                  <c:v>6</c:v>
                </c:pt>
                <c:pt idx="2728">
                  <c:v>6.3</c:v>
                </c:pt>
                <c:pt idx="2729">
                  <c:v>5.8</c:v>
                </c:pt>
                <c:pt idx="2730">
                  <c:v>6.1</c:v>
                </c:pt>
                <c:pt idx="2731">
                  <c:v>6.9</c:v>
                </c:pt>
                <c:pt idx="2732">
                  <c:v>5.4</c:v>
                </c:pt>
                <c:pt idx="2733">
                  <c:v>6.7</c:v>
                </c:pt>
                <c:pt idx="2734">
                  <c:v>7.4</c:v>
                </c:pt>
                <c:pt idx="2735">
                  <c:v>5.6</c:v>
                </c:pt>
                <c:pt idx="2736">
                  <c:v>6.5</c:v>
                </c:pt>
                <c:pt idx="2737">
                  <c:v>6.5</c:v>
                </c:pt>
                <c:pt idx="2738">
                  <c:v>5.8</c:v>
                </c:pt>
                <c:pt idx="2739">
                  <c:v>5</c:v>
                </c:pt>
                <c:pt idx="2740">
                  <c:v>5.5</c:v>
                </c:pt>
                <c:pt idx="2741">
                  <c:v>6.5</c:v>
                </c:pt>
                <c:pt idx="2742">
                  <c:v>7.2</c:v>
                </c:pt>
                <c:pt idx="2743">
                  <c:v>5.2</c:v>
                </c:pt>
                <c:pt idx="2744">
                  <c:v>5.7</c:v>
                </c:pt>
                <c:pt idx="2745">
                  <c:v>4.7</c:v>
                </c:pt>
                <c:pt idx="2746">
                  <c:v>5.9</c:v>
                </c:pt>
                <c:pt idx="2747">
                  <c:v>6.8</c:v>
                </c:pt>
                <c:pt idx="2748">
                  <c:v>5.9</c:v>
                </c:pt>
                <c:pt idx="2749">
                  <c:v>7.7</c:v>
                </c:pt>
                <c:pt idx="2750">
                  <c:v>4.4000000000000004</c:v>
                </c:pt>
                <c:pt idx="2751">
                  <c:v>6.6</c:v>
                </c:pt>
                <c:pt idx="2752">
                  <c:v>6.7</c:v>
                </c:pt>
                <c:pt idx="2753">
                  <c:v>5.5</c:v>
                </c:pt>
                <c:pt idx="2754">
                  <c:v>6.5</c:v>
                </c:pt>
                <c:pt idx="2755">
                  <c:v>6.2</c:v>
                </c:pt>
                <c:pt idx="2756">
                  <c:v>7.1</c:v>
                </c:pt>
                <c:pt idx="2757">
                  <c:v>6.1</c:v>
                </c:pt>
                <c:pt idx="2758">
                  <c:v>6</c:v>
                </c:pt>
                <c:pt idx="2759">
                  <c:v>7.4</c:v>
                </c:pt>
                <c:pt idx="2760">
                  <c:v>5.9</c:v>
                </c:pt>
                <c:pt idx="2761">
                  <c:v>4.0999999999999996</c:v>
                </c:pt>
                <c:pt idx="2762">
                  <c:v>5.9</c:v>
                </c:pt>
                <c:pt idx="2763">
                  <c:v>7</c:v>
                </c:pt>
                <c:pt idx="2764">
                  <c:v>6.8</c:v>
                </c:pt>
                <c:pt idx="2765">
                  <c:v>7.4</c:v>
                </c:pt>
                <c:pt idx="2766">
                  <c:v>7.1</c:v>
                </c:pt>
                <c:pt idx="2767">
                  <c:v>7</c:v>
                </c:pt>
                <c:pt idx="2768">
                  <c:v>5.8</c:v>
                </c:pt>
                <c:pt idx="2769">
                  <c:v>7.8</c:v>
                </c:pt>
                <c:pt idx="2770">
                  <c:v>6.5</c:v>
                </c:pt>
                <c:pt idx="2771">
                  <c:v>7</c:v>
                </c:pt>
                <c:pt idx="2772">
                  <c:v>6.3</c:v>
                </c:pt>
                <c:pt idx="2773">
                  <c:v>5.3</c:v>
                </c:pt>
                <c:pt idx="2774">
                  <c:v>5.5</c:v>
                </c:pt>
                <c:pt idx="2775">
                  <c:v>7.4</c:v>
                </c:pt>
                <c:pt idx="2776">
                  <c:v>4.3</c:v>
                </c:pt>
                <c:pt idx="2777">
                  <c:v>5.2</c:v>
                </c:pt>
                <c:pt idx="2778">
                  <c:v>6.7</c:v>
                </c:pt>
                <c:pt idx="2779">
                  <c:v>8.6</c:v>
                </c:pt>
                <c:pt idx="2780">
                  <c:v>6.1</c:v>
                </c:pt>
                <c:pt idx="2781">
                  <c:v>5.8</c:v>
                </c:pt>
                <c:pt idx="2782">
                  <c:v>7.7</c:v>
                </c:pt>
                <c:pt idx="2783">
                  <c:v>8</c:v>
                </c:pt>
                <c:pt idx="2784">
                  <c:v>5.6</c:v>
                </c:pt>
                <c:pt idx="2785">
                  <c:v>6.7</c:v>
                </c:pt>
                <c:pt idx="2786">
                  <c:v>6.6</c:v>
                </c:pt>
                <c:pt idx="2787">
                  <c:v>4.0999999999999996</c:v>
                </c:pt>
                <c:pt idx="2788">
                  <c:v>7.3</c:v>
                </c:pt>
                <c:pt idx="2789">
                  <c:v>6.5</c:v>
                </c:pt>
                <c:pt idx="2790">
                  <c:v>7</c:v>
                </c:pt>
                <c:pt idx="2791">
                  <c:v>5.5</c:v>
                </c:pt>
                <c:pt idx="2792">
                  <c:v>6.6</c:v>
                </c:pt>
                <c:pt idx="2793">
                  <c:v>7.1</c:v>
                </c:pt>
                <c:pt idx="2794">
                  <c:v>7.9</c:v>
                </c:pt>
                <c:pt idx="2795">
                  <c:v>7.1</c:v>
                </c:pt>
                <c:pt idx="2796">
                  <c:v>5.6</c:v>
                </c:pt>
                <c:pt idx="2797">
                  <c:v>7.3</c:v>
                </c:pt>
                <c:pt idx="2798">
                  <c:v>3.3</c:v>
                </c:pt>
                <c:pt idx="2799">
                  <c:v>6.5</c:v>
                </c:pt>
                <c:pt idx="2800">
                  <c:v>4.8</c:v>
                </c:pt>
                <c:pt idx="2801">
                  <c:v>5.2</c:v>
                </c:pt>
                <c:pt idx="2802">
                  <c:v>6.3</c:v>
                </c:pt>
                <c:pt idx="2803">
                  <c:v>7.2</c:v>
                </c:pt>
                <c:pt idx="2804">
                  <c:v>6.8</c:v>
                </c:pt>
                <c:pt idx="2805">
                  <c:v>5.7</c:v>
                </c:pt>
                <c:pt idx="2806">
                  <c:v>7.2</c:v>
                </c:pt>
                <c:pt idx="2807">
                  <c:v>6.9</c:v>
                </c:pt>
                <c:pt idx="2808">
                  <c:v>6.2</c:v>
                </c:pt>
                <c:pt idx="2809">
                  <c:v>6.7</c:v>
                </c:pt>
                <c:pt idx="2810">
                  <c:v>6.5</c:v>
                </c:pt>
                <c:pt idx="2811">
                  <c:v>7.2</c:v>
                </c:pt>
                <c:pt idx="2812">
                  <c:v>5.3</c:v>
                </c:pt>
                <c:pt idx="2813">
                  <c:v>6.7</c:v>
                </c:pt>
                <c:pt idx="2814">
                  <c:v>3.6</c:v>
                </c:pt>
                <c:pt idx="2815">
                  <c:v>5.7</c:v>
                </c:pt>
                <c:pt idx="2816">
                  <c:v>7.3</c:v>
                </c:pt>
                <c:pt idx="2817">
                  <c:v>5</c:v>
                </c:pt>
                <c:pt idx="2818">
                  <c:v>6.6</c:v>
                </c:pt>
                <c:pt idx="2819">
                  <c:v>7.3</c:v>
                </c:pt>
                <c:pt idx="2820">
                  <c:v>6.2</c:v>
                </c:pt>
                <c:pt idx="2821">
                  <c:v>6.6</c:v>
                </c:pt>
                <c:pt idx="2822">
                  <c:v>6.3</c:v>
                </c:pt>
                <c:pt idx="2823">
                  <c:v>3.3</c:v>
                </c:pt>
                <c:pt idx="2824">
                  <c:v>3.5</c:v>
                </c:pt>
                <c:pt idx="2825">
                  <c:v>5.5</c:v>
                </c:pt>
                <c:pt idx="2826">
                  <c:v>5.9</c:v>
                </c:pt>
                <c:pt idx="2827">
                  <c:v>4.7</c:v>
                </c:pt>
                <c:pt idx="2828">
                  <c:v>3.9</c:v>
                </c:pt>
                <c:pt idx="2829">
                  <c:v>6.1</c:v>
                </c:pt>
                <c:pt idx="2830">
                  <c:v>6.7</c:v>
                </c:pt>
                <c:pt idx="2831">
                  <c:v>7.3</c:v>
                </c:pt>
                <c:pt idx="2832">
                  <c:v>6.7</c:v>
                </c:pt>
                <c:pt idx="2833">
                  <c:v>6.1</c:v>
                </c:pt>
                <c:pt idx="2834">
                  <c:v>6.9</c:v>
                </c:pt>
                <c:pt idx="2835">
                  <c:v>7.9</c:v>
                </c:pt>
                <c:pt idx="2836">
                  <c:v>4.5</c:v>
                </c:pt>
                <c:pt idx="2837">
                  <c:v>7.6</c:v>
                </c:pt>
                <c:pt idx="2838">
                  <c:v>7.5</c:v>
                </c:pt>
                <c:pt idx="2839">
                  <c:v>7.1</c:v>
                </c:pt>
                <c:pt idx="2840">
                  <c:v>6.9</c:v>
                </c:pt>
                <c:pt idx="2841">
                  <c:v>8.5</c:v>
                </c:pt>
                <c:pt idx="2842">
                  <c:v>7.5</c:v>
                </c:pt>
                <c:pt idx="2843">
                  <c:v>6.6</c:v>
                </c:pt>
                <c:pt idx="2844">
                  <c:v>8</c:v>
                </c:pt>
                <c:pt idx="2845">
                  <c:v>7</c:v>
                </c:pt>
                <c:pt idx="2846">
                  <c:v>6.8</c:v>
                </c:pt>
                <c:pt idx="2847">
                  <c:v>6.7</c:v>
                </c:pt>
                <c:pt idx="2848">
                  <c:v>6.5</c:v>
                </c:pt>
                <c:pt idx="2849">
                  <c:v>8</c:v>
                </c:pt>
                <c:pt idx="2850">
                  <c:v>6.5</c:v>
                </c:pt>
                <c:pt idx="2851">
                  <c:v>4.9000000000000004</c:v>
                </c:pt>
                <c:pt idx="2852">
                  <c:v>7.1</c:v>
                </c:pt>
                <c:pt idx="2853">
                  <c:v>7</c:v>
                </c:pt>
                <c:pt idx="2854">
                  <c:v>7</c:v>
                </c:pt>
                <c:pt idx="2855">
                  <c:v>4.5</c:v>
                </c:pt>
                <c:pt idx="2856">
                  <c:v>7.7</c:v>
                </c:pt>
                <c:pt idx="2857">
                  <c:v>6.7</c:v>
                </c:pt>
                <c:pt idx="2858">
                  <c:v>7</c:v>
                </c:pt>
                <c:pt idx="2859">
                  <c:v>6.5</c:v>
                </c:pt>
                <c:pt idx="2860">
                  <c:v>6.2</c:v>
                </c:pt>
                <c:pt idx="2861">
                  <c:v>5.7</c:v>
                </c:pt>
                <c:pt idx="2862">
                  <c:v>6.4</c:v>
                </c:pt>
                <c:pt idx="2863">
                  <c:v>5.4</c:v>
                </c:pt>
                <c:pt idx="2864">
                  <c:v>6.6</c:v>
                </c:pt>
                <c:pt idx="2865">
                  <c:v>6.1</c:v>
                </c:pt>
                <c:pt idx="2866">
                  <c:v>7.6</c:v>
                </c:pt>
                <c:pt idx="2867">
                  <c:v>6.2</c:v>
                </c:pt>
                <c:pt idx="2868">
                  <c:v>6.6</c:v>
                </c:pt>
                <c:pt idx="2869">
                  <c:v>7.3</c:v>
                </c:pt>
                <c:pt idx="2870">
                  <c:v>4.2</c:v>
                </c:pt>
                <c:pt idx="2871">
                  <c:v>6.5</c:v>
                </c:pt>
                <c:pt idx="2872">
                  <c:v>6.5</c:v>
                </c:pt>
                <c:pt idx="2873">
                  <c:v>5.7</c:v>
                </c:pt>
                <c:pt idx="2874">
                  <c:v>7.3</c:v>
                </c:pt>
                <c:pt idx="2875">
                  <c:v>6.9</c:v>
                </c:pt>
                <c:pt idx="2876">
                  <c:v>5</c:v>
                </c:pt>
                <c:pt idx="2877">
                  <c:v>7.3</c:v>
                </c:pt>
                <c:pt idx="2878">
                  <c:v>6.5</c:v>
                </c:pt>
                <c:pt idx="2879">
                  <c:v>2.1</c:v>
                </c:pt>
                <c:pt idx="2880">
                  <c:v>7</c:v>
                </c:pt>
                <c:pt idx="2881">
                  <c:v>8</c:v>
                </c:pt>
                <c:pt idx="2882">
                  <c:v>7.1</c:v>
                </c:pt>
                <c:pt idx="2883">
                  <c:v>6.7</c:v>
                </c:pt>
                <c:pt idx="2884">
                  <c:v>8.9</c:v>
                </c:pt>
                <c:pt idx="2885">
                  <c:v>7.9</c:v>
                </c:pt>
                <c:pt idx="2886">
                  <c:v>5.6</c:v>
                </c:pt>
                <c:pt idx="2887">
                  <c:v>8</c:v>
                </c:pt>
                <c:pt idx="2888">
                  <c:v>6.2</c:v>
                </c:pt>
                <c:pt idx="2889">
                  <c:v>7.9</c:v>
                </c:pt>
                <c:pt idx="2890">
                  <c:v>8.1</c:v>
                </c:pt>
                <c:pt idx="2891">
                  <c:v>7.6</c:v>
                </c:pt>
                <c:pt idx="2892">
                  <c:v>3.5</c:v>
                </c:pt>
                <c:pt idx="2893">
                  <c:v>7.6</c:v>
                </c:pt>
                <c:pt idx="2894">
                  <c:v>6.5</c:v>
                </c:pt>
                <c:pt idx="2895">
                  <c:v>5.6</c:v>
                </c:pt>
                <c:pt idx="2896">
                  <c:v>7.7</c:v>
                </c:pt>
                <c:pt idx="2897">
                  <c:v>5.2</c:v>
                </c:pt>
                <c:pt idx="2898">
                  <c:v>6.1</c:v>
                </c:pt>
                <c:pt idx="2899">
                  <c:v>7.4</c:v>
                </c:pt>
                <c:pt idx="2900">
                  <c:v>6.8</c:v>
                </c:pt>
                <c:pt idx="2901">
                  <c:v>6.4</c:v>
                </c:pt>
                <c:pt idx="2902">
                  <c:v>5.7</c:v>
                </c:pt>
                <c:pt idx="2903">
                  <c:v>6.7</c:v>
                </c:pt>
                <c:pt idx="2904">
                  <c:v>5.6</c:v>
                </c:pt>
                <c:pt idx="2905">
                  <c:v>7.6</c:v>
                </c:pt>
                <c:pt idx="2906">
                  <c:v>6.5</c:v>
                </c:pt>
                <c:pt idx="2907">
                  <c:v>6.3</c:v>
                </c:pt>
                <c:pt idx="2908">
                  <c:v>7.1</c:v>
                </c:pt>
                <c:pt idx="2909">
                  <c:v>7.1</c:v>
                </c:pt>
                <c:pt idx="2910">
                  <c:v>6.9</c:v>
                </c:pt>
                <c:pt idx="2911">
                  <c:v>5.4</c:v>
                </c:pt>
                <c:pt idx="2912">
                  <c:v>5.0999999999999996</c:v>
                </c:pt>
                <c:pt idx="2913">
                  <c:v>5.3</c:v>
                </c:pt>
                <c:pt idx="2914">
                  <c:v>7.3</c:v>
                </c:pt>
                <c:pt idx="2915">
                  <c:v>7.3</c:v>
                </c:pt>
                <c:pt idx="2916">
                  <c:v>7.1</c:v>
                </c:pt>
                <c:pt idx="2917">
                  <c:v>6</c:v>
                </c:pt>
                <c:pt idx="2918">
                  <c:v>6.6</c:v>
                </c:pt>
                <c:pt idx="2919">
                  <c:v>7.2</c:v>
                </c:pt>
                <c:pt idx="2920">
                  <c:v>7.2</c:v>
                </c:pt>
                <c:pt idx="2921">
                  <c:v>6.9</c:v>
                </c:pt>
                <c:pt idx="2922">
                  <c:v>6.8</c:v>
                </c:pt>
                <c:pt idx="2923">
                  <c:v>7.7</c:v>
                </c:pt>
                <c:pt idx="2924">
                  <c:v>7.4</c:v>
                </c:pt>
                <c:pt idx="2925">
                  <c:v>6.5</c:v>
                </c:pt>
                <c:pt idx="2926">
                  <c:v>6.4</c:v>
                </c:pt>
                <c:pt idx="2927">
                  <c:v>5.6</c:v>
                </c:pt>
                <c:pt idx="2928">
                  <c:v>6.8</c:v>
                </c:pt>
                <c:pt idx="2929">
                  <c:v>5.5</c:v>
                </c:pt>
                <c:pt idx="2930">
                  <c:v>6.9</c:v>
                </c:pt>
                <c:pt idx="2931">
                  <c:v>6</c:v>
                </c:pt>
                <c:pt idx="2932">
                  <c:v>6.4</c:v>
                </c:pt>
                <c:pt idx="2933">
                  <c:v>6.6</c:v>
                </c:pt>
                <c:pt idx="2934">
                  <c:v>5.3</c:v>
                </c:pt>
                <c:pt idx="2935">
                  <c:v>8.1</c:v>
                </c:pt>
                <c:pt idx="2936">
                  <c:v>6.9</c:v>
                </c:pt>
                <c:pt idx="2937">
                  <c:v>6.5</c:v>
                </c:pt>
                <c:pt idx="2938">
                  <c:v>7.4</c:v>
                </c:pt>
                <c:pt idx="2939">
                  <c:v>6.9</c:v>
                </c:pt>
                <c:pt idx="2940">
                  <c:v>6.7</c:v>
                </c:pt>
                <c:pt idx="2941">
                  <c:v>7.6</c:v>
                </c:pt>
                <c:pt idx="2942">
                  <c:v>5.4</c:v>
                </c:pt>
                <c:pt idx="2943">
                  <c:v>7.3</c:v>
                </c:pt>
                <c:pt idx="2944">
                  <c:v>6</c:v>
                </c:pt>
                <c:pt idx="2945">
                  <c:v>7.2</c:v>
                </c:pt>
                <c:pt idx="2946">
                  <c:v>6</c:v>
                </c:pt>
                <c:pt idx="2947">
                  <c:v>3.1</c:v>
                </c:pt>
                <c:pt idx="2948">
                  <c:v>6.2</c:v>
                </c:pt>
                <c:pt idx="2949">
                  <c:v>6.3</c:v>
                </c:pt>
                <c:pt idx="2950">
                  <c:v>6.7</c:v>
                </c:pt>
                <c:pt idx="2951">
                  <c:v>8</c:v>
                </c:pt>
                <c:pt idx="2952">
                  <c:v>7</c:v>
                </c:pt>
                <c:pt idx="2953">
                  <c:v>7.2</c:v>
                </c:pt>
                <c:pt idx="2954">
                  <c:v>3.5</c:v>
                </c:pt>
                <c:pt idx="2955">
                  <c:v>7.5</c:v>
                </c:pt>
                <c:pt idx="2956">
                  <c:v>6.7</c:v>
                </c:pt>
                <c:pt idx="2957">
                  <c:v>9.1999999999999993</c:v>
                </c:pt>
                <c:pt idx="2958">
                  <c:v>6.1</c:v>
                </c:pt>
                <c:pt idx="2959">
                  <c:v>7.7</c:v>
                </c:pt>
                <c:pt idx="2960">
                  <c:v>7.6</c:v>
                </c:pt>
                <c:pt idx="2961">
                  <c:v>6.1</c:v>
                </c:pt>
                <c:pt idx="2962">
                  <c:v>4.9000000000000004</c:v>
                </c:pt>
                <c:pt idx="2963">
                  <c:v>6.8</c:v>
                </c:pt>
                <c:pt idx="2964">
                  <c:v>7</c:v>
                </c:pt>
                <c:pt idx="2965">
                  <c:v>5.7</c:v>
                </c:pt>
                <c:pt idx="2966">
                  <c:v>7.5</c:v>
                </c:pt>
                <c:pt idx="2967">
                  <c:v>7.4</c:v>
                </c:pt>
                <c:pt idx="2968">
                  <c:v>7.2</c:v>
                </c:pt>
                <c:pt idx="2969">
                  <c:v>6.8</c:v>
                </c:pt>
                <c:pt idx="2970">
                  <c:v>6.8</c:v>
                </c:pt>
                <c:pt idx="2971">
                  <c:v>5.2</c:v>
                </c:pt>
                <c:pt idx="2972">
                  <c:v>7.2</c:v>
                </c:pt>
                <c:pt idx="2973">
                  <c:v>4</c:v>
                </c:pt>
                <c:pt idx="2974">
                  <c:v>6.8</c:v>
                </c:pt>
                <c:pt idx="2975">
                  <c:v>6.9</c:v>
                </c:pt>
                <c:pt idx="2976">
                  <c:v>7.3</c:v>
                </c:pt>
                <c:pt idx="2977">
                  <c:v>6.1</c:v>
                </c:pt>
                <c:pt idx="2978">
                  <c:v>6</c:v>
                </c:pt>
                <c:pt idx="2979">
                  <c:v>7</c:v>
                </c:pt>
                <c:pt idx="2980">
                  <c:v>7.1</c:v>
                </c:pt>
                <c:pt idx="2981">
                  <c:v>6.2</c:v>
                </c:pt>
                <c:pt idx="2982">
                  <c:v>7.6</c:v>
                </c:pt>
                <c:pt idx="2983">
                  <c:v>7.6</c:v>
                </c:pt>
                <c:pt idx="2984">
                  <c:v>6.4</c:v>
                </c:pt>
                <c:pt idx="2985">
                  <c:v>6.2</c:v>
                </c:pt>
                <c:pt idx="2986">
                  <c:v>7.5</c:v>
                </c:pt>
                <c:pt idx="2987">
                  <c:v>2</c:v>
                </c:pt>
                <c:pt idx="2988">
                  <c:v>6.2</c:v>
                </c:pt>
                <c:pt idx="2989">
                  <c:v>6.5</c:v>
                </c:pt>
                <c:pt idx="2990">
                  <c:v>6.8</c:v>
                </c:pt>
                <c:pt idx="2991">
                  <c:v>6.3</c:v>
                </c:pt>
                <c:pt idx="2992">
                  <c:v>6.3</c:v>
                </c:pt>
                <c:pt idx="2993">
                  <c:v>6.6</c:v>
                </c:pt>
                <c:pt idx="2994">
                  <c:v>6.4</c:v>
                </c:pt>
                <c:pt idx="2995">
                  <c:v>7.5</c:v>
                </c:pt>
                <c:pt idx="2996">
                  <c:v>6.5</c:v>
                </c:pt>
                <c:pt idx="2997">
                  <c:v>7.2</c:v>
                </c:pt>
                <c:pt idx="2998">
                  <c:v>6.3</c:v>
                </c:pt>
                <c:pt idx="2999">
                  <c:v>7</c:v>
                </c:pt>
                <c:pt idx="3000">
                  <c:v>6.3</c:v>
                </c:pt>
                <c:pt idx="3001">
                  <c:v>2.2999999999999998</c:v>
                </c:pt>
                <c:pt idx="3002">
                  <c:v>7.1</c:v>
                </c:pt>
                <c:pt idx="3003">
                  <c:v>6.7</c:v>
                </c:pt>
                <c:pt idx="3004">
                  <c:v>6.5</c:v>
                </c:pt>
                <c:pt idx="3005">
                  <c:v>5.9</c:v>
                </c:pt>
                <c:pt idx="3006">
                  <c:v>6</c:v>
                </c:pt>
                <c:pt idx="3007">
                  <c:v>6.9</c:v>
                </c:pt>
                <c:pt idx="3008">
                  <c:v>7.3</c:v>
                </c:pt>
                <c:pt idx="3009">
                  <c:v>7.7</c:v>
                </c:pt>
                <c:pt idx="3010">
                  <c:v>7</c:v>
                </c:pt>
                <c:pt idx="3011">
                  <c:v>6.4</c:v>
                </c:pt>
                <c:pt idx="3012">
                  <c:v>5.6</c:v>
                </c:pt>
                <c:pt idx="3013">
                  <c:v>8.1999999999999993</c:v>
                </c:pt>
                <c:pt idx="3014">
                  <c:v>6.5</c:v>
                </c:pt>
                <c:pt idx="3015">
                  <c:v>8.1</c:v>
                </c:pt>
                <c:pt idx="3016">
                  <c:v>5.4</c:v>
                </c:pt>
                <c:pt idx="3017">
                  <c:v>6.3</c:v>
                </c:pt>
                <c:pt idx="3018">
                  <c:v>7.8</c:v>
                </c:pt>
                <c:pt idx="3019">
                  <c:v>6.8</c:v>
                </c:pt>
                <c:pt idx="3020">
                  <c:v>7.1</c:v>
                </c:pt>
                <c:pt idx="3021">
                  <c:v>6.2</c:v>
                </c:pt>
                <c:pt idx="3022">
                  <c:v>7.3</c:v>
                </c:pt>
                <c:pt idx="3023">
                  <c:v>5.9</c:v>
                </c:pt>
                <c:pt idx="3024">
                  <c:v>3.6</c:v>
                </c:pt>
                <c:pt idx="3025">
                  <c:v>7.7</c:v>
                </c:pt>
                <c:pt idx="3026">
                  <c:v>7.3</c:v>
                </c:pt>
                <c:pt idx="3027">
                  <c:v>7.4</c:v>
                </c:pt>
                <c:pt idx="3028">
                  <c:v>6.6</c:v>
                </c:pt>
                <c:pt idx="3029">
                  <c:v>6.9</c:v>
                </c:pt>
                <c:pt idx="3030">
                  <c:v>6.8</c:v>
                </c:pt>
                <c:pt idx="3031">
                  <c:v>7.2</c:v>
                </c:pt>
                <c:pt idx="3032">
                  <c:v>7.7</c:v>
                </c:pt>
                <c:pt idx="3033">
                  <c:v>8.1</c:v>
                </c:pt>
                <c:pt idx="3034">
                  <c:v>7.7</c:v>
                </c:pt>
                <c:pt idx="3035">
                  <c:v>7.6</c:v>
                </c:pt>
                <c:pt idx="3036">
                  <c:v>7.2</c:v>
                </c:pt>
                <c:pt idx="3037">
                  <c:v>7.2</c:v>
                </c:pt>
                <c:pt idx="3038">
                  <c:v>8.1</c:v>
                </c:pt>
                <c:pt idx="3039">
                  <c:v>7.5</c:v>
                </c:pt>
                <c:pt idx="3040">
                  <c:v>8.1</c:v>
                </c:pt>
                <c:pt idx="3041">
                  <c:v>7.8</c:v>
                </c:pt>
                <c:pt idx="3042">
                  <c:v>7.8</c:v>
                </c:pt>
                <c:pt idx="3043">
                  <c:v>7.6</c:v>
                </c:pt>
                <c:pt idx="3044">
                  <c:v>7.4</c:v>
                </c:pt>
                <c:pt idx="3045">
                  <c:v>6.3</c:v>
                </c:pt>
                <c:pt idx="3046">
                  <c:v>6.9</c:v>
                </c:pt>
                <c:pt idx="3047">
                  <c:v>8.6</c:v>
                </c:pt>
                <c:pt idx="3048">
                  <c:v>5.0999999999999996</c:v>
                </c:pt>
                <c:pt idx="3049">
                  <c:v>6.4</c:v>
                </c:pt>
                <c:pt idx="3050">
                  <c:v>7.9</c:v>
                </c:pt>
                <c:pt idx="3051">
                  <c:v>6.9</c:v>
                </c:pt>
                <c:pt idx="3052">
                  <c:v>7.5</c:v>
                </c:pt>
                <c:pt idx="3053">
                  <c:v>7.2</c:v>
                </c:pt>
                <c:pt idx="3054">
                  <c:v>5.8</c:v>
                </c:pt>
                <c:pt idx="3055">
                  <c:v>2.9</c:v>
                </c:pt>
                <c:pt idx="3056">
                  <c:v>6.2</c:v>
                </c:pt>
                <c:pt idx="3057">
                  <c:v>6.8</c:v>
                </c:pt>
                <c:pt idx="3058">
                  <c:v>6.1</c:v>
                </c:pt>
                <c:pt idx="3059">
                  <c:v>7.7</c:v>
                </c:pt>
                <c:pt idx="3060">
                  <c:v>5.2</c:v>
                </c:pt>
                <c:pt idx="3061">
                  <c:v>6.8</c:v>
                </c:pt>
                <c:pt idx="3062">
                  <c:v>7</c:v>
                </c:pt>
                <c:pt idx="3063">
                  <c:v>5.9</c:v>
                </c:pt>
                <c:pt idx="3064">
                  <c:v>7.1</c:v>
                </c:pt>
                <c:pt idx="3065">
                  <c:v>5.5</c:v>
                </c:pt>
                <c:pt idx="3066">
                  <c:v>7.4</c:v>
                </c:pt>
                <c:pt idx="3067">
                  <c:v>7.3</c:v>
                </c:pt>
                <c:pt idx="3068">
                  <c:v>4.5999999999999996</c:v>
                </c:pt>
                <c:pt idx="3069">
                  <c:v>7.2</c:v>
                </c:pt>
                <c:pt idx="3070">
                  <c:v>5.0999999999999996</c:v>
                </c:pt>
                <c:pt idx="3071">
                  <c:v>6.7</c:v>
                </c:pt>
                <c:pt idx="3072">
                  <c:v>5.3</c:v>
                </c:pt>
                <c:pt idx="3073">
                  <c:v>7.8</c:v>
                </c:pt>
                <c:pt idx="3074">
                  <c:v>6.7</c:v>
                </c:pt>
                <c:pt idx="3075">
                  <c:v>7.2</c:v>
                </c:pt>
                <c:pt idx="3076">
                  <c:v>5.8</c:v>
                </c:pt>
                <c:pt idx="3077">
                  <c:v>7</c:v>
                </c:pt>
                <c:pt idx="3078">
                  <c:v>3.8</c:v>
                </c:pt>
                <c:pt idx="3079">
                  <c:v>5.7</c:v>
                </c:pt>
                <c:pt idx="3080">
                  <c:v>6.7</c:v>
                </c:pt>
                <c:pt idx="3081">
                  <c:v>6.2</c:v>
                </c:pt>
                <c:pt idx="3082">
                  <c:v>6.2</c:v>
                </c:pt>
                <c:pt idx="3083">
                  <c:v>4.7</c:v>
                </c:pt>
                <c:pt idx="3084">
                  <c:v>6.3</c:v>
                </c:pt>
                <c:pt idx="3085">
                  <c:v>7.3</c:v>
                </c:pt>
                <c:pt idx="3086">
                  <c:v>7.1</c:v>
                </c:pt>
                <c:pt idx="3087">
                  <c:v>7.1</c:v>
                </c:pt>
                <c:pt idx="3088">
                  <c:v>6.7</c:v>
                </c:pt>
                <c:pt idx="3089">
                  <c:v>6.9</c:v>
                </c:pt>
                <c:pt idx="3090">
                  <c:v>2.1</c:v>
                </c:pt>
                <c:pt idx="3091">
                  <c:v>6.6</c:v>
                </c:pt>
                <c:pt idx="3092">
                  <c:v>8.3000000000000007</c:v>
                </c:pt>
                <c:pt idx="3093">
                  <c:v>7.2</c:v>
                </c:pt>
                <c:pt idx="3094">
                  <c:v>5.6</c:v>
                </c:pt>
                <c:pt idx="3095">
                  <c:v>7.7</c:v>
                </c:pt>
                <c:pt idx="3096">
                  <c:v>6.6</c:v>
                </c:pt>
                <c:pt idx="3097">
                  <c:v>7.4</c:v>
                </c:pt>
                <c:pt idx="3098">
                  <c:v>7.1</c:v>
                </c:pt>
                <c:pt idx="3099">
                  <c:v>7.9</c:v>
                </c:pt>
                <c:pt idx="3100">
                  <c:v>6.7</c:v>
                </c:pt>
                <c:pt idx="3101">
                  <c:v>6.6</c:v>
                </c:pt>
                <c:pt idx="3102">
                  <c:v>7.9</c:v>
                </c:pt>
                <c:pt idx="3103">
                  <c:v>4.9000000000000004</c:v>
                </c:pt>
                <c:pt idx="3104">
                  <c:v>7.2</c:v>
                </c:pt>
                <c:pt idx="3105">
                  <c:v>6.1</c:v>
                </c:pt>
                <c:pt idx="3106">
                  <c:v>5.3</c:v>
                </c:pt>
                <c:pt idx="3107">
                  <c:v>5</c:v>
                </c:pt>
                <c:pt idx="3108">
                  <c:v>7.6</c:v>
                </c:pt>
                <c:pt idx="3109">
                  <c:v>7.6</c:v>
                </c:pt>
                <c:pt idx="3110">
                  <c:v>6.6</c:v>
                </c:pt>
                <c:pt idx="3111">
                  <c:v>6.6</c:v>
                </c:pt>
                <c:pt idx="3112">
                  <c:v>7.3</c:v>
                </c:pt>
                <c:pt idx="3113">
                  <c:v>6.6</c:v>
                </c:pt>
                <c:pt idx="3114">
                  <c:v>6.9</c:v>
                </c:pt>
                <c:pt idx="3115">
                  <c:v>5.8</c:v>
                </c:pt>
                <c:pt idx="3116">
                  <c:v>4.4000000000000004</c:v>
                </c:pt>
                <c:pt idx="3117">
                  <c:v>6.6</c:v>
                </c:pt>
                <c:pt idx="3118">
                  <c:v>7.6</c:v>
                </c:pt>
                <c:pt idx="3119">
                  <c:v>4.5999999999999996</c:v>
                </c:pt>
                <c:pt idx="3120">
                  <c:v>6.8</c:v>
                </c:pt>
                <c:pt idx="3121">
                  <c:v>4.9000000000000004</c:v>
                </c:pt>
                <c:pt idx="3122">
                  <c:v>7.3</c:v>
                </c:pt>
                <c:pt idx="3123">
                  <c:v>5</c:v>
                </c:pt>
                <c:pt idx="3124">
                  <c:v>8</c:v>
                </c:pt>
                <c:pt idx="3125">
                  <c:v>5.2</c:v>
                </c:pt>
                <c:pt idx="3126">
                  <c:v>8.5</c:v>
                </c:pt>
                <c:pt idx="3127">
                  <c:v>6.5</c:v>
                </c:pt>
                <c:pt idx="3128">
                  <c:v>7.4</c:v>
                </c:pt>
                <c:pt idx="3129">
                  <c:v>7.7</c:v>
                </c:pt>
                <c:pt idx="3130">
                  <c:v>7.4</c:v>
                </c:pt>
                <c:pt idx="3131">
                  <c:v>5.0999999999999996</c:v>
                </c:pt>
                <c:pt idx="3132">
                  <c:v>5</c:v>
                </c:pt>
                <c:pt idx="3133">
                  <c:v>7.2</c:v>
                </c:pt>
                <c:pt idx="3134">
                  <c:v>6.4</c:v>
                </c:pt>
                <c:pt idx="3135">
                  <c:v>5.6</c:v>
                </c:pt>
                <c:pt idx="3136">
                  <c:v>6.1</c:v>
                </c:pt>
                <c:pt idx="3137">
                  <c:v>5.2</c:v>
                </c:pt>
                <c:pt idx="3138">
                  <c:v>7.3</c:v>
                </c:pt>
                <c:pt idx="3139">
                  <c:v>7.5</c:v>
                </c:pt>
                <c:pt idx="3140">
                  <c:v>4.5</c:v>
                </c:pt>
                <c:pt idx="3141">
                  <c:v>6.6</c:v>
                </c:pt>
                <c:pt idx="3142">
                  <c:v>5.3</c:v>
                </c:pt>
                <c:pt idx="3143">
                  <c:v>4.9000000000000004</c:v>
                </c:pt>
                <c:pt idx="3144">
                  <c:v>7.7</c:v>
                </c:pt>
                <c:pt idx="3145">
                  <c:v>8</c:v>
                </c:pt>
                <c:pt idx="3146">
                  <c:v>3.8</c:v>
                </c:pt>
                <c:pt idx="3147">
                  <c:v>7.6</c:v>
                </c:pt>
                <c:pt idx="3148">
                  <c:v>5.9</c:v>
                </c:pt>
                <c:pt idx="3149">
                  <c:v>6.2</c:v>
                </c:pt>
                <c:pt idx="3150">
                  <c:v>7.2</c:v>
                </c:pt>
                <c:pt idx="3151">
                  <c:v>6.3</c:v>
                </c:pt>
                <c:pt idx="3152">
                  <c:v>5.2</c:v>
                </c:pt>
                <c:pt idx="3153">
                  <c:v>6.9</c:v>
                </c:pt>
                <c:pt idx="3154">
                  <c:v>6.8</c:v>
                </c:pt>
                <c:pt idx="3155">
                  <c:v>6.1</c:v>
                </c:pt>
                <c:pt idx="3156">
                  <c:v>5.9</c:v>
                </c:pt>
                <c:pt idx="3157">
                  <c:v>6.9</c:v>
                </c:pt>
                <c:pt idx="3158">
                  <c:v>7.7</c:v>
                </c:pt>
                <c:pt idx="3159">
                  <c:v>5.3</c:v>
                </c:pt>
                <c:pt idx="3160">
                  <c:v>7</c:v>
                </c:pt>
                <c:pt idx="3161">
                  <c:v>6.6</c:v>
                </c:pt>
                <c:pt idx="3162">
                  <c:v>6.4</c:v>
                </c:pt>
                <c:pt idx="3163">
                  <c:v>7.9</c:v>
                </c:pt>
                <c:pt idx="3164">
                  <c:v>7.7</c:v>
                </c:pt>
                <c:pt idx="3165">
                  <c:v>7.2</c:v>
                </c:pt>
                <c:pt idx="3166">
                  <c:v>6.8</c:v>
                </c:pt>
                <c:pt idx="3167">
                  <c:v>7.4</c:v>
                </c:pt>
                <c:pt idx="3168">
                  <c:v>4.5999999999999996</c:v>
                </c:pt>
                <c:pt idx="3169">
                  <c:v>6.4</c:v>
                </c:pt>
                <c:pt idx="3170">
                  <c:v>7</c:v>
                </c:pt>
                <c:pt idx="3171">
                  <c:v>7.7</c:v>
                </c:pt>
                <c:pt idx="3172">
                  <c:v>6.8</c:v>
                </c:pt>
                <c:pt idx="3173">
                  <c:v>7</c:v>
                </c:pt>
                <c:pt idx="3174">
                  <c:v>7</c:v>
                </c:pt>
                <c:pt idx="3175">
                  <c:v>6.3</c:v>
                </c:pt>
                <c:pt idx="3176">
                  <c:v>7.1</c:v>
                </c:pt>
                <c:pt idx="3177">
                  <c:v>7.1</c:v>
                </c:pt>
                <c:pt idx="3178">
                  <c:v>6.1</c:v>
                </c:pt>
                <c:pt idx="3179">
                  <c:v>7.3</c:v>
                </c:pt>
                <c:pt idx="3180">
                  <c:v>6.2</c:v>
                </c:pt>
                <c:pt idx="3181">
                  <c:v>6.2</c:v>
                </c:pt>
                <c:pt idx="3182">
                  <c:v>3.3</c:v>
                </c:pt>
                <c:pt idx="3183">
                  <c:v>7.4</c:v>
                </c:pt>
                <c:pt idx="3184">
                  <c:v>8</c:v>
                </c:pt>
                <c:pt idx="3185">
                  <c:v>5.9</c:v>
                </c:pt>
                <c:pt idx="3186">
                  <c:v>6.8</c:v>
                </c:pt>
                <c:pt idx="3187">
                  <c:v>7.4</c:v>
                </c:pt>
                <c:pt idx="3188">
                  <c:v>6.7</c:v>
                </c:pt>
                <c:pt idx="3189">
                  <c:v>5.5</c:v>
                </c:pt>
                <c:pt idx="3190">
                  <c:v>5.7</c:v>
                </c:pt>
                <c:pt idx="3191">
                  <c:v>7.2</c:v>
                </c:pt>
                <c:pt idx="3192">
                  <c:v>5.9</c:v>
                </c:pt>
                <c:pt idx="3193">
                  <c:v>6.7</c:v>
                </c:pt>
                <c:pt idx="3194">
                  <c:v>7.1</c:v>
                </c:pt>
                <c:pt idx="3195">
                  <c:v>7.7</c:v>
                </c:pt>
                <c:pt idx="3196">
                  <c:v>7.4</c:v>
                </c:pt>
                <c:pt idx="3197">
                  <c:v>8.4</c:v>
                </c:pt>
                <c:pt idx="3198">
                  <c:v>7.2</c:v>
                </c:pt>
                <c:pt idx="3199">
                  <c:v>8.1</c:v>
                </c:pt>
                <c:pt idx="3200">
                  <c:v>7.8</c:v>
                </c:pt>
                <c:pt idx="3201">
                  <c:v>6.8</c:v>
                </c:pt>
                <c:pt idx="3202">
                  <c:v>7.7</c:v>
                </c:pt>
                <c:pt idx="3203">
                  <c:v>6.5</c:v>
                </c:pt>
                <c:pt idx="3204">
                  <c:v>7.3</c:v>
                </c:pt>
                <c:pt idx="3205">
                  <c:v>5.9</c:v>
                </c:pt>
                <c:pt idx="3206">
                  <c:v>8.6999999999999993</c:v>
                </c:pt>
                <c:pt idx="3207">
                  <c:v>6.1</c:v>
                </c:pt>
                <c:pt idx="3208">
                  <c:v>7.6</c:v>
                </c:pt>
                <c:pt idx="3209">
                  <c:v>6.5</c:v>
                </c:pt>
                <c:pt idx="3210">
                  <c:v>7.3</c:v>
                </c:pt>
                <c:pt idx="3211">
                  <c:v>6.2</c:v>
                </c:pt>
                <c:pt idx="3212">
                  <c:v>5</c:v>
                </c:pt>
                <c:pt idx="3213">
                  <c:v>7.8</c:v>
                </c:pt>
                <c:pt idx="3214">
                  <c:v>8.1</c:v>
                </c:pt>
                <c:pt idx="3215">
                  <c:v>6.7</c:v>
                </c:pt>
                <c:pt idx="3216">
                  <c:v>7.1</c:v>
                </c:pt>
                <c:pt idx="3217">
                  <c:v>5.6</c:v>
                </c:pt>
                <c:pt idx="3218">
                  <c:v>7.6</c:v>
                </c:pt>
                <c:pt idx="3219">
                  <c:v>4.5999999999999996</c:v>
                </c:pt>
                <c:pt idx="3220">
                  <c:v>7.1</c:v>
                </c:pt>
                <c:pt idx="3221">
                  <c:v>7.3</c:v>
                </c:pt>
                <c:pt idx="3222">
                  <c:v>4</c:v>
                </c:pt>
                <c:pt idx="3223">
                  <c:v>8</c:v>
                </c:pt>
                <c:pt idx="3224">
                  <c:v>6.7</c:v>
                </c:pt>
                <c:pt idx="3225">
                  <c:v>4.5999999999999996</c:v>
                </c:pt>
                <c:pt idx="3226">
                  <c:v>4</c:v>
                </c:pt>
                <c:pt idx="3227">
                  <c:v>7</c:v>
                </c:pt>
                <c:pt idx="3228">
                  <c:v>5.9</c:v>
                </c:pt>
                <c:pt idx="3229">
                  <c:v>7.5</c:v>
                </c:pt>
                <c:pt idx="3230">
                  <c:v>4.7</c:v>
                </c:pt>
                <c:pt idx="3231">
                  <c:v>6.7</c:v>
                </c:pt>
                <c:pt idx="3232">
                  <c:v>6.7</c:v>
                </c:pt>
                <c:pt idx="3233">
                  <c:v>7.1</c:v>
                </c:pt>
                <c:pt idx="3234">
                  <c:v>2.7</c:v>
                </c:pt>
                <c:pt idx="3235">
                  <c:v>7.3</c:v>
                </c:pt>
                <c:pt idx="3236">
                  <c:v>7.6</c:v>
                </c:pt>
                <c:pt idx="3237">
                  <c:v>5.8</c:v>
                </c:pt>
                <c:pt idx="3238">
                  <c:v>6.5</c:v>
                </c:pt>
                <c:pt idx="3239">
                  <c:v>6.6</c:v>
                </c:pt>
                <c:pt idx="3240">
                  <c:v>6.9</c:v>
                </c:pt>
                <c:pt idx="3241">
                  <c:v>8.5</c:v>
                </c:pt>
                <c:pt idx="3242">
                  <c:v>4.8</c:v>
                </c:pt>
                <c:pt idx="3243">
                  <c:v>7</c:v>
                </c:pt>
                <c:pt idx="3244">
                  <c:v>5.4</c:v>
                </c:pt>
                <c:pt idx="3245">
                  <c:v>6.9</c:v>
                </c:pt>
                <c:pt idx="3246">
                  <c:v>6.6</c:v>
                </c:pt>
                <c:pt idx="3247">
                  <c:v>5.9</c:v>
                </c:pt>
                <c:pt idx="3248">
                  <c:v>6.3</c:v>
                </c:pt>
                <c:pt idx="3249">
                  <c:v>6.3</c:v>
                </c:pt>
                <c:pt idx="3250">
                  <c:v>7.7</c:v>
                </c:pt>
                <c:pt idx="3251">
                  <c:v>7</c:v>
                </c:pt>
                <c:pt idx="3252">
                  <c:v>6.3</c:v>
                </c:pt>
                <c:pt idx="3253">
                  <c:v>6.2</c:v>
                </c:pt>
                <c:pt idx="3254">
                  <c:v>7.7</c:v>
                </c:pt>
                <c:pt idx="3255">
                  <c:v>6.5</c:v>
                </c:pt>
                <c:pt idx="3256">
                  <c:v>5.8</c:v>
                </c:pt>
                <c:pt idx="3257">
                  <c:v>6.1</c:v>
                </c:pt>
                <c:pt idx="3258">
                  <c:v>5.2</c:v>
                </c:pt>
                <c:pt idx="3259">
                  <c:v>8.1999999999999993</c:v>
                </c:pt>
                <c:pt idx="3260">
                  <c:v>6</c:v>
                </c:pt>
                <c:pt idx="3261">
                  <c:v>6.8</c:v>
                </c:pt>
                <c:pt idx="3262">
                  <c:v>7</c:v>
                </c:pt>
                <c:pt idx="3263">
                  <c:v>6.8</c:v>
                </c:pt>
                <c:pt idx="3264">
                  <c:v>7.1</c:v>
                </c:pt>
                <c:pt idx="3265">
                  <c:v>6.9</c:v>
                </c:pt>
                <c:pt idx="3266">
                  <c:v>6.9</c:v>
                </c:pt>
                <c:pt idx="3267">
                  <c:v>7.2</c:v>
                </c:pt>
                <c:pt idx="3268">
                  <c:v>7.8</c:v>
                </c:pt>
                <c:pt idx="3269">
                  <c:v>7.3</c:v>
                </c:pt>
                <c:pt idx="3270">
                  <c:v>7.5</c:v>
                </c:pt>
                <c:pt idx="3271">
                  <c:v>6</c:v>
                </c:pt>
                <c:pt idx="3272">
                  <c:v>6.8</c:v>
                </c:pt>
                <c:pt idx="3273">
                  <c:v>3.9</c:v>
                </c:pt>
                <c:pt idx="3274">
                  <c:v>6.1</c:v>
                </c:pt>
                <c:pt idx="3275">
                  <c:v>7.5</c:v>
                </c:pt>
                <c:pt idx="3276">
                  <c:v>8.1999999999999993</c:v>
                </c:pt>
                <c:pt idx="3277">
                  <c:v>7.8</c:v>
                </c:pt>
                <c:pt idx="3278">
                  <c:v>5.2</c:v>
                </c:pt>
                <c:pt idx="3279">
                  <c:v>6.8</c:v>
                </c:pt>
                <c:pt idx="3280">
                  <c:v>7</c:v>
                </c:pt>
                <c:pt idx="3281">
                  <c:v>6.5</c:v>
                </c:pt>
                <c:pt idx="3282">
                  <c:v>6.4</c:v>
                </c:pt>
                <c:pt idx="3283">
                  <c:v>5.3</c:v>
                </c:pt>
                <c:pt idx="3284">
                  <c:v>4.7</c:v>
                </c:pt>
                <c:pt idx="3285">
                  <c:v>7.6</c:v>
                </c:pt>
                <c:pt idx="3286">
                  <c:v>7.1</c:v>
                </c:pt>
                <c:pt idx="3287">
                  <c:v>6.5</c:v>
                </c:pt>
                <c:pt idx="3288">
                  <c:v>8.5</c:v>
                </c:pt>
                <c:pt idx="3289">
                  <c:v>8.6999999999999993</c:v>
                </c:pt>
                <c:pt idx="3290">
                  <c:v>7.1</c:v>
                </c:pt>
                <c:pt idx="3291">
                  <c:v>8.3000000000000007</c:v>
                </c:pt>
                <c:pt idx="3292">
                  <c:v>7.4</c:v>
                </c:pt>
                <c:pt idx="3293">
                  <c:v>7.5</c:v>
                </c:pt>
                <c:pt idx="3294">
                  <c:v>7.2</c:v>
                </c:pt>
                <c:pt idx="3295">
                  <c:v>7.6</c:v>
                </c:pt>
                <c:pt idx="3296">
                  <c:v>7.8</c:v>
                </c:pt>
                <c:pt idx="3297">
                  <c:v>8.1999999999999993</c:v>
                </c:pt>
                <c:pt idx="3298">
                  <c:v>6.6</c:v>
                </c:pt>
                <c:pt idx="3299">
                  <c:v>5.7</c:v>
                </c:pt>
                <c:pt idx="3300">
                  <c:v>7.4</c:v>
                </c:pt>
                <c:pt idx="3301">
                  <c:v>8</c:v>
                </c:pt>
                <c:pt idx="3302">
                  <c:v>5.4</c:v>
                </c:pt>
                <c:pt idx="3303">
                  <c:v>7.4</c:v>
                </c:pt>
                <c:pt idx="3304">
                  <c:v>5.7</c:v>
                </c:pt>
                <c:pt idx="3305">
                  <c:v>6.8</c:v>
                </c:pt>
                <c:pt idx="3306">
                  <c:v>5.4</c:v>
                </c:pt>
                <c:pt idx="3307">
                  <c:v>5.0999999999999996</c:v>
                </c:pt>
                <c:pt idx="3308">
                  <c:v>5.9</c:v>
                </c:pt>
                <c:pt idx="3309">
                  <c:v>8.1999999999999993</c:v>
                </c:pt>
                <c:pt idx="3310">
                  <c:v>5.3</c:v>
                </c:pt>
                <c:pt idx="3311">
                  <c:v>4.3</c:v>
                </c:pt>
                <c:pt idx="3312">
                  <c:v>7.2</c:v>
                </c:pt>
                <c:pt idx="3313">
                  <c:v>5.9</c:v>
                </c:pt>
                <c:pt idx="3314">
                  <c:v>3</c:v>
                </c:pt>
                <c:pt idx="3315">
                  <c:v>7.9</c:v>
                </c:pt>
                <c:pt idx="3316">
                  <c:v>3.2</c:v>
                </c:pt>
                <c:pt idx="3317">
                  <c:v>6.5</c:v>
                </c:pt>
                <c:pt idx="3318">
                  <c:v>7</c:v>
                </c:pt>
                <c:pt idx="3319">
                  <c:v>6.9</c:v>
                </c:pt>
                <c:pt idx="3320">
                  <c:v>4.4000000000000004</c:v>
                </c:pt>
                <c:pt idx="3321">
                  <c:v>6</c:v>
                </c:pt>
                <c:pt idx="3322">
                  <c:v>5.3</c:v>
                </c:pt>
                <c:pt idx="3323">
                  <c:v>5.3</c:v>
                </c:pt>
                <c:pt idx="3324">
                  <c:v>7.1</c:v>
                </c:pt>
                <c:pt idx="3325">
                  <c:v>5.4</c:v>
                </c:pt>
                <c:pt idx="3326">
                  <c:v>6.9</c:v>
                </c:pt>
                <c:pt idx="3327">
                  <c:v>7.3</c:v>
                </c:pt>
                <c:pt idx="3328">
                  <c:v>6.6</c:v>
                </c:pt>
                <c:pt idx="3329">
                  <c:v>5.4</c:v>
                </c:pt>
                <c:pt idx="3330">
                  <c:v>8.4</c:v>
                </c:pt>
                <c:pt idx="3331">
                  <c:v>6.3</c:v>
                </c:pt>
                <c:pt idx="3332">
                  <c:v>6.1</c:v>
                </c:pt>
                <c:pt idx="3333">
                  <c:v>5.3</c:v>
                </c:pt>
                <c:pt idx="3334">
                  <c:v>5.3</c:v>
                </c:pt>
                <c:pt idx="3335">
                  <c:v>7.4</c:v>
                </c:pt>
                <c:pt idx="3336">
                  <c:v>4.0999999999999996</c:v>
                </c:pt>
                <c:pt idx="3337">
                  <c:v>6.7</c:v>
                </c:pt>
                <c:pt idx="3338">
                  <c:v>5.8</c:v>
                </c:pt>
                <c:pt idx="3339">
                  <c:v>8</c:v>
                </c:pt>
                <c:pt idx="3340">
                  <c:v>6.5</c:v>
                </c:pt>
                <c:pt idx="3341">
                  <c:v>6.8</c:v>
                </c:pt>
                <c:pt idx="3342">
                  <c:v>7.4</c:v>
                </c:pt>
                <c:pt idx="3343">
                  <c:v>8.3000000000000007</c:v>
                </c:pt>
                <c:pt idx="3344">
                  <c:v>5.3</c:v>
                </c:pt>
                <c:pt idx="3345">
                  <c:v>8.1</c:v>
                </c:pt>
                <c:pt idx="3346">
                  <c:v>8</c:v>
                </c:pt>
                <c:pt idx="3347">
                  <c:v>5.7</c:v>
                </c:pt>
                <c:pt idx="3348">
                  <c:v>7.1</c:v>
                </c:pt>
                <c:pt idx="3349">
                  <c:v>7.8</c:v>
                </c:pt>
                <c:pt idx="3350">
                  <c:v>5.9</c:v>
                </c:pt>
                <c:pt idx="3351">
                  <c:v>7.8</c:v>
                </c:pt>
                <c:pt idx="3352">
                  <c:v>7.2</c:v>
                </c:pt>
                <c:pt idx="3353">
                  <c:v>5.0999999999999996</c:v>
                </c:pt>
                <c:pt idx="3354">
                  <c:v>5.0999999999999996</c:v>
                </c:pt>
                <c:pt idx="3355">
                  <c:v>6.9</c:v>
                </c:pt>
                <c:pt idx="3356">
                  <c:v>4.5999999999999996</c:v>
                </c:pt>
                <c:pt idx="3357">
                  <c:v>6.7</c:v>
                </c:pt>
                <c:pt idx="3358">
                  <c:v>7.1</c:v>
                </c:pt>
                <c:pt idx="3359">
                  <c:v>7.6</c:v>
                </c:pt>
                <c:pt idx="3360">
                  <c:v>8.1</c:v>
                </c:pt>
                <c:pt idx="3361">
                  <c:v>7</c:v>
                </c:pt>
                <c:pt idx="3362">
                  <c:v>7.1</c:v>
                </c:pt>
                <c:pt idx="3363">
                  <c:v>7.6</c:v>
                </c:pt>
                <c:pt idx="3364">
                  <c:v>7.1</c:v>
                </c:pt>
                <c:pt idx="3365">
                  <c:v>7.7</c:v>
                </c:pt>
                <c:pt idx="3366">
                  <c:v>7.6</c:v>
                </c:pt>
                <c:pt idx="3367">
                  <c:v>5.7</c:v>
                </c:pt>
                <c:pt idx="3368">
                  <c:v>7.1</c:v>
                </c:pt>
                <c:pt idx="3369">
                  <c:v>6.2</c:v>
                </c:pt>
                <c:pt idx="3370">
                  <c:v>6.1</c:v>
                </c:pt>
                <c:pt idx="3371">
                  <c:v>5.9</c:v>
                </c:pt>
                <c:pt idx="3372">
                  <c:v>6.8</c:v>
                </c:pt>
                <c:pt idx="3373">
                  <c:v>6.8</c:v>
                </c:pt>
                <c:pt idx="3374">
                  <c:v>5.0999999999999996</c:v>
                </c:pt>
                <c:pt idx="3375">
                  <c:v>7.7</c:v>
                </c:pt>
                <c:pt idx="3376">
                  <c:v>3.9</c:v>
                </c:pt>
                <c:pt idx="3377">
                  <c:v>5.7</c:v>
                </c:pt>
                <c:pt idx="3378">
                  <c:v>4.7</c:v>
                </c:pt>
                <c:pt idx="3379">
                  <c:v>5.9</c:v>
                </c:pt>
                <c:pt idx="3380">
                  <c:v>8.1</c:v>
                </c:pt>
                <c:pt idx="3381">
                  <c:v>7.6</c:v>
                </c:pt>
                <c:pt idx="3382">
                  <c:v>7.2</c:v>
                </c:pt>
                <c:pt idx="3383">
                  <c:v>7.5</c:v>
                </c:pt>
                <c:pt idx="3384">
                  <c:v>5.0999999999999996</c:v>
                </c:pt>
                <c:pt idx="3385">
                  <c:v>6.9</c:v>
                </c:pt>
                <c:pt idx="3386">
                  <c:v>7.6</c:v>
                </c:pt>
                <c:pt idx="3387">
                  <c:v>7.6</c:v>
                </c:pt>
                <c:pt idx="3388">
                  <c:v>7.6</c:v>
                </c:pt>
                <c:pt idx="3389">
                  <c:v>5.3</c:v>
                </c:pt>
                <c:pt idx="3390">
                  <c:v>8.5</c:v>
                </c:pt>
                <c:pt idx="3391">
                  <c:v>7</c:v>
                </c:pt>
                <c:pt idx="3392">
                  <c:v>7.8</c:v>
                </c:pt>
                <c:pt idx="3393">
                  <c:v>7.2</c:v>
                </c:pt>
                <c:pt idx="3394">
                  <c:v>8</c:v>
                </c:pt>
                <c:pt idx="3395">
                  <c:v>8.1</c:v>
                </c:pt>
                <c:pt idx="3396">
                  <c:v>6.8</c:v>
                </c:pt>
                <c:pt idx="3397">
                  <c:v>7.2</c:v>
                </c:pt>
                <c:pt idx="3398">
                  <c:v>7.4</c:v>
                </c:pt>
                <c:pt idx="3399">
                  <c:v>6.1</c:v>
                </c:pt>
                <c:pt idx="3400">
                  <c:v>7</c:v>
                </c:pt>
                <c:pt idx="3401">
                  <c:v>5.3</c:v>
                </c:pt>
                <c:pt idx="3402">
                  <c:v>4.7</c:v>
                </c:pt>
                <c:pt idx="3403">
                  <c:v>5.7</c:v>
                </c:pt>
                <c:pt idx="3404">
                  <c:v>6.5</c:v>
                </c:pt>
                <c:pt idx="3405">
                  <c:v>8</c:v>
                </c:pt>
                <c:pt idx="3406">
                  <c:v>3.3</c:v>
                </c:pt>
                <c:pt idx="3407">
                  <c:v>6.9</c:v>
                </c:pt>
                <c:pt idx="3408">
                  <c:v>8.1</c:v>
                </c:pt>
                <c:pt idx="3409">
                  <c:v>6.8</c:v>
                </c:pt>
                <c:pt idx="3410">
                  <c:v>4.5999999999999996</c:v>
                </c:pt>
                <c:pt idx="3411">
                  <c:v>7</c:v>
                </c:pt>
                <c:pt idx="3412">
                  <c:v>6.7</c:v>
                </c:pt>
                <c:pt idx="3413">
                  <c:v>5.8</c:v>
                </c:pt>
                <c:pt idx="3414">
                  <c:v>4.5</c:v>
                </c:pt>
                <c:pt idx="3415">
                  <c:v>6.6</c:v>
                </c:pt>
                <c:pt idx="3416">
                  <c:v>6.6</c:v>
                </c:pt>
                <c:pt idx="3417">
                  <c:v>7.8</c:v>
                </c:pt>
                <c:pt idx="3418">
                  <c:v>7.7</c:v>
                </c:pt>
                <c:pt idx="3419">
                  <c:v>5.7</c:v>
                </c:pt>
                <c:pt idx="3420">
                  <c:v>7.1</c:v>
                </c:pt>
                <c:pt idx="3421">
                  <c:v>6.4</c:v>
                </c:pt>
                <c:pt idx="3422">
                  <c:v>7</c:v>
                </c:pt>
                <c:pt idx="3423">
                  <c:v>5.8</c:v>
                </c:pt>
                <c:pt idx="3424">
                  <c:v>7.8</c:v>
                </c:pt>
                <c:pt idx="3425">
                  <c:v>7.2</c:v>
                </c:pt>
                <c:pt idx="3426">
                  <c:v>5.6</c:v>
                </c:pt>
                <c:pt idx="3427">
                  <c:v>6.8</c:v>
                </c:pt>
                <c:pt idx="3428">
                  <c:v>7.3</c:v>
                </c:pt>
                <c:pt idx="3429">
                  <c:v>7.3</c:v>
                </c:pt>
                <c:pt idx="3430">
                  <c:v>7.8</c:v>
                </c:pt>
                <c:pt idx="3431">
                  <c:v>6.7</c:v>
                </c:pt>
                <c:pt idx="3432">
                  <c:v>7.5</c:v>
                </c:pt>
                <c:pt idx="3433">
                  <c:v>6.3</c:v>
                </c:pt>
                <c:pt idx="3434">
                  <c:v>6.3</c:v>
                </c:pt>
                <c:pt idx="3435">
                  <c:v>6.8</c:v>
                </c:pt>
                <c:pt idx="3436">
                  <c:v>7.8</c:v>
                </c:pt>
                <c:pt idx="3437">
                  <c:v>6.9</c:v>
                </c:pt>
                <c:pt idx="3438">
                  <c:v>7.2</c:v>
                </c:pt>
                <c:pt idx="3439">
                  <c:v>7.2</c:v>
                </c:pt>
                <c:pt idx="3440">
                  <c:v>5.4</c:v>
                </c:pt>
                <c:pt idx="3441">
                  <c:v>7.1</c:v>
                </c:pt>
                <c:pt idx="3442">
                  <c:v>6.8</c:v>
                </c:pt>
                <c:pt idx="3443">
                  <c:v>7.4</c:v>
                </c:pt>
                <c:pt idx="3444">
                  <c:v>6.7</c:v>
                </c:pt>
                <c:pt idx="3445">
                  <c:v>7.2</c:v>
                </c:pt>
                <c:pt idx="3446">
                  <c:v>7.5</c:v>
                </c:pt>
                <c:pt idx="3447">
                  <c:v>6.8</c:v>
                </c:pt>
                <c:pt idx="3448">
                  <c:v>7.9</c:v>
                </c:pt>
                <c:pt idx="3449">
                  <c:v>6.7</c:v>
                </c:pt>
                <c:pt idx="3450">
                  <c:v>5.8</c:v>
                </c:pt>
                <c:pt idx="3451">
                  <c:v>6.5</c:v>
                </c:pt>
                <c:pt idx="3452">
                  <c:v>7.2</c:v>
                </c:pt>
                <c:pt idx="3453">
                  <c:v>6.5</c:v>
                </c:pt>
                <c:pt idx="3454">
                  <c:v>6.2</c:v>
                </c:pt>
                <c:pt idx="3455">
                  <c:v>8.6</c:v>
                </c:pt>
                <c:pt idx="3456">
                  <c:v>6.5</c:v>
                </c:pt>
                <c:pt idx="3457">
                  <c:v>6.3</c:v>
                </c:pt>
                <c:pt idx="3458">
                  <c:v>4.3</c:v>
                </c:pt>
                <c:pt idx="3459">
                  <c:v>6.7</c:v>
                </c:pt>
                <c:pt idx="3460">
                  <c:v>6.7</c:v>
                </c:pt>
                <c:pt idx="3461">
                  <c:v>5.0999999999999996</c:v>
                </c:pt>
                <c:pt idx="3462">
                  <c:v>7.7</c:v>
                </c:pt>
                <c:pt idx="3463">
                  <c:v>6.7</c:v>
                </c:pt>
                <c:pt idx="3464">
                  <c:v>6.6</c:v>
                </c:pt>
                <c:pt idx="3465">
                  <c:v>8.1999999999999993</c:v>
                </c:pt>
                <c:pt idx="3466">
                  <c:v>8.1</c:v>
                </c:pt>
                <c:pt idx="3467">
                  <c:v>7.2</c:v>
                </c:pt>
                <c:pt idx="3468">
                  <c:v>7.4</c:v>
                </c:pt>
                <c:pt idx="3469">
                  <c:v>6.5</c:v>
                </c:pt>
                <c:pt idx="3470">
                  <c:v>6.2</c:v>
                </c:pt>
                <c:pt idx="3471">
                  <c:v>6.1</c:v>
                </c:pt>
                <c:pt idx="3472">
                  <c:v>5.7</c:v>
                </c:pt>
                <c:pt idx="3473">
                  <c:v>7.2</c:v>
                </c:pt>
                <c:pt idx="3474">
                  <c:v>7.7</c:v>
                </c:pt>
                <c:pt idx="3475">
                  <c:v>7.1</c:v>
                </c:pt>
                <c:pt idx="3476">
                  <c:v>7.4</c:v>
                </c:pt>
                <c:pt idx="3477">
                  <c:v>7.7</c:v>
                </c:pt>
                <c:pt idx="3478">
                  <c:v>6.6</c:v>
                </c:pt>
                <c:pt idx="3479">
                  <c:v>6</c:v>
                </c:pt>
                <c:pt idx="3480">
                  <c:v>8.4</c:v>
                </c:pt>
                <c:pt idx="3481">
                  <c:v>8.9</c:v>
                </c:pt>
                <c:pt idx="3482">
                  <c:v>7.9</c:v>
                </c:pt>
                <c:pt idx="3483">
                  <c:v>6</c:v>
                </c:pt>
                <c:pt idx="3484">
                  <c:v>6.1</c:v>
                </c:pt>
                <c:pt idx="3485">
                  <c:v>6.2</c:v>
                </c:pt>
                <c:pt idx="3486">
                  <c:v>6.8</c:v>
                </c:pt>
                <c:pt idx="3487">
                  <c:v>5.9</c:v>
                </c:pt>
                <c:pt idx="3488">
                  <c:v>6.1</c:v>
                </c:pt>
                <c:pt idx="3489">
                  <c:v>7.6</c:v>
                </c:pt>
                <c:pt idx="3490">
                  <c:v>8.1</c:v>
                </c:pt>
                <c:pt idx="3491">
                  <c:v>5.7</c:v>
                </c:pt>
                <c:pt idx="3492">
                  <c:v>6.6</c:v>
                </c:pt>
                <c:pt idx="3493">
                  <c:v>7.3</c:v>
                </c:pt>
                <c:pt idx="3494">
                  <c:v>5</c:v>
                </c:pt>
                <c:pt idx="3495">
                  <c:v>7</c:v>
                </c:pt>
                <c:pt idx="3496">
                  <c:v>3.4</c:v>
                </c:pt>
                <c:pt idx="3497">
                  <c:v>5.9</c:v>
                </c:pt>
                <c:pt idx="3498">
                  <c:v>6</c:v>
                </c:pt>
                <c:pt idx="3499">
                  <c:v>7.4</c:v>
                </c:pt>
                <c:pt idx="3500">
                  <c:v>7.4</c:v>
                </c:pt>
                <c:pt idx="3501">
                  <c:v>4.2</c:v>
                </c:pt>
                <c:pt idx="3502">
                  <c:v>6.2</c:v>
                </c:pt>
                <c:pt idx="3503">
                  <c:v>5.4</c:v>
                </c:pt>
                <c:pt idx="3504">
                  <c:v>7.2</c:v>
                </c:pt>
                <c:pt idx="3505">
                  <c:v>6.7</c:v>
                </c:pt>
                <c:pt idx="3506">
                  <c:v>7.2</c:v>
                </c:pt>
                <c:pt idx="3507">
                  <c:v>7.4</c:v>
                </c:pt>
                <c:pt idx="3508">
                  <c:v>5.6</c:v>
                </c:pt>
                <c:pt idx="3509">
                  <c:v>6.8</c:v>
                </c:pt>
                <c:pt idx="3510">
                  <c:v>7.7</c:v>
                </c:pt>
                <c:pt idx="3511">
                  <c:v>7</c:v>
                </c:pt>
                <c:pt idx="3512">
                  <c:v>7.2</c:v>
                </c:pt>
                <c:pt idx="3513">
                  <c:v>7.2</c:v>
                </c:pt>
                <c:pt idx="3514">
                  <c:v>6.2</c:v>
                </c:pt>
                <c:pt idx="3515">
                  <c:v>6.9</c:v>
                </c:pt>
                <c:pt idx="3516">
                  <c:v>7</c:v>
                </c:pt>
                <c:pt idx="3517">
                  <c:v>6.7</c:v>
                </c:pt>
                <c:pt idx="3518">
                  <c:v>7.4</c:v>
                </c:pt>
                <c:pt idx="3519">
                  <c:v>6.1</c:v>
                </c:pt>
                <c:pt idx="3520">
                  <c:v>8.1999999999999993</c:v>
                </c:pt>
                <c:pt idx="3521">
                  <c:v>7.7</c:v>
                </c:pt>
                <c:pt idx="3522">
                  <c:v>7.3</c:v>
                </c:pt>
                <c:pt idx="3523">
                  <c:v>7.6</c:v>
                </c:pt>
                <c:pt idx="3524">
                  <c:v>5.6</c:v>
                </c:pt>
                <c:pt idx="3525">
                  <c:v>6.4</c:v>
                </c:pt>
                <c:pt idx="3526">
                  <c:v>6.8</c:v>
                </c:pt>
                <c:pt idx="3527">
                  <c:v>6.1</c:v>
                </c:pt>
                <c:pt idx="3528">
                  <c:v>6</c:v>
                </c:pt>
                <c:pt idx="3529">
                  <c:v>6.1</c:v>
                </c:pt>
                <c:pt idx="3530">
                  <c:v>5.5</c:v>
                </c:pt>
                <c:pt idx="3531">
                  <c:v>6.9</c:v>
                </c:pt>
                <c:pt idx="3532">
                  <c:v>4.0999999999999996</c:v>
                </c:pt>
                <c:pt idx="3533">
                  <c:v>5.4</c:v>
                </c:pt>
                <c:pt idx="3534">
                  <c:v>8.1999999999999993</c:v>
                </c:pt>
                <c:pt idx="3535">
                  <c:v>5.7</c:v>
                </c:pt>
                <c:pt idx="3536">
                  <c:v>7.9</c:v>
                </c:pt>
                <c:pt idx="3537">
                  <c:v>7.1</c:v>
                </c:pt>
                <c:pt idx="3538">
                  <c:v>6.4</c:v>
                </c:pt>
                <c:pt idx="3539">
                  <c:v>7.5</c:v>
                </c:pt>
                <c:pt idx="3540">
                  <c:v>6.4</c:v>
                </c:pt>
                <c:pt idx="3541">
                  <c:v>7.2</c:v>
                </c:pt>
                <c:pt idx="3542">
                  <c:v>6</c:v>
                </c:pt>
                <c:pt idx="3543">
                  <c:v>5.6</c:v>
                </c:pt>
                <c:pt idx="3544">
                  <c:v>8.4</c:v>
                </c:pt>
                <c:pt idx="3545">
                  <c:v>7.5</c:v>
                </c:pt>
                <c:pt idx="3546">
                  <c:v>7.2</c:v>
                </c:pt>
                <c:pt idx="3547">
                  <c:v>7.2</c:v>
                </c:pt>
                <c:pt idx="3548">
                  <c:v>6.5</c:v>
                </c:pt>
                <c:pt idx="3549">
                  <c:v>6.4</c:v>
                </c:pt>
                <c:pt idx="3550">
                  <c:v>7.5</c:v>
                </c:pt>
                <c:pt idx="3551">
                  <c:v>6.9</c:v>
                </c:pt>
                <c:pt idx="3552">
                  <c:v>7</c:v>
                </c:pt>
                <c:pt idx="3553">
                  <c:v>6.3</c:v>
                </c:pt>
                <c:pt idx="3554">
                  <c:v>5.5</c:v>
                </c:pt>
                <c:pt idx="3555">
                  <c:v>6.6</c:v>
                </c:pt>
                <c:pt idx="3556">
                  <c:v>5.2</c:v>
                </c:pt>
                <c:pt idx="3557">
                  <c:v>8.3000000000000007</c:v>
                </c:pt>
                <c:pt idx="3558">
                  <c:v>7.2</c:v>
                </c:pt>
                <c:pt idx="3559">
                  <c:v>7.2</c:v>
                </c:pt>
                <c:pt idx="3560">
                  <c:v>7.8</c:v>
                </c:pt>
                <c:pt idx="3561">
                  <c:v>6.4</c:v>
                </c:pt>
                <c:pt idx="3562">
                  <c:v>8.1</c:v>
                </c:pt>
                <c:pt idx="3563">
                  <c:v>5.6</c:v>
                </c:pt>
                <c:pt idx="3564">
                  <c:v>6.6</c:v>
                </c:pt>
                <c:pt idx="3565">
                  <c:v>7.7</c:v>
                </c:pt>
                <c:pt idx="3566">
                  <c:v>6.5</c:v>
                </c:pt>
                <c:pt idx="3567">
                  <c:v>6.1</c:v>
                </c:pt>
                <c:pt idx="3568">
                  <c:v>5.7</c:v>
                </c:pt>
                <c:pt idx="3569">
                  <c:v>5.9</c:v>
                </c:pt>
                <c:pt idx="3570">
                  <c:v>7.7</c:v>
                </c:pt>
                <c:pt idx="3571">
                  <c:v>7.1</c:v>
                </c:pt>
                <c:pt idx="3572">
                  <c:v>7.6</c:v>
                </c:pt>
                <c:pt idx="3573">
                  <c:v>7.4</c:v>
                </c:pt>
                <c:pt idx="3574">
                  <c:v>6.8</c:v>
                </c:pt>
                <c:pt idx="3575">
                  <c:v>6.5</c:v>
                </c:pt>
                <c:pt idx="3576">
                  <c:v>7.3</c:v>
                </c:pt>
                <c:pt idx="3577">
                  <c:v>7.3</c:v>
                </c:pt>
                <c:pt idx="3578">
                  <c:v>6.5</c:v>
                </c:pt>
                <c:pt idx="3579">
                  <c:v>6</c:v>
                </c:pt>
                <c:pt idx="3580">
                  <c:v>5.3</c:v>
                </c:pt>
                <c:pt idx="3581">
                  <c:v>6.6</c:v>
                </c:pt>
                <c:pt idx="3582">
                  <c:v>8.6999999999999993</c:v>
                </c:pt>
                <c:pt idx="3583">
                  <c:v>6.2</c:v>
                </c:pt>
                <c:pt idx="3584">
                  <c:v>5.8</c:v>
                </c:pt>
                <c:pt idx="3585">
                  <c:v>5.7</c:v>
                </c:pt>
                <c:pt idx="3586">
                  <c:v>6.1</c:v>
                </c:pt>
                <c:pt idx="3587">
                  <c:v>6.4</c:v>
                </c:pt>
                <c:pt idx="3588">
                  <c:v>4.5999999999999996</c:v>
                </c:pt>
                <c:pt idx="3589">
                  <c:v>5.9</c:v>
                </c:pt>
                <c:pt idx="3590">
                  <c:v>7.7</c:v>
                </c:pt>
                <c:pt idx="3591">
                  <c:v>7.1</c:v>
                </c:pt>
                <c:pt idx="3592">
                  <c:v>6.2</c:v>
                </c:pt>
                <c:pt idx="3593">
                  <c:v>7.7</c:v>
                </c:pt>
                <c:pt idx="3594">
                  <c:v>7.5</c:v>
                </c:pt>
                <c:pt idx="3595">
                  <c:v>6.9</c:v>
                </c:pt>
                <c:pt idx="3596">
                  <c:v>7.1</c:v>
                </c:pt>
                <c:pt idx="3597">
                  <c:v>6.3</c:v>
                </c:pt>
                <c:pt idx="3598">
                  <c:v>8.3000000000000007</c:v>
                </c:pt>
                <c:pt idx="3599">
                  <c:v>7.1</c:v>
                </c:pt>
                <c:pt idx="3600">
                  <c:v>7.2</c:v>
                </c:pt>
                <c:pt idx="3601">
                  <c:v>5.0999999999999996</c:v>
                </c:pt>
                <c:pt idx="3602">
                  <c:v>6.9</c:v>
                </c:pt>
                <c:pt idx="3603">
                  <c:v>6.1</c:v>
                </c:pt>
                <c:pt idx="3604">
                  <c:v>6.3</c:v>
                </c:pt>
                <c:pt idx="3605">
                  <c:v>6.1</c:v>
                </c:pt>
                <c:pt idx="3606">
                  <c:v>7.8</c:v>
                </c:pt>
                <c:pt idx="3607">
                  <c:v>4.7</c:v>
                </c:pt>
                <c:pt idx="3608">
                  <c:v>6.7</c:v>
                </c:pt>
                <c:pt idx="3609">
                  <c:v>6.6</c:v>
                </c:pt>
                <c:pt idx="3610">
                  <c:v>6.9</c:v>
                </c:pt>
                <c:pt idx="3611">
                  <c:v>7.1</c:v>
                </c:pt>
                <c:pt idx="3612">
                  <c:v>6.7</c:v>
                </c:pt>
                <c:pt idx="3613">
                  <c:v>7.1</c:v>
                </c:pt>
                <c:pt idx="3614">
                  <c:v>6.6</c:v>
                </c:pt>
                <c:pt idx="3615">
                  <c:v>4.8</c:v>
                </c:pt>
                <c:pt idx="3616">
                  <c:v>6.4</c:v>
                </c:pt>
                <c:pt idx="3617">
                  <c:v>7.3</c:v>
                </c:pt>
                <c:pt idx="3618">
                  <c:v>6.9</c:v>
                </c:pt>
                <c:pt idx="3619">
                  <c:v>7.2</c:v>
                </c:pt>
                <c:pt idx="3620">
                  <c:v>6.5</c:v>
                </c:pt>
                <c:pt idx="3621">
                  <c:v>6.6</c:v>
                </c:pt>
                <c:pt idx="3622">
                  <c:v>6.7</c:v>
                </c:pt>
                <c:pt idx="3623">
                  <c:v>7.3</c:v>
                </c:pt>
                <c:pt idx="3624">
                  <c:v>7</c:v>
                </c:pt>
                <c:pt idx="3625">
                  <c:v>5.5</c:v>
                </c:pt>
                <c:pt idx="3626">
                  <c:v>6.7</c:v>
                </c:pt>
                <c:pt idx="3627">
                  <c:v>3.9</c:v>
                </c:pt>
                <c:pt idx="3628">
                  <c:v>7.5</c:v>
                </c:pt>
                <c:pt idx="3629">
                  <c:v>7</c:v>
                </c:pt>
                <c:pt idx="3630">
                  <c:v>6.7</c:v>
                </c:pt>
                <c:pt idx="3631">
                  <c:v>7.4</c:v>
                </c:pt>
                <c:pt idx="3632">
                  <c:v>8</c:v>
                </c:pt>
                <c:pt idx="3633">
                  <c:v>7.2</c:v>
                </c:pt>
                <c:pt idx="3634">
                  <c:v>6.5</c:v>
                </c:pt>
                <c:pt idx="3635">
                  <c:v>7.7</c:v>
                </c:pt>
                <c:pt idx="3636">
                  <c:v>8.5</c:v>
                </c:pt>
                <c:pt idx="3637">
                  <c:v>7.7</c:v>
                </c:pt>
                <c:pt idx="3638">
                  <c:v>6.5</c:v>
                </c:pt>
                <c:pt idx="3639">
                  <c:v>7</c:v>
                </c:pt>
                <c:pt idx="3640">
                  <c:v>5.5</c:v>
                </c:pt>
                <c:pt idx="3641">
                  <c:v>6.3</c:v>
                </c:pt>
                <c:pt idx="3642">
                  <c:v>7.9</c:v>
                </c:pt>
                <c:pt idx="3643">
                  <c:v>7.4</c:v>
                </c:pt>
                <c:pt idx="3644">
                  <c:v>7.5</c:v>
                </c:pt>
                <c:pt idx="3645">
                  <c:v>6.7</c:v>
                </c:pt>
                <c:pt idx="3646">
                  <c:v>4.2</c:v>
                </c:pt>
                <c:pt idx="3647">
                  <c:v>7</c:v>
                </c:pt>
                <c:pt idx="3648">
                  <c:v>7</c:v>
                </c:pt>
                <c:pt idx="3649">
                  <c:v>6.8</c:v>
                </c:pt>
                <c:pt idx="3650">
                  <c:v>7.5</c:v>
                </c:pt>
                <c:pt idx="3651">
                  <c:v>5.3</c:v>
                </c:pt>
                <c:pt idx="3652">
                  <c:v>7.3</c:v>
                </c:pt>
                <c:pt idx="3653">
                  <c:v>5.6</c:v>
                </c:pt>
                <c:pt idx="3654">
                  <c:v>5.6</c:v>
                </c:pt>
                <c:pt idx="3655">
                  <c:v>6.6</c:v>
                </c:pt>
                <c:pt idx="3656">
                  <c:v>6.3</c:v>
                </c:pt>
                <c:pt idx="3657">
                  <c:v>7.5</c:v>
                </c:pt>
                <c:pt idx="3658">
                  <c:v>7.6</c:v>
                </c:pt>
                <c:pt idx="3659">
                  <c:v>4.0999999999999996</c:v>
                </c:pt>
                <c:pt idx="3660">
                  <c:v>7.8</c:v>
                </c:pt>
                <c:pt idx="3661">
                  <c:v>7.3</c:v>
                </c:pt>
                <c:pt idx="3662">
                  <c:v>7.1</c:v>
                </c:pt>
                <c:pt idx="3663">
                  <c:v>6.1</c:v>
                </c:pt>
                <c:pt idx="3664">
                  <c:v>6.9</c:v>
                </c:pt>
                <c:pt idx="3665">
                  <c:v>7.5</c:v>
                </c:pt>
                <c:pt idx="3666">
                  <c:v>7</c:v>
                </c:pt>
                <c:pt idx="3667">
                  <c:v>6.9</c:v>
                </c:pt>
                <c:pt idx="3668">
                  <c:v>6.6</c:v>
                </c:pt>
              </c:numCache>
            </c:numRef>
          </c:xVal>
          <c:yVal>
            <c:numRef>
              <c:f>Duration!$C$2:$C$3670</c:f>
              <c:numCache>
                <c:formatCode>General</c:formatCode>
                <c:ptCount val="3669"/>
                <c:pt idx="0">
                  <c:v>3</c:v>
                </c:pt>
                <c:pt idx="1">
                  <c:v>2.8</c:v>
                </c:pt>
                <c:pt idx="2">
                  <c:v>2.5</c:v>
                </c:pt>
                <c:pt idx="3">
                  <c:v>2.7</c:v>
                </c:pt>
                <c:pt idx="4">
                  <c:v>2.2000000000000002</c:v>
                </c:pt>
                <c:pt idx="5">
                  <c:v>2.6</c:v>
                </c:pt>
                <c:pt idx="6">
                  <c:v>1.7</c:v>
                </c:pt>
                <c:pt idx="7">
                  <c:v>2.4</c:v>
                </c:pt>
                <c:pt idx="8">
                  <c:v>2.6</c:v>
                </c:pt>
                <c:pt idx="9">
                  <c:v>3</c:v>
                </c:pt>
                <c:pt idx="10">
                  <c:v>2.8</c:v>
                </c:pt>
                <c:pt idx="11">
                  <c:v>1.8</c:v>
                </c:pt>
                <c:pt idx="12">
                  <c:v>2.5</c:v>
                </c:pt>
                <c:pt idx="13">
                  <c:v>2.5</c:v>
                </c:pt>
                <c:pt idx="14">
                  <c:v>2.4</c:v>
                </c:pt>
                <c:pt idx="15">
                  <c:v>2.5</c:v>
                </c:pt>
                <c:pt idx="16">
                  <c:v>2.9</c:v>
                </c:pt>
                <c:pt idx="17">
                  <c:v>2.2999999999999998</c:v>
                </c:pt>
                <c:pt idx="18">
                  <c:v>1.8</c:v>
                </c:pt>
                <c:pt idx="19">
                  <c:v>2.7</c:v>
                </c:pt>
                <c:pt idx="20">
                  <c:v>2.6</c:v>
                </c:pt>
                <c:pt idx="21">
                  <c:v>2.6</c:v>
                </c:pt>
                <c:pt idx="22">
                  <c:v>3.1</c:v>
                </c:pt>
                <c:pt idx="23">
                  <c:v>1.9</c:v>
                </c:pt>
                <c:pt idx="24">
                  <c:v>3.4</c:v>
                </c:pt>
                <c:pt idx="25">
                  <c:v>3.2</c:v>
                </c:pt>
                <c:pt idx="26">
                  <c:v>2.4</c:v>
                </c:pt>
                <c:pt idx="27">
                  <c:v>2.2000000000000002</c:v>
                </c:pt>
                <c:pt idx="28">
                  <c:v>2.1</c:v>
                </c:pt>
                <c:pt idx="29">
                  <c:v>2.4</c:v>
                </c:pt>
                <c:pt idx="30">
                  <c:v>2.2000000000000002</c:v>
                </c:pt>
                <c:pt idx="31">
                  <c:v>3.2</c:v>
                </c:pt>
                <c:pt idx="32">
                  <c:v>1.8</c:v>
                </c:pt>
                <c:pt idx="33">
                  <c:v>1.7</c:v>
                </c:pt>
                <c:pt idx="34">
                  <c:v>1.7</c:v>
                </c:pt>
                <c:pt idx="35">
                  <c:v>2.5</c:v>
                </c:pt>
                <c:pt idx="36">
                  <c:v>2.8</c:v>
                </c:pt>
                <c:pt idx="37">
                  <c:v>2.2000000000000002</c:v>
                </c:pt>
                <c:pt idx="38">
                  <c:v>2.4</c:v>
                </c:pt>
                <c:pt idx="39">
                  <c:v>2.1</c:v>
                </c:pt>
                <c:pt idx="40">
                  <c:v>1.8</c:v>
                </c:pt>
                <c:pt idx="41">
                  <c:v>2</c:v>
                </c:pt>
                <c:pt idx="42">
                  <c:v>1.7</c:v>
                </c:pt>
                <c:pt idx="43">
                  <c:v>2</c:v>
                </c:pt>
                <c:pt idx="44">
                  <c:v>2.2999999999999998</c:v>
                </c:pt>
                <c:pt idx="45">
                  <c:v>2</c:v>
                </c:pt>
                <c:pt idx="46">
                  <c:v>2.5</c:v>
                </c:pt>
                <c:pt idx="47">
                  <c:v>2.2000000000000002</c:v>
                </c:pt>
                <c:pt idx="48">
                  <c:v>1.9</c:v>
                </c:pt>
                <c:pt idx="49">
                  <c:v>2.4</c:v>
                </c:pt>
                <c:pt idx="50">
                  <c:v>1.9</c:v>
                </c:pt>
                <c:pt idx="51">
                  <c:v>2.2000000000000002</c:v>
                </c:pt>
                <c:pt idx="52">
                  <c:v>2.6</c:v>
                </c:pt>
                <c:pt idx="53">
                  <c:v>2</c:v>
                </c:pt>
                <c:pt idx="54">
                  <c:v>1.6</c:v>
                </c:pt>
                <c:pt idx="55">
                  <c:v>2</c:v>
                </c:pt>
                <c:pt idx="56">
                  <c:v>1.6</c:v>
                </c:pt>
                <c:pt idx="57">
                  <c:v>1.5</c:v>
                </c:pt>
                <c:pt idx="58">
                  <c:v>2.6</c:v>
                </c:pt>
                <c:pt idx="59">
                  <c:v>1.6</c:v>
                </c:pt>
                <c:pt idx="60">
                  <c:v>2.1</c:v>
                </c:pt>
                <c:pt idx="61">
                  <c:v>1.8</c:v>
                </c:pt>
                <c:pt idx="62">
                  <c:v>2.5</c:v>
                </c:pt>
                <c:pt idx="63">
                  <c:v>2.4</c:v>
                </c:pt>
                <c:pt idx="64">
                  <c:v>2.5</c:v>
                </c:pt>
                <c:pt idx="65">
                  <c:v>1.6</c:v>
                </c:pt>
                <c:pt idx="66">
                  <c:v>1.6</c:v>
                </c:pt>
                <c:pt idx="67">
                  <c:v>2.1</c:v>
                </c:pt>
                <c:pt idx="68">
                  <c:v>2.1</c:v>
                </c:pt>
                <c:pt idx="69">
                  <c:v>1.8</c:v>
                </c:pt>
                <c:pt idx="70">
                  <c:v>1.9</c:v>
                </c:pt>
                <c:pt idx="71">
                  <c:v>2</c:v>
                </c:pt>
                <c:pt idx="72">
                  <c:v>1.6</c:v>
                </c:pt>
                <c:pt idx="73">
                  <c:v>1.9</c:v>
                </c:pt>
                <c:pt idx="74">
                  <c:v>2.9</c:v>
                </c:pt>
                <c:pt idx="75">
                  <c:v>2</c:v>
                </c:pt>
                <c:pt idx="76">
                  <c:v>1.6</c:v>
                </c:pt>
                <c:pt idx="77">
                  <c:v>1.8</c:v>
                </c:pt>
                <c:pt idx="78">
                  <c:v>2.1</c:v>
                </c:pt>
                <c:pt idx="79">
                  <c:v>2.2000000000000002</c:v>
                </c:pt>
                <c:pt idx="80">
                  <c:v>1.6</c:v>
                </c:pt>
                <c:pt idx="81">
                  <c:v>2.2000000000000002</c:v>
                </c:pt>
                <c:pt idx="82">
                  <c:v>2.1</c:v>
                </c:pt>
                <c:pt idx="83">
                  <c:v>2.2999999999999998</c:v>
                </c:pt>
                <c:pt idx="84">
                  <c:v>1.6</c:v>
                </c:pt>
                <c:pt idx="85">
                  <c:v>2.2000000000000002</c:v>
                </c:pt>
                <c:pt idx="86">
                  <c:v>1.7</c:v>
                </c:pt>
                <c:pt idx="87">
                  <c:v>1.7</c:v>
                </c:pt>
                <c:pt idx="88">
                  <c:v>1.7</c:v>
                </c:pt>
                <c:pt idx="89">
                  <c:v>2</c:v>
                </c:pt>
                <c:pt idx="90">
                  <c:v>1.6</c:v>
                </c:pt>
                <c:pt idx="91">
                  <c:v>1.8</c:v>
                </c:pt>
                <c:pt idx="92">
                  <c:v>2</c:v>
                </c:pt>
                <c:pt idx="93">
                  <c:v>2.8</c:v>
                </c:pt>
                <c:pt idx="94">
                  <c:v>2.5</c:v>
                </c:pt>
                <c:pt idx="95">
                  <c:v>1.8</c:v>
                </c:pt>
                <c:pt idx="96">
                  <c:v>2.8</c:v>
                </c:pt>
                <c:pt idx="97">
                  <c:v>2.2000000000000002</c:v>
                </c:pt>
                <c:pt idx="98">
                  <c:v>2.2999999999999998</c:v>
                </c:pt>
                <c:pt idx="99">
                  <c:v>1.8</c:v>
                </c:pt>
                <c:pt idx="100">
                  <c:v>1.6</c:v>
                </c:pt>
                <c:pt idx="101">
                  <c:v>1.9</c:v>
                </c:pt>
                <c:pt idx="102">
                  <c:v>1.6</c:v>
                </c:pt>
                <c:pt idx="103">
                  <c:v>2</c:v>
                </c:pt>
                <c:pt idx="104">
                  <c:v>2.1</c:v>
                </c:pt>
                <c:pt idx="105">
                  <c:v>1.9</c:v>
                </c:pt>
                <c:pt idx="106">
                  <c:v>3.1</c:v>
                </c:pt>
                <c:pt idx="107">
                  <c:v>2.4</c:v>
                </c:pt>
                <c:pt idx="108">
                  <c:v>3.4</c:v>
                </c:pt>
                <c:pt idx="109">
                  <c:v>2.2999999999999998</c:v>
                </c:pt>
                <c:pt idx="110">
                  <c:v>2.6</c:v>
                </c:pt>
                <c:pt idx="111">
                  <c:v>1.7</c:v>
                </c:pt>
                <c:pt idx="112">
                  <c:v>1.7</c:v>
                </c:pt>
                <c:pt idx="113">
                  <c:v>1.9</c:v>
                </c:pt>
                <c:pt idx="114">
                  <c:v>1.8</c:v>
                </c:pt>
                <c:pt idx="115">
                  <c:v>2.1</c:v>
                </c:pt>
                <c:pt idx="116">
                  <c:v>1.5</c:v>
                </c:pt>
                <c:pt idx="117">
                  <c:v>1.8</c:v>
                </c:pt>
                <c:pt idx="118">
                  <c:v>2</c:v>
                </c:pt>
                <c:pt idx="119">
                  <c:v>2.2000000000000002</c:v>
                </c:pt>
                <c:pt idx="120">
                  <c:v>1.7</c:v>
                </c:pt>
                <c:pt idx="121">
                  <c:v>2.2999999999999998</c:v>
                </c:pt>
                <c:pt idx="122">
                  <c:v>1.9</c:v>
                </c:pt>
                <c:pt idx="123">
                  <c:v>2</c:v>
                </c:pt>
                <c:pt idx="124">
                  <c:v>2.4</c:v>
                </c:pt>
                <c:pt idx="125">
                  <c:v>1.9</c:v>
                </c:pt>
                <c:pt idx="126">
                  <c:v>1.6</c:v>
                </c:pt>
                <c:pt idx="127">
                  <c:v>1.5</c:v>
                </c:pt>
                <c:pt idx="128">
                  <c:v>1.6</c:v>
                </c:pt>
                <c:pt idx="129">
                  <c:v>1.9</c:v>
                </c:pt>
                <c:pt idx="130">
                  <c:v>2.2000000000000002</c:v>
                </c:pt>
                <c:pt idx="131">
                  <c:v>2</c:v>
                </c:pt>
                <c:pt idx="132">
                  <c:v>1.5</c:v>
                </c:pt>
                <c:pt idx="133">
                  <c:v>1.5</c:v>
                </c:pt>
                <c:pt idx="134">
                  <c:v>1.7</c:v>
                </c:pt>
                <c:pt idx="135">
                  <c:v>2.1</c:v>
                </c:pt>
                <c:pt idx="136">
                  <c:v>2.2000000000000002</c:v>
                </c:pt>
                <c:pt idx="137">
                  <c:v>1.5</c:v>
                </c:pt>
                <c:pt idx="138">
                  <c:v>1.4</c:v>
                </c:pt>
                <c:pt idx="139">
                  <c:v>1.8</c:v>
                </c:pt>
                <c:pt idx="140">
                  <c:v>1.5</c:v>
                </c:pt>
                <c:pt idx="141">
                  <c:v>3.3</c:v>
                </c:pt>
                <c:pt idx="142">
                  <c:v>1.6</c:v>
                </c:pt>
                <c:pt idx="143">
                  <c:v>2.2000000000000002</c:v>
                </c:pt>
                <c:pt idx="144">
                  <c:v>1.9</c:v>
                </c:pt>
                <c:pt idx="145">
                  <c:v>2.6</c:v>
                </c:pt>
                <c:pt idx="146">
                  <c:v>1.5</c:v>
                </c:pt>
                <c:pt idx="147">
                  <c:v>1.9</c:v>
                </c:pt>
                <c:pt idx="148">
                  <c:v>1.6</c:v>
                </c:pt>
                <c:pt idx="149">
                  <c:v>2.2000000000000002</c:v>
                </c:pt>
                <c:pt idx="150">
                  <c:v>1.6</c:v>
                </c:pt>
                <c:pt idx="151">
                  <c:v>1.5</c:v>
                </c:pt>
                <c:pt idx="152">
                  <c:v>2.6</c:v>
                </c:pt>
                <c:pt idx="153">
                  <c:v>2.5</c:v>
                </c:pt>
                <c:pt idx="154">
                  <c:v>2.1</c:v>
                </c:pt>
                <c:pt idx="155">
                  <c:v>2</c:v>
                </c:pt>
                <c:pt idx="156">
                  <c:v>1.7</c:v>
                </c:pt>
                <c:pt idx="157">
                  <c:v>2.1</c:v>
                </c:pt>
                <c:pt idx="158">
                  <c:v>2</c:v>
                </c:pt>
                <c:pt idx="159">
                  <c:v>3.6</c:v>
                </c:pt>
                <c:pt idx="160">
                  <c:v>2.1</c:v>
                </c:pt>
                <c:pt idx="161">
                  <c:v>2.2999999999999998</c:v>
                </c:pt>
                <c:pt idx="162">
                  <c:v>2</c:v>
                </c:pt>
                <c:pt idx="163">
                  <c:v>2.1</c:v>
                </c:pt>
                <c:pt idx="164">
                  <c:v>1.8</c:v>
                </c:pt>
                <c:pt idx="165">
                  <c:v>2.1</c:v>
                </c:pt>
                <c:pt idx="166">
                  <c:v>2.1</c:v>
                </c:pt>
                <c:pt idx="167">
                  <c:v>2.2999999999999998</c:v>
                </c:pt>
                <c:pt idx="168">
                  <c:v>1.9</c:v>
                </c:pt>
                <c:pt idx="169">
                  <c:v>1.7</c:v>
                </c:pt>
                <c:pt idx="170">
                  <c:v>2.2000000000000002</c:v>
                </c:pt>
                <c:pt idx="171">
                  <c:v>2</c:v>
                </c:pt>
                <c:pt idx="172">
                  <c:v>2.6</c:v>
                </c:pt>
                <c:pt idx="173">
                  <c:v>1.6</c:v>
                </c:pt>
                <c:pt idx="174">
                  <c:v>1.8</c:v>
                </c:pt>
                <c:pt idx="175">
                  <c:v>1.5</c:v>
                </c:pt>
                <c:pt idx="176">
                  <c:v>1.9</c:v>
                </c:pt>
                <c:pt idx="177">
                  <c:v>1.5</c:v>
                </c:pt>
                <c:pt idx="178">
                  <c:v>2</c:v>
                </c:pt>
                <c:pt idx="179">
                  <c:v>2.4</c:v>
                </c:pt>
                <c:pt idx="180">
                  <c:v>1.6</c:v>
                </c:pt>
                <c:pt idx="181">
                  <c:v>1.9</c:v>
                </c:pt>
                <c:pt idx="182">
                  <c:v>2.4</c:v>
                </c:pt>
                <c:pt idx="183">
                  <c:v>1.5</c:v>
                </c:pt>
                <c:pt idx="184">
                  <c:v>1.7</c:v>
                </c:pt>
                <c:pt idx="185">
                  <c:v>2.2999999999999998</c:v>
                </c:pt>
                <c:pt idx="186">
                  <c:v>1.8</c:v>
                </c:pt>
                <c:pt idx="187">
                  <c:v>2.4</c:v>
                </c:pt>
                <c:pt idx="188">
                  <c:v>2.8</c:v>
                </c:pt>
                <c:pt idx="189">
                  <c:v>1.7</c:v>
                </c:pt>
                <c:pt idx="190">
                  <c:v>1.4</c:v>
                </c:pt>
                <c:pt idx="191">
                  <c:v>1.6</c:v>
                </c:pt>
                <c:pt idx="192">
                  <c:v>1.6</c:v>
                </c:pt>
                <c:pt idx="193">
                  <c:v>2.6</c:v>
                </c:pt>
                <c:pt idx="194">
                  <c:v>1.6</c:v>
                </c:pt>
                <c:pt idx="195">
                  <c:v>2.4</c:v>
                </c:pt>
                <c:pt idx="196">
                  <c:v>2</c:v>
                </c:pt>
                <c:pt idx="197">
                  <c:v>2.9</c:v>
                </c:pt>
                <c:pt idx="198">
                  <c:v>1.7</c:v>
                </c:pt>
                <c:pt idx="199">
                  <c:v>2.2000000000000002</c:v>
                </c:pt>
                <c:pt idx="200">
                  <c:v>2.2000000000000002</c:v>
                </c:pt>
                <c:pt idx="201">
                  <c:v>2.2000000000000002</c:v>
                </c:pt>
                <c:pt idx="202">
                  <c:v>1.8</c:v>
                </c:pt>
                <c:pt idx="203">
                  <c:v>1.9</c:v>
                </c:pt>
                <c:pt idx="204">
                  <c:v>1.7</c:v>
                </c:pt>
                <c:pt idx="205">
                  <c:v>2.2000000000000002</c:v>
                </c:pt>
                <c:pt idx="206">
                  <c:v>2.1</c:v>
                </c:pt>
                <c:pt idx="207">
                  <c:v>1.8</c:v>
                </c:pt>
                <c:pt idx="208">
                  <c:v>2.1</c:v>
                </c:pt>
                <c:pt idx="209">
                  <c:v>2</c:v>
                </c:pt>
                <c:pt idx="210">
                  <c:v>2.2000000000000002</c:v>
                </c:pt>
                <c:pt idx="211">
                  <c:v>1.5</c:v>
                </c:pt>
                <c:pt idx="212">
                  <c:v>2.1</c:v>
                </c:pt>
                <c:pt idx="213">
                  <c:v>2</c:v>
                </c:pt>
                <c:pt idx="214">
                  <c:v>2</c:v>
                </c:pt>
                <c:pt idx="215">
                  <c:v>1.8</c:v>
                </c:pt>
                <c:pt idx="216">
                  <c:v>2.1</c:v>
                </c:pt>
                <c:pt idx="217">
                  <c:v>1.3</c:v>
                </c:pt>
                <c:pt idx="218">
                  <c:v>1.8</c:v>
                </c:pt>
                <c:pt idx="219">
                  <c:v>2.2000000000000002</c:v>
                </c:pt>
                <c:pt idx="220">
                  <c:v>2</c:v>
                </c:pt>
                <c:pt idx="221">
                  <c:v>2.2000000000000002</c:v>
                </c:pt>
                <c:pt idx="222">
                  <c:v>2</c:v>
                </c:pt>
                <c:pt idx="223">
                  <c:v>2</c:v>
                </c:pt>
                <c:pt idx="224">
                  <c:v>2.1</c:v>
                </c:pt>
                <c:pt idx="225">
                  <c:v>2.2999999999999998</c:v>
                </c:pt>
                <c:pt idx="226">
                  <c:v>2.4</c:v>
                </c:pt>
                <c:pt idx="227">
                  <c:v>1.5</c:v>
                </c:pt>
                <c:pt idx="228">
                  <c:v>2.2999999999999998</c:v>
                </c:pt>
                <c:pt idx="229">
                  <c:v>2.2999999999999998</c:v>
                </c:pt>
                <c:pt idx="230">
                  <c:v>1.6</c:v>
                </c:pt>
                <c:pt idx="231">
                  <c:v>2.6</c:v>
                </c:pt>
                <c:pt idx="232">
                  <c:v>2</c:v>
                </c:pt>
                <c:pt idx="233">
                  <c:v>1.7</c:v>
                </c:pt>
                <c:pt idx="234">
                  <c:v>1.5</c:v>
                </c:pt>
                <c:pt idx="235">
                  <c:v>1.8</c:v>
                </c:pt>
                <c:pt idx="236">
                  <c:v>1.7</c:v>
                </c:pt>
                <c:pt idx="237">
                  <c:v>1.8</c:v>
                </c:pt>
                <c:pt idx="238">
                  <c:v>1.9</c:v>
                </c:pt>
                <c:pt idx="239">
                  <c:v>2</c:v>
                </c:pt>
                <c:pt idx="240">
                  <c:v>2.4</c:v>
                </c:pt>
                <c:pt idx="241">
                  <c:v>2.1</c:v>
                </c:pt>
                <c:pt idx="242">
                  <c:v>2.1</c:v>
                </c:pt>
                <c:pt idx="243">
                  <c:v>2</c:v>
                </c:pt>
                <c:pt idx="244">
                  <c:v>2.8</c:v>
                </c:pt>
                <c:pt idx="245">
                  <c:v>1.4</c:v>
                </c:pt>
                <c:pt idx="246">
                  <c:v>2</c:v>
                </c:pt>
                <c:pt idx="247">
                  <c:v>1.7</c:v>
                </c:pt>
                <c:pt idx="248">
                  <c:v>1.7</c:v>
                </c:pt>
                <c:pt idx="249">
                  <c:v>1.3</c:v>
                </c:pt>
                <c:pt idx="250">
                  <c:v>2</c:v>
                </c:pt>
                <c:pt idx="251">
                  <c:v>2.1</c:v>
                </c:pt>
                <c:pt idx="252">
                  <c:v>1.8</c:v>
                </c:pt>
                <c:pt idx="253">
                  <c:v>2</c:v>
                </c:pt>
                <c:pt idx="254">
                  <c:v>1.9</c:v>
                </c:pt>
                <c:pt idx="255">
                  <c:v>2.2000000000000002</c:v>
                </c:pt>
                <c:pt idx="256">
                  <c:v>2.8</c:v>
                </c:pt>
                <c:pt idx="257">
                  <c:v>2</c:v>
                </c:pt>
                <c:pt idx="258">
                  <c:v>2.8</c:v>
                </c:pt>
                <c:pt idx="259">
                  <c:v>1.4</c:v>
                </c:pt>
                <c:pt idx="260">
                  <c:v>1.9</c:v>
                </c:pt>
                <c:pt idx="261">
                  <c:v>3.2</c:v>
                </c:pt>
                <c:pt idx="262">
                  <c:v>1.4</c:v>
                </c:pt>
                <c:pt idx="263">
                  <c:v>1.6</c:v>
                </c:pt>
                <c:pt idx="264">
                  <c:v>2.5</c:v>
                </c:pt>
                <c:pt idx="265">
                  <c:v>2.2999999999999998</c:v>
                </c:pt>
                <c:pt idx="266">
                  <c:v>1.7</c:v>
                </c:pt>
                <c:pt idx="267">
                  <c:v>2.1</c:v>
                </c:pt>
                <c:pt idx="268">
                  <c:v>2.8</c:v>
                </c:pt>
                <c:pt idx="269">
                  <c:v>2.4</c:v>
                </c:pt>
                <c:pt idx="270">
                  <c:v>2.9</c:v>
                </c:pt>
                <c:pt idx="271">
                  <c:v>2.4</c:v>
                </c:pt>
                <c:pt idx="272">
                  <c:v>2</c:v>
                </c:pt>
                <c:pt idx="273">
                  <c:v>2.6</c:v>
                </c:pt>
                <c:pt idx="274">
                  <c:v>2.2999999999999998</c:v>
                </c:pt>
                <c:pt idx="275">
                  <c:v>2.9</c:v>
                </c:pt>
                <c:pt idx="276">
                  <c:v>2.4</c:v>
                </c:pt>
                <c:pt idx="277">
                  <c:v>1.8</c:v>
                </c:pt>
                <c:pt idx="278">
                  <c:v>1.6</c:v>
                </c:pt>
                <c:pt idx="279">
                  <c:v>1.9</c:v>
                </c:pt>
                <c:pt idx="280">
                  <c:v>1.9</c:v>
                </c:pt>
                <c:pt idx="281">
                  <c:v>2.8</c:v>
                </c:pt>
                <c:pt idx="282">
                  <c:v>1.5</c:v>
                </c:pt>
                <c:pt idx="283">
                  <c:v>1.3</c:v>
                </c:pt>
                <c:pt idx="284">
                  <c:v>1.7</c:v>
                </c:pt>
                <c:pt idx="285">
                  <c:v>2.2000000000000002</c:v>
                </c:pt>
                <c:pt idx="286">
                  <c:v>1.7</c:v>
                </c:pt>
                <c:pt idx="287">
                  <c:v>1.7</c:v>
                </c:pt>
                <c:pt idx="288">
                  <c:v>1.7</c:v>
                </c:pt>
                <c:pt idx="289">
                  <c:v>1.7</c:v>
                </c:pt>
                <c:pt idx="290">
                  <c:v>2</c:v>
                </c:pt>
                <c:pt idx="291">
                  <c:v>2.4</c:v>
                </c:pt>
                <c:pt idx="292">
                  <c:v>4</c:v>
                </c:pt>
                <c:pt idx="293">
                  <c:v>2</c:v>
                </c:pt>
                <c:pt idx="294">
                  <c:v>2.2000000000000002</c:v>
                </c:pt>
                <c:pt idx="295">
                  <c:v>2.9</c:v>
                </c:pt>
                <c:pt idx="296">
                  <c:v>1.7</c:v>
                </c:pt>
                <c:pt idx="297">
                  <c:v>1.4</c:v>
                </c:pt>
                <c:pt idx="298">
                  <c:v>1.7</c:v>
                </c:pt>
                <c:pt idx="299">
                  <c:v>1.6</c:v>
                </c:pt>
                <c:pt idx="300">
                  <c:v>1.7</c:v>
                </c:pt>
                <c:pt idx="301">
                  <c:v>2.2000000000000002</c:v>
                </c:pt>
                <c:pt idx="302">
                  <c:v>1.9</c:v>
                </c:pt>
                <c:pt idx="303">
                  <c:v>1.6</c:v>
                </c:pt>
                <c:pt idx="304">
                  <c:v>2</c:v>
                </c:pt>
                <c:pt idx="305">
                  <c:v>1.6</c:v>
                </c:pt>
                <c:pt idx="306">
                  <c:v>1.9</c:v>
                </c:pt>
                <c:pt idx="307">
                  <c:v>1.5</c:v>
                </c:pt>
                <c:pt idx="308">
                  <c:v>1.8</c:v>
                </c:pt>
                <c:pt idx="309">
                  <c:v>2.2000000000000002</c:v>
                </c:pt>
                <c:pt idx="310">
                  <c:v>3.6</c:v>
                </c:pt>
                <c:pt idx="311">
                  <c:v>2.4</c:v>
                </c:pt>
                <c:pt idx="312">
                  <c:v>1.4</c:v>
                </c:pt>
                <c:pt idx="313">
                  <c:v>1.6</c:v>
                </c:pt>
                <c:pt idx="314">
                  <c:v>2.5</c:v>
                </c:pt>
                <c:pt idx="315">
                  <c:v>1.4</c:v>
                </c:pt>
                <c:pt idx="316">
                  <c:v>2.1</c:v>
                </c:pt>
                <c:pt idx="317">
                  <c:v>2.4</c:v>
                </c:pt>
                <c:pt idx="318">
                  <c:v>1.5</c:v>
                </c:pt>
                <c:pt idx="319">
                  <c:v>1.5</c:v>
                </c:pt>
                <c:pt idx="320">
                  <c:v>1.8</c:v>
                </c:pt>
                <c:pt idx="321">
                  <c:v>2.2000000000000002</c:v>
                </c:pt>
                <c:pt idx="322">
                  <c:v>1.7</c:v>
                </c:pt>
                <c:pt idx="323">
                  <c:v>3.2</c:v>
                </c:pt>
                <c:pt idx="324">
                  <c:v>2.9</c:v>
                </c:pt>
                <c:pt idx="325">
                  <c:v>1.7</c:v>
                </c:pt>
                <c:pt idx="326">
                  <c:v>1.7</c:v>
                </c:pt>
                <c:pt idx="327">
                  <c:v>2</c:v>
                </c:pt>
                <c:pt idx="328">
                  <c:v>1.5</c:v>
                </c:pt>
                <c:pt idx="329">
                  <c:v>1.8</c:v>
                </c:pt>
                <c:pt idx="330">
                  <c:v>1.8</c:v>
                </c:pt>
                <c:pt idx="331">
                  <c:v>1.7</c:v>
                </c:pt>
                <c:pt idx="332">
                  <c:v>2.2999999999999998</c:v>
                </c:pt>
                <c:pt idx="333">
                  <c:v>1.9</c:v>
                </c:pt>
                <c:pt idx="334">
                  <c:v>2.1</c:v>
                </c:pt>
                <c:pt idx="335">
                  <c:v>2</c:v>
                </c:pt>
                <c:pt idx="336">
                  <c:v>1.6</c:v>
                </c:pt>
                <c:pt idx="337">
                  <c:v>1.4</c:v>
                </c:pt>
                <c:pt idx="338">
                  <c:v>1.6</c:v>
                </c:pt>
                <c:pt idx="339">
                  <c:v>1.5</c:v>
                </c:pt>
                <c:pt idx="340">
                  <c:v>2.2000000000000002</c:v>
                </c:pt>
                <c:pt idx="341">
                  <c:v>1.5</c:v>
                </c:pt>
                <c:pt idx="342">
                  <c:v>1.6</c:v>
                </c:pt>
                <c:pt idx="343">
                  <c:v>1.9</c:v>
                </c:pt>
                <c:pt idx="344">
                  <c:v>1.6</c:v>
                </c:pt>
                <c:pt idx="345">
                  <c:v>2.5</c:v>
                </c:pt>
                <c:pt idx="346">
                  <c:v>1.5</c:v>
                </c:pt>
                <c:pt idx="347">
                  <c:v>2</c:v>
                </c:pt>
                <c:pt idx="348">
                  <c:v>2.6</c:v>
                </c:pt>
                <c:pt idx="349">
                  <c:v>2.1</c:v>
                </c:pt>
                <c:pt idx="350">
                  <c:v>2.1</c:v>
                </c:pt>
                <c:pt idx="351">
                  <c:v>1.6</c:v>
                </c:pt>
                <c:pt idx="352">
                  <c:v>1.5</c:v>
                </c:pt>
                <c:pt idx="353">
                  <c:v>2</c:v>
                </c:pt>
                <c:pt idx="354">
                  <c:v>1.9</c:v>
                </c:pt>
                <c:pt idx="355">
                  <c:v>1.8</c:v>
                </c:pt>
                <c:pt idx="356">
                  <c:v>2.4</c:v>
                </c:pt>
                <c:pt idx="357">
                  <c:v>1.5</c:v>
                </c:pt>
                <c:pt idx="358">
                  <c:v>2.5</c:v>
                </c:pt>
                <c:pt idx="359">
                  <c:v>2</c:v>
                </c:pt>
                <c:pt idx="360">
                  <c:v>2.1</c:v>
                </c:pt>
                <c:pt idx="361">
                  <c:v>1.8</c:v>
                </c:pt>
                <c:pt idx="362">
                  <c:v>2</c:v>
                </c:pt>
                <c:pt idx="363">
                  <c:v>2.2000000000000002</c:v>
                </c:pt>
                <c:pt idx="364">
                  <c:v>1.9</c:v>
                </c:pt>
                <c:pt idx="365">
                  <c:v>1.9</c:v>
                </c:pt>
                <c:pt idx="366">
                  <c:v>1.9</c:v>
                </c:pt>
                <c:pt idx="367">
                  <c:v>1.6</c:v>
                </c:pt>
                <c:pt idx="368">
                  <c:v>2.2000000000000002</c:v>
                </c:pt>
                <c:pt idx="369">
                  <c:v>1.7</c:v>
                </c:pt>
                <c:pt idx="370">
                  <c:v>1.8</c:v>
                </c:pt>
                <c:pt idx="371">
                  <c:v>2.2999999999999998</c:v>
                </c:pt>
                <c:pt idx="372">
                  <c:v>2.2000000000000002</c:v>
                </c:pt>
                <c:pt idx="373">
                  <c:v>2.4</c:v>
                </c:pt>
                <c:pt idx="374">
                  <c:v>1.8</c:v>
                </c:pt>
                <c:pt idx="375">
                  <c:v>2.2999999999999998</c:v>
                </c:pt>
                <c:pt idx="376">
                  <c:v>1.9</c:v>
                </c:pt>
                <c:pt idx="377">
                  <c:v>2.4</c:v>
                </c:pt>
                <c:pt idx="378">
                  <c:v>1.8</c:v>
                </c:pt>
                <c:pt idx="379">
                  <c:v>1.8</c:v>
                </c:pt>
                <c:pt idx="380">
                  <c:v>2.1</c:v>
                </c:pt>
                <c:pt idx="381">
                  <c:v>1.9</c:v>
                </c:pt>
                <c:pt idx="382">
                  <c:v>1.8</c:v>
                </c:pt>
                <c:pt idx="383">
                  <c:v>1.5</c:v>
                </c:pt>
                <c:pt idx="384">
                  <c:v>1.8</c:v>
                </c:pt>
                <c:pt idx="385">
                  <c:v>1.9</c:v>
                </c:pt>
                <c:pt idx="386">
                  <c:v>1.7</c:v>
                </c:pt>
                <c:pt idx="387">
                  <c:v>1.7</c:v>
                </c:pt>
                <c:pt idx="388">
                  <c:v>2.2999999999999998</c:v>
                </c:pt>
                <c:pt idx="389">
                  <c:v>2.2999999999999998</c:v>
                </c:pt>
                <c:pt idx="390">
                  <c:v>2</c:v>
                </c:pt>
                <c:pt idx="391">
                  <c:v>2</c:v>
                </c:pt>
                <c:pt idx="392">
                  <c:v>1.4</c:v>
                </c:pt>
                <c:pt idx="393">
                  <c:v>2.2999999999999998</c:v>
                </c:pt>
                <c:pt idx="394">
                  <c:v>2.2000000000000002</c:v>
                </c:pt>
                <c:pt idx="395">
                  <c:v>1.7</c:v>
                </c:pt>
                <c:pt idx="396">
                  <c:v>2.2000000000000002</c:v>
                </c:pt>
                <c:pt idx="397">
                  <c:v>2.4</c:v>
                </c:pt>
                <c:pt idx="398">
                  <c:v>1.7</c:v>
                </c:pt>
                <c:pt idx="399">
                  <c:v>1.6</c:v>
                </c:pt>
                <c:pt idx="400">
                  <c:v>3</c:v>
                </c:pt>
                <c:pt idx="401">
                  <c:v>1.8</c:v>
                </c:pt>
                <c:pt idx="402">
                  <c:v>1.8</c:v>
                </c:pt>
                <c:pt idx="403">
                  <c:v>1.9</c:v>
                </c:pt>
                <c:pt idx="404">
                  <c:v>2.2000000000000002</c:v>
                </c:pt>
                <c:pt idx="405">
                  <c:v>1.8</c:v>
                </c:pt>
                <c:pt idx="406">
                  <c:v>1.4</c:v>
                </c:pt>
                <c:pt idx="407">
                  <c:v>1.6</c:v>
                </c:pt>
                <c:pt idx="408">
                  <c:v>1.8</c:v>
                </c:pt>
                <c:pt idx="409">
                  <c:v>1.4</c:v>
                </c:pt>
                <c:pt idx="410">
                  <c:v>1.5</c:v>
                </c:pt>
                <c:pt idx="411">
                  <c:v>2</c:v>
                </c:pt>
                <c:pt idx="412">
                  <c:v>2.7</c:v>
                </c:pt>
                <c:pt idx="413">
                  <c:v>2</c:v>
                </c:pt>
                <c:pt idx="414">
                  <c:v>1.7</c:v>
                </c:pt>
                <c:pt idx="415">
                  <c:v>1.9</c:v>
                </c:pt>
                <c:pt idx="416">
                  <c:v>1.8</c:v>
                </c:pt>
                <c:pt idx="417">
                  <c:v>2.4</c:v>
                </c:pt>
                <c:pt idx="418">
                  <c:v>1.7</c:v>
                </c:pt>
                <c:pt idx="419">
                  <c:v>2.1</c:v>
                </c:pt>
                <c:pt idx="420">
                  <c:v>1.4</c:v>
                </c:pt>
                <c:pt idx="421">
                  <c:v>1.4</c:v>
                </c:pt>
                <c:pt idx="422">
                  <c:v>2</c:v>
                </c:pt>
                <c:pt idx="423">
                  <c:v>1.9</c:v>
                </c:pt>
                <c:pt idx="424">
                  <c:v>1.9</c:v>
                </c:pt>
                <c:pt idx="425">
                  <c:v>1.4</c:v>
                </c:pt>
                <c:pt idx="426">
                  <c:v>1.7</c:v>
                </c:pt>
                <c:pt idx="427">
                  <c:v>1.8</c:v>
                </c:pt>
                <c:pt idx="428">
                  <c:v>2.1</c:v>
                </c:pt>
                <c:pt idx="429">
                  <c:v>2.2999999999999998</c:v>
                </c:pt>
                <c:pt idx="430">
                  <c:v>1.5</c:v>
                </c:pt>
                <c:pt idx="431">
                  <c:v>1.5</c:v>
                </c:pt>
                <c:pt idx="432">
                  <c:v>2.2999999999999998</c:v>
                </c:pt>
                <c:pt idx="433">
                  <c:v>1.6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2.6</c:v>
                </c:pt>
                <c:pt idx="439">
                  <c:v>2</c:v>
                </c:pt>
                <c:pt idx="440">
                  <c:v>1.5</c:v>
                </c:pt>
                <c:pt idx="441">
                  <c:v>1.9</c:v>
                </c:pt>
                <c:pt idx="442">
                  <c:v>1.5</c:v>
                </c:pt>
                <c:pt idx="443">
                  <c:v>1.6</c:v>
                </c:pt>
                <c:pt idx="444">
                  <c:v>1.7</c:v>
                </c:pt>
                <c:pt idx="445">
                  <c:v>2.2000000000000002</c:v>
                </c:pt>
                <c:pt idx="446">
                  <c:v>2.2000000000000002</c:v>
                </c:pt>
                <c:pt idx="447">
                  <c:v>1.6</c:v>
                </c:pt>
                <c:pt idx="448">
                  <c:v>1.3</c:v>
                </c:pt>
                <c:pt idx="449">
                  <c:v>1.4</c:v>
                </c:pt>
                <c:pt idx="450">
                  <c:v>1.7</c:v>
                </c:pt>
                <c:pt idx="451">
                  <c:v>2.2000000000000002</c:v>
                </c:pt>
                <c:pt idx="452">
                  <c:v>2.2000000000000002</c:v>
                </c:pt>
                <c:pt idx="453">
                  <c:v>1.5</c:v>
                </c:pt>
                <c:pt idx="454">
                  <c:v>1.2</c:v>
                </c:pt>
                <c:pt idx="455">
                  <c:v>1.6</c:v>
                </c:pt>
                <c:pt idx="456">
                  <c:v>1.9</c:v>
                </c:pt>
                <c:pt idx="457">
                  <c:v>1.6</c:v>
                </c:pt>
                <c:pt idx="458">
                  <c:v>2.2000000000000002</c:v>
                </c:pt>
                <c:pt idx="459">
                  <c:v>1.9</c:v>
                </c:pt>
                <c:pt idx="460">
                  <c:v>1.5</c:v>
                </c:pt>
                <c:pt idx="461">
                  <c:v>2</c:v>
                </c:pt>
                <c:pt idx="462">
                  <c:v>1.8</c:v>
                </c:pt>
                <c:pt idx="463">
                  <c:v>1.5</c:v>
                </c:pt>
                <c:pt idx="464">
                  <c:v>2.4</c:v>
                </c:pt>
                <c:pt idx="465">
                  <c:v>1.9</c:v>
                </c:pt>
                <c:pt idx="466">
                  <c:v>1.4</c:v>
                </c:pt>
                <c:pt idx="467">
                  <c:v>2</c:v>
                </c:pt>
                <c:pt idx="468">
                  <c:v>1.5</c:v>
                </c:pt>
                <c:pt idx="469">
                  <c:v>2</c:v>
                </c:pt>
                <c:pt idx="470">
                  <c:v>1.9</c:v>
                </c:pt>
                <c:pt idx="471">
                  <c:v>3</c:v>
                </c:pt>
                <c:pt idx="472">
                  <c:v>1.6</c:v>
                </c:pt>
                <c:pt idx="473">
                  <c:v>1.8</c:v>
                </c:pt>
                <c:pt idx="474">
                  <c:v>1.8</c:v>
                </c:pt>
                <c:pt idx="475">
                  <c:v>1.6</c:v>
                </c:pt>
                <c:pt idx="476">
                  <c:v>1.7</c:v>
                </c:pt>
                <c:pt idx="477">
                  <c:v>1.7</c:v>
                </c:pt>
                <c:pt idx="478">
                  <c:v>1.8</c:v>
                </c:pt>
                <c:pt idx="479">
                  <c:v>2.2000000000000002</c:v>
                </c:pt>
                <c:pt idx="480">
                  <c:v>1.2</c:v>
                </c:pt>
                <c:pt idx="481">
                  <c:v>1.6</c:v>
                </c:pt>
                <c:pt idx="482">
                  <c:v>1.6</c:v>
                </c:pt>
                <c:pt idx="483">
                  <c:v>2.1</c:v>
                </c:pt>
                <c:pt idx="484">
                  <c:v>2.2999999999999998</c:v>
                </c:pt>
                <c:pt idx="485">
                  <c:v>1.5</c:v>
                </c:pt>
                <c:pt idx="486">
                  <c:v>1.8</c:v>
                </c:pt>
                <c:pt idx="487">
                  <c:v>1.8</c:v>
                </c:pt>
                <c:pt idx="488">
                  <c:v>1.6</c:v>
                </c:pt>
                <c:pt idx="489">
                  <c:v>1.5</c:v>
                </c:pt>
                <c:pt idx="490">
                  <c:v>1.4</c:v>
                </c:pt>
                <c:pt idx="491">
                  <c:v>1.8</c:v>
                </c:pt>
                <c:pt idx="492">
                  <c:v>1.6</c:v>
                </c:pt>
                <c:pt idx="493">
                  <c:v>2.6</c:v>
                </c:pt>
                <c:pt idx="494">
                  <c:v>2.2000000000000002</c:v>
                </c:pt>
                <c:pt idx="495">
                  <c:v>1.4</c:v>
                </c:pt>
                <c:pt idx="496">
                  <c:v>1.8</c:v>
                </c:pt>
                <c:pt idx="497">
                  <c:v>1.7</c:v>
                </c:pt>
                <c:pt idx="498">
                  <c:v>1.8</c:v>
                </c:pt>
                <c:pt idx="499">
                  <c:v>2.2999999999999998</c:v>
                </c:pt>
                <c:pt idx="500">
                  <c:v>1.9</c:v>
                </c:pt>
                <c:pt idx="501">
                  <c:v>1.6</c:v>
                </c:pt>
                <c:pt idx="502">
                  <c:v>2</c:v>
                </c:pt>
                <c:pt idx="503">
                  <c:v>2.1</c:v>
                </c:pt>
                <c:pt idx="504">
                  <c:v>1.8</c:v>
                </c:pt>
                <c:pt idx="505">
                  <c:v>2.1</c:v>
                </c:pt>
                <c:pt idx="506">
                  <c:v>1.7</c:v>
                </c:pt>
                <c:pt idx="507">
                  <c:v>2.1</c:v>
                </c:pt>
                <c:pt idx="508">
                  <c:v>1.7</c:v>
                </c:pt>
                <c:pt idx="509">
                  <c:v>2.1</c:v>
                </c:pt>
                <c:pt idx="510">
                  <c:v>1.7</c:v>
                </c:pt>
                <c:pt idx="511">
                  <c:v>1.5</c:v>
                </c:pt>
                <c:pt idx="512">
                  <c:v>2.2000000000000002</c:v>
                </c:pt>
                <c:pt idx="513">
                  <c:v>2</c:v>
                </c:pt>
                <c:pt idx="514">
                  <c:v>2.7</c:v>
                </c:pt>
                <c:pt idx="515">
                  <c:v>2.4</c:v>
                </c:pt>
                <c:pt idx="516">
                  <c:v>1.7</c:v>
                </c:pt>
                <c:pt idx="517">
                  <c:v>1.9</c:v>
                </c:pt>
                <c:pt idx="518">
                  <c:v>2.2000000000000002</c:v>
                </c:pt>
                <c:pt idx="519">
                  <c:v>1.5</c:v>
                </c:pt>
                <c:pt idx="520">
                  <c:v>2</c:v>
                </c:pt>
                <c:pt idx="521">
                  <c:v>2.2000000000000002</c:v>
                </c:pt>
                <c:pt idx="522">
                  <c:v>2.5</c:v>
                </c:pt>
                <c:pt idx="523">
                  <c:v>1.8</c:v>
                </c:pt>
                <c:pt idx="524">
                  <c:v>1.9</c:v>
                </c:pt>
                <c:pt idx="525">
                  <c:v>1.6</c:v>
                </c:pt>
                <c:pt idx="526">
                  <c:v>1.9</c:v>
                </c:pt>
                <c:pt idx="527">
                  <c:v>1.6</c:v>
                </c:pt>
                <c:pt idx="528">
                  <c:v>1.6</c:v>
                </c:pt>
                <c:pt idx="529">
                  <c:v>1.9</c:v>
                </c:pt>
                <c:pt idx="530">
                  <c:v>1.8</c:v>
                </c:pt>
                <c:pt idx="531">
                  <c:v>1.5</c:v>
                </c:pt>
                <c:pt idx="532">
                  <c:v>2.1</c:v>
                </c:pt>
                <c:pt idx="533">
                  <c:v>1.6</c:v>
                </c:pt>
                <c:pt idx="534">
                  <c:v>2.2000000000000002</c:v>
                </c:pt>
                <c:pt idx="535">
                  <c:v>1.6</c:v>
                </c:pt>
                <c:pt idx="536">
                  <c:v>1.9</c:v>
                </c:pt>
                <c:pt idx="537">
                  <c:v>2.6</c:v>
                </c:pt>
                <c:pt idx="538">
                  <c:v>1.8</c:v>
                </c:pt>
                <c:pt idx="539">
                  <c:v>2</c:v>
                </c:pt>
                <c:pt idx="540">
                  <c:v>1.4</c:v>
                </c:pt>
                <c:pt idx="541">
                  <c:v>3</c:v>
                </c:pt>
                <c:pt idx="542">
                  <c:v>2.1</c:v>
                </c:pt>
                <c:pt idx="543">
                  <c:v>1.4</c:v>
                </c:pt>
                <c:pt idx="544">
                  <c:v>2.5</c:v>
                </c:pt>
                <c:pt idx="545">
                  <c:v>1.9</c:v>
                </c:pt>
                <c:pt idx="546">
                  <c:v>1.8</c:v>
                </c:pt>
                <c:pt idx="547">
                  <c:v>1.8</c:v>
                </c:pt>
                <c:pt idx="548">
                  <c:v>1.4</c:v>
                </c:pt>
                <c:pt idx="549">
                  <c:v>1.8</c:v>
                </c:pt>
                <c:pt idx="550">
                  <c:v>1.6</c:v>
                </c:pt>
                <c:pt idx="551">
                  <c:v>2</c:v>
                </c:pt>
                <c:pt idx="552">
                  <c:v>1.9</c:v>
                </c:pt>
                <c:pt idx="553">
                  <c:v>2.2000000000000002</c:v>
                </c:pt>
                <c:pt idx="554">
                  <c:v>1.5</c:v>
                </c:pt>
                <c:pt idx="555">
                  <c:v>2.2999999999999998</c:v>
                </c:pt>
                <c:pt idx="556">
                  <c:v>2.6</c:v>
                </c:pt>
                <c:pt idx="557">
                  <c:v>2.4</c:v>
                </c:pt>
                <c:pt idx="558">
                  <c:v>2.1</c:v>
                </c:pt>
                <c:pt idx="559">
                  <c:v>2</c:v>
                </c:pt>
                <c:pt idx="560">
                  <c:v>2.4</c:v>
                </c:pt>
                <c:pt idx="561">
                  <c:v>1.8</c:v>
                </c:pt>
                <c:pt idx="562">
                  <c:v>1.8</c:v>
                </c:pt>
                <c:pt idx="563">
                  <c:v>1.5</c:v>
                </c:pt>
                <c:pt idx="564">
                  <c:v>2.1</c:v>
                </c:pt>
                <c:pt idx="565">
                  <c:v>2</c:v>
                </c:pt>
                <c:pt idx="566">
                  <c:v>1.7</c:v>
                </c:pt>
                <c:pt idx="567">
                  <c:v>1.9</c:v>
                </c:pt>
                <c:pt idx="568">
                  <c:v>2.1</c:v>
                </c:pt>
                <c:pt idx="569">
                  <c:v>2.1</c:v>
                </c:pt>
                <c:pt idx="570">
                  <c:v>2.4</c:v>
                </c:pt>
                <c:pt idx="571">
                  <c:v>2</c:v>
                </c:pt>
                <c:pt idx="572">
                  <c:v>2.8</c:v>
                </c:pt>
                <c:pt idx="573">
                  <c:v>2.2999999999999998</c:v>
                </c:pt>
                <c:pt idx="574">
                  <c:v>1.5</c:v>
                </c:pt>
                <c:pt idx="575">
                  <c:v>1.9</c:v>
                </c:pt>
                <c:pt idx="576">
                  <c:v>2.1</c:v>
                </c:pt>
                <c:pt idx="577">
                  <c:v>2.2999999999999998</c:v>
                </c:pt>
                <c:pt idx="578">
                  <c:v>1.8</c:v>
                </c:pt>
                <c:pt idx="579">
                  <c:v>1.9</c:v>
                </c:pt>
                <c:pt idx="580">
                  <c:v>1.9</c:v>
                </c:pt>
                <c:pt idx="581">
                  <c:v>1.6</c:v>
                </c:pt>
                <c:pt idx="582">
                  <c:v>1.5</c:v>
                </c:pt>
                <c:pt idx="583">
                  <c:v>2.2999999999999998</c:v>
                </c:pt>
                <c:pt idx="584">
                  <c:v>2.1</c:v>
                </c:pt>
                <c:pt idx="585">
                  <c:v>1.9</c:v>
                </c:pt>
                <c:pt idx="586">
                  <c:v>1.6</c:v>
                </c:pt>
                <c:pt idx="587">
                  <c:v>1.5</c:v>
                </c:pt>
                <c:pt idx="588">
                  <c:v>1.6</c:v>
                </c:pt>
                <c:pt idx="589">
                  <c:v>1.6</c:v>
                </c:pt>
                <c:pt idx="590">
                  <c:v>2.2000000000000002</c:v>
                </c:pt>
                <c:pt idx="591">
                  <c:v>1.8</c:v>
                </c:pt>
                <c:pt idx="592">
                  <c:v>1.9</c:v>
                </c:pt>
                <c:pt idx="593">
                  <c:v>1.9</c:v>
                </c:pt>
                <c:pt idx="594">
                  <c:v>1.6</c:v>
                </c:pt>
                <c:pt idx="595">
                  <c:v>2.1</c:v>
                </c:pt>
                <c:pt idx="596">
                  <c:v>2.1</c:v>
                </c:pt>
                <c:pt idx="597">
                  <c:v>2.1</c:v>
                </c:pt>
                <c:pt idx="598">
                  <c:v>1.4</c:v>
                </c:pt>
                <c:pt idx="599">
                  <c:v>1.8</c:v>
                </c:pt>
                <c:pt idx="600">
                  <c:v>2.1</c:v>
                </c:pt>
                <c:pt idx="601">
                  <c:v>2.4</c:v>
                </c:pt>
                <c:pt idx="602">
                  <c:v>2</c:v>
                </c:pt>
                <c:pt idx="603">
                  <c:v>1.8</c:v>
                </c:pt>
                <c:pt idx="604">
                  <c:v>2.6</c:v>
                </c:pt>
                <c:pt idx="605">
                  <c:v>2.1</c:v>
                </c:pt>
                <c:pt idx="606">
                  <c:v>1.8</c:v>
                </c:pt>
                <c:pt idx="607">
                  <c:v>1.9</c:v>
                </c:pt>
                <c:pt idx="608">
                  <c:v>2</c:v>
                </c:pt>
                <c:pt idx="609">
                  <c:v>1.7</c:v>
                </c:pt>
                <c:pt idx="610">
                  <c:v>2.8</c:v>
                </c:pt>
                <c:pt idx="611">
                  <c:v>2.2000000000000002</c:v>
                </c:pt>
                <c:pt idx="612">
                  <c:v>2.1</c:v>
                </c:pt>
                <c:pt idx="613">
                  <c:v>1.7</c:v>
                </c:pt>
                <c:pt idx="614">
                  <c:v>2.2999999999999998</c:v>
                </c:pt>
                <c:pt idx="615">
                  <c:v>2.5</c:v>
                </c:pt>
                <c:pt idx="616">
                  <c:v>2.2999999999999998</c:v>
                </c:pt>
                <c:pt idx="617">
                  <c:v>2.2999999999999998</c:v>
                </c:pt>
                <c:pt idx="618">
                  <c:v>1.7</c:v>
                </c:pt>
                <c:pt idx="619">
                  <c:v>2.6</c:v>
                </c:pt>
                <c:pt idx="620">
                  <c:v>2</c:v>
                </c:pt>
                <c:pt idx="621">
                  <c:v>1.8</c:v>
                </c:pt>
                <c:pt idx="622">
                  <c:v>2.2999999999999998</c:v>
                </c:pt>
                <c:pt idx="623">
                  <c:v>1.6</c:v>
                </c:pt>
                <c:pt idx="624">
                  <c:v>2.2999999999999998</c:v>
                </c:pt>
                <c:pt idx="625">
                  <c:v>2.2000000000000002</c:v>
                </c:pt>
                <c:pt idx="626">
                  <c:v>2.1</c:v>
                </c:pt>
                <c:pt idx="627">
                  <c:v>1.8</c:v>
                </c:pt>
                <c:pt idx="628">
                  <c:v>1.7</c:v>
                </c:pt>
                <c:pt idx="629">
                  <c:v>2.2000000000000002</c:v>
                </c:pt>
                <c:pt idx="630">
                  <c:v>2</c:v>
                </c:pt>
                <c:pt idx="631">
                  <c:v>1.6</c:v>
                </c:pt>
                <c:pt idx="632">
                  <c:v>2.6</c:v>
                </c:pt>
                <c:pt idx="633">
                  <c:v>2</c:v>
                </c:pt>
                <c:pt idx="634">
                  <c:v>1.8</c:v>
                </c:pt>
                <c:pt idx="635">
                  <c:v>1.7</c:v>
                </c:pt>
                <c:pt idx="636">
                  <c:v>2</c:v>
                </c:pt>
                <c:pt idx="637">
                  <c:v>2.4</c:v>
                </c:pt>
                <c:pt idx="638">
                  <c:v>1.6</c:v>
                </c:pt>
                <c:pt idx="639">
                  <c:v>1.8</c:v>
                </c:pt>
                <c:pt idx="640">
                  <c:v>2</c:v>
                </c:pt>
                <c:pt idx="641">
                  <c:v>2.2000000000000002</c:v>
                </c:pt>
                <c:pt idx="642">
                  <c:v>1.7</c:v>
                </c:pt>
                <c:pt idx="643">
                  <c:v>2.5</c:v>
                </c:pt>
                <c:pt idx="644">
                  <c:v>2.2000000000000002</c:v>
                </c:pt>
                <c:pt idx="645">
                  <c:v>1.7</c:v>
                </c:pt>
                <c:pt idx="646">
                  <c:v>1.8</c:v>
                </c:pt>
                <c:pt idx="647">
                  <c:v>1.5</c:v>
                </c:pt>
                <c:pt idx="648">
                  <c:v>2.2000000000000002</c:v>
                </c:pt>
                <c:pt idx="649">
                  <c:v>1.7</c:v>
                </c:pt>
                <c:pt idx="650">
                  <c:v>1.7</c:v>
                </c:pt>
                <c:pt idx="651">
                  <c:v>2.2000000000000002</c:v>
                </c:pt>
                <c:pt idx="652">
                  <c:v>2</c:v>
                </c:pt>
                <c:pt idx="653">
                  <c:v>2.4</c:v>
                </c:pt>
                <c:pt idx="654">
                  <c:v>1.6</c:v>
                </c:pt>
                <c:pt idx="655">
                  <c:v>1.6</c:v>
                </c:pt>
                <c:pt idx="656">
                  <c:v>2.1</c:v>
                </c:pt>
                <c:pt idx="657">
                  <c:v>3.5</c:v>
                </c:pt>
                <c:pt idx="658">
                  <c:v>2.4</c:v>
                </c:pt>
                <c:pt idx="659">
                  <c:v>1.7</c:v>
                </c:pt>
                <c:pt idx="660">
                  <c:v>1.6</c:v>
                </c:pt>
                <c:pt idx="661">
                  <c:v>1.9</c:v>
                </c:pt>
                <c:pt idx="662">
                  <c:v>1.9</c:v>
                </c:pt>
                <c:pt idx="663">
                  <c:v>1.4</c:v>
                </c:pt>
                <c:pt idx="664">
                  <c:v>2.1</c:v>
                </c:pt>
                <c:pt idx="665">
                  <c:v>3.1</c:v>
                </c:pt>
                <c:pt idx="666">
                  <c:v>1.6</c:v>
                </c:pt>
                <c:pt idx="667">
                  <c:v>1.6</c:v>
                </c:pt>
                <c:pt idx="668">
                  <c:v>2</c:v>
                </c:pt>
                <c:pt idx="669">
                  <c:v>1.8</c:v>
                </c:pt>
                <c:pt idx="670">
                  <c:v>1.9</c:v>
                </c:pt>
                <c:pt idx="671">
                  <c:v>3.2</c:v>
                </c:pt>
                <c:pt idx="672">
                  <c:v>1.4</c:v>
                </c:pt>
                <c:pt idx="673">
                  <c:v>2.5</c:v>
                </c:pt>
                <c:pt idx="674">
                  <c:v>2</c:v>
                </c:pt>
                <c:pt idx="675">
                  <c:v>2.2000000000000002</c:v>
                </c:pt>
                <c:pt idx="676">
                  <c:v>1.9</c:v>
                </c:pt>
                <c:pt idx="677">
                  <c:v>1.7</c:v>
                </c:pt>
                <c:pt idx="678">
                  <c:v>1.6</c:v>
                </c:pt>
                <c:pt idx="679">
                  <c:v>1.5</c:v>
                </c:pt>
                <c:pt idx="680">
                  <c:v>1.8</c:v>
                </c:pt>
                <c:pt idx="681">
                  <c:v>1.4</c:v>
                </c:pt>
                <c:pt idx="682">
                  <c:v>1.8</c:v>
                </c:pt>
                <c:pt idx="683">
                  <c:v>1.7</c:v>
                </c:pt>
                <c:pt idx="684">
                  <c:v>1.4</c:v>
                </c:pt>
                <c:pt idx="685">
                  <c:v>1.9</c:v>
                </c:pt>
                <c:pt idx="686">
                  <c:v>1.8</c:v>
                </c:pt>
                <c:pt idx="687">
                  <c:v>1.6</c:v>
                </c:pt>
                <c:pt idx="688">
                  <c:v>2.2000000000000002</c:v>
                </c:pt>
                <c:pt idx="689">
                  <c:v>2.2999999999999998</c:v>
                </c:pt>
                <c:pt idx="690">
                  <c:v>2.1</c:v>
                </c:pt>
                <c:pt idx="691">
                  <c:v>1.8</c:v>
                </c:pt>
                <c:pt idx="692">
                  <c:v>2.6</c:v>
                </c:pt>
                <c:pt idx="693">
                  <c:v>2.8</c:v>
                </c:pt>
                <c:pt idx="694">
                  <c:v>2</c:v>
                </c:pt>
                <c:pt idx="695">
                  <c:v>1.7</c:v>
                </c:pt>
                <c:pt idx="696">
                  <c:v>1.9</c:v>
                </c:pt>
                <c:pt idx="697">
                  <c:v>2.2000000000000002</c:v>
                </c:pt>
                <c:pt idx="698">
                  <c:v>1.8</c:v>
                </c:pt>
                <c:pt idx="699">
                  <c:v>1.8</c:v>
                </c:pt>
                <c:pt idx="700">
                  <c:v>1.8</c:v>
                </c:pt>
                <c:pt idx="701">
                  <c:v>1.5</c:v>
                </c:pt>
                <c:pt idx="702">
                  <c:v>1.7</c:v>
                </c:pt>
                <c:pt idx="703">
                  <c:v>1.5</c:v>
                </c:pt>
                <c:pt idx="704">
                  <c:v>2.4</c:v>
                </c:pt>
                <c:pt idx="705">
                  <c:v>1.6</c:v>
                </c:pt>
                <c:pt idx="706">
                  <c:v>1.7</c:v>
                </c:pt>
                <c:pt idx="707">
                  <c:v>1.6</c:v>
                </c:pt>
                <c:pt idx="708">
                  <c:v>2.2000000000000002</c:v>
                </c:pt>
                <c:pt idx="709">
                  <c:v>1.9</c:v>
                </c:pt>
                <c:pt idx="710">
                  <c:v>1.5</c:v>
                </c:pt>
                <c:pt idx="711">
                  <c:v>2.1</c:v>
                </c:pt>
                <c:pt idx="712">
                  <c:v>2</c:v>
                </c:pt>
                <c:pt idx="713">
                  <c:v>2.1</c:v>
                </c:pt>
                <c:pt idx="714">
                  <c:v>1.6</c:v>
                </c:pt>
                <c:pt idx="715">
                  <c:v>1.6</c:v>
                </c:pt>
                <c:pt idx="716">
                  <c:v>1.5</c:v>
                </c:pt>
                <c:pt idx="717">
                  <c:v>1.8</c:v>
                </c:pt>
                <c:pt idx="718">
                  <c:v>2.1</c:v>
                </c:pt>
                <c:pt idx="719">
                  <c:v>1.6</c:v>
                </c:pt>
                <c:pt idx="720">
                  <c:v>1.9</c:v>
                </c:pt>
                <c:pt idx="721">
                  <c:v>2.1</c:v>
                </c:pt>
                <c:pt idx="722">
                  <c:v>1.6</c:v>
                </c:pt>
                <c:pt idx="723">
                  <c:v>1.7</c:v>
                </c:pt>
                <c:pt idx="724">
                  <c:v>1.7</c:v>
                </c:pt>
                <c:pt idx="725">
                  <c:v>1.9</c:v>
                </c:pt>
                <c:pt idx="726">
                  <c:v>1.7</c:v>
                </c:pt>
                <c:pt idx="727">
                  <c:v>1.9</c:v>
                </c:pt>
                <c:pt idx="728">
                  <c:v>1.7</c:v>
                </c:pt>
                <c:pt idx="729">
                  <c:v>2.2000000000000002</c:v>
                </c:pt>
                <c:pt idx="730">
                  <c:v>2.1</c:v>
                </c:pt>
                <c:pt idx="731">
                  <c:v>1.6</c:v>
                </c:pt>
                <c:pt idx="732">
                  <c:v>1.8</c:v>
                </c:pt>
                <c:pt idx="733">
                  <c:v>1.5</c:v>
                </c:pt>
                <c:pt idx="734">
                  <c:v>1.9</c:v>
                </c:pt>
                <c:pt idx="735">
                  <c:v>1.7</c:v>
                </c:pt>
                <c:pt idx="736">
                  <c:v>2</c:v>
                </c:pt>
                <c:pt idx="737">
                  <c:v>1.8</c:v>
                </c:pt>
                <c:pt idx="738">
                  <c:v>1.6</c:v>
                </c:pt>
                <c:pt idx="739">
                  <c:v>1.7</c:v>
                </c:pt>
                <c:pt idx="740">
                  <c:v>1.8</c:v>
                </c:pt>
                <c:pt idx="741">
                  <c:v>2</c:v>
                </c:pt>
                <c:pt idx="742">
                  <c:v>2.1</c:v>
                </c:pt>
                <c:pt idx="743">
                  <c:v>2.5</c:v>
                </c:pt>
                <c:pt idx="744">
                  <c:v>1.7</c:v>
                </c:pt>
                <c:pt idx="745">
                  <c:v>1.4</c:v>
                </c:pt>
                <c:pt idx="746">
                  <c:v>1.4</c:v>
                </c:pt>
                <c:pt idx="747">
                  <c:v>2.2000000000000002</c:v>
                </c:pt>
                <c:pt idx="748">
                  <c:v>1.7</c:v>
                </c:pt>
                <c:pt idx="749">
                  <c:v>2</c:v>
                </c:pt>
                <c:pt idx="750">
                  <c:v>2.2999999999999998</c:v>
                </c:pt>
                <c:pt idx="751">
                  <c:v>2.2000000000000002</c:v>
                </c:pt>
                <c:pt idx="752">
                  <c:v>1.5</c:v>
                </c:pt>
                <c:pt idx="753">
                  <c:v>2</c:v>
                </c:pt>
                <c:pt idx="754">
                  <c:v>2.2000000000000002</c:v>
                </c:pt>
                <c:pt idx="755">
                  <c:v>1.5</c:v>
                </c:pt>
                <c:pt idx="756">
                  <c:v>1.7</c:v>
                </c:pt>
                <c:pt idx="757">
                  <c:v>2</c:v>
                </c:pt>
                <c:pt idx="758">
                  <c:v>1.8</c:v>
                </c:pt>
                <c:pt idx="759">
                  <c:v>1.7</c:v>
                </c:pt>
                <c:pt idx="760">
                  <c:v>1.8</c:v>
                </c:pt>
                <c:pt idx="761">
                  <c:v>2.6</c:v>
                </c:pt>
                <c:pt idx="762">
                  <c:v>2.1</c:v>
                </c:pt>
                <c:pt idx="763">
                  <c:v>2.2000000000000002</c:v>
                </c:pt>
                <c:pt idx="764">
                  <c:v>1.8</c:v>
                </c:pt>
                <c:pt idx="765">
                  <c:v>1.9</c:v>
                </c:pt>
                <c:pt idx="766">
                  <c:v>2.2000000000000002</c:v>
                </c:pt>
                <c:pt idx="767">
                  <c:v>1.7</c:v>
                </c:pt>
                <c:pt idx="768">
                  <c:v>1.6</c:v>
                </c:pt>
                <c:pt idx="769">
                  <c:v>1.5</c:v>
                </c:pt>
                <c:pt idx="770">
                  <c:v>1.4</c:v>
                </c:pt>
                <c:pt idx="771">
                  <c:v>1.9</c:v>
                </c:pt>
                <c:pt idx="772">
                  <c:v>1.7</c:v>
                </c:pt>
                <c:pt idx="773">
                  <c:v>2.1</c:v>
                </c:pt>
                <c:pt idx="774">
                  <c:v>1.6</c:v>
                </c:pt>
                <c:pt idx="775">
                  <c:v>2.1</c:v>
                </c:pt>
                <c:pt idx="776">
                  <c:v>2.2999999999999998</c:v>
                </c:pt>
                <c:pt idx="777">
                  <c:v>1.9</c:v>
                </c:pt>
                <c:pt idx="778">
                  <c:v>1.7</c:v>
                </c:pt>
                <c:pt idx="779">
                  <c:v>1.6</c:v>
                </c:pt>
                <c:pt idx="780">
                  <c:v>1.6</c:v>
                </c:pt>
                <c:pt idx="781">
                  <c:v>2.2000000000000002</c:v>
                </c:pt>
                <c:pt idx="782">
                  <c:v>1.6</c:v>
                </c:pt>
                <c:pt idx="783">
                  <c:v>1.4</c:v>
                </c:pt>
                <c:pt idx="784">
                  <c:v>2.4</c:v>
                </c:pt>
                <c:pt idx="785">
                  <c:v>1.5</c:v>
                </c:pt>
                <c:pt idx="786">
                  <c:v>1.8</c:v>
                </c:pt>
                <c:pt idx="787">
                  <c:v>1.4</c:v>
                </c:pt>
                <c:pt idx="788">
                  <c:v>3.1</c:v>
                </c:pt>
                <c:pt idx="789">
                  <c:v>1.6</c:v>
                </c:pt>
                <c:pt idx="790">
                  <c:v>2</c:v>
                </c:pt>
                <c:pt idx="791">
                  <c:v>1.5</c:v>
                </c:pt>
                <c:pt idx="792">
                  <c:v>1.2</c:v>
                </c:pt>
                <c:pt idx="793">
                  <c:v>2.2000000000000002</c:v>
                </c:pt>
                <c:pt idx="794">
                  <c:v>1.7</c:v>
                </c:pt>
                <c:pt idx="795">
                  <c:v>1.7</c:v>
                </c:pt>
                <c:pt idx="796">
                  <c:v>2.2000000000000002</c:v>
                </c:pt>
                <c:pt idx="797">
                  <c:v>1.8</c:v>
                </c:pt>
                <c:pt idx="798">
                  <c:v>2</c:v>
                </c:pt>
                <c:pt idx="799">
                  <c:v>2</c:v>
                </c:pt>
                <c:pt idx="800">
                  <c:v>1.6</c:v>
                </c:pt>
                <c:pt idx="801">
                  <c:v>2.1</c:v>
                </c:pt>
                <c:pt idx="802">
                  <c:v>1.9</c:v>
                </c:pt>
                <c:pt idx="803">
                  <c:v>1.8</c:v>
                </c:pt>
                <c:pt idx="804">
                  <c:v>1.4</c:v>
                </c:pt>
                <c:pt idx="805">
                  <c:v>2.2999999999999998</c:v>
                </c:pt>
                <c:pt idx="806">
                  <c:v>1.6</c:v>
                </c:pt>
                <c:pt idx="807">
                  <c:v>1.7</c:v>
                </c:pt>
                <c:pt idx="808">
                  <c:v>1.8</c:v>
                </c:pt>
                <c:pt idx="809">
                  <c:v>2.2000000000000002</c:v>
                </c:pt>
                <c:pt idx="810">
                  <c:v>1.6</c:v>
                </c:pt>
                <c:pt idx="811">
                  <c:v>1.7</c:v>
                </c:pt>
                <c:pt idx="812">
                  <c:v>1.5</c:v>
                </c:pt>
                <c:pt idx="813">
                  <c:v>2.4</c:v>
                </c:pt>
                <c:pt idx="814">
                  <c:v>2.2000000000000002</c:v>
                </c:pt>
                <c:pt idx="815">
                  <c:v>2</c:v>
                </c:pt>
                <c:pt idx="816">
                  <c:v>1.8</c:v>
                </c:pt>
                <c:pt idx="817">
                  <c:v>1.6</c:v>
                </c:pt>
                <c:pt idx="818">
                  <c:v>1.7</c:v>
                </c:pt>
                <c:pt idx="819">
                  <c:v>1.6</c:v>
                </c:pt>
                <c:pt idx="820">
                  <c:v>2.1</c:v>
                </c:pt>
                <c:pt idx="821">
                  <c:v>2</c:v>
                </c:pt>
                <c:pt idx="822">
                  <c:v>1.6</c:v>
                </c:pt>
                <c:pt idx="823">
                  <c:v>1.5</c:v>
                </c:pt>
                <c:pt idx="824">
                  <c:v>2.4</c:v>
                </c:pt>
                <c:pt idx="825">
                  <c:v>1.8</c:v>
                </c:pt>
                <c:pt idx="826">
                  <c:v>1.9</c:v>
                </c:pt>
                <c:pt idx="827">
                  <c:v>2.4</c:v>
                </c:pt>
                <c:pt idx="828">
                  <c:v>1.9</c:v>
                </c:pt>
                <c:pt idx="829">
                  <c:v>1.6</c:v>
                </c:pt>
                <c:pt idx="830">
                  <c:v>4.7</c:v>
                </c:pt>
                <c:pt idx="831">
                  <c:v>1.7</c:v>
                </c:pt>
                <c:pt idx="832">
                  <c:v>1.8</c:v>
                </c:pt>
                <c:pt idx="833">
                  <c:v>2</c:v>
                </c:pt>
                <c:pt idx="834">
                  <c:v>1.6</c:v>
                </c:pt>
                <c:pt idx="835">
                  <c:v>2</c:v>
                </c:pt>
                <c:pt idx="836">
                  <c:v>2.2000000000000002</c:v>
                </c:pt>
                <c:pt idx="837">
                  <c:v>2</c:v>
                </c:pt>
                <c:pt idx="838">
                  <c:v>2</c:v>
                </c:pt>
                <c:pt idx="839">
                  <c:v>1.5</c:v>
                </c:pt>
                <c:pt idx="840">
                  <c:v>2.8</c:v>
                </c:pt>
                <c:pt idx="841">
                  <c:v>2</c:v>
                </c:pt>
                <c:pt idx="842">
                  <c:v>1.8</c:v>
                </c:pt>
                <c:pt idx="843">
                  <c:v>1.9</c:v>
                </c:pt>
                <c:pt idx="844">
                  <c:v>2</c:v>
                </c:pt>
                <c:pt idx="845">
                  <c:v>2.1</c:v>
                </c:pt>
                <c:pt idx="846">
                  <c:v>1.6</c:v>
                </c:pt>
                <c:pt idx="847">
                  <c:v>1.6</c:v>
                </c:pt>
                <c:pt idx="848">
                  <c:v>2.1</c:v>
                </c:pt>
                <c:pt idx="849">
                  <c:v>1.5</c:v>
                </c:pt>
                <c:pt idx="850">
                  <c:v>2</c:v>
                </c:pt>
                <c:pt idx="851">
                  <c:v>2.2000000000000002</c:v>
                </c:pt>
                <c:pt idx="852">
                  <c:v>2</c:v>
                </c:pt>
                <c:pt idx="853">
                  <c:v>3.2</c:v>
                </c:pt>
                <c:pt idx="854">
                  <c:v>2.9</c:v>
                </c:pt>
                <c:pt idx="855">
                  <c:v>2.1</c:v>
                </c:pt>
                <c:pt idx="856">
                  <c:v>2.4</c:v>
                </c:pt>
                <c:pt idx="857">
                  <c:v>2.6</c:v>
                </c:pt>
                <c:pt idx="858">
                  <c:v>1.8</c:v>
                </c:pt>
                <c:pt idx="859">
                  <c:v>1.8</c:v>
                </c:pt>
                <c:pt idx="860">
                  <c:v>2.1</c:v>
                </c:pt>
                <c:pt idx="861">
                  <c:v>1.8</c:v>
                </c:pt>
                <c:pt idx="862">
                  <c:v>3.6</c:v>
                </c:pt>
                <c:pt idx="863">
                  <c:v>2</c:v>
                </c:pt>
                <c:pt idx="864">
                  <c:v>2</c:v>
                </c:pt>
                <c:pt idx="865">
                  <c:v>3</c:v>
                </c:pt>
                <c:pt idx="866">
                  <c:v>1.5</c:v>
                </c:pt>
                <c:pt idx="867">
                  <c:v>1.7</c:v>
                </c:pt>
                <c:pt idx="868">
                  <c:v>1.9</c:v>
                </c:pt>
                <c:pt idx="869">
                  <c:v>1.5</c:v>
                </c:pt>
                <c:pt idx="870">
                  <c:v>2.2000000000000002</c:v>
                </c:pt>
                <c:pt idx="871">
                  <c:v>1.5</c:v>
                </c:pt>
                <c:pt idx="872">
                  <c:v>1.8</c:v>
                </c:pt>
                <c:pt idx="873">
                  <c:v>2.6</c:v>
                </c:pt>
                <c:pt idx="874">
                  <c:v>2.2999999999999998</c:v>
                </c:pt>
                <c:pt idx="875">
                  <c:v>1.9</c:v>
                </c:pt>
                <c:pt idx="876">
                  <c:v>2.2999999999999998</c:v>
                </c:pt>
                <c:pt idx="877">
                  <c:v>1.9</c:v>
                </c:pt>
                <c:pt idx="878">
                  <c:v>2.4</c:v>
                </c:pt>
                <c:pt idx="879">
                  <c:v>1.6</c:v>
                </c:pt>
                <c:pt idx="880">
                  <c:v>1.9</c:v>
                </c:pt>
                <c:pt idx="881">
                  <c:v>2.2000000000000002</c:v>
                </c:pt>
                <c:pt idx="882">
                  <c:v>1.9</c:v>
                </c:pt>
                <c:pt idx="883">
                  <c:v>1.9</c:v>
                </c:pt>
                <c:pt idx="884">
                  <c:v>2</c:v>
                </c:pt>
                <c:pt idx="885">
                  <c:v>1.7</c:v>
                </c:pt>
                <c:pt idx="886">
                  <c:v>1.8</c:v>
                </c:pt>
                <c:pt idx="887">
                  <c:v>2.1</c:v>
                </c:pt>
                <c:pt idx="888">
                  <c:v>1.6</c:v>
                </c:pt>
                <c:pt idx="889">
                  <c:v>2.1</c:v>
                </c:pt>
                <c:pt idx="890">
                  <c:v>2.2000000000000002</c:v>
                </c:pt>
                <c:pt idx="891">
                  <c:v>1.5</c:v>
                </c:pt>
                <c:pt idx="892">
                  <c:v>1.8</c:v>
                </c:pt>
                <c:pt idx="893">
                  <c:v>2</c:v>
                </c:pt>
                <c:pt idx="894">
                  <c:v>1.6</c:v>
                </c:pt>
                <c:pt idx="895">
                  <c:v>2</c:v>
                </c:pt>
                <c:pt idx="896">
                  <c:v>1.3</c:v>
                </c:pt>
                <c:pt idx="897">
                  <c:v>1.6</c:v>
                </c:pt>
                <c:pt idx="898">
                  <c:v>2.2000000000000002</c:v>
                </c:pt>
                <c:pt idx="899">
                  <c:v>2.1</c:v>
                </c:pt>
                <c:pt idx="900">
                  <c:v>1.8</c:v>
                </c:pt>
                <c:pt idx="901">
                  <c:v>1.6</c:v>
                </c:pt>
                <c:pt idx="902">
                  <c:v>2.2000000000000002</c:v>
                </c:pt>
                <c:pt idx="903">
                  <c:v>1.9</c:v>
                </c:pt>
                <c:pt idx="904">
                  <c:v>1.3</c:v>
                </c:pt>
                <c:pt idx="905">
                  <c:v>1.7</c:v>
                </c:pt>
                <c:pt idx="906">
                  <c:v>1.9</c:v>
                </c:pt>
                <c:pt idx="907">
                  <c:v>1.6</c:v>
                </c:pt>
                <c:pt idx="908">
                  <c:v>2.1</c:v>
                </c:pt>
                <c:pt idx="909">
                  <c:v>1.8</c:v>
                </c:pt>
                <c:pt idx="910">
                  <c:v>2.1</c:v>
                </c:pt>
                <c:pt idx="911">
                  <c:v>2.4</c:v>
                </c:pt>
                <c:pt idx="912">
                  <c:v>1.6</c:v>
                </c:pt>
                <c:pt idx="913">
                  <c:v>1.8</c:v>
                </c:pt>
                <c:pt idx="914">
                  <c:v>2</c:v>
                </c:pt>
                <c:pt idx="915">
                  <c:v>2.1</c:v>
                </c:pt>
                <c:pt idx="916">
                  <c:v>2.2000000000000002</c:v>
                </c:pt>
                <c:pt idx="917">
                  <c:v>2.2000000000000002</c:v>
                </c:pt>
                <c:pt idx="918">
                  <c:v>2</c:v>
                </c:pt>
                <c:pt idx="919">
                  <c:v>1.9</c:v>
                </c:pt>
                <c:pt idx="920">
                  <c:v>2.2999999999999998</c:v>
                </c:pt>
                <c:pt idx="921">
                  <c:v>1.5</c:v>
                </c:pt>
                <c:pt idx="922">
                  <c:v>1.7</c:v>
                </c:pt>
                <c:pt idx="923">
                  <c:v>1.8</c:v>
                </c:pt>
                <c:pt idx="924">
                  <c:v>2.4</c:v>
                </c:pt>
                <c:pt idx="925">
                  <c:v>2.1</c:v>
                </c:pt>
                <c:pt idx="926">
                  <c:v>1.6</c:v>
                </c:pt>
                <c:pt idx="927">
                  <c:v>1.8</c:v>
                </c:pt>
                <c:pt idx="928">
                  <c:v>1.9</c:v>
                </c:pt>
                <c:pt idx="929">
                  <c:v>1.7</c:v>
                </c:pt>
                <c:pt idx="930">
                  <c:v>1.6</c:v>
                </c:pt>
                <c:pt idx="931">
                  <c:v>2</c:v>
                </c:pt>
                <c:pt idx="932">
                  <c:v>2</c:v>
                </c:pt>
                <c:pt idx="933">
                  <c:v>1.6</c:v>
                </c:pt>
                <c:pt idx="934">
                  <c:v>2.2999999999999998</c:v>
                </c:pt>
                <c:pt idx="935">
                  <c:v>2</c:v>
                </c:pt>
                <c:pt idx="936">
                  <c:v>1.4</c:v>
                </c:pt>
                <c:pt idx="937">
                  <c:v>2.2000000000000002</c:v>
                </c:pt>
                <c:pt idx="938">
                  <c:v>1.9</c:v>
                </c:pt>
                <c:pt idx="939">
                  <c:v>2.2000000000000002</c:v>
                </c:pt>
                <c:pt idx="940">
                  <c:v>2.2000000000000002</c:v>
                </c:pt>
                <c:pt idx="941">
                  <c:v>1.6</c:v>
                </c:pt>
                <c:pt idx="942">
                  <c:v>2.1</c:v>
                </c:pt>
                <c:pt idx="943">
                  <c:v>1.6</c:v>
                </c:pt>
                <c:pt idx="944">
                  <c:v>1.8</c:v>
                </c:pt>
                <c:pt idx="945">
                  <c:v>2</c:v>
                </c:pt>
                <c:pt idx="946">
                  <c:v>1.7</c:v>
                </c:pt>
                <c:pt idx="947">
                  <c:v>1.5</c:v>
                </c:pt>
                <c:pt idx="948">
                  <c:v>2</c:v>
                </c:pt>
                <c:pt idx="949">
                  <c:v>2.2999999999999998</c:v>
                </c:pt>
                <c:pt idx="950">
                  <c:v>2.2000000000000002</c:v>
                </c:pt>
                <c:pt idx="951">
                  <c:v>1.7</c:v>
                </c:pt>
                <c:pt idx="952">
                  <c:v>1.9</c:v>
                </c:pt>
                <c:pt idx="953">
                  <c:v>1.6</c:v>
                </c:pt>
                <c:pt idx="954">
                  <c:v>1.8</c:v>
                </c:pt>
                <c:pt idx="955">
                  <c:v>2.6</c:v>
                </c:pt>
                <c:pt idx="956">
                  <c:v>1.7</c:v>
                </c:pt>
                <c:pt idx="957">
                  <c:v>1.4</c:v>
                </c:pt>
                <c:pt idx="958">
                  <c:v>1.9</c:v>
                </c:pt>
                <c:pt idx="959">
                  <c:v>1.6</c:v>
                </c:pt>
                <c:pt idx="960">
                  <c:v>2.2000000000000002</c:v>
                </c:pt>
                <c:pt idx="961">
                  <c:v>1.8</c:v>
                </c:pt>
                <c:pt idx="962">
                  <c:v>2.1</c:v>
                </c:pt>
                <c:pt idx="963">
                  <c:v>1.8</c:v>
                </c:pt>
                <c:pt idx="964">
                  <c:v>1.6</c:v>
                </c:pt>
                <c:pt idx="965">
                  <c:v>2.1</c:v>
                </c:pt>
                <c:pt idx="966">
                  <c:v>1.8</c:v>
                </c:pt>
                <c:pt idx="967">
                  <c:v>1.7</c:v>
                </c:pt>
                <c:pt idx="968">
                  <c:v>1.5</c:v>
                </c:pt>
                <c:pt idx="969">
                  <c:v>1.4</c:v>
                </c:pt>
                <c:pt idx="970">
                  <c:v>1.7</c:v>
                </c:pt>
                <c:pt idx="971">
                  <c:v>1.6</c:v>
                </c:pt>
                <c:pt idx="972">
                  <c:v>1.4</c:v>
                </c:pt>
                <c:pt idx="973">
                  <c:v>1.7</c:v>
                </c:pt>
                <c:pt idx="974">
                  <c:v>3.2</c:v>
                </c:pt>
                <c:pt idx="975">
                  <c:v>2.1</c:v>
                </c:pt>
                <c:pt idx="976">
                  <c:v>2</c:v>
                </c:pt>
                <c:pt idx="977">
                  <c:v>2</c:v>
                </c:pt>
                <c:pt idx="978">
                  <c:v>1.9</c:v>
                </c:pt>
                <c:pt idx="979">
                  <c:v>1.9</c:v>
                </c:pt>
                <c:pt idx="980">
                  <c:v>2.2999999999999998</c:v>
                </c:pt>
                <c:pt idx="981">
                  <c:v>1.9</c:v>
                </c:pt>
                <c:pt idx="982">
                  <c:v>2</c:v>
                </c:pt>
                <c:pt idx="983">
                  <c:v>2</c:v>
                </c:pt>
                <c:pt idx="984">
                  <c:v>1.6</c:v>
                </c:pt>
                <c:pt idx="985">
                  <c:v>2</c:v>
                </c:pt>
                <c:pt idx="986">
                  <c:v>2</c:v>
                </c:pt>
                <c:pt idx="987">
                  <c:v>1.9</c:v>
                </c:pt>
                <c:pt idx="988">
                  <c:v>2</c:v>
                </c:pt>
                <c:pt idx="989">
                  <c:v>1.6</c:v>
                </c:pt>
                <c:pt idx="990">
                  <c:v>1.8</c:v>
                </c:pt>
                <c:pt idx="991">
                  <c:v>1.9</c:v>
                </c:pt>
                <c:pt idx="992">
                  <c:v>2.2000000000000002</c:v>
                </c:pt>
                <c:pt idx="993">
                  <c:v>1.2</c:v>
                </c:pt>
                <c:pt idx="994">
                  <c:v>1.8</c:v>
                </c:pt>
                <c:pt idx="995">
                  <c:v>1.8</c:v>
                </c:pt>
                <c:pt idx="996">
                  <c:v>1.7</c:v>
                </c:pt>
                <c:pt idx="997">
                  <c:v>2</c:v>
                </c:pt>
                <c:pt idx="998">
                  <c:v>1.8</c:v>
                </c:pt>
                <c:pt idx="999">
                  <c:v>1.4</c:v>
                </c:pt>
                <c:pt idx="1000">
                  <c:v>1.9</c:v>
                </c:pt>
                <c:pt idx="1001">
                  <c:v>1.4</c:v>
                </c:pt>
                <c:pt idx="1002">
                  <c:v>2.1</c:v>
                </c:pt>
                <c:pt idx="1003">
                  <c:v>1.5</c:v>
                </c:pt>
                <c:pt idx="1004">
                  <c:v>1.6</c:v>
                </c:pt>
                <c:pt idx="1005">
                  <c:v>1.4</c:v>
                </c:pt>
                <c:pt idx="1006">
                  <c:v>1.8</c:v>
                </c:pt>
                <c:pt idx="1007">
                  <c:v>1.6</c:v>
                </c:pt>
                <c:pt idx="1008">
                  <c:v>1.9</c:v>
                </c:pt>
                <c:pt idx="1009">
                  <c:v>2.4</c:v>
                </c:pt>
                <c:pt idx="1010">
                  <c:v>2</c:v>
                </c:pt>
                <c:pt idx="1011">
                  <c:v>1.6</c:v>
                </c:pt>
                <c:pt idx="1012">
                  <c:v>2</c:v>
                </c:pt>
                <c:pt idx="1013">
                  <c:v>1.7</c:v>
                </c:pt>
                <c:pt idx="1014">
                  <c:v>2.6</c:v>
                </c:pt>
                <c:pt idx="1015">
                  <c:v>2</c:v>
                </c:pt>
                <c:pt idx="1016">
                  <c:v>1.7</c:v>
                </c:pt>
                <c:pt idx="1017">
                  <c:v>1.4</c:v>
                </c:pt>
                <c:pt idx="1018">
                  <c:v>1.7</c:v>
                </c:pt>
                <c:pt idx="1019">
                  <c:v>1.8</c:v>
                </c:pt>
                <c:pt idx="1020">
                  <c:v>2.2999999999999998</c:v>
                </c:pt>
                <c:pt idx="1021">
                  <c:v>1.5</c:v>
                </c:pt>
                <c:pt idx="1022">
                  <c:v>1.5</c:v>
                </c:pt>
                <c:pt idx="1023">
                  <c:v>1.8</c:v>
                </c:pt>
                <c:pt idx="1024">
                  <c:v>2.2000000000000002</c:v>
                </c:pt>
                <c:pt idx="1025">
                  <c:v>1.6</c:v>
                </c:pt>
                <c:pt idx="1026">
                  <c:v>2</c:v>
                </c:pt>
                <c:pt idx="1027">
                  <c:v>1.8</c:v>
                </c:pt>
                <c:pt idx="1028">
                  <c:v>2.2000000000000002</c:v>
                </c:pt>
                <c:pt idx="1029">
                  <c:v>1.6</c:v>
                </c:pt>
                <c:pt idx="1030">
                  <c:v>1.8</c:v>
                </c:pt>
                <c:pt idx="1031">
                  <c:v>1.6</c:v>
                </c:pt>
                <c:pt idx="1032">
                  <c:v>1.6</c:v>
                </c:pt>
                <c:pt idx="1033">
                  <c:v>2</c:v>
                </c:pt>
                <c:pt idx="1034">
                  <c:v>1.9</c:v>
                </c:pt>
                <c:pt idx="1035">
                  <c:v>1.8</c:v>
                </c:pt>
                <c:pt idx="1036">
                  <c:v>1.6</c:v>
                </c:pt>
                <c:pt idx="1037">
                  <c:v>2.4</c:v>
                </c:pt>
                <c:pt idx="1038">
                  <c:v>1.6</c:v>
                </c:pt>
                <c:pt idx="1039">
                  <c:v>1.4</c:v>
                </c:pt>
                <c:pt idx="1040">
                  <c:v>1.5</c:v>
                </c:pt>
                <c:pt idx="1041">
                  <c:v>3</c:v>
                </c:pt>
                <c:pt idx="1042">
                  <c:v>2.2000000000000002</c:v>
                </c:pt>
                <c:pt idx="1043">
                  <c:v>2</c:v>
                </c:pt>
                <c:pt idx="1044">
                  <c:v>1.7</c:v>
                </c:pt>
                <c:pt idx="1045">
                  <c:v>1.7</c:v>
                </c:pt>
                <c:pt idx="1046">
                  <c:v>1.5</c:v>
                </c:pt>
                <c:pt idx="1047">
                  <c:v>2</c:v>
                </c:pt>
                <c:pt idx="1048">
                  <c:v>1.4</c:v>
                </c:pt>
                <c:pt idx="1049">
                  <c:v>2.1</c:v>
                </c:pt>
                <c:pt idx="1050">
                  <c:v>2.2000000000000002</c:v>
                </c:pt>
                <c:pt idx="1051">
                  <c:v>1.7</c:v>
                </c:pt>
                <c:pt idx="1052">
                  <c:v>3.7</c:v>
                </c:pt>
                <c:pt idx="1053">
                  <c:v>3.5</c:v>
                </c:pt>
                <c:pt idx="1054">
                  <c:v>2.1</c:v>
                </c:pt>
                <c:pt idx="1055">
                  <c:v>1.8</c:v>
                </c:pt>
                <c:pt idx="1056">
                  <c:v>2.7</c:v>
                </c:pt>
                <c:pt idx="1057">
                  <c:v>1.9</c:v>
                </c:pt>
                <c:pt idx="1058">
                  <c:v>1.6</c:v>
                </c:pt>
                <c:pt idx="1059">
                  <c:v>1.2</c:v>
                </c:pt>
                <c:pt idx="1060">
                  <c:v>2.2999999999999998</c:v>
                </c:pt>
                <c:pt idx="1061">
                  <c:v>1.7</c:v>
                </c:pt>
                <c:pt idx="1062">
                  <c:v>1.7</c:v>
                </c:pt>
                <c:pt idx="1063">
                  <c:v>2.2000000000000002</c:v>
                </c:pt>
                <c:pt idx="1064">
                  <c:v>2.2000000000000002</c:v>
                </c:pt>
                <c:pt idx="1065">
                  <c:v>1.8</c:v>
                </c:pt>
                <c:pt idx="1066">
                  <c:v>2.4</c:v>
                </c:pt>
                <c:pt idx="1067">
                  <c:v>1.6</c:v>
                </c:pt>
                <c:pt idx="1068">
                  <c:v>2</c:v>
                </c:pt>
                <c:pt idx="1069">
                  <c:v>1.5</c:v>
                </c:pt>
                <c:pt idx="1070">
                  <c:v>5.4</c:v>
                </c:pt>
                <c:pt idx="1071">
                  <c:v>1.7</c:v>
                </c:pt>
                <c:pt idx="1072">
                  <c:v>1.8</c:v>
                </c:pt>
                <c:pt idx="1073">
                  <c:v>2.2999999999999998</c:v>
                </c:pt>
                <c:pt idx="1074">
                  <c:v>1.7</c:v>
                </c:pt>
                <c:pt idx="1075">
                  <c:v>1.7</c:v>
                </c:pt>
                <c:pt idx="1076">
                  <c:v>1.5</c:v>
                </c:pt>
                <c:pt idx="1077">
                  <c:v>2.6</c:v>
                </c:pt>
                <c:pt idx="1078">
                  <c:v>1.6</c:v>
                </c:pt>
                <c:pt idx="1079">
                  <c:v>1.6</c:v>
                </c:pt>
                <c:pt idx="1080">
                  <c:v>1.8</c:v>
                </c:pt>
                <c:pt idx="1081">
                  <c:v>2.1</c:v>
                </c:pt>
                <c:pt idx="1082">
                  <c:v>1.4</c:v>
                </c:pt>
                <c:pt idx="1083">
                  <c:v>1.5</c:v>
                </c:pt>
                <c:pt idx="1084">
                  <c:v>2</c:v>
                </c:pt>
                <c:pt idx="1085">
                  <c:v>2</c:v>
                </c:pt>
                <c:pt idx="1086">
                  <c:v>4.2</c:v>
                </c:pt>
                <c:pt idx="1087">
                  <c:v>1.8</c:v>
                </c:pt>
                <c:pt idx="1088">
                  <c:v>1.9</c:v>
                </c:pt>
                <c:pt idx="1089">
                  <c:v>2</c:v>
                </c:pt>
                <c:pt idx="1090">
                  <c:v>2</c:v>
                </c:pt>
                <c:pt idx="1091">
                  <c:v>1.4</c:v>
                </c:pt>
                <c:pt idx="1092">
                  <c:v>2.2000000000000002</c:v>
                </c:pt>
                <c:pt idx="1093">
                  <c:v>1.7</c:v>
                </c:pt>
                <c:pt idx="1094">
                  <c:v>2</c:v>
                </c:pt>
                <c:pt idx="1095">
                  <c:v>1.7</c:v>
                </c:pt>
                <c:pt idx="1096">
                  <c:v>2</c:v>
                </c:pt>
                <c:pt idx="1097">
                  <c:v>1.3</c:v>
                </c:pt>
                <c:pt idx="1098">
                  <c:v>1.5</c:v>
                </c:pt>
                <c:pt idx="1099">
                  <c:v>1.9</c:v>
                </c:pt>
                <c:pt idx="1100">
                  <c:v>1.7</c:v>
                </c:pt>
                <c:pt idx="1101">
                  <c:v>1.8</c:v>
                </c:pt>
                <c:pt idx="1102">
                  <c:v>1.8</c:v>
                </c:pt>
                <c:pt idx="1103">
                  <c:v>2.4</c:v>
                </c:pt>
                <c:pt idx="1104">
                  <c:v>1.8</c:v>
                </c:pt>
                <c:pt idx="1105">
                  <c:v>1.8</c:v>
                </c:pt>
                <c:pt idx="1106">
                  <c:v>1.7</c:v>
                </c:pt>
                <c:pt idx="1107">
                  <c:v>1.7</c:v>
                </c:pt>
                <c:pt idx="1108">
                  <c:v>2.1</c:v>
                </c:pt>
                <c:pt idx="1109">
                  <c:v>2.2999999999999998</c:v>
                </c:pt>
                <c:pt idx="1110">
                  <c:v>1.8</c:v>
                </c:pt>
                <c:pt idx="1111">
                  <c:v>1.8</c:v>
                </c:pt>
                <c:pt idx="1112">
                  <c:v>1.8</c:v>
                </c:pt>
                <c:pt idx="1113">
                  <c:v>1.5</c:v>
                </c:pt>
                <c:pt idx="1114">
                  <c:v>2.2000000000000002</c:v>
                </c:pt>
                <c:pt idx="1115">
                  <c:v>1.4</c:v>
                </c:pt>
                <c:pt idx="1116">
                  <c:v>2.5</c:v>
                </c:pt>
                <c:pt idx="1117">
                  <c:v>1.6</c:v>
                </c:pt>
                <c:pt idx="1118">
                  <c:v>2</c:v>
                </c:pt>
                <c:pt idx="1119">
                  <c:v>2.1</c:v>
                </c:pt>
                <c:pt idx="1120">
                  <c:v>2.2000000000000002</c:v>
                </c:pt>
                <c:pt idx="1121">
                  <c:v>2</c:v>
                </c:pt>
                <c:pt idx="1122">
                  <c:v>2.2000000000000002</c:v>
                </c:pt>
                <c:pt idx="1123">
                  <c:v>1.5</c:v>
                </c:pt>
                <c:pt idx="1124">
                  <c:v>1.9</c:v>
                </c:pt>
                <c:pt idx="1125">
                  <c:v>2</c:v>
                </c:pt>
                <c:pt idx="1126">
                  <c:v>1.8</c:v>
                </c:pt>
                <c:pt idx="1127">
                  <c:v>2.6</c:v>
                </c:pt>
                <c:pt idx="1128">
                  <c:v>2</c:v>
                </c:pt>
                <c:pt idx="1129">
                  <c:v>2.1</c:v>
                </c:pt>
                <c:pt idx="1130">
                  <c:v>2.2999999999999998</c:v>
                </c:pt>
                <c:pt idx="1131">
                  <c:v>1.8</c:v>
                </c:pt>
                <c:pt idx="1132">
                  <c:v>2</c:v>
                </c:pt>
                <c:pt idx="1133">
                  <c:v>2</c:v>
                </c:pt>
                <c:pt idx="1134">
                  <c:v>1.7</c:v>
                </c:pt>
                <c:pt idx="1135">
                  <c:v>2</c:v>
                </c:pt>
                <c:pt idx="1136">
                  <c:v>3</c:v>
                </c:pt>
                <c:pt idx="1137">
                  <c:v>2.4</c:v>
                </c:pt>
                <c:pt idx="1138">
                  <c:v>1.5</c:v>
                </c:pt>
                <c:pt idx="1139">
                  <c:v>1.8</c:v>
                </c:pt>
                <c:pt idx="1140">
                  <c:v>1.9</c:v>
                </c:pt>
                <c:pt idx="1141">
                  <c:v>3.4</c:v>
                </c:pt>
                <c:pt idx="1142">
                  <c:v>1.6</c:v>
                </c:pt>
                <c:pt idx="1143">
                  <c:v>2</c:v>
                </c:pt>
                <c:pt idx="1144">
                  <c:v>1.7</c:v>
                </c:pt>
                <c:pt idx="1145">
                  <c:v>1.8</c:v>
                </c:pt>
                <c:pt idx="1146">
                  <c:v>1.4</c:v>
                </c:pt>
                <c:pt idx="1147">
                  <c:v>2.4</c:v>
                </c:pt>
                <c:pt idx="1148">
                  <c:v>1.8</c:v>
                </c:pt>
                <c:pt idx="1149">
                  <c:v>1.8</c:v>
                </c:pt>
                <c:pt idx="1150">
                  <c:v>1.8</c:v>
                </c:pt>
                <c:pt idx="1151">
                  <c:v>1.6</c:v>
                </c:pt>
                <c:pt idx="1152">
                  <c:v>2.2000000000000002</c:v>
                </c:pt>
                <c:pt idx="1153">
                  <c:v>2</c:v>
                </c:pt>
                <c:pt idx="1154">
                  <c:v>1.9</c:v>
                </c:pt>
                <c:pt idx="1155">
                  <c:v>2.2000000000000002</c:v>
                </c:pt>
                <c:pt idx="1156">
                  <c:v>1.9</c:v>
                </c:pt>
                <c:pt idx="1157">
                  <c:v>1.5</c:v>
                </c:pt>
                <c:pt idx="1158">
                  <c:v>2.2999999999999998</c:v>
                </c:pt>
                <c:pt idx="1159">
                  <c:v>2.2000000000000002</c:v>
                </c:pt>
                <c:pt idx="1160">
                  <c:v>1.8</c:v>
                </c:pt>
                <c:pt idx="1161">
                  <c:v>1.9</c:v>
                </c:pt>
                <c:pt idx="1162">
                  <c:v>1.6</c:v>
                </c:pt>
                <c:pt idx="1163">
                  <c:v>1.6</c:v>
                </c:pt>
                <c:pt idx="1164">
                  <c:v>1.7</c:v>
                </c:pt>
                <c:pt idx="1165">
                  <c:v>1.8</c:v>
                </c:pt>
                <c:pt idx="1166">
                  <c:v>1.7</c:v>
                </c:pt>
                <c:pt idx="1167">
                  <c:v>2.2000000000000002</c:v>
                </c:pt>
                <c:pt idx="1168">
                  <c:v>2.2000000000000002</c:v>
                </c:pt>
                <c:pt idx="1169">
                  <c:v>1.6</c:v>
                </c:pt>
                <c:pt idx="1170">
                  <c:v>2.6</c:v>
                </c:pt>
                <c:pt idx="1171">
                  <c:v>1.8</c:v>
                </c:pt>
                <c:pt idx="1172">
                  <c:v>1.7</c:v>
                </c:pt>
                <c:pt idx="1173">
                  <c:v>1.6</c:v>
                </c:pt>
                <c:pt idx="1174">
                  <c:v>1.7</c:v>
                </c:pt>
                <c:pt idx="1175">
                  <c:v>1.8</c:v>
                </c:pt>
                <c:pt idx="1176">
                  <c:v>1.6</c:v>
                </c:pt>
                <c:pt idx="1177">
                  <c:v>1.8</c:v>
                </c:pt>
                <c:pt idx="1178">
                  <c:v>2</c:v>
                </c:pt>
                <c:pt idx="1179">
                  <c:v>2.2999999999999998</c:v>
                </c:pt>
                <c:pt idx="1180">
                  <c:v>1.6</c:v>
                </c:pt>
                <c:pt idx="1181">
                  <c:v>1.6</c:v>
                </c:pt>
                <c:pt idx="1182">
                  <c:v>1.5</c:v>
                </c:pt>
                <c:pt idx="1183">
                  <c:v>1.7</c:v>
                </c:pt>
                <c:pt idx="1184">
                  <c:v>2</c:v>
                </c:pt>
                <c:pt idx="1185">
                  <c:v>1.7</c:v>
                </c:pt>
                <c:pt idx="1186">
                  <c:v>1.7</c:v>
                </c:pt>
                <c:pt idx="1187">
                  <c:v>2.2999999999999998</c:v>
                </c:pt>
                <c:pt idx="1188">
                  <c:v>1.6</c:v>
                </c:pt>
                <c:pt idx="1189">
                  <c:v>2.2000000000000002</c:v>
                </c:pt>
                <c:pt idx="1190">
                  <c:v>1.8</c:v>
                </c:pt>
                <c:pt idx="1191">
                  <c:v>2</c:v>
                </c:pt>
                <c:pt idx="1192">
                  <c:v>1.9</c:v>
                </c:pt>
                <c:pt idx="1193">
                  <c:v>2.2000000000000002</c:v>
                </c:pt>
                <c:pt idx="1194">
                  <c:v>1.8</c:v>
                </c:pt>
                <c:pt idx="1195">
                  <c:v>1.5</c:v>
                </c:pt>
                <c:pt idx="1196">
                  <c:v>1.6</c:v>
                </c:pt>
                <c:pt idx="1197">
                  <c:v>1.7</c:v>
                </c:pt>
                <c:pt idx="1198">
                  <c:v>1.9</c:v>
                </c:pt>
                <c:pt idx="1199">
                  <c:v>2</c:v>
                </c:pt>
                <c:pt idx="1200">
                  <c:v>1.6</c:v>
                </c:pt>
                <c:pt idx="1201">
                  <c:v>1.9</c:v>
                </c:pt>
                <c:pt idx="1202">
                  <c:v>2.1</c:v>
                </c:pt>
                <c:pt idx="1203">
                  <c:v>1.9</c:v>
                </c:pt>
                <c:pt idx="1204">
                  <c:v>1.4</c:v>
                </c:pt>
                <c:pt idx="1205">
                  <c:v>1.8</c:v>
                </c:pt>
                <c:pt idx="1206">
                  <c:v>2.1</c:v>
                </c:pt>
                <c:pt idx="1207">
                  <c:v>1.4</c:v>
                </c:pt>
                <c:pt idx="1208">
                  <c:v>1.8</c:v>
                </c:pt>
                <c:pt idx="1209">
                  <c:v>2.2000000000000002</c:v>
                </c:pt>
                <c:pt idx="1210">
                  <c:v>2</c:v>
                </c:pt>
                <c:pt idx="1211">
                  <c:v>1.7</c:v>
                </c:pt>
                <c:pt idx="1212">
                  <c:v>1.7</c:v>
                </c:pt>
                <c:pt idx="1213">
                  <c:v>1.9</c:v>
                </c:pt>
                <c:pt idx="1214">
                  <c:v>1.8</c:v>
                </c:pt>
                <c:pt idx="1215">
                  <c:v>1.4</c:v>
                </c:pt>
                <c:pt idx="1216">
                  <c:v>1.7</c:v>
                </c:pt>
                <c:pt idx="1217">
                  <c:v>1.6</c:v>
                </c:pt>
                <c:pt idx="1218">
                  <c:v>2</c:v>
                </c:pt>
                <c:pt idx="1219">
                  <c:v>1.5</c:v>
                </c:pt>
                <c:pt idx="1220">
                  <c:v>1.7</c:v>
                </c:pt>
                <c:pt idx="1221">
                  <c:v>1.8</c:v>
                </c:pt>
                <c:pt idx="1222">
                  <c:v>1.8</c:v>
                </c:pt>
                <c:pt idx="1223">
                  <c:v>1.7</c:v>
                </c:pt>
                <c:pt idx="1224">
                  <c:v>1.8</c:v>
                </c:pt>
                <c:pt idx="1225">
                  <c:v>1.5</c:v>
                </c:pt>
                <c:pt idx="1226">
                  <c:v>2</c:v>
                </c:pt>
                <c:pt idx="1227">
                  <c:v>1.4</c:v>
                </c:pt>
                <c:pt idx="1228">
                  <c:v>1.8</c:v>
                </c:pt>
                <c:pt idx="1229">
                  <c:v>1.7</c:v>
                </c:pt>
                <c:pt idx="1230">
                  <c:v>1.6</c:v>
                </c:pt>
                <c:pt idx="1231">
                  <c:v>1.4</c:v>
                </c:pt>
                <c:pt idx="1232">
                  <c:v>1.8</c:v>
                </c:pt>
                <c:pt idx="1233">
                  <c:v>1.5</c:v>
                </c:pt>
                <c:pt idx="1234">
                  <c:v>1.6</c:v>
                </c:pt>
                <c:pt idx="1235">
                  <c:v>1.9</c:v>
                </c:pt>
                <c:pt idx="1236">
                  <c:v>1.6</c:v>
                </c:pt>
                <c:pt idx="1237">
                  <c:v>1.8</c:v>
                </c:pt>
                <c:pt idx="1238">
                  <c:v>1.8</c:v>
                </c:pt>
                <c:pt idx="1239">
                  <c:v>1.7</c:v>
                </c:pt>
                <c:pt idx="1240">
                  <c:v>1.8</c:v>
                </c:pt>
                <c:pt idx="1241">
                  <c:v>1.9</c:v>
                </c:pt>
                <c:pt idx="1242">
                  <c:v>1.9</c:v>
                </c:pt>
                <c:pt idx="1243">
                  <c:v>2.1</c:v>
                </c:pt>
                <c:pt idx="1244">
                  <c:v>1.6</c:v>
                </c:pt>
                <c:pt idx="1245">
                  <c:v>1.8</c:v>
                </c:pt>
                <c:pt idx="1246">
                  <c:v>1.4</c:v>
                </c:pt>
                <c:pt idx="1247">
                  <c:v>2</c:v>
                </c:pt>
                <c:pt idx="1248">
                  <c:v>1.8</c:v>
                </c:pt>
                <c:pt idx="1249">
                  <c:v>2.1</c:v>
                </c:pt>
                <c:pt idx="1250">
                  <c:v>1.9</c:v>
                </c:pt>
                <c:pt idx="1251">
                  <c:v>2.5</c:v>
                </c:pt>
                <c:pt idx="1252">
                  <c:v>1.8</c:v>
                </c:pt>
                <c:pt idx="1253">
                  <c:v>1.6</c:v>
                </c:pt>
                <c:pt idx="1254">
                  <c:v>1.6</c:v>
                </c:pt>
                <c:pt idx="1255">
                  <c:v>1.7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2.4</c:v>
                </c:pt>
                <c:pt idx="1260">
                  <c:v>1.9</c:v>
                </c:pt>
                <c:pt idx="1261">
                  <c:v>2</c:v>
                </c:pt>
                <c:pt idx="1262">
                  <c:v>1.6</c:v>
                </c:pt>
                <c:pt idx="1263">
                  <c:v>1.7</c:v>
                </c:pt>
                <c:pt idx="1264">
                  <c:v>1.6</c:v>
                </c:pt>
                <c:pt idx="1265">
                  <c:v>2.2000000000000002</c:v>
                </c:pt>
                <c:pt idx="1266">
                  <c:v>2</c:v>
                </c:pt>
                <c:pt idx="1267">
                  <c:v>1.8</c:v>
                </c:pt>
                <c:pt idx="1268">
                  <c:v>1.8</c:v>
                </c:pt>
                <c:pt idx="1269">
                  <c:v>2.2000000000000002</c:v>
                </c:pt>
                <c:pt idx="1270">
                  <c:v>1.8</c:v>
                </c:pt>
                <c:pt idx="1271">
                  <c:v>2.1</c:v>
                </c:pt>
                <c:pt idx="1272">
                  <c:v>2</c:v>
                </c:pt>
                <c:pt idx="1273">
                  <c:v>1.8</c:v>
                </c:pt>
                <c:pt idx="1274">
                  <c:v>1.5</c:v>
                </c:pt>
                <c:pt idx="1275">
                  <c:v>2.4</c:v>
                </c:pt>
                <c:pt idx="1276">
                  <c:v>2.2000000000000002</c:v>
                </c:pt>
                <c:pt idx="1277">
                  <c:v>1.9</c:v>
                </c:pt>
                <c:pt idx="1278">
                  <c:v>2.2000000000000002</c:v>
                </c:pt>
                <c:pt idx="1279">
                  <c:v>2.5</c:v>
                </c:pt>
                <c:pt idx="1280">
                  <c:v>1.8</c:v>
                </c:pt>
                <c:pt idx="1281">
                  <c:v>1.6</c:v>
                </c:pt>
                <c:pt idx="1282">
                  <c:v>1.6</c:v>
                </c:pt>
                <c:pt idx="1283">
                  <c:v>2</c:v>
                </c:pt>
                <c:pt idx="1284">
                  <c:v>3.1</c:v>
                </c:pt>
                <c:pt idx="1285">
                  <c:v>1.8</c:v>
                </c:pt>
                <c:pt idx="1286">
                  <c:v>1.8</c:v>
                </c:pt>
                <c:pt idx="1287">
                  <c:v>1.9</c:v>
                </c:pt>
                <c:pt idx="1288">
                  <c:v>2</c:v>
                </c:pt>
                <c:pt idx="1289">
                  <c:v>1.9</c:v>
                </c:pt>
                <c:pt idx="1290">
                  <c:v>1.6</c:v>
                </c:pt>
                <c:pt idx="1291">
                  <c:v>2</c:v>
                </c:pt>
                <c:pt idx="1292">
                  <c:v>1.6</c:v>
                </c:pt>
                <c:pt idx="1293">
                  <c:v>2</c:v>
                </c:pt>
                <c:pt idx="1294">
                  <c:v>1.7</c:v>
                </c:pt>
                <c:pt idx="1295">
                  <c:v>1.8</c:v>
                </c:pt>
                <c:pt idx="1296">
                  <c:v>2.1</c:v>
                </c:pt>
                <c:pt idx="1297">
                  <c:v>1.8</c:v>
                </c:pt>
                <c:pt idx="1298">
                  <c:v>1.8</c:v>
                </c:pt>
                <c:pt idx="1299">
                  <c:v>2.2000000000000002</c:v>
                </c:pt>
                <c:pt idx="1300">
                  <c:v>2.1</c:v>
                </c:pt>
                <c:pt idx="1301">
                  <c:v>1.9</c:v>
                </c:pt>
                <c:pt idx="1302">
                  <c:v>1.8</c:v>
                </c:pt>
                <c:pt idx="1303">
                  <c:v>1.6</c:v>
                </c:pt>
                <c:pt idx="1304">
                  <c:v>1.4</c:v>
                </c:pt>
                <c:pt idx="1305">
                  <c:v>1.6</c:v>
                </c:pt>
                <c:pt idx="1306">
                  <c:v>1.8</c:v>
                </c:pt>
                <c:pt idx="1307">
                  <c:v>1.8</c:v>
                </c:pt>
                <c:pt idx="1308">
                  <c:v>1.6</c:v>
                </c:pt>
                <c:pt idx="1309">
                  <c:v>2.1</c:v>
                </c:pt>
                <c:pt idx="1310">
                  <c:v>1.7</c:v>
                </c:pt>
                <c:pt idx="1311">
                  <c:v>2</c:v>
                </c:pt>
                <c:pt idx="1312">
                  <c:v>2.2000000000000002</c:v>
                </c:pt>
                <c:pt idx="1313">
                  <c:v>1.5</c:v>
                </c:pt>
                <c:pt idx="1314">
                  <c:v>1.8</c:v>
                </c:pt>
                <c:pt idx="1315">
                  <c:v>1.8</c:v>
                </c:pt>
                <c:pt idx="1316">
                  <c:v>1.8</c:v>
                </c:pt>
                <c:pt idx="1317">
                  <c:v>2.4</c:v>
                </c:pt>
                <c:pt idx="1318">
                  <c:v>2</c:v>
                </c:pt>
                <c:pt idx="1319">
                  <c:v>2.1</c:v>
                </c:pt>
                <c:pt idx="1320">
                  <c:v>2</c:v>
                </c:pt>
                <c:pt idx="1321">
                  <c:v>2.2000000000000002</c:v>
                </c:pt>
                <c:pt idx="1322">
                  <c:v>1.8</c:v>
                </c:pt>
                <c:pt idx="1323">
                  <c:v>2.7</c:v>
                </c:pt>
                <c:pt idx="1324">
                  <c:v>2.2999999999999998</c:v>
                </c:pt>
                <c:pt idx="1325">
                  <c:v>1.7</c:v>
                </c:pt>
                <c:pt idx="1326">
                  <c:v>1.5</c:v>
                </c:pt>
                <c:pt idx="1327">
                  <c:v>1.8</c:v>
                </c:pt>
                <c:pt idx="1328">
                  <c:v>1.7</c:v>
                </c:pt>
                <c:pt idx="1329">
                  <c:v>1.8</c:v>
                </c:pt>
                <c:pt idx="1330">
                  <c:v>2.2000000000000002</c:v>
                </c:pt>
                <c:pt idx="1331">
                  <c:v>2</c:v>
                </c:pt>
                <c:pt idx="1332">
                  <c:v>1.4</c:v>
                </c:pt>
                <c:pt idx="1333">
                  <c:v>1.8</c:v>
                </c:pt>
                <c:pt idx="1334">
                  <c:v>1.8</c:v>
                </c:pt>
                <c:pt idx="1335">
                  <c:v>1.5</c:v>
                </c:pt>
                <c:pt idx="1336">
                  <c:v>2.1</c:v>
                </c:pt>
                <c:pt idx="1337">
                  <c:v>3.4</c:v>
                </c:pt>
                <c:pt idx="1338">
                  <c:v>2.2000000000000002</c:v>
                </c:pt>
                <c:pt idx="1339">
                  <c:v>1.5</c:v>
                </c:pt>
                <c:pt idx="1340">
                  <c:v>1.5</c:v>
                </c:pt>
                <c:pt idx="1341">
                  <c:v>1.5</c:v>
                </c:pt>
                <c:pt idx="1342">
                  <c:v>1.2</c:v>
                </c:pt>
                <c:pt idx="1343">
                  <c:v>1.6</c:v>
                </c:pt>
                <c:pt idx="1344">
                  <c:v>2.4</c:v>
                </c:pt>
                <c:pt idx="1345">
                  <c:v>1.7</c:v>
                </c:pt>
                <c:pt idx="1346">
                  <c:v>2</c:v>
                </c:pt>
                <c:pt idx="1347">
                  <c:v>1.7</c:v>
                </c:pt>
                <c:pt idx="1348">
                  <c:v>1.7</c:v>
                </c:pt>
                <c:pt idx="1349">
                  <c:v>1.8</c:v>
                </c:pt>
                <c:pt idx="1350">
                  <c:v>1.7</c:v>
                </c:pt>
                <c:pt idx="1351">
                  <c:v>1.9</c:v>
                </c:pt>
                <c:pt idx="1352">
                  <c:v>1.6</c:v>
                </c:pt>
                <c:pt idx="1353">
                  <c:v>1.7</c:v>
                </c:pt>
                <c:pt idx="1354">
                  <c:v>2.5</c:v>
                </c:pt>
                <c:pt idx="1355">
                  <c:v>1.7</c:v>
                </c:pt>
                <c:pt idx="1356">
                  <c:v>1.8</c:v>
                </c:pt>
                <c:pt idx="1357">
                  <c:v>1.6</c:v>
                </c:pt>
                <c:pt idx="1358">
                  <c:v>2.2999999999999998</c:v>
                </c:pt>
                <c:pt idx="1359">
                  <c:v>1.9</c:v>
                </c:pt>
                <c:pt idx="1360">
                  <c:v>1.7</c:v>
                </c:pt>
                <c:pt idx="1361">
                  <c:v>1.7</c:v>
                </c:pt>
                <c:pt idx="1362">
                  <c:v>1.7</c:v>
                </c:pt>
                <c:pt idx="1363">
                  <c:v>1.9</c:v>
                </c:pt>
                <c:pt idx="1364">
                  <c:v>1.7</c:v>
                </c:pt>
                <c:pt idx="1365">
                  <c:v>1.7</c:v>
                </c:pt>
                <c:pt idx="1366">
                  <c:v>2.6</c:v>
                </c:pt>
                <c:pt idx="1367">
                  <c:v>1.8</c:v>
                </c:pt>
                <c:pt idx="1368">
                  <c:v>2.2999999999999998</c:v>
                </c:pt>
                <c:pt idx="1369">
                  <c:v>1.8</c:v>
                </c:pt>
                <c:pt idx="1370">
                  <c:v>1.6</c:v>
                </c:pt>
                <c:pt idx="1371">
                  <c:v>2</c:v>
                </c:pt>
                <c:pt idx="1372">
                  <c:v>1.8</c:v>
                </c:pt>
                <c:pt idx="1373">
                  <c:v>1.3</c:v>
                </c:pt>
                <c:pt idx="1374">
                  <c:v>1.8</c:v>
                </c:pt>
                <c:pt idx="1375">
                  <c:v>1.4</c:v>
                </c:pt>
                <c:pt idx="1376">
                  <c:v>1.8</c:v>
                </c:pt>
                <c:pt idx="1377">
                  <c:v>1.6</c:v>
                </c:pt>
                <c:pt idx="1378">
                  <c:v>1.5</c:v>
                </c:pt>
                <c:pt idx="1379">
                  <c:v>1.4</c:v>
                </c:pt>
                <c:pt idx="1380">
                  <c:v>2.1</c:v>
                </c:pt>
                <c:pt idx="1381">
                  <c:v>2</c:v>
                </c:pt>
                <c:pt idx="1382">
                  <c:v>1.6</c:v>
                </c:pt>
                <c:pt idx="1383">
                  <c:v>1.5</c:v>
                </c:pt>
                <c:pt idx="1384">
                  <c:v>1.5</c:v>
                </c:pt>
                <c:pt idx="1385">
                  <c:v>1.9</c:v>
                </c:pt>
                <c:pt idx="1386">
                  <c:v>2</c:v>
                </c:pt>
                <c:pt idx="1387">
                  <c:v>1.8</c:v>
                </c:pt>
                <c:pt idx="1388">
                  <c:v>1.6</c:v>
                </c:pt>
                <c:pt idx="1389">
                  <c:v>1.7</c:v>
                </c:pt>
                <c:pt idx="1390">
                  <c:v>1.7</c:v>
                </c:pt>
                <c:pt idx="1391">
                  <c:v>2.2999999999999998</c:v>
                </c:pt>
                <c:pt idx="1392">
                  <c:v>1.5</c:v>
                </c:pt>
                <c:pt idx="1393">
                  <c:v>1.8</c:v>
                </c:pt>
                <c:pt idx="1394">
                  <c:v>1.7</c:v>
                </c:pt>
                <c:pt idx="1395">
                  <c:v>1.7</c:v>
                </c:pt>
                <c:pt idx="1396">
                  <c:v>1.4</c:v>
                </c:pt>
                <c:pt idx="1397">
                  <c:v>2</c:v>
                </c:pt>
                <c:pt idx="1398">
                  <c:v>1.7</c:v>
                </c:pt>
                <c:pt idx="1399">
                  <c:v>2</c:v>
                </c:pt>
                <c:pt idx="1400">
                  <c:v>1.9</c:v>
                </c:pt>
                <c:pt idx="1401">
                  <c:v>5.5</c:v>
                </c:pt>
                <c:pt idx="1402">
                  <c:v>2</c:v>
                </c:pt>
                <c:pt idx="1403">
                  <c:v>1.9</c:v>
                </c:pt>
                <c:pt idx="1404">
                  <c:v>2.5</c:v>
                </c:pt>
                <c:pt idx="1405">
                  <c:v>1.9</c:v>
                </c:pt>
                <c:pt idx="1406">
                  <c:v>1.5</c:v>
                </c:pt>
                <c:pt idx="1407">
                  <c:v>2.2999999999999998</c:v>
                </c:pt>
                <c:pt idx="1408">
                  <c:v>1.6</c:v>
                </c:pt>
                <c:pt idx="1409">
                  <c:v>1.7</c:v>
                </c:pt>
                <c:pt idx="1410">
                  <c:v>1.6</c:v>
                </c:pt>
                <c:pt idx="1411">
                  <c:v>1.7</c:v>
                </c:pt>
                <c:pt idx="1412">
                  <c:v>2.1</c:v>
                </c:pt>
                <c:pt idx="1413">
                  <c:v>1.8</c:v>
                </c:pt>
                <c:pt idx="1414">
                  <c:v>1.9</c:v>
                </c:pt>
                <c:pt idx="1415">
                  <c:v>1.8</c:v>
                </c:pt>
                <c:pt idx="1416">
                  <c:v>2.4</c:v>
                </c:pt>
                <c:pt idx="1417">
                  <c:v>2.2999999999999998</c:v>
                </c:pt>
                <c:pt idx="1418">
                  <c:v>1.7</c:v>
                </c:pt>
                <c:pt idx="1419">
                  <c:v>1.6</c:v>
                </c:pt>
                <c:pt idx="1420">
                  <c:v>1.5</c:v>
                </c:pt>
                <c:pt idx="1421">
                  <c:v>1.6</c:v>
                </c:pt>
                <c:pt idx="1422">
                  <c:v>1.8</c:v>
                </c:pt>
                <c:pt idx="1423">
                  <c:v>1.6</c:v>
                </c:pt>
                <c:pt idx="1424">
                  <c:v>2.2999999999999998</c:v>
                </c:pt>
                <c:pt idx="1425">
                  <c:v>2</c:v>
                </c:pt>
                <c:pt idx="1426">
                  <c:v>1.6</c:v>
                </c:pt>
                <c:pt idx="1427">
                  <c:v>2.1</c:v>
                </c:pt>
                <c:pt idx="1428">
                  <c:v>2.2000000000000002</c:v>
                </c:pt>
                <c:pt idx="1429">
                  <c:v>1.9</c:v>
                </c:pt>
                <c:pt idx="1430">
                  <c:v>2.1</c:v>
                </c:pt>
                <c:pt idx="1431">
                  <c:v>1.6</c:v>
                </c:pt>
                <c:pt idx="1432">
                  <c:v>2</c:v>
                </c:pt>
                <c:pt idx="1433">
                  <c:v>1.6</c:v>
                </c:pt>
                <c:pt idx="1434">
                  <c:v>1.7</c:v>
                </c:pt>
                <c:pt idx="1435">
                  <c:v>1.5</c:v>
                </c:pt>
                <c:pt idx="1436">
                  <c:v>2.2000000000000002</c:v>
                </c:pt>
                <c:pt idx="1437">
                  <c:v>1.8</c:v>
                </c:pt>
                <c:pt idx="1438">
                  <c:v>1.7</c:v>
                </c:pt>
                <c:pt idx="1439">
                  <c:v>2.2000000000000002</c:v>
                </c:pt>
                <c:pt idx="1440">
                  <c:v>1.8</c:v>
                </c:pt>
                <c:pt idx="1441">
                  <c:v>1.5</c:v>
                </c:pt>
                <c:pt idx="1442">
                  <c:v>1.9</c:v>
                </c:pt>
                <c:pt idx="1443">
                  <c:v>1.6</c:v>
                </c:pt>
                <c:pt idx="1444">
                  <c:v>2</c:v>
                </c:pt>
                <c:pt idx="1445">
                  <c:v>1.6</c:v>
                </c:pt>
                <c:pt idx="1446">
                  <c:v>1.8</c:v>
                </c:pt>
                <c:pt idx="1447">
                  <c:v>1.6</c:v>
                </c:pt>
                <c:pt idx="1448">
                  <c:v>1.6</c:v>
                </c:pt>
                <c:pt idx="1449">
                  <c:v>1.4</c:v>
                </c:pt>
                <c:pt idx="1450">
                  <c:v>1.8</c:v>
                </c:pt>
                <c:pt idx="1451">
                  <c:v>1.5</c:v>
                </c:pt>
                <c:pt idx="1452">
                  <c:v>2</c:v>
                </c:pt>
                <c:pt idx="1453">
                  <c:v>2</c:v>
                </c:pt>
                <c:pt idx="1454">
                  <c:v>1.8</c:v>
                </c:pt>
                <c:pt idx="1455">
                  <c:v>1.8</c:v>
                </c:pt>
                <c:pt idx="1456">
                  <c:v>1.7</c:v>
                </c:pt>
                <c:pt idx="1457">
                  <c:v>1.2</c:v>
                </c:pt>
                <c:pt idx="1458">
                  <c:v>2.2000000000000002</c:v>
                </c:pt>
                <c:pt idx="1459">
                  <c:v>1.8</c:v>
                </c:pt>
                <c:pt idx="1460">
                  <c:v>4.8</c:v>
                </c:pt>
                <c:pt idx="1461">
                  <c:v>1.7</c:v>
                </c:pt>
                <c:pt idx="1462">
                  <c:v>2.4</c:v>
                </c:pt>
                <c:pt idx="1463">
                  <c:v>1.9</c:v>
                </c:pt>
                <c:pt idx="1464">
                  <c:v>2.7</c:v>
                </c:pt>
                <c:pt idx="1465">
                  <c:v>2.2999999999999998</c:v>
                </c:pt>
                <c:pt idx="1466">
                  <c:v>2.1</c:v>
                </c:pt>
                <c:pt idx="1467">
                  <c:v>1.6</c:v>
                </c:pt>
                <c:pt idx="1468">
                  <c:v>1.7</c:v>
                </c:pt>
                <c:pt idx="1469">
                  <c:v>1.7</c:v>
                </c:pt>
                <c:pt idx="1470">
                  <c:v>2</c:v>
                </c:pt>
                <c:pt idx="1471">
                  <c:v>1.6</c:v>
                </c:pt>
                <c:pt idx="1472">
                  <c:v>1.8</c:v>
                </c:pt>
                <c:pt idx="1473">
                  <c:v>1.9</c:v>
                </c:pt>
                <c:pt idx="1474">
                  <c:v>1.6</c:v>
                </c:pt>
                <c:pt idx="1475">
                  <c:v>1.8</c:v>
                </c:pt>
                <c:pt idx="1476">
                  <c:v>1.2</c:v>
                </c:pt>
                <c:pt idx="1477">
                  <c:v>1.9</c:v>
                </c:pt>
                <c:pt idx="1478">
                  <c:v>1.7</c:v>
                </c:pt>
                <c:pt idx="1479">
                  <c:v>1.8</c:v>
                </c:pt>
                <c:pt idx="1480">
                  <c:v>2</c:v>
                </c:pt>
                <c:pt idx="1481">
                  <c:v>2.2000000000000002</c:v>
                </c:pt>
                <c:pt idx="1482">
                  <c:v>2.2000000000000002</c:v>
                </c:pt>
                <c:pt idx="1483">
                  <c:v>1.5</c:v>
                </c:pt>
                <c:pt idx="1484">
                  <c:v>1.6</c:v>
                </c:pt>
                <c:pt idx="1485">
                  <c:v>1.5</c:v>
                </c:pt>
                <c:pt idx="1486">
                  <c:v>1.8</c:v>
                </c:pt>
                <c:pt idx="1487">
                  <c:v>1.7</c:v>
                </c:pt>
                <c:pt idx="1488">
                  <c:v>2.1</c:v>
                </c:pt>
                <c:pt idx="1489">
                  <c:v>1.9</c:v>
                </c:pt>
                <c:pt idx="1490">
                  <c:v>1.4</c:v>
                </c:pt>
                <c:pt idx="1491">
                  <c:v>2.2999999999999998</c:v>
                </c:pt>
                <c:pt idx="1492">
                  <c:v>2.2000000000000002</c:v>
                </c:pt>
                <c:pt idx="1493">
                  <c:v>1.7</c:v>
                </c:pt>
                <c:pt idx="1494">
                  <c:v>2</c:v>
                </c:pt>
                <c:pt idx="1495">
                  <c:v>1.8</c:v>
                </c:pt>
                <c:pt idx="1496">
                  <c:v>1.7</c:v>
                </c:pt>
                <c:pt idx="1497">
                  <c:v>1.3</c:v>
                </c:pt>
                <c:pt idx="1498">
                  <c:v>2.2000000000000002</c:v>
                </c:pt>
                <c:pt idx="1499">
                  <c:v>2.2000000000000002</c:v>
                </c:pt>
                <c:pt idx="1500">
                  <c:v>1.8</c:v>
                </c:pt>
                <c:pt idx="1501">
                  <c:v>2.1</c:v>
                </c:pt>
                <c:pt idx="1502">
                  <c:v>1.6</c:v>
                </c:pt>
                <c:pt idx="1503">
                  <c:v>2</c:v>
                </c:pt>
                <c:pt idx="1504">
                  <c:v>1.4</c:v>
                </c:pt>
                <c:pt idx="1505">
                  <c:v>1.5</c:v>
                </c:pt>
                <c:pt idx="1506">
                  <c:v>1.7</c:v>
                </c:pt>
                <c:pt idx="1507">
                  <c:v>2</c:v>
                </c:pt>
                <c:pt idx="1508">
                  <c:v>1.8</c:v>
                </c:pt>
                <c:pt idx="1509">
                  <c:v>1.6</c:v>
                </c:pt>
                <c:pt idx="1510">
                  <c:v>1.9</c:v>
                </c:pt>
                <c:pt idx="1511">
                  <c:v>1.5</c:v>
                </c:pt>
                <c:pt idx="1512">
                  <c:v>1.6</c:v>
                </c:pt>
                <c:pt idx="1513">
                  <c:v>1.6</c:v>
                </c:pt>
                <c:pt idx="1514">
                  <c:v>1.6</c:v>
                </c:pt>
                <c:pt idx="1515">
                  <c:v>1.4</c:v>
                </c:pt>
                <c:pt idx="1516">
                  <c:v>2.1</c:v>
                </c:pt>
                <c:pt idx="1517">
                  <c:v>2.2000000000000002</c:v>
                </c:pt>
                <c:pt idx="1518">
                  <c:v>1.8</c:v>
                </c:pt>
                <c:pt idx="1519">
                  <c:v>1.6</c:v>
                </c:pt>
                <c:pt idx="1520">
                  <c:v>1.4</c:v>
                </c:pt>
                <c:pt idx="1521">
                  <c:v>2.2000000000000002</c:v>
                </c:pt>
                <c:pt idx="1522">
                  <c:v>1.4</c:v>
                </c:pt>
                <c:pt idx="1523">
                  <c:v>2.1</c:v>
                </c:pt>
                <c:pt idx="1524">
                  <c:v>2</c:v>
                </c:pt>
                <c:pt idx="1525">
                  <c:v>1.8</c:v>
                </c:pt>
                <c:pt idx="1526">
                  <c:v>2.1</c:v>
                </c:pt>
                <c:pt idx="1527">
                  <c:v>1.3</c:v>
                </c:pt>
                <c:pt idx="1528">
                  <c:v>2</c:v>
                </c:pt>
                <c:pt idx="1529">
                  <c:v>2.1</c:v>
                </c:pt>
                <c:pt idx="1530">
                  <c:v>1.6</c:v>
                </c:pt>
                <c:pt idx="1531">
                  <c:v>1.9</c:v>
                </c:pt>
                <c:pt idx="1532">
                  <c:v>1.8</c:v>
                </c:pt>
                <c:pt idx="1533">
                  <c:v>1.8</c:v>
                </c:pt>
                <c:pt idx="1534">
                  <c:v>1.7</c:v>
                </c:pt>
                <c:pt idx="1535">
                  <c:v>1.9</c:v>
                </c:pt>
                <c:pt idx="1536">
                  <c:v>1.9</c:v>
                </c:pt>
                <c:pt idx="1537">
                  <c:v>1.6</c:v>
                </c:pt>
                <c:pt idx="1538">
                  <c:v>1.4</c:v>
                </c:pt>
                <c:pt idx="1539">
                  <c:v>2.1</c:v>
                </c:pt>
                <c:pt idx="1540">
                  <c:v>1.7</c:v>
                </c:pt>
                <c:pt idx="1541">
                  <c:v>1.7</c:v>
                </c:pt>
                <c:pt idx="1542">
                  <c:v>1.8</c:v>
                </c:pt>
                <c:pt idx="1543">
                  <c:v>1.6</c:v>
                </c:pt>
                <c:pt idx="1544">
                  <c:v>1.6</c:v>
                </c:pt>
                <c:pt idx="1545">
                  <c:v>1.7</c:v>
                </c:pt>
                <c:pt idx="1546">
                  <c:v>2</c:v>
                </c:pt>
                <c:pt idx="1547">
                  <c:v>2.1</c:v>
                </c:pt>
                <c:pt idx="1548">
                  <c:v>1.6</c:v>
                </c:pt>
                <c:pt idx="1549">
                  <c:v>1.3</c:v>
                </c:pt>
                <c:pt idx="1550">
                  <c:v>1.8</c:v>
                </c:pt>
                <c:pt idx="1551">
                  <c:v>1</c:v>
                </c:pt>
                <c:pt idx="1552">
                  <c:v>1.4</c:v>
                </c:pt>
                <c:pt idx="1553">
                  <c:v>1.8</c:v>
                </c:pt>
                <c:pt idx="1554">
                  <c:v>2.2999999999999998</c:v>
                </c:pt>
                <c:pt idx="1555">
                  <c:v>2.1</c:v>
                </c:pt>
                <c:pt idx="1556">
                  <c:v>1.8</c:v>
                </c:pt>
                <c:pt idx="1557">
                  <c:v>1.6</c:v>
                </c:pt>
                <c:pt idx="1558">
                  <c:v>2</c:v>
                </c:pt>
                <c:pt idx="1559">
                  <c:v>1.8</c:v>
                </c:pt>
                <c:pt idx="1560">
                  <c:v>1.8</c:v>
                </c:pt>
                <c:pt idx="1561">
                  <c:v>2.2000000000000002</c:v>
                </c:pt>
                <c:pt idx="1562">
                  <c:v>1.7</c:v>
                </c:pt>
                <c:pt idx="1563">
                  <c:v>2.2000000000000002</c:v>
                </c:pt>
                <c:pt idx="1564">
                  <c:v>1.6</c:v>
                </c:pt>
                <c:pt idx="1565">
                  <c:v>1.8</c:v>
                </c:pt>
                <c:pt idx="1566">
                  <c:v>1.6</c:v>
                </c:pt>
                <c:pt idx="1567">
                  <c:v>1.8</c:v>
                </c:pt>
                <c:pt idx="1568">
                  <c:v>1.6</c:v>
                </c:pt>
                <c:pt idx="1569">
                  <c:v>1.9</c:v>
                </c:pt>
                <c:pt idx="1570">
                  <c:v>1.8</c:v>
                </c:pt>
                <c:pt idx="1571">
                  <c:v>2.1</c:v>
                </c:pt>
                <c:pt idx="1572">
                  <c:v>1.6</c:v>
                </c:pt>
                <c:pt idx="1573">
                  <c:v>1.7</c:v>
                </c:pt>
                <c:pt idx="1574">
                  <c:v>1.8</c:v>
                </c:pt>
                <c:pt idx="1575">
                  <c:v>2.2000000000000002</c:v>
                </c:pt>
                <c:pt idx="1576">
                  <c:v>1.6</c:v>
                </c:pt>
                <c:pt idx="1577">
                  <c:v>1.6</c:v>
                </c:pt>
                <c:pt idx="1578">
                  <c:v>1.9</c:v>
                </c:pt>
                <c:pt idx="1579">
                  <c:v>1.8</c:v>
                </c:pt>
                <c:pt idx="1580">
                  <c:v>2.5</c:v>
                </c:pt>
                <c:pt idx="1581">
                  <c:v>1.7</c:v>
                </c:pt>
                <c:pt idx="1582">
                  <c:v>1.7</c:v>
                </c:pt>
                <c:pt idx="1583">
                  <c:v>1.7</c:v>
                </c:pt>
                <c:pt idx="1584">
                  <c:v>1.8</c:v>
                </c:pt>
                <c:pt idx="1585">
                  <c:v>1.7</c:v>
                </c:pt>
                <c:pt idx="1586">
                  <c:v>1.7</c:v>
                </c:pt>
                <c:pt idx="1587">
                  <c:v>1.4</c:v>
                </c:pt>
                <c:pt idx="1588">
                  <c:v>1.8</c:v>
                </c:pt>
                <c:pt idx="1589">
                  <c:v>2</c:v>
                </c:pt>
                <c:pt idx="1590">
                  <c:v>1.5</c:v>
                </c:pt>
                <c:pt idx="1591">
                  <c:v>1.8</c:v>
                </c:pt>
                <c:pt idx="1592">
                  <c:v>2</c:v>
                </c:pt>
                <c:pt idx="1593">
                  <c:v>4.2</c:v>
                </c:pt>
                <c:pt idx="1594">
                  <c:v>2</c:v>
                </c:pt>
                <c:pt idx="1595">
                  <c:v>2.2000000000000002</c:v>
                </c:pt>
                <c:pt idx="1596">
                  <c:v>1.8</c:v>
                </c:pt>
                <c:pt idx="1597">
                  <c:v>1.5</c:v>
                </c:pt>
                <c:pt idx="1598">
                  <c:v>1.7</c:v>
                </c:pt>
                <c:pt idx="1599">
                  <c:v>1.4</c:v>
                </c:pt>
                <c:pt idx="1600">
                  <c:v>2.7</c:v>
                </c:pt>
                <c:pt idx="1601">
                  <c:v>2</c:v>
                </c:pt>
                <c:pt idx="1602">
                  <c:v>2.2000000000000002</c:v>
                </c:pt>
                <c:pt idx="1603">
                  <c:v>1.9</c:v>
                </c:pt>
                <c:pt idx="1604">
                  <c:v>2.6</c:v>
                </c:pt>
                <c:pt idx="1605">
                  <c:v>2.1</c:v>
                </c:pt>
                <c:pt idx="1606">
                  <c:v>1.5</c:v>
                </c:pt>
                <c:pt idx="1607">
                  <c:v>2</c:v>
                </c:pt>
                <c:pt idx="1608">
                  <c:v>1.6</c:v>
                </c:pt>
                <c:pt idx="1609">
                  <c:v>1.6</c:v>
                </c:pt>
                <c:pt idx="1610">
                  <c:v>2.4</c:v>
                </c:pt>
                <c:pt idx="1611">
                  <c:v>1.9</c:v>
                </c:pt>
                <c:pt idx="1612">
                  <c:v>1.5</c:v>
                </c:pt>
                <c:pt idx="1613">
                  <c:v>1.6</c:v>
                </c:pt>
                <c:pt idx="1614">
                  <c:v>1.5</c:v>
                </c:pt>
                <c:pt idx="1615">
                  <c:v>2.8</c:v>
                </c:pt>
                <c:pt idx="1616">
                  <c:v>2</c:v>
                </c:pt>
                <c:pt idx="1617">
                  <c:v>1.4</c:v>
                </c:pt>
                <c:pt idx="1618">
                  <c:v>1.7</c:v>
                </c:pt>
                <c:pt idx="1619">
                  <c:v>1.7</c:v>
                </c:pt>
                <c:pt idx="1620">
                  <c:v>2.2000000000000002</c:v>
                </c:pt>
                <c:pt idx="1621">
                  <c:v>1.7</c:v>
                </c:pt>
                <c:pt idx="1622">
                  <c:v>2.2000000000000002</c:v>
                </c:pt>
                <c:pt idx="1623">
                  <c:v>2</c:v>
                </c:pt>
                <c:pt idx="1624">
                  <c:v>2.2000000000000002</c:v>
                </c:pt>
                <c:pt idx="1625">
                  <c:v>1.8</c:v>
                </c:pt>
                <c:pt idx="1626">
                  <c:v>1.7</c:v>
                </c:pt>
                <c:pt idx="1627">
                  <c:v>1.8</c:v>
                </c:pt>
                <c:pt idx="1628">
                  <c:v>1.5</c:v>
                </c:pt>
                <c:pt idx="1629">
                  <c:v>1.8</c:v>
                </c:pt>
                <c:pt idx="1630">
                  <c:v>2.1</c:v>
                </c:pt>
                <c:pt idx="1631">
                  <c:v>1.4</c:v>
                </c:pt>
                <c:pt idx="1632">
                  <c:v>1.6</c:v>
                </c:pt>
                <c:pt idx="1633">
                  <c:v>1.5</c:v>
                </c:pt>
                <c:pt idx="1634">
                  <c:v>1.9</c:v>
                </c:pt>
                <c:pt idx="1635">
                  <c:v>1.6</c:v>
                </c:pt>
                <c:pt idx="1636">
                  <c:v>1.7</c:v>
                </c:pt>
                <c:pt idx="1637">
                  <c:v>2</c:v>
                </c:pt>
                <c:pt idx="1638">
                  <c:v>1.4</c:v>
                </c:pt>
                <c:pt idx="1639">
                  <c:v>1.6</c:v>
                </c:pt>
                <c:pt idx="1640">
                  <c:v>1.4</c:v>
                </c:pt>
                <c:pt idx="1641">
                  <c:v>2.2000000000000002</c:v>
                </c:pt>
                <c:pt idx="1642">
                  <c:v>2</c:v>
                </c:pt>
                <c:pt idx="1643">
                  <c:v>2.2999999999999998</c:v>
                </c:pt>
                <c:pt idx="1644">
                  <c:v>2</c:v>
                </c:pt>
                <c:pt idx="1645">
                  <c:v>2</c:v>
                </c:pt>
                <c:pt idx="1646">
                  <c:v>1.6</c:v>
                </c:pt>
                <c:pt idx="1647">
                  <c:v>1.7</c:v>
                </c:pt>
                <c:pt idx="1648">
                  <c:v>2</c:v>
                </c:pt>
                <c:pt idx="1649">
                  <c:v>1.6</c:v>
                </c:pt>
                <c:pt idx="1650">
                  <c:v>1.5</c:v>
                </c:pt>
                <c:pt idx="1651">
                  <c:v>1.6</c:v>
                </c:pt>
                <c:pt idx="1652">
                  <c:v>1.8</c:v>
                </c:pt>
                <c:pt idx="1653">
                  <c:v>1.8</c:v>
                </c:pt>
                <c:pt idx="1654">
                  <c:v>2.2000000000000002</c:v>
                </c:pt>
                <c:pt idx="1655">
                  <c:v>1.8</c:v>
                </c:pt>
                <c:pt idx="1656">
                  <c:v>1.7</c:v>
                </c:pt>
                <c:pt idx="1657">
                  <c:v>1.7</c:v>
                </c:pt>
                <c:pt idx="1658">
                  <c:v>2.2000000000000002</c:v>
                </c:pt>
                <c:pt idx="1659">
                  <c:v>2.2000000000000002</c:v>
                </c:pt>
                <c:pt idx="1660">
                  <c:v>1.8</c:v>
                </c:pt>
                <c:pt idx="1661">
                  <c:v>1.9</c:v>
                </c:pt>
                <c:pt idx="1662">
                  <c:v>2.7</c:v>
                </c:pt>
                <c:pt idx="1663">
                  <c:v>1.5</c:v>
                </c:pt>
                <c:pt idx="1664">
                  <c:v>2</c:v>
                </c:pt>
                <c:pt idx="1665">
                  <c:v>1.8</c:v>
                </c:pt>
                <c:pt idx="1666">
                  <c:v>1.9</c:v>
                </c:pt>
                <c:pt idx="1667">
                  <c:v>1.9</c:v>
                </c:pt>
                <c:pt idx="1668">
                  <c:v>2.5</c:v>
                </c:pt>
                <c:pt idx="1669">
                  <c:v>2</c:v>
                </c:pt>
                <c:pt idx="1670">
                  <c:v>1.7</c:v>
                </c:pt>
                <c:pt idx="1671">
                  <c:v>1.4</c:v>
                </c:pt>
                <c:pt idx="1672">
                  <c:v>1.8</c:v>
                </c:pt>
                <c:pt idx="1673">
                  <c:v>3.2</c:v>
                </c:pt>
                <c:pt idx="1674">
                  <c:v>2.2000000000000002</c:v>
                </c:pt>
                <c:pt idx="1675">
                  <c:v>1.8</c:v>
                </c:pt>
                <c:pt idx="1676">
                  <c:v>1.8</c:v>
                </c:pt>
                <c:pt idx="1677">
                  <c:v>2</c:v>
                </c:pt>
                <c:pt idx="1678">
                  <c:v>1.8</c:v>
                </c:pt>
                <c:pt idx="1679">
                  <c:v>1.6</c:v>
                </c:pt>
                <c:pt idx="1680">
                  <c:v>1.8</c:v>
                </c:pt>
                <c:pt idx="1681">
                  <c:v>1.5</c:v>
                </c:pt>
                <c:pt idx="1682">
                  <c:v>1.6</c:v>
                </c:pt>
                <c:pt idx="1683">
                  <c:v>1.6</c:v>
                </c:pt>
                <c:pt idx="1684">
                  <c:v>1.9</c:v>
                </c:pt>
                <c:pt idx="1685">
                  <c:v>1.7</c:v>
                </c:pt>
                <c:pt idx="1686">
                  <c:v>1.7</c:v>
                </c:pt>
                <c:pt idx="1687">
                  <c:v>2</c:v>
                </c:pt>
                <c:pt idx="1688">
                  <c:v>1.5</c:v>
                </c:pt>
                <c:pt idx="1689">
                  <c:v>1.6</c:v>
                </c:pt>
                <c:pt idx="1690">
                  <c:v>2.2000000000000002</c:v>
                </c:pt>
                <c:pt idx="1691">
                  <c:v>2</c:v>
                </c:pt>
                <c:pt idx="1692">
                  <c:v>1.9</c:v>
                </c:pt>
                <c:pt idx="1693">
                  <c:v>1.8</c:v>
                </c:pt>
                <c:pt idx="1694">
                  <c:v>2</c:v>
                </c:pt>
                <c:pt idx="1695">
                  <c:v>2</c:v>
                </c:pt>
                <c:pt idx="1696">
                  <c:v>2.2999999999999998</c:v>
                </c:pt>
                <c:pt idx="1697">
                  <c:v>1.9</c:v>
                </c:pt>
                <c:pt idx="1698">
                  <c:v>2.9</c:v>
                </c:pt>
                <c:pt idx="1699">
                  <c:v>1.4</c:v>
                </c:pt>
                <c:pt idx="1700">
                  <c:v>1.5</c:v>
                </c:pt>
                <c:pt idx="1701">
                  <c:v>1.8</c:v>
                </c:pt>
                <c:pt idx="1702">
                  <c:v>1.7</c:v>
                </c:pt>
                <c:pt idx="1703">
                  <c:v>2.2000000000000002</c:v>
                </c:pt>
                <c:pt idx="1704">
                  <c:v>1.8</c:v>
                </c:pt>
                <c:pt idx="1705">
                  <c:v>1.6</c:v>
                </c:pt>
                <c:pt idx="1706">
                  <c:v>2.2000000000000002</c:v>
                </c:pt>
                <c:pt idx="1707">
                  <c:v>1.8</c:v>
                </c:pt>
                <c:pt idx="1708">
                  <c:v>1.7</c:v>
                </c:pt>
                <c:pt idx="1709">
                  <c:v>1.9</c:v>
                </c:pt>
                <c:pt idx="1710">
                  <c:v>2</c:v>
                </c:pt>
                <c:pt idx="1711">
                  <c:v>1.8</c:v>
                </c:pt>
                <c:pt idx="1712">
                  <c:v>1.8</c:v>
                </c:pt>
                <c:pt idx="1713">
                  <c:v>1.6</c:v>
                </c:pt>
                <c:pt idx="1714">
                  <c:v>1.7</c:v>
                </c:pt>
                <c:pt idx="1715">
                  <c:v>1.7</c:v>
                </c:pt>
                <c:pt idx="1716">
                  <c:v>1.6</c:v>
                </c:pt>
                <c:pt idx="1717">
                  <c:v>2</c:v>
                </c:pt>
                <c:pt idx="1718">
                  <c:v>2.2000000000000002</c:v>
                </c:pt>
                <c:pt idx="1719">
                  <c:v>2</c:v>
                </c:pt>
                <c:pt idx="1720">
                  <c:v>2.1</c:v>
                </c:pt>
                <c:pt idx="1721">
                  <c:v>2.2000000000000002</c:v>
                </c:pt>
                <c:pt idx="1722">
                  <c:v>1.9</c:v>
                </c:pt>
                <c:pt idx="1723">
                  <c:v>2.2000000000000002</c:v>
                </c:pt>
                <c:pt idx="1724">
                  <c:v>1.6</c:v>
                </c:pt>
                <c:pt idx="1725">
                  <c:v>2</c:v>
                </c:pt>
                <c:pt idx="1726">
                  <c:v>2.2000000000000002</c:v>
                </c:pt>
                <c:pt idx="1727">
                  <c:v>3.1</c:v>
                </c:pt>
                <c:pt idx="1728">
                  <c:v>2.4</c:v>
                </c:pt>
                <c:pt idx="1729">
                  <c:v>2.1</c:v>
                </c:pt>
                <c:pt idx="1730">
                  <c:v>1.6</c:v>
                </c:pt>
                <c:pt idx="1731">
                  <c:v>1.6</c:v>
                </c:pt>
                <c:pt idx="1732">
                  <c:v>1.4</c:v>
                </c:pt>
                <c:pt idx="1733">
                  <c:v>1.4</c:v>
                </c:pt>
                <c:pt idx="1734">
                  <c:v>1.5</c:v>
                </c:pt>
                <c:pt idx="1735">
                  <c:v>2</c:v>
                </c:pt>
                <c:pt idx="1736">
                  <c:v>2</c:v>
                </c:pt>
                <c:pt idx="1737">
                  <c:v>1.6</c:v>
                </c:pt>
                <c:pt idx="1738">
                  <c:v>1.6</c:v>
                </c:pt>
                <c:pt idx="1739">
                  <c:v>2</c:v>
                </c:pt>
                <c:pt idx="1740">
                  <c:v>1.6</c:v>
                </c:pt>
                <c:pt idx="1741">
                  <c:v>1.8</c:v>
                </c:pt>
                <c:pt idx="1742">
                  <c:v>1.8</c:v>
                </c:pt>
                <c:pt idx="1743">
                  <c:v>2.2000000000000002</c:v>
                </c:pt>
                <c:pt idx="1744">
                  <c:v>1.9</c:v>
                </c:pt>
                <c:pt idx="1745">
                  <c:v>1.4</c:v>
                </c:pt>
                <c:pt idx="1746">
                  <c:v>1.7</c:v>
                </c:pt>
                <c:pt idx="1747">
                  <c:v>1.6</c:v>
                </c:pt>
                <c:pt idx="1748">
                  <c:v>1.7</c:v>
                </c:pt>
                <c:pt idx="1749">
                  <c:v>1.7</c:v>
                </c:pt>
                <c:pt idx="1750">
                  <c:v>2</c:v>
                </c:pt>
                <c:pt idx="1751">
                  <c:v>1.7</c:v>
                </c:pt>
                <c:pt idx="1752">
                  <c:v>1.6</c:v>
                </c:pt>
                <c:pt idx="1753">
                  <c:v>2.4</c:v>
                </c:pt>
                <c:pt idx="1754">
                  <c:v>1.7</c:v>
                </c:pt>
                <c:pt idx="1755">
                  <c:v>1.6</c:v>
                </c:pt>
                <c:pt idx="1756">
                  <c:v>2.4</c:v>
                </c:pt>
                <c:pt idx="1757">
                  <c:v>1.6</c:v>
                </c:pt>
                <c:pt idx="1758">
                  <c:v>3.6</c:v>
                </c:pt>
                <c:pt idx="1759">
                  <c:v>1.8</c:v>
                </c:pt>
                <c:pt idx="1760">
                  <c:v>1.6</c:v>
                </c:pt>
                <c:pt idx="1761">
                  <c:v>2.6</c:v>
                </c:pt>
                <c:pt idx="1762">
                  <c:v>1.4</c:v>
                </c:pt>
                <c:pt idx="1763">
                  <c:v>1.3</c:v>
                </c:pt>
                <c:pt idx="1764">
                  <c:v>1.4</c:v>
                </c:pt>
                <c:pt idx="1765">
                  <c:v>2</c:v>
                </c:pt>
                <c:pt idx="1766">
                  <c:v>1.6</c:v>
                </c:pt>
                <c:pt idx="1767">
                  <c:v>1.6</c:v>
                </c:pt>
                <c:pt idx="1768">
                  <c:v>2.1</c:v>
                </c:pt>
                <c:pt idx="1769">
                  <c:v>1.6</c:v>
                </c:pt>
                <c:pt idx="1770">
                  <c:v>1.8</c:v>
                </c:pt>
                <c:pt idx="1771">
                  <c:v>1.7</c:v>
                </c:pt>
                <c:pt idx="1772">
                  <c:v>1.7</c:v>
                </c:pt>
                <c:pt idx="1773">
                  <c:v>1.7</c:v>
                </c:pt>
                <c:pt idx="1774">
                  <c:v>1.9</c:v>
                </c:pt>
                <c:pt idx="1775">
                  <c:v>1.8</c:v>
                </c:pt>
                <c:pt idx="1776">
                  <c:v>1.5</c:v>
                </c:pt>
                <c:pt idx="1777">
                  <c:v>1.6</c:v>
                </c:pt>
                <c:pt idx="1778">
                  <c:v>2.4</c:v>
                </c:pt>
                <c:pt idx="1779">
                  <c:v>1.9</c:v>
                </c:pt>
                <c:pt idx="1780">
                  <c:v>2.1</c:v>
                </c:pt>
                <c:pt idx="1781">
                  <c:v>1.5</c:v>
                </c:pt>
                <c:pt idx="1782">
                  <c:v>2.7</c:v>
                </c:pt>
                <c:pt idx="1783">
                  <c:v>1.6</c:v>
                </c:pt>
                <c:pt idx="1784">
                  <c:v>1.5</c:v>
                </c:pt>
                <c:pt idx="1785">
                  <c:v>2.4</c:v>
                </c:pt>
                <c:pt idx="1786">
                  <c:v>1.5</c:v>
                </c:pt>
                <c:pt idx="1787">
                  <c:v>2</c:v>
                </c:pt>
                <c:pt idx="1788">
                  <c:v>1.8</c:v>
                </c:pt>
                <c:pt idx="1789">
                  <c:v>2</c:v>
                </c:pt>
                <c:pt idx="1790">
                  <c:v>1.8</c:v>
                </c:pt>
                <c:pt idx="1791">
                  <c:v>1.8</c:v>
                </c:pt>
                <c:pt idx="1792">
                  <c:v>2.2999999999999998</c:v>
                </c:pt>
                <c:pt idx="1793">
                  <c:v>1.6</c:v>
                </c:pt>
                <c:pt idx="1794">
                  <c:v>1.6</c:v>
                </c:pt>
                <c:pt idx="1795">
                  <c:v>1.6</c:v>
                </c:pt>
                <c:pt idx="1796">
                  <c:v>1.7</c:v>
                </c:pt>
                <c:pt idx="1797">
                  <c:v>1.6</c:v>
                </c:pt>
                <c:pt idx="1798">
                  <c:v>1.6</c:v>
                </c:pt>
                <c:pt idx="1799">
                  <c:v>1.6</c:v>
                </c:pt>
                <c:pt idx="1800">
                  <c:v>1.5</c:v>
                </c:pt>
                <c:pt idx="1801">
                  <c:v>1.8</c:v>
                </c:pt>
                <c:pt idx="1802">
                  <c:v>1.5</c:v>
                </c:pt>
                <c:pt idx="1803">
                  <c:v>1.9</c:v>
                </c:pt>
                <c:pt idx="1804">
                  <c:v>1.6</c:v>
                </c:pt>
                <c:pt idx="1805">
                  <c:v>1.6</c:v>
                </c:pt>
                <c:pt idx="1806">
                  <c:v>1.8</c:v>
                </c:pt>
                <c:pt idx="1807">
                  <c:v>1.8</c:v>
                </c:pt>
                <c:pt idx="1808">
                  <c:v>1.7</c:v>
                </c:pt>
                <c:pt idx="1809">
                  <c:v>1.4</c:v>
                </c:pt>
                <c:pt idx="1810">
                  <c:v>2.2000000000000002</c:v>
                </c:pt>
                <c:pt idx="1811">
                  <c:v>1.5</c:v>
                </c:pt>
                <c:pt idx="1812">
                  <c:v>2.4</c:v>
                </c:pt>
                <c:pt idx="1813">
                  <c:v>1.8</c:v>
                </c:pt>
                <c:pt idx="1814">
                  <c:v>2</c:v>
                </c:pt>
                <c:pt idx="1815">
                  <c:v>1.8</c:v>
                </c:pt>
                <c:pt idx="1816">
                  <c:v>2.1</c:v>
                </c:pt>
                <c:pt idx="1817">
                  <c:v>1.6</c:v>
                </c:pt>
                <c:pt idx="1818">
                  <c:v>2.2999999999999998</c:v>
                </c:pt>
                <c:pt idx="1819">
                  <c:v>2.2000000000000002</c:v>
                </c:pt>
                <c:pt idx="1820">
                  <c:v>4.5</c:v>
                </c:pt>
                <c:pt idx="1821">
                  <c:v>1.9</c:v>
                </c:pt>
                <c:pt idx="1822">
                  <c:v>1.6</c:v>
                </c:pt>
                <c:pt idx="1823">
                  <c:v>1.7</c:v>
                </c:pt>
                <c:pt idx="1824">
                  <c:v>1.5</c:v>
                </c:pt>
                <c:pt idx="1825">
                  <c:v>1.8</c:v>
                </c:pt>
                <c:pt idx="1826">
                  <c:v>1.8</c:v>
                </c:pt>
                <c:pt idx="1827">
                  <c:v>1.9</c:v>
                </c:pt>
                <c:pt idx="1828">
                  <c:v>1.5</c:v>
                </c:pt>
                <c:pt idx="1829">
                  <c:v>1.8</c:v>
                </c:pt>
                <c:pt idx="1830">
                  <c:v>1.6</c:v>
                </c:pt>
                <c:pt idx="1831">
                  <c:v>1.6</c:v>
                </c:pt>
                <c:pt idx="1832">
                  <c:v>2.1</c:v>
                </c:pt>
                <c:pt idx="1833">
                  <c:v>1.7</c:v>
                </c:pt>
                <c:pt idx="1834">
                  <c:v>1.6</c:v>
                </c:pt>
                <c:pt idx="1835">
                  <c:v>2</c:v>
                </c:pt>
                <c:pt idx="1836">
                  <c:v>1.5</c:v>
                </c:pt>
                <c:pt idx="1837">
                  <c:v>1.8</c:v>
                </c:pt>
                <c:pt idx="1838">
                  <c:v>2</c:v>
                </c:pt>
                <c:pt idx="1839">
                  <c:v>1.8</c:v>
                </c:pt>
                <c:pt idx="1840">
                  <c:v>2.2000000000000002</c:v>
                </c:pt>
                <c:pt idx="1841">
                  <c:v>2</c:v>
                </c:pt>
                <c:pt idx="1842">
                  <c:v>2.2000000000000002</c:v>
                </c:pt>
                <c:pt idx="1843">
                  <c:v>2</c:v>
                </c:pt>
                <c:pt idx="1844">
                  <c:v>2.2999999999999998</c:v>
                </c:pt>
                <c:pt idx="1845">
                  <c:v>2</c:v>
                </c:pt>
                <c:pt idx="1846">
                  <c:v>2.2999999999999998</c:v>
                </c:pt>
                <c:pt idx="1847">
                  <c:v>2</c:v>
                </c:pt>
                <c:pt idx="1848">
                  <c:v>2.2999999999999998</c:v>
                </c:pt>
                <c:pt idx="1849">
                  <c:v>2</c:v>
                </c:pt>
                <c:pt idx="1850">
                  <c:v>1.6</c:v>
                </c:pt>
                <c:pt idx="1851">
                  <c:v>1.8</c:v>
                </c:pt>
                <c:pt idx="1852">
                  <c:v>1.6</c:v>
                </c:pt>
                <c:pt idx="1853">
                  <c:v>1.8</c:v>
                </c:pt>
                <c:pt idx="1854">
                  <c:v>1.5</c:v>
                </c:pt>
                <c:pt idx="1855">
                  <c:v>2.2999999999999998</c:v>
                </c:pt>
                <c:pt idx="1856">
                  <c:v>1.7</c:v>
                </c:pt>
                <c:pt idx="1857">
                  <c:v>1.9</c:v>
                </c:pt>
                <c:pt idx="1858">
                  <c:v>1.7</c:v>
                </c:pt>
                <c:pt idx="1859">
                  <c:v>1.8</c:v>
                </c:pt>
                <c:pt idx="1860">
                  <c:v>1.6</c:v>
                </c:pt>
                <c:pt idx="1861">
                  <c:v>1.5</c:v>
                </c:pt>
                <c:pt idx="1862">
                  <c:v>2.1</c:v>
                </c:pt>
                <c:pt idx="1863">
                  <c:v>1.6</c:v>
                </c:pt>
                <c:pt idx="1864">
                  <c:v>1.4</c:v>
                </c:pt>
                <c:pt idx="1865">
                  <c:v>2</c:v>
                </c:pt>
                <c:pt idx="1866">
                  <c:v>1.8</c:v>
                </c:pt>
                <c:pt idx="1867">
                  <c:v>2.1</c:v>
                </c:pt>
                <c:pt idx="1868">
                  <c:v>1.5</c:v>
                </c:pt>
                <c:pt idx="1869">
                  <c:v>1.5</c:v>
                </c:pt>
                <c:pt idx="1870">
                  <c:v>2</c:v>
                </c:pt>
                <c:pt idx="1871">
                  <c:v>1.3</c:v>
                </c:pt>
                <c:pt idx="1872">
                  <c:v>2</c:v>
                </c:pt>
                <c:pt idx="1873">
                  <c:v>1.6</c:v>
                </c:pt>
                <c:pt idx="1874">
                  <c:v>2</c:v>
                </c:pt>
                <c:pt idx="1875">
                  <c:v>1.5</c:v>
                </c:pt>
                <c:pt idx="1876">
                  <c:v>1.5</c:v>
                </c:pt>
                <c:pt idx="1877">
                  <c:v>2.1</c:v>
                </c:pt>
                <c:pt idx="1878">
                  <c:v>2</c:v>
                </c:pt>
                <c:pt idx="1879">
                  <c:v>1.4</c:v>
                </c:pt>
                <c:pt idx="1880">
                  <c:v>1.6</c:v>
                </c:pt>
                <c:pt idx="1881">
                  <c:v>1.7</c:v>
                </c:pt>
                <c:pt idx="1882">
                  <c:v>1.9</c:v>
                </c:pt>
                <c:pt idx="1883">
                  <c:v>1.6</c:v>
                </c:pt>
                <c:pt idx="1884">
                  <c:v>2.1</c:v>
                </c:pt>
                <c:pt idx="1885">
                  <c:v>1.6</c:v>
                </c:pt>
                <c:pt idx="1886">
                  <c:v>1.7</c:v>
                </c:pt>
                <c:pt idx="1887">
                  <c:v>1.9</c:v>
                </c:pt>
                <c:pt idx="1888">
                  <c:v>1.5</c:v>
                </c:pt>
                <c:pt idx="1889">
                  <c:v>1.6</c:v>
                </c:pt>
                <c:pt idx="1890">
                  <c:v>1.5</c:v>
                </c:pt>
                <c:pt idx="1891">
                  <c:v>1.6</c:v>
                </c:pt>
                <c:pt idx="1892">
                  <c:v>1.6</c:v>
                </c:pt>
                <c:pt idx="1893">
                  <c:v>1.7</c:v>
                </c:pt>
                <c:pt idx="1894">
                  <c:v>1.6</c:v>
                </c:pt>
                <c:pt idx="1895">
                  <c:v>1.8</c:v>
                </c:pt>
                <c:pt idx="1896">
                  <c:v>1.7</c:v>
                </c:pt>
                <c:pt idx="1897">
                  <c:v>2.4</c:v>
                </c:pt>
                <c:pt idx="1898">
                  <c:v>1.9</c:v>
                </c:pt>
                <c:pt idx="1899">
                  <c:v>1.6</c:v>
                </c:pt>
                <c:pt idx="1900">
                  <c:v>1.8</c:v>
                </c:pt>
                <c:pt idx="1901">
                  <c:v>2.1</c:v>
                </c:pt>
                <c:pt idx="1902">
                  <c:v>1.8</c:v>
                </c:pt>
                <c:pt idx="1903">
                  <c:v>1.6</c:v>
                </c:pt>
                <c:pt idx="1904">
                  <c:v>2.1</c:v>
                </c:pt>
                <c:pt idx="1905">
                  <c:v>1.8</c:v>
                </c:pt>
                <c:pt idx="1906">
                  <c:v>2.2000000000000002</c:v>
                </c:pt>
                <c:pt idx="1907">
                  <c:v>1.4</c:v>
                </c:pt>
                <c:pt idx="1908">
                  <c:v>2</c:v>
                </c:pt>
                <c:pt idx="1909">
                  <c:v>1.9</c:v>
                </c:pt>
                <c:pt idx="1910">
                  <c:v>2.2000000000000002</c:v>
                </c:pt>
                <c:pt idx="1911">
                  <c:v>2.8</c:v>
                </c:pt>
                <c:pt idx="1912">
                  <c:v>2.2000000000000002</c:v>
                </c:pt>
                <c:pt idx="1913">
                  <c:v>1.9</c:v>
                </c:pt>
                <c:pt idx="1914">
                  <c:v>1.8</c:v>
                </c:pt>
                <c:pt idx="1915">
                  <c:v>1.9</c:v>
                </c:pt>
                <c:pt idx="1916">
                  <c:v>1.4</c:v>
                </c:pt>
                <c:pt idx="1917">
                  <c:v>1.8</c:v>
                </c:pt>
                <c:pt idx="1918">
                  <c:v>1.6</c:v>
                </c:pt>
                <c:pt idx="1919">
                  <c:v>1.6</c:v>
                </c:pt>
                <c:pt idx="1920">
                  <c:v>2.4</c:v>
                </c:pt>
                <c:pt idx="1921">
                  <c:v>1.7</c:v>
                </c:pt>
                <c:pt idx="1922">
                  <c:v>1.8</c:v>
                </c:pt>
                <c:pt idx="1923">
                  <c:v>1.8</c:v>
                </c:pt>
                <c:pt idx="1924">
                  <c:v>1.6</c:v>
                </c:pt>
                <c:pt idx="1925">
                  <c:v>1.7</c:v>
                </c:pt>
                <c:pt idx="1926">
                  <c:v>1.6</c:v>
                </c:pt>
                <c:pt idx="1927">
                  <c:v>1.8</c:v>
                </c:pt>
                <c:pt idx="1928">
                  <c:v>1.7</c:v>
                </c:pt>
                <c:pt idx="1929">
                  <c:v>1.7</c:v>
                </c:pt>
                <c:pt idx="1930">
                  <c:v>2.4</c:v>
                </c:pt>
                <c:pt idx="1931">
                  <c:v>1.3</c:v>
                </c:pt>
                <c:pt idx="1932">
                  <c:v>1.6</c:v>
                </c:pt>
                <c:pt idx="1933">
                  <c:v>2.4</c:v>
                </c:pt>
                <c:pt idx="1934">
                  <c:v>1.9</c:v>
                </c:pt>
                <c:pt idx="1935">
                  <c:v>1.7</c:v>
                </c:pt>
                <c:pt idx="1936">
                  <c:v>1.7</c:v>
                </c:pt>
                <c:pt idx="1937">
                  <c:v>1.5</c:v>
                </c:pt>
                <c:pt idx="1938">
                  <c:v>1.8</c:v>
                </c:pt>
                <c:pt idx="1939">
                  <c:v>2</c:v>
                </c:pt>
                <c:pt idx="1940">
                  <c:v>1.9</c:v>
                </c:pt>
                <c:pt idx="1941">
                  <c:v>2</c:v>
                </c:pt>
                <c:pt idx="1942">
                  <c:v>1.7</c:v>
                </c:pt>
                <c:pt idx="1943">
                  <c:v>2</c:v>
                </c:pt>
                <c:pt idx="1944">
                  <c:v>1.9</c:v>
                </c:pt>
                <c:pt idx="1945">
                  <c:v>2.2999999999999998</c:v>
                </c:pt>
                <c:pt idx="1946">
                  <c:v>1.4</c:v>
                </c:pt>
                <c:pt idx="1947">
                  <c:v>1.4</c:v>
                </c:pt>
                <c:pt idx="1948">
                  <c:v>1.6</c:v>
                </c:pt>
                <c:pt idx="1949">
                  <c:v>1.8</c:v>
                </c:pt>
                <c:pt idx="1950">
                  <c:v>2</c:v>
                </c:pt>
                <c:pt idx="1951">
                  <c:v>2</c:v>
                </c:pt>
                <c:pt idx="1952">
                  <c:v>1.5</c:v>
                </c:pt>
                <c:pt idx="1953">
                  <c:v>1.8</c:v>
                </c:pt>
                <c:pt idx="1954">
                  <c:v>1.7</c:v>
                </c:pt>
                <c:pt idx="1955">
                  <c:v>1.6</c:v>
                </c:pt>
                <c:pt idx="1956">
                  <c:v>2</c:v>
                </c:pt>
                <c:pt idx="1957">
                  <c:v>1.9</c:v>
                </c:pt>
                <c:pt idx="1958">
                  <c:v>2.1</c:v>
                </c:pt>
                <c:pt idx="1959">
                  <c:v>1.7</c:v>
                </c:pt>
                <c:pt idx="1960">
                  <c:v>1.5</c:v>
                </c:pt>
                <c:pt idx="1961">
                  <c:v>1.9</c:v>
                </c:pt>
                <c:pt idx="1962">
                  <c:v>1.9</c:v>
                </c:pt>
                <c:pt idx="1963">
                  <c:v>1.9</c:v>
                </c:pt>
                <c:pt idx="1964">
                  <c:v>2</c:v>
                </c:pt>
                <c:pt idx="1965">
                  <c:v>2.2000000000000002</c:v>
                </c:pt>
                <c:pt idx="1966">
                  <c:v>1.5</c:v>
                </c:pt>
                <c:pt idx="1967">
                  <c:v>1.7</c:v>
                </c:pt>
                <c:pt idx="1968">
                  <c:v>1.8</c:v>
                </c:pt>
                <c:pt idx="1969">
                  <c:v>2.2999999999999998</c:v>
                </c:pt>
                <c:pt idx="1970">
                  <c:v>1.6</c:v>
                </c:pt>
                <c:pt idx="1971">
                  <c:v>1.7</c:v>
                </c:pt>
                <c:pt idx="1972">
                  <c:v>2.2000000000000002</c:v>
                </c:pt>
                <c:pt idx="1973">
                  <c:v>1.5</c:v>
                </c:pt>
                <c:pt idx="1974">
                  <c:v>1.9</c:v>
                </c:pt>
                <c:pt idx="1975">
                  <c:v>1.6</c:v>
                </c:pt>
                <c:pt idx="1976">
                  <c:v>1.7</c:v>
                </c:pt>
                <c:pt idx="1977">
                  <c:v>1.8</c:v>
                </c:pt>
                <c:pt idx="1978">
                  <c:v>1.7</c:v>
                </c:pt>
                <c:pt idx="1979">
                  <c:v>1.8</c:v>
                </c:pt>
                <c:pt idx="1980">
                  <c:v>1.9</c:v>
                </c:pt>
                <c:pt idx="1981">
                  <c:v>2</c:v>
                </c:pt>
                <c:pt idx="1982">
                  <c:v>1.8</c:v>
                </c:pt>
                <c:pt idx="1983">
                  <c:v>2.2000000000000002</c:v>
                </c:pt>
                <c:pt idx="1984">
                  <c:v>2</c:v>
                </c:pt>
                <c:pt idx="1985">
                  <c:v>2</c:v>
                </c:pt>
                <c:pt idx="1986">
                  <c:v>1.8</c:v>
                </c:pt>
                <c:pt idx="1987">
                  <c:v>1.8</c:v>
                </c:pt>
                <c:pt idx="1988">
                  <c:v>1.9</c:v>
                </c:pt>
                <c:pt idx="1989">
                  <c:v>1.4</c:v>
                </c:pt>
                <c:pt idx="1990">
                  <c:v>1.2</c:v>
                </c:pt>
                <c:pt idx="1991">
                  <c:v>2.1</c:v>
                </c:pt>
                <c:pt idx="1992">
                  <c:v>1.2</c:v>
                </c:pt>
                <c:pt idx="1993">
                  <c:v>1.5</c:v>
                </c:pt>
                <c:pt idx="1994">
                  <c:v>1.6</c:v>
                </c:pt>
                <c:pt idx="1995">
                  <c:v>1.3</c:v>
                </c:pt>
                <c:pt idx="1996">
                  <c:v>1.8</c:v>
                </c:pt>
                <c:pt idx="1997">
                  <c:v>1.6</c:v>
                </c:pt>
                <c:pt idx="1998">
                  <c:v>2.1</c:v>
                </c:pt>
                <c:pt idx="1999">
                  <c:v>1.8</c:v>
                </c:pt>
                <c:pt idx="2000">
                  <c:v>2.2999999999999998</c:v>
                </c:pt>
                <c:pt idx="2001">
                  <c:v>2.1</c:v>
                </c:pt>
                <c:pt idx="2002">
                  <c:v>1.6</c:v>
                </c:pt>
                <c:pt idx="2003">
                  <c:v>1.9</c:v>
                </c:pt>
                <c:pt idx="2004">
                  <c:v>1.8</c:v>
                </c:pt>
                <c:pt idx="2005">
                  <c:v>2.1</c:v>
                </c:pt>
                <c:pt idx="2006">
                  <c:v>1.4</c:v>
                </c:pt>
                <c:pt idx="2007">
                  <c:v>2.4</c:v>
                </c:pt>
                <c:pt idx="2008">
                  <c:v>1.7</c:v>
                </c:pt>
                <c:pt idx="2009">
                  <c:v>1.7</c:v>
                </c:pt>
                <c:pt idx="2010">
                  <c:v>1.6</c:v>
                </c:pt>
                <c:pt idx="2011">
                  <c:v>1.5</c:v>
                </c:pt>
                <c:pt idx="2012">
                  <c:v>2</c:v>
                </c:pt>
                <c:pt idx="2013">
                  <c:v>1.5</c:v>
                </c:pt>
                <c:pt idx="2014">
                  <c:v>2.1</c:v>
                </c:pt>
                <c:pt idx="2015">
                  <c:v>1.8</c:v>
                </c:pt>
                <c:pt idx="2016">
                  <c:v>1.5</c:v>
                </c:pt>
                <c:pt idx="2017">
                  <c:v>1.5</c:v>
                </c:pt>
                <c:pt idx="2018">
                  <c:v>1.9</c:v>
                </c:pt>
                <c:pt idx="2019">
                  <c:v>1.9</c:v>
                </c:pt>
                <c:pt idx="2020">
                  <c:v>1.9</c:v>
                </c:pt>
                <c:pt idx="2021">
                  <c:v>1.4</c:v>
                </c:pt>
                <c:pt idx="2022">
                  <c:v>1.7</c:v>
                </c:pt>
                <c:pt idx="2023">
                  <c:v>1.8</c:v>
                </c:pt>
                <c:pt idx="2024">
                  <c:v>1.8</c:v>
                </c:pt>
                <c:pt idx="2025">
                  <c:v>1.8</c:v>
                </c:pt>
                <c:pt idx="2026">
                  <c:v>1.8</c:v>
                </c:pt>
                <c:pt idx="2027">
                  <c:v>1.8</c:v>
                </c:pt>
                <c:pt idx="2028">
                  <c:v>1.6</c:v>
                </c:pt>
                <c:pt idx="2029">
                  <c:v>1.6</c:v>
                </c:pt>
                <c:pt idx="2030">
                  <c:v>1.7</c:v>
                </c:pt>
                <c:pt idx="2031">
                  <c:v>1.8</c:v>
                </c:pt>
                <c:pt idx="2032">
                  <c:v>1.2</c:v>
                </c:pt>
                <c:pt idx="2033">
                  <c:v>2</c:v>
                </c:pt>
                <c:pt idx="2034">
                  <c:v>1.5</c:v>
                </c:pt>
                <c:pt idx="2035">
                  <c:v>1.6</c:v>
                </c:pt>
                <c:pt idx="2036">
                  <c:v>1.5</c:v>
                </c:pt>
                <c:pt idx="2037">
                  <c:v>1.8</c:v>
                </c:pt>
                <c:pt idx="2038">
                  <c:v>1.7</c:v>
                </c:pt>
                <c:pt idx="2039">
                  <c:v>1.8</c:v>
                </c:pt>
                <c:pt idx="2040">
                  <c:v>1.9</c:v>
                </c:pt>
                <c:pt idx="2041">
                  <c:v>1.7</c:v>
                </c:pt>
                <c:pt idx="2042">
                  <c:v>1.9</c:v>
                </c:pt>
                <c:pt idx="2043">
                  <c:v>1.6</c:v>
                </c:pt>
                <c:pt idx="2044">
                  <c:v>1.9</c:v>
                </c:pt>
                <c:pt idx="2045">
                  <c:v>2.1</c:v>
                </c:pt>
                <c:pt idx="2046">
                  <c:v>2.5</c:v>
                </c:pt>
                <c:pt idx="2047">
                  <c:v>1.8</c:v>
                </c:pt>
                <c:pt idx="2048">
                  <c:v>1.6</c:v>
                </c:pt>
                <c:pt idx="2049">
                  <c:v>1.8</c:v>
                </c:pt>
                <c:pt idx="2050">
                  <c:v>1.1000000000000001</c:v>
                </c:pt>
                <c:pt idx="2051">
                  <c:v>1.7</c:v>
                </c:pt>
                <c:pt idx="2052">
                  <c:v>1.6</c:v>
                </c:pt>
                <c:pt idx="2053">
                  <c:v>1.5</c:v>
                </c:pt>
                <c:pt idx="2054">
                  <c:v>2.1</c:v>
                </c:pt>
                <c:pt idx="2055">
                  <c:v>2.1</c:v>
                </c:pt>
                <c:pt idx="2056">
                  <c:v>1.4</c:v>
                </c:pt>
                <c:pt idx="2057">
                  <c:v>1.7</c:v>
                </c:pt>
                <c:pt idx="2058">
                  <c:v>1.6</c:v>
                </c:pt>
                <c:pt idx="2059">
                  <c:v>3.8</c:v>
                </c:pt>
                <c:pt idx="2060">
                  <c:v>1.5</c:v>
                </c:pt>
                <c:pt idx="2061">
                  <c:v>1.5</c:v>
                </c:pt>
                <c:pt idx="2062">
                  <c:v>1.6</c:v>
                </c:pt>
                <c:pt idx="2063">
                  <c:v>2</c:v>
                </c:pt>
                <c:pt idx="2064">
                  <c:v>1.6</c:v>
                </c:pt>
                <c:pt idx="2065">
                  <c:v>1.6</c:v>
                </c:pt>
                <c:pt idx="2066">
                  <c:v>1.6</c:v>
                </c:pt>
                <c:pt idx="2067">
                  <c:v>1.6</c:v>
                </c:pt>
                <c:pt idx="2068">
                  <c:v>2</c:v>
                </c:pt>
                <c:pt idx="2069">
                  <c:v>1.7</c:v>
                </c:pt>
                <c:pt idx="2070">
                  <c:v>1.7</c:v>
                </c:pt>
                <c:pt idx="2071">
                  <c:v>1.6</c:v>
                </c:pt>
                <c:pt idx="2072">
                  <c:v>1.7</c:v>
                </c:pt>
                <c:pt idx="2073">
                  <c:v>1.8</c:v>
                </c:pt>
                <c:pt idx="2074">
                  <c:v>1.9</c:v>
                </c:pt>
                <c:pt idx="2075">
                  <c:v>1.6</c:v>
                </c:pt>
                <c:pt idx="2076">
                  <c:v>1.7</c:v>
                </c:pt>
                <c:pt idx="2077">
                  <c:v>1.7</c:v>
                </c:pt>
                <c:pt idx="2078">
                  <c:v>1.9</c:v>
                </c:pt>
                <c:pt idx="2079">
                  <c:v>1.6</c:v>
                </c:pt>
                <c:pt idx="2080">
                  <c:v>1.6</c:v>
                </c:pt>
                <c:pt idx="2081">
                  <c:v>1.7</c:v>
                </c:pt>
                <c:pt idx="2082">
                  <c:v>1.8</c:v>
                </c:pt>
                <c:pt idx="2083">
                  <c:v>1.7</c:v>
                </c:pt>
                <c:pt idx="2084">
                  <c:v>1.8</c:v>
                </c:pt>
                <c:pt idx="2085">
                  <c:v>1.6</c:v>
                </c:pt>
                <c:pt idx="2086">
                  <c:v>1.5</c:v>
                </c:pt>
                <c:pt idx="2087">
                  <c:v>1.4</c:v>
                </c:pt>
                <c:pt idx="2088">
                  <c:v>1.5</c:v>
                </c:pt>
                <c:pt idx="2089">
                  <c:v>1.8</c:v>
                </c:pt>
                <c:pt idx="2090">
                  <c:v>2.5</c:v>
                </c:pt>
                <c:pt idx="2091">
                  <c:v>1.3</c:v>
                </c:pt>
                <c:pt idx="2092">
                  <c:v>1.8</c:v>
                </c:pt>
                <c:pt idx="2093">
                  <c:v>1.4</c:v>
                </c:pt>
                <c:pt idx="2094">
                  <c:v>1.8</c:v>
                </c:pt>
                <c:pt idx="2095">
                  <c:v>1.7</c:v>
                </c:pt>
                <c:pt idx="2096">
                  <c:v>1.4</c:v>
                </c:pt>
                <c:pt idx="2097">
                  <c:v>2.6</c:v>
                </c:pt>
                <c:pt idx="2098">
                  <c:v>1.8</c:v>
                </c:pt>
                <c:pt idx="2099">
                  <c:v>1.6</c:v>
                </c:pt>
                <c:pt idx="2100">
                  <c:v>1.7</c:v>
                </c:pt>
                <c:pt idx="2101">
                  <c:v>1.9</c:v>
                </c:pt>
                <c:pt idx="2102">
                  <c:v>1.6</c:v>
                </c:pt>
                <c:pt idx="2103">
                  <c:v>1.8</c:v>
                </c:pt>
                <c:pt idx="2104">
                  <c:v>1.7</c:v>
                </c:pt>
                <c:pt idx="2105">
                  <c:v>2.1</c:v>
                </c:pt>
                <c:pt idx="2106">
                  <c:v>2</c:v>
                </c:pt>
                <c:pt idx="2107">
                  <c:v>2.2000000000000002</c:v>
                </c:pt>
                <c:pt idx="2108">
                  <c:v>1.6</c:v>
                </c:pt>
                <c:pt idx="2109">
                  <c:v>1.9</c:v>
                </c:pt>
                <c:pt idx="2110">
                  <c:v>2.1</c:v>
                </c:pt>
                <c:pt idx="2111">
                  <c:v>2.2000000000000002</c:v>
                </c:pt>
                <c:pt idx="2112">
                  <c:v>1.9</c:v>
                </c:pt>
                <c:pt idx="2113">
                  <c:v>2.1</c:v>
                </c:pt>
                <c:pt idx="2114">
                  <c:v>1.7</c:v>
                </c:pt>
                <c:pt idx="2115">
                  <c:v>2</c:v>
                </c:pt>
                <c:pt idx="2116">
                  <c:v>1.3</c:v>
                </c:pt>
                <c:pt idx="2117">
                  <c:v>1.8</c:v>
                </c:pt>
                <c:pt idx="2118">
                  <c:v>2.1</c:v>
                </c:pt>
                <c:pt idx="2119">
                  <c:v>1.9</c:v>
                </c:pt>
                <c:pt idx="2120">
                  <c:v>2</c:v>
                </c:pt>
                <c:pt idx="2121">
                  <c:v>1.7</c:v>
                </c:pt>
                <c:pt idx="2122">
                  <c:v>1.7</c:v>
                </c:pt>
                <c:pt idx="2123">
                  <c:v>1.8</c:v>
                </c:pt>
                <c:pt idx="2124">
                  <c:v>1.8</c:v>
                </c:pt>
                <c:pt idx="2125">
                  <c:v>1.7</c:v>
                </c:pt>
                <c:pt idx="2126">
                  <c:v>1.8</c:v>
                </c:pt>
                <c:pt idx="2127">
                  <c:v>2.1</c:v>
                </c:pt>
                <c:pt idx="2128">
                  <c:v>3.1</c:v>
                </c:pt>
                <c:pt idx="2129">
                  <c:v>3.9</c:v>
                </c:pt>
                <c:pt idx="2130">
                  <c:v>1.6</c:v>
                </c:pt>
                <c:pt idx="2131">
                  <c:v>1.9</c:v>
                </c:pt>
                <c:pt idx="2132">
                  <c:v>1.6</c:v>
                </c:pt>
                <c:pt idx="2133">
                  <c:v>1.7</c:v>
                </c:pt>
                <c:pt idx="2134">
                  <c:v>1.5</c:v>
                </c:pt>
                <c:pt idx="2135">
                  <c:v>1.9</c:v>
                </c:pt>
                <c:pt idx="2136">
                  <c:v>1.6</c:v>
                </c:pt>
                <c:pt idx="2137">
                  <c:v>1.9</c:v>
                </c:pt>
                <c:pt idx="2138">
                  <c:v>1.7</c:v>
                </c:pt>
                <c:pt idx="2139">
                  <c:v>1.6</c:v>
                </c:pt>
                <c:pt idx="2140">
                  <c:v>1.8</c:v>
                </c:pt>
                <c:pt idx="2141">
                  <c:v>1.4</c:v>
                </c:pt>
                <c:pt idx="2142">
                  <c:v>1.7</c:v>
                </c:pt>
                <c:pt idx="2143">
                  <c:v>2.1</c:v>
                </c:pt>
                <c:pt idx="2144">
                  <c:v>2.2000000000000002</c:v>
                </c:pt>
                <c:pt idx="2145">
                  <c:v>2.2000000000000002</c:v>
                </c:pt>
                <c:pt idx="2146">
                  <c:v>2.2000000000000002</c:v>
                </c:pt>
                <c:pt idx="2147">
                  <c:v>1.7</c:v>
                </c:pt>
                <c:pt idx="2148">
                  <c:v>1.6</c:v>
                </c:pt>
                <c:pt idx="2149">
                  <c:v>1.5</c:v>
                </c:pt>
                <c:pt idx="2150">
                  <c:v>1.9</c:v>
                </c:pt>
                <c:pt idx="2151">
                  <c:v>1.5</c:v>
                </c:pt>
                <c:pt idx="2152">
                  <c:v>1.4</c:v>
                </c:pt>
                <c:pt idx="2153">
                  <c:v>1.6</c:v>
                </c:pt>
                <c:pt idx="2154">
                  <c:v>2</c:v>
                </c:pt>
                <c:pt idx="2155">
                  <c:v>1.7</c:v>
                </c:pt>
                <c:pt idx="2156">
                  <c:v>1.6</c:v>
                </c:pt>
                <c:pt idx="2157">
                  <c:v>1.9</c:v>
                </c:pt>
                <c:pt idx="2158">
                  <c:v>2.2000000000000002</c:v>
                </c:pt>
                <c:pt idx="2159">
                  <c:v>1.4</c:v>
                </c:pt>
                <c:pt idx="2160">
                  <c:v>1.6</c:v>
                </c:pt>
                <c:pt idx="2161">
                  <c:v>1.8</c:v>
                </c:pt>
                <c:pt idx="2162">
                  <c:v>2</c:v>
                </c:pt>
                <c:pt idx="2163">
                  <c:v>1.5</c:v>
                </c:pt>
                <c:pt idx="2164">
                  <c:v>1.8</c:v>
                </c:pt>
                <c:pt idx="2165">
                  <c:v>1.7</c:v>
                </c:pt>
                <c:pt idx="2166">
                  <c:v>1.8</c:v>
                </c:pt>
                <c:pt idx="2167">
                  <c:v>1.6</c:v>
                </c:pt>
                <c:pt idx="2168">
                  <c:v>1.1000000000000001</c:v>
                </c:pt>
                <c:pt idx="2169">
                  <c:v>1.6</c:v>
                </c:pt>
                <c:pt idx="2170">
                  <c:v>1.6</c:v>
                </c:pt>
                <c:pt idx="2171">
                  <c:v>1.8</c:v>
                </c:pt>
                <c:pt idx="2172">
                  <c:v>3</c:v>
                </c:pt>
                <c:pt idx="2173">
                  <c:v>1.5</c:v>
                </c:pt>
                <c:pt idx="2174">
                  <c:v>1.6</c:v>
                </c:pt>
                <c:pt idx="2175">
                  <c:v>1.9</c:v>
                </c:pt>
                <c:pt idx="2176">
                  <c:v>2.2000000000000002</c:v>
                </c:pt>
                <c:pt idx="2177">
                  <c:v>1.7</c:v>
                </c:pt>
                <c:pt idx="2178">
                  <c:v>2</c:v>
                </c:pt>
                <c:pt idx="2179">
                  <c:v>1.6</c:v>
                </c:pt>
                <c:pt idx="2180">
                  <c:v>1.8</c:v>
                </c:pt>
                <c:pt idx="2181">
                  <c:v>1.6</c:v>
                </c:pt>
                <c:pt idx="2182">
                  <c:v>1.4</c:v>
                </c:pt>
                <c:pt idx="2183">
                  <c:v>1.5</c:v>
                </c:pt>
                <c:pt idx="2184">
                  <c:v>1.8</c:v>
                </c:pt>
                <c:pt idx="2185">
                  <c:v>1.4</c:v>
                </c:pt>
                <c:pt idx="2186">
                  <c:v>1.7</c:v>
                </c:pt>
                <c:pt idx="2187">
                  <c:v>2</c:v>
                </c:pt>
                <c:pt idx="2188">
                  <c:v>1.8</c:v>
                </c:pt>
                <c:pt idx="2189">
                  <c:v>1.8</c:v>
                </c:pt>
                <c:pt idx="2190">
                  <c:v>2</c:v>
                </c:pt>
                <c:pt idx="2191">
                  <c:v>1.6</c:v>
                </c:pt>
                <c:pt idx="2192">
                  <c:v>1.6</c:v>
                </c:pt>
                <c:pt idx="2193">
                  <c:v>1.9</c:v>
                </c:pt>
                <c:pt idx="2194">
                  <c:v>1.8</c:v>
                </c:pt>
                <c:pt idx="2195">
                  <c:v>1.5</c:v>
                </c:pt>
                <c:pt idx="2196">
                  <c:v>2.1</c:v>
                </c:pt>
                <c:pt idx="2197">
                  <c:v>2</c:v>
                </c:pt>
                <c:pt idx="2198">
                  <c:v>1.7</c:v>
                </c:pt>
                <c:pt idx="2199">
                  <c:v>1.5</c:v>
                </c:pt>
                <c:pt idx="2200">
                  <c:v>1.6</c:v>
                </c:pt>
                <c:pt idx="2201">
                  <c:v>1.8</c:v>
                </c:pt>
                <c:pt idx="2202">
                  <c:v>1.5</c:v>
                </c:pt>
                <c:pt idx="2203">
                  <c:v>1.9</c:v>
                </c:pt>
                <c:pt idx="2204">
                  <c:v>1.6</c:v>
                </c:pt>
                <c:pt idx="2205">
                  <c:v>1.8</c:v>
                </c:pt>
                <c:pt idx="2206">
                  <c:v>1.7</c:v>
                </c:pt>
                <c:pt idx="2207">
                  <c:v>1.9</c:v>
                </c:pt>
                <c:pt idx="2208">
                  <c:v>1.8</c:v>
                </c:pt>
                <c:pt idx="2209">
                  <c:v>1.9</c:v>
                </c:pt>
                <c:pt idx="2210">
                  <c:v>2.1</c:v>
                </c:pt>
                <c:pt idx="2211">
                  <c:v>1.8</c:v>
                </c:pt>
                <c:pt idx="2212">
                  <c:v>2.1</c:v>
                </c:pt>
                <c:pt idx="2213">
                  <c:v>1.9</c:v>
                </c:pt>
                <c:pt idx="2214">
                  <c:v>1.6</c:v>
                </c:pt>
                <c:pt idx="2215">
                  <c:v>2.5</c:v>
                </c:pt>
                <c:pt idx="2216">
                  <c:v>1.9</c:v>
                </c:pt>
                <c:pt idx="2217">
                  <c:v>1.8</c:v>
                </c:pt>
                <c:pt idx="2218">
                  <c:v>1.9</c:v>
                </c:pt>
                <c:pt idx="2219">
                  <c:v>2.4</c:v>
                </c:pt>
                <c:pt idx="2220">
                  <c:v>1.6</c:v>
                </c:pt>
                <c:pt idx="2221">
                  <c:v>1.7</c:v>
                </c:pt>
                <c:pt idx="2222">
                  <c:v>2</c:v>
                </c:pt>
                <c:pt idx="2223">
                  <c:v>1.8</c:v>
                </c:pt>
                <c:pt idx="2224">
                  <c:v>2</c:v>
                </c:pt>
                <c:pt idx="2225">
                  <c:v>1.6</c:v>
                </c:pt>
                <c:pt idx="2226">
                  <c:v>1.3</c:v>
                </c:pt>
                <c:pt idx="2227">
                  <c:v>2</c:v>
                </c:pt>
                <c:pt idx="2228">
                  <c:v>1.6</c:v>
                </c:pt>
                <c:pt idx="2229">
                  <c:v>1.6</c:v>
                </c:pt>
                <c:pt idx="2230">
                  <c:v>1.9</c:v>
                </c:pt>
                <c:pt idx="2231">
                  <c:v>1.7</c:v>
                </c:pt>
                <c:pt idx="2232">
                  <c:v>2.6</c:v>
                </c:pt>
                <c:pt idx="2233">
                  <c:v>2.8</c:v>
                </c:pt>
                <c:pt idx="2234">
                  <c:v>1.6</c:v>
                </c:pt>
                <c:pt idx="2235">
                  <c:v>1.7</c:v>
                </c:pt>
                <c:pt idx="2236">
                  <c:v>2.1</c:v>
                </c:pt>
                <c:pt idx="2237">
                  <c:v>1.8</c:v>
                </c:pt>
                <c:pt idx="2238">
                  <c:v>1.7</c:v>
                </c:pt>
                <c:pt idx="2239">
                  <c:v>1.4</c:v>
                </c:pt>
                <c:pt idx="2240">
                  <c:v>2</c:v>
                </c:pt>
                <c:pt idx="2241">
                  <c:v>1.8</c:v>
                </c:pt>
                <c:pt idx="2242">
                  <c:v>1.5</c:v>
                </c:pt>
                <c:pt idx="2243">
                  <c:v>1.6</c:v>
                </c:pt>
                <c:pt idx="2244">
                  <c:v>1.4</c:v>
                </c:pt>
                <c:pt idx="2245">
                  <c:v>1.4</c:v>
                </c:pt>
                <c:pt idx="2246">
                  <c:v>1.8</c:v>
                </c:pt>
                <c:pt idx="2247">
                  <c:v>1.6</c:v>
                </c:pt>
                <c:pt idx="2248">
                  <c:v>2.2000000000000002</c:v>
                </c:pt>
                <c:pt idx="2249">
                  <c:v>1.9</c:v>
                </c:pt>
                <c:pt idx="2250">
                  <c:v>1.8</c:v>
                </c:pt>
                <c:pt idx="2251">
                  <c:v>2</c:v>
                </c:pt>
                <c:pt idx="2252">
                  <c:v>1.5</c:v>
                </c:pt>
                <c:pt idx="2253">
                  <c:v>1.5</c:v>
                </c:pt>
                <c:pt idx="2254">
                  <c:v>1.2</c:v>
                </c:pt>
                <c:pt idx="2255">
                  <c:v>2.2000000000000002</c:v>
                </c:pt>
                <c:pt idx="2256">
                  <c:v>1.6</c:v>
                </c:pt>
                <c:pt idx="2257">
                  <c:v>1.6</c:v>
                </c:pt>
                <c:pt idx="2258">
                  <c:v>1.8</c:v>
                </c:pt>
                <c:pt idx="2259">
                  <c:v>2.2000000000000002</c:v>
                </c:pt>
                <c:pt idx="2260">
                  <c:v>2</c:v>
                </c:pt>
                <c:pt idx="2261">
                  <c:v>1.6</c:v>
                </c:pt>
                <c:pt idx="2262">
                  <c:v>1.8</c:v>
                </c:pt>
                <c:pt idx="2263">
                  <c:v>1.7</c:v>
                </c:pt>
                <c:pt idx="2264">
                  <c:v>1.6</c:v>
                </c:pt>
                <c:pt idx="2265">
                  <c:v>2.7</c:v>
                </c:pt>
                <c:pt idx="2266">
                  <c:v>1.4</c:v>
                </c:pt>
                <c:pt idx="2267">
                  <c:v>1.7</c:v>
                </c:pt>
                <c:pt idx="2268">
                  <c:v>2</c:v>
                </c:pt>
                <c:pt idx="2269">
                  <c:v>2.1</c:v>
                </c:pt>
                <c:pt idx="2270">
                  <c:v>2.2999999999999998</c:v>
                </c:pt>
                <c:pt idx="2271">
                  <c:v>2</c:v>
                </c:pt>
                <c:pt idx="2272">
                  <c:v>1.8</c:v>
                </c:pt>
                <c:pt idx="2273">
                  <c:v>2.1</c:v>
                </c:pt>
                <c:pt idx="2274">
                  <c:v>2.1</c:v>
                </c:pt>
                <c:pt idx="2275">
                  <c:v>1.9</c:v>
                </c:pt>
                <c:pt idx="2276">
                  <c:v>1.5</c:v>
                </c:pt>
                <c:pt idx="2277">
                  <c:v>2.2000000000000002</c:v>
                </c:pt>
                <c:pt idx="2278">
                  <c:v>1.6</c:v>
                </c:pt>
                <c:pt idx="2279">
                  <c:v>1.8</c:v>
                </c:pt>
                <c:pt idx="2280">
                  <c:v>1.7</c:v>
                </c:pt>
                <c:pt idx="2281">
                  <c:v>1.5</c:v>
                </c:pt>
                <c:pt idx="2282">
                  <c:v>1.6</c:v>
                </c:pt>
                <c:pt idx="2283">
                  <c:v>1.4</c:v>
                </c:pt>
                <c:pt idx="2284">
                  <c:v>1.8</c:v>
                </c:pt>
                <c:pt idx="2285">
                  <c:v>1.3</c:v>
                </c:pt>
                <c:pt idx="2286">
                  <c:v>1.9</c:v>
                </c:pt>
                <c:pt idx="2287">
                  <c:v>1.6</c:v>
                </c:pt>
                <c:pt idx="2288">
                  <c:v>2.2000000000000002</c:v>
                </c:pt>
                <c:pt idx="2289">
                  <c:v>1.5</c:v>
                </c:pt>
                <c:pt idx="2290">
                  <c:v>1.5</c:v>
                </c:pt>
                <c:pt idx="2291">
                  <c:v>1.8</c:v>
                </c:pt>
                <c:pt idx="2292">
                  <c:v>2</c:v>
                </c:pt>
                <c:pt idx="2293">
                  <c:v>1.9</c:v>
                </c:pt>
                <c:pt idx="2294">
                  <c:v>1.6</c:v>
                </c:pt>
                <c:pt idx="2295">
                  <c:v>1.6</c:v>
                </c:pt>
                <c:pt idx="2296">
                  <c:v>1.8</c:v>
                </c:pt>
                <c:pt idx="2297">
                  <c:v>1.8</c:v>
                </c:pt>
                <c:pt idx="2298">
                  <c:v>1.6</c:v>
                </c:pt>
                <c:pt idx="2299">
                  <c:v>1.5</c:v>
                </c:pt>
                <c:pt idx="2300">
                  <c:v>1.9</c:v>
                </c:pt>
                <c:pt idx="2301">
                  <c:v>1.7</c:v>
                </c:pt>
                <c:pt idx="2302">
                  <c:v>1.8</c:v>
                </c:pt>
                <c:pt idx="2303">
                  <c:v>2.1</c:v>
                </c:pt>
                <c:pt idx="2304">
                  <c:v>1.7</c:v>
                </c:pt>
                <c:pt idx="2305">
                  <c:v>1.9</c:v>
                </c:pt>
                <c:pt idx="2306">
                  <c:v>1.9</c:v>
                </c:pt>
                <c:pt idx="2307">
                  <c:v>1.6</c:v>
                </c:pt>
                <c:pt idx="2308">
                  <c:v>1.8</c:v>
                </c:pt>
                <c:pt idx="2309">
                  <c:v>2</c:v>
                </c:pt>
                <c:pt idx="2310">
                  <c:v>1.6</c:v>
                </c:pt>
                <c:pt idx="2311">
                  <c:v>2</c:v>
                </c:pt>
                <c:pt idx="2312">
                  <c:v>2.2000000000000002</c:v>
                </c:pt>
                <c:pt idx="2313">
                  <c:v>1.7</c:v>
                </c:pt>
                <c:pt idx="2314">
                  <c:v>1.5</c:v>
                </c:pt>
                <c:pt idx="2315">
                  <c:v>1.5</c:v>
                </c:pt>
                <c:pt idx="2316">
                  <c:v>2.7</c:v>
                </c:pt>
                <c:pt idx="2317">
                  <c:v>1.5</c:v>
                </c:pt>
                <c:pt idx="2318">
                  <c:v>2</c:v>
                </c:pt>
                <c:pt idx="2319">
                  <c:v>1.5</c:v>
                </c:pt>
                <c:pt idx="2320">
                  <c:v>1.6</c:v>
                </c:pt>
                <c:pt idx="2321">
                  <c:v>1.6</c:v>
                </c:pt>
                <c:pt idx="2322">
                  <c:v>1.6</c:v>
                </c:pt>
                <c:pt idx="2323">
                  <c:v>1.8</c:v>
                </c:pt>
                <c:pt idx="2324">
                  <c:v>1.7</c:v>
                </c:pt>
                <c:pt idx="2325">
                  <c:v>1.7</c:v>
                </c:pt>
                <c:pt idx="2326">
                  <c:v>1.9</c:v>
                </c:pt>
                <c:pt idx="2327">
                  <c:v>1.8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1.8</c:v>
                </c:pt>
                <c:pt idx="2332">
                  <c:v>1.7</c:v>
                </c:pt>
                <c:pt idx="2333">
                  <c:v>2.6</c:v>
                </c:pt>
                <c:pt idx="2334">
                  <c:v>1.9</c:v>
                </c:pt>
                <c:pt idx="2335">
                  <c:v>1.8</c:v>
                </c:pt>
                <c:pt idx="2336">
                  <c:v>1.6</c:v>
                </c:pt>
                <c:pt idx="2337">
                  <c:v>1.7</c:v>
                </c:pt>
                <c:pt idx="2338">
                  <c:v>1.6</c:v>
                </c:pt>
                <c:pt idx="2339">
                  <c:v>1.7</c:v>
                </c:pt>
                <c:pt idx="2340">
                  <c:v>1.6</c:v>
                </c:pt>
                <c:pt idx="2341">
                  <c:v>1.5</c:v>
                </c:pt>
                <c:pt idx="2342">
                  <c:v>1.9</c:v>
                </c:pt>
                <c:pt idx="2343">
                  <c:v>1.9</c:v>
                </c:pt>
                <c:pt idx="2344">
                  <c:v>1.6</c:v>
                </c:pt>
                <c:pt idx="2345">
                  <c:v>1.4</c:v>
                </c:pt>
                <c:pt idx="2346">
                  <c:v>1.5</c:v>
                </c:pt>
                <c:pt idx="2347">
                  <c:v>1.6</c:v>
                </c:pt>
                <c:pt idx="2348">
                  <c:v>1.6</c:v>
                </c:pt>
                <c:pt idx="2349">
                  <c:v>1.9</c:v>
                </c:pt>
                <c:pt idx="2350">
                  <c:v>1.6</c:v>
                </c:pt>
                <c:pt idx="2351">
                  <c:v>1.7</c:v>
                </c:pt>
                <c:pt idx="2352">
                  <c:v>2</c:v>
                </c:pt>
                <c:pt idx="2353">
                  <c:v>1.6</c:v>
                </c:pt>
                <c:pt idx="2354">
                  <c:v>1.8</c:v>
                </c:pt>
                <c:pt idx="2355">
                  <c:v>1.8</c:v>
                </c:pt>
                <c:pt idx="2356">
                  <c:v>2</c:v>
                </c:pt>
                <c:pt idx="2357">
                  <c:v>1.4</c:v>
                </c:pt>
                <c:pt idx="2358">
                  <c:v>2</c:v>
                </c:pt>
                <c:pt idx="2359">
                  <c:v>3.8</c:v>
                </c:pt>
                <c:pt idx="2360">
                  <c:v>2</c:v>
                </c:pt>
                <c:pt idx="2361">
                  <c:v>1.9</c:v>
                </c:pt>
                <c:pt idx="2362">
                  <c:v>1.9</c:v>
                </c:pt>
                <c:pt idx="2363">
                  <c:v>1.5</c:v>
                </c:pt>
                <c:pt idx="2364">
                  <c:v>1.6</c:v>
                </c:pt>
                <c:pt idx="2365">
                  <c:v>1.6</c:v>
                </c:pt>
                <c:pt idx="2366">
                  <c:v>2.1</c:v>
                </c:pt>
                <c:pt idx="2367">
                  <c:v>1.7</c:v>
                </c:pt>
                <c:pt idx="2368">
                  <c:v>1.5</c:v>
                </c:pt>
                <c:pt idx="2369">
                  <c:v>1.8</c:v>
                </c:pt>
                <c:pt idx="2370">
                  <c:v>1.7</c:v>
                </c:pt>
                <c:pt idx="2371">
                  <c:v>1.9</c:v>
                </c:pt>
                <c:pt idx="2372">
                  <c:v>1.8</c:v>
                </c:pt>
                <c:pt idx="2373">
                  <c:v>2.1</c:v>
                </c:pt>
                <c:pt idx="2374">
                  <c:v>1.8</c:v>
                </c:pt>
                <c:pt idx="2375">
                  <c:v>1.6</c:v>
                </c:pt>
                <c:pt idx="2376">
                  <c:v>1.5</c:v>
                </c:pt>
                <c:pt idx="2377">
                  <c:v>1.7</c:v>
                </c:pt>
                <c:pt idx="2378">
                  <c:v>2</c:v>
                </c:pt>
                <c:pt idx="2379">
                  <c:v>1.7</c:v>
                </c:pt>
                <c:pt idx="2380">
                  <c:v>2.2000000000000002</c:v>
                </c:pt>
                <c:pt idx="2381">
                  <c:v>2.6</c:v>
                </c:pt>
                <c:pt idx="2382">
                  <c:v>1.6</c:v>
                </c:pt>
                <c:pt idx="2383">
                  <c:v>1.6</c:v>
                </c:pt>
                <c:pt idx="2384">
                  <c:v>1.5</c:v>
                </c:pt>
                <c:pt idx="2385">
                  <c:v>1.6</c:v>
                </c:pt>
                <c:pt idx="2386">
                  <c:v>1.5</c:v>
                </c:pt>
                <c:pt idx="2387">
                  <c:v>1.5</c:v>
                </c:pt>
                <c:pt idx="2388">
                  <c:v>1.7</c:v>
                </c:pt>
                <c:pt idx="2389">
                  <c:v>2</c:v>
                </c:pt>
                <c:pt idx="2390">
                  <c:v>1.4</c:v>
                </c:pt>
                <c:pt idx="2391">
                  <c:v>2.2999999999999998</c:v>
                </c:pt>
                <c:pt idx="2392">
                  <c:v>1.8</c:v>
                </c:pt>
                <c:pt idx="2393">
                  <c:v>1.8</c:v>
                </c:pt>
                <c:pt idx="2394">
                  <c:v>2.2000000000000002</c:v>
                </c:pt>
                <c:pt idx="2395">
                  <c:v>1.9</c:v>
                </c:pt>
                <c:pt idx="2396">
                  <c:v>1.6</c:v>
                </c:pt>
                <c:pt idx="2397">
                  <c:v>2</c:v>
                </c:pt>
                <c:pt idx="2398">
                  <c:v>1.4</c:v>
                </c:pt>
                <c:pt idx="2399">
                  <c:v>1.4</c:v>
                </c:pt>
                <c:pt idx="2400">
                  <c:v>1.7</c:v>
                </c:pt>
                <c:pt idx="2401">
                  <c:v>2</c:v>
                </c:pt>
                <c:pt idx="2402">
                  <c:v>1.8</c:v>
                </c:pt>
                <c:pt idx="2403">
                  <c:v>1.8</c:v>
                </c:pt>
                <c:pt idx="2404">
                  <c:v>1.6</c:v>
                </c:pt>
                <c:pt idx="2405">
                  <c:v>1.6</c:v>
                </c:pt>
                <c:pt idx="2406">
                  <c:v>2.1</c:v>
                </c:pt>
                <c:pt idx="2407">
                  <c:v>2.1</c:v>
                </c:pt>
                <c:pt idx="2408">
                  <c:v>1.3</c:v>
                </c:pt>
                <c:pt idx="2409">
                  <c:v>1.8</c:v>
                </c:pt>
                <c:pt idx="2410">
                  <c:v>1.5</c:v>
                </c:pt>
                <c:pt idx="2411">
                  <c:v>1.6</c:v>
                </c:pt>
                <c:pt idx="2412">
                  <c:v>2.4</c:v>
                </c:pt>
                <c:pt idx="2413">
                  <c:v>1.7</c:v>
                </c:pt>
                <c:pt idx="2414">
                  <c:v>2</c:v>
                </c:pt>
                <c:pt idx="2415">
                  <c:v>1.9</c:v>
                </c:pt>
                <c:pt idx="2416">
                  <c:v>2</c:v>
                </c:pt>
                <c:pt idx="2417">
                  <c:v>1.8</c:v>
                </c:pt>
                <c:pt idx="2418">
                  <c:v>1.6</c:v>
                </c:pt>
                <c:pt idx="2419">
                  <c:v>1.6</c:v>
                </c:pt>
                <c:pt idx="2420">
                  <c:v>1.6</c:v>
                </c:pt>
                <c:pt idx="2421">
                  <c:v>1.5</c:v>
                </c:pt>
                <c:pt idx="2422">
                  <c:v>1.8</c:v>
                </c:pt>
                <c:pt idx="2423">
                  <c:v>1.6</c:v>
                </c:pt>
                <c:pt idx="2424">
                  <c:v>1.7</c:v>
                </c:pt>
                <c:pt idx="2425">
                  <c:v>1.5</c:v>
                </c:pt>
                <c:pt idx="2426">
                  <c:v>1.8</c:v>
                </c:pt>
                <c:pt idx="2427">
                  <c:v>1.5</c:v>
                </c:pt>
                <c:pt idx="2428">
                  <c:v>1.8</c:v>
                </c:pt>
                <c:pt idx="2429">
                  <c:v>1.8</c:v>
                </c:pt>
                <c:pt idx="2430">
                  <c:v>2</c:v>
                </c:pt>
                <c:pt idx="2431">
                  <c:v>1.7</c:v>
                </c:pt>
                <c:pt idx="2432">
                  <c:v>1.5</c:v>
                </c:pt>
                <c:pt idx="2433">
                  <c:v>2.4</c:v>
                </c:pt>
                <c:pt idx="2434">
                  <c:v>1.6</c:v>
                </c:pt>
                <c:pt idx="2435">
                  <c:v>1.7</c:v>
                </c:pt>
                <c:pt idx="2436">
                  <c:v>1.8</c:v>
                </c:pt>
                <c:pt idx="2437">
                  <c:v>1.6</c:v>
                </c:pt>
                <c:pt idx="2438">
                  <c:v>1.8</c:v>
                </c:pt>
                <c:pt idx="2439">
                  <c:v>1.8</c:v>
                </c:pt>
                <c:pt idx="2440">
                  <c:v>2.4</c:v>
                </c:pt>
                <c:pt idx="2441">
                  <c:v>1.4</c:v>
                </c:pt>
                <c:pt idx="2442">
                  <c:v>1.9</c:v>
                </c:pt>
                <c:pt idx="2443">
                  <c:v>1.8</c:v>
                </c:pt>
                <c:pt idx="2444">
                  <c:v>1.6</c:v>
                </c:pt>
                <c:pt idx="2445">
                  <c:v>1.8</c:v>
                </c:pt>
                <c:pt idx="2446">
                  <c:v>1.7</c:v>
                </c:pt>
                <c:pt idx="2447">
                  <c:v>1.5</c:v>
                </c:pt>
                <c:pt idx="2448">
                  <c:v>1.8</c:v>
                </c:pt>
                <c:pt idx="2449">
                  <c:v>1.6</c:v>
                </c:pt>
                <c:pt idx="2450">
                  <c:v>1.7</c:v>
                </c:pt>
                <c:pt idx="2451">
                  <c:v>1.9</c:v>
                </c:pt>
                <c:pt idx="2452">
                  <c:v>2</c:v>
                </c:pt>
                <c:pt idx="2453">
                  <c:v>1.8</c:v>
                </c:pt>
                <c:pt idx="2454">
                  <c:v>2.2000000000000002</c:v>
                </c:pt>
                <c:pt idx="2455">
                  <c:v>2.2999999999999998</c:v>
                </c:pt>
                <c:pt idx="2456">
                  <c:v>2</c:v>
                </c:pt>
                <c:pt idx="2457">
                  <c:v>2</c:v>
                </c:pt>
                <c:pt idx="2458">
                  <c:v>2.1</c:v>
                </c:pt>
                <c:pt idx="2459">
                  <c:v>1.8</c:v>
                </c:pt>
                <c:pt idx="2460">
                  <c:v>2.4</c:v>
                </c:pt>
                <c:pt idx="2461">
                  <c:v>1.6</c:v>
                </c:pt>
                <c:pt idx="2462">
                  <c:v>1.7</c:v>
                </c:pt>
                <c:pt idx="2463">
                  <c:v>1.8</c:v>
                </c:pt>
                <c:pt idx="2464">
                  <c:v>2</c:v>
                </c:pt>
                <c:pt idx="2465">
                  <c:v>1.6</c:v>
                </c:pt>
                <c:pt idx="2466">
                  <c:v>1.8</c:v>
                </c:pt>
                <c:pt idx="2467">
                  <c:v>1.4</c:v>
                </c:pt>
                <c:pt idx="2468">
                  <c:v>1.8</c:v>
                </c:pt>
                <c:pt idx="2469">
                  <c:v>1.4</c:v>
                </c:pt>
                <c:pt idx="2470">
                  <c:v>1.8</c:v>
                </c:pt>
                <c:pt idx="2471">
                  <c:v>1.6</c:v>
                </c:pt>
                <c:pt idx="2472">
                  <c:v>1.7</c:v>
                </c:pt>
                <c:pt idx="2473">
                  <c:v>1.5</c:v>
                </c:pt>
                <c:pt idx="2474">
                  <c:v>1.5</c:v>
                </c:pt>
                <c:pt idx="2475">
                  <c:v>1.8</c:v>
                </c:pt>
                <c:pt idx="2476">
                  <c:v>1.7</c:v>
                </c:pt>
                <c:pt idx="2477">
                  <c:v>1.6</c:v>
                </c:pt>
                <c:pt idx="2478">
                  <c:v>2</c:v>
                </c:pt>
                <c:pt idx="2479">
                  <c:v>1.6</c:v>
                </c:pt>
                <c:pt idx="2480">
                  <c:v>1.9</c:v>
                </c:pt>
                <c:pt idx="2481">
                  <c:v>1.4</c:v>
                </c:pt>
                <c:pt idx="2482">
                  <c:v>1.9</c:v>
                </c:pt>
                <c:pt idx="2483">
                  <c:v>1.4</c:v>
                </c:pt>
                <c:pt idx="2484">
                  <c:v>1.4</c:v>
                </c:pt>
                <c:pt idx="2485">
                  <c:v>2.2999999999999998</c:v>
                </c:pt>
                <c:pt idx="2486">
                  <c:v>1.5</c:v>
                </c:pt>
                <c:pt idx="2487">
                  <c:v>1.8</c:v>
                </c:pt>
                <c:pt idx="2488">
                  <c:v>1.6</c:v>
                </c:pt>
                <c:pt idx="2489">
                  <c:v>1.4</c:v>
                </c:pt>
                <c:pt idx="2490">
                  <c:v>2.2999999999999998</c:v>
                </c:pt>
                <c:pt idx="2491">
                  <c:v>2.1</c:v>
                </c:pt>
                <c:pt idx="2492">
                  <c:v>2.5</c:v>
                </c:pt>
                <c:pt idx="2493">
                  <c:v>2.2000000000000002</c:v>
                </c:pt>
                <c:pt idx="2494">
                  <c:v>1.9</c:v>
                </c:pt>
                <c:pt idx="2495">
                  <c:v>3.1</c:v>
                </c:pt>
                <c:pt idx="2496">
                  <c:v>1.5</c:v>
                </c:pt>
                <c:pt idx="2497">
                  <c:v>2.2000000000000002</c:v>
                </c:pt>
                <c:pt idx="2498">
                  <c:v>1.6</c:v>
                </c:pt>
                <c:pt idx="2499">
                  <c:v>1.8</c:v>
                </c:pt>
                <c:pt idx="2500">
                  <c:v>1.6</c:v>
                </c:pt>
                <c:pt idx="2501">
                  <c:v>2.1</c:v>
                </c:pt>
                <c:pt idx="2502">
                  <c:v>1.8</c:v>
                </c:pt>
                <c:pt idx="2503">
                  <c:v>3</c:v>
                </c:pt>
                <c:pt idx="2504">
                  <c:v>2.1</c:v>
                </c:pt>
                <c:pt idx="2505">
                  <c:v>2</c:v>
                </c:pt>
                <c:pt idx="2506">
                  <c:v>1.7</c:v>
                </c:pt>
                <c:pt idx="2507">
                  <c:v>1.9</c:v>
                </c:pt>
                <c:pt idx="2508">
                  <c:v>1.8</c:v>
                </c:pt>
                <c:pt idx="2509">
                  <c:v>3.7</c:v>
                </c:pt>
                <c:pt idx="2510">
                  <c:v>1.9</c:v>
                </c:pt>
                <c:pt idx="2511">
                  <c:v>1.6</c:v>
                </c:pt>
                <c:pt idx="2512">
                  <c:v>1.8</c:v>
                </c:pt>
                <c:pt idx="2513">
                  <c:v>1.4</c:v>
                </c:pt>
                <c:pt idx="2514">
                  <c:v>1.8</c:v>
                </c:pt>
                <c:pt idx="2515">
                  <c:v>1.7</c:v>
                </c:pt>
                <c:pt idx="2516">
                  <c:v>1.7</c:v>
                </c:pt>
                <c:pt idx="2517">
                  <c:v>1.6</c:v>
                </c:pt>
                <c:pt idx="2518">
                  <c:v>1.5</c:v>
                </c:pt>
                <c:pt idx="2519">
                  <c:v>1.4</c:v>
                </c:pt>
                <c:pt idx="2520">
                  <c:v>1.4</c:v>
                </c:pt>
                <c:pt idx="2521">
                  <c:v>2</c:v>
                </c:pt>
                <c:pt idx="2522">
                  <c:v>1.5</c:v>
                </c:pt>
                <c:pt idx="2523">
                  <c:v>2</c:v>
                </c:pt>
                <c:pt idx="2524">
                  <c:v>1.6</c:v>
                </c:pt>
                <c:pt idx="2525">
                  <c:v>1.5</c:v>
                </c:pt>
                <c:pt idx="2526">
                  <c:v>1.7</c:v>
                </c:pt>
                <c:pt idx="2527">
                  <c:v>1.2</c:v>
                </c:pt>
                <c:pt idx="2528">
                  <c:v>1.4</c:v>
                </c:pt>
                <c:pt idx="2529">
                  <c:v>2.1</c:v>
                </c:pt>
                <c:pt idx="2530">
                  <c:v>1.8</c:v>
                </c:pt>
                <c:pt idx="2531">
                  <c:v>1.9</c:v>
                </c:pt>
                <c:pt idx="2532">
                  <c:v>1.5</c:v>
                </c:pt>
                <c:pt idx="2533">
                  <c:v>1.5</c:v>
                </c:pt>
                <c:pt idx="2534">
                  <c:v>2.2000000000000002</c:v>
                </c:pt>
                <c:pt idx="2535">
                  <c:v>2.4</c:v>
                </c:pt>
                <c:pt idx="2536">
                  <c:v>1.7</c:v>
                </c:pt>
                <c:pt idx="2537">
                  <c:v>2</c:v>
                </c:pt>
                <c:pt idx="2538">
                  <c:v>1.4</c:v>
                </c:pt>
                <c:pt idx="2539">
                  <c:v>1.6</c:v>
                </c:pt>
                <c:pt idx="2540">
                  <c:v>1.6</c:v>
                </c:pt>
                <c:pt idx="2541">
                  <c:v>1.6</c:v>
                </c:pt>
                <c:pt idx="2542">
                  <c:v>2</c:v>
                </c:pt>
                <c:pt idx="2543">
                  <c:v>1.4</c:v>
                </c:pt>
                <c:pt idx="2544">
                  <c:v>1.6</c:v>
                </c:pt>
                <c:pt idx="2545">
                  <c:v>1.6</c:v>
                </c:pt>
                <c:pt idx="2546">
                  <c:v>2</c:v>
                </c:pt>
                <c:pt idx="2547">
                  <c:v>1.9</c:v>
                </c:pt>
                <c:pt idx="2548">
                  <c:v>1.8</c:v>
                </c:pt>
                <c:pt idx="2549">
                  <c:v>1.9</c:v>
                </c:pt>
                <c:pt idx="2550">
                  <c:v>1.6</c:v>
                </c:pt>
                <c:pt idx="2551">
                  <c:v>1.5</c:v>
                </c:pt>
                <c:pt idx="2552">
                  <c:v>2.1</c:v>
                </c:pt>
                <c:pt idx="2553">
                  <c:v>1.7</c:v>
                </c:pt>
                <c:pt idx="2554">
                  <c:v>1.4</c:v>
                </c:pt>
                <c:pt idx="2555">
                  <c:v>2</c:v>
                </c:pt>
                <c:pt idx="2556">
                  <c:v>1.9</c:v>
                </c:pt>
                <c:pt idx="2557">
                  <c:v>1.5</c:v>
                </c:pt>
                <c:pt idx="2558">
                  <c:v>1.5</c:v>
                </c:pt>
                <c:pt idx="2559">
                  <c:v>2.1</c:v>
                </c:pt>
                <c:pt idx="2560">
                  <c:v>1.6</c:v>
                </c:pt>
                <c:pt idx="2561">
                  <c:v>1.5</c:v>
                </c:pt>
                <c:pt idx="2562">
                  <c:v>1.7</c:v>
                </c:pt>
                <c:pt idx="2563">
                  <c:v>2</c:v>
                </c:pt>
                <c:pt idx="2564">
                  <c:v>1.8</c:v>
                </c:pt>
                <c:pt idx="2565">
                  <c:v>2</c:v>
                </c:pt>
                <c:pt idx="2566">
                  <c:v>1.7</c:v>
                </c:pt>
                <c:pt idx="2567">
                  <c:v>1.8</c:v>
                </c:pt>
                <c:pt idx="2568">
                  <c:v>1.7</c:v>
                </c:pt>
                <c:pt idx="2569">
                  <c:v>1.8</c:v>
                </c:pt>
                <c:pt idx="2570">
                  <c:v>1.6</c:v>
                </c:pt>
                <c:pt idx="2571">
                  <c:v>2.2999999999999998</c:v>
                </c:pt>
                <c:pt idx="2572">
                  <c:v>2.2000000000000002</c:v>
                </c:pt>
                <c:pt idx="2573">
                  <c:v>1.6</c:v>
                </c:pt>
                <c:pt idx="2574">
                  <c:v>1.5</c:v>
                </c:pt>
                <c:pt idx="2575">
                  <c:v>1.8</c:v>
                </c:pt>
                <c:pt idx="2576">
                  <c:v>1.8</c:v>
                </c:pt>
                <c:pt idx="2577">
                  <c:v>1.2</c:v>
                </c:pt>
                <c:pt idx="2578">
                  <c:v>2.5</c:v>
                </c:pt>
                <c:pt idx="2579">
                  <c:v>2</c:v>
                </c:pt>
                <c:pt idx="2580">
                  <c:v>2.2000000000000002</c:v>
                </c:pt>
                <c:pt idx="2581">
                  <c:v>2.2000000000000002</c:v>
                </c:pt>
                <c:pt idx="2582">
                  <c:v>1.6</c:v>
                </c:pt>
                <c:pt idx="2583">
                  <c:v>1.3</c:v>
                </c:pt>
                <c:pt idx="2584">
                  <c:v>1.6</c:v>
                </c:pt>
                <c:pt idx="2585">
                  <c:v>2</c:v>
                </c:pt>
                <c:pt idx="2586">
                  <c:v>1.7</c:v>
                </c:pt>
                <c:pt idx="2587">
                  <c:v>1.9</c:v>
                </c:pt>
                <c:pt idx="2588">
                  <c:v>1.3</c:v>
                </c:pt>
                <c:pt idx="2589">
                  <c:v>1.9</c:v>
                </c:pt>
                <c:pt idx="2590">
                  <c:v>1.9</c:v>
                </c:pt>
                <c:pt idx="2591">
                  <c:v>1.8</c:v>
                </c:pt>
                <c:pt idx="2592">
                  <c:v>1.7</c:v>
                </c:pt>
                <c:pt idx="2593">
                  <c:v>1.4</c:v>
                </c:pt>
                <c:pt idx="2594">
                  <c:v>2.6</c:v>
                </c:pt>
                <c:pt idx="2595">
                  <c:v>1.7</c:v>
                </c:pt>
                <c:pt idx="2596">
                  <c:v>1.5</c:v>
                </c:pt>
                <c:pt idx="2597">
                  <c:v>2.2000000000000002</c:v>
                </c:pt>
                <c:pt idx="2598">
                  <c:v>1.7</c:v>
                </c:pt>
                <c:pt idx="2599">
                  <c:v>1.6</c:v>
                </c:pt>
                <c:pt idx="2600">
                  <c:v>1.6</c:v>
                </c:pt>
                <c:pt idx="2601">
                  <c:v>1.6</c:v>
                </c:pt>
                <c:pt idx="2602">
                  <c:v>1.5</c:v>
                </c:pt>
                <c:pt idx="2603">
                  <c:v>1.5</c:v>
                </c:pt>
                <c:pt idx="2604">
                  <c:v>1.6</c:v>
                </c:pt>
                <c:pt idx="2605">
                  <c:v>1.6</c:v>
                </c:pt>
                <c:pt idx="2606">
                  <c:v>1.5</c:v>
                </c:pt>
                <c:pt idx="2607">
                  <c:v>2</c:v>
                </c:pt>
                <c:pt idx="2608">
                  <c:v>1.6</c:v>
                </c:pt>
                <c:pt idx="2609">
                  <c:v>2.2000000000000002</c:v>
                </c:pt>
                <c:pt idx="2610">
                  <c:v>2</c:v>
                </c:pt>
                <c:pt idx="2611">
                  <c:v>1.7</c:v>
                </c:pt>
                <c:pt idx="2612">
                  <c:v>1.6</c:v>
                </c:pt>
                <c:pt idx="2613">
                  <c:v>1.6</c:v>
                </c:pt>
                <c:pt idx="2614">
                  <c:v>2</c:v>
                </c:pt>
                <c:pt idx="2615">
                  <c:v>1.7</c:v>
                </c:pt>
                <c:pt idx="2616">
                  <c:v>1.8</c:v>
                </c:pt>
                <c:pt idx="2617">
                  <c:v>1.9</c:v>
                </c:pt>
                <c:pt idx="2618">
                  <c:v>1.5</c:v>
                </c:pt>
                <c:pt idx="2619">
                  <c:v>1.5</c:v>
                </c:pt>
                <c:pt idx="2620">
                  <c:v>1.6</c:v>
                </c:pt>
                <c:pt idx="2621">
                  <c:v>1.6</c:v>
                </c:pt>
                <c:pt idx="2622">
                  <c:v>1.7</c:v>
                </c:pt>
                <c:pt idx="2623">
                  <c:v>4.9000000000000004</c:v>
                </c:pt>
                <c:pt idx="2624">
                  <c:v>1.6</c:v>
                </c:pt>
                <c:pt idx="2625">
                  <c:v>2</c:v>
                </c:pt>
                <c:pt idx="2626">
                  <c:v>2</c:v>
                </c:pt>
                <c:pt idx="2627">
                  <c:v>1.8</c:v>
                </c:pt>
                <c:pt idx="2628">
                  <c:v>1.8</c:v>
                </c:pt>
                <c:pt idx="2629">
                  <c:v>1.8</c:v>
                </c:pt>
                <c:pt idx="2630">
                  <c:v>1.4</c:v>
                </c:pt>
                <c:pt idx="2631">
                  <c:v>1.6</c:v>
                </c:pt>
                <c:pt idx="2632">
                  <c:v>1.4</c:v>
                </c:pt>
                <c:pt idx="2633">
                  <c:v>1.9</c:v>
                </c:pt>
                <c:pt idx="2634">
                  <c:v>2</c:v>
                </c:pt>
                <c:pt idx="2635">
                  <c:v>1.5</c:v>
                </c:pt>
                <c:pt idx="2636">
                  <c:v>1.8</c:v>
                </c:pt>
                <c:pt idx="2637">
                  <c:v>1.9</c:v>
                </c:pt>
                <c:pt idx="2638">
                  <c:v>1.8</c:v>
                </c:pt>
                <c:pt idx="2639">
                  <c:v>1.8</c:v>
                </c:pt>
                <c:pt idx="2640">
                  <c:v>1.7</c:v>
                </c:pt>
                <c:pt idx="2641">
                  <c:v>1.6</c:v>
                </c:pt>
                <c:pt idx="2642">
                  <c:v>2.9</c:v>
                </c:pt>
                <c:pt idx="2643">
                  <c:v>1.7</c:v>
                </c:pt>
                <c:pt idx="2644">
                  <c:v>1.6</c:v>
                </c:pt>
                <c:pt idx="2645">
                  <c:v>2.2000000000000002</c:v>
                </c:pt>
                <c:pt idx="2646">
                  <c:v>1.5</c:v>
                </c:pt>
                <c:pt idx="2647">
                  <c:v>1.7</c:v>
                </c:pt>
                <c:pt idx="2648">
                  <c:v>1.8</c:v>
                </c:pt>
                <c:pt idx="2649">
                  <c:v>1.9</c:v>
                </c:pt>
                <c:pt idx="2650">
                  <c:v>1.4</c:v>
                </c:pt>
                <c:pt idx="2651">
                  <c:v>1.8</c:v>
                </c:pt>
                <c:pt idx="2652">
                  <c:v>1.5</c:v>
                </c:pt>
                <c:pt idx="2653">
                  <c:v>2</c:v>
                </c:pt>
                <c:pt idx="2654">
                  <c:v>2.2000000000000002</c:v>
                </c:pt>
                <c:pt idx="2655">
                  <c:v>1.8</c:v>
                </c:pt>
                <c:pt idx="2656">
                  <c:v>2.2000000000000002</c:v>
                </c:pt>
                <c:pt idx="2657">
                  <c:v>1.9</c:v>
                </c:pt>
                <c:pt idx="2658">
                  <c:v>1.8</c:v>
                </c:pt>
                <c:pt idx="2659">
                  <c:v>1.7</c:v>
                </c:pt>
                <c:pt idx="2660">
                  <c:v>1.7</c:v>
                </c:pt>
                <c:pt idx="2661">
                  <c:v>1.8</c:v>
                </c:pt>
                <c:pt idx="2662">
                  <c:v>2.1</c:v>
                </c:pt>
                <c:pt idx="2663">
                  <c:v>1.8</c:v>
                </c:pt>
                <c:pt idx="2664">
                  <c:v>3.3</c:v>
                </c:pt>
                <c:pt idx="2665">
                  <c:v>1.9</c:v>
                </c:pt>
                <c:pt idx="2666">
                  <c:v>1.9</c:v>
                </c:pt>
                <c:pt idx="2667">
                  <c:v>2</c:v>
                </c:pt>
                <c:pt idx="2668">
                  <c:v>1.8</c:v>
                </c:pt>
                <c:pt idx="2669">
                  <c:v>1.8</c:v>
                </c:pt>
                <c:pt idx="2670">
                  <c:v>1.4</c:v>
                </c:pt>
                <c:pt idx="2671">
                  <c:v>1.7</c:v>
                </c:pt>
                <c:pt idx="2672">
                  <c:v>2</c:v>
                </c:pt>
                <c:pt idx="2673">
                  <c:v>1.6</c:v>
                </c:pt>
                <c:pt idx="2674">
                  <c:v>1.5</c:v>
                </c:pt>
                <c:pt idx="2675">
                  <c:v>1.8</c:v>
                </c:pt>
                <c:pt idx="2676">
                  <c:v>1.4</c:v>
                </c:pt>
                <c:pt idx="2677">
                  <c:v>1.5</c:v>
                </c:pt>
                <c:pt idx="2678">
                  <c:v>1.7</c:v>
                </c:pt>
                <c:pt idx="2679">
                  <c:v>1.8</c:v>
                </c:pt>
                <c:pt idx="2680">
                  <c:v>1.5</c:v>
                </c:pt>
                <c:pt idx="2681">
                  <c:v>1.4</c:v>
                </c:pt>
                <c:pt idx="2682">
                  <c:v>1.6</c:v>
                </c:pt>
                <c:pt idx="2683">
                  <c:v>1.6</c:v>
                </c:pt>
                <c:pt idx="2684">
                  <c:v>1.7</c:v>
                </c:pt>
                <c:pt idx="2685">
                  <c:v>1.8</c:v>
                </c:pt>
                <c:pt idx="2686">
                  <c:v>2</c:v>
                </c:pt>
                <c:pt idx="2687">
                  <c:v>1.5</c:v>
                </c:pt>
                <c:pt idx="2688">
                  <c:v>1.4</c:v>
                </c:pt>
                <c:pt idx="2689">
                  <c:v>2</c:v>
                </c:pt>
                <c:pt idx="2690">
                  <c:v>2.1</c:v>
                </c:pt>
                <c:pt idx="2691">
                  <c:v>2.1</c:v>
                </c:pt>
                <c:pt idx="2692">
                  <c:v>1.6</c:v>
                </c:pt>
                <c:pt idx="2693">
                  <c:v>1.9</c:v>
                </c:pt>
                <c:pt idx="2694">
                  <c:v>1.7</c:v>
                </c:pt>
                <c:pt idx="2695">
                  <c:v>1.6</c:v>
                </c:pt>
                <c:pt idx="2696">
                  <c:v>1.7</c:v>
                </c:pt>
                <c:pt idx="2697">
                  <c:v>1.7</c:v>
                </c:pt>
                <c:pt idx="2698">
                  <c:v>1.6</c:v>
                </c:pt>
                <c:pt idx="2699">
                  <c:v>2</c:v>
                </c:pt>
                <c:pt idx="2700">
                  <c:v>3.2</c:v>
                </c:pt>
                <c:pt idx="2701">
                  <c:v>1.6</c:v>
                </c:pt>
                <c:pt idx="2702">
                  <c:v>1.6</c:v>
                </c:pt>
                <c:pt idx="2703">
                  <c:v>1.7</c:v>
                </c:pt>
                <c:pt idx="2704">
                  <c:v>2.7</c:v>
                </c:pt>
                <c:pt idx="2705">
                  <c:v>2</c:v>
                </c:pt>
                <c:pt idx="2706">
                  <c:v>1.6</c:v>
                </c:pt>
                <c:pt idx="2707">
                  <c:v>2.4</c:v>
                </c:pt>
                <c:pt idx="2708">
                  <c:v>2.1</c:v>
                </c:pt>
                <c:pt idx="2709">
                  <c:v>2</c:v>
                </c:pt>
                <c:pt idx="2710">
                  <c:v>2</c:v>
                </c:pt>
                <c:pt idx="2711">
                  <c:v>1.6</c:v>
                </c:pt>
                <c:pt idx="2712">
                  <c:v>1.8</c:v>
                </c:pt>
                <c:pt idx="2713">
                  <c:v>1.6</c:v>
                </c:pt>
                <c:pt idx="2714">
                  <c:v>1.6</c:v>
                </c:pt>
                <c:pt idx="2715">
                  <c:v>1.7</c:v>
                </c:pt>
                <c:pt idx="2716">
                  <c:v>1.8</c:v>
                </c:pt>
                <c:pt idx="2717">
                  <c:v>2</c:v>
                </c:pt>
                <c:pt idx="2718">
                  <c:v>1.7</c:v>
                </c:pt>
                <c:pt idx="2719">
                  <c:v>1.6</c:v>
                </c:pt>
                <c:pt idx="2720">
                  <c:v>1.5</c:v>
                </c:pt>
                <c:pt idx="2721">
                  <c:v>1.5</c:v>
                </c:pt>
                <c:pt idx="2722">
                  <c:v>1.5</c:v>
                </c:pt>
                <c:pt idx="2723">
                  <c:v>2.6</c:v>
                </c:pt>
                <c:pt idx="2724">
                  <c:v>2.1</c:v>
                </c:pt>
                <c:pt idx="2725">
                  <c:v>1.4</c:v>
                </c:pt>
                <c:pt idx="2726">
                  <c:v>1.8</c:v>
                </c:pt>
                <c:pt idx="2727">
                  <c:v>1.6</c:v>
                </c:pt>
                <c:pt idx="2728">
                  <c:v>1.3</c:v>
                </c:pt>
                <c:pt idx="2729">
                  <c:v>1.4</c:v>
                </c:pt>
                <c:pt idx="2730">
                  <c:v>1.6</c:v>
                </c:pt>
                <c:pt idx="2731">
                  <c:v>1.8</c:v>
                </c:pt>
                <c:pt idx="2732">
                  <c:v>2.2999999999999998</c:v>
                </c:pt>
                <c:pt idx="2733">
                  <c:v>1.5</c:v>
                </c:pt>
                <c:pt idx="2734">
                  <c:v>2.2000000000000002</c:v>
                </c:pt>
                <c:pt idx="2735">
                  <c:v>1.6</c:v>
                </c:pt>
                <c:pt idx="2736">
                  <c:v>1.7</c:v>
                </c:pt>
                <c:pt idx="2737">
                  <c:v>1.9</c:v>
                </c:pt>
                <c:pt idx="2738">
                  <c:v>1.7</c:v>
                </c:pt>
                <c:pt idx="2739">
                  <c:v>1.4</c:v>
                </c:pt>
                <c:pt idx="2740">
                  <c:v>1.7</c:v>
                </c:pt>
                <c:pt idx="2741">
                  <c:v>1.7</c:v>
                </c:pt>
                <c:pt idx="2742">
                  <c:v>1.9</c:v>
                </c:pt>
                <c:pt idx="2743">
                  <c:v>1.6</c:v>
                </c:pt>
                <c:pt idx="2744">
                  <c:v>1.9</c:v>
                </c:pt>
                <c:pt idx="2745">
                  <c:v>1.6</c:v>
                </c:pt>
                <c:pt idx="2746">
                  <c:v>1.6</c:v>
                </c:pt>
                <c:pt idx="2747">
                  <c:v>1.8</c:v>
                </c:pt>
                <c:pt idx="2748">
                  <c:v>2</c:v>
                </c:pt>
                <c:pt idx="2749">
                  <c:v>1.6</c:v>
                </c:pt>
                <c:pt idx="2750">
                  <c:v>1.6</c:v>
                </c:pt>
                <c:pt idx="2751">
                  <c:v>2</c:v>
                </c:pt>
                <c:pt idx="2752">
                  <c:v>1.7</c:v>
                </c:pt>
                <c:pt idx="2753">
                  <c:v>1.7</c:v>
                </c:pt>
                <c:pt idx="2754">
                  <c:v>2.2000000000000002</c:v>
                </c:pt>
                <c:pt idx="2755">
                  <c:v>1.4</c:v>
                </c:pt>
                <c:pt idx="2756">
                  <c:v>1.6</c:v>
                </c:pt>
                <c:pt idx="2757">
                  <c:v>1.4</c:v>
                </c:pt>
                <c:pt idx="2758">
                  <c:v>1.8</c:v>
                </c:pt>
                <c:pt idx="2759">
                  <c:v>2.2000000000000002</c:v>
                </c:pt>
                <c:pt idx="2760">
                  <c:v>1.4</c:v>
                </c:pt>
                <c:pt idx="2761">
                  <c:v>1.8</c:v>
                </c:pt>
                <c:pt idx="2762">
                  <c:v>1.3</c:v>
                </c:pt>
                <c:pt idx="2763">
                  <c:v>1.6</c:v>
                </c:pt>
                <c:pt idx="2764">
                  <c:v>1.6</c:v>
                </c:pt>
                <c:pt idx="2765">
                  <c:v>1.7</c:v>
                </c:pt>
                <c:pt idx="2766">
                  <c:v>1.8</c:v>
                </c:pt>
                <c:pt idx="2767">
                  <c:v>1.8</c:v>
                </c:pt>
                <c:pt idx="2768">
                  <c:v>1.4</c:v>
                </c:pt>
                <c:pt idx="2769">
                  <c:v>1.5</c:v>
                </c:pt>
                <c:pt idx="2770">
                  <c:v>1.6</c:v>
                </c:pt>
                <c:pt idx="2771">
                  <c:v>1.8</c:v>
                </c:pt>
                <c:pt idx="2772">
                  <c:v>1.7</c:v>
                </c:pt>
                <c:pt idx="2773">
                  <c:v>1.5</c:v>
                </c:pt>
                <c:pt idx="2774">
                  <c:v>1.6</c:v>
                </c:pt>
                <c:pt idx="2775">
                  <c:v>1.6</c:v>
                </c:pt>
                <c:pt idx="2776">
                  <c:v>1.6</c:v>
                </c:pt>
                <c:pt idx="2777">
                  <c:v>1.6</c:v>
                </c:pt>
                <c:pt idx="2778">
                  <c:v>1.7</c:v>
                </c:pt>
                <c:pt idx="2779">
                  <c:v>1.7</c:v>
                </c:pt>
                <c:pt idx="2780">
                  <c:v>1.4</c:v>
                </c:pt>
                <c:pt idx="2781">
                  <c:v>1.2</c:v>
                </c:pt>
                <c:pt idx="2782">
                  <c:v>2.2000000000000002</c:v>
                </c:pt>
                <c:pt idx="2783">
                  <c:v>1.9</c:v>
                </c:pt>
                <c:pt idx="2784">
                  <c:v>1.6</c:v>
                </c:pt>
                <c:pt idx="2785">
                  <c:v>1.5</c:v>
                </c:pt>
                <c:pt idx="2786">
                  <c:v>2</c:v>
                </c:pt>
                <c:pt idx="2787">
                  <c:v>1.4</c:v>
                </c:pt>
                <c:pt idx="2788">
                  <c:v>2</c:v>
                </c:pt>
                <c:pt idx="2789">
                  <c:v>1.4</c:v>
                </c:pt>
                <c:pt idx="2790">
                  <c:v>2</c:v>
                </c:pt>
                <c:pt idx="2791">
                  <c:v>1.8</c:v>
                </c:pt>
                <c:pt idx="2792">
                  <c:v>1.7</c:v>
                </c:pt>
                <c:pt idx="2793">
                  <c:v>1.5</c:v>
                </c:pt>
                <c:pt idx="2794">
                  <c:v>1.9</c:v>
                </c:pt>
                <c:pt idx="2795">
                  <c:v>2.2000000000000002</c:v>
                </c:pt>
                <c:pt idx="2796">
                  <c:v>1.5</c:v>
                </c:pt>
                <c:pt idx="2797">
                  <c:v>2</c:v>
                </c:pt>
                <c:pt idx="2798">
                  <c:v>1.6</c:v>
                </c:pt>
                <c:pt idx="2799">
                  <c:v>2.2000000000000002</c:v>
                </c:pt>
                <c:pt idx="2800">
                  <c:v>1.6</c:v>
                </c:pt>
                <c:pt idx="2801">
                  <c:v>2</c:v>
                </c:pt>
                <c:pt idx="2802">
                  <c:v>1.6</c:v>
                </c:pt>
                <c:pt idx="2803">
                  <c:v>1.6</c:v>
                </c:pt>
                <c:pt idx="2804">
                  <c:v>1.6</c:v>
                </c:pt>
                <c:pt idx="2805">
                  <c:v>1.7</c:v>
                </c:pt>
                <c:pt idx="2806">
                  <c:v>2.2000000000000002</c:v>
                </c:pt>
                <c:pt idx="2807">
                  <c:v>1.8</c:v>
                </c:pt>
                <c:pt idx="2808">
                  <c:v>1.4</c:v>
                </c:pt>
                <c:pt idx="2809">
                  <c:v>1.6</c:v>
                </c:pt>
                <c:pt idx="2810">
                  <c:v>1.6</c:v>
                </c:pt>
                <c:pt idx="2811">
                  <c:v>1.7</c:v>
                </c:pt>
                <c:pt idx="2812">
                  <c:v>1.6</c:v>
                </c:pt>
                <c:pt idx="2813">
                  <c:v>1.6</c:v>
                </c:pt>
                <c:pt idx="2814">
                  <c:v>1.5</c:v>
                </c:pt>
                <c:pt idx="2815">
                  <c:v>1.8</c:v>
                </c:pt>
                <c:pt idx="2816">
                  <c:v>1.4</c:v>
                </c:pt>
                <c:pt idx="2817">
                  <c:v>1.6</c:v>
                </c:pt>
                <c:pt idx="2818">
                  <c:v>1.7</c:v>
                </c:pt>
                <c:pt idx="2819">
                  <c:v>1.8</c:v>
                </c:pt>
                <c:pt idx="2820">
                  <c:v>1.4</c:v>
                </c:pt>
                <c:pt idx="2821">
                  <c:v>1.5</c:v>
                </c:pt>
                <c:pt idx="2822">
                  <c:v>1.4</c:v>
                </c:pt>
                <c:pt idx="2823">
                  <c:v>1.4</c:v>
                </c:pt>
                <c:pt idx="2824">
                  <c:v>1.4</c:v>
                </c:pt>
                <c:pt idx="2825">
                  <c:v>1.5</c:v>
                </c:pt>
                <c:pt idx="2826">
                  <c:v>1.5</c:v>
                </c:pt>
                <c:pt idx="2827">
                  <c:v>1.5</c:v>
                </c:pt>
                <c:pt idx="2828">
                  <c:v>1.6</c:v>
                </c:pt>
                <c:pt idx="2829">
                  <c:v>1.7</c:v>
                </c:pt>
                <c:pt idx="2830">
                  <c:v>1.4</c:v>
                </c:pt>
                <c:pt idx="2831">
                  <c:v>2.2000000000000002</c:v>
                </c:pt>
                <c:pt idx="2832">
                  <c:v>2.4</c:v>
                </c:pt>
                <c:pt idx="2833">
                  <c:v>1.6</c:v>
                </c:pt>
                <c:pt idx="2834">
                  <c:v>2</c:v>
                </c:pt>
                <c:pt idx="2835">
                  <c:v>2.1</c:v>
                </c:pt>
                <c:pt idx="2836">
                  <c:v>1.6</c:v>
                </c:pt>
                <c:pt idx="2837">
                  <c:v>3.3</c:v>
                </c:pt>
                <c:pt idx="2838">
                  <c:v>1.7</c:v>
                </c:pt>
                <c:pt idx="2839">
                  <c:v>2.2000000000000002</c:v>
                </c:pt>
                <c:pt idx="2840">
                  <c:v>2.9</c:v>
                </c:pt>
                <c:pt idx="2841">
                  <c:v>1.9</c:v>
                </c:pt>
                <c:pt idx="2842">
                  <c:v>1.5</c:v>
                </c:pt>
                <c:pt idx="2843">
                  <c:v>1.8</c:v>
                </c:pt>
                <c:pt idx="2844">
                  <c:v>3</c:v>
                </c:pt>
                <c:pt idx="2845">
                  <c:v>2.2000000000000002</c:v>
                </c:pt>
                <c:pt idx="2846">
                  <c:v>2</c:v>
                </c:pt>
                <c:pt idx="2847">
                  <c:v>2</c:v>
                </c:pt>
                <c:pt idx="2848">
                  <c:v>1.4</c:v>
                </c:pt>
                <c:pt idx="2849">
                  <c:v>2</c:v>
                </c:pt>
                <c:pt idx="2850">
                  <c:v>1.7</c:v>
                </c:pt>
                <c:pt idx="2851">
                  <c:v>1.5</c:v>
                </c:pt>
                <c:pt idx="2852">
                  <c:v>1.5</c:v>
                </c:pt>
                <c:pt idx="2853">
                  <c:v>2.1</c:v>
                </c:pt>
                <c:pt idx="2854">
                  <c:v>2</c:v>
                </c:pt>
                <c:pt idx="2855">
                  <c:v>1.6</c:v>
                </c:pt>
                <c:pt idx="2856">
                  <c:v>2.2999999999999998</c:v>
                </c:pt>
                <c:pt idx="2857">
                  <c:v>2</c:v>
                </c:pt>
                <c:pt idx="2858">
                  <c:v>1.6</c:v>
                </c:pt>
                <c:pt idx="2859">
                  <c:v>1.3</c:v>
                </c:pt>
                <c:pt idx="2860">
                  <c:v>1.6</c:v>
                </c:pt>
                <c:pt idx="2861">
                  <c:v>1.7</c:v>
                </c:pt>
                <c:pt idx="2862">
                  <c:v>1.5</c:v>
                </c:pt>
                <c:pt idx="2863">
                  <c:v>1.4</c:v>
                </c:pt>
                <c:pt idx="2864">
                  <c:v>5</c:v>
                </c:pt>
                <c:pt idx="2865">
                  <c:v>2</c:v>
                </c:pt>
                <c:pt idx="2866">
                  <c:v>2</c:v>
                </c:pt>
                <c:pt idx="2867">
                  <c:v>1.6</c:v>
                </c:pt>
                <c:pt idx="2868">
                  <c:v>1.4</c:v>
                </c:pt>
                <c:pt idx="2869">
                  <c:v>0.8</c:v>
                </c:pt>
                <c:pt idx="2870">
                  <c:v>1.6</c:v>
                </c:pt>
                <c:pt idx="2871">
                  <c:v>1.6</c:v>
                </c:pt>
                <c:pt idx="2872">
                  <c:v>1.4</c:v>
                </c:pt>
                <c:pt idx="2873">
                  <c:v>1.6</c:v>
                </c:pt>
                <c:pt idx="2874">
                  <c:v>1.9</c:v>
                </c:pt>
                <c:pt idx="2875">
                  <c:v>2.1</c:v>
                </c:pt>
                <c:pt idx="2876">
                  <c:v>1.6</c:v>
                </c:pt>
                <c:pt idx="2877">
                  <c:v>1.7</c:v>
                </c:pt>
                <c:pt idx="2878">
                  <c:v>1.7</c:v>
                </c:pt>
                <c:pt idx="2879">
                  <c:v>1.7</c:v>
                </c:pt>
                <c:pt idx="2880">
                  <c:v>2</c:v>
                </c:pt>
                <c:pt idx="2881">
                  <c:v>2.1</c:v>
                </c:pt>
                <c:pt idx="2882">
                  <c:v>2.1</c:v>
                </c:pt>
                <c:pt idx="2883">
                  <c:v>2.5</c:v>
                </c:pt>
                <c:pt idx="2884">
                  <c:v>3</c:v>
                </c:pt>
                <c:pt idx="2885">
                  <c:v>2</c:v>
                </c:pt>
                <c:pt idx="2886">
                  <c:v>2</c:v>
                </c:pt>
                <c:pt idx="2887">
                  <c:v>2.9</c:v>
                </c:pt>
                <c:pt idx="2888">
                  <c:v>1.8</c:v>
                </c:pt>
                <c:pt idx="2889">
                  <c:v>1.7</c:v>
                </c:pt>
                <c:pt idx="2890">
                  <c:v>1.5</c:v>
                </c:pt>
                <c:pt idx="2891">
                  <c:v>1.9</c:v>
                </c:pt>
                <c:pt idx="2892">
                  <c:v>1.6</c:v>
                </c:pt>
                <c:pt idx="2893">
                  <c:v>1.9</c:v>
                </c:pt>
                <c:pt idx="2894">
                  <c:v>1.8</c:v>
                </c:pt>
                <c:pt idx="2895">
                  <c:v>1.8</c:v>
                </c:pt>
                <c:pt idx="2896">
                  <c:v>1.7</c:v>
                </c:pt>
                <c:pt idx="2897">
                  <c:v>1.5</c:v>
                </c:pt>
                <c:pt idx="2898">
                  <c:v>1.6</c:v>
                </c:pt>
                <c:pt idx="2899">
                  <c:v>1.8</c:v>
                </c:pt>
                <c:pt idx="2900">
                  <c:v>2.4</c:v>
                </c:pt>
                <c:pt idx="2901">
                  <c:v>1.8</c:v>
                </c:pt>
                <c:pt idx="2902">
                  <c:v>1.5</c:v>
                </c:pt>
                <c:pt idx="2903">
                  <c:v>1.4</c:v>
                </c:pt>
                <c:pt idx="2904">
                  <c:v>1.6</c:v>
                </c:pt>
                <c:pt idx="2905">
                  <c:v>1.7</c:v>
                </c:pt>
                <c:pt idx="2906">
                  <c:v>1.6</c:v>
                </c:pt>
                <c:pt idx="2907">
                  <c:v>2.2999999999999998</c:v>
                </c:pt>
                <c:pt idx="2908">
                  <c:v>1.6</c:v>
                </c:pt>
                <c:pt idx="2909">
                  <c:v>1.5</c:v>
                </c:pt>
                <c:pt idx="2910">
                  <c:v>1.5</c:v>
                </c:pt>
                <c:pt idx="2911">
                  <c:v>1.7</c:v>
                </c:pt>
                <c:pt idx="2912">
                  <c:v>1.5</c:v>
                </c:pt>
                <c:pt idx="2913">
                  <c:v>1.5</c:v>
                </c:pt>
                <c:pt idx="2914">
                  <c:v>1.5</c:v>
                </c:pt>
                <c:pt idx="2915">
                  <c:v>2.2000000000000002</c:v>
                </c:pt>
                <c:pt idx="2916">
                  <c:v>1.8</c:v>
                </c:pt>
                <c:pt idx="2917">
                  <c:v>1.3</c:v>
                </c:pt>
                <c:pt idx="2918">
                  <c:v>1.7</c:v>
                </c:pt>
                <c:pt idx="2919">
                  <c:v>1.7</c:v>
                </c:pt>
                <c:pt idx="2920">
                  <c:v>1.9</c:v>
                </c:pt>
                <c:pt idx="2921">
                  <c:v>1.5</c:v>
                </c:pt>
                <c:pt idx="2922">
                  <c:v>1.8</c:v>
                </c:pt>
                <c:pt idx="2923">
                  <c:v>1.2</c:v>
                </c:pt>
                <c:pt idx="2924">
                  <c:v>1.7</c:v>
                </c:pt>
                <c:pt idx="2925">
                  <c:v>1.8</c:v>
                </c:pt>
                <c:pt idx="2926">
                  <c:v>1.6</c:v>
                </c:pt>
                <c:pt idx="2927">
                  <c:v>1.8</c:v>
                </c:pt>
                <c:pt idx="2928">
                  <c:v>1.6</c:v>
                </c:pt>
                <c:pt idx="2929">
                  <c:v>1.6</c:v>
                </c:pt>
                <c:pt idx="2930">
                  <c:v>1.6</c:v>
                </c:pt>
                <c:pt idx="2931">
                  <c:v>1.6</c:v>
                </c:pt>
                <c:pt idx="2932">
                  <c:v>1.8</c:v>
                </c:pt>
                <c:pt idx="2933">
                  <c:v>1.7</c:v>
                </c:pt>
                <c:pt idx="2934">
                  <c:v>1.6</c:v>
                </c:pt>
                <c:pt idx="2935">
                  <c:v>2.1</c:v>
                </c:pt>
                <c:pt idx="2936">
                  <c:v>1.5</c:v>
                </c:pt>
                <c:pt idx="2937">
                  <c:v>1.5</c:v>
                </c:pt>
                <c:pt idx="2938">
                  <c:v>1.6</c:v>
                </c:pt>
                <c:pt idx="2939">
                  <c:v>1.9</c:v>
                </c:pt>
                <c:pt idx="2940">
                  <c:v>1.5</c:v>
                </c:pt>
                <c:pt idx="2941">
                  <c:v>1.5</c:v>
                </c:pt>
                <c:pt idx="2942">
                  <c:v>1.6</c:v>
                </c:pt>
                <c:pt idx="2943">
                  <c:v>1.7</c:v>
                </c:pt>
                <c:pt idx="2944">
                  <c:v>1.8</c:v>
                </c:pt>
                <c:pt idx="2945">
                  <c:v>1.8</c:v>
                </c:pt>
                <c:pt idx="2946">
                  <c:v>1.7</c:v>
                </c:pt>
                <c:pt idx="2947">
                  <c:v>1.6</c:v>
                </c:pt>
                <c:pt idx="2948">
                  <c:v>1.5</c:v>
                </c:pt>
                <c:pt idx="2949">
                  <c:v>1.6</c:v>
                </c:pt>
                <c:pt idx="2950">
                  <c:v>1.9</c:v>
                </c:pt>
                <c:pt idx="2951">
                  <c:v>1.5</c:v>
                </c:pt>
                <c:pt idx="2952">
                  <c:v>2</c:v>
                </c:pt>
                <c:pt idx="2953">
                  <c:v>1.6</c:v>
                </c:pt>
                <c:pt idx="2954">
                  <c:v>1.7</c:v>
                </c:pt>
                <c:pt idx="2955">
                  <c:v>1.6</c:v>
                </c:pt>
                <c:pt idx="2956">
                  <c:v>2</c:v>
                </c:pt>
                <c:pt idx="2957">
                  <c:v>2.9</c:v>
                </c:pt>
                <c:pt idx="2958">
                  <c:v>1.6</c:v>
                </c:pt>
                <c:pt idx="2959">
                  <c:v>1.6</c:v>
                </c:pt>
                <c:pt idx="2960">
                  <c:v>2</c:v>
                </c:pt>
                <c:pt idx="2961">
                  <c:v>1.8</c:v>
                </c:pt>
                <c:pt idx="2962">
                  <c:v>1.6</c:v>
                </c:pt>
                <c:pt idx="2963">
                  <c:v>2</c:v>
                </c:pt>
                <c:pt idx="2964">
                  <c:v>1.6</c:v>
                </c:pt>
                <c:pt idx="2965">
                  <c:v>1.9</c:v>
                </c:pt>
                <c:pt idx="2966">
                  <c:v>1.6</c:v>
                </c:pt>
                <c:pt idx="2967">
                  <c:v>1.8</c:v>
                </c:pt>
                <c:pt idx="2968">
                  <c:v>1.7</c:v>
                </c:pt>
                <c:pt idx="2969">
                  <c:v>2</c:v>
                </c:pt>
                <c:pt idx="2970">
                  <c:v>2.1</c:v>
                </c:pt>
                <c:pt idx="2971">
                  <c:v>1.6</c:v>
                </c:pt>
                <c:pt idx="2972">
                  <c:v>1.7</c:v>
                </c:pt>
                <c:pt idx="2973">
                  <c:v>1.5</c:v>
                </c:pt>
                <c:pt idx="2974">
                  <c:v>1.5</c:v>
                </c:pt>
                <c:pt idx="2975">
                  <c:v>1.8</c:v>
                </c:pt>
                <c:pt idx="2976">
                  <c:v>1.7</c:v>
                </c:pt>
                <c:pt idx="2977">
                  <c:v>1.6</c:v>
                </c:pt>
                <c:pt idx="2978">
                  <c:v>1.8</c:v>
                </c:pt>
                <c:pt idx="2979">
                  <c:v>1.8</c:v>
                </c:pt>
                <c:pt idx="2980">
                  <c:v>1.7</c:v>
                </c:pt>
                <c:pt idx="2981">
                  <c:v>1.7</c:v>
                </c:pt>
                <c:pt idx="2982">
                  <c:v>1.6</c:v>
                </c:pt>
                <c:pt idx="2983">
                  <c:v>2.7</c:v>
                </c:pt>
                <c:pt idx="2984">
                  <c:v>1.6</c:v>
                </c:pt>
                <c:pt idx="2985">
                  <c:v>2</c:v>
                </c:pt>
                <c:pt idx="2986">
                  <c:v>1.6</c:v>
                </c:pt>
                <c:pt idx="2987">
                  <c:v>1.6</c:v>
                </c:pt>
                <c:pt idx="2988">
                  <c:v>1.6</c:v>
                </c:pt>
                <c:pt idx="2989">
                  <c:v>1.9</c:v>
                </c:pt>
                <c:pt idx="2990">
                  <c:v>1.6</c:v>
                </c:pt>
                <c:pt idx="2991">
                  <c:v>1.5</c:v>
                </c:pt>
                <c:pt idx="2992">
                  <c:v>1.7</c:v>
                </c:pt>
                <c:pt idx="2993">
                  <c:v>1.8</c:v>
                </c:pt>
                <c:pt idx="2994">
                  <c:v>1.6</c:v>
                </c:pt>
                <c:pt idx="2995">
                  <c:v>1.9</c:v>
                </c:pt>
                <c:pt idx="2996">
                  <c:v>1.6</c:v>
                </c:pt>
                <c:pt idx="2997">
                  <c:v>2.1</c:v>
                </c:pt>
                <c:pt idx="2998">
                  <c:v>1.8</c:v>
                </c:pt>
                <c:pt idx="2999">
                  <c:v>1.8</c:v>
                </c:pt>
                <c:pt idx="3000">
                  <c:v>1.6</c:v>
                </c:pt>
                <c:pt idx="3001">
                  <c:v>1.6</c:v>
                </c:pt>
                <c:pt idx="3002">
                  <c:v>1.8</c:v>
                </c:pt>
                <c:pt idx="3003">
                  <c:v>1.6</c:v>
                </c:pt>
                <c:pt idx="3004">
                  <c:v>1.7</c:v>
                </c:pt>
                <c:pt idx="3005">
                  <c:v>1.8</c:v>
                </c:pt>
                <c:pt idx="3006">
                  <c:v>2</c:v>
                </c:pt>
                <c:pt idx="3007">
                  <c:v>1.6</c:v>
                </c:pt>
                <c:pt idx="3008">
                  <c:v>1.9</c:v>
                </c:pt>
                <c:pt idx="3009">
                  <c:v>1.7</c:v>
                </c:pt>
                <c:pt idx="3010">
                  <c:v>1.8</c:v>
                </c:pt>
                <c:pt idx="3011">
                  <c:v>1.7</c:v>
                </c:pt>
                <c:pt idx="3012">
                  <c:v>1.7</c:v>
                </c:pt>
                <c:pt idx="3013">
                  <c:v>2.2999999999999998</c:v>
                </c:pt>
                <c:pt idx="3014">
                  <c:v>2.1</c:v>
                </c:pt>
                <c:pt idx="3015">
                  <c:v>1.9</c:v>
                </c:pt>
                <c:pt idx="3016">
                  <c:v>1.6</c:v>
                </c:pt>
                <c:pt idx="3017">
                  <c:v>1.5</c:v>
                </c:pt>
                <c:pt idx="3018">
                  <c:v>1.9</c:v>
                </c:pt>
                <c:pt idx="3019">
                  <c:v>1.8</c:v>
                </c:pt>
                <c:pt idx="3020">
                  <c:v>1.7</c:v>
                </c:pt>
                <c:pt idx="3021">
                  <c:v>1.8</c:v>
                </c:pt>
                <c:pt idx="3022">
                  <c:v>1.7</c:v>
                </c:pt>
                <c:pt idx="3023">
                  <c:v>1.5</c:v>
                </c:pt>
                <c:pt idx="3024">
                  <c:v>1.5</c:v>
                </c:pt>
                <c:pt idx="3025">
                  <c:v>2.4</c:v>
                </c:pt>
                <c:pt idx="3026">
                  <c:v>1.7</c:v>
                </c:pt>
                <c:pt idx="3027">
                  <c:v>1.8</c:v>
                </c:pt>
                <c:pt idx="3028">
                  <c:v>1.7</c:v>
                </c:pt>
                <c:pt idx="3029">
                  <c:v>1.9</c:v>
                </c:pt>
                <c:pt idx="3030">
                  <c:v>1.6</c:v>
                </c:pt>
                <c:pt idx="3031">
                  <c:v>1.8</c:v>
                </c:pt>
                <c:pt idx="3032">
                  <c:v>2</c:v>
                </c:pt>
                <c:pt idx="3033">
                  <c:v>1.8</c:v>
                </c:pt>
                <c:pt idx="3034">
                  <c:v>2</c:v>
                </c:pt>
                <c:pt idx="3035">
                  <c:v>1.6</c:v>
                </c:pt>
                <c:pt idx="3036">
                  <c:v>2</c:v>
                </c:pt>
                <c:pt idx="3037">
                  <c:v>1.8</c:v>
                </c:pt>
                <c:pt idx="3038">
                  <c:v>2</c:v>
                </c:pt>
                <c:pt idx="3039">
                  <c:v>2</c:v>
                </c:pt>
                <c:pt idx="3040">
                  <c:v>1.8</c:v>
                </c:pt>
                <c:pt idx="3041">
                  <c:v>2.2999999999999998</c:v>
                </c:pt>
                <c:pt idx="3042">
                  <c:v>2.1</c:v>
                </c:pt>
                <c:pt idx="3043">
                  <c:v>2.5</c:v>
                </c:pt>
                <c:pt idx="3044">
                  <c:v>1.6</c:v>
                </c:pt>
                <c:pt idx="3045">
                  <c:v>1.8</c:v>
                </c:pt>
                <c:pt idx="3046">
                  <c:v>1.8</c:v>
                </c:pt>
                <c:pt idx="3047">
                  <c:v>1.8</c:v>
                </c:pt>
                <c:pt idx="3048">
                  <c:v>1.5</c:v>
                </c:pt>
                <c:pt idx="3049">
                  <c:v>1.6</c:v>
                </c:pt>
                <c:pt idx="3050">
                  <c:v>1.8</c:v>
                </c:pt>
                <c:pt idx="3051">
                  <c:v>2.4</c:v>
                </c:pt>
                <c:pt idx="3052">
                  <c:v>1.5</c:v>
                </c:pt>
                <c:pt idx="3053">
                  <c:v>1.8</c:v>
                </c:pt>
                <c:pt idx="3054">
                  <c:v>2</c:v>
                </c:pt>
                <c:pt idx="3055">
                  <c:v>1.5</c:v>
                </c:pt>
                <c:pt idx="3056">
                  <c:v>1.7</c:v>
                </c:pt>
                <c:pt idx="3057">
                  <c:v>1.6</c:v>
                </c:pt>
                <c:pt idx="3058">
                  <c:v>1.6</c:v>
                </c:pt>
                <c:pt idx="3059">
                  <c:v>2</c:v>
                </c:pt>
                <c:pt idx="3060">
                  <c:v>1.6</c:v>
                </c:pt>
                <c:pt idx="3061">
                  <c:v>1.6</c:v>
                </c:pt>
                <c:pt idx="3062">
                  <c:v>2</c:v>
                </c:pt>
                <c:pt idx="3063">
                  <c:v>1.7</c:v>
                </c:pt>
                <c:pt idx="3064">
                  <c:v>1.7</c:v>
                </c:pt>
                <c:pt idx="3065">
                  <c:v>1.4</c:v>
                </c:pt>
                <c:pt idx="3066">
                  <c:v>1.7</c:v>
                </c:pt>
                <c:pt idx="3067">
                  <c:v>1.6</c:v>
                </c:pt>
                <c:pt idx="3068">
                  <c:v>1.6</c:v>
                </c:pt>
                <c:pt idx="3069">
                  <c:v>1.5</c:v>
                </c:pt>
                <c:pt idx="3070">
                  <c:v>1.5</c:v>
                </c:pt>
                <c:pt idx="3071">
                  <c:v>1.8</c:v>
                </c:pt>
                <c:pt idx="3072">
                  <c:v>1.6</c:v>
                </c:pt>
                <c:pt idx="3073">
                  <c:v>1.6</c:v>
                </c:pt>
                <c:pt idx="3074">
                  <c:v>1.6</c:v>
                </c:pt>
                <c:pt idx="3075">
                  <c:v>1.6</c:v>
                </c:pt>
                <c:pt idx="3076">
                  <c:v>1.6</c:v>
                </c:pt>
                <c:pt idx="3077">
                  <c:v>1.6</c:v>
                </c:pt>
                <c:pt idx="3078">
                  <c:v>1.8</c:v>
                </c:pt>
                <c:pt idx="3079">
                  <c:v>1.5</c:v>
                </c:pt>
                <c:pt idx="3080">
                  <c:v>1.6</c:v>
                </c:pt>
                <c:pt idx="3081">
                  <c:v>1.6</c:v>
                </c:pt>
                <c:pt idx="3082">
                  <c:v>1.8</c:v>
                </c:pt>
                <c:pt idx="3083">
                  <c:v>1.4</c:v>
                </c:pt>
                <c:pt idx="3084">
                  <c:v>1.6</c:v>
                </c:pt>
                <c:pt idx="3085">
                  <c:v>1.8</c:v>
                </c:pt>
                <c:pt idx="3086">
                  <c:v>1.7</c:v>
                </c:pt>
                <c:pt idx="3087">
                  <c:v>1.8</c:v>
                </c:pt>
                <c:pt idx="3088">
                  <c:v>1.9</c:v>
                </c:pt>
                <c:pt idx="3089">
                  <c:v>2.4</c:v>
                </c:pt>
                <c:pt idx="3090">
                  <c:v>1.6</c:v>
                </c:pt>
                <c:pt idx="3091">
                  <c:v>1.4</c:v>
                </c:pt>
                <c:pt idx="3092">
                  <c:v>2.2000000000000002</c:v>
                </c:pt>
                <c:pt idx="3093">
                  <c:v>2.1</c:v>
                </c:pt>
                <c:pt idx="3094">
                  <c:v>1.9</c:v>
                </c:pt>
                <c:pt idx="3095">
                  <c:v>1.8</c:v>
                </c:pt>
                <c:pt idx="3096">
                  <c:v>1.5</c:v>
                </c:pt>
                <c:pt idx="3097">
                  <c:v>1.8</c:v>
                </c:pt>
                <c:pt idx="3098">
                  <c:v>1.5</c:v>
                </c:pt>
                <c:pt idx="3099">
                  <c:v>1.6</c:v>
                </c:pt>
                <c:pt idx="3100">
                  <c:v>1.5</c:v>
                </c:pt>
                <c:pt idx="3101">
                  <c:v>1.7</c:v>
                </c:pt>
                <c:pt idx="3102">
                  <c:v>2</c:v>
                </c:pt>
                <c:pt idx="3103">
                  <c:v>1.6</c:v>
                </c:pt>
                <c:pt idx="3104">
                  <c:v>1.6</c:v>
                </c:pt>
                <c:pt idx="3105">
                  <c:v>1.6</c:v>
                </c:pt>
                <c:pt idx="3106">
                  <c:v>1.6</c:v>
                </c:pt>
                <c:pt idx="3107">
                  <c:v>1.6</c:v>
                </c:pt>
                <c:pt idx="3108">
                  <c:v>1.7</c:v>
                </c:pt>
                <c:pt idx="3109">
                  <c:v>1.6</c:v>
                </c:pt>
                <c:pt idx="3110">
                  <c:v>1.8</c:v>
                </c:pt>
                <c:pt idx="3111">
                  <c:v>1.6</c:v>
                </c:pt>
                <c:pt idx="3112">
                  <c:v>1.7</c:v>
                </c:pt>
                <c:pt idx="3113">
                  <c:v>1.4</c:v>
                </c:pt>
                <c:pt idx="3114">
                  <c:v>1.4</c:v>
                </c:pt>
                <c:pt idx="3115">
                  <c:v>1.6</c:v>
                </c:pt>
                <c:pt idx="3116">
                  <c:v>1.5</c:v>
                </c:pt>
                <c:pt idx="3117">
                  <c:v>1.5</c:v>
                </c:pt>
                <c:pt idx="3118">
                  <c:v>1.9</c:v>
                </c:pt>
                <c:pt idx="3119">
                  <c:v>1.6</c:v>
                </c:pt>
                <c:pt idx="3120">
                  <c:v>2.2000000000000002</c:v>
                </c:pt>
                <c:pt idx="3121">
                  <c:v>1.6</c:v>
                </c:pt>
                <c:pt idx="3122">
                  <c:v>1.8</c:v>
                </c:pt>
                <c:pt idx="3123">
                  <c:v>1.7</c:v>
                </c:pt>
                <c:pt idx="3124">
                  <c:v>2</c:v>
                </c:pt>
                <c:pt idx="3125">
                  <c:v>1.4</c:v>
                </c:pt>
                <c:pt idx="3126">
                  <c:v>1.9</c:v>
                </c:pt>
                <c:pt idx="3127">
                  <c:v>1.7</c:v>
                </c:pt>
                <c:pt idx="3128">
                  <c:v>1.6</c:v>
                </c:pt>
                <c:pt idx="3129">
                  <c:v>1.8</c:v>
                </c:pt>
                <c:pt idx="3130">
                  <c:v>1.7</c:v>
                </c:pt>
                <c:pt idx="3131">
                  <c:v>1.6</c:v>
                </c:pt>
                <c:pt idx="3132">
                  <c:v>1.3</c:v>
                </c:pt>
                <c:pt idx="3133">
                  <c:v>2.2000000000000002</c:v>
                </c:pt>
                <c:pt idx="3134">
                  <c:v>1.5</c:v>
                </c:pt>
                <c:pt idx="3135">
                  <c:v>1.7</c:v>
                </c:pt>
                <c:pt idx="3136">
                  <c:v>1.6</c:v>
                </c:pt>
                <c:pt idx="3137">
                  <c:v>1.8</c:v>
                </c:pt>
                <c:pt idx="3138">
                  <c:v>1.8</c:v>
                </c:pt>
                <c:pt idx="3139">
                  <c:v>1.7</c:v>
                </c:pt>
                <c:pt idx="3140">
                  <c:v>1.7</c:v>
                </c:pt>
                <c:pt idx="3141">
                  <c:v>1.6</c:v>
                </c:pt>
                <c:pt idx="3142">
                  <c:v>1.6</c:v>
                </c:pt>
                <c:pt idx="3143">
                  <c:v>1.6</c:v>
                </c:pt>
                <c:pt idx="3144">
                  <c:v>1.8</c:v>
                </c:pt>
                <c:pt idx="3145">
                  <c:v>1.6</c:v>
                </c:pt>
                <c:pt idx="3146">
                  <c:v>1.4</c:v>
                </c:pt>
                <c:pt idx="3147">
                  <c:v>2.2000000000000002</c:v>
                </c:pt>
                <c:pt idx="3148">
                  <c:v>1.5</c:v>
                </c:pt>
                <c:pt idx="3149">
                  <c:v>1.5</c:v>
                </c:pt>
                <c:pt idx="3150">
                  <c:v>1.8</c:v>
                </c:pt>
                <c:pt idx="3151">
                  <c:v>1.8</c:v>
                </c:pt>
                <c:pt idx="3152">
                  <c:v>1.4</c:v>
                </c:pt>
                <c:pt idx="3153">
                  <c:v>1.5</c:v>
                </c:pt>
                <c:pt idx="3154">
                  <c:v>1.7</c:v>
                </c:pt>
                <c:pt idx="3155">
                  <c:v>1.6</c:v>
                </c:pt>
                <c:pt idx="3156">
                  <c:v>1.4</c:v>
                </c:pt>
                <c:pt idx="3157">
                  <c:v>1.5</c:v>
                </c:pt>
                <c:pt idx="3158">
                  <c:v>1.9</c:v>
                </c:pt>
                <c:pt idx="3159">
                  <c:v>1.5</c:v>
                </c:pt>
                <c:pt idx="3160">
                  <c:v>2.5</c:v>
                </c:pt>
                <c:pt idx="3161">
                  <c:v>1.5</c:v>
                </c:pt>
                <c:pt idx="3162">
                  <c:v>1.6</c:v>
                </c:pt>
                <c:pt idx="3163">
                  <c:v>1.6</c:v>
                </c:pt>
                <c:pt idx="3164">
                  <c:v>1.9</c:v>
                </c:pt>
                <c:pt idx="3165">
                  <c:v>2</c:v>
                </c:pt>
                <c:pt idx="3166">
                  <c:v>1.8</c:v>
                </c:pt>
                <c:pt idx="3167">
                  <c:v>1.8</c:v>
                </c:pt>
                <c:pt idx="3168">
                  <c:v>2</c:v>
                </c:pt>
                <c:pt idx="3169">
                  <c:v>1.6</c:v>
                </c:pt>
                <c:pt idx="3170">
                  <c:v>1.9</c:v>
                </c:pt>
                <c:pt idx="3171">
                  <c:v>1.6</c:v>
                </c:pt>
                <c:pt idx="3172">
                  <c:v>1.7</c:v>
                </c:pt>
                <c:pt idx="3173">
                  <c:v>1.9</c:v>
                </c:pt>
                <c:pt idx="3174">
                  <c:v>1.5</c:v>
                </c:pt>
                <c:pt idx="3175">
                  <c:v>1.6</c:v>
                </c:pt>
                <c:pt idx="3176">
                  <c:v>1.6</c:v>
                </c:pt>
                <c:pt idx="3177">
                  <c:v>1.5</c:v>
                </c:pt>
                <c:pt idx="3178">
                  <c:v>1.6</c:v>
                </c:pt>
                <c:pt idx="3179">
                  <c:v>1.5</c:v>
                </c:pt>
                <c:pt idx="3180">
                  <c:v>1.5</c:v>
                </c:pt>
                <c:pt idx="3181">
                  <c:v>1.5</c:v>
                </c:pt>
                <c:pt idx="3182">
                  <c:v>1.7</c:v>
                </c:pt>
                <c:pt idx="3183">
                  <c:v>1.9</c:v>
                </c:pt>
                <c:pt idx="3184">
                  <c:v>2.5</c:v>
                </c:pt>
                <c:pt idx="3185">
                  <c:v>1.6</c:v>
                </c:pt>
                <c:pt idx="3186">
                  <c:v>1.6</c:v>
                </c:pt>
                <c:pt idx="3187">
                  <c:v>2</c:v>
                </c:pt>
                <c:pt idx="3188">
                  <c:v>2</c:v>
                </c:pt>
                <c:pt idx="3189">
                  <c:v>1.7</c:v>
                </c:pt>
                <c:pt idx="3190">
                  <c:v>1.5</c:v>
                </c:pt>
                <c:pt idx="3191">
                  <c:v>1.7</c:v>
                </c:pt>
                <c:pt idx="3192">
                  <c:v>1.6</c:v>
                </c:pt>
                <c:pt idx="3193">
                  <c:v>1.6</c:v>
                </c:pt>
                <c:pt idx="3194">
                  <c:v>2</c:v>
                </c:pt>
                <c:pt idx="3195">
                  <c:v>1.8</c:v>
                </c:pt>
                <c:pt idx="3196">
                  <c:v>1.8</c:v>
                </c:pt>
                <c:pt idx="3197">
                  <c:v>1.7</c:v>
                </c:pt>
                <c:pt idx="3198">
                  <c:v>1.9</c:v>
                </c:pt>
                <c:pt idx="3199">
                  <c:v>2.2000000000000002</c:v>
                </c:pt>
                <c:pt idx="3200">
                  <c:v>2</c:v>
                </c:pt>
                <c:pt idx="3201">
                  <c:v>1.8</c:v>
                </c:pt>
                <c:pt idx="3202">
                  <c:v>1.9</c:v>
                </c:pt>
                <c:pt idx="3203">
                  <c:v>1.6</c:v>
                </c:pt>
                <c:pt idx="3204">
                  <c:v>1.8</c:v>
                </c:pt>
                <c:pt idx="3205">
                  <c:v>1.7</c:v>
                </c:pt>
                <c:pt idx="3206">
                  <c:v>2.2000000000000002</c:v>
                </c:pt>
                <c:pt idx="3207">
                  <c:v>1.9</c:v>
                </c:pt>
                <c:pt idx="3208">
                  <c:v>1.7</c:v>
                </c:pt>
                <c:pt idx="3209">
                  <c:v>1.7</c:v>
                </c:pt>
                <c:pt idx="3210">
                  <c:v>1.9</c:v>
                </c:pt>
                <c:pt idx="3211">
                  <c:v>1.6</c:v>
                </c:pt>
                <c:pt idx="3212">
                  <c:v>1.5</c:v>
                </c:pt>
                <c:pt idx="3213">
                  <c:v>1.7</c:v>
                </c:pt>
                <c:pt idx="3214">
                  <c:v>1.6</c:v>
                </c:pt>
                <c:pt idx="3215">
                  <c:v>2.5</c:v>
                </c:pt>
                <c:pt idx="3216">
                  <c:v>1.9</c:v>
                </c:pt>
                <c:pt idx="3217">
                  <c:v>1.6</c:v>
                </c:pt>
                <c:pt idx="3218">
                  <c:v>1.8</c:v>
                </c:pt>
                <c:pt idx="3219">
                  <c:v>1.5</c:v>
                </c:pt>
                <c:pt idx="3220">
                  <c:v>1.8</c:v>
                </c:pt>
                <c:pt idx="3221">
                  <c:v>1.6</c:v>
                </c:pt>
                <c:pt idx="3222">
                  <c:v>1.6</c:v>
                </c:pt>
                <c:pt idx="3223">
                  <c:v>2.8</c:v>
                </c:pt>
                <c:pt idx="3224">
                  <c:v>1.6</c:v>
                </c:pt>
                <c:pt idx="3225">
                  <c:v>1.6</c:v>
                </c:pt>
                <c:pt idx="3226">
                  <c:v>1.4</c:v>
                </c:pt>
                <c:pt idx="3227">
                  <c:v>1.7</c:v>
                </c:pt>
                <c:pt idx="3228">
                  <c:v>1.4</c:v>
                </c:pt>
                <c:pt idx="3229">
                  <c:v>1.8</c:v>
                </c:pt>
                <c:pt idx="3230">
                  <c:v>1.4</c:v>
                </c:pt>
                <c:pt idx="3231">
                  <c:v>1.8</c:v>
                </c:pt>
                <c:pt idx="3232">
                  <c:v>1.8</c:v>
                </c:pt>
                <c:pt idx="3233">
                  <c:v>1.7</c:v>
                </c:pt>
                <c:pt idx="3234">
                  <c:v>1.6</c:v>
                </c:pt>
                <c:pt idx="3235">
                  <c:v>1.8</c:v>
                </c:pt>
                <c:pt idx="3236">
                  <c:v>1.4</c:v>
                </c:pt>
                <c:pt idx="3237">
                  <c:v>1.6</c:v>
                </c:pt>
                <c:pt idx="3238">
                  <c:v>1.6</c:v>
                </c:pt>
                <c:pt idx="3239">
                  <c:v>1.6</c:v>
                </c:pt>
                <c:pt idx="3240">
                  <c:v>1.7</c:v>
                </c:pt>
                <c:pt idx="3241">
                  <c:v>1.7</c:v>
                </c:pt>
                <c:pt idx="3242">
                  <c:v>1.4</c:v>
                </c:pt>
                <c:pt idx="3243">
                  <c:v>1.6</c:v>
                </c:pt>
                <c:pt idx="3244">
                  <c:v>1.8</c:v>
                </c:pt>
                <c:pt idx="3245">
                  <c:v>2</c:v>
                </c:pt>
                <c:pt idx="3246">
                  <c:v>1.6</c:v>
                </c:pt>
                <c:pt idx="3247">
                  <c:v>1.7</c:v>
                </c:pt>
                <c:pt idx="3248">
                  <c:v>1.4</c:v>
                </c:pt>
                <c:pt idx="3249">
                  <c:v>1.4</c:v>
                </c:pt>
                <c:pt idx="3250">
                  <c:v>2</c:v>
                </c:pt>
                <c:pt idx="3251">
                  <c:v>1.8</c:v>
                </c:pt>
                <c:pt idx="3252">
                  <c:v>1.7</c:v>
                </c:pt>
                <c:pt idx="3253">
                  <c:v>1.9</c:v>
                </c:pt>
                <c:pt idx="3254">
                  <c:v>1.9</c:v>
                </c:pt>
                <c:pt idx="3255">
                  <c:v>1.6</c:v>
                </c:pt>
                <c:pt idx="3256">
                  <c:v>1.5</c:v>
                </c:pt>
                <c:pt idx="3257">
                  <c:v>1.8</c:v>
                </c:pt>
                <c:pt idx="3258">
                  <c:v>1.6</c:v>
                </c:pt>
                <c:pt idx="3259">
                  <c:v>3.8</c:v>
                </c:pt>
                <c:pt idx="3260">
                  <c:v>1.7</c:v>
                </c:pt>
                <c:pt idx="3261">
                  <c:v>2.5</c:v>
                </c:pt>
                <c:pt idx="3262">
                  <c:v>1.8</c:v>
                </c:pt>
                <c:pt idx="3263">
                  <c:v>1.6</c:v>
                </c:pt>
                <c:pt idx="3264">
                  <c:v>1.7</c:v>
                </c:pt>
                <c:pt idx="3265">
                  <c:v>1.6</c:v>
                </c:pt>
                <c:pt idx="3266">
                  <c:v>1.8</c:v>
                </c:pt>
                <c:pt idx="3267">
                  <c:v>1.5</c:v>
                </c:pt>
                <c:pt idx="3268">
                  <c:v>1.5</c:v>
                </c:pt>
                <c:pt idx="3269">
                  <c:v>1.6</c:v>
                </c:pt>
                <c:pt idx="3270">
                  <c:v>1.6</c:v>
                </c:pt>
                <c:pt idx="3271">
                  <c:v>1.4</c:v>
                </c:pt>
                <c:pt idx="3272">
                  <c:v>1.5</c:v>
                </c:pt>
                <c:pt idx="3273">
                  <c:v>1.6</c:v>
                </c:pt>
                <c:pt idx="3274">
                  <c:v>1.6</c:v>
                </c:pt>
                <c:pt idx="3275">
                  <c:v>1.8</c:v>
                </c:pt>
                <c:pt idx="3276">
                  <c:v>2.2000000000000002</c:v>
                </c:pt>
                <c:pt idx="3277">
                  <c:v>0.6</c:v>
                </c:pt>
                <c:pt idx="3278">
                  <c:v>1.4</c:v>
                </c:pt>
                <c:pt idx="3279">
                  <c:v>1.8</c:v>
                </c:pt>
                <c:pt idx="3280">
                  <c:v>1.7</c:v>
                </c:pt>
                <c:pt idx="3281">
                  <c:v>1.7</c:v>
                </c:pt>
                <c:pt idx="3282">
                  <c:v>1.6</c:v>
                </c:pt>
                <c:pt idx="3283">
                  <c:v>1.5</c:v>
                </c:pt>
                <c:pt idx="3284">
                  <c:v>1.8</c:v>
                </c:pt>
                <c:pt idx="3285">
                  <c:v>1.3</c:v>
                </c:pt>
                <c:pt idx="3286">
                  <c:v>1.8</c:v>
                </c:pt>
                <c:pt idx="3287">
                  <c:v>1.5</c:v>
                </c:pt>
                <c:pt idx="3288">
                  <c:v>1.8</c:v>
                </c:pt>
                <c:pt idx="3289">
                  <c:v>2.2000000000000002</c:v>
                </c:pt>
                <c:pt idx="3290">
                  <c:v>1.6</c:v>
                </c:pt>
                <c:pt idx="3291">
                  <c:v>1.9</c:v>
                </c:pt>
                <c:pt idx="3292">
                  <c:v>1.5</c:v>
                </c:pt>
                <c:pt idx="3293">
                  <c:v>1.7</c:v>
                </c:pt>
                <c:pt idx="3294">
                  <c:v>1.8</c:v>
                </c:pt>
                <c:pt idx="3295">
                  <c:v>1.8</c:v>
                </c:pt>
                <c:pt idx="3296">
                  <c:v>1.8</c:v>
                </c:pt>
                <c:pt idx="3297">
                  <c:v>1.6</c:v>
                </c:pt>
                <c:pt idx="3298">
                  <c:v>1.9</c:v>
                </c:pt>
                <c:pt idx="3299">
                  <c:v>1.6</c:v>
                </c:pt>
                <c:pt idx="3300">
                  <c:v>1.5</c:v>
                </c:pt>
                <c:pt idx="3301">
                  <c:v>2</c:v>
                </c:pt>
                <c:pt idx="3302">
                  <c:v>1.4</c:v>
                </c:pt>
                <c:pt idx="3303">
                  <c:v>2</c:v>
                </c:pt>
                <c:pt idx="3304">
                  <c:v>1.4</c:v>
                </c:pt>
                <c:pt idx="3305">
                  <c:v>1.8</c:v>
                </c:pt>
                <c:pt idx="3306">
                  <c:v>1.9</c:v>
                </c:pt>
                <c:pt idx="3307">
                  <c:v>1.6</c:v>
                </c:pt>
                <c:pt idx="3308">
                  <c:v>1.4</c:v>
                </c:pt>
                <c:pt idx="3309">
                  <c:v>2.7</c:v>
                </c:pt>
                <c:pt idx="3310">
                  <c:v>1.7</c:v>
                </c:pt>
                <c:pt idx="3311">
                  <c:v>1.5</c:v>
                </c:pt>
                <c:pt idx="3312">
                  <c:v>1.7</c:v>
                </c:pt>
                <c:pt idx="3313">
                  <c:v>1.4</c:v>
                </c:pt>
                <c:pt idx="3314">
                  <c:v>1.6</c:v>
                </c:pt>
                <c:pt idx="3315">
                  <c:v>1.8</c:v>
                </c:pt>
                <c:pt idx="3316">
                  <c:v>1.6</c:v>
                </c:pt>
                <c:pt idx="3317">
                  <c:v>1.6</c:v>
                </c:pt>
                <c:pt idx="3318">
                  <c:v>1.5</c:v>
                </c:pt>
                <c:pt idx="3319">
                  <c:v>1.6</c:v>
                </c:pt>
                <c:pt idx="3320">
                  <c:v>1.4</c:v>
                </c:pt>
                <c:pt idx="3321">
                  <c:v>1.8</c:v>
                </c:pt>
                <c:pt idx="3322">
                  <c:v>1.6</c:v>
                </c:pt>
                <c:pt idx="3323">
                  <c:v>1.6</c:v>
                </c:pt>
                <c:pt idx="3324">
                  <c:v>1.7</c:v>
                </c:pt>
                <c:pt idx="3325">
                  <c:v>1.4</c:v>
                </c:pt>
                <c:pt idx="3326">
                  <c:v>1.8</c:v>
                </c:pt>
                <c:pt idx="3327">
                  <c:v>1.6</c:v>
                </c:pt>
                <c:pt idx="3328">
                  <c:v>1.5</c:v>
                </c:pt>
                <c:pt idx="3329">
                  <c:v>1.7</c:v>
                </c:pt>
                <c:pt idx="3330">
                  <c:v>2</c:v>
                </c:pt>
                <c:pt idx="3331">
                  <c:v>1.8</c:v>
                </c:pt>
                <c:pt idx="3332">
                  <c:v>1.4</c:v>
                </c:pt>
                <c:pt idx="3333">
                  <c:v>1.4</c:v>
                </c:pt>
                <c:pt idx="3334">
                  <c:v>1.6</c:v>
                </c:pt>
                <c:pt idx="3335">
                  <c:v>1.6</c:v>
                </c:pt>
                <c:pt idx="3336">
                  <c:v>1.5</c:v>
                </c:pt>
                <c:pt idx="3337">
                  <c:v>1.6</c:v>
                </c:pt>
                <c:pt idx="3338">
                  <c:v>2</c:v>
                </c:pt>
                <c:pt idx="3339">
                  <c:v>1.9</c:v>
                </c:pt>
                <c:pt idx="3340">
                  <c:v>1.8</c:v>
                </c:pt>
                <c:pt idx="3341">
                  <c:v>1.5</c:v>
                </c:pt>
                <c:pt idx="3342">
                  <c:v>1.9</c:v>
                </c:pt>
                <c:pt idx="3343">
                  <c:v>2</c:v>
                </c:pt>
                <c:pt idx="3344">
                  <c:v>1.5</c:v>
                </c:pt>
                <c:pt idx="3345">
                  <c:v>1.7</c:v>
                </c:pt>
                <c:pt idx="3346">
                  <c:v>1.8</c:v>
                </c:pt>
                <c:pt idx="3347">
                  <c:v>1.6</c:v>
                </c:pt>
                <c:pt idx="3348">
                  <c:v>1.9</c:v>
                </c:pt>
                <c:pt idx="3349">
                  <c:v>1.6</c:v>
                </c:pt>
                <c:pt idx="3350">
                  <c:v>1.6</c:v>
                </c:pt>
                <c:pt idx="3351">
                  <c:v>2.2999999999999998</c:v>
                </c:pt>
                <c:pt idx="3352">
                  <c:v>1.1000000000000001</c:v>
                </c:pt>
                <c:pt idx="3353">
                  <c:v>1.4</c:v>
                </c:pt>
                <c:pt idx="3354">
                  <c:v>1.4</c:v>
                </c:pt>
                <c:pt idx="3355">
                  <c:v>2.5</c:v>
                </c:pt>
                <c:pt idx="3356">
                  <c:v>1.6</c:v>
                </c:pt>
                <c:pt idx="3357">
                  <c:v>1.2</c:v>
                </c:pt>
                <c:pt idx="3358">
                  <c:v>1.7</c:v>
                </c:pt>
                <c:pt idx="3359">
                  <c:v>1.7</c:v>
                </c:pt>
                <c:pt idx="3360">
                  <c:v>1.8</c:v>
                </c:pt>
                <c:pt idx="3361">
                  <c:v>1.8</c:v>
                </c:pt>
                <c:pt idx="3362">
                  <c:v>1.5</c:v>
                </c:pt>
                <c:pt idx="3363">
                  <c:v>1.8</c:v>
                </c:pt>
                <c:pt idx="3364">
                  <c:v>1.6</c:v>
                </c:pt>
                <c:pt idx="3365">
                  <c:v>1.7</c:v>
                </c:pt>
                <c:pt idx="3366">
                  <c:v>1.9</c:v>
                </c:pt>
                <c:pt idx="3367">
                  <c:v>1.7</c:v>
                </c:pt>
                <c:pt idx="3368">
                  <c:v>1.3</c:v>
                </c:pt>
                <c:pt idx="3369">
                  <c:v>1.8</c:v>
                </c:pt>
                <c:pt idx="3370">
                  <c:v>1.7</c:v>
                </c:pt>
                <c:pt idx="3371">
                  <c:v>1.5</c:v>
                </c:pt>
                <c:pt idx="3372">
                  <c:v>1.6</c:v>
                </c:pt>
                <c:pt idx="3373">
                  <c:v>2</c:v>
                </c:pt>
                <c:pt idx="3374">
                  <c:v>1.7</c:v>
                </c:pt>
                <c:pt idx="3375">
                  <c:v>1.7</c:v>
                </c:pt>
                <c:pt idx="3376">
                  <c:v>1.8</c:v>
                </c:pt>
                <c:pt idx="3377">
                  <c:v>1.5</c:v>
                </c:pt>
                <c:pt idx="3378">
                  <c:v>1.5</c:v>
                </c:pt>
                <c:pt idx="3379">
                  <c:v>2</c:v>
                </c:pt>
                <c:pt idx="3380">
                  <c:v>2.9</c:v>
                </c:pt>
                <c:pt idx="3381">
                  <c:v>1.5</c:v>
                </c:pt>
                <c:pt idx="3382">
                  <c:v>2.1</c:v>
                </c:pt>
                <c:pt idx="3383">
                  <c:v>1.9</c:v>
                </c:pt>
                <c:pt idx="3384">
                  <c:v>1.6</c:v>
                </c:pt>
                <c:pt idx="3385">
                  <c:v>1.7</c:v>
                </c:pt>
                <c:pt idx="3386">
                  <c:v>1.4</c:v>
                </c:pt>
                <c:pt idx="3387">
                  <c:v>1.7</c:v>
                </c:pt>
                <c:pt idx="3388">
                  <c:v>2</c:v>
                </c:pt>
                <c:pt idx="3389">
                  <c:v>1.4</c:v>
                </c:pt>
                <c:pt idx="3390">
                  <c:v>2.2999999999999998</c:v>
                </c:pt>
                <c:pt idx="3391">
                  <c:v>2.2000000000000002</c:v>
                </c:pt>
                <c:pt idx="3392">
                  <c:v>1.3</c:v>
                </c:pt>
                <c:pt idx="3393">
                  <c:v>1.5</c:v>
                </c:pt>
                <c:pt idx="3394">
                  <c:v>1.3</c:v>
                </c:pt>
                <c:pt idx="3395">
                  <c:v>1.9</c:v>
                </c:pt>
                <c:pt idx="3396">
                  <c:v>1.7</c:v>
                </c:pt>
                <c:pt idx="3397">
                  <c:v>1.7</c:v>
                </c:pt>
                <c:pt idx="3398">
                  <c:v>1.5</c:v>
                </c:pt>
                <c:pt idx="3399">
                  <c:v>1.6</c:v>
                </c:pt>
                <c:pt idx="3400">
                  <c:v>1.9</c:v>
                </c:pt>
                <c:pt idx="3401">
                  <c:v>1.6</c:v>
                </c:pt>
                <c:pt idx="3402">
                  <c:v>1.7</c:v>
                </c:pt>
                <c:pt idx="3403">
                  <c:v>1.6</c:v>
                </c:pt>
                <c:pt idx="3404">
                  <c:v>1.7</c:v>
                </c:pt>
                <c:pt idx="3405">
                  <c:v>1.5</c:v>
                </c:pt>
                <c:pt idx="3406">
                  <c:v>2</c:v>
                </c:pt>
                <c:pt idx="3407">
                  <c:v>1.7</c:v>
                </c:pt>
                <c:pt idx="3408">
                  <c:v>1.7</c:v>
                </c:pt>
                <c:pt idx="3409">
                  <c:v>1.5</c:v>
                </c:pt>
                <c:pt idx="3410">
                  <c:v>1.4</c:v>
                </c:pt>
                <c:pt idx="3411">
                  <c:v>1.6</c:v>
                </c:pt>
                <c:pt idx="3412">
                  <c:v>1.5</c:v>
                </c:pt>
                <c:pt idx="3413">
                  <c:v>1.4</c:v>
                </c:pt>
                <c:pt idx="3414">
                  <c:v>2.2000000000000002</c:v>
                </c:pt>
                <c:pt idx="3415">
                  <c:v>1.5</c:v>
                </c:pt>
                <c:pt idx="3416">
                  <c:v>1.6</c:v>
                </c:pt>
                <c:pt idx="3417">
                  <c:v>2</c:v>
                </c:pt>
                <c:pt idx="3418">
                  <c:v>1.5</c:v>
                </c:pt>
                <c:pt idx="3419">
                  <c:v>1.8</c:v>
                </c:pt>
                <c:pt idx="3420">
                  <c:v>1.6</c:v>
                </c:pt>
                <c:pt idx="3421">
                  <c:v>1.7</c:v>
                </c:pt>
                <c:pt idx="3422">
                  <c:v>1.6</c:v>
                </c:pt>
                <c:pt idx="3423">
                  <c:v>1.6</c:v>
                </c:pt>
                <c:pt idx="3424">
                  <c:v>1.5</c:v>
                </c:pt>
                <c:pt idx="3425">
                  <c:v>1.5</c:v>
                </c:pt>
                <c:pt idx="3426">
                  <c:v>1.4</c:v>
                </c:pt>
                <c:pt idx="3427">
                  <c:v>2</c:v>
                </c:pt>
                <c:pt idx="3428">
                  <c:v>1.6</c:v>
                </c:pt>
                <c:pt idx="3429">
                  <c:v>1.8</c:v>
                </c:pt>
                <c:pt idx="3430">
                  <c:v>1.4</c:v>
                </c:pt>
                <c:pt idx="3431">
                  <c:v>1.6</c:v>
                </c:pt>
                <c:pt idx="3432">
                  <c:v>2.2999999999999998</c:v>
                </c:pt>
                <c:pt idx="3433">
                  <c:v>1.8</c:v>
                </c:pt>
                <c:pt idx="3434">
                  <c:v>1.6</c:v>
                </c:pt>
                <c:pt idx="3435">
                  <c:v>1.4</c:v>
                </c:pt>
                <c:pt idx="3436">
                  <c:v>1.7</c:v>
                </c:pt>
                <c:pt idx="3437">
                  <c:v>1.7</c:v>
                </c:pt>
                <c:pt idx="3438">
                  <c:v>1.6</c:v>
                </c:pt>
                <c:pt idx="3439">
                  <c:v>2</c:v>
                </c:pt>
                <c:pt idx="3440">
                  <c:v>1.8</c:v>
                </c:pt>
                <c:pt idx="3441">
                  <c:v>1.8</c:v>
                </c:pt>
                <c:pt idx="3442">
                  <c:v>1.5</c:v>
                </c:pt>
                <c:pt idx="3443">
                  <c:v>1.5</c:v>
                </c:pt>
                <c:pt idx="3444">
                  <c:v>1.6</c:v>
                </c:pt>
                <c:pt idx="3445">
                  <c:v>1.7</c:v>
                </c:pt>
                <c:pt idx="3446">
                  <c:v>1.8</c:v>
                </c:pt>
                <c:pt idx="3447">
                  <c:v>1.7</c:v>
                </c:pt>
                <c:pt idx="3448">
                  <c:v>1.9</c:v>
                </c:pt>
                <c:pt idx="3449">
                  <c:v>1.9</c:v>
                </c:pt>
                <c:pt idx="3450">
                  <c:v>1.7</c:v>
                </c:pt>
                <c:pt idx="3451">
                  <c:v>1.6</c:v>
                </c:pt>
                <c:pt idx="3452">
                  <c:v>1.6</c:v>
                </c:pt>
                <c:pt idx="3453">
                  <c:v>1.7</c:v>
                </c:pt>
                <c:pt idx="3454">
                  <c:v>1.3</c:v>
                </c:pt>
                <c:pt idx="3455">
                  <c:v>1.4</c:v>
                </c:pt>
                <c:pt idx="3456">
                  <c:v>1.5</c:v>
                </c:pt>
                <c:pt idx="3457">
                  <c:v>1.4</c:v>
                </c:pt>
                <c:pt idx="3458">
                  <c:v>1.5</c:v>
                </c:pt>
                <c:pt idx="3459">
                  <c:v>1.6</c:v>
                </c:pt>
                <c:pt idx="3460">
                  <c:v>1.5</c:v>
                </c:pt>
                <c:pt idx="3461">
                  <c:v>1.7</c:v>
                </c:pt>
                <c:pt idx="3462">
                  <c:v>1.4</c:v>
                </c:pt>
                <c:pt idx="3463">
                  <c:v>1.8</c:v>
                </c:pt>
                <c:pt idx="3464">
                  <c:v>1.6</c:v>
                </c:pt>
                <c:pt idx="3465">
                  <c:v>2</c:v>
                </c:pt>
                <c:pt idx="3466">
                  <c:v>1.8</c:v>
                </c:pt>
                <c:pt idx="3467">
                  <c:v>1.6</c:v>
                </c:pt>
                <c:pt idx="3468">
                  <c:v>2.2000000000000002</c:v>
                </c:pt>
                <c:pt idx="3469">
                  <c:v>1.8</c:v>
                </c:pt>
                <c:pt idx="3470">
                  <c:v>1.4</c:v>
                </c:pt>
                <c:pt idx="3471">
                  <c:v>1.4</c:v>
                </c:pt>
                <c:pt idx="3472">
                  <c:v>1.3</c:v>
                </c:pt>
                <c:pt idx="3473">
                  <c:v>1.7</c:v>
                </c:pt>
                <c:pt idx="3474">
                  <c:v>1.7</c:v>
                </c:pt>
                <c:pt idx="3475">
                  <c:v>1.7</c:v>
                </c:pt>
                <c:pt idx="3476">
                  <c:v>1.9</c:v>
                </c:pt>
                <c:pt idx="3477">
                  <c:v>1.8</c:v>
                </c:pt>
                <c:pt idx="3478">
                  <c:v>1.4</c:v>
                </c:pt>
                <c:pt idx="3479">
                  <c:v>1.9</c:v>
                </c:pt>
                <c:pt idx="3480">
                  <c:v>1.6</c:v>
                </c:pt>
                <c:pt idx="3481">
                  <c:v>2.4</c:v>
                </c:pt>
                <c:pt idx="3482">
                  <c:v>1.9</c:v>
                </c:pt>
                <c:pt idx="3483">
                  <c:v>1.8</c:v>
                </c:pt>
                <c:pt idx="3484">
                  <c:v>1.5</c:v>
                </c:pt>
                <c:pt idx="3485">
                  <c:v>1.5</c:v>
                </c:pt>
                <c:pt idx="3486">
                  <c:v>1.6</c:v>
                </c:pt>
                <c:pt idx="3487">
                  <c:v>1.5</c:v>
                </c:pt>
                <c:pt idx="3488">
                  <c:v>1.8</c:v>
                </c:pt>
                <c:pt idx="3489">
                  <c:v>1.7</c:v>
                </c:pt>
                <c:pt idx="3490">
                  <c:v>2.4</c:v>
                </c:pt>
                <c:pt idx="3491">
                  <c:v>1.4</c:v>
                </c:pt>
                <c:pt idx="3492">
                  <c:v>1.5</c:v>
                </c:pt>
                <c:pt idx="3493">
                  <c:v>1.8</c:v>
                </c:pt>
                <c:pt idx="3494">
                  <c:v>1.4</c:v>
                </c:pt>
                <c:pt idx="3495">
                  <c:v>1.4</c:v>
                </c:pt>
                <c:pt idx="3496">
                  <c:v>2</c:v>
                </c:pt>
                <c:pt idx="3497">
                  <c:v>1.5</c:v>
                </c:pt>
                <c:pt idx="3498">
                  <c:v>1.6</c:v>
                </c:pt>
                <c:pt idx="3499">
                  <c:v>1.9</c:v>
                </c:pt>
                <c:pt idx="3500">
                  <c:v>1.7</c:v>
                </c:pt>
                <c:pt idx="3501">
                  <c:v>1.4</c:v>
                </c:pt>
                <c:pt idx="3502">
                  <c:v>1.8</c:v>
                </c:pt>
                <c:pt idx="3503">
                  <c:v>1.7</c:v>
                </c:pt>
                <c:pt idx="3504">
                  <c:v>1.6</c:v>
                </c:pt>
                <c:pt idx="3505">
                  <c:v>1.7</c:v>
                </c:pt>
                <c:pt idx="3506">
                  <c:v>1.6</c:v>
                </c:pt>
                <c:pt idx="3507">
                  <c:v>1.5</c:v>
                </c:pt>
                <c:pt idx="3508">
                  <c:v>1.4</c:v>
                </c:pt>
                <c:pt idx="3509">
                  <c:v>1.4</c:v>
                </c:pt>
                <c:pt idx="3510">
                  <c:v>1.5</c:v>
                </c:pt>
                <c:pt idx="3511">
                  <c:v>1.6</c:v>
                </c:pt>
                <c:pt idx="3512">
                  <c:v>1.7</c:v>
                </c:pt>
                <c:pt idx="3513">
                  <c:v>2</c:v>
                </c:pt>
                <c:pt idx="3514">
                  <c:v>1.5</c:v>
                </c:pt>
                <c:pt idx="3515">
                  <c:v>1.8</c:v>
                </c:pt>
                <c:pt idx="3516">
                  <c:v>1.6</c:v>
                </c:pt>
                <c:pt idx="3517">
                  <c:v>1.5</c:v>
                </c:pt>
                <c:pt idx="3518">
                  <c:v>1.5</c:v>
                </c:pt>
                <c:pt idx="3519">
                  <c:v>1.3</c:v>
                </c:pt>
                <c:pt idx="3520">
                  <c:v>1.6</c:v>
                </c:pt>
                <c:pt idx="3521">
                  <c:v>0.9</c:v>
                </c:pt>
                <c:pt idx="3522">
                  <c:v>1.6</c:v>
                </c:pt>
                <c:pt idx="3523">
                  <c:v>1.5</c:v>
                </c:pt>
                <c:pt idx="3524">
                  <c:v>1.9</c:v>
                </c:pt>
                <c:pt idx="3525">
                  <c:v>1.6</c:v>
                </c:pt>
                <c:pt idx="3526">
                  <c:v>1.6</c:v>
                </c:pt>
                <c:pt idx="3527">
                  <c:v>1.5</c:v>
                </c:pt>
                <c:pt idx="3528">
                  <c:v>1.4</c:v>
                </c:pt>
                <c:pt idx="3529">
                  <c:v>1.3</c:v>
                </c:pt>
                <c:pt idx="3530">
                  <c:v>1.6</c:v>
                </c:pt>
                <c:pt idx="3531">
                  <c:v>1.4</c:v>
                </c:pt>
                <c:pt idx="3532">
                  <c:v>1.5</c:v>
                </c:pt>
                <c:pt idx="3533">
                  <c:v>1.6</c:v>
                </c:pt>
                <c:pt idx="3534">
                  <c:v>1.8</c:v>
                </c:pt>
                <c:pt idx="3535">
                  <c:v>1.7</c:v>
                </c:pt>
                <c:pt idx="3536">
                  <c:v>1.9</c:v>
                </c:pt>
                <c:pt idx="3537">
                  <c:v>1.7</c:v>
                </c:pt>
                <c:pt idx="3538">
                  <c:v>1.5</c:v>
                </c:pt>
                <c:pt idx="3539">
                  <c:v>1.4</c:v>
                </c:pt>
                <c:pt idx="3540">
                  <c:v>1.7</c:v>
                </c:pt>
                <c:pt idx="3541">
                  <c:v>1.8</c:v>
                </c:pt>
                <c:pt idx="3542">
                  <c:v>1.5</c:v>
                </c:pt>
                <c:pt idx="3543">
                  <c:v>1.6</c:v>
                </c:pt>
                <c:pt idx="3544">
                  <c:v>2</c:v>
                </c:pt>
                <c:pt idx="3545">
                  <c:v>1.5</c:v>
                </c:pt>
                <c:pt idx="3546">
                  <c:v>1.9</c:v>
                </c:pt>
                <c:pt idx="3547">
                  <c:v>1.5</c:v>
                </c:pt>
                <c:pt idx="3548">
                  <c:v>1.7</c:v>
                </c:pt>
                <c:pt idx="3549">
                  <c:v>1.5</c:v>
                </c:pt>
                <c:pt idx="3550">
                  <c:v>1.9</c:v>
                </c:pt>
                <c:pt idx="3551">
                  <c:v>1.4</c:v>
                </c:pt>
                <c:pt idx="3552">
                  <c:v>1.4</c:v>
                </c:pt>
                <c:pt idx="3553">
                  <c:v>1.6</c:v>
                </c:pt>
                <c:pt idx="3554">
                  <c:v>1.7</c:v>
                </c:pt>
                <c:pt idx="3555">
                  <c:v>1.5</c:v>
                </c:pt>
                <c:pt idx="3556">
                  <c:v>1.6</c:v>
                </c:pt>
                <c:pt idx="3557">
                  <c:v>2.8</c:v>
                </c:pt>
                <c:pt idx="3558">
                  <c:v>1.6</c:v>
                </c:pt>
                <c:pt idx="3559">
                  <c:v>1.8</c:v>
                </c:pt>
                <c:pt idx="3560">
                  <c:v>1.4</c:v>
                </c:pt>
                <c:pt idx="3561">
                  <c:v>1.4</c:v>
                </c:pt>
                <c:pt idx="3562">
                  <c:v>3.6</c:v>
                </c:pt>
                <c:pt idx="3563">
                  <c:v>1.8</c:v>
                </c:pt>
                <c:pt idx="3564">
                  <c:v>1.5</c:v>
                </c:pt>
                <c:pt idx="3565">
                  <c:v>1.4</c:v>
                </c:pt>
                <c:pt idx="3566">
                  <c:v>2</c:v>
                </c:pt>
                <c:pt idx="3567">
                  <c:v>1.4</c:v>
                </c:pt>
                <c:pt idx="3568">
                  <c:v>1.3</c:v>
                </c:pt>
                <c:pt idx="3569">
                  <c:v>1.6</c:v>
                </c:pt>
                <c:pt idx="3570">
                  <c:v>1.5</c:v>
                </c:pt>
                <c:pt idx="3571">
                  <c:v>2</c:v>
                </c:pt>
                <c:pt idx="3572">
                  <c:v>1.8</c:v>
                </c:pt>
                <c:pt idx="3573">
                  <c:v>1.4</c:v>
                </c:pt>
                <c:pt idx="3574">
                  <c:v>1.6</c:v>
                </c:pt>
                <c:pt idx="3575">
                  <c:v>1.4</c:v>
                </c:pt>
                <c:pt idx="3576">
                  <c:v>1.8</c:v>
                </c:pt>
                <c:pt idx="3577">
                  <c:v>1.5</c:v>
                </c:pt>
                <c:pt idx="3578">
                  <c:v>1.4</c:v>
                </c:pt>
                <c:pt idx="3579">
                  <c:v>1.6</c:v>
                </c:pt>
                <c:pt idx="3580">
                  <c:v>1.5</c:v>
                </c:pt>
                <c:pt idx="3581">
                  <c:v>1.5</c:v>
                </c:pt>
                <c:pt idx="3582">
                  <c:v>3.4</c:v>
                </c:pt>
                <c:pt idx="3583">
                  <c:v>1.4</c:v>
                </c:pt>
                <c:pt idx="3584">
                  <c:v>1.4</c:v>
                </c:pt>
                <c:pt idx="3585">
                  <c:v>1.7</c:v>
                </c:pt>
                <c:pt idx="3586">
                  <c:v>1.9</c:v>
                </c:pt>
                <c:pt idx="3587">
                  <c:v>1.6</c:v>
                </c:pt>
                <c:pt idx="3588">
                  <c:v>1.4</c:v>
                </c:pt>
                <c:pt idx="3589">
                  <c:v>1.5</c:v>
                </c:pt>
                <c:pt idx="3590">
                  <c:v>1.8</c:v>
                </c:pt>
                <c:pt idx="3591">
                  <c:v>1.4</c:v>
                </c:pt>
                <c:pt idx="3592">
                  <c:v>1.7</c:v>
                </c:pt>
                <c:pt idx="3593">
                  <c:v>1.5</c:v>
                </c:pt>
                <c:pt idx="3594">
                  <c:v>1.6</c:v>
                </c:pt>
                <c:pt idx="3595">
                  <c:v>1.5</c:v>
                </c:pt>
                <c:pt idx="3596">
                  <c:v>1.5</c:v>
                </c:pt>
                <c:pt idx="3597">
                  <c:v>1.4</c:v>
                </c:pt>
                <c:pt idx="3598">
                  <c:v>1.5</c:v>
                </c:pt>
                <c:pt idx="3599">
                  <c:v>1.5</c:v>
                </c:pt>
                <c:pt idx="3600">
                  <c:v>1.5</c:v>
                </c:pt>
                <c:pt idx="3601">
                  <c:v>1.5</c:v>
                </c:pt>
                <c:pt idx="3602">
                  <c:v>1.4</c:v>
                </c:pt>
                <c:pt idx="3603">
                  <c:v>1.7</c:v>
                </c:pt>
                <c:pt idx="3604">
                  <c:v>1.7</c:v>
                </c:pt>
                <c:pt idx="3605">
                  <c:v>1.5</c:v>
                </c:pt>
                <c:pt idx="3606">
                  <c:v>1.5</c:v>
                </c:pt>
                <c:pt idx="3607">
                  <c:v>1.5</c:v>
                </c:pt>
                <c:pt idx="3608">
                  <c:v>1.7</c:v>
                </c:pt>
                <c:pt idx="3609">
                  <c:v>1.6</c:v>
                </c:pt>
                <c:pt idx="3610">
                  <c:v>1.5</c:v>
                </c:pt>
                <c:pt idx="3611">
                  <c:v>1.3</c:v>
                </c:pt>
                <c:pt idx="3612">
                  <c:v>1.3</c:v>
                </c:pt>
                <c:pt idx="3613">
                  <c:v>1.3</c:v>
                </c:pt>
                <c:pt idx="3614">
                  <c:v>1.8</c:v>
                </c:pt>
                <c:pt idx="3615">
                  <c:v>1.6</c:v>
                </c:pt>
                <c:pt idx="3616">
                  <c:v>1.5</c:v>
                </c:pt>
                <c:pt idx="3617">
                  <c:v>1.9</c:v>
                </c:pt>
                <c:pt idx="3618">
                  <c:v>1.5</c:v>
                </c:pt>
                <c:pt idx="3619">
                  <c:v>1.6</c:v>
                </c:pt>
                <c:pt idx="3620">
                  <c:v>1.6</c:v>
                </c:pt>
                <c:pt idx="3621">
                  <c:v>1.6</c:v>
                </c:pt>
                <c:pt idx="3622">
                  <c:v>1.7</c:v>
                </c:pt>
                <c:pt idx="3623">
                  <c:v>1.5</c:v>
                </c:pt>
                <c:pt idx="3624">
                  <c:v>1.2</c:v>
                </c:pt>
                <c:pt idx="3625">
                  <c:v>1.3</c:v>
                </c:pt>
                <c:pt idx="3626">
                  <c:v>1.5</c:v>
                </c:pt>
                <c:pt idx="3627">
                  <c:v>1.6</c:v>
                </c:pt>
                <c:pt idx="3628">
                  <c:v>1.4</c:v>
                </c:pt>
                <c:pt idx="3629">
                  <c:v>1.8</c:v>
                </c:pt>
                <c:pt idx="3630">
                  <c:v>1.3</c:v>
                </c:pt>
                <c:pt idx="3631">
                  <c:v>1.6</c:v>
                </c:pt>
                <c:pt idx="3632">
                  <c:v>1.6</c:v>
                </c:pt>
                <c:pt idx="3633">
                  <c:v>1.4</c:v>
                </c:pt>
                <c:pt idx="3634">
                  <c:v>1.6</c:v>
                </c:pt>
                <c:pt idx="3635">
                  <c:v>1.8</c:v>
                </c:pt>
                <c:pt idx="3636">
                  <c:v>1.5</c:v>
                </c:pt>
                <c:pt idx="3637">
                  <c:v>1.6</c:v>
                </c:pt>
                <c:pt idx="3638">
                  <c:v>1.5</c:v>
                </c:pt>
                <c:pt idx="3639">
                  <c:v>1.5</c:v>
                </c:pt>
                <c:pt idx="3640">
                  <c:v>1.6</c:v>
                </c:pt>
                <c:pt idx="3641">
                  <c:v>1.3</c:v>
                </c:pt>
                <c:pt idx="3642">
                  <c:v>1.4</c:v>
                </c:pt>
                <c:pt idx="3643">
                  <c:v>1.6</c:v>
                </c:pt>
                <c:pt idx="3644">
                  <c:v>1.5</c:v>
                </c:pt>
                <c:pt idx="3645">
                  <c:v>1.8</c:v>
                </c:pt>
                <c:pt idx="3646">
                  <c:v>1.4</c:v>
                </c:pt>
                <c:pt idx="3647">
                  <c:v>1.4</c:v>
                </c:pt>
                <c:pt idx="3648">
                  <c:v>1.5</c:v>
                </c:pt>
                <c:pt idx="3649">
                  <c:v>1.5</c:v>
                </c:pt>
                <c:pt idx="3650">
                  <c:v>1.4</c:v>
                </c:pt>
                <c:pt idx="3651">
                  <c:v>1.4</c:v>
                </c:pt>
                <c:pt idx="3652">
                  <c:v>1.7</c:v>
                </c:pt>
                <c:pt idx="3653">
                  <c:v>1.4</c:v>
                </c:pt>
                <c:pt idx="3654">
                  <c:v>1.4</c:v>
                </c:pt>
                <c:pt idx="3655">
                  <c:v>1.6</c:v>
                </c:pt>
                <c:pt idx="3656">
                  <c:v>1.6</c:v>
                </c:pt>
                <c:pt idx="3657">
                  <c:v>1.5</c:v>
                </c:pt>
                <c:pt idx="3658">
                  <c:v>1.5</c:v>
                </c:pt>
                <c:pt idx="3659">
                  <c:v>1.3</c:v>
                </c:pt>
                <c:pt idx="3660">
                  <c:v>1.7</c:v>
                </c:pt>
                <c:pt idx="3661">
                  <c:v>1.6</c:v>
                </c:pt>
                <c:pt idx="3662">
                  <c:v>1.7</c:v>
                </c:pt>
                <c:pt idx="3663">
                  <c:v>1.8</c:v>
                </c:pt>
                <c:pt idx="3664">
                  <c:v>1.8</c:v>
                </c:pt>
                <c:pt idx="3665">
                  <c:v>1.5</c:v>
                </c:pt>
                <c:pt idx="3666">
                  <c:v>1.3</c:v>
                </c:pt>
                <c:pt idx="3667">
                  <c:v>1.4</c:v>
                </c:pt>
                <c:pt idx="3668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37-4D41-A946-8FFDA971D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111712"/>
        <c:axId val="1541122272"/>
      </c:scatterChart>
      <c:valAx>
        <c:axId val="154111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IMDB SCORE</a:t>
                </a:r>
                <a:r>
                  <a:rPr lang="en-IN" b="1" baseline="0"/>
                  <a:t> OF MOVIES </a:t>
                </a: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122272"/>
        <c:crosses val="autoZero"/>
        <c:crossBetween val="midCat"/>
      </c:valAx>
      <c:valAx>
        <c:axId val="154112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HOURS </a:t>
                </a:r>
                <a:r>
                  <a:rPr lang="en-IN" b="1" baseline="0"/>
                  <a:t> OF  MOIVES</a:t>
                </a:r>
                <a:endParaRPr lang="en-IN" b="1"/>
              </a:p>
            </c:rich>
          </c:tx>
          <c:layout>
            <c:manualLayout>
              <c:xMode val="edge"/>
              <c:yMode val="edge"/>
              <c:x val="1.1280315848843767E-2"/>
              <c:y val="0.330474538414879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111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563880</xdr:colOff>
      <xdr:row>17</xdr:row>
      <xdr:rowOff>145181</xdr:rowOff>
    </xdr:from>
    <xdr:to>
      <xdr:col>16</xdr:col>
      <xdr:colOff>419100</xdr:colOff>
      <xdr:row>37</xdr:row>
      <xdr:rowOff>61361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FC62DEA-0EB2-4F14-64C5-A437A4BE7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279534</xdr:colOff>
      <xdr:row>39</xdr:row>
      <xdr:rowOff>50533</xdr:rowOff>
    </xdr:from>
    <xdr:to>
      <xdr:col>18</xdr:col>
      <xdr:colOff>249054</xdr:colOff>
      <xdr:row>58</xdr:row>
      <xdr:rowOff>103873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BEB768E-151F-C7C9-5464-8A07AE2FB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ush Bhole" refreshedDate="45483.471438773151" createdVersion="8" refreshedVersion="8" minRefreshableVersion="3" recordCount="3680" xr:uid="{2985F36D-9ADE-436E-8A7A-7F731A7866AC}">
  <cacheSource type="worksheet">
    <worksheetSource ref="A1:W1048576" sheet="DIrector Analysis"/>
  </cacheSource>
  <cacheFields count="23">
    <cacheField name="director_name" numFmtId="0">
      <sharedItems containsBlank="1" count="1670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??rritu"/>
        <s v="David Soren"/>
        <s v="Paul Greengrass"/>
        <s v="Mark Osborne"/>
        <s v="Peyton Reed"/>
        <s v="Tim Johnson"/>
        <s v="Phillip Noyce"/>
        <s v="Darren Aronofsky"/>
        <s v="Alfonso Cuar?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?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?ns M?rlind"/>
        <s v="Gregory Hoblit"/>
        <s v="Gary McKendry"/>
        <s v="Wych Kaosayananda"/>
        <s v="Mikael Salomon"/>
        <s v="Bobby Farrelly"/>
        <s v="Kerry Conran"/>
        <s v="Michael Caton-Jones"/>
        <s v="Mikael H?fstr?m"/>
        <s v="Phil Alden Robinson"/>
        <s v="David Slade"/>
        <s v="Joseph Ruben"/>
        <s v="Seth MacFarlane"/>
        <s v="Alejandro Amen?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?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?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?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Brad Furm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?"/>
        <s v="Cal Brunker"/>
        <s v="Nimr?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?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?m"/>
        <s v="Jean-Marc Vall?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?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?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?n Szab?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?"/>
        <s v="Tommy Lee Jones"/>
        <s v="Jesse Vaughan"/>
        <s v="Wayne Beach"/>
        <s v="G?rard Krawczyk"/>
        <s v="Udayan Prasad"/>
        <s v="Morten Tyldum"/>
        <s v="Andr?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?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?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Timothy Hines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?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?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?rklund"/>
        <s v="Fran?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?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?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?lermann"/>
        <s v="Robert Moresco"/>
        <s v="Thomas Vinterberg"/>
        <s v="Claudia Llosa"/>
        <s v="Ol Parker"/>
        <s v="David Webb Peoples"/>
        <s v="Stanley Tong"/>
        <s v="Eli Roth"/>
        <s v="Tony Richardson"/>
        <s v="Paul Gross"/>
        <s v="Charles Robert Carner"/>
        <s v="Rodrigo Garc?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?dric Klapisch"/>
        <s v="Martin Koolhoven"/>
        <s v="Prachya Pinkaew"/>
        <s v="Darren Grant"/>
        <s v="Joseph Gordon-Levitt"/>
        <s v="Christophe Barratier"/>
        <s v="?mile Gaudreault"/>
        <s v="James Cox"/>
        <s v="James Toback"/>
        <s v="Aki Kaurism?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?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? Menzel"/>
        <s v="Frank LaLoggia"/>
        <s v="Michel Leclerc"/>
        <s v="Tom Kalin"/>
        <s v="Carlos Saura"/>
        <s v="Mike van Diem"/>
        <s v="Jonas ?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Jorge Ram?rez Su?rez"/>
        <s v="David Schwimmer"/>
        <s v="Fernando Le?n de Aranoa"/>
        <s v="Jim Mickle"/>
        <s v="Karim A?nouz"/>
        <s v="Ruba Nadda"/>
        <s v="Victor Fleming"/>
        <s v="Richard Raymond"/>
        <s v="Sam Peckinpah"/>
        <s v="George Sidney"/>
        <s v="Peter Stebbings"/>
        <s v="Vincente Minnelli"/>
        <s v="Dagur K?ri"/>
        <s v="Jim Abrahams"/>
        <s v="Michael Gornick"/>
        <s v="Robert Eggers"/>
        <s v="Michael Martin"/>
        <s v="Edward Burns"/>
        <s v="Juan Jos? Campanella"/>
        <s v="Louis C.K."/>
        <s v="Salvador Carrasco"/>
        <s v="Andr? ?vredal"/>
        <s v="Robert Cary"/>
        <s v="Adam Rapp"/>
        <s v="Warren P. Sonoda"/>
        <s v="Luc Jacquet"/>
        <s v="Clark Gregg"/>
        <s v="Damien Chazelle"/>
        <s v="Justin Kerrigan"/>
        <s v="Joshua Marston"/>
        <s v="Tod Williams"/>
        <s v="Jack Sholder"/>
        <s v="Tom McLoughlin"/>
        <s v="Adam Marcus"/>
        <s v="Benny Boom"/>
        <s v="Nnegest Likk?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?ss"/>
        <s v="Robert Fontaine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?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?ois Truffaut"/>
        <s v="Adam Goldberg"/>
        <s v="Adrienne Shelly"/>
        <s v="Newt Arnold"/>
        <s v="Fabi?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Youssef Delara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Ray Griggs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?ne Louri?"/>
        <s v="Maurizio Benazzo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Mike Bruce"/>
        <s v="Jafar Panahi"/>
        <s v="Shane Carruth"/>
        <m/>
      </sharedItems>
    </cacheField>
    <cacheField name="num_critic_for_reviews" numFmtId="0">
      <sharedItems containsString="0" containsBlank="1" containsNumber="1" containsInteger="1" minValue="1" maxValue="813"/>
    </cacheField>
    <cacheField name="duration" numFmtId="0">
      <sharedItems containsString="0" containsBlank="1" containsNumber="1" containsInteger="1" minValue="37" maxValue="330"/>
    </cacheField>
    <cacheField name="gross" numFmtId="0">
      <sharedItems containsString="0" containsBlank="1" containsNumber="1" containsInteger="1" minValue="162" maxValue="760505847"/>
    </cacheField>
    <cacheField name="genres.1" numFmtId="0">
      <sharedItems containsBlank="1"/>
    </cacheField>
    <cacheField name="genres.2" numFmtId="0">
      <sharedItems containsBlank="1"/>
    </cacheField>
    <cacheField name="genres.3" numFmtId="0">
      <sharedItems containsBlank="1"/>
    </cacheField>
    <cacheField name="genres.4" numFmtId="0">
      <sharedItems containsBlank="1"/>
    </cacheField>
    <cacheField name="genres.5" numFmtId="0">
      <sharedItems containsBlank="1"/>
    </cacheField>
    <cacheField name="genres.6" numFmtId="0">
      <sharedItems containsBlank="1"/>
    </cacheField>
    <cacheField name="genres.7" numFmtId="0">
      <sharedItems containsBlank="1"/>
    </cacheField>
    <cacheField name="movie_title.1" numFmtId="0">
      <sharedItems containsBlank="1" containsMixedTypes="1" containsNumber="1" containsInteger="1" minValue="9" maxValue="2046"/>
    </cacheField>
    <cacheField name="num_voted_users" numFmtId="0">
      <sharedItems containsString="0" containsBlank="1" containsNumber="1" containsInteger="1" minValue="22" maxValue="1689764"/>
    </cacheField>
    <cacheField name="num_user_for_reviews" numFmtId="0">
      <sharedItems containsString="0" containsBlank="1" containsNumber="1" containsInteger="1" minValue="1" maxValue="5060"/>
    </cacheField>
    <cacheField name="language" numFmtId="0">
      <sharedItems containsBlank="1"/>
    </cacheField>
    <cacheField name="country" numFmtId="0">
      <sharedItems containsBlank="1"/>
    </cacheField>
    <cacheField name="content_rating" numFmtId="0">
      <sharedItems containsBlank="1"/>
    </cacheField>
    <cacheField name="budget" numFmtId="0">
      <sharedItems containsString="0" containsBlank="1" containsNumber="1" containsInteger="1" minValue="218" maxValue="4200000000"/>
    </cacheField>
    <cacheField name="title_year" numFmtId="0">
      <sharedItems containsString="0" containsBlank="1" containsNumber="1" containsInteger="1" minValue="1927" maxValue="2016"/>
    </cacheField>
    <cacheField name="imdb_score" numFmtId="0">
      <sharedItems containsString="0" containsBlank="1" containsNumber="1" minValue="1.6" maxValue="9.3000000000000007"/>
    </cacheField>
    <cacheField name="Movie_duration" numFmtId="0">
      <sharedItems containsString="0" containsBlank="1" containsNumber="1" minValue="0.6" maxValue="5.5"/>
    </cacheField>
    <cacheField name="Profit" numFmtId="0">
      <sharedItems containsString="0" containsBlank="1" containsNumber="1" containsInteger="1" minValue="-4199788333" maxValue="523505847"/>
    </cacheField>
    <cacheField name="Profit and Los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80">
  <r>
    <x v="0"/>
    <n v="723"/>
    <n v="178"/>
    <n v="760505847"/>
    <s v="Action"/>
    <s v="Adventure"/>
    <s v="Fantasy"/>
    <s v="Sci-Fi"/>
    <m/>
    <m/>
    <m/>
    <s v="Avatar"/>
    <n v="886204"/>
    <n v="3054"/>
    <s v="English"/>
    <s v="USA"/>
    <s v="PG-13"/>
    <n v="237000000"/>
    <n v="2009"/>
    <n v="7.9"/>
    <n v="3"/>
    <n v="523505847"/>
    <s v="Profit"/>
  </r>
  <r>
    <x v="1"/>
    <n v="302"/>
    <n v="169"/>
    <n v="309404152"/>
    <s v="Action"/>
    <s v="Adventure"/>
    <s v="Fantasy"/>
    <m/>
    <m/>
    <m/>
    <m/>
    <s v="Pirates of the Caribbean: At World's End"/>
    <n v="471220"/>
    <n v="1238"/>
    <s v="English"/>
    <s v="USA"/>
    <s v="PG-13"/>
    <n v="300000000"/>
    <n v="2007"/>
    <n v="7.1"/>
    <n v="2.8"/>
    <n v="9404152"/>
    <s v="Profit"/>
  </r>
  <r>
    <x v="2"/>
    <n v="602"/>
    <n v="148"/>
    <n v="200074175"/>
    <s v="Action"/>
    <s v="Adventure"/>
    <s v="Thriller"/>
    <m/>
    <m/>
    <m/>
    <m/>
    <s v="Spectre"/>
    <n v="275868"/>
    <n v="994"/>
    <s v="English"/>
    <s v="UK"/>
    <s v="PG-13"/>
    <n v="245000000"/>
    <n v="2015"/>
    <n v="6.8"/>
    <n v="2.5"/>
    <n v="-44925825"/>
    <s v="Loss"/>
  </r>
  <r>
    <x v="3"/>
    <n v="813"/>
    <n v="164"/>
    <n v="448130642"/>
    <s v="Action"/>
    <s v="Thriller"/>
    <m/>
    <m/>
    <m/>
    <m/>
    <m/>
    <s v="The Dark Knight Rises"/>
    <n v="1144337"/>
    <n v="2701"/>
    <s v="English"/>
    <s v="USA"/>
    <s v="PG-13"/>
    <n v="250000000"/>
    <n v="2012"/>
    <n v="8.5"/>
    <n v="2.7"/>
    <n v="198130642"/>
    <s v="Profit"/>
  </r>
  <r>
    <x v="4"/>
    <n v="462"/>
    <n v="132"/>
    <n v="73058679"/>
    <s v="Action"/>
    <s v="Adventure"/>
    <s v="Sci-Fi"/>
    <m/>
    <m/>
    <m/>
    <m/>
    <s v="John Carter"/>
    <n v="212204"/>
    <n v="738"/>
    <s v="English"/>
    <s v="USA"/>
    <s v="PG-13"/>
    <n v="263700000"/>
    <n v="2012"/>
    <n v="6.6"/>
    <n v="2.2000000000000002"/>
    <n v="-190641321"/>
    <s v="Loss"/>
  </r>
  <r>
    <x v="5"/>
    <n v="392"/>
    <n v="156"/>
    <n v="336530303"/>
    <s v="Action"/>
    <s v="Adventure"/>
    <s v="Romance"/>
    <m/>
    <m/>
    <m/>
    <m/>
    <s v="Spider-Man 3"/>
    <n v="383056"/>
    <n v="1902"/>
    <s v="English"/>
    <s v="USA"/>
    <s v="PG-13"/>
    <n v="258000000"/>
    <n v="2007"/>
    <n v="6.2"/>
    <n v="2.6"/>
    <n v="78530303"/>
    <s v="Profit"/>
  </r>
  <r>
    <x v="6"/>
    <n v="324"/>
    <n v="100"/>
    <n v="200807262"/>
    <s v="Adventure"/>
    <s v="Animation"/>
    <s v="Comedy"/>
    <s v="Family"/>
    <s v="Fantasy"/>
    <s v="Musical"/>
    <s v="Romance"/>
    <s v="Tangled"/>
    <n v="294810"/>
    <n v="387"/>
    <s v="English"/>
    <s v="USA"/>
    <s v="PG"/>
    <n v="260000000"/>
    <n v="2010"/>
    <n v="7.8"/>
    <n v="1.7"/>
    <n v="-59192738"/>
    <s v="Loss"/>
  </r>
  <r>
    <x v="7"/>
    <n v="635"/>
    <n v="141"/>
    <n v="458991599"/>
    <s v="Action"/>
    <s v="Adventure"/>
    <s v="Sci-Fi"/>
    <m/>
    <m/>
    <m/>
    <m/>
    <s v="Avengers: Age of Ultron"/>
    <n v="462669"/>
    <n v="1117"/>
    <s v="English"/>
    <s v="USA"/>
    <s v="PG-13"/>
    <n v="250000000"/>
    <n v="2015"/>
    <n v="7.5"/>
    <n v="2.4"/>
    <n v="208991599"/>
    <s v="Profit"/>
  </r>
  <r>
    <x v="8"/>
    <n v="375"/>
    <n v="153"/>
    <n v="301956980"/>
    <s v="Adventure"/>
    <s v="Family"/>
    <s v="Fantasy"/>
    <s v="Mystery"/>
    <m/>
    <m/>
    <m/>
    <s v="Harry Potter and the Half-Blood Prince"/>
    <n v="321795"/>
    <n v="973"/>
    <s v="English"/>
    <s v="UK"/>
    <s v="PG"/>
    <n v="250000000"/>
    <n v="2009"/>
    <n v="7.5"/>
    <n v="2.6"/>
    <n v="51956980"/>
    <s v="Profit"/>
  </r>
  <r>
    <x v="9"/>
    <n v="673"/>
    <n v="183"/>
    <n v="330249062"/>
    <s v="Action"/>
    <s v="Adventure"/>
    <s v="Sci-Fi"/>
    <m/>
    <m/>
    <m/>
    <m/>
    <s v="Batman v Superman: Dawn of Justice"/>
    <n v="371639"/>
    <n v="3018"/>
    <s v="English"/>
    <s v="USA"/>
    <s v="PG-13"/>
    <n v="250000000"/>
    <n v="2016"/>
    <n v="6.9"/>
    <n v="3"/>
    <n v="80249062"/>
    <s v="Profit"/>
  </r>
  <r>
    <x v="10"/>
    <n v="434"/>
    <n v="169"/>
    <n v="200069408"/>
    <s v="Action"/>
    <s v="Adventure"/>
    <s v="Sci-Fi"/>
    <m/>
    <m/>
    <m/>
    <m/>
    <s v="Superman Returns"/>
    <n v="240396"/>
    <n v="2367"/>
    <s v="English"/>
    <s v="USA"/>
    <s v="PG-13"/>
    <n v="209000000"/>
    <n v="2006"/>
    <n v="6.1"/>
    <n v="2.8"/>
    <n v="-8930592"/>
    <s v="Loss"/>
  </r>
  <r>
    <x v="11"/>
    <n v="403"/>
    <n v="106"/>
    <n v="168368427"/>
    <s v="Action"/>
    <s v="Adventure"/>
    <m/>
    <m/>
    <m/>
    <m/>
    <m/>
    <s v="Quantum of Solace"/>
    <n v="330784"/>
    <n v="1243"/>
    <s v="English"/>
    <s v="UK"/>
    <s v="PG-13"/>
    <n v="200000000"/>
    <n v="2008"/>
    <n v="6.7"/>
    <n v="1.8"/>
    <n v="-31631573"/>
    <s v="Loss"/>
  </r>
  <r>
    <x v="1"/>
    <n v="313"/>
    <n v="151"/>
    <n v="423032628"/>
    <s v="Action"/>
    <s v="Adventure"/>
    <s v="Fantasy"/>
    <m/>
    <m/>
    <m/>
    <m/>
    <s v="Pirates of the Caribbean: Dead Man's Chest"/>
    <n v="522040"/>
    <n v="1832"/>
    <s v="English"/>
    <s v="USA"/>
    <s v="PG-13"/>
    <n v="225000000"/>
    <n v="2006"/>
    <n v="7.3"/>
    <n v="2.5"/>
    <n v="198032628"/>
    <s v="Profit"/>
  </r>
  <r>
    <x v="1"/>
    <n v="450"/>
    <n v="150"/>
    <n v="89289910"/>
    <s v="Action"/>
    <s v="Adventure"/>
    <s v="Western"/>
    <m/>
    <m/>
    <m/>
    <m/>
    <s v="The Lone Ranger"/>
    <n v="181792"/>
    <n v="711"/>
    <s v="English"/>
    <s v="USA"/>
    <s v="PG-13"/>
    <n v="215000000"/>
    <n v="2013"/>
    <n v="6.5"/>
    <n v="2.5"/>
    <n v="-125710090"/>
    <s v="Loss"/>
  </r>
  <r>
    <x v="9"/>
    <n v="733"/>
    <n v="143"/>
    <n v="291021565"/>
    <s v="Action"/>
    <s v="Adventure"/>
    <s v="Fantasy"/>
    <s v="Sci-Fi"/>
    <m/>
    <m/>
    <m/>
    <s v="Man of Steel"/>
    <n v="548573"/>
    <n v="2536"/>
    <s v="English"/>
    <s v="USA"/>
    <s v="PG-13"/>
    <n v="225000000"/>
    <n v="2013"/>
    <n v="7.2"/>
    <n v="2.4"/>
    <n v="66021565"/>
    <s v="Profit"/>
  </r>
  <r>
    <x v="12"/>
    <n v="258"/>
    <n v="150"/>
    <n v="141614023"/>
    <s v="Action"/>
    <s v="Adventure"/>
    <s v="Family"/>
    <s v="Fantasy"/>
    <m/>
    <m/>
    <m/>
    <s v="The Chronicles of Narnia: Prince Caspian"/>
    <n v="149922"/>
    <n v="438"/>
    <s v="English"/>
    <s v="USA"/>
    <s v="PG"/>
    <n v="225000000"/>
    <n v="2008"/>
    <n v="6.6"/>
    <n v="2.5"/>
    <n v="-83385977"/>
    <s v="Loss"/>
  </r>
  <r>
    <x v="7"/>
    <n v="703"/>
    <n v="173"/>
    <n v="623279547"/>
    <s v="Action"/>
    <s v="Adventure"/>
    <s v="Sci-Fi"/>
    <m/>
    <m/>
    <m/>
    <m/>
    <s v="The Avengers"/>
    <n v="995415"/>
    <n v="1722"/>
    <s v="English"/>
    <s v="USA"/>
    <s v="PG-13"/>
    <n v="220000000"/>
    <n v="2012"/>
    <n v="8.1"/>
    <n v="2.9"/>
    <n v="403279547"/>
    <s v="Profit"/>
  </r>
  <r>
    <x v="13"/>
    <n v="448"/>
    <n v="136"/>
    <n v="241063875"/>
    <s v="Action"/>
    <s v="Adventure"/>
    <s v="Fantasy"/>
    <m/>
    <m/>
    <m/>
    <m/>
    <s v="Pirates of the Caribbean: On Stranger Tides"/>
    <n v="370704"/>
    <n v="484"/>
    <s v="English"/>
    <s v="USA"/>
    <s v="PG-13"/>
    <n v="250000000"/>
    <n v="2011"/>
    <n v="6.7"/>
    <n v="2.2999999999999998"/>
    <n v="-8936125"/>
    <s v="Loss"/>
  </r>
  <r>
    <x v="14"/>
    <n v="451"/>
    <n v="106"/>
    <n v="179020854"/>
    <s v="Action"/>
    <s v="Adventure"/>
    <s v="Comedy"/>
    <s v="Family"/>
    <s v="Fantasy"/>
    <s v="Sci-Fi"/>
    <m/>
    <s v="Men in Black 3"/>
    <n v="268154"/>
    <n v="341"/>
    <s v="English"/>
    <s v="USA"/>
    <s v="PG-13"/>
    <n v="225000000"/>
    <n v="2012"/>
    <n v="6.8"/>
    <n v="1.8"/>
    <n v="-45979146"/>
    <s v="Loss"/>
  </r>
  <r>
    <x v="15"/>
    <n v="422"/>
    <n v="164"/>
    <n v="255108370"/>
    <s v="Adventure"/>
    <s v="Fantasy"/>
    <m/>
    <m/>
    <m/>
    <m/>
    <m/>
    <s v="The Hobbit: The Battle of the Five Armies"/>
    <n v="354228"/>
    <n v="802"/>
    <s v="English"/>
    <s v="New Zealand"/>
    <s v="PG-13"/>
    <n v="250000000"/>
    <n v="2014"/>
    <n v="7.5"/>
    <n v="2.7"/>
    <n v="5108370"/>
    <s v="Profit"/>
  </r>
  <r>
    <x v="16"/>
    <n v="599"/>
    <n v="153"/>
    <n v="262030663"/>
    <s v="Action"/>
    <s v="Adventure"/>
    <s v="Fantasy"/>
    <m/>
    <m/>
    <m/>
    <m/>
    <s v="The Amazing Spider-Man"/>
    <n v="451803"/>
    <n v="1225"/>
    <s v="English"/>
    <s v="USA"/>
    <s v="PG-13"/>
    <n v="230000000"/>
    <n v="2012"/>
    <n v="7"/>
    <n v="2.6"/>
    <n v="32030663"/>
    <s v="Profit"/>
  </r>
  <r>
    <x v="17"/>
    <n v="343"/>
    <n v="156"/>
    <n v="105219735"/>
    <s v="Action"/>
    <s v="Adventure"/>
    <s v="Drama"/>
    <s v="History"/>
    <m/>
    <m/>
    <m/>
    <s v="Robin Hood"/>
    <n v="211765"/>
    <n v="546"/>
    <s v="English"/>
    <s v="USA"/>
    <s v="PG-13"/>
    <n v="200000000"/>
    <n v="2010"/>
    <n v="6.7"/>
    <n v="2.6"/>
    <n v="-94780265"/>
    <s v="Loss"/>
  </r>
  <r>
    <x v="15"/>
    <n v="509"/>
    <n v="186"/>
    <n v="258355354"/>
    <s v="Adventure"/>
    <s v="Fantasy"/>
    <m/>
    <m/>
    <m/>
    <m/>
    <m/>
    <s v="The Hobbit: The Desolation of Smaug"/>
    <n v="483540"/>
    <n v="951"/>
    <s v="English"/>
    <s v="USA"/>
    <s v="PG-13"/>
    <n v="225000000"/>
    <n v="2013"/>
    <n v="7.9"/>
    <n v="3.1"/>
    <n v="33355354"/>
    <s v="Profit"/>
  </r>
  <r>
    <x v="18"/>
    <n v="251"/>
    <n v="113"/>
    <n v="70083519"/>
    <s v="Adventure"/>
    <s v="Family"/>
    <s v="Fantasy"/>
    <m/>
    <m/>
    <m/>
    <m/>
    <s v="The Golden Compass"/>
    <n v="149019"/>
    <n v="666"/>
    <s v="English"/>
    <s v="USA"/>
    <s v="PG-13"/>
    <n v="180000000"/>
    <n v="2007"/>
    <n v="6.1"/>
    <n v="1.9"/>
    <n v="-109916481"/>
    <s v="Loss"/>
  </r>
  <r>
    <x v="15"/>
    <n v="446"/>
    <n v="201"/>
    <n v="218051260"/>
    <s v="Action"/>
    <s v="Adventure"/>
    <s v="Drama"/>
    <s v="Romance"/>
    <m/>
    <m/>
    <m/>
    <s v="King Kong"/>
    <n v="316018"/>
    <n v="2618"/>
    <s v="English"/>
    <s v="New Zealand"/>
    <s v="PG-13"/>
    <n v="207000000"/>
    <n v="2005"/>
    <n v="7.2"/>
    <n v="3.4"/>
    <n v="11051260"/>
    <s v="Profit"/>
  </r>
  <r>
    <x v="0"/>
    <n v="315"/>
    <n v="194"/>
    <n v="658672302"/>
    <s v="Drama"/>
    <s v="Romance"/>
    <m/>
    <m/>
    <m/>
    <m/>
    <m/>
    <s v="Titanic"/>
    <n v="793059"/>
    <n v="2528"/>
    <s v="English"/>
    <s v="USA"/>
    <s v="PG-13"/>
    <n v="200000000"/>
    <n v="1997"/>
    <n v="7.7"/>
    <n v="3.2"/>
    <n v="458672302"/>
    <s v="Profit"/>
  </r>
  <r>
    <x v="19"/>
    <n v="516"/>
    <n v="147"/>
    <n v="407197282"/>
    <s v="Action"/>
    <s v="Adventure"/>
    <s v="Sci-Fi"/>
    <m/>
    <m/>
    <m/>
    <m/>
    <s v="Captain America: Civil War"/>
    <n v="272670"/>
    <n v="1022"/>
    <s v="English"/>
    <s v="USA"/>
    <s v="PG-13"/>
    <n v="250000000"/>
    <n v="2016"/>
    <n v="8.1999999999999993"/>
    <n v="2.4"/>
    <n v="157197282"/>
    <s v="Profit"/>
  </r>
  <r>
    <x v="20"/>
    <n v="377"/>
    <n v="131"/>
    <n v="65173160"/>
    <s v="Action"/>
    <s v="Adventure"/>
    <s v="Sci-Fi"/>
    <s v="Thriller"/>
    <m/>
    <m/>
    <m/>
    <s v="Battleship"/>
    <n v="202382"/>
    <n v="751"/>
    <s v="English"/>
    <s v="USA"/>
    <s v="PG-13"/>
    <n v="209000000"/>
    <n v="2012"/>
    <n v="5.9"/>
    <n v="2.2000000000000002"/>
    <n v="-143826840"/>
    <s v="Loss"/>
  </r>
  <r>
    <x v="21"/>
    <n v="644"/>
    <n v="124"/>
    <n v="652177271"/>
    <s v="Action"/>
    <s v="Adventure"/>
    <s v="Sci-Fi"/>
    <s v="Thriller"/>
    <m/>
    <m/>
    <m/>
    <s v="Jurassic World"/>
    <n v="418214"/>
    <n v="1290"/>
    <s v="English"/>
    <s v="USA"/>
    <s v="PG-13"/>
    <n v="150000000"/>
    <n v="2015"/>
    <n v="7"/>
    <n v="2.1"/>
    <n v="502177271"/>
    <s v="Profit"/>
  </r>
  <r>
    <x v="2"/>
    <n v="750"/>
    <n v="143"/>
    <n v="304360277"/>
    <s v="Action"/>
    <s v="Adventure"/>
    <s v="Thriller"/>
    <m/>
    <m/>
    <m/>
    <m/>
    <s v="Skyfall"/>
    <n v="522030"/>
    <n v="1498"/>
    <s v="English"/>
    <s v="UK"/>
    <s v="PG-13"/>
    <n v="200000000"/>
    <n v="2012"/>
    <n v="7.8"/>
    <n v="2.4"/>
    <n v="104360277"/>
    <s v="Profit"/>
  </r>
  <r>
    <x v="5"/>
    <n v="300"/>
    <n v="135"/>
    <n v="373377893"/>
    <s v="Action"/>
    <s v="Adventure"/>
    <s v="Fantasy"/>
    <s v="Romance"/>
    <m/>
    <m/>
    <m/>
    <s v="Spider-Man 2"/>
    <n v="411164"/>
    <n v="1303"/>
    <s v="English"/>
    <s v="USA"/>
    <s v="PG-13"/>
    <n v="200000000"/>
    <n v="2004"/>
    <n v="7.3"/>
    <n v="2.2000000000000002"/>
    <n v="173377893"/>
    <s v="Profit"/>
  </r>
  <r>
    <x v="22"/>
    <n v="608"/>
    <n v="195"/>
    <n v="408992272"/>
    <s v="Action"/>
    <s v="Adventure"/>
    <s v="Sci-Fi"/>
    <m/>
    <m/>
    <m/>
    <m/>
    <s v="Iron Man 3"/>
    <n v="557489"/>
    <n v="1187"/>
    <s v="English"/>
    <s v="USA"/>
    <s v="PG-13"/>
    <n v="200000000"/>
    <n v="2013"/>
    <n v="7.2"/>
    <n v="3.2"/>
    <n v="208992272"/>
    <s v="Profit"/>
  </r>
  <r>
    <x v="23"/>
    <n v="451"/>
    <n v="108"/>
    <n v="334185206"/>
    <s v="Adventure"/>
    <s v="Family"/>
    <s v="Fantasy"/>
    <m/>
    <m/>
    <m/>
    <m/>
    <s v="Alice in Wonderland"/>
    <n v="306320"/>
    <n v="736"/>
    <s v="English"/>
    <s v="USA"/>
    <s v="PG"/>
    <n v="200000000"/>
    <n v="2010"/>
    <n v="6.5"/>
    <n v="1.8"/>
    <n v="134185206"/>
    <s v="Profit"/>
  </r>
  <r>
    <x v="24"/>
    <n v="334"/>
    <n v="104"/>
    <n v="234360014"/>
    <s v="Action"/>
    <s v="Adventure"/>
    <s v="Fantasy"/>
    <s v="Sci-Fi"/>
    <s v="Thriller"/>
    <m/>
    <m/>
    <s v="X-Men: The Last Stand"/>
    <n v="383427"/>
    <n v="1912"/>
    <s v="English"/>
    <s v="Canada"/>
    <s v="PG-13"/>
    <n v="210000000"/>
    <n v="2006"/>
    <n v="6.8"/>
    <n v="1.7"/>
    <n v="24360014"/>
    <s v="Profit"/>
  </r>
  <r>
    <x v="25"/>
    <n v="376"/>
    <n v="104"/>
    <n v="268488329"/>
    <s v="Adventure"/>
    <s v="Animation"/>
    <s v="Comedy"/>
    <s v="Family"/>
    <s v="Fantasy"/>
    <m/>
    <m/>
    <s v="Monsters University"/>
    <n v="235025"/>
    <n v="265"/>
    <s v="English"/>
    <s v="USA"/>
    <s v="G"/>
    <n v="200000000"/>
    <n v="2013"/>
    <n v="7.3"/>
    <n v="1.7"/>
    <n v="68488329"/>
    <s v="Profit"/>
  </r>
  <r>
    <x v="26"/>
    <n v="366"/>
    <n v="150"/>
    <n v="402076689"/>
    <s v="Action"/>
    <s v="Adventure"/>
    <s v="Sci-Fi"/>
    <m/>
    <m/>
    <m/>
    <m/>
    <s v="Transformers: Revenge of the Fallen"/>
    <n v="323207"/>
    <n v="1439"/>
    <s v="English"/>
    <s v="USA"/>
    <s v="PG-13"/>
    <n v="200000000"/>
    <n v="2009"/>
    <n v="6"/>
    <n v="2.5"/>
    <n v="202076689"/>
    <s v="Profit"/>
  </r>
  <r>
    <x v="26"/>
    <n v="378"/>
    <n v="165"/>
    <n v="245428137"/>
    <s v="Action"/>
    <s v="Adventure"/>
    <s v="Sci-Fi"/>
    <m/>
    <m/>
    <m/>
    <m/>
    <s v="Transformers: Age of Extinction"/>
    <n v="242420"/>
    <n v="918"/>
    <s v="English"/>
    <s v="USA"/>
    <s v="PG-13"/>
    <n v="210000000"/>
    <n v="2014"/>
    <n v="5.7"/>
    <n v="2.8"/>
    <n v="35428137"/>
    <s v="Profit"/>
  </r>
  <r>
    <x v="5"/>
    <n v="525"/>
    <n v="130"/>
    <n v="234903076"/>
    <s v="Adventure"/>
    <s v="Family"/>
    <s v="Fantasy"/>
    <m/>
    <m/>
    <m/>
    <m/>
    <s v="Oz the Great and Powerful"/>
    <n v="175409"/>
    <n v="511"/>
    <s v="English"/>
    <s v="USA"/>
    <s v="PG"/>
    <n v="215000000"/>
    <n v="2013"/>
    <n v="6.4"/>
    <n v="2.2000000000000002"/>
    <n v="19903076"/>
    <s v="Profit"/>
  </r>
  <r>
    <x v="16"/>
    <n v="495"/>
    <n v="142"/>
    <n v="202853933"/>
    <s v="Action"/>
    <s v="Adventure"/>
    <s v="Fantasy"/>
    <s v="Sci-Fi"/>
    <m/>
    <m/>
    <m/>
    <s v="The Amazing Spider-Man 2"/>
    <n v="321227"/>
    <n v="1067"/>
    <s v="English"/>
    <s v="USA"/>
    <s v="PG-13"/>
    <n v="200000000"/>
    <n v="2014"/>
    <n v="6.7"/>
    <n v="2.4"/>
    <n v="2853933"/>
    <s v="Profit"/>
  </r>
  <r>
    <x v="27"/>
    <n v="469"/>
    <n v="125"/>
    <n v="172051787"/>
    <s v="Action"/>
    <s v="Adventure"/>
    <s v="Sci-Fi"/>
    <m/>
    <m/>
    <m/>
    <m/>
    <s v="TRON: Legacy"/>
    <n v="264183"/>
    <n v="665"/>
    <s v="English"/>
    <s v="USA"/>
    <s v="PG"/>
    <n v="170000000"/>
    <n v="2010"/>
    <n v="6.8"/>
    <n v="2.1"/>
    <n v="2051787"/>
    <s v="Profit"/>
  </r>
  <r>
    <x v="28"/>
    <n v="304"/>
    <n v="106"/>
    <n v="191450875"/>
    <s v="Adventure"/>
    <s v="Animation"/>
    <s v="Comedy"/>
    <s v="Family"/>
    <s v="Sport"/>
    <m/>
    <m/>
    <s v="Cars 2"/>
    <n v="101178"/>
    <n v="283"/>
    <s v="English"/>
    <s v="USA"/>
    <s v="G"/>
    <n v="200000000"/>
    <n v="2011"/>
    <n v="6.3"/>
    <n v="1.8"/>
    <n v="-8549125"/>
    <s v="Loss"/>
  </r>
  <r>
    <x v="29"/>
    <n v="436"/>
    <n v="123"/>
    <n v="116593191"/>
    <s v="Action"/>
    <s v="Adventure"/>
    <s v="Sci-Fi"/>
    <m/>
    <m/>
    <m/>
    <m/>
    <s v="Green Lantern"/>
    <n v="223393"/>
    <n v="550"/>
    <s v="English"/>
    <s v="USA"/>
    <s v="PG-13"/>
    <n v="200000000"/>
    <n v="2011"/>
    <n v="5.6"/>
    <n v="2"/>
    <n v="-83406809"/>
    <s v="Loss"/>
  </r>
  <r>
    <x v="30"/>
    <n v="453"/>
    <n v="103"/>
    <n v="414984497"/>
    <s v="Adventure"/>
    <s v="Animation"/>
    <s v="Comedy"/>
    <s v="Family"/>
    <s v="Fantasy"/>
    <m/>
    <m/>
    <s v="Toy Story 3"/>
    <n v="544884"/>
    <n v="733"/>
    <s v="English"/>
    <s v="USA"/>
    <s v="G"/>
    <n v="200000000"/>
    <n v="2010"/>
    <n v="8.3000000000000007"/>
    <n v="1.7"/>
    <n v="214984497"/>
    <s v="Profit"/>
  </r>
  <r>
    <x v="31"/>
    <n v="422"/>
    <n v="118"/>
    <n v="125320003"/>
    <s v="Action"/>
    <s v="Adventure"/>
    <s v="Sci-Fi"/>
    <m/>
    <m/>
    <m/>
    <m/>
    <s v="Terminator Salvation"/>
    <n v="286095"/>
    <n v="974"/>
    <s v="English"/>
    <s v="USA"/>
    <s v="PG-13"/>
    <n v="200000000"/>
    <n v="2009"/>
    <n v="6.6"/>
    <n v="2"/>
    <n v="-74679997"/>
    <s v="Loss"/>
  </r>
  <r>
    <x v="32"/>
    <n v="424"/>
    <n v="140"/>
    <n v="350034110"/>
    <s v="Action"/>
    <s v="Crime"/>
    <s v="Thriller"/>
    <m/>
    <m/>
    <m/>
    <m/>
    <s v="Furious 7"/>
    <n v="278232"/>
    <n v="657"/>
    <s v="English"/>
    <s v="USA"/>
    <s v="PG-13"/>
    <n v="190000000"/>
    <n v="2015"/>
    <n v="7.2"/>
    <n v="2.2999999999999998"/>
    <n v="160034110"/>
    <s v="Profit"/>
  </r>
  <r>
    <x v="11"/>
    <n v="654"/>
    <n v="123"/>
    <n v="202351611"/>
    <s v="Action"/>
    <s v="Adventure"/>
    <s v="Horror"/>
    <s v="Sci-Fi"/>
    <s v="Thriller"/>
    <m/>
    <m/>
    <s v="World War Z"/>
    <n v="465019"/>
    <n v="995"/>
    <s v="English"/>
    <s v="USA"/>
    <s v="PG-13"/>
    <n v="190000000"/>
    <n v="2013"/>
    <n v="7"/>
    <n v="2"/>
    <n v="12351611"/>
    <s v="Profit"/>
  </r>
  <r>
    <x v="10"/>
    <n v="539"/>
    <n v="149"/>
    <n v="233914986"/>
    <s v="Action"/>
    <s v="Adventure"/>
    <s v="Fantasy"/>
    <s v="Sci-Fi"/>
    <s v="Thriller"/>
    <m/>
    <m/>
    <s v="X-Men: Days of Future Past"/>
    <n v="514125"/>
    <n v="752"/>
    <s v="English"/>
    <s v="USA"/>
    <s v="PG-13"/>
    <n v="200000000"/>
    <n v="2014"/>
    <n v="8"/>
    <n v="2.5"/>
    <n v="33914986"/>
    <s v="Profit"/>
  </r>
  <r>
    <x v="33"/>
    <n v="590"/>
    <n v="132"/>
    <n v="228756232"/>
    <s v="Action"/>
    <s v="Adventure"/>
    <s v="Sci-Fi"/>
    <m/>
    <m/>
    <m/>
    <m/>
    <s v="Star Trek Into Darkness"/>
    <n v="395573"/>
    <n v="1171"/>
    <s v="English"/>
    <s v="USA"/>
    <s v="PG-13"/>
    <n v="190000000"/>
    <n v="2013"/>
    <n v="7.8"/>
    <n v="2.2000000000000002"/>
    <n v="38756232"/>
    <s v="Profit"/>
  </r>
  <r>
    <x v="10"/>
    <n v="338"/>
    <n v="114"/>
    <n v="65171860"/>
    <s v="Adventure"/>
    <s v="Fantasy"/>
    <m/>
    <m/>
    <m/>
    <m/>
    <m/>
    <s v="Jack the Giant Slayer"/>
    <n v="106416"/>
    <n v="205"/>
    <s v="English"/>
    <s v="USA"/>
    <s v="PG-13"/>
    <n v="195000000"/>
    <n v="2013"/>
    <n v="6.3"/>
    <n v="1.9"/>
    <n v="-129828140"/>
    <s v="Loss"/>
  </r>
  <r>
    <x v="34"/>
    <n v="490"/>
    <n v="143"/>
    <n v="144812796"/>
    <s v="Drama"/>
    <s v="Romance"/>
    <m/>
    <m/>
    <m/>
    <m/>
    <m/>
    <s v="The Great Gatsby"/>
    <n v="362912"/>
    <n v="753"/>
    <s v="English"/>
    <s v="Australia"/>
    <s v="PG-13"/>
    <n v="105000000"/>
    <n v="2013"/>
    <n v="7.3"/>
    <n v="2.4"/>
    <n v="39812796"/>
    <s v="Profit"/>
  </r>
  <r>
    <x v="35"/>
    <n v="306"/>
    <n v="116"/>
    <n v="90755643"/>
    <s v="Action"/>
    <s v="Adventure"/>
    <s v="Fantasy"/>
    <s v="Romance"/>
    <m/>
    <m/>
    <m/>
    <s v="Prince of Persia: The Sands of Time"/>
    <n v="222403"/>
    <n v="453"/>
    <s v="English"/>
    <s v="USA"/>
    <s v="PG-13"/>
    <n v="200000000"/>
    <n v="2010"/>
    <n v="6.6"/>
    <n v="1.9"/>
    <n v="-109244357"/>
    <s v="Loss"/>
  </r>
  <r>
    <x v="36"/>
    <n v="575"/>
    <n v="131"/>
    <n v="101785482"/>
    <s v="Action"/>
    <s v="Adventure"/>
    <s v="Sci-Fi"/>
    <m/>
    <m/>
    <m/>
    <m/>
    <s v="Pacific Rim"/>
    <n v="381148"/>
    <n v="1106"/>
    <s v="English"/>
    <s v="USA"/>
    <s v="PG-13"/>
    <n v="190000000"/>
    <n v="2013"/>
    <n v="7"/>
    <n v="2.2000000000000002"/>
    <n v="-88214518"/>
    <s v="Loss"/>
  </r>
  <r>
    <x v="26"/>
    <n v="428"/>
    <n v="154"/>
    <n v="352358779"/>
    <s v="Action"/>
    <s v="Adventure"/>
    <s v="Sci-Fi"/>
    <m/>
    <m/>
    <m/>
    <m/>
    <s v="Transformers: Dark of the Moon"/>
    <n v="326180"/>
    <n v="899"/>
    <s v="English"/>
    <s v="USA"/>
    <s v="PG-13"/>
    <n v="195000000"/>
    <n v="2011"/>
    <n v="6.3"/>
    <n v="2.6"/>
    <n v="157358779"/>
    <s v="Profit"/>
  </r>
  <r>
    <x v="37"/>
    <n v="470"/>
    <n v="122"/>
    <n v="317011114"/>
    <s v="Action"/>
    <s v="Adventure"/>
    <s v="Fantasy"/>
    <m/>
    <m/>
    <m/>
    <m/>
    <s v="Indiana Jones and the Kingdom of the Crystal Skull"/>
    <n v="333847"/>
    <n v="2054"/>
    <s v="English"/>
    <s v="USA"/>
    <s v="PG-13"/>
    <n v="185000000"/>
    <n v="2008"/>
    <n v="6.2"/>
    <n v="2"/>
    <n v="132011114"/>
    <s v="Profit"/>
  </r>
  <r>
    <x v="38"/>
    <n v="488"/>
    <n v="93"/>
    <n v="237282182"/>
    <s v="Adventure"/>
    <s v="Animation"/>
    <s v="Comedy"/>
    <s v="Family"/>
    <s v="Fantasy"/>
    <m/>
    <m/>
    <s v="Brave"/>
    <n v="273556"/>
    <n v="428"/>
    <s v="English"/>
    <s v="USA"/>
    <s v="PG"/>
    <n v="185000000"/>
    <n v="2012"/>
    <n v="7.2"/>
    <n v="1.6"/>
    <n v="52282182"/>
    <s v="Profit"/>
  </r>
  <r>
    <x v="39"/>
    <n v="322"/>
    <n v="122"/>
    <n v="130468626"/>
    <s v="Action"/>
    <s v="Adventure"/>
    <s v="Sci-Fi"/>
    <s v="Thriller"/>
    <m/>
    <m/>
    <m/>
    <s v="Star Trek Beyond"/>
    <n v="53607"/>
    <n v="432"/>
    <s v="English"/>
    <s v="USA"/>
    <s v="PG-13"/>
    <n v="185000000"/>
    <n v="2016"/>
    <n v="7.5"/>
    <n v="2"/>
    <n v="-54531374"/>
    <s v="Loss"/>
  </r>
  <r>
    <x v="4"/>
    <n v="421"/>
    <n v="98"/>
    <n v="223806889"/>
    <s v="Adventure"/>
    <s v="Animation"/>
    <s v="Family"/>
    <s v="Sci-Fi"/>
    <m/>
    <m/>
    <m/>
    <s v="WALL"/>
    <n v="718837"/>
    <n v="1043"/>
    <s v="English"/>
    <s v="USA"/>
    <s v="G"/>
    <n v="180000000"/>
    <n v="2008"/>
    <n v="8.4"/>
    <n v="1.6"/>
    <n v="43806889"/>
    <s v="Profit"/>
  </r>
  <r>
    <x v="24"/>
    <n v="162"/>
    <n v="91"/>
    <n v="140080850"/>
    <s v="Action"/>
    <s v="Comedy"/>
    <s v="Crime"/>
    <s v="Thriller"/>
    <m/>
    <m/>
    <m/>
    <s v="Rush Hour 3"/>
    <n v="121084"/>
    <n v="221"/>
    <s v="English"/>
    <s v="USA"/>
    <s v="PG-13"/>
    <n v="140000000"/>
    <n v="2007"/>
    <n v="6.2"/>
    <n v="1.5"/>
    <n v="80850"/>
    <s v="Profit"/>
  </r>
  <r>
    <x v="40"/>
    <n v="367"/>
    <n v="158"/>
    <n v="166112167"/>
    <s v="Action"/>
    <s v="Adventure"/>
    <s v="Sci-Fi"/>
    <m/>
    <m/>
    <m/>
    <m/>
    <n v="2012"/>
    <n v="283418"/>
    <n v="1055"/>
    <s v="English"/>
    <s v="USA"/>
    <s v="PG-13"/>
    <n v="200000000"/>
    <n v="2009"/>
    <n v="5.8"/>
    <n v="2.6"/>
    <n v="-33887833"/>
    <s v="Loss"/>
  </r>
  <r>
    <x v="41"/>
    <n v="240"/>
    <n v="96"/>
    <n v="137850096"/>
    <s v="Animation"/>
    <s v="Drama"/>
    <s v="Family"/>
    <s v="Fantasy"/>
    <m/>
    <m/>
    <m/>
    <s v="A Christmas Carol"/>
    <n v="72809"/>
    <n v="249"/>
    <s v="English"/>
    <s v="USA"/>
    <s v="PG"/>
    <n v="200000000"/>
    <n v="2009"/>
    <n v="6.8"/>
    <n v="1.6"/>
    <n v="-62149904"/>
    <s v="Loss"/>
  </r>
  <r>
    <x v="42"/>
    <n v="384"/>
    <n v="127"/>
    <n v="47375327"/>
    <s v="Action"/>
    <s v="Adventure"/>
    <s v="Sci-Fi"/>
    <m/>
    <m/>
    <m/>
    <m/>
    <s v="Jupiter Ascending"/>
    <n v="139593"/>
    <n v="720"/>
    <s v="English"/>
    <s v="USA"/>
    <s v="PG-13"/>
    <n v="176000000"/>
    <n v="2015"/>
    <n v="5.4"/>
    <n v="2.1"/>
    <n v="-128624673"/>
    <s v="Loss"/>
  </r>
  <r>
    <x v="8"/>
    <n v="248"/>
    <n v="110"/>
    <n v="124051759"/>
    <s v="Action"/>
    <s v="Adventure"/>
    <s v="Drama"/>
    <s v="Romance"/>
    <m/>
    <m/>
    <m/>
    <s v="The Legend of Tarzan"/>
    <n v="42372"/>
    <n v="239"/>
    <s v="English"/>
    <s v="USA"/>
    <s v="PG-13"/>
    <n v="180000000"/>
    <n v="2016"/>
    <n v="6.6"/>
    <n v="1.8"/>
    <n v="-55948241"/>
    <s v="Loss"/>
  </r>
  <r>
    <x v="12"/>
    <n v="284"/>
    <n v="150"/>
    <n v="291709845"/>
    <s v="Adventure"/>
    <s v="Family"/>
    <s v="Fantasy"/>
    <m/>
    <m/>
    <m/>
    <m/>
    <s v="The Chronicles of Narnia: The Lion, the Witch and the Wardrobe"/>
    <n v="286506"/>
    <n v="1463"/>
    <s v="English"/>
    <s v="USA"/>
    <s v="PG"/>
    <n v="180000000"/>
    <n v="2005"/>
    <n v="6.9"/>
    <n v="2.5"/>
    <n v="111709845"/>
    <s v="Profit"/>
  </r>
  <r>
    <x v="10"/>
    <n v="396"/>
    <n v="144"/>
    <n v="154985087"/>
    <s v="Action"/>
    <s v="Adventure"/>
    <s v="Sci-Fi"/>
    <m/>
    <m/>
    <m/>
    <m/>
    <s v="X-Men: Apocalypse"/>
    <n v="148379"/>
    <n v="622"/>
    <s v="English"/>
    <s v="USA"/>
    <s v="PG-13"/>
    <n v="178000000"/>
    <n v="2016"/>
    <n v="7.3"/>
    <n v="2.4"/>
    <n v="-23014913"/>
    <s v="Loss"/>
  </r>
  <r>
    <x v="3"/>
    <n v="645"/>
    <n v="152"/>
    <n v="533316061"/>
    <s v="Action"/>
    <s v="Crime"/>
    <s v="Drama"/>
    <s v="Thriller"/>
    <m/>
    <m/>
    <m/>
    <s v="The Dark Knight"/>
    <n v="1676169"/>
    <n v="4667"/>
    <s v="English"/>
    <s v="USA"/>
    <s v="PG-13"/>
    <n v="185000000"/>
    <n v="2008"/>
    <n v="9"/>
    <n v="2.5"/>
    <n v="348316061"/>
    <s v="Profit"/>
  </r>
  <r>
    <x v="43"/>
    <n v="408"/>
    <n v="96"/>
    <n v="292979556"/>
    <s v="Adventure"/>
    <s v="Animation"/>
    <s v="Comedy"/>
    <s v="Family"/>
    <m/>
    <m/>
    <m/>
    <s v="Up"/>
    <n v="665575"/>
    <n v="704"/>
    <s v="English"/>
    <s v="USA"/>
    <s v="PG"/>
    <n v="175000000"/>
    <n v="2009"/>
    <n v="8.3000000000000007"/>
    <n v="1.6"/>
    <n v="117979556"/>
    <s v="Profit"/>
  </r>
  <r>
    <x v="44"/>
    <n v="219"/>
    <n v="94"/>
    <n v="198332128"/>
    <s v="Action"/>
    <s v="Adventure"/>
    <s v="Animation"/>
    <s v="Comedy"/>
    <s v="Family"/>
    <s v="Sci-Fi"/>
    <m/>
    <s v="Monsters vs. Aliens"/>
    <n v="114553"/>
    <n v="187"/>
    <s v="English"/>
    <s v="USA"/>
    <s v="PG"/>
    <n v="175000000"/>
    <n v="2009"/>
    <n v="6.5"/>
    <n v="1.6"/>
    <n v="23332128"/>
    <s v="Profit"/>
  </r>
  <r>
    <x v="45"/>
    <n v="486"/>
    <n v="126"/>
    <n v="318298180"/>
    <s v="Action"/>
    <s v="Adventure"/>
    <s v="Sci-Fi"/>
    <m/>
    <m/>
    <m/>
    <m/>
    <s v="Iron Man"/>
    <n v="696338"/>
    <n v="1055"/>
    <s v="English"/>
    <s v="USA"/>
    <s v="PG-13"/>
    <n v="140000000"/>
    <n v="2008"/>
    <n v="7.9"/>
    <n v="2.1"/>
    <n v="178298180"/>
    <s v="Profit"/>
  </r>
  <r>
    <x v="46"/>
    <n v="682"/>
    <n v="126"/>
    <n v="73820094"/>
    <s v="Adventure"/>
    <s v="Drama"/>
    <s v="Family"/>
    <s v="Mystery"/>
    <m/>
    <m/>
    <m/>
    <s v="Hugo"/>
    <n v="245333"/>
    <n v="678"/>
    <s v="English"/>
    <s v="USA"/>
    <s v="PG"/>
    <n v="170000000"/>
    <n v="2011"/>
    <n v="7.5"/>
    <n v="2.1"/>
    <n v="-96179906"/>
    <s v="Loss"/>
  </r>
  <r>
    <x v="14"/>
    <n v="85"/>
    <n v="106"/>
    <n v="113745408"/>
    <s v="Action"/>
    <s v="Comedy"/>
    <s v="Sci-Fi"/>
    <s v="Western"/>
    <m/>
    <m/>
    <m/>
    <s v="Wild Wild West"/>
    <n v="129601"/>
    <n v="648"/>
    <s v="English"/>
    <s v="USA"/>
    <s v="PG-13"/>
    <n v="170000000"/>
    <n v="1999"/>
    <n v="4.8"/>
    <n v="1.8"/>
    <n v="-56254592"/>
    <s v="Loss"/>
  </r>
  <r>
    <x v="47"/>
    <n v="264"/>
    <n v="112"/>
    <n v="102176165"/>
    <s v="Action"/>
    <s v="Adventure"/>
    <s v="Fantasy"/>
    <s v="Horror"/>
    <s v="Thriller"/>
    <m/>
    <m/>
    <s v="The Mummy: Tomb of the Dragon Emperor"/>
    <n v="117927"/>
    <n v="501"/>
    <s v="English"/>
    <s v="USA"/>
    <s v="PG-13"/>
    <n v="145000000"/>
    <n v="2008"/>
    <n v="5.2"/>
    <n v="1.9"/>
    <n v="-42823835"/>
    <s v="Loss"/>
  </r>
  <r>
    <x v="48"/>
    <n v="418"/>
    <n v="123"/>
    <n v="161087183"/>
    <s v="Action"/>
    <s v="Adventure"/>
    <s v="Comedy"/>
    <s v="Sci-Fi"/>
    <m/>
    <m/>
    <m/>
    <s v="Suicide Squad"/>
    <n v="118992"/>
    <n v="971"/>
    <s v="English"/>
    <s v="USA"/>
    <s v="PG-13"/>
    <n v="175000000"/>
    <n v="2016"/>
    <n v="6.9"/>
    <n v="2"/>
    <n v="-13912817"/>
    <s v="Loss"/>
  </r>
  <r>
    <x v="49"/>
    <n v="186"/>
    <n v="96"/>
    <n v="100289690"/>
    <s v="Comedy"/>
    <s v="Family"/>
    <s v="Fantasy"/>
    <m/>
    <m/>
    <m/>
    <m/>
    <s v="Evan Almighty"/>
    <n v="115099"/>
    <n v="257"/>
    <s v="English"/>
    <s v="USA"/>
    <s v="PG"/>
    <n v="175000000"/>
    <n v="2007"/>
    <n v="5.4"/>
    <n v="1.6"/>
    <n v="-74710310"/>
    <s v="Loss"/>
  </r>
  <r>
    <x v="50"/>
    <n v="585"/>
    <n v="113"/>
    <n v="100189501"/>
    <s v="Action"/>
    <s v="Adventure"/>
    <s v="Sci-Fi"/>
    <m/>
    <m/>
    <m/>
    <m/>
    <s v="Edge of Tomorrow"/>
    <n v="431620"/>
    <n v="741"/>
    <s v="English"/>
    <s v="USA"/>
    <s v="PG-13"/>
    <n v="178000000"/>
    <n v="2014"/>
    <n v="7.9"/>
    <n v="1.9"/>
    <n v="-77810499"/>
    <s v="Loss"/>
  </r>
  <r>
    <x v="51"/>
    <n v="91"/>
    <n v="176"/>
    <n v="88246220"/>
    <s v="Action"/>
    <s v="Adventure"/>
    <s v="Sci-Fi"/>
    <s v="Thriller"/>
    <m/>
    <m/>
    <m/>
    <s v="Waterworld"/>
    <n v="144337"/>
    <n v="309"/>
    <s v="English"/>
    <s v="USA"/>
    <s v="PG-13"/>
    <n v="175000000"/>
    <n v="1995"/>
    <n v="6.1"/>
    <n v="2.9"/>
    <n v="-86753780"/>
    <s v="Loss"/>
  </r>
  <r>
    <x v="52"/>
    <n v="250"/>
    <n v="118"/>
    <n v="150167630"/>
    <s v="Action"/>
    <s v="Adventure"/>
    <s v="Sci-Fi"/>
    <s v="Thriller"/>
    <m/>
    <m/>
    <m/>
    <s v="G.I. Joe: The Rise of Cobra"/>
    <n v="174578"/>
    <n v="534"/>
    <s v="English"/>
    <s v="USA"/>
    <s v="PG-13"/>
    <n v="175000000"/>
    <n v="2009"/>
    <n v="5.8"/>
    <n v="2"/>
    <n v="-24832370"/>
    <s v="Loss"/>
  </r>
  <r>
    <x v="43"/>
    <n v="536"/>
    <n v="95"/>
    <n v="356454367"/>
    <s v="Adventure"/>
    <s v="Animation"/>
    <s v="Comedy"/>
    <s v="Drama"/>
    <s v="Family"/>
    <s v="Fantasy"/>
    <m/>
    <s v="Inside Out"/>
    <n v="345198"/>
    <n v="773"/>
    <s v="English"/>
    <s v="USA"/>
    <s v="PG"/>
    <n v="175000000"/>
    <n v="2015"/>
    <n v="8.3000000000000007"/>
    <n v="1.6"/>
    <n v="181454367"/>
    <s v="Profit"/>
  </r>
  <r>
    <x v="45"/>
    <n v="370"/>
    <n v="106"/>
    <n v="362645141"/>
    <s v="Adventure"/>
    <s v="Drama"/>
    <s v="Family"/>
    <s v="Fantasy"/>
    <m/>
    <m/>
    <m/>
    <s v="The Jungle Book"/>
    <n v="106072"/>
    <n v="398"/>
    <s v="English"/>
    <s v="UK"/>
    <s v="PG"/>
    <n v="175000000"/>
    <n v="2016"/>
    <n v="7.8"/>
    <n v="1.8"/>
    <n v="187645141"/>
    <s v="Profit"/>
  </r>
  <r>
    <x v="45"/>
    <n v="453"/>
    <n v="124"/>
    <n v="312057433"/>
    <s v="Action"/>
    <s v="Adventure"/>
    <s v="Sci-Fi"/>
    <m/>
    <m/>
    <m/>
    <m/>
    <s v="Iron Man 2"/>
    <n v="522371"/>
    <n v="723"/>
    <s v="English"/>
    <s v="USA"/>
    <s v="PG-13"/>
    <n v="200000000"/>
    <n v="2010"/>
    <n v="7"/>
    <n v="2.1"/>
    <n v="112057433"/>
    <s v="Profit"/>
  </r>
  <r>
    <x v="53"/>
    <n v="416"/>
    <n v="132"/>
    <n v="155111815"/>
    <s v="Action"/>
    <s v="Adventure"/>
    <s v="Drama"/>
    <s v="Fantasy"/>
    <m/>
    <m/>
    <m/>
    <s v="Snow White and the Huntsman"/>
    <n v="228554"/>
    <n v="710"/>
    <s v="English"/>
    <s v="USA"/>
    <s v="PG-13"/>
    <n v="170000000"/>
    <n v="2012"/>
    <n v="6.1"/>
    <n v="2.2000000000000002"/>
    <n v="-14888185"/>
    <s v="Loss"/>
  </r>
  <r>
    <x v="54"/>
    <n v="401"/>
    <n v="97"/>
    <n v="241407328"/>
    <s v="Action"/>
    <s v="Adventure"/>
    <s v="Family"/>
    <s v="Fantasy"/>
    <s v="Romance"/>
    <m/>
    <m/>
    <s v="Maleficent"/>
    <n v="252257"/>
    <n v="634"/>
    <s v="English"/>
    <s v="USA"/>
    <s v="PG"/>
    <n v="180000000"/>
    <n v="2014"/>
    <n v="7"/>
    <n v="1.6"/>
    <n v="61407328"/>
    <s v="Profit"/>
  </r>
  <r>
    <x v="55"/>
    <n v="521"/>
    <n v="130"/>
    <n v="208543795"/>
    <s v="Action"/>
    <s v="Adventure"/>
    <s v="Drama"/>
    <s v="Sci-Fi"/>
    <m/>
    <m/>
    <m/>
    <s v="Dawn of the Planet of the Apes"/>
    <n v="317542"/>
    <n v="620"/>
    <s v="English"/>
    <s v="USA"/>
    <s v="PG-13"/>
    <n v="170000000"/>
    <n v="2014"/>
    <n v="7.6"/>
    <n v="2.2000000000000002"/>
    <n v="38543795"/>
    <s v="Profit"/>
  </r>
  <r>
    <x v="56"/>
    <n v="218"/>
    <n v="128"/>
    <n v="38297305"/>
    <s v="Action"/>
    <s v="Adventure"/>
    <s v="Drama"/>
    <s v="Fantasy"/>
    <m/>
    <m/>
    <m/>
    <s v="47 Ronin"/>
    <n v="116994"/>
    <n v="324"/>
    <s v="English"/>
    <s v="USA"/>
    <s v="PG-13"/>
    <n v="175000000"/>
    <n v="2013"/>
    <n v="6.3"/>
    <n v="2.1"/>
    <n v="-136702695"/>
    <s v="Loss"/>
  </r>
  <r>
    <x v="19"/>
    <n v="576"/>
    <n v="136"/>
    <n v="259746958"/>
    <s v="Action"/>
    <s v="Adventure"/>
    <s v="Sci-Fi"/>
    <m/>
    <m/>
    <m/>
    <m/>
    <s v="Captain America: The Winter Soldier"/>
    <n v="496749"/>
    <n v="742"/>
    <s v="English"/>
    <s v="USA"/>
    <s v="PG-13"/>
    <n v="170000000"/>
    <n v="2014"/>
    <n v="7.8"/>
    <n v="2.2999999999999998"/>
    <n v="89746958"/>
    <s v="Profit"/>
  </r>
  <r>
    <x v="57"/>
    <n v="226"/>
    <n v="93"/>
    <n v="238371987"/>
    <s v="Adventure"/>
    <s v="Animation"/>
    <s v="Comedy"/>
    <s v="Family"/>
    <s v="Fantasy"/>
    <m/>
    <m/>
    <s v="Shrek Forever After"/>
    <n v="138661"/>
    <n v="173"/>
    <s v="English"/>
    <s v="USA"/>
    <s v="PG"/>
    <n v="165000000"/>
    <n v="2010"/>
    <n v="6.4"/>
    <n v="1.6"/>
    <n v="73371987"/>
    <s v="Profit"/>
  </r>
  <r>
    <x v="58"/>
    <n v="443"/>
    <n v="130"/>
    <n v="93417865"/>
    <s v="Action"/>
    <s v="Adventure"/>
    <s v="Family"/>
    <s v="Mystery"/>
    <s v="Sci-Fi"/>
    <m/>
    <m/>
    <s v="Tomorrowland"/>
    <n v="128306"/>
    <n v="497"/>
    <s v="English"/>
    <s v="USA"/>
    <s v="PG"/>
    <n v="190000000"/>
    <n v="2015"/>
    <n v="6.5"/>
    <n v="2.2000000000000002"/>
    <n v="-96582135"/>
    <s v="Loss"/>
  </r>
  <r>
    <x v="59"/>
    <n v="384"/>
    <n v="102"/>
    <n v="222487711"/>
    <s v="Action"/>
    <s v="Adventure"/>
    <s v="Animation"/>
    <s v="Comedy"/>
    <s v="Drama"/>
    <s v="Family"/>
    <s v="Sci-Fi"/>
    <s v="Big Hero 6"/>
    <n v="279093"/>
    <n v="433"/>
    <s v="English"/>
    <s v="USA"/>
    <s v="PG"/>
    <n v="165000000"/>
    <n v="2014"/>
    <n v="7.9"/>
    <n v="1.7"/>
    <n v="57487711"/>
    <s v="Profit"/>
  </r>
  <r>
    <x v="60"/>
    <n v="377"/>
    <n v="101"/>
    <n v="189412677"/>
    <s v="Adventure"/>
    <s v="Animation"/>
    <s v="Comedy"/>
    <s v="Family"/>
    <s v="Sci-Fi"/>
    <m/>
    <m/>
    <s v="Wreck-It Ralph"/>
    <n v="272534"/>
    <n v="345"/>
    <s v="English"/>
    <s v="USA"/>
    <s v="PG"/>
    <n v="165000000"/>
    <n v="2012"/>
    <n v="7.8"/>
    <n v="1.7"/>
    <n v="24412677"/>
    <s v="Profit"/>
  </r>
  <r>
    <x v="41"/>
    <n v="188"/>
    <n v="100"/>
    <n v="665426"/>
    <s v="Adventure"/>
    <s v="Animation"/>
    <s v="Family"/>
    <s v="Fantasy"/>
    <m/>
    <m/>
    <m/>
    <s v="The Polar Express"/>
    <n v="120798"/>
    <n v="444"/>
    <s v="English"/>
    <s v="USA"/>
    <s v="G"/>
    <n v="165000000"/>
    <n v="2004"/>
    <n v="6.6"/>
    <n v="1.7"/>
    <n v="-164334574"/>
    <s v="Loss"/>
  </r>
  <r>
    <x v="40"/>
    <n v="286"/>
    <n v="120"/>
    <n v="102315545"/>
    <s v="Action"/>
    <s v="Adventure"/>
    <s v="Sci-Fi"/>
    <m/>
    <m/>
    <m/>
    <m/>
    <s v="Independence Day: Resurgence"/>
    <n v="58137"/>
    <n v="520"/>
    <s v="English"/>
    <s v="USA"/>
    <s v="PG-13"/>
    <n v="165000000"/>
    <n v="2016"/>
    <n v="5.5"/>
    <n v="2"/>
    <n v="-62684455"/>
    <s v="Loss"/>
  </r>
  <r>
    <x v="61"/>
    <n v="288"/>
    <n v="98"/>
    <n v="217387997"/>
    <s v="Adventure"/>
    <s v="Animation"/>
    <s v="Family"/>
    <s v="Fantasy"/>
    <m/>
    <m/>
    <m/>
    <s v="How to Train Your Dragon"/>
    <n v="485430"/>
    <n v="492"/>
    <s v="English"/>
    <s v="USA"/>
    <s v="PG"/>
    <n v="165000000"/>
    <n v="2010"/>
    <n v="8.1999999999999993"/>
    <n v="1.6"/>
    <n v="52387997"/>
    <s v="Profit"/>
  </r>
  <r>
    <x v="62"/>
    <n v="280"/>
    <n v="109"/>
    <n v="150350192"/>
    <s v="Action"/>
    <s v="Sci-Fi"/>
    <m/>
    <m/>
    <m/>
    <m/>
    <m/>
    <s v="Terminator 3: Rise of the Machines"/>
    <n v="305340"/>
    <n v="1676"/>
    <s v="English"/>
    <s v="USA"/>
    <s v="R"/>
    <n v="200000000"/>
    <n v="2003"/>
    <n v="6.4"/>
    <n v="1.8"/>
    <n v="-49649808"/>
    <s v="Loss"/>
  </r>
  <r>
    <x v="63"/>
    <n v="653"/>
    <n v="121"/>
    <n v="333130696"/>
    <s v="Action"/>
    <s v="Adventure"/>
    <s v="Sci-Fi"/>
    <m/>
    <m/>
    <m/>
    <m/>
    <s v="Guardians of the Galaxy"/>
    <n v="682155"/>
    <n v="1097"/>
    <s v="English"/>
    <s v="USA"/>
    <s v="PG-13"/>
    <n v="170000000"/>
    <n v="2014"/>
    <n v="8.1"/>
    <n v="2"/>
    <n v="163130696"/>
    <s v="Profit"/>
  </r>
  <r>
    <x v="3"/>
    <n v="712"/>
    <n v="169"/>
    <n v="187991439"/>
    <s v="Adventure"/>
    <s v="Drama"/>
    <s v="Sci-Fi"/>
    <m/>
    <m/>
    <m/>
    <m/>
    <s v="Interstellar"/>
    <n v="928227"/>
    <n v="2725"/>
    <s v="English"/>
    <s v="USA"/>
    <s v="PG-13"/>
    <n v="165000000"/>
    <n v="2014"/>
    <n v="8.6"/>
    <n v="2.8"/>
    <n v="22991439"/>
    <s v="Profit"/>
  </r>
  <r>
    <x v="3"/>
    <n v="642"/>
    <n v="148"/>
    <n v="292568851"/>
    <s v="Action"/>
    <s v="Adventure"/>
    <s v="Sci-Fi"/>
    <s v="Thriller"/>
    <m/>
    <m/>
    <m/>
    <s v="Inception"/>
    <n v="1468200"/>
    <n v="2803"/>
    <s v="English"/>
    <s v="USA"/>
    <s v="PG-13"/>
    <n v="160000000"/>
    <n v="2010"/>
    <n v="8.8000000000000007"/>
    <n v="2.5"/>
    <n v="132568851"/>
    <s v="Profit"/>
  </r>
  <r>
    <x v="47"/>
    <n v="187"/>
    <n v="106"/>
    <n v="144512310"/>
    <s v="Action"/>
    <s v="Crime"/>
    <s v="Thriller"/>
    <m/>
    <m/>
    <m/>
    <m/>
    <s v="The Fast and the Furious"/>
    <n v="272223"/>
    <n v="988"/>
    <s v="English"/>
    <s v="USA"/>
    <s v="PG-13"/>
    <n v="38000000"/>
    <n v="2001"/>
    <n v="6.7"/>
    <n v="1.8"/>
    <n v="106512310"/>
    <s v="Profit"/>
  </r>
  <r>
    <x v="64"/>
    <n v="362"/>
    <n v="166"/>
    <n v="127490802"/>
    <s v="Drama"/>
    <s v="Fantasy"/>
    <s v="Romance"/>
    <m/>
    <m/>
    <m/>
    <m/>
    <s v="The Curious Case of Benjamin Button"/>
    <n v="459346"/>
    <n v="822"/>
    <s v="English"/>
    <s v="USA"/>
    <s v="PG-13"/>
    <n v="150000000"/>
    <n v="2008"/>
    <n v="7.8"/>
    <n v="2.8"/>
    <n v="-22509198"/>
    <s v="Loss"/>
  </r>
  <r>
    <x v="65"/>
    <n v="500"/>
    <n v="132"/>
    <n v="146405371"/>
    <s v="Action"/>
    <s v="Adventure"/>
    <s v="Sci-Fi"/>
    <m/>
    <m/>
    <m/>
    <m/>
    <s v="X-Men: First Class"/>
    <n v="518537"/>
    <n v="698"/>
    <s v="English"/>
    <s v="USA"/>
    <s v="PG-13"/>
    <n v="160000000"/>
    <n v="2011"/>
    <n v="7.8"/>
    <n v="2.2000000000000002"/>
    <n v="-13594629"/>
    <s v="Loss"/>
  </r>
  <r>
    <x v="66"/>
    <n v="389"/>
    <n v="137"/>
    <n v="281666058"/>
    <s v="Adventure"/>
    <s v="Sci-Fi"/>
    <m/>
    <m/>
    <m/>
    <m/>
    <m/>
    <s v="The Hunger Games: Mockingjay - Part 2"/>
    <n v="166137"/>
    <n v="383"/>
    <s v="English"/>
    <s v="USA"/>
    <s v="PG-13"/>
    <n v="160000000"/>
    <n v="2015"/>
    <n v="6.6"/>
    <n v="2.2999999999999998"/>
    <n v="121666058"/>
    <s v="Profit"/>
  </r>
  <r>
    <x v="67"/>
    <n v="235"/>
    <n v="109"/>
    <n v="63143812"/>
    <s v="Action"/>
    <s v="Adventure"/>
    <s v="Family"/>
    <s v="Fantasy"/>
    <m/>
    <m/>
    <m/>
    <s v="The Sorcerer's Apprentice"/>
    <n v="124185"/>
    <n v="238"/>
    <s v="English"/>
    <s v="USA"/>
    <s v="PG"/>
    <n v="150000000"/>
    <n v="2010"/>
    <n v="6.1"/>
    <n v="1.8"/>
    <n v="-86856188"/>
    <s v="Loss"/>
  </r>
  <r>
    <x v="68"/>
    <n v="231"/>
    <n v="98"/>
    <n v="60655503"/>
    <s v="Action"/>
    <s v="Adventure"/>
    <s v="Drama"/>
    <s v="Thriller"/>
    <m/>
    <m/>
    <m/>
    <s v="Poseidon"/>
    <n v="82380"/>
    <n v="629"/>
    <s v="English"/>
    <s v="USA"/>
    <s v="PG-13"/>
    <n v="160000000"/>
    <n v="2006"/>
    <n v="5.6"/>
    <n v="1.6"/>
    <n v="-99344497"/>
    <s v="Loss"/>
  </r>
  <r>
    <x v="69"/>
    <n v="218"/>
    <n v="113"/>
    <n v="76846624"/>
    <s v="Adventure"/>
    <s v="Family"/>
    <s v="Fantasy"/>
    <m/>
    <m/>
    <m/>
    <m/>
    <s v="Alice Through the Looking Glass"/>
    <n v="21352"/>
    <n v="131"/>
    <s v="English"/>
    <s v="USA"/>
    <s v="PG"/>
    <n v="170000000"/>
    <n v="2016"/>
    <n v="6.4"/>
    <n v="1.9"/>
    <n v="-93153376"/>
    <s v="Loss"/>
  </r>
  <r>
    <x v="70"/>
    <n v="227"/>
    <n v="93"/>
    <n v="320706665"/>
    <s v="Adventure"/>
    <s v="Animation"/>
    <s v="Comedy"/>
    <s v="Family"/>
    <s v="Fantasy"/>
    <m/>
    <m/>
    <s v="Shrek the Third"/>
    <n v="211971"/>
    <n v="326"/>
    <s v="English"/>
    <s v="USA"/>
    <s v="PG"/>
    <n v="160000000"/>
    <n v="2007"/>
    <n v="6.1"/>
    <n v="1.6"/>
    <n v="160706665"/>
    <s v="Profit"/>
  </r>
  <r>
    <x v="71"/>
    <n v="275"/>
    <n v="123"/>
    <n v="46978995"/>
    <s v="Action"/>
    <s v="Adventure"/>
    <s v="Fantasy"/>
    <m/>
    <m/>
    <m/>
    <m/>
    <s v="Warcraft"/>
    <n v="111609"/>
    <n v="781"/>
    <s v="English"/>
    <s v="USA"/>
    <s v="PG-13"/>
    <n v="160000000"/>
    <n v="2016"/>
    <n v="7.3"/>
    <n v="2"/>
    <n v="-113021005"/>
    <s v="Loss"/>
  </r>
  <r>
    <x v="72"/>
    <n v="474"/>
    <n v="126"/>
    <n v="89732035"/>
    <s v="Action"/>
    <s v="Adventure"/>
    <s v="Sci-Fi"/>
    <m/>
    <m/>
    <m/>
    <m/>
    <s v="Terminator Genisys"/>
    <n v="188457"/>
    <n v="867"/>
    <s v="English"/>
    <s v="USA"/>
    <s v="PG-13"/>
    <n v="155000000"/>
    <n v="2015"/>
    <n v="6.6"/>
    <n v="2.1"/>
    <n v="-65267965"/>
    <s v="Loss"/>
  </r>
  <r>
    <x v="73"/>
    <n v="228"/>
    <n v="113"/>
    <n v="104383624"/>
    <s v="Adventure"/>
    <s v="Family"/>
    <s v="Fantasy"/>
    <m/>
    <m/>
    <m/>
    <m/>
    <s v="The Chronicles of Narnia: The Voyage of the Dawn Treader"/>
    <n v="106446"/>
    <n v="227"/>
    <s v="English"/>
    <s v="USA"/>
    <s v="PG"/>
    <n v="155000000"/>
    <n v="2010"/>
    <n v="6.3"/>
    <n v="1.9"/>
    <n v="-50616376"/>
    <s v="Loss"/>
  </r>
  <r>
    <x v="26"/>
    <n v="191"/>
    <n v="184"/>
    <n v="198539855"/>
    <s v="Action"/>
    <s v="Drama"/>
    <s v="History"/>
    <s v="Romance"/>
    <s v="War"/>
    <m/>
    <m/>
    <s v="Pearl Harbor"/>
    <n v="254111"/>
    <n v="1999"/>
    <s v="English"/>
    <s v="USA"/>
    <s v="PG-13"/>
    <n v="140000000"/>
    <n v="2001"/>
    <n v="6.1"/>
    <n v="3.1"/>
    <n v="58539855"/>
    <s v="Profit"/>
  </r>
  <r>
    <x v="26"/>
    <n v="396"/>
    <n v="144"/>
    <n v="318759914"/>
    <s v="Action"/>
    <s v="Adventure"/>
    <s v="Sci-Fi"/>
    <m/>
    <m/>
    <m/>
    <m/>
    <s v="Transformers"/>
    <n v="513158"/>
    <n v="1782"/>
    <s v="English"/>
    <s v="USA"/>
    <s v="PG-13"/>
    <n v="150000000"/>
    <n v="2007"/>
    <n v="7.1"/>
    <n v="2.4"/>
    <n v="168759914"/>
    <s v="Profit"/>
  </r>
  <r>
    <x v="74"/>
    <n v="248"/>
    <n v="206"/>
    <n v="34293771"/>
    <s v="Action"/>
    <s v="Adventure"/>
    <s v="Biography"/>
    <s v="Drama"/>
    <s v="History"/>
    <s v="Romance"/>
    <s v="War"/>
    <s v="Alexander"/>
    <n v="138863"/>
    <n v="1390"/>
    <s v="English"/>
    <s v="Germany"/>
    <s v="R"/>
    <n v="155000000"/>
    <n v="2004"/>
    <n v="5.5"/>
    <n v="3.4"/>
    <n v="-120706229"/>
    <s v="Loss"/>
  </r>
  <r>
    <x v="8"/>
    <n v="329"/>
    <n v="138"/>
    <n v="292000866"/>
    <s v="Adventure"/>
    <s v="Family"/>
    <s v="Fantasy"/>
    <s v="Mystery"/>
    <m/>
    <m/>
    <m/>
    <s v="Harry Potter and the Order of the Phoenix"/>
    <n v="355137"/>
    <n v="1108"/>
    <s v="English"/>
    <s v="UK"/>
    <s v="PG-13"/>
    <n v="150000000"/>
    <n v="2007"/>
    <n v="7.5"/>
    <n v="2.2999999999999998"/>
    <n v="142000866"/>
    <s v="Profit"/>
  </r>
  <r>
    <x v="35"/>
    <n v="295"/>
    <n v="157"/>
    <n v="289994397"/>
    <s v="Adventure"/>
    <s v="Family"/>
    <s v="Fantasy"/>
    <s v="Mystery"/>
    <m/>
    <m/>
    <m/>
    <s v="Harry Potter and the Goblet of Fire"/>
    <n v="385670"/>
    <n v="1896"/>
    <s v="English"/>
    <s v="UK"/>
    <s v="PG-13"/>
    <n v="150000000"/>
    <n v="2005"/>
    <n v="7.6"/>
    <n v="2.6"/>
    <n v="139994397"/>
    <s v="Profit"/>
  </r>
  <r>
    <x v="20"/>
    <n v="318"/>
    <n v="102"/>
    <n v="227946274"/>
    <s v="Action"/>
    <s v="Drama"/>
    <m/>
    <m/>
    <m/>
    <m/>
    <m/>
    <s v="Hancock"/>
    <n v="343648"/>
    <n v="590"/>
    <s v="English"/>
    <s v="USA"/>
    <s v="PG-13"/>
    <n v="150000000"/>
    <n v="2008"/>
    <n v="6.4"/>
    <n v="1.7"/>
    <n v="77946274"/>
    <s v="Profit"/>
  </r>
  <r>
    <x v="66"/>
    <n v="323"/>
    <n v="104"/>
    <n v="256386216"/>
    <s v="Drama"/>
    <s v="Horror"/>
    <s v="Sci-Fi"/>
    <m/>
    <m/>
    <m/>
    <m/>
    <s v="I Am Legend"/>
    <n v="530870"/>
    <n v="1413"/>
    <s v="English"/>
    <s v="USA"/>
    <s v="PG-13"/>
    <n v="150000000"/>
    <n v="2007"/>
    <n v="7.2"/>
    <n v="1.7"/>
    <n v="106386216"/>
    <s v="Profit"/>
  </r>
  <r>
    <x v="23"/>
    <n v="276"/>
    <n v="115"/>
    <n v="206456431"/>
    <s v="Adventure"/>
    <s v="Comedy"/>
    <s v="Family"/>
    <s v="Fantasy"/>
    <m/>
    <m/>
    <m/>
    <s v="Charlie and the Chocolate Factory"/>
    <n v="320284"/>
    <n v="1361"/>
    <s v="English"/>
    <s v="USA"/>
    <s v="PG"/>
    <n v="150000000"/>
    <n v="2005"/>
    <n v="6.7"/>
    <n v="1.9"/>
    <n v="56456431"/>
    <s v="Profit"/>
  </r>
  <r>
    <x v="58"/>
    <n v="318"/>
    <n v="111"/>
    <n v="206435493"/>
    <s v="Animation"/>
    <s v="Comedy"/>
    <s v="Family"/>
    <s v="Fantasy"/>
    <m/>
    <m/>
    <m/>
    <s v="Ratatouille"/>
    <n v="473887"/>
    <n v="626"/>
    <s v="English"/>
    <s v="USA"/>
    <s v="G"/>
    <n v="150000000"/>
    <n v="2007"/>
    <n v="8"/>
    <n v="1.8"/>
    <n v="56435493"/>
    <s v="Profit"/>
  </r>
  <r>
    <x v="3"/>
    <n v="478"/>
    <n v="128"/>
    <n v="205343774"/>
    <s v="Action"/>
    <s v="Adventure"/>
    <m/>
    <m/>
    <m/>
    <m/>
    <m/>
    <s v="Batman Begins"/>
    <n v="980946"/>
    <n v="2685"/>
    <s v="English"/>
    <s v="USA"/>
    <s v="PG-13"/>
    <n v="150000000"/>
    <n v="2005"/>
    <n v="8.3000000000000007"/>
    <n v="2.1"/>
    <n v="55343774"/>
    <s v="Profit"/>
  </r>
  <r>
    <x v="75"/>
    <n v="167"/>
    <n v="89"/>
    <n v="179982968"/>
    <s v="Action"/>
    <s v="Adventure"/>
    <s v="Animation"/>
    <s v="Comedy"/>
    <s v="Family"/>
    <m/>
    <m/>
    <s v="Madagascar: Escape 2 Africa"/>
    <n v="146019"/>
    <n v="119"/>
    <s v="English"/>
    <s v="USA"/>
    <s v="PG"/>
    <n v="150000000"/>
    <n v="2008"/>
    <n v="6.7"/>
    <n v="1.5"/>
    <n v="29982968"/>
    <s v="Profit"/>
  </r>
  <r>
    <x v="76"/>
    <n v="185"/>
    <n v="105"/>
    <n v="177243721"/>
    <s v="Adventure"/>
    <s v="Comedy"/>
    <s v="Family"/>
    <s v="Fantasy"/>
    <m/>
    <m/>
    <m/>
    <s v="Night at the Museum: Battle of the Smithsonian"/>
    <n v="130272"/>
    <n v="209"/>
    <s v="English"/>
    <s v="USA"/>
    <s v="PG"/>
    <n v="150000000"/>
    <n v="2009"/>
    <n v="5.9"/>
    <n v="1.8"/>
    <n v="27243721"/>
    <s v="Profit"/>
  </r>
  <r>
    <x v="77"/>
    <n v="350"/>
    <n v="119"/>
    <n v="179883016"/>
    <s v="Action"/>
    <s v="Adventure"/>
    <s v="Fantasy"/>
    <s v="Sci-Fi"/>
    <s v="Thriller"/>
    <m/>
    <m/>
    <s v="X-Men Origins: Wolverine"/>
    <n v="361924"/>
    <n v="641"/>
    <s v="English"/>
    <s v="USA"/>
    <s v="PG-13"/>
    <n v="150000000"/>
    <n v="2009"/>
    <n v="6.7"/>
    <n v="2"/>
    <n v="29883016"/>
    <s v="Profit"/>
  </r>
  <r>
    <x v="42"/>
    <n v="245"/>
    <n v="129"/>
    <n v="139259759"/>
    <s v="Action"/>
    <s v="Sci-Fi"/>
    <m/>
    <m/>
    <m/>
    <m/>
    <m/>
    <s v="The Matrix Revolutions"/>
    <n v="364948"/>
    <n v="2121"/>
    <s v="English"/>
    <s v="Australia"/>
    <s v="R"/>
    <n v="150000000"/>
    <n v="2003"/>
    <n v="6.7"/>
    <n v="2.2000000000000002"/>
    <n v="-10740241"/>
    <s v="Loss"/>
  </r>
  <r>
    <x v="78"/>
    <n v="406"/>
    <n v="102"/>
    <n v="400736600"/>
    <s v="Adventure"/>
    <s v="Animation"/>
    <s v="Comedy"/>
    <s v="Family"/>
    <s v="Fantasy"/>
    <s v="Musical"/>
    <m/>
    <s v="Frozen"/>
    <n v="421658"/>
    <n v="904"/>
    <s v="English"/>
    <s v="USA"/>
    <s v="PG"/>
    <n v="150000000"/>
    <n v="2013"/>
    <n v="7.6"/>
    <n v="1.7"/>
    <n v="250736600"/>
    <s v="Profit"/>
  </r>
  <r>
    <x v="42"/>
    <n v="275"/>
    <n v="138"/>
    <n v="281492479"/>
    <s v="Action"/>
    <s v="Sci-Fi"/>
    <m/>
    <m/>
    <m/>
    <m/>
    <m/>
    <s v="The Matrix Reloaded"/>
    <n v="421818"/>
    <n v="2789"/>
    <s v="English"/>
    <s v="USA"/>
    <s v="R"/>
    <n v="150000000"/>
    <n v="2003"/>
    <n v="7.2"/>
    <n v="2.2999999999999998"/>
    <n v="131492479"/>
    <s v="Profit"/>
  </r>
  <r>
    <x v="72"/>
    <n v="486"/>
    <n v="112"/>
    <n v="206360018"/>
    <s v="Action"/>
    <s v="Adventure"/>
    <s v="Fantasy"/>
    <m/>
    <m/>
    <m/>
    <m/>
    <s v="Thor: The Dark World"/>
    <n v="414070"/>
    <n v="532"/>
    <s v="English"/>
    <s v="USA"/>
    <s v="PG-13"/>
    <n v="170000000"/>
    <n v="2013"/>
    <n v="7.1"/>
    <n v="1.9"/>
    <n v="36360018"/>
    <s v="Profit"/>
  </r>
  <r>
    <x v="79"/>
    <n v="739"/>
    <n v="120"/>
    <n v="153629485"/>
    <s v="Action"/>
    <s v="Adventure"/>
    <s v="Sci-Fi"/>
    <s v="Thriller"/>
    <m/>
    <m/>
    <m/>
    <s v="Mad Max: Fury Road"/>
    <n v="552503"/>
    <n v="1588"/>
    <s v="English"/>
    <s v="Australia"/>
    <s v="R"/>
    <n v="150000000"/>
    <n v="2015"/>
    <n v="8.1"/>
    <n v="2"/>
    <n v="3629485"/>
    <s v="Profit"/>
  </r>
  <r>
    <x v="80"/>
    <n v="298"/>
    <n v="146"/>
    <n v="133375846"/>
    <s v="Mystery"/>
    <s v="Thriller"/>
    <m/>
    <m/>
    <m/>
    <m/>
    <m/>
    <s v="Angels &amp; Demons"/>
    <n v="207839"/>
    <n v="435"/>
    <s v="English"/>
    <s v="USA"/>
    <s v="PG-13"/>
    <n v="150000000"/>
    <n v="2009"/>
    <n v="6.7"/>
    <n v="2.4"/>
    <n v="-16624154"/>
    <s v="Loss"/>
  </r>
  <r>
    <x v="81"/>
    <n v="516"/>
    <n v="115"/>
    <n v="181015141"/>
    <s v="Action"/>
    <s v="Adventure"/>
    <s v="Fantasy"/>
    <m/>
    <m/>
    <m/>
    <m/>
    <s v="Thor"/>
    <n v="536314"/>
    <n v="738"/>
    <s v="English"/>
    <s v="USA"/>
    <s v="PG-13"/>
    <n v="150000000"/>
    <n v="2011"/>
    <n v="7"/>
    <n v="1.9"/>
    <n v="31015141"/>
    <s v="Profit"/>
  </r>
  <r>
    <x v="82"/>
    <n v="225"/>
    <n v="96"/>
    <n v="114053579"/>
    <s v="Adventure"/>
    <s v="Animation"/>
    <s v="Comedy"/>
    <s v="Drama"/>
    <s v="Family"/>
    <m/>
    <m/>
    <s v="Bolt"/>
    <n v="146766"/>
    <n v="178"/>
    <s v="English"/>
    <s v="USA"/>
    <s v="PG"/>
    <n v="150000000"/>
    <n v="2008"/>
    <n v="6.9"/>
    <n v="1.6"/>
    <n v="-35946421"/>
    <s v="Loss"/>
  </r>
  <r>
    <x v="83"/>
    <n v="145"/>
    <n v="88"/>
    <n v="119420252"/>
    <s v="Action"/>
    <s v="Adventure"/>
    <s v="Animation"/>
    <s v="Comedy"/>
    <s v="Family"/>
    <s v="Fantasy"/>
    <s v="Sci-Fi"/>
    <s v="G-Force"/>
    <n v="33042"/>
    <n v="90"/>
    <s v="English"/>
    <s v="USA"/>
    <s v="PG"/>
    <n v="150000000"/>
    <n v="2009"/>
    <n v="5.0999999999999996"/>
    <n v="1.5"/>
    <n v="-30579748"/>
    <s v="Loss"/>
  </r>
  <r>
    <x v="84"/>
    <n v="310"/>
    <n v="99"/>
    <n v="83640426"/>
    <s v="Action"/>
    <s v="Adventure"/>
    <s v="Fantasy"/>
    <m/>
    <m/>
    <m/>
    <m/>
    <s v="Wrath of the Titans"/>
    <n v="152826"/>
    <n v="253"/>
    <s v="English"/>
    <s v="USA"/>
    <s v="PG-13"/>
    <n v="150000000"/>
    <n v="2012"/>
    <n v="5.8"/>
    <n v="1.6"/>
    <n v="-66359574"/>
    <s v="Loss"/>
  </r>
  <r>
    <x v="23"/>
    <n v="526"/>
    <n v="113"/>
    <n v="79711678"/>
    <s v="Comedy"/>
    <s v="Fantasy"/>
    <s v="Horror"/>
    <m/>
    <m/>
    <m/>
    <m/>
    <s v="Dark Shadows"/>
    <n v="199039"/>
    <n v="479"/>
    <s v="English"/>
    <s v="USA"/>
    <s v="PG-13"/>
    <n v="100000000"/>
    <n v="2012"/>
    <n v="6.2"/>
    <n v="1.9"/>
    <n v="-20288322"/>
    <s v="Loss"/>
  </r>
  <r>
    <x v="85"/>
    <n v="465"/>
    <n v="131"/>
    <n v="195000874"/>
    <s v="Action"/>
    <s v="Adventure"/>
    <s v="Thriller"/>
    <m/>
    <m/>
    <m/>
    <m/>
    <s v="Mission: Impossible - Rogue Nation"/>
    <n v="232187"/>
    <n v="440"/>
    <s v="English"/>
    <s v="China"/>
    <s v="PG-13"/>
    <n v="150000000"/>
    <n v="2015"/>
    <n v="7.4"/>
    <n v="2.2000000000000002"/>
    <n v="45000874"/>
    <s v="Profit"/>
  </r>
  <r>
    <x v="86"/>
    <n v="357"/>
    <n v="119"/>
    <n v="61937495"/>
    <s v="Drama"/>
    <s v="Fantasy"/>
    <s v="Horror"/>
    <s v="Thriller"/>
    <m/>
    <m/>
    <m/>
    <s v="The Wolfman"/>
    <n v="89442"/>
    <n v="432"/>
    <s v="English"/>
    <s v="USA"/>
    <s v="R"/>
    <n v="150000000"/>
    <n v="2010"/>
    <n v="5.8"/>
    <n v="2"/>
    <n v="-88062505"/>
    <s v="Loss"/>
  </r>
  <r>
    <x v="87"/>
    <n v="194"/>
    <n v="91"/>
    <n v="126597121"/>
    <s v="Adventure"/>
    <s v="Animation"/>
    <s v="Comedy"/>
    <s v="Family"/>
    <m/>
    <m/>
    <m/>
    <s v="Bee Movie"/>
    <n v="105902"/>
    <n v="206"/>
    <s v="English"/>
    <s v="USA"/>
    <s v="PG"/>
    <n v="150000000"/>
    <n v="2007"/>
    <n v="6.2"/>
    <n v="1.5"/>
    <n v="-23402879"/>
    <s v="Loss"/>
  </r>
  <r>
    <x v="88"/>
    <n v="284"/>
    <n v="90"/>
    <n v="165230261"/>
    <s v="Action"/>
    <s v="Adventure"/>
    <s v="Animation"/>
    <s v="Comedy"/>
    <s v="Family"/>
    <m/>
    <m/>
    <s v="Kung Fu Panda 2"/>
    <n v="182718"/>
    <n v="209"/>
    <s v="English"/>
    <s v="USA"/>
    <s v="PG"/>
    <n v="150000000"/>
    <n v="2011"/>
    <n v="7.3"/>
    <n v="1.5"/>
    <n v="15230261"/>
    <s v="Profit"/>
  </r>
  <r>
    <x v="89"/>
    <n v="280"/>
    <n v="103"/>
    <n v="131564731"/>
    <s v="Action"/>
    <s v="Adventure"/>
    <s v="Family"/>
    <s v="Fantasy"/>
    <m/>
    <m/>
    <m/>
    <s v="The Last Airbender"/>
    <n v="118951"/>
    <n v="1382"/>
    <s v="English"/>
    <s v="USA"/>
    <s v="PG"/>
    <n v="150000000"/>
    <n v="2010"/>
    <n v="4.2"/>
    <n v="1.7"/>
    <n v="-18435269"/>
    <s v="Loss"/>
  </r>
  <r>
    <x v="33"/>
    <n v="310"/>
    <n v="124"/>
    <n v="133382309"/>
    <s v="Action"/>
    <s v="Adventure"/>
    <s v="Thriller"/>
    <m/>
    <m/>
    <m/>
    <m/>
    <s v="Mission: Impossible III"/>
    <n v="256695"/>
    <n v="871"/>
    <s v="English"/>
    <s v="USA"/>
    <s v="PG-13"/>
    <n v="150000000"/>
    <n v="2006"/>
    <n v="6.9"/>
    <n v="2.1"/>
    <n v="-16617691"/>
    <s v="Loss"/>
  </r>
  <r>
    <x v="40"/>
    <n v="339"/>
    <n v="131"/>
    <n v="73103784"/>
    <s v="Action"/>
    <s v="Drama"/>
    <s v="Thriller"/>
    <m/>
    <m/>
    <m/>
    <m/>
    <s v="White House Down"/>
    <n v="164238"/>
    <n v="434"/>
    <s v="English"/>
    <s v="USA"/>
    <s v="PG-13"/>
    <n v="150000000"/>
    <n v="2013"/>
    <n v="6.4"/>
    <n v="2.2000000000000002"/>
    <n v="-76896216"/>
    <s v="Loss"/>
  </r>
  <r>
    <x v="90"/>
    <n v="132"/>
    <n v="88"/>
    <n v="21379315"/>
    <s v="Action"/>
    <s v="Adventure"/>
    <s v="Animation"/>
    <s v="Comedy"/>
    <s v="Family"/>
    <s v="Sci-Fi"/>
    <m/>
    <s v="Mars Needs Moms"/>
    <n v="17590"/>
    <n v="112"/>
    <s v="English"/>
    <s v="USA"/>
    <s v="PG"/>
    <n v="150000000"/>
    <n v="2011"/>
    <n v="5.4"/>
    <n v="1.5"/>
    <n v="-128620685"/>
    <s v="Loss"/>
  </r>
  <r>
    <x v="91"/>
    <n v="135"/>
    <n v="85"/>
    <n v="64459316"/>
    <s v="Adventure"/>
    <s v="Animation"/>
    <s v="Comedy"/>
    <s v="Family"/>
    <m/>
    <m/>
    <m/>
    <s v="Flushed Away"/>
    <n v="85086"/>
    <n v="122"/>
    <s v="English"/>
    <s v="UK"/>
    <s v="PG"/>
    <n v="149000000"/>
    <n v="2006"/>
    <n v="6.7"/>
    <n v="1.4"/>
    <n v="-84540684"/>
    <s v="Loss"/>
  </r>
  <r>
    <x v="92"/>
    <n v="256"/>
    <n v="111"/>
    <n v="34964818"/>
    <s v="Adventure"/>
    <s v="Family"/>
    <s v="Fantasy"/>
    <m/>
    <m/>
    <m/>
    <m/>
    <s v="Pan"/>
    <n v="39956"/>
    <n v="186"/>
    <s v="English"/>
    <s v="USA"/>
    <s v="PG"/>
    <n v="150000000"/>
    <n v="2015"/>
    <n v="5.8"/>
    <n v="1.8"/>
    <n v="-115035182"/>
    <s v="Loss"/>
  </r>
  <r>
    <x v="93"/>
    <n v="196"/>
    <n v="92"/>
    <n v="111505642"/>
    <s v="Adventure"/>
    <s v="Animation"/>
    <s v="Comedy"/>
    <s v="Family"/>
    <s v="Sci-Fi"/>
    <m/>
    <m/>
    <s v="Mr. Peabody &amp; Sherman"/>
    <n v="47900"/>
    <n v="130"/>
    <s v="English"/>
    <s v="USA"/>
    <s v="PG"/>
    <n v="145000000"/>
    <n v="2014"/>
    <n v="6.9"/>
    <n v="1.5"/>
    <n v="-33494358"/>
    <s v="Loss"/>
  </r>
  <r>
    <x v="68"/>
    <n v="220"/>
    <n v="196"/>
    <n v="133228348"/>
    <s v="Adventure"/>
    <m/>
    <m/>
    <m/>
    <m/>
    <m/>
    <m/>
    <s v="Troy"/>
    <n v="381672"/>
    <n v="1694"/>
    <s v="English"/>
    <s v="USA"/>
    <s v="R"/>
    <n v="175000000"/>
    <n v="2004"/>
    <n v="7.2"/>
    <n v="3.3"/>
    <n v="-41771652"/>
    <s v="Loss"/>
  </r>
  <r>
    <x v="75"/>
    <n v="211"/>
    <n v="93"/>
    <n v="216366733"/>
    <s v="Adventure"/>
    <s v="Animation"/>
    <s v="Comedy"/>
    <s v="Family"/>
    <m/>
    <m/>
    <m/>
    <s v="Madagascar 3: Europe's Most Wanted"/>
    <n v="119213"/>
    <n v="154"/>
    <s v="English"/>
    <s v="USA"/>
    <s v="PG"/>
    <n v="145000000"/>
    <n v="2012"/>
    <n v="6.9"/>
    <n v="1.6"/>
    <n v="71366733"/>
    <s v="Profit"/>
  </r>
  <r>
    <x v="94"/>
    <n v="264"/>
    <n v="133"/>
    <n v="160201106"/>
    <s v="Action"/>
    <s v="Adventure"/>
    <s v="Thriller"/>
    <m/>
    <m/>
    <m/>
    <m/>
    <s v="Die Another Day"/>
    <n v="169914"/>
    <n v="1185"/>
    <s v="English"/>
    <s v="UK"/>
    <s v="PG-13"/>
    <n v="142000000"/>
    <n v="2002"/>
    <n v="6.1"/>
    <n v="2.2000000000000002"/>
    <n v="18201106"/>
    <s v="Profit"/>
  </r>
  <r>
    <x v="95"/>
    <n v="464"/>
    <n v="116"/>
    <n v="118099659"/>
    <s v="Action"/>
    <s v="Comedy"/>
    <s v="Fantasy"/>
    <s v="Sci-Fi"/>
    <m/>
    <m/>
    <m/>
    <s v="Ghostbusters"/>
    <n v="69757"/>
    <n v="1211"/>
    <s v="English"/>
    <s v="USA"/>
    <s v="PG-13"/>
    <n v="144000000"/>
    <n v="2016"/>
    <n v="5.5"/>
    <n v="1.9"/>
    <n v="-25900341"/>
    <s v="Loss"/>
  </r>
  <r>
    <x v="26"/>
    <n v="167"/>
    <n v="153"/>
    <n v="201573391"/>
    <s v="Action"/>
    <s v="Adventure"/>
    <s v="Sci-Fi"/>
    <s v="Thriller"/>
    <m/>
    <m/>
    <m/>
    <s v="Armageddon"/>
    <n v="322395"/>
    <n v="1171"/>
    <s v="English"/>
    <s v="USA"/>
    <s v="PG-13"/>
    <n v="140000000"/>
    <n v="1998"/>
    <n v="6.6"/>
    <n v="2.6"/>
    <n v="61573391"/>
    <s v="Profit"/>
  </r>
  <r>
    <x v="14"/>
    <n v="208"/>
    <n v="88"/>
    <n v="190418803"/>
    <s v="Action"/>
    <s v="Adventure"/>
    <s v="Comedy"/>
    <s v="Family"/>
    <s v="Fantasy"/>
    <s v="Mystery"/>
    <s v="Sci-Fi"/>
    <s v="Men in Black II"/>
    <n v="270207"/>
    <n v="606"/>
    <s v="English"/>
    <s v="USA"/>
    <s v="PG-13"/>
    <n v="140000000"/>
    <n v="2002"/>
    <n v="6.1"/>
    <n v="1.5"/>
    <n v="50418803"/>
    <s v="Profit"/>
  </r>
  <r>
    <x v="41"/>
    <n v="287"/>
    <n v="115"/>
    <n v="82161969"/>
    <s v="Action"/>
    <s v="Adventure"/>
    <s v="Animation"/>
    <s v="Fantasy"/>
    <m/>
    <m/>
    <m/>
    <s v="Beowulf"/>
    <n v="142440"/>
    <n v="505"/>
    <s v="English"/>
    <s v="USA"/>
    <s v="PG-13"/>
    <n v="150000000"/>
    <n v="2007"/>
    <n v="6.3"/>
    <n v="1.9"/>
    <n v="-67838031"/>
    <s v="Loss"/>
  </r>
  <r>
    <x v="96"/>
    <n v="210"/>
    <n v="95"/>
    <n v="143523463"/>
    <s v="Action"/>
    <s v="Adventure"/>
    <s v="Animation"/>
    <s v="Comedy"/>
    <s v="Family"/>
    <m/>
    <m/>
    <s v="Kung Fu Panda 3"/>
    <n v="64322"/>
    <n v="145"/>
    <s v="English"/>
    <s v="USA"/>
    <s v="PG"/>
    <n v="145000000"/>
    <n v="2016"/>
    <n v="7.2"/>
    <n v="1.6"/>
    <n v="-1476537"/>
    <s v="Loss"/>
  </r>
  <r>
    <x v="58"/>
    <n v="432"/>
    <n v="133"/>
    <n v="209364921"/>
    <s v="Action"/>
    <s v="Adventure"/>
    <s v="Thriller"/>
    <m/>
    <m/>
    <m/>
    <m/>
    <s v="Mission: Impossible - Ghost Protocol"/>
    <n v="365104"/>
    <n v="512"/>
    <s v="English"/>
    <s v="USA"/>
    <s v="PG-13"/>
    <n v="145000000"/>
    <n v="2011"/>
    <n v="7.4"/>
    <n v="2.2000000000000002"/>
    <n v="64364921"/>
    <s v="Profit"/>
  </r>
  <r>
    <x v="97"/>
    <n v="256"/>
    <n v="97"/>
    <n v="103400692"/>
    <s v="Adventure"/>
    <s v="Animation"/>
    <s v="Family"/>
    <s v="Fantasy"/>
    <m/>
    <m/>
    <m/>
    <s v="Rise of the Guardians"/>
    <n v="123553"/>
    <n v="174"/>
    <s v="English"/>
    <s v="USA"/>
    <s v="PG"/>
    <n v="145000000"/>
    <n v="2012"/>
    <n v="7.3"/>
    <n v="1.6"/>
    <n v="-41599308"/>
    <s v="Loss"/>
  </r>
  <r>
    <x v="98"/>
    <n v="135"/>
    <n v="90"/>
    <n v="110332737"/>
    <s v="Comedy"/>
    <s v="Crime"/>
    <m/>
    <m/>
    <m/>
    <m/>
    <m/>
    <s v="Fun with Dick and Jane"/>
    <n v="110788"/>
    <n v="258"/>
    <s v="English"/>
    <s v="USA"/>
    <s v="PG-13"/>
    <n v="100000000"/>
    <n v="2005"/>
    <n v="6.1"/>
    <n v="1.5"/>
    <n v="10332737"/>
    <s v="Profit"/>
  </r>
  <r>
    <x v="99"/>
    <n v="190"/>
    <n v="154"/>
    <n v="111110575"/>
    <s v="Action"/>
    <s v="Drama"/>
    <s v="History"/>
    <s v="War"/>
    <m/>
    <m/>
    <m/>
    <s v="The Last Samurai"/>
    <n v="317166"/>
    <n v="928"/>
    <s v="English"/>
    <s v="USA"/>
    <s v="R"/>
    <n v="140000000"/>
    <n v="2003"/>
    <n v="7.7"/>
    <n v="2.6"/>
    <n v="-28889425"/>
    <s v="Loss"/>
  </r>
  <r>
    <x v="17"/>
    <n v="314"/>
    <n v="150"/>
    <n v="65007045"/>
    <s v="Action"/>
    <s v="Adventure"/>
    <s v="Drama"/>
    <m/>
    <m/>
    <m/>
    <m/>
    <s v="Exodus: Gods and Kings"/>
    <n v="128682"/>
    <n v="657"/>
    <s v="English"/>
    <s v="UK"/>
    <s v="PG-13"/>
    <n v="140000000"/>
    <n v="2014"/>
    <n v="6.1"/>
    <n v="2.5"/>
    <n v="-74992955"/>
    <s v="Loss"/>
  </r>
  <r>
    <x v="33"/>
    <n v="518"/>
    <n v="127"/>
    <n v="257704099"/>
    <s v="Action"/>
    <s v="Adventure"/>
    <s v="Sci-Fi"/>
    <m/>
    <m/>
    <m/>
    <m/>
    <s v="Star Trek"/>
    <n v="504419"/>
    <n v="1559"/>
    <s v="English"/>
    <s v="USA"/>
    <s v="PG-13"/>
    <n v="150000000"/>
    <n v="2009"/>
    <n v="8"/>
    <n v="2.1"/>
    <n v="107704099"/>
    <s v="Profit"/>
  </r>
  <r>
    <x v="5"/>
    <n v="291"/>
    <n v="121"/>
    <n v="403706375"/>
    <s v="Action"/>
    <s v="Adventure"/>
    <s v="Fantasy"/>
    <s v="Romance"/>
    <m/>
    <m/>
    <m/>
    <s v="Spider-Man"/>
    <n v="544665"/>
    <n v="2012"/>
    <s v="English"/>
    <s v="USA"/>
    <s v="PG-13"/>
    <n v="139000000"/>
    <n v="2002"/>
    <n v="7.3"/>
    <n v="2"/>
    <n v="264706375"/>
    <s v="Profit"/>
  </r>
  <r>
    <x v="61"/>
    <n v="292"/>
    <n v="102"/>
    <n v="176997107"/>
    <s v="Action"/>
    <s v="Adventure"/>
    <s v="Animation"/>
    <s v="Comedy"/>
    <s v="Family"/>
    <s v="Fantasy"/>
    <m/>
    <s v="How to Train Your Dragon 2"/>
    <n v="221128"/>
    <n v="343"/>
    <s v="English"/>
    <s v="USA"/>
    <s v="PG"/>
    <n v="145000000"/>
    <n v="2014"/>
    <n v="7.9"/>
    <n v="1.7"/>
    <n v="31997107"/>
    <s v="Profit"/>
  </r>
  <r>
    <x v="100"/>
    <n v="184"/>
    <n v="126"/>
    <n v="31141074"/>
    <s v="Action"/>
    <s v="Adventure"/>
    <s v="Fantasy"/>
    <m/>
    <m/>
    <m/>
    <m/>
    <s v="Gods of Egypt"/>
    <n v="51892"/>
    <n v="273"/>
    <s v="English"/>
    <s v="USA"/>
    <s v="PG-13"/>
    <n v="140000000"/>
    <n v="2016"/>
    <n v="5.5"/>
    <n v="2.1"/>
    <n v="-108858926"/>
    <s v="Loss"/>
  </r>
  <r>
    <x v="47"/>
    <n v="145"/>
    <n v="121"/>
    <n v="31704416"/>
    <s v="Action"/>
    <s v="Adventure"/>
    <s v="Sci-Fi"/>
    <s v="Thriller"/>
    <m/>
    <m/>
    <m/>
    <s v="Stealth"/>
    <n v="45455"/>
    <n v="388"/>
    <s v="English"/>
    <s v="USA"/>
    <s v="PG-13"/>
    <n v="135000000"/>
    <n v="2005"/>
    <n v="5"/>
    <n v="2"/>
    <n v="-103295584"/>
    <s v="Loss"/>
  </r>
  <r>
    <x v="9"/>
    <n v="451"/>
    <n v="215"/>
    <n v="107503316"/>
    <s v="Action"/>
    <s v="Drama"/>
    <s v="Mystery"/>
    <s v="Sci-Fi"/>
    <m/>
    <m/>
    <m/>
    <s v="Watchmen"/>
    <n v="392474"/>
    <n v="1229"/>
    <s v="English"/>
    <s v="USA"/>
    <s v="R"/>
    <n v="130000000"/>
    <n v="2009"/>
    <n v="7.7"/>
    <n v="3.6"/>
    <n v="-22496684"/>
    <s v="Loss"/>
  </r>
  <r>
    <x v="101"/>
    <n v="141"/>
    <n v="127"/>
    <n v="129734803"/>
    <s v="Action"/>
    <s v="Crime"/>
    <s v="Thriller"/>
    <m/>
    <m/>
    <m/>
    <m/>
    <s v="Lethal Weapon 4"/>
    <n v="127497"/>
    <n v="287"/>
    <s v="English"/>
    <s v="USA"/>
    <s v="R"/>
    <n v="140000000"/>
    <n v="1998"/>
    <n v="6.6"/>
    <n v="2.1"/>
    <n v="-10265197"/>
    <s v="Loss"/>
  </r>
  <r>
    <x v="102"/>
    <n v="267"/>
    <n v="138"/>
    <n v="132122995"/>
    <s v="Action"/>
    <s v="Sci-Fi"/>
    <m/>
    <m/>
    <m/>
    <m/>
    <m/>
    <s v="Hulk"/>
    <n v="212106"/>
    <n v="1445"/>
    <s v="English"/>
    <s v="USA"/>
    <s v="PG-13"/>
    <n v="137000000"/>
    <n v="2003"/>
    <n v="5.7"/>
    <n v="2.2999999999999998"/>
    <n v="-4877005"/>
    <s v="Loss"/>
  </r>
  <r>
    <x v="103"/>
    <n v="351"/>
    <n v="122"/>
    <n v="122512052"/>
    <s v="Action"/>
    <s v="Adventure"/>
    <s v="Sci-Fi"/>
    <s v="Thriller"/>
    <m/>
    <m/>
    <m/>
    <s v="G.I. Joe: Retaliation"/>
    <n v="146352"/>
    <n v="288"/>
    <s v="English"/>
    <s v="USA"/>
    <s v="PG-13"/>
    <n v="130000000"/>
    <n v="2013"/>
    <n v="5.8"/>
    <n v="2"/>
    <n v="-7487948"/>
    <s v="Loss"/>
  </r>
  <r>
    <x v="104"/>
    <n v="163"/>
    <n v="124"/>
    <n v="68642452"/>
    <s v="Action"/>
    <s v="Adventure"/>
    <s v="Comedy"/>
    <s v="Thriller"/>
    <m/>
    <m/>
    <m/>
    <s v="Sahara"/>
    <n v="77673"/>
    <n v="463"/>
    <s v="English"/>
    <s v="UK"/>
    <s v="PG-13"/>
    <n v="130000000"/>
    <n v="2005"/>
    <n v="6"/>
    <n v="2.1"/>
    <n v="-61357548"/>
    <s v="Loss"/>
  </r>
  <r>
    <x v="105"/>
    <n v="166"/>
    <n v="106"/>
    <n v="32131830"/>
    <s v="Action"/>
    <s v="Adventure"/>
    <s v="Animation"/>
    <s v="Fantasy"/>
    <s v="Romance"/>
    <s v="Sci-Fi"/>
    <m/>
    <s v="Final Fantasy: The Spirits Within"/>
    <n v="72259"/>
    <n v="788"/>
    <s v="English"/>
    <s v="USA"/>
    <s v="PG-13"/>
    <n v="137000000"/>
    <n v="2001"/>
    <n v="6.4"/>
    <n v="1.8"/>
    <n v="-104868170"/>
    <s v="Loss"/>
  </r>
  <r>
    <x v="86"/>
    <n v="510"/>
    <n v="124"/>
    <n v="176636816"/>
    <s v="Action"/>
    <s v="Adventure"/>
    <s v="Sci-Fi"/>
    <m/>
    <m/>
    <m/>
    <m/>
    <s v="Captain America: The First Avenger"/>
    <n v="508818"/>
    <n v="679"/>
    <s v="English"/>
    <s v="USA"/>
    <s v="PG-13"/>
    <n v="140000000"/>
    <n v="2011"/>
    <n v="6.9"/>
    <n v="2.1"/>
    <n v="36636816"/>
    <s v="Profit"/>
  </r>
  <r>
    <x v="73"/>
    <n v="197"/>
    <n v="128"/>
    <n v="126930660"/>
    <s v="Action"/>
    <s v="Adventure"/>
    <s v="Thriller"/>
    <m/>
    <m/>
    <m/>
    <m/>
    <s v="The World Is Not Enough"/>
    <n v="157519"/>
    <n v="683"/>
    <s v="English"/>
    <s v="UK"/>
    <s v="PG-13"/>
    <n v="135000000"/>
    <n v="1999"/>
    <n v="6.4"/>
    <n v="2.1"/>
    <n v="-8069340"/>
    <s v="Loss"/>
  </r>
  <r>
    <x v="106"/>
    <n v="244"/>
    <n v="138"/>
    <n v="93926386"/>
    <s v="Action"/>
    <s v="Adventure"/>
    <s v="Drama"/>
    <s v="History"/>
    <s v="War"/>
    <m/>
    <m/>
    <s v="Master and Commander: The Far Side of the World"/>
    <n v="168207"/>
    <n v="684"/>
    <s v="English"/>
    <s v="USA"/>
    <s v="PG-13"/>
    <n v="150000000"/>
    <n v="2003"/>
    <n v="7.4"/>
    <n v="2.2999999999999998"/>
    <n v="-56073614"/>
    <s v="Loss"/>
  </r>
  <r>
    <x v="107"/>
    <n v="322"/>
    <n v="115"/>
    <n v="292298923"/>
    <s v="Adventure"/>
    <s v="Drama"/>
    <s v="Fantasy"/>
    <s v="Romance"/>
    <m/>
    <m/>
    <m/>
    <s v="The Twilight Saga: Breaking Dawn - Part 2"/>
    <n v="185394"/>
    <n v="329"/>
    <s v="English"/>
    <s v="USA"/>
    <s v="PG-13"/>
    <n v="120000000"/>
    <n v="2012"/>
    <n v="5.5"/>
    <n v="1.9"/>
    <n v="172298923"/>
    <s v="Profit"/>
  </r>
  <r>
    <x v="79"/>
    <n v="156"/>
    <n v="100"/>
    <n v="63992328"/>
    <s v="Animation"/>
    <s v="Comedy"/>
    <s v="Family"/>
    <s v="Musical"/>
    <m/>
    <m/>
    <m/>
    <s v="Happy Feet 2"/>
    <n v="32399"/>
    <n v="79"/>
    <s v="English"/>
    <s v="Australia"/>
    <s v="PG"/>
    <n v="135000000"/>
    <n v="2011"/>
    <n v="5.9"/>
    <n v="1.7"/>
    <n v="-71007672"/>
    <s v="Loss"/>
  </r>
  <r>
    <x v="108"/>
    <n v="354"/>
    <n v="135"/>
    <n v="134518390"/>
    <s v="Action"/>
    <s v="Adventure"/>
    <s v="Sci-Fi"/>
    <m/>
    <m/>
    <m/>
    <m/>
    <s v="The Incredible Hulk"/>
    <n v="326286"/>
    <n v="643"/>
    <s v="English"/>
    <s v="USA"/>
    <s v="PG-13"/>
    <n v="150000000"/>
    <n v="2008"/>
    <n v="6.8"/>
    <n v="2.2000000000000002"/>
    <n v="-15481610"/>
    <s v="Loss"/>
  </r>
  <r>
    <x v="37"/>
    <n v="252"/>
    <n v="117"/>
    <n v="52792307"/>
    <s v="Adventure"/>
    <s v="Family"/>
    <s v="Fantasy"/>
    <m/>
    <m/>
    <m/>
    <m/>
    <s v="The BFG"/>
    <n v="12572"/>
    <n v="106"/>
    <s v="English"/>
    <s v="UK"/>
    <s v="PG"/>
    <n v="140000000"/>
    <n v="2016"/>
    <n v="6.8"/>
    <n v="2"/>
    <n v="-87207693"/>
    <s v="Loss"/>
  </r>
  <r>
    <x v="109"/>
    <n v="556"/>
    <n v="156"/>
    <n v="183635922"/>
    <s v="Adventure"/>
    <s v="Drama"/>
    <s v="Thriller"/>
    <s v="Western"/>
    <m/>
    <m/>
    <m/>
    <s v="The Revenant"/>
    <n v="406020"/>
    <n v="1188"/>
    <s v="English"/>
    <s v="USA"/>
    <s v="R"/>
    <n v="135000000"/>
    <n v="2015"/>
    <n v="8.1"/>
    <n v="2.6"/>
    <n v="48635922"/>
    <s v="Profit"/>
  </r>
  <r>
    <x v="110"/>
    <n v="166"/>
    <n v="96"/>
    <n v="83024900"/>
    <s v="Adventure"/>
    <s v="Animation"/>
    <s v="Comedy"/>
    <s v="Family"/>
    <s v="Sport"/>
    <m/>
    <m/>
    <s v="Turbo"/>
    <n v="62424"/>
    <n v="90"/>
    <s v="English"/>
    <s v="USA"/>
    <s v="PG"/>
    <n v="135000000"/>
    <n v="2013"/>
    <n v="6.5"/>
    <n v="1.6"/>
    <n v="-51975100"/>
    <s v="Loss"/>
  </r>
  <r>
    <x v="1"/>
    <n v="362"/>
    <n v="107"/>
    <n v="123207194"/>
    <s v="Adventure"/>
    <s v="Animation"/>
    <s v="Comedy"/>
    <s v="Family"/>
    <s v="Western"/>
    <m/>
    <m/>
    <s v="Rango"/>
    <n v="183208"/>
    <n v="337"/>
    <s v="English"/>
    <s v="USA"/>
    <s v="PG"/>
    <n v="135000000"/>
    <n v="2011"/>
    <n v="7.2"/>
    <n v="1.8"/>
    <n v="-11792806"/>
    <s v="Loss"/>
  </r>
  <r>
    <x v="75"/>
    <n v="153"/>
    <n v="92"/>
    <n v="83348920"/>
    <s v="Adventure"/>
    <s v="Animation"/>
    <s v="Comedy"/>
    <s v="Family"/>
    <m/>
    <m/>
    <m/>
    <s v="Penguins of Madagascar"/>
    <n v="60230"/>
    <n v="118"/>
    <s v="English"/>
    <s v="USA"/>
    <s v="PG"/>
    <n v="132000000"/>
    <n v="2014"/>
    <n v="6.7"/>
    <n v="1.5"/>
    <n v="-48651080"/>
    <s v="Loss"/>
  </r>
  <r>
    <x v="111"/>
    <n v="329"/>
    <n v="115"/>
    <n v="227137090"/>
    <s v="Action"/>
    <s v="Mystery"/>
    <s v="Thriller"/>
    <m/>
    <m/>
    <m/>
    <m/>
    <s v="The Bourne Ultimatum"/>
    <n v="491077"/>
    <n v="820"/>
    <s v="English"/>
    <s v="USA"/>
    <s v="PG-13"/>
    <n v="110000000"/>
    <n v="2007"/>
    <n v="8.1"/>
    <n v="1.9"/>
    <n v="117137090"/>
    <s v="Profit"/>
  </r>
  <r>
    <x v="112"/>
    <n v="266"/>
    <n v="92"/>
    <n v="215395021"/>
    <s v="Action"/>
    <s v="Adventure"/>
    <s v="Animation"/>
    <s v="Comedy"/>
    <s v="Family"/>
    <m/>
    <m/>
    <s v="Kung Fu Panda"/>
    <n v="307029"/>
    <n v="360"/>
    <s v="English"/>
    <s v="USA"/>
    <s v="PG"/>
    <n v="130000000"/>
    <n v="2008"/>
    <n v="7.6"/>
    <n v="1.5"/>
    <n v="85395021"/>
    <s v="Profit"/>
  </r>
  <r>
    <x v="113"/>
    <n v="517"/>
    <n v="117"/>
    <n v="180191634"/>
    <s v="Action"/>
    <s v="Adventure"/>
    <s v="Comedy"/>
    <s v="Sci-Fi"/>
    <m/>
    <m/>
    <m/>
    <s v="Ant-Man"/>
    <n v="313866"/>
    <n v="549"/>
    <s v="English"/>
    <s v="USA"/>
    <s v="PG-13"/>
    <n v="130000000"/>
    <n v="2015"/>
    <n v="7.4"/>
    <n v="2"/>
    <n v="50191634"/>
    <s v="Profit"/>
  </r>
  <r>
    <x v="66"/>
    <n v="502"/>
    <n v="146"/>
    <n v="424645577"/>
    <s v="Adventure"/>
    <s v="Sci-Fi"/>
    <s v="Thriller"/>
    <m/>
    <m/>
    <m/>
    <m/>
    <s v="The Hunger Games: Catching Fire"/>
    <n v="498397"/>
    <n v="706"/>
    <s v="English"/>
    <s v="USA"/>
    <s v="PG-13"/>
    <n v="130000000"/>
    <n v="2013"/>
    <n v="7.6"/>
    <n v="2.4"/>
    <n v="294645577"/>
    <s v="Profit"/>
  </r>
  <r>
    <x v="114"/>
    <n v="165"/>
    <n v="94"/>
    <n v="177343675"/>
    <s v="Adventure"/>
    <s v="Animation"/>
    <s v="Comedy"/>
    <s v="Family"/>
    <s v="Fantasy"/>
    <s v="Sci-Fi"/>
    <m/>
    <s v="Home"/>
    <n v="70121"/>
    <n v="214"/>
    <s v="English"/>
    <s v="USA"/>
    <s v="PG"/>
    <n v="135000000"/>
    <n v="2015"/>
    <n v="6.7"/>
    <n v="1.6"/>
    <n v="42343675"/>
    <s v="Profit"/>
  </r>
  <r>
    <x v="37"/>
    <n v="401"/>
    <n v="116"/>
    <n v="234277056"/>
    <s v="Adventure"/>
    <s v="Sci-Fi"/>
    <s v="Thriller"/>
    <m/>
    <m/>
    <m/>
    <m/>
    <s v="War of the Worlds"/>
    <n v="334345"/>
    <n v="2741"/>
    <s v="English"/>
    <s v="USA"/>
    <s v="PG-13"/>
    <n v="132000000"/>
    <n v="2005"/>
    <n v="6.5"/>
    <n v="1.9"/>
    <n v="102277056"/>
    <s v="Profit"/>
  </r>
  <r>
    <x v="26"/>
    <n v="94"/>
    <n v="147"/>
    <n v="138396624"/>
    <s v="Action"/>
    <s v="Comedy"/>
    <s v="Crime"/>
    <s v="Thriller"/>
    <m/>
    <m/>
    <m/>
    <s v="Bad Boys II"/>
    <n v="178126"/>
    <n v="511"/>
    <s v="English"/>
    <s v="USA"/>
    <s v="R"/>
    <n v="130000000"/>
    <n v="2003"/>
    <n v="6.6"/>
    <n v="2.4"/>
    <n v="8396624"/>
    <s v="Profit"/>
  </r>
  <r>
    <x v="70"/>
    <n v="246"/>
    <n v="90"/>
    <n v="149234747"/>
    <s v="Action"/>
    <s v="Adventure"/>
    <s v="Animation"/>
    <s v="Comedy"/>
    <s v="Family"/>
    <s v="Fantasy"/>
    <m/>
    <s v="Puss in Boots"/>
    <n v="114287"/>
    <n v="137"/>
    <s v="English"/>
    <s v="USA"/>
    <s v="PG"/>
    <n v="130000000"/>
    <n v="2011"/>
    <n v="6.7"/>
    <n v="1.5"/>
    <n v="19234747"/>
    <s v="Profit"/>
  </r>
  <r>
    <x v="115"/>
    <n v="330"/>
    <n v="101"/>
    <n v="118311368"/>
    <s v="Action"/>
    <s v="Crime"/>
    <s v="Mystery"/>
    <s v="Thriller"/>
    <m/>
    <m/>
    <m/>
    <s v="Salt"/>
    <n v="245621"/>
    <n v="514"/>
    <s v="English"/>
    <s v="USA"/>
    <s v="PG-13"/>
    <n v="110000000"/>
    <n v="2010"/>
    <n v="6.4"/>
    <n v="1.7"/>
    <n v="8311368"/>
    <s v="Profit"/>
  </r>
  <r>
    <x v="116"/>
    <n v="434"/>
    <n v="138"/>
    <n v="101160529"/>
    <s v="Action"/>
    <s v="Adventure"/>
    <s v="Drama"/>
    <m/>
    <m/>
    <m/>
    <m/>
    <s v="Noah"/>
    <n v="200022"/>
    <n v="1240"/>
    <s v="English"/>
    <s v="USA"/>
    <s v="PG-13"/>
    <n v="125000000"/>
    <n v="2014"/>
    <n v="5.8"/>
    <n v="2.2999999999999998"/>
    <n v="-23839471"/>
    <s v="Loss"/>
  </r>
  <r>
    <x v="37"/>
    <n v="440"/>
    <n v="107"/>
    <n v="77564037"/>
    <s v="Action"/>
    <s v="Adventure"/>
    <s v="Family"/>
    <s v="Mystery"/>
    <m/>
    <m/>
    <m/>
    <s v="The Adventures of Tintin"/>
    <n v="177383"/>
    <n v="447"/>
    <s v="English"/>
    <s v="USA"/>
    <s v="PG"/>
    <n v="135000000"/>
    <n v="2011"/>
    <n v="7.4"/>
    <n v="1.8"/>
    <n v="-57435963"/>
    <s v="Loss"/>
  </r>
  <r>
    <x v="117"/>
    <n v="274"/>
    <n v="142"/>
    <n v="249358727"/>
    <s v="Adventure"/>
    <s v="Family"/>
    <s v="Fantasy"/>
    <s v="Mystery"/>
    <m/>
    <m/>
    <m/>
    <s v="Harry Potter and the Prisoner of Azkaban"/>
    <n v="382255"/>
    <n v="1504"/>
    <s v="English"/>
    <s v="UK"/>
    <s v="PG"/>
    <n v="130000000"/>
    <n v="2004"/>
    <n v="7.8"/>
    <n v="2.4"/>
    <n v="119358727"/>
    <s v="Profit"/>
  </r>
  <r>
    <x v="34"/>
    <n v="245"/>
    <n v="165"/>
    <n v="49551662"/>
    <s v="Adventure"/>
    <s v="Drama"/>
    <s v="Romance"/>
    <s v="War"/>
    <m/>
    <m/>
    <m/>
    <s v="Australia"/>
    <n v="102338"/>
    <n v="450"/>
    <s v="English"/>
    <s v="Australia"/>
    <s v="PG-13"/>
    <n v="130000000"/>
    <n v="2008"/>
    <n v="6.6"/>
    <n v="2.8"/>
    <n v="-80448338"/>
    <s v="Loss"/>
  </r>
  <r>
    <x v="89"/>
    <n v="349"/>
    <n v="100"/>
    <n v="60522097"/>
    <s v="Action"/>
    <s v="Adventure"/>
    <s v="Sci-Fi"/>
    <m/>
    <m/>
    <m/>
    <m/>
    <s v="After Earth"/>
    <n v="158720"/>
    <n v="744"/>
    <s v="English"/>
    <s v="USA"/>
    <s v="PG-13"/>
    <n v="130000000"/>
    <n v="2013"/>
    <n v="4.9000000000000004"/>
    <n v="1.7"/>
    <n v="-69477903"/>
    <s v="Loss"/>
  </r>
  <r>
    <x v="118"/>
    <n v="145"/>
    <n v="82"/>
    <n v="137748063"/>
    <s v="Adventure"/>
    <s v="Animation"/>
    <s v="Family"/>
    <s v="Thriller"/>
    <m/>
    <m/>
    <m/>
    <s v="Dinosaur"/>
    <n v="38438"/>
    <n v="241"/>
    <s v="English"/>
    <s v="USA"/>
    <s v="PG"/>
    <n v="127500000"/>
    <n v="2000"/>
    <n v="6.5"/>
    <n v="1.4"/>
    <n v="10248063"/>
    <s v="Profit"/>
  </r>
  <r>
    <x v="76"/>
    <n v="154"/>
    <n v="98"/>
    <n v="113733726"/>
    <s v="Adventure"/>
    <s v="Comedy"/>
    <s v="Family"/>
    <s v="Fantasy"/>
    <m/>
    <m/>
    <m/>
    <s v="Night at the Museum: Secret of the Tomb"/>
    <n v="67223"/>
    <n v="126"/>
    <s v="English"/>
    <s v="USA"/>
    <s v="PG"/>
    <n v="127000000"/>
    <n v="2014"/>
    <n v="6.2"/>
    <n v="1.6"/>
    <n v="-13266274"/>
    <s v="Loss"/>
  </r>
  <r>
    <x v="119"/>
    <n v="233"/>
    <n v="95"/>
    <n v="148337537"/>
    <s v="Action"/>
    <s v="Animation"/>
    <s v="Comedy"/>
    <s v="Family"/>
    <s v="Sci-Fi"/>
    <m/>
    <m/>
    <s v="Megamind"/>
    <n v="172754"/>
    <n v="187"/>
    <s v="English"/>
    <s v="USA"/>
    <s v="PG"/>
    <n v="130000000"/>
    <n v="2010"/>
    <n v="7.3"/>
    <n v="1.6"/>
    <n v="18337537"/>
    <s v="Profit"/>
  </r>
  <r>
    <x v="120"/>
    <n v="258"/>
    <n v="159"/>
    <n v="317557891"/>
    <s v="Adventure"/>
    <s v="Family"/>
    <s v="Fantasy"/>
    <m/>
    <m/>
    <m/>
    <m/>
    <s v="Harry Potter and the Sorcerer's Stone"/>
    <n v="444683"/>
    <n v="1571"/>
    <s v="English"/>
    <s v="UK"/>
    <s v="PG"/>
    <n v="125000000"/>
    <n v="2001"/>
    <n v="7.5"/>
    <n v="2.6"/>
    <n v="192557891"/>
    <s v="Profit"/>
  </r>
  <r>
    <x v="121"/>
    <n v="208"/>
    <n v="96"/>
    <n v="33592415"/>
    <s v="Action"/>
    <s v="Comedy"/>
    <s v="Fantasy"/>
    <m/>
    <m/>
    <m/>
    <m/>
    <s v="R.I.P.D."/>
    <n v="91640"/>
    <n v="210"/>
    <s v="English"/>
    <s v="USA"/>
    <s v="PG-13"/>
    <n v="130000000"/>
    <n v="2013"/>
    <n v="5.6"/>
    <n v="1.6"/>
    <n v="-96407585"/>
    <s v="Loss"/>
  </r>
  <r>
    <x v="1"/>
    <n v="271"/>
    <n v="143"/>
    <n v="305388685"/>
    <s v="Action"/>
    <s v="Adventure"/>
    <s v="Fantasy"/>
    <m/>
    <m/>
    <m/>
    <m/>
    <s v="Pirates of the Caribbean: The Curse of the Black Pearl"/>
    <n v="809474"/>
    <n v="2113"/>
    <s v="English"/>
    <s v="USA"/>
    <s v="PG-13"/>
    <n v="140000000"/>
    <n v="2003"/>
    <n v="8.1"/>
    <n v="2.4"/>
    <n v="165388685"/>
    <s v="Profit"/>
  </r>
  <r>
    <x v="66"/>
    <n v="403"/>
    <n v="123"/>
    <n v="337103873"/>
    <s v="Adventure"/>
    <s v="Sci-Fi"/>
    <s v="Thriller"/>
    <m/>
    <m/>
    <m/>
    <m/>
    <s v="The Hunger Games: Mockingjay - Part 1"/>
    <n v="305008"/>
    <n v="591"/>
    <s v="English"/>
    <s v="USA"/>
    <s v="PG-13"/>
    <n v="125000000"/>
    <n v="2014"/>
    <n v="6.7"/>
    <n v="2"/>
    <n v="212103873"/>
    <s v="Profit"/>
  </r>
  <r>
    <x v="80"/>
    <n v="294"/>
    <n v="174"/>
    <n v="217536138"/>
    <s v="Mystery"/>
    <s v="Thriller"/>
    <m/>
    <m/>
    <m/>
    <m/>
    <m/>
    <s v="The Da Vinci Code"/>
    <n v="314253"/>
    <n v="1966"/>
    <s v="English"/>
    <s v="USA"/>
    <s v="PG-13"/>
    <n v="125000000"/>
    <n v="2006"/>
    <n v="6.6"/>
    <n v="2.9"/>
    <n v="92536138"/>
    <s v="Profit"/>
  </r>
  <r>
    <x v="122"/>
    <n v="159"/>
    <n v="101"/>
    <n v="131536019"/>
    <s v="Adventure"/>
    <s v="Animation"/>
    <s v="Comedy"/>
    <s v="Family"/>
    <s v="Musical"/>
    <m/>
    <m/>
    <s v="Rio 2"/>
    <n v="58498"/>
    <n v="99"/>
    <s v="English"/>
    <s v="USA"/>
    <s v="G"/>
    <n v="103000000"/>
    <n v="2014"/>
    <n v="6.4"/>
    <n v="1.7"/>
    <n v="28536019"/>
    <s v="Profit"/>
  </r>
  <r>
    <x v="10"/>
    <n v="289"/>
    <n v="134"/>
    <n v="214948780"/>
    <s v="Action"/>
    <s v="Adventure"/>
    <s v="Fantasy"/>
    <s v="Sci-Fi"/>
    <s v="Thriller"/>
    <m/>
    <m/>
    <s v="X-Men 2"/>
    <n v="405973"/>
    <n v="1055"/>
    <s v="English"/>
    <s v="Canada"/>
    <s v="PG-13"/>
    <n v="110000000"/>
    <n v="2003"/>
    <n v="7.5"/>
    <n v="2.2000000000000002"/>
    <n v="104948780"/>
    <s v="Profit"/>
  </r>
  <r>
    <x v="39"/>
    <n v="342"/>
    <n v="132"/>
    <n v="209805005"/>
    <s v="Action"/>
    <s v="Crime"/>
    <s v="Thriller"/>
    <m/>
    <m/>
    <m/>
    <m/>
    <s v="Fast Five"/>
    <n v="284792"/>
    <n v="366"/>
    <s v="English"/>
    <s v="USA"/>
    <s v="PG-13"/>
    <n v="125000000"/>
    <n v="2011"/>
    <n v="7.3"/>
    <n v="2.2000000000000002"/>
    <n v="84805005"/>
    <s v="Profit"/>
  </r>
  <r>
    <x v="123"/>
    <n v="382"/>
    <n v="129"/>
    <n v="186830669"/>
    <s v="Action"/>
    <s v="Adventure"/>
    <s v="Crime"/>
    <s v="Mystery"/>
    <s v="Thriller"/>
    <m/>
    <m/>
    <s v="Sherlock Holmes: A Game of Shadows"/>
    <n v="338635"/>
    <n v="412"/>
    <s v="English"/>
    <s v="USA"/>
    <s v="PG-13"/>
    <n v="125000000"/>
    <n v="2011"/>
    <n v="7.5"/>
    <n v="2.2000000000000002"/>
    <n v="61830669"/>
    <s v="Profit"/>
  </r>
  <r>
    <x v="108"/>
    <n v="344"/>
    <n v="106"/>
    <n v="163192114"/>
    <s v="Action"/>
    <s v="Adventure"/>
    <s v="Fantasy"/>
    <m/>
    <m/>
    <m/>
    <m/>
    <s v="Clash of the Titans"/>
    <n v="229679"/>
    <n v="637"/>
    <s v="English"/>
    <s v="USA"/>
    <s v="PG-13"/>
    <n v="125000000"/>
    <n v="2010"/>
    <n v="5.8"/>
    <n v="1.8"/>
    <n v="38192114"/>
    <s v="Profit"/>
  </r>
  <r>
    <x v="124"/>
    <n v="196"/>
    <n v="113"/>
    <n v="119412921"/>
    <s v="Action"/>
    <s v="Sci-Fi"/>
    <m/>
    <m/>
    <m/>
    <m/>
    <m/>
    <s v="Total Recall"/>
    <n v="240241"/>
    <n v="391"/>
    <s v="English"/>
    <s v="USA"/>
    <s v="R"/>
    <n v="65000000"/>
    <n v="1990"/>
    <n v="7.5"/>
    <n v="1.9"/>
    <n v="54412921"/>
    <s v="Profit"/>
  </r>
  <r>
    <x v="125"/>
    <n v="85"/>
    <n v="102"/>
    <n v="32694788"/>
    <s v="Action"/>
    <s v="Adventure"/>
    <s v="History"/>
    <m/>
    <m/>
    <m/>
    <m/>
    <s v="The 13th Warrior"/>
    <n v="101411"/>
    <n v="546"/>
    <s v="English"/>
    <s v="USA"/>
    <s v="R"/>
    <n v="85000000"/>
    <n v="1999"/>
    <n v="6.6"/>
    <n v="1.7"/>
    <n v="-52305212"/>
    <s v="Loss"/>
  </r>
  <r>
    <x v="126"/>
    <n v="436"/>
    <n v="135"/>
    <n v="113165635"/>
    <s v="Action"/>
    <s v="Adventure"/>
    <s v="Thriller"/>
    <m/>
    <m/>
    <m/>
    <m/>
    <s v="The Bourne Legacy"/>
    <n v="229823"/>
    <n v="504"/>
    <s v="English"/>
    <s v="USA"/>
    <s v="PG-13"/>
    <n v="125000000"/>
    <n v="2012"/>
    <n v="6.7"/>
    <n v="2.2000000000000002"/>
    <n v="-11834365"/>
    <s v="Loss"/>
  </r>
  <r>
    <x v="127"/>
    <n v="183"/>
    <n v="125"/>
    <n v="107285004"/>
    <s v="Action"/>
    <m/>
    <m/>
    <m/>
    <m/>
    <m/>
    <m/>
    <s v="Batman &amp; Robin"/>
    <n v="189855"/>
    <n v="1018"/>
    <s v="English"/>
    <s v="USA"/>
    <s v="PG-13"/>
    <n v="125000000"/>
    <n v="1997"/>
    <n v="3.7"/>
    <n v="2.1"/>
    <n v="-17714996"/>
    <s v="Loss"/>
  </r>
  <r>
    <x v="80"/>
    <n v="175"/>
    <n v="110"/>
    <n v="260031035"/>
    <s v="Comedy"/>
    <s v="Family"/>
    <s v="Fantasy"/>
    <m/>
    <m/>
    <m/>
    <m/>
    <s v="How the Grinch Stole Christmas"/>
    <n v="141414"/>
    <n v="482"/>
    <s v="English"/>
    <s v="USA"/>
    <s v="PG"/>
    <n v="123000000"/>
    <n v="2000"/>
    <n v="6"/>
    <n v="1.8"/>
    <n v="137031035"/>
    <s v="Profit"/>
  </r>
  <r>
    <x v="40"/>
    <n v="239"/>
    <n v="124"/>
    <n v="186739919"/>
    <s v="Action"/>
    <s v="Adventure"/>
    <s v="Sci-Fi"/>
    <s v="Thriller"/>
    <m/>
    <m/>
    <m/>
    <s v="The Day After Tomorrow"/>
    <n v="333248"/>
    <n v="1159"/>
    <s v="English"/>
    <s v="USA"/>
    <s v="PG-13"/>
    <n v="125000000"/>
    <n v="2004"/>
    <n v="6.4"/>
    <n v="2.1"/>
    <n v="61739919"/>
    <s v="Profit"/>
  </r>
  <r>
    <x v="128"/>
    <n v="237"/>
    <n v="123"/>
    <n v="215397307"/>
    <s v="Action"/>
    <s v="Adventure"/>
    <s v="Thriller"/>
    <m/>
    <m/>
    <m/>
    <m/>
    <s v="Mission: Impossible II"/>
    <n v="242188"/>
    <n v="1426"/>
    <s v="English"/>
    <s v="USA"/>
    <s v="PG-13"/>
    <n v="125000000"/>
    <n v="2000"/>
    <n v="6.1"/>
    <n v="2"/>
    <n v="90397307"/>
    <s v="Profit"/>
  </r>
  <r>
    <x v="68"/>
    <n v="231"/>
    <n v="130"/>
    <n v="182618434"/>
    <s v="Action"/>
    <s v="Adventure"/>
    <s v="Drama"/>
    <s v="Thriller"/>
    <m/>
    <m/>
    <m/>
    <s v="The Perfect Storm"/>
    <n v="133076"/>
    <n v="779"/>
    <s v="English"/>
    <s v="USA"/>
    <s v="PG-13"/>
    <n v="140000000"/>
    <n v="2000"/>
    <n v="6.4"/>
    <n v="2.2000000000000002"/>
    <n v="42618434"/>
    <s v="Profit"/>
  </r>
  <r>
    <x v="129"/>
    <n v="262"/>
    <n v="92"/>
    <n v="131920333"/>
    <s v="Action"/>
    <s v="Adventure"/>
    <s v="Sci-Fi"/>
    <s v="Thriller"/>
    <m/>
    <m/>
    <m/>
    <s v="Fantastic 4: Rise of the Silver Surfer"/>
    <n v="213275"/>
    <n v="436"/>
    <s v="English"/>
    <s v="USA"/>
    <s v="PG"/>
    <n v="130000000"/>
    <n v="2007"/>
    <n v="5.6"/>
    <n v="1.5"/>
    <n v="1920333"/>
    <s v="Profit"/>
  </r>
  <r>
    <x v="102"/>
    <n v="552"/>
    <n v="127"/>
    <n v="124976634"/>
    <s v="Adventure"/>
    <s v="Drama"/>
    <s v="Fantasy"/>
    <m/>
    <m/>
    <m/>
    <m/>
    <s v="Life of Pi"/>
    <n v="440084"/>
    <n v="755"/>
    <s v="English"/>
    <s v="USA"/>
    <s v="PG"/>
    <n v="120000000"/>
    <n v="2012"/>
    <n v="8"/>
    <n v="2.1"/>
    <n v="4976634"/>
    <s v="Profit"/>
  </r>
  <r>
    <x v="130"/>
    <n v="276"/>
    <n v="123"/>
    <n v="115802596"/>
    <s v="Action"/>
    <s v="Fantasy"/>
    <s v="Thriller"/>
    <m/>
    <m/>
    <m/>
    <m/>
    <s v="Ghost Rider"/>
    <n v="182661"/>
    <n v="681"/>
    <s v="English"/>
    <s v="USA"/>
    <s v="PG-13"/>
    <n v="110000000"/>
    <n v="2007"/>
    <n v="5.2"/>
    <n v="2"/>
    <n v="5802596"/>
    <s v="Profit"/>
  </r>
  <r>
    <x v="111"/>
    <n v="267"/>
    <n v="123"/>
    <n v="108521835"/>
    <s v="Action"/>
    <s v="Thriller"/>
    <m/>
    <m/>
    <m/>
    <m/>
    <m/>
    <s v="Jason Bourne"/>
    <n v="40123"/>
    <n v="297"/>
    <s v="English"/>
    <s v="UK"/>
    <s v="PG-13"/>
    <n v="120000000"/>
    <n v="2016"/>
    <n v="7.1"/>
    <n v="2"/>
    <n v="-11478165"/>
    <s v="Loss"/>
  </r>
  <r>
    <x v="31"/>
    <n v="102"/>
    <n v="107"/>
    <n v="100685880"/>
    <s v="Action"/>
    <s v="Adventure"/>
    <s v="Comedy"/>
    <s v="Crime"/>
    <m/>
    <m/>
    <m/>
    <s v="Charlie's Angels: Full Throttle"/>
    <n v="100821"/>
    <n v="554"/>
    <s v="English"/>
    <s v="USA"/>
    <s v="PG-13"/>
    <n v="120000000"/>
    <n v="2003"/>
    <n v="4.8"/>
    <n v="1.8"/>
    <n v="-19314120"/>
    <s v="Loss"/>
  </r>
  <r>
    <x v="17"/>
    <n v="775"/>
    <n v="124"/>
    <n v="126464904"/>
    <s v="Adventure"/>
    <s v="Mystery"/>
    <s v="Sci-Fi"/>
    <m/>
    <m/>
    <m/>
    <m/>
    <s v="Prometheus"/>
    <n v="456260"/>
    <n v="2326"/>
    <s v="English"/>
    <s v="USA"/>
    <s v="R"/>
    <n v="130000000"/>
    <n v="2012"/>
    <n v="7"/>
    <n v="2.1"/>
    <n v="-3535096"/>
    <s v="Loss"/>
  </r>
  <r>
    <x v="93"/>
    <n v="71"/>
    <n v="77"/>
    <n v="64736114"/>
    <s v="Adventure"/>
    <s v="Animation"/>
    <s v="Comedy"/>
    <s v="Family"/>
    <s v="Fantasy"/>
    <m/>
    <m/>
    <s v="Stuart Little 2"/>
    <n v="36471"/>
    <n v="69"/>
    <s v="English"/>
    <s v="USA"/>
    <s v="PG"/>
    <n v="120000000"/>
    <n v="2002"/>
    <n v="5.4"/>
    <n v="1.3"/>
    <n v="-55263886"/>
    <s v="Loss"/>
  </r>
  <r>
    <x v="131"/>
    <n v="476"/>
    <n v="109"/>
    <n v="93050117"/>
    <s v="Action"/>
    <s v="Drama"/>
    <s v="Sci-Fi"/>
    <s v="Thriller"/>
    <m/>
    <m/>
    <m/>
    <s v="Elysium"/>
    <n v="338087"/>
    <n v="814"/>
    <s v="English"/>
    <s v="USA"/>
    <s v="R"/>
    <n v="115000000"/>
    <n v="2013"/>
    <n v="6.6"/>
    <n v="1.8"/>
    <n v="-21949883"/>
    <s v="Loss"/>
  </r>
  <r>
    <x v="132"/>
    <n v="207"/>
    <n v="134"/>
    <n v="57637485"/>
    <s v="Action"/>
    <s v="Adventure"/>
    <s v="Sci-Fi"/>
    <s v="Thriller"/>
    <m/>
    <m/>
    <m/>
    <s v="The Chronicles of Riddick"/>
    <n v="183909"/>
    <n v="666"/>
    <s v="English"/>
    <s v="USA"/>
    <s v="PG-13"/>
    <n v="105000000"/>
    <n v="2004"/>
    <n v="6.7"/>
    <n v="2.2000000000000002"/>
    <n v="-47362515"/>
    <s v="Loss"/>
  </r>
  <r>
    <x v="133"/>
    <n v="492"/>
    <n v="117"/>
    <n v="58607007"/>
    <s v="Action"/>
    <s v="Crime"/>
    <s v="Sci-Fi"/>
    <s v="Thriller"/>
    <m/>
    <m/>
    <m/>
    <s v="RoboCop"/>
    <n v="182899"/>
    <n v="630"/>
    <s v="English"/>
    <s v="USA"/>
    <s v="PG-13"/>
    <n v="100000000"/>
    <n v="2014"/>
    <n v="6.2"/>
    <n v="2"/>
    <n v="-41392993"/>
    <s v="Loss"/>
  </r>
  <r>
    <x v="42"/>
    <n v="284"/>
    <n v="135"/>
    <n v="43929341"/>
    <s v="Action"/>
    <s v="Family"/>
    <s v="Sport"/>
    <m/>
    <m/>
    <m/>
    <m/>
    <s v="Speed Racer"/>
    <n v="57873"/>
    <n v="414"/>
    <s v="English"/>
    <s v="USA"/>
    <s v="PG"/>
    <n v="120000000"/>
    <n v="2008"/>
    <n v="6.1"/>
    <n v="2.2000000000000002"/>
    <n v="-76070659"/>
    <s v="Loss"/>
  </r>
  <r>
    <x v="134"/>
    <n v="168"/>
    <n v="121"/>
    <n v="30212620"/>
    <s v="Comedy"/>
    <s v="Drama"/>
    <s v="Romance"/>
    <m/>
    <m/>
    <m/>
    <m/>
    <s v="How Do You Know"/>
    <n v="35066"/>
    <n v="196"/>
    <s v="English"/>
    <s v="USA"/>
    <s v="PG-13"/>
    <n v="120000000"/>
    <n v="2010"/>
    <n v="5.3"/>
    <n v="2"/>
    <n v="-89787380"/>
    <s v="Loss"/>
  </r>
  <r>
    <x v="135"/>
    <n v="283"/>
    <n v="117"/>
    <n v="76418654"/>
    <s v="Action"/>
    <s v="Comedy"/>
    <s v="Romance"/>
    <m/>
    <m/>
    <m/>
    <m/>
    <s v="Knight and Day"/>
    <n v="148280"/>
    <n v="348"/>
    <s v="English"/>
    <s v="USA"/>
    <s v="PG-13"/>
    <n v="117000000"/>
    <n v="2010"/>
    <n v="6.3"/>
    <n v="2"/>
    <n v="-40581346"/>
    <s v="Loss"/>
  </r>
  <r>
    <x v="27"/>
    <n v="539"/>
    <n v="124"/>
    <n v="89021735"/>
    <s v="Action"/>
    <s v="Adventure"/>
    <s v="Mystery"/>
    <s v="Sci-Fi"/>
    <m/>
    <m/>
    <m/>
    <s v="Oblivion"/>
    <n v="387436"/>
    <n v="892"/>
    <s v="English"/>
    <s v="USA"/>
    <s v="PG-13"/>
    <n v="120000000"/>
    <n v="2013"/>
    <n v="7"/>
    <n v="2.1"/>
    <n v="-30978265"/>
    <s v="Loss"/>
  </r>
  <r>
    <x v="136"/>
    <n v="359"/>
    <n v="140"/>
    <n v="380262555"/>
    <s v="Action"/>
    <s v="Adventure"/>
    <s v="Fantasy"/>
    <s v="Sci-Fi"/>
    <m/>
    <m/>
    <m/>
    <s v="Star Wars: Episode III - Revenge of the Sith"/>
    <n v="520104"/>
    <n v="3286"/>
    <s v="English"/>
    <s v="USA"/>
    <s v="PG-13"/>
    <n v="113000000"/>
    <n v="2005"/>
    <n v="7.6"/>
    <n v="2.2999999999999998"/>
    <n v="267262555"/>
    <s v="Profit"/>
  </r>
  <r>
    <x v="136"/>
    <n v="284"/>
    <n v="142"/>
    <n v="310675583"/>
    <s v="Action"/>
    <s v="Adventure"/>
    <s v="Fantasy"/>
    <s v="Sci-Fi"/>
    <m/>
    <m/>
    <m/>
    <s v="Star Wars: Episode II - Attack of the Clones"/>
    <n v="464310"/>
    <n v="3516"/>
    <s v="English"/>
    <s v="USA"/>
    <s v="PG"/>
    <n v="115000000"/>
    <n v="2002"/>
    <n v="6.7"/>
    <n v="2.4"/>
    <n v="195675583"/>
    <s v="Profit"/>
  </r>
  <r>
    <x v="43"/>
    <n v="250"/>
    <n v="92"/>
    <n v="289907418"/>
    <s v="Adventure"/>
    <s v="Animation"/>
    <s v="Comedy"/>
    <s v="Family"/>
    <s v="Fantasy"/>
    <m/>
    <m/>
    <s v="Monsters, Inc."/>
    <n v="585659"/>
    <n v="593"/>
    <s v="English"/>
    <s v="USA"/>
    <s v="G"/>
    <n v="115000000"/>
    <n v="2001"/>
    <n v="8.1"/>
    <n v="1.5"/>
    <n v="174907418"/>
    <s v="Profit"/>
  </r>
  <r>
    <x v="135"/>
    <n v="440"/>
    <n v="138"/>
    <n v="132550960"/>
    <s v="Action"/>
    <s v="Adventure"/>
    <s v="Sci-Fi"/>
    <s v="Thriller"/>
    <m/>
    <m/>
    <m/>
    <s v="The Wolverine"/>
    <n v="328067"/>
    <n v="533"/>
    <s v="English"/>
    <s v="USA"/>
    <s v="PG-13"/>
    <n v="120000000"/>
    <n v="2013"/>
    <n v="6.7"/>
    <n v="2.2999999999999998"/>
    <n v="12550960"/>
    <s v="Profit"/>
  </r>
  <r>
    <x v="136"/>
    <n v="320"/>
    <n v="136"/>
    <n v="474544677"/>
    <s v="Action"/>
    <s v="Adventure"/>
    <s v="Fantasy"/>
    <s v="Sci-Fi"/>
    <m/>
    <m/>
    <m/>
    <s v="Star Wars: Episode I - The Phantom Menace"/>
    <n v="534658"/>
    <n v="3597"/>
    <s v="English"/>
    <s v="USA"/>
    <s v="PG"/>
    <n v="115000000"/>
    <n v="1999"/>
    <n v="6.5"/>
    <n v="2.2999999999999998"/>
    <n v="359544677"/>
    <s v="Profit"/>
  </r>
  <r>
    <x v="137"/>
    <n v="257"/>
    <n v="98"/>
    <n v="187165546"/>
    <s v="Adventure"/>
    <s v="Animation"/>
    <s v="Comedy"/>
    <s v="Family"/>
    <s v="Fantasy"/>
    <m/>
    <m/>
    <s v="The Croods"/>
    <n v="150618"/>
    <n v="195"/>
    <s v="English"/>
    <s v="USA"/>
    <s v="PG"/>
    <n v="135000000"/>
    <n v="2013"/>
    <n v="7.3"/>
    <n v="1.6"/>
    <n v="52165546"/>
    <s v="Profit"/>
  </r>
  <r>
    <x v="128"/>
    <n v="152"/>
    <n v="153"/>
    <n v="40911830"/>
    <s v="Action"/>
    <s v="Drama"/>
    <s v="War"/>
    <m/>
    <m/>
    <m/>
    <m/>
    <s v="Windtalkers"/>
    <n v="55994"/>
    <n v="454"/>
    <s v="English"/>
    <s v="USA"/>
    <s v="R"/>
    <n v="115000000"/>
    <n v="2002"/>
    <n v="6"/>
    <n v="2.6"/>
    <n v="-74088170"/>
    <s v="Loss"/>
  </r>
  <r>
    <x v="138"/>
    <n v="231"/>
    <n v="120"/>
    <n v="47952020"/>
    <s v="Action"/>
    <s v="Adventure"/>
    <s v="Drama"/>
    <s v="Fantasy"/>
    <m/>
    <m/>
    <m/>
    <s v="The Huntsman: Winter's War"/>
    <n v="37750"/>
    <n v="134"/>
    <s v="English"/>
    <s v="USA"/>
    <s v="PG-13"/>
    <n v="115000000"/>
    <n v="2016"/>
    <n v="6.1"/>
    <n v="2"/>
    <n v="-67047980"/>
    <s v="Loss"/>
  </r>
  <r>
    <x v="84"/>
    <n v="348"/>
    <n v="101"/>
    <n v="190871240"/>
    <s v="Action"/>
    <s v="Adventure"/>
    <s v="Comedy"/>
    <s v="Sci-Fi"/>
    <m/>
    <m/>
    <m/>
    <s v="Teenage Mutant Ninja Turtles"/>
    <n v="167085"/>
    <n v="491"/>
    <s v="English"/>
    <s v="USA"/>
    <s v="PG-13"/>
    <n v="125000000"/>
    <n v="2014"/>
    <n v="5.9"/>
    <n v="1.7"/>
    <n v="65871240"/>
    <s v="Profit"/>
  </r>
  <r>
    <x v="117"/>
    <n v="738"/>
    <n v="91"/>
    <n v="274084951"/>
    <s v="Adventure"/>
    <s v="Drama"/>
    <s v="Sci-Fi"/>
    <s v="Thriller"/>
    <m/>
    <m/>
    <m/>
    <s v="Gravity"/>
    <n v="582917"/>
    <n v="1885"/>
    <s v="English"/>
    <s v="UK"/>
    <s v="PG-13"/>
    <n v="100000000"/>
    <n v="2013"/>
    <n v="7.8"/>
    <n v="1.5"/>
    <n v="174084951"/>
    <s v="Profit"/>
  </r>
  <r>
    <x v="139"/>
    <n v="93"/>
    <n v="108"/>
    <n v="67155742"/>
    <s v="Action"/>
    <s v="Adventure"/>
    <s v="Thriller"/>
    <m/>
    <m/>
    <m/>
    <m/>
    <s v="Dante's Peak"/>
    <n v="62271"/>
    <n v="277"/>
    <s v="English"/>
    <s v="USA"/>
    <s v="PG-13"/>
    <n v="116000000"/>
    <n v="1997"/>
    <n v="5.8"/>
    <n v="1.8"/>
    <n v="-48844258"/>
    <s v="Loss"/>
  </r>
  <r>
    <x v="140"/>
    <n v="369"/>
    <n v="100"/>
    <n v="56114221"/>
    <s v="Action"/>
    <s v="Adventure"/>
    <s v="Sci-Fi"/>
    <m/>
    <m/>
    <m/>
    <m/>
    <s v="Fantastic Four"/>
    <n v="110486"/>
    <n v="695"/>
    <s v="English"/>
    <s v="USA"/>
    <s v="PG-13"/>
    <n v="120000000"/>
    <n v="2015"/>
    <n v="4.3"/>
    <n v="1.7"/>
    <n v="-63885779"/>
    <s v="Loss"/>
  </r>
  <r>
    <x v="76"/>
    <n v="179"/>
    <n v="108"/>
    <n v="250863268"/>
    <s v="Action"/>
    <s v="Adventure"/>
    <s v="Comedy"/>
    <s v="Family"/>
    <s v="Fantasy"/>
    <m/>
    <m/>
    <s v="Night at the Museum"/>
    <n v="234480"/>
    <n v="444"/>
    <s v="English"/>
    <s v="USA"/>
    <s v="PG"/>
    <n v="110000000"/>
    <n v="2006"/>
    <n v="6.4"/>
    <n v="1.8"/>
    <n v="140863268"/>
    <s v="Profit"/>
  </r>
  <r>
    <x v="141"/>
    <n v="358"/>
    <n v="114"/>
    <n v="155181732"/>
    <s v="Action"/>
    <s v="Adventure"/>
    <s v="Drama"/>
    <s v="Thriller"/>
    <m/>
    <m/>
    <m/>
    <s v="San Andreas"/>
    <n v="147497"/>
    <n v="499"/>
    <s v="English"/>
    <s v="USA"/>
    <s v="PG-13"/>
    <n v="110000000"/>
    <n v="2015"/>
    <n v="6.1"/>
    <n v="1.9"/>
    <n v="45181732"/>
    <s v="Profit"/>
  </r>
  <r>
    <x v="142"/>
    <n v="160"/>
    <n v="119"/>
    <n v="125332007"/>
    <s v="Action"/>
    <s v="Adventure"/>
    <s v="Thriller"/>
    <m/>
    <m/>
    <m/>
    <m/>
    <s v="Tomorrow Never Dies"/>
    <n v="149680"/>
    <n v="328"/>
    <s v="English"/>
    <s v="UK"/>
    <s v="PG-13"/>
    <n v="110000000"/>
    <n v="1997"/>
    <n v="6.5"/>
    <n v="2"/>
    <n v="15332007"/>
    <s v="Profit"/>
  </r>
  <r>
    <x v="40"/>
    <n v="192"/>
    <n v="142"/>
    <n v="113330342"/>
    <s v="Action"/>
    <s v="Drama"/>
    <s v="History"/>
    <s v="War"/>
    <m/>
    <m/>
    <m/>
    <s v="The Patriot"/>
    <n v="207613"/>
    <n v="1144"/>
    <s v="English"/>
    <s v="USA"/>
    <s v="R"/>
    <n v="110000000"/>
    <n v="2000"/>
    <n v="7.1"/>
    <n v="2.4"/>
    <n v="3330342"/>
    <s v="Profit"/>
  </r>
  <r>
    <x v="143"/>
    <n v="198"/>
    <n v="125"/>
    <n v="125531634"/>
    <s v="Crime"/>
    <s v="Thriller"/>
    <m/>
    <m/>
    <m/>
    <m/>
    <m/>
    <s v="Ocean's Twelve"/>
    <n v="284852"/>
    <n v="627"/>
    <s v="English"/>
    <s v="USA"/>
    <s v="PG-13"/>
    <n v="110000000"/>
    <n v="2004"/>
    <n v="6.4"/>
    <n v="2.1"/>
    <n v="15531634"/>
    <s v="Profit"/>
  </r>
  <r>
    <x v="50"/>
    <n v="233"/>
    <n v="126"/>
    <n v="186336103"/>
    <s v="Action"/>
    <s v="Comedy"/>
    <s v="Crime"/>
    <s v="Romance"/>
    <s v="Thriller"/>
    <m/>
    <m/>
    <s v="Mr. &amp; Mrs. Smith"/>
    <n v="348861"/>
    <n v="798"/>
    <s v="English"/>
    <s v="USA"/>
    <s v="PG-13"/>
    <n v="120000000"/>
    <n v="2005"/>
    <n v="6.5"/>
    <n v="2.1"/>
    <n v="66336103"/>
    <s v="Profit"/>
  </r>
  <r>
    <x v="121"/>
    <n v="263"/>
    <n v="119"/>
    <n v="129995817"/>
    <s v="Adventure"/>
    <s v="Sci-Fi"/>
    <s v="Thriller"/>
    <m/>
    <m/>
    <m/>
    <m/>
    <s v="Insurgent"/>
    <n v="154621"/>
    <n v="258"/>
    <s v="English"/>
    <s v="USA"/>
    <s v="PG-13"/>
    <n v="110000000"/>
    <n v="2015"/>
    <n v="6.3"/>
    <n v="2"/>
    <n v="19995817"/>
    <s v="Profit"/>
  </r>
  <r>
    <x v="46"/>
    <n v="267"/>
    <n v="170"/>
    <n v="102608827"/>
    <s v="Biography"/>
    <s v="Drama"/>
    <m/>
    <m/>
    <m/>
    <m/>
    <m/>
    <s v="The Aviator"/>
    <n v="264318"/>
    <n v="799"/>
    <s v="English"/>
    <s v="USA"/>
    <s v="PG-13"/>
    <n v="110000000"/>
    <n v="2004"/>
    <n v="7.5"/>
    <n v="2.8"/>
    <n v="-7391173"/>
    <s v="Loss"/>
  </r>
  <r>
    <x v="44"/>
    <n v="184"/>
    <n v="85"/>
    <n v="42776259"/>
    <s v="Adventure"/>
    <s v="Comedy"/>
    <s v="Family"/>
    <s v="Fantasy"/>
    <m/>
    <m/>
    <m/>
    <s v="Gulliver's Travels"/>
    <n v="53160"/>
    <n v="121"/>
    <s v="English"/>
    <s v="USA"/>
    <s v="PG"/>
    <n v="112000000"/>
    <n v="2010"/>
    <n v="4.9000000000000004"/>
    <n v="1.4"/>
    <n v="-69223741"/>
    <s v="Loss"/>
  </r>
  <r>
    <x v="144"/>
    <n v="447"/>
    <n v="119"/>
    <n v="98780042"/>
    <s v="Action"/>
    <s v="Comedy"/>
    <s v="Crime"/>
    <s v="Sci-Fi"/>
    <s v="Thriller"/>
    <m/>
    <m/>
    <s v="The Green Hornet"/>
    <n v="136019"/>
    <n v="443"/>
    <s v="English"/>
    <s v="USA"/>
    <s v="PG-13"/>
    <n v="120000000"/>
    <n v="2011"/>
    <n v="5.8"/>
    <n v="2"/>
    <n v="-21219958"/>
    <s v="Loss"/>
  </r>
  <r>
    <x v="145"/>
    <n v="366"/>
    <n v="102"/>
    <n v="106369117"/>
    <s v="Action"/>
    <s v="Drama"/>
    <s v="Fantasy"/>
    <s v="War"/>
    <m/>
    <m/>
    <m/>
    <s v="300: Rise of an Empire"/>
    <n v="225273"/>
    <n v="523"/>
    <s v="English"/>
    <s v="USA"/>
    <s v="R"/>
    <n v="110000000"/>
    <n v="2014"/>
    <n v="6.2"/>
    <n v="1.7"/>
    <n v="-3630883"/>
    <s v="Loss"/>
  </r>
  <r>
    <x v="146"/>
    <n v="172"/>
    <n v="103"/>
    <n v="142614158"/>
    <s v="Adventure"/>
    <s v="Animation"/>
    <s v="Comedy"/>
    <s v="Family"/>
    <s v="Fantasy"/>
    <m/>
    <m/>
    <s v="The Smurfs"/>
    <n v="66593"/>
    <n v="153"/>
    <s v="English"/>
    <s v="USA"/>
    <s v="PG"/>
    <n v="110000000"/>
    <n v="2011"/>
    <n v="5.5"/>
    <n v="1.7"/>
    <n v="32614158"/>
    <s v="Profit"/>
  </r>
  <r>
    <x v="147"/>
    <n v="104"/>
    <n v="76"/>
    <n v="50026353"/>
    <s v="Animation"/>
    <s v="Comedy"/>
    <s v="Family"/>
    <s v="Music"/>
    <s v="Western"/>
    <m/>
    <m/>
    <s v="Home on the Range"/>
    <n v="13581"/>
    <n v="88"/>
    <s v="English"/>
    <s v="USA"/>
    <s v="PG"/>
    <n v="110000000"/>
    <n v="2004"/>
    <n v="5.4"/>
    <n v="1.3"/>
    <n v="-59973647"/>
    <s v="Loss"/>
  </r>
  <r>
    <x v="121"/>
    <n v="181"/>
    <n v="120"/>
    <n v="66002193"/>
    <s v="Action"/>
    <s v="Adventure"/>
    <s v="Mystery"/>
    <s v="Sci-Fi"/>
    <s v="Thriller"/>
    <m/>
    <m/>
    <s v="Allegiant"/>
    <n v="44296"/>
    <n v="144"/>
    <s v="English"/>
    <s v="USA"/>
    <s v="PG-13"/>
    <n v="110000000"/>
    <n v="2016"/>
    <n v="5.8"/>
    <n v="2"/>
    <n v="-43997807"/>
    <s v="Loss"/>
  </r>
  <r>
    <x v="76"/>
    <n v="327"/>
    <n v="127"/>
    <n v="85463309"/>
    <s v="Action"/>
    <s v="Drama"/>
    <s v="Sci-Fi"/>
    <s v="Sport"/>
    <m/>
    <m/>
    <m/>
    <s v="Real Steel"/>
    <n v="254841"/>
    <n v="426"/>
    <s v="English"/>
    <s v="USA"/>
    <s v="PG-13"/>
    <n v="110000000"/>
    <n v="2011"/>
    <n v="7.1"/>
    <n v="2.1"/>
    <n v="-24536691"/>
    <s v="Loss"/>
  </r>
  <r>
    <x v="146"/>
    <n v="125"/>
    <n v="105"/>
    <n v="71017784"/>
    <s v="Adventure"/>
    <s v="Animation"/>
    <s v="Comedy"/>
    <s v="Family"/>
    <s v="Fantasy"/>
    <m/>
    <m/>
    <s v="The Smurfs 2"/>
    <n v="27257"/>
    <n v="59"/>
    <s v="English"/>
    <s v="USA"/>
    <s v="PG"/>
    <n v="105000000"/>
    <n v="2013"/>
    <n v="5.4"/>
    <n v="1.8"/>
    <n v="-33982216"/>
    <s v="Loss"/>
  </r>
  <r>
    <x v="148"/>
    <n v="79"/>
    <n v="121"/>
    <n v="48068396"/>
    <s v="Action"/>
    <s v="Crime"/>
    <s v="Romance"/>
    <s v="Thriller"/>
    <m/>
    <m/>
    <m/>
    <s v="Speed 2: Cruise Control"/>
    <n v="60573"/>
    <n v="248"/>
    <s v="English"/>
    <s v="USA"/>
    <s v="PG-13"/>
    <n v="160000000"/>
    <n v="1997"/>
    <n v="3.7"/>
    <n v="2"/>
    <n v="-111931604"/>
    <s v="Loss"/>
  </r>
  <r>
    <x v="77"/>
    <n v="326"/>
    <n v="114"/>
    <n v="61656849"/>
    <s v="Action"/>
    <s v="Sci-Fi"/>
    <m/>
    <m/>
    <m/>
    <m/>
    <m/>
    <s v="Ender's Game"/>
    <n v="184561"/>
    <n v="554"/>
    <s v="English"/>
    <s v="USA"/>
    <s v="PG-13"/>
    <n v="110000000"/>
    <n v="2013"/>
    <n v="6.7"/>
    <n v="1.9"/>
    <n v="-48343151"/>
    <s v="Loss"/>
  </r>
  <r>
    <x v="149"/>
    <n v="354"/>
    <n v="129"/>
    <n v="134520804"/>
    <s v="Action"/>
    <s v="Adventure"/>
    <s v="Thriller"/>
    <m/>
    <m/>
    <m/>
    <m/>
    <s v="Live Free or Die Hard"/>
    <n v="336235"/>
    <n v="782"/>
    <s v="English"/>
    <s v="USA"/>
    <s v="PG-13"/>
    <n v="110000000"/>
    <n v="2007"/>
    <n v="7.2"/>
    <n v="2.2000000000000002"/>
    <n v="24520804"/>
    <s v="Profit"/>
  </r>
  <r>
    <x v="15"/>
    <n v="297"/>
    <n v="171"/>
    <n v="313837577"/>
    <s v="Action"/>
    <s v="Adventure"/>
    <s v="Drama"/>
    <s v="Fantasy"/>
    <m/>
    <m/>
    <m/>
    <s v="The Lord of the Rings: The Fellowship of the Ring"/>
    <n v="1238746"/>
    <n v="5060"/>
    <s v="English"/>
    <s v="New Zealand"/>
    <s v="PG-13"/>
    <n v="93000000"/>
    <n v="2001"/>
    <n v="8.8000000000000007"/>
    <n v="2.8"/>
    <n v="220837577"/>
    <s v="Profit"/>
  </r>
  <r>
    <x v="150"/>
    <n v="188"/>
    <n v="120"/>
    <n v="24004159"/>
    <s v="Action"/>
    <s v="Adventure"/>
    <s v="Comedy"/>
    <m/>
    <m/>
    <m/>
    <m/>
    <s v="Around the World in 80 Days"/>
    <n v="68720"/>
    <n v="191"/>
    <s v="English"/>
    <s v="USA"/>
    <s v="PG"/>
    <n v="110000000"/>
    <n v="2004"/>
    <n v="5.8"/>
    <n v="2"/>
    <n v="-85995841"/>
    <s v="Loss"/>
  </r>
  <r>
    <x v="151"/>
    <n v="174"/>
    <n v="165"/>
    <n v="58183966"/>
    <s v="Biography"/>
    <s v="Drama"/>
    <s v="Sport"/>
    <m/>
    <m/>
    <m/>
    <m/>
    <s v="Ali"/>
    <n v="79186"/>
    <n v="386"/>
    <s v="English"/>
    <s v="USA"/>
    <s v="R"/>
    <n v="107000000"/>
    <n v="2001"/>
    <n v="6.8"/>
    <n v="2.8"/>
    <n v="-48816034"/>
    <s v="Loss"/>
  </r>
  <r>
    <x v="152"/>
    <n v="109"/>
    <n v="82"/>
    <n v="100446895"/>
    <s v="Adventure"/>
    <s v="Comedy"/>
    <s v="Family"/>
    <s v="Fantasy"/>
    <m/>
    <m/>
    <m/>
    <s v="The Cat in the Hat"/>
    <n v="36033"/>
    <n v="456"/>
    <s v="English"/>
    <s v="USA"/>
    <s v="PG"/>
    <n v="109000000"/>
    <n v="2003"/>
    <n v="3.8"/>
    <n v="1.4"/>
    <n v="-8553105"/>
    <s v="Loss"/>
  </r>
  <r>
    <x v="100"/>
    <n v="225"/>
    <n v="115"/>
    <n v="144795350"/>
    <s v="Action"/>
    <s v="Mystery"/>
    <s v="Sci-Fi"/>
    <s v="Thriller"/>
    <m/>
    <m/>
    <m/>
    <s v="I, Robot"/>
    <n v="387632"/>
    <n v="789"/>
    <s v="English"/>
    <s v="USA"/>
    <s v="PG-13"/>
    <n v="120000000"/>
    <n v="2004"/>
    <n v="7.1"/>
    <n v="1.9"/>
    <n v="24795350"/>
    <s v="Profit"/>
  </r>
  <r>
    <x v="17"/>
    <n v="239"/>
    <n v="194"/>
    <n v="47396698"/>
    <s v="Action"/>
    <s v="Adventure"/>
    <s v="Drama"/>
    <s v="History"/>
    <s v="War"/>
    <m/>
    <m/>
    <s v="Kingdom of Heaven"/>
    <n v="217373"/>
    <n v="942"/>
    <s v="English"/>
    <s v="USA"/>
    <s v="R"/>
    <n v="130000000"/>
    <n v="2005"/>
    <n v="7.2"/>
    <n v="3.2"/>
    <n v="-82603302"/>
    <s v="Loss"/>
  </r>
  <r>
    <x v="93"/>
    <n v="101"/>
    <n v="84"/>
    <n v="140015224"/>
    <s v="Adventure"/>
    <s v="Comedy"/>
    <s v="Family"/>
    <s v="Fantasy"/>
    <m/>
    <m/>
    <m/>
    <s v="Stuart Little"/>
    <n v="94172"/>
    <n v="179"/>
    <s v="English"/>
    <s v="Germany"/>
    <s v="PG"/>
    <n v="133000000"/>
    <n v="1999"/>
    <n v="5.9"/>
    <n v="1.4"/>
    <n v="7015224"/>
    <s v="Profit"/>
  </r>
  <r>
    <x v="153"/>
    <n v="228"/>
    <n v="97"/>
    <n v="104374107"/>
    <s v="Animation"/>
    <s v="Family"/>
    <s v="Fantasy"/>
    <s v="Musical"/>
    <s v="Romance"/>
    <m/>
    <m/>
    <s v="The Princess and the Frog"/>
    <n v="89351"/>
    <n v="214"/>
    <s v="English"/>
    <s v="USA"/>
    <s v="G"/>
    <n v="105000000"/>
    <n v="2009"/>
    <n v="7.1"/>
    <n v="1.6"/>
    <n v="-625893"/>
    <s v="Loss"/>
  </r>
  <r>
    <x v="17"/>
    <n v="568"/>
    <n v="151"/>
    <n v="228430993"/>
    <s v="Adventure"/>
    <s v="Drama"/>
    <s v="Sci-Fi"/>
    <m/>
    <m/>
    <m/>
    <m/>
    <s v="The Martian"/>
    <n v="472488"/>
    <n v="1023"/>
    <s v="English"/>
    <s v="USA"/>
    <s v="PG-13"/>
    <n v="108000000"/>
    <n v="2015"/>
    <n v="8.1"/>
    <n v="2.5"/>
    <n v="120430993"/>
    <s v="Profit"/>
  </r>
  <r>
    <x v="26"/>
    <n v="257"/>
    <n v="136"/>
    <n v="35799026"/>
    <s v="Action"/>
    <s v="Adventure"/>
    <s v="Romance"/>
    <s v="Sci-Fi"/>
    <s v="Thriller"/>
    <m/>
    <m/>
    <s v="The Island"/>
    <n v="263329"/>
    <n v="899"/>
    <s v="English"/>
    <s v="USA"/>
    <s v="PG-13"/>
    <n v="126000000"/>
    <n v="2005"/>
    <n v="6.9"/>
    <n v="2.2999999999999998"/>
    <n v="-90200974"/>
    <s v="Loss"/>
  </r>
  <r>
    <x v="154"/>
    <n v="62"/>
    <n v="104"/>
    <n v="6712451"/>
    <s v="Comedy"/>
    <s v="Romance"/>
    <m/>
    <m/>
    <m/>
    <m/>
    <m/>
    <s v="Town &amp; Country"/>
    <n v="4102"/>
    <n v="89"/>
    <s v="English"/>
    <s v="New Line"/>
    <s v="R"/>
    <n v="90000000"/>
    <n v="2001"/>
    <n v="4.4000000000000004"/>
    <n v="1.7"/>
    <n v="-83287549"/>
    <s v="Loss"/>
  </r>
  <r>
    <x v="155"/>
    <n v="175"/>
    <n v="127"/>
    <n v="101643008"/>
    <s v="Action"/>
    <s v="Crime"/>
    <s v="Thriller"/>
    <m/>
    <m/>
    <m/>
    <m/>
    <s v="Gone in Sixty Seconds"/>
    <n v="218341"/>
    <n v="498"/>
    <s v="English"/>
    <s v="USA"/>
    <s v="PG-13"/>
    <n v="90000000"/>
    <n v="2000"/>
    <n v="6.5"/>
    <n v="2.1"/>
    <n v="11643008"/>
    <s v="Profit"/>
  </r>
  <r>
    <x v="17"/>
    <n v="265"/>
    <n v="171"/>
    <n v="187670866"/>
    <s v="Action"/>
    <s v="Drama"/>
    <s v="Romance"/>
    <m/>
    <m/>
    <m/>
    <m/>
    <s v="Gladiator"/>
    <n v="982637"/>
    <n v="2368"/>
    <s v="English"/>
    <s v="USA"/>
    <s v="R"/>
    <n v="103000000"/>
    <n v="2000"/>
    <n v="8.5"/>
    <n v="2.8"/>
    <n v="84670866"/>
    <s v="Profit"/>
  </r>
  <r>
    <x v="37"/>
    <n v="252"/>
    <n v="145"/>
    <n v="132014112"/>
    <s v="Action"/>
    <s v="Mystery"/>
    <s v="Sci-Fi"/>
    <s v="Thriller"/>
    <m/>
    <m/>
    <m/>
    <s v="Minority Report"/>
    <n v="399651"/>
    <n v="1331"/>
    <s v="English"/>
    <s v="USA"/>
    <s v="PG-13"/>
    <n v="102000000"/>
    <n v="2002"/>
    <n v="7.7"/>
    <n v="2.4"/>
    <n v="30014112"/>
    <s v="Profit"/>
  </r>
  <r>
    <x v="120"/>
    <n v="232"/>
    <n v="174"/>
    <n v="261970615"/>
    <s v="Adventure"/>
    <s v="Family"/>
    <s v="Fantasy"/>
    <s v="Mystery"/>
    <m/>
    <m/>
    <m/>
    <s v="Harry Potter and the Chamber of Secrets"/>
    <n v="387616"/>
    <n v="858"/>
    <s v="English"/>
    <s v="UK"/>
    <s v="PG"/>
    <n v="100000000"/>
    <n v="2002"/>
    <n v="7.4"/>
    <n v="2.9"/>
    <n v="161970615"/>
    <s v="Profit"/>
  </r>
  <r>
    <x v="29"/>
    <n v="400"/>
    <n v="144"/>
    <n v="167007184"/>
    <s v="Action"/>
    <s v="Adventure"/>
    <s v="Thriller"/>
    <m/>
    <m/>
    <m/>
    <m/>
    <s v="Casino Royale"/>
    <n v="470483"/>
    <n v="2301"/>
    <s v="English"/>
    <s v="UK"/>
    <s v="PG-13"/>
    <n v="150000000"/>
    <n v="2006"/>
    <n v="8"/>
    <n v="2.4"/>
    <n v="17007184"/>
    <s v="Profit"/>
  </r>
  <r>
    <x v="23"/>
    <n v="230"/>
    <n v="119"/>
    <n v="180011740"/>
    <s v="Action"/>
    <s v="Adventure"/>
    <s v="Sci-Fi"/>
    <s v="Thriller"/>
    <m/>
    <m/>
    <m/>
    <s v="Planet of the Apes"/>
    <n v="177725"/>
    <n v="1368"/>
    <s v="English"/>
    <s v="USA"/>
    <s v="PG-13"/>
    <n v="100000000"/>
    <n v="2001"/>
    <n v="5.7"/>
    <n v="2"/>
    <n v="80011740"/>
    <s v="Profit"/>
  </r>
  <r>
    <x v="0"/>
    <n v="210"/>
    <n v="153"/>
    <n v="204843350"/>
    <s v="Action"/>
    <s v="Sci-Fi"/>
    <m/>
    <m/>
    <m/>
    <m/>
    <m/>
    <s v="Terminator 2: Judgment Day"/>
    <n v="744891"/>
    <n v="983"/>
    <s v="English"/>
    <s v="USA"/>
    <s v="R"/>
    <n v="102000000"/>
    <n v="1991"/>
    <n v="8.5"/>
    <n v="2.6"/>
    <n v="102843350"/>
    <s v="Profit"/>
  </r>
  <r>
    <x v="151"/>
    <n v="357"/>
    <n v="140"/>
    <n v="97030725"/>
    <s v="Biography"/>
    <s v="Crime"/>
    <s v="Drama"/>
    <s v="History"/>
    <s v="Romance"/>
    <m/>
    <m/>
    <s v="Public Enemies"/>
    <n v="230931"/>
    <n v="585"/>
    <s v="English"/>
    <s v="USA"/>
    <s v="R"/>
    <n v="100000000"/>
    <n v="2009"/>
    <n v="7"/>
    <n v="2.2999999999999998"/>
    <n v="-2969275"/>
    <s v="Loss"/>
  </r>
  <r>
    <x v="17"/>
    <n v="300"/>
    <n v="176"/>
    <n v="130127620"/>
    <s v="Biography"/>
    <s v="Crime"/>
    <s v="Drama"/>
    <m/>
    <m/>
    <m/>
    <m/>
    <s v="American Gangster"/>
    <n v="324671"/>
    <n v="458"/>
    <s v="English"/>
    <s v="USA"/>
    <s v="R"/>
    <n v="100000000"/>
    <n v="2007"/>
    <n v="7.8"/>
    <n v="2.9"/>
    <n v="30127620"/>
    <s v="Profit"/>
  </r>
  <r>
    <x v="0"/>
    <n v="94"/>
    <n v="141"/>
    <n v="146282411"/>
    <s v="Action"/>
    <s v="Comedy"/>
    <s v="Thriller"/>
    <m/>
    <m/>
    <m/>
    <m/>
    <s v="True Lies"/>
    <n v="190439"/>
    <n v="351"/>
    <s v="English"/>
    <s v="USA"/>
    <s v="R"/>
    <n v="115000000"/>
    <n v="1994"/>
    <n v="7.2"/>
    <n v="2.4"/>
    <n v="31282411"/>
    <s v="Profit"/>
  </r>
  <r>
    <x v="156"/>
    <n v="267"/>
    <n v="106"/>
    <n v="65452312"/>
    <s v="Action"/>
    <s v="Crime"/>
    <s v="Thriller"/>
    <m/>
    <m/>
    <m/>
    <m/>
    <s v="The Taking of Pelham 1 2 3"/>
    <n v="149998"/>
    <n v="285"/>
    <s v="English"/>
    <s v="USA"/>
    <s v="R"/>
    <n v="100000000"/>
    <n v="2009"/>
    <n v="6.4"/>
    <n v="1.8"/>
    <n v="-34547688"/>
    <s v="Loss"/>
  </r>
  <r>
    <x v="157"/>
    <n v="180"/>
    <n v="98"/>
    <n v="148383780"/>
    <s v="Comedy"/>
    <s v="Romance"/>
    <m/>
    <m/>
    <m/>
    <m/>
    <m/>
    <s v="Little Fockers"/>
    <n v="85531"/>
    <n v="152"/>
    <s v="English"/>
    <s v="USA"/>
    <s v="PG-13"/>
    <n v="100000000"/>
    <n v="2010"/>
    <n v="5.5"/>
    <n v="1.6"/>
    <n v="48383780"/>
    <s v="Profit"/>
  </r>
  <r>
    <x v="158"/>
    <n v="265"/>
    <n v="116"/>
    <n v="119219978"/>
    <s v="Action"/>
    <s v="Comedy"/>
    <s v="Crime"/>
    <m/>
    <m/>
    <m/>
    <m/>
    <s v="The Other Guys"/>
    <n v="189806"/>
    <n v="316"/>
    <s v="English"/>
    <s v="USA"/>
    <s v="PG-13"/>
    <n v="100000000"/>
    <n v="2010"/>
    <n v="6.7"/>
    <n v="1.9"/>
    <n v="19219978"/>
    <s v="Profit"/>
  </r>
  <r>
    <x v="159"/>
    <n v="81"/>
    <n v="115"/>
    <n v="101228120"/>
    <s v="Action"/>
    <s v="Drama"/>
    <s v="Mystery"/>
    <s v="Thriller"/>
    <m/>
    <m/>
    <m/>
    <s v="Eraser"/>
    <n v="84424"/>
    <n v="131"/>
    <s v="English"/>
    <s v="USA"/>
    <s v="R"/>
    <n v="100000000"/>
    <n v="1996"/>
    <n v="6.1"/>
    <n v="1.9"/>
    <n v="1228120"/>
    <s v="Profit"/>
  </r>
  <r>
    <x v="160"/>
    <n v="765"/>
    <n v="165"/>
    <n v="162804648"/>
    <s v="Drama"/>
    <s v="Western"/>
    <m/>
    <m/>
    <m/>
    <m/>
    <m/>
    <s v="Django Unchained"/>
    <n v="955174"/>
    <n v="1193"/>
    <s v="English"/>
    <s v="USA"/>
    <s v="R"/>
    <n v="100000000"/>
    <n v="2012"/>
    <n v="8.5"/>
    <n v="2.8"/>
    <n v="62804648"/>
    <s v="Profit"/>
  </r>
  <r>
    <x v="161"/>
    <n v="80"/>
    <n v="91"/>
    <n v="100117603"/>
    <s v="Animation"/>
    <s v="Drama"/>
    <s v="Family"/>
    <s v="Musical"/>
    <s v="Romance"/>
    <m/>
    <m/>
    <s v="The Hunchback of Notre Dame"/>
    <n v="102933"/>
    <n v="230"/>
    <s v="English"/>
    <s v="USA"/>
    <s v="G"/>
    <n v="100000000"/>
    <n v="1996"/>
    <n v="6.9"/>
    <n v="1.5"/>
    <n v="117603"/>
    <s v="Profit"/>
  </r>
  <r>
    <x v="162"/>
    <n v="141"/>
    <n v="78"/>
    <n v="89296573"/>
    <s v="Adventure"/>
    <s v="Animation"/>
    <s v="Comedy"/>
    <s v="Family"/>
    <s v="Fantasy"/>
    <m/>
    <m/>
    <s v="The Emperor's New Groove"/>
    <n v="128285"/>
    <n v="297"/>
    <s v="English"/>
    <s v="USA"/>
    <s v="G"/>
    <n v="100000000"/>
    <n v="2000"/>
    <n v="7.3"/>
    <n v="1.3"/>
    <n v="-10703427"/>
    <s v="Loss"/>
  </r>
  <r>
    <x v="163"/>
    <n v="383"/>
    <n v="103"/>
    <n v="85017401"/>
    <s v="Action"/>
    <s v="Adventure"/>
    <s v="Thriller"/>
    <m/>
    <m/>
    <m/>
    <m/>
    <s v="The Expendables 2"/>
    <n v="246803"/>
    <n v="474"/>
    <s v="English"/>
    <s v="USA"/>
    <s v="R"/>
    <n v="92000000"/>
    <n v="2012"/>
    <n v="6.7"/>
    <n v="1.7"/>
    <n v="-6982599"/>
    <s v="Loss"/>
  </r>
  <r>
    <x v="67"/>
    <n v="193"/>
    <n v="131"/>
    <n v="173005002"/>
    <s v="Action"/>
    <s v="Adventure"/>
    <s v="Comedy"/>
    <s v="Family"/>
    <s v="Mystery"/>
    <m/>
    <m/>
    <s v="National Treasure"/>
    <n v="255447"/>
    <n v="692"/>
    <s v="English"/>
    <s v="USA"/>
    <s v="PG"/>
    <n v="100000000"/>
    <n v="2004"/>
    <n v="6.9"/>
    <n v="2.2000000000000002"/>
    <n v="73005002"/>
    <s v="Profit"/>
  </r>
  <r>
    <x v="164"/>
    <n v="170"/>
    <n v="104"/>
    <n v="75030163"/>
    <s v="Action"/>
    <s v="Adventure"/>
    <s v="Family"/>
    <s v="Fantasy"/>
    <m/>
    <m/>
    <m/>
    <s v="Eragon"/>
    <n v="108076"/>
    <n v="1690"/>
    <s v="English"/>
    <s v="USA"/>
    <s v="PG"/>
    <n v="100000000"/>
    <n v="2006"/>
    <n v="5.0999999999999996"/>
    <n v="1.7"/>
    <n v="-24969837"/>
    <s v="Loss"/>
  </r>
  <r>
    <x v="165"/>
    <n v="333"/>
    <n v="101"/>
    <n v="77222184"/>
    <s v="Adventure"/>
    <s v="Drama"/>
    <s v="Family"/>
    <s v="Fantasy"/>
    <m/>
    <m/>
    <m/>
    <s v="Where the Wild Things Are"/>
    <n v="87677"/>
    <n v="388"/>
    <s v="English"/>
    <s v="Germany"/>
    <s v="PG"/>
    <n v="100000000"/>
    <n v="2009"/>
    <n v="6.8"/>
    <n v="1.7"/>
    <n v="-22777816"/>
    <s v="Loss"/>
  </r>
  <r>
    <x v="166"/>
    <n v="203"/>
    <n v="102"/>
    <n v="107515297"/>
    <s v="Adventure"/>
    <s v="Animation"/>
    <s v="Family"/>
    <s v="Fantasy"/>
    <m/>
    <m/>
    <m/>
    <s v="Epic"/>
    <n v="85833"/>
    <n v="113"/>
    <s v="English"/>
    <s v="USA"/>
    <s v="PG"/>
    <n v="100000000"/>
    <n v="2013"/>
    <n v="6.7"/>
    <n v="1.7"/>
    <n v="7515297"/>
    <s v="Profit"/>
  </r>
  <r>
    <x v="167"/>
    <n v="321"/>
    <n v="103"/>
    <n v="67631157"/>
    <s v="Action"/>
    <s v="Romance"/>
    <s v="Thriller"/>
    <m/>
    <m/>
    <m/>
    <m/>
    <s v="The Tourist"/>
    <n v="176598"/>
    <n v="374"/>
    <s v="English"/>
    <s v="USA"/>
    <s v="PG-13"/>
    <n v="100000000"/>
    <n v="2010"/>
    <n v="6"/>
    <n v="1.7"/>
    <n v="-32368843"/>
    <s v="Loss"/>
  </r>
  <r>
    <x v="168"/>
    <n v="174"/>
    <n v="121"/>
    <n v="66862068"/>
    <s v="Action"/>
    <s v="Fantasy"/>
    <s v="Horror"/>
    <s v="Mystery"/>
    <m/>
    <m/>
    <m/>
    <s v="End of Days"/>
    <n v="89509"/>
    <n v="524"/>
    <s v="English"/>
    <s v="USA"/>
    <s v="R"/>
    <n v="83000000"/>
    <n v="1999"/>
    <n v="5.7"/>
    <n v="2"/>
    <n v="-16137932"/>
    <s v="Loss"/>
  </r>
  <r>
    <x v="99"/>
    <n v="166"/>
    <n v="143"/>
    <n v="57366262"/>
    <s v="Adventure"/>
    <s v="Drama"/>
    <s v="Thriller"/>
    <m/>
    <m/>
    <m/>
    <m/>
    <s v="Blood Diamond"/>
    <n v="400292"/>
    <n v="657"/>
    <s v="English"/>
    <s v="Germany"/>
    <s v="R"/>
    <n v="100000000"/>
    <n v="2006"/>
    <n v="8"/>
    <n v="2.4"/>
    <n v="-42633738"/>
    <s v="Loss"/>
  </r>
  <r>
    <x v="46"/>
    <n v="606"/>
    <n v="240"/>
    <n v="116866727"/>
    <s v="Biography"/>
    <s v="Comedy"/>
    <s v="Crime"/>
    <s v="Drama"/>
    <m/>
    <m/>
    <m/>
    <s v="The Wolf of Wall Street"/>
    <n v="780588"/>
    <n v="1138"/>
    <s v="English"/>
    <s v="USA"/>
    <s v="R"/>
    <n v="100000000"/>
    <n v="2013"/>
    <n v="8.1999999999999993"/>
    <n v="4"/>
    <n v="16866727"/>
    <s v="Profit"/>
  </r>
  <r>
    <x v="127"/>
    <n v="144"/>
    <n v="121"/>
    <n v="184031112"/>
    <s v="Action"/>
    <s v="Adventure"/>
    <s v="Fantasy"/>
    <m/>
    <m/>
    <m/>
    <m/>
    <s v="Batman Forever"/>
    <n v="190786"/>
    <n v="539"/>
    <s v="English"/>
    <s v="USA"/>
    <s v="PG-13"/>
    <n v="100000000"/>
    <n v="1995"/>
    <n v="5.4"/>
    <n v="2"/>
    <n v="84031112"/>
    <s v="Profit"/>
  </r>
  <r>
    <x v="124"/>
    <n v="192"/>
    <n v="129"/>
    <n v="54700065"/>
    <s v="Action"/>
    <s v="Sci-Fi"/>
    <s v="War"/>
    <m/>
    <m/>
    <m/>
    <m/>
    <s v="Starship Troopers"/>
    <n v="221521"/>
    <n v="1049"/>
    <s v="English"/>
    <s v="USA"/>
    <s v="R"/>
    <n v="105000000"/>
    <n v="1997"/>
    <n v="7.2"/>
    <n v="2.2000000000000002"/>
    <n v="-50299935"/>
    <s v="Loss"/>
  </r>
  <r>
    <x v="169"/>
    <n v="511"/>
    <n v="172"/>
    <n v="27098580"/>
    <s v="Drama"/>
    <s v="Sci-Fi"/>
    <m/>
    <m/>
    <m/>
    <m/>
    <m/>
    <s v="Cloud Atlas"/>
    <n v="284825"/>
    <n v="828"/>
    <s v="English"/>
    <s v="Germany"/>
    <s v="R"/>
    <n v="102000000"/>
    <n v="2012"/>
    <n v="7.5"/>
    <n v="2.9"/>
    <n v="-74901420"/>
    <s v="Loss"/>
  </r>
  <r>
    <x v="9"/>
    <n v="188"/>
    <n v="101"/>
    <n v="55673333"/>
    <s v="Action"/>
    <s v="Adventure"/>
    <s v="Animation"/>
    <s v="Family"/>
    <s v="Fantasy"/>
    <m/>
    <m/>
    <s v="Legend of the Guardians: The Owls of Ga'Hoole"/>
    <n v="65785"/>
    <n v="160"/>
    <s v="English"/>
    <s v="USA"/>
    <s v="PG"/>
    <n v="80000000"/>
    <n v="2010"/>
    <n v="7"/>
    <n v="1.7"/>
    <n v="-24326667"/>
    <s v="Loss"/>
  </r>
  <r>
    <x v="170"/>
    <n v="212"/>
    <n v="87"/>
    <n v="40198710"/>
    <s v="Action"/>
    <s v="Crime"/>
    <s v="Fantasy"/>
    <s v="Romance"/>
    <s v="Thriller"/>
    <m/>
    <m/>
    <s v="Catwoman"/>
    <n v="87451"/>
    <n v="660"/>
    <s v="English"/>
    <s v="USA"/>
    <s v="PG-13"/>
    <n v="100000000"/>
    <n v="2004"/>
    <n v="3.3"/>
    <n v="1.4"/>
    <n v="-59801290"/>
    <s v="Loss"/>
  </r>
  <r>
    <x v="24"/>
    <n v="245"/>
    <n v="101"/>
    <n v="72660029"/>
    <s v="Action"/>
    <s v="Adventure"/>
    <m/>
    <m/>
    <m/>
    <m/>
    <m/>
    <s v="Hercules"/>
    <n v="115687"/>
    <n v="269"/>
    <s v="English"/>
    <s v="USA"/>
    <s v="PG-13"/>
    <n v="100000000"/>
    <n v="2014"/>
    <n v="6"/>
    <n v="1.7"/>
    <n v="-27339971"/>
    <s v="Loss"/>
  </r>
  <r>
    <x v="153"/>
    <n v="127"/>
    <n v="95"/>
    <n v="38120554"/>
    <s v="Adventure"/>
    <s v="Animation"/>
    <s v="Family"/>
    <s v="Sci-Fi"/>
    <m/>
    <m/>
    <m/>
    <s v="Treasure Planet"/>
    <n v="71527"/>
    <n v="217"/>
    <s v="English"/>
    <s v="USA"/>
    <s v="PG"/>
    <n v="140000000"/>
    <n v="2002"/>
    <n v="7.1"/>
    <n v="1.6"/>
    <n v="-101879446"/>
    <s v="Loss"/>
  </r>
  <r>
    <x v="171"/>
    <n v="167"/>
    <n v="102"/>
    <n v="49392095"/>
    <s v="Adventure"/>
    <s v="Comedy"/>
    <s v="Sci-Fi"/>
    <m/>
    <m/>
    <m/>
    <m/>
    <s v="Land of the Lost"/>
    <n v="52029"/>
    <n v="224"/>
    <s v="English"/>
    <s v="USA"/>
    <s v="PG-13"/>
    <n v="100000000"/>
    <n v="2009"/>
    <n v="5.4"/>
    <n v="1.7"/>
    <n v="-50607905"/>
    <s v="Loss"/>
  </r>
  <r>
    <x v="172"/>
    <n v="320"/>
    <n v="131"/>
    <n v="39292022"/>
    <s v="Action"/>
    <s v="Adventure"/>
    <s v="Thriller"/>
    <m/>
    <m/>
    <m/>
    <m/>
    <s v="The Expendables 3"/>
    <n v="127258"/>
    <n v="351"/>
    <s v="English"/>
    <s v="USA"/>
    <s v="PG-13"/>
    <n v="90000000"/>
    <n v="2014"/>
    <n v="6.1"/>
    <n v="2.2000000000000002"/>
    <n v="-50707978"/>
    <s v="Loss"/>
  </r>
  <r>
    <x v="173"/>
    <n v="163"/>
    <n v="114"/>
    <n v="28772222"/>
    <s v="Action"/>
    <s v="Crime"/>
    <s v="Sport"/>
    <s v="Thriller"/>
    <m/>
    <m/>
    <m/>
    <s v="Point Break"/>
    <n v="33953"/>
    <n v="163"/>
    <s v="English"/>
    <s v="USA"/>
    <s v="PG-13"/>
    <n v="105000000"/>
    <n v="2015"/>
    <n v="5.3"/>
    <n v="1.9"/>
    <n v="-76227778"/>
    <s v="Loss"/>
  </r>
  <r>
    <x v="174"/>
    <n v="78"/>
    <n v="94"/>
    <n v="17010646"/>
    <s v="Comedy"/>
    <s v="Family"/>
    <s v="Fantasy"/>
    <m/>
    <m/>
    <m/>
    <m/>
    <s v="Son of the Mask"/>
    <n v="40751"/>
    <n v="239"/>
    <s v="English"/>
    <s v="USA"/>
    <s v="PG"/>
    <n v="84000000"/>
    <n v="2005"/>
    <n v="2.2000000000000002"/>
    <n v="1.6"/>
    <n v="-66989354"/>
    <s v="Loss"/>
  </r>
  <r>
    <x v="80"/>
    <n v="289"/>
    <n v="122"/>
    <n v="24985612"/>
    <s v="Action"/>
    <s v="Adventure"/>
    <s v="Biography"/>
    <s v="Drama"/>
    <s v="History"/>
    <s v="Thriller"/>
    <m/>
    <s v="In the Heart of the Sea"/>
    <n v="71782"/>
    <n v="161"/>
    <s v="English"/>
    <s v="USA"/>
    <s v="PG-13"/>
    <n v="100000000"/>
    <n v="2015"/>
    <n v="7"/>
    <n v="2"/>
    <n v="-75014388"/>
    <s v="Loss"/>
  </r>
  <r>
    <x v="175"/>
    <n v="66"/>
    <n v="95"/>
    <n v="4411102"/>
    <s v="Action"/>
    <s v="Comedy"/>
    <s v="Sci-Fi"/>
    <m/>
    <m/>
    <m/>
    <m/>
    <s v="The Adventures of Pluto Nash"/>
    <n v="20295"/>
    <n v="164"/>
    <s v="English"/>
    <s v="USA"/>
    <s v="PG-13"/>
    <n v="100000000"/>
    <n v="2002"/>
    <n v="3.8"/>
    <n v="1.6"/>
    <n v="-95588898"/>
    <s v="Loss"/>
  </r>
  <r>
    <x v="111"/>
    <n v="266"/>
    <n v="115"/>
    <n v="35024475"/>
    <s v="Action"/>
    <s v="Drama"/>
    <s v="Thriller"/>
    <s v="War"/>
    <m/>
    <m/>
    <m/>
    <s v="Green Zone"/>
    <n v="110364"/>
    <n v="261"/>
    <s v="English"/>
    <s v="France"/>
    <s v="R"/>
    <n v="100000000"/>
    <n v="2010"/>
    <n v="6.9"/>
    <n v="1.9"/>
    <n v="-64975525"/>
    <s v="Loss"/>
  </r>
  <r>
    <x v="176"/>
    <n v="208"/>
    <n v="88"/>
    <n v="130174897"/>
    <s v="Adventure"/>
    <s v="Animation"/>
    <s v="Comedy"/>
    <s v="Family"/>
    <m/>
    <m/>
    <m/>
    <s v="The Peanuts Movie"/>
    <n v="27918"/>
    <n v="155"/>
    <s v="English"/>
    <s v="USA"/>
    <s v="G"/>
    <n v="99000000"/>
    <n v="2015"/>
    <n v="7.2"/>
    <n v="1.5"/>
    <n v="31174897"/>
    <s v="Profit"/>
  </r>
  <r>
    <x v="177"/>
    <n v="97"/>
    <n v="110"/>
    <n v="10200000"/>
    <s v="Drama"/>
    <s v="Mystery"/>
    <s v="Thriller"/>
    <m/>
    <m/>
    <m/>
    <m/>
    <s v="The Spanish Prisoner"/>
    <n v="18697"/>
    <n v="263"/>
    <s v="English"/>
    <s v="USA"/>
    <s v="PG"/>
    <n v="10000000"/>
    <n v="1997"/>
    <n v="7.3"/>
    <n v="1.8"/>
    <n v="200000"/>
    <s v="Profit"/>
  </r>
  <r>
    <x v="52"/>
    <n v="202"/>
    <n v="130"/>
    <n v="202007640"/>
    <s v="Action"/>
    <s v="Adventure"/>
    <s v="Fantasy"/>
    <s v="Thriller"/>
    <m/>
    <m/>
    <m/>
    <s v="The Mummy Returns"/>
    <n v="248045"/>
    <n v="890"/>
    <s v="English"/>
    <s v="USA"/>
    <s v="PG-13"/>
    <n v="98000000"/>
    <n v="2001"/>
    <n v="6.3"/>
    <n v="2.2000000000000002"/>
    <n v="104007640"/>
    <s v="Profit"/>
  </r>
  <r>
    <x v="46"/>
    <n v="233"/>
    <n v="216"/>
    <n v="77679638"/>
    <s v="Crime"/>
    <s v="Drama"/>
    <m/>
    <m/>
    <m/>
    <m/>
    <m/>
    <s v="Gangs of New York"/>
    <n v="314033"/>
    <n v="1166"/>
    <s v="English"/>
    <s v="USA"/>
    <s v="R"/>
    <n v="100000000"/>
    <n v="2002"/>
    <n v="7.5"/>
    <n v="3.6"/>
    <n v="-22320362"/>
    <s v="Loss"/>
  </r>
  <r>
    <x v="178"/>
    <n v="136"/>
    <n v="146"/>
    <n v="9213"/>
    <s v="Drama"/>
    <s v="History"/>
    <s v="Romance"/>
    <s v="War"/>
    <m/>
    <m/>
    <m/>
    <s v="The Flowers of War"/>
    <n v="38690"/>
    <n v="130"/>
    <s v="Mandarin"/>
    <s v="China"/>
    <s v="R"/>
    <n v="94000000"/>
    <n v="2011"/>
    <n v="7.6"/>
    <n v="2.4"/>
    <n v="-93990787"/>
    <s v="Loss"/>
  </r>
  <r>
    <x v="179"/>
    <n v="154"/>
    <n v="85"/>
    <n v="58867694"/>
    <s v="Animation"/>
    <s v="Comedy"/>
    <s v="Family"/>
    <s v="Sport"/>
    <m/>
    <m/>
    <m/>
    <s v="Surf's Up"/>
    <n v="54077"/>
    <n v="112"/>
    <s v="English"/>
    <s v="USA"/>
    <s v="PG"/>
    <n v="100000000"/>
    <n v="2007"/>
    <n v="6.8"/>
    <n v="1.4"/>
    <n v="-41132306"/>
    <s v="Loss"/>
  </r>
  <r>
    <x v="180"/>
    <n v="169"/>
    <n v="93"/>
    <n v="59475623"/>
    <s v="Comedy"/>
    <s v="Sci-Fi"/>
    <s v="Thriller"/>
    <m/>
    <m/>
    <m/>
    <m/>
    <s v="The Stepford Wives"/>
    <n v="49739"/>
    <n v="407"/>
    <s v="English"/>
    <s v="USA"/>
    <s v="PG-13"/>
    <n v="90000000"/>
    <n v="2004"/>
    <n v="5.2"/>
    <n v="1.6"/>
    <n v="-30524377"/>
    <s v="Loss"/>
  </r>
  <r>
    <x v="17"/>
    <n v="200"/>
    <n v="152"/>
    <n v="108638745"/>
    <s v="Drama"/>
    <s v="History"/>
    <s v="War"/>
    <m/>
    <m/>
    <m/>
    <m/>
    <s v="Black Hawk Down"/>
    <n v="292022"/>
    <n v="1103"/>
    <s v="English"/>
    <s v="USA"/>
    <s v="R"/>
    <n v="92000000"/>
    <n v="2001"/>
    <n v="7.7"/>
    <n v="2.5"/>
    <n v="16638745"/>
    <s v="Profit"/>
  </r>
  <r>
    <x v="181"/>
    <n v="255"/>
    <n v="85"/>
    <n v="86897182"/>
    <s v="Comedy"/>
    <m/>
    <m/>
    <m/>
    <m/>
    <m/>
    <m/>
    <s v="The Campaign"/>
    <n v="106790"/>
    <n v="177"/>
    <s v="English"/>
    <s v="USA"/>
    <s v="R"/>
    <n v="95000000"/>
    <n v="2012"/>
    <n v="6.2"/>
    <n v="1.4"/>
    <n v="-8102818"/>
    <s v="Loss"/>
  </r>
  <r>
    <x v="182"/>
    <n v="173"/>
    <n v="126"/>
    <n v="63540020"/>
    <s v="Action"/>
    <s v="Adventure"/>
    <s v="Sci-Fi"/>
    <m/>
    <m/>
    <m/>
    <m/>
    <s v="The Fifth Element"/>
    <n v="343274"/>
    <n v="742"/>
    <s v="English"/>
    <s v="France"/>
    <s v="PG-13"/>
    <n v="93000000"/>
    <n v="1997"/>
    <n v="7.7"/>
    <n v="2.1"/>
    <n v="-29459980"/>
    <s v="Loss"/>
  </r>
  <r>
    <x v="183"/>
    <n v="221"/>
    <n v="146"/>
    <n v="95328937"/>
    <s v="Comedy"/>
    <s v="Drama"/>
    <s v="Romance"/>
    <m/>
    <m/>
    <m/>
    <m/>
    <s v="Sex and the City 2"/>
    <n v="59581"/>
    <n v="293"/>
    <s v="English"/>
    <s v="USA"/>
    <s v="R"/>
    <n v="100000000"/>
    <n v="2010"/>
    <n v="4.3"/>
    <n v="2.4"/>
    <n v="-4671063"/>
    <s v="Loss"/>
  </r>
  <r>
    <x v="184"/>
    <n v="82"/>
    <n v="89"/>
    <n v="50802661"/>
    <s v="Adventure"/>
    <s v="Animation"/>
    <s v="Comedy"/>
    <s v="Family"/>
    <s v="Romance"/>
    <m/>
    <m/>
    <s v="The Road to El Dorado"/>
    <n v="58300"/>
    <n v="139"/>
    <s v="English"/>
    <s v="USA"/>
    <s v="PG"/>
    <n v="95000000"/>
    <n v="2000"/>
    <n v="6.9"/>
    <n v="1.5"/>
    <n v="-44197339"/>
    <s v="Loss"/>
  </r>
  <r>
    <x v="176"/>
    <n v="233"/>
    <n v="88"/>
    <n v="161317423"/>
    <s v="Adventure"/>
    <s v="Animation"/>
    <s v="Comedy"/>
    <s v="Family"/>
    <m/>
    <m/>
    <m/>
    <s v="Ice Age: Continental Drift"/>
    <n v="145321"/>
    <n v="139"/>
    <s v="English"/>
    <s v="USA"/>
    <s v="PG"/>
    <n v="95000000"/>
    <n v="2012"/>
    <n v="6.6"/>
    <n v="1.5"/>
    <n v="66317423"/>
    <s v="Profit"/>
  </r>
  <r>
    <x v="81"/>
    <n v="343"/>
    <n v="105"/>
    <n v="201148159"/>
    <s v="Drama"/>
    <s v="Family"/>
    <s v="Fantasy"/>
    <s v="Romance"/>
    <m/>
    <m/>
    <m/>
    <s v="Cinderella"/>
    <n v="103737"/>
    <n v="322"/>
    <s v="English"/>
    <s v="USA"/>
    <s v="PG"/>
    <n v="95000000"/>
    <n v="2015"/>
    <n v="7"/>
    <n v="1.8"/>
    <n v="106148159"/>
    <s v="Profit"/>
  </r>
  <r>
    <x v="15"/>
    <n v="308"/>
    <n v="135"/>
    <n v="43982842"/>
    <s v="Drama"/>
    <s v="Fantasy"/>
    <s v="Thriller"/>
    <m/>
    <m/>
    <m/>
    <m/>
    <s v="The Lovely Bones"/>
    <n v="125109"/>
    <n v="593"/>
    <s v="English"/>
    <s v="USA"/>
    <s v="PG-13"/>
    <n v="65000000"/>
    <n v="2009"/>
    <n v="6.7"/>
    <n v="2.2000000000000002"/>
    <n v="-21017158"/>
    <s v="Loss"/>
  </r>
  <r>
    <x v="4"/>
    <n v="301"/>
    <n v="100"/>
    <n v="380838870"/>
    <s v="Adventure"/>
    <s v="Animation"/>
    <s v="Comedy"/>
    <s v="Family"/>
    <m/>
    <m/>
    <m/>
    <s v="Finding Nemo"/>
    <n v="692482"/>
    <n v="866"/>
    <s v="English"/>
    <s v="USA"/>
    <s v="G"/>
    <n v="94000000"/>
    <n v="2003"/>
    <n v="8.1999999999999993"/>
    <n v="1.7"/>
    <n v="286838870"/>
    <s v="Profit"/>
  </r>
  <r>
    <x v="15"/>
    <n v="328"/>
    <n v="192"/>
    <n v="377019252"/>
    <s v="Action"/>
    <s v="Adventure"/>
    <s v="Drama"/>
    <s v="Fantasy"/>
    <m/>
    <m/>
    <m/>
    <s v="The Lord of the Rings: The Return of the King"/>
    <n v="1215718"/>
    <n v="3189"/>
    <s v="English"/>
    <s v="USA"/>
    <s v="PG-13"/>
    <n v="94000000"/>
    <n v="2003"/>
    <n v="8.9"/>
    <n v="3.2"/>
    <n v="283019252"/>
    <s v="Profit"/>
  </r>
  <r>
    <x v="15"/>
    <n v="294"/>
    <n v="172"/>
    <n v="340478898"/>
    <s v="Action"/>
    <s v="Adventure"/>
    <s v="Drama"/>
    <s v="Fantasy"/>
    <m/>
    <m/>
    <m/>
    <s v="The Lord of the Rings: The Two Towers"/>
    <n v="1100446"/>
    <n v="2417"/>
    <s v="English"/>
    <s v="USA"/>
    <s v="PG-13"/>
    <n v="94000000"/>
    <n v="2002"/>
    <n v="8.6999999999999993"/>
    <n v="2.9"/>
    <n v="246478898"/>
    <s v="Profit"/>
  </r>
  <r>
    <x v="185"/>
    <n v="175"/>
    <n v="102"/>
    <n v="17176900"/>
    <s v="Action"/>
    <s v="Adventure"/>
    <s v="Fantasy"/>
    <m/>
    <m/>
    <m/>
    <m/>
    <s v="Seventh Son"/>
    <n v="54501"/>
    <n v="154"/>
    <s v="English"/>
    <s v="USA"/>
    <s v="PG-13"/>
    <n v="95000000"/>
    <n v="2014"/>
    <n v="5.5"/>
    <n v="1.7"/>
    <n v="-77823100"/>
    <s v="Loss"/>
  </r>
  <r>
    <x v="163"/>
    <n v="199"/>
    <n v="100"/>
    <n v="131144183"/>
    <s v="Action"/>
    <s v="Adventure"/>
    <s v="Fantasy"/>
    <s v="Thriller"/>
    <m/>
    <m/>
    <m/>
    <s v="Lara Croft: Tomb Raider"/>
    <n v="157016"/>
    <n v="824"/>
    <s v="English"/>
    <s v="USA"/>
    <s v="PG-13"/>
    <n v="115000000"/>
    <n v="2001"/>
    <n v="5.7"/>
    <n v="1.7"/>
    <n v="16144183"/>
    <s v="Profit"/>
  </r>
  <r>
    <x v="186"/>
    <n v="355"/>
    <n v="119"/>
    <n v="23014504"/>
    <s v="Drama"/>
    <s v="Mystery"/>
    <s v="Romance"/>
    <s v="Sci-Fi"/>
    <s v="Thriller"/>
    <m/>
    <m/>
    <s v="Transcendence"/>
    <n v="172707"/>
    <n v="462"/>
    <s v="English"/>
    <s v="UK"/>
    <s v="PG-13"/>
    <n v="100000000"/>
    <n v="2014"/>
    <n v="6.3"/>
    <n v="2"/>
    <n v="-76985496"/>
    <s v="Loss"/>
  </r>
  <r>
    <x v="86"/>
    <n v="198"/>
    <n v="92"/>
    <n v="181166115"/>
    <s v="Action"/>
    <s v="Adventure"/>
    <s v="Sci-Fi"/>
    <s v="Thriller"/>
    <m/>
    <m/>
    <m/>
    <s v="Jurassic Park III"/>
    <n v="219501"/>
    <n v="1236"/>
    <s v="English"/>
    <s v="USA"/>
    <s v="PG-13"/>
    <n v="93000000"/>
    <n v="2001"/>
    <n v="5.9"/>
    <n v="1.5"/>
    <n v="88166115"/>
    <s v="Profit"/>
  </r>
  <r>
    <x v="187"/>
    <n v="529"/>
    <n v="105"/>
    <n v="176740650"/>
    <s v="Action"/>
    <s v="Drama"/>
    <s v="Sci-Fi"/>
    <s v="Thriller"/>
    <m/>
    <m/>
    <m/>
    <s v="Rise of the Planet of the Apes"/>
    <n v="403836"/>
    <n v="646"/>
    <s v="English"/>
    <s v="USA"/>
    <s v="PG-13"/>
    <n v="93000000"/>
    <n v="2011"/>
    <n v="7.6"/>
    <n v="1.8"/>
    <n v="83740650"/>
    <s v="Profit"/>
  </r>
  <r>
    <x v="188"/>
    <n v="198"/>
    <n v="107"/>
    <n v="71148699"/>
    <s v="Adventure"/>
    <s v="Family"/>
    <s v="Fantasy"/>
    <m/>
    <m/>
    <m/>
    <m/>
    <s v="The Spiderwick Chronicles"/>
    <n v="68935"/>
    <n v="125"/>
    <s v="English"/>
    <s v="USA"/>
    <s v="PG"/>
    <n v="90000000"/>
    <n v="2008"/>
    <n v="6.6"/>
    <n v="1.8"/>
    <n v="-18851301"/>
    <s v="Loss"/>
  </r>
  <r>
    <x v="189"/>
    <n v="412"/>
    <n v="101"/>
    <n v="67344392"/>
    <s v="Action"/>
    <s v="Thriller"/>
    <m/>
    <m/>
    <m/>
    <m/>
    <m/>
    <s v="A Good Day to Die Hard"/>
    <n v="165618"/>
    <n v="503"/>
    <s v="English"/>
    <s v="USA"/>
    <s v="R"/>
    <n v="92000000"/>
    <n v="2013"/>
    <n v="5.3"/>
    <n v="1.7"/>
    <n v="-24655608"/>
    <s v="Loss"/>
  </r>
  <r>
    <x v="190"/>
    <n v="106"/>
    <n v="137"/>
    <n v="22406362"/>
    <s v="Drama"/>
    <s v="History"/>
    <s v="War"/>
    <s v="Western"/>
    <m/>
    <m/>
    <m/>
    <s v="The Alamo"/>
    <n v="16832"/>
    <n v="267"/>
    <s v="English"/>
    <s v="USA"/>
    <s v="PG-13"/>
    <n v="107000000"/>
    <n v="2004"/>
    <n v="6"/>
    <n v="2.2999999999999998"/>
    <n v="-84593638"/>
    <s v="Loss"/>
  </r>
  <r>
    <x v="58"/>
    <n v="283"/>
    <n v="115"/>
    <n v="261437578"/>
    <s v="Action"/>
    <s v="Adventure"/>
    <s v="Animation"/>
    <s v="Family"/>
    <m/>
    <m/>
    <m/>
    <s v="The Incredibles"/>
    <n v="479166"/>
    <n v="815"/>
    <s v="English"/>
    <s v="USA"/>
    <s v="PG"/>
    <n v="92000000"/>
    <n v="2004"/>
    <n v="8"/>
    <n v="1.9"/>
    <n v="169437578"/>
    <s v="Profit"/>
  </r>
  <r>
    <x v="191"/>
    <n v="61"/>
    <n v="124"/>
    <n v="11000000"/>
    <s v="Action"/>
    <s v="Adventure"/>
    <s v="Comedy"/>
    <m/>
    <m/>
    <m/>
    <m/>
    <s v="Cutthroat Island"/>
    <n v="21102"/>
    <n v="169"/>
    <s v="English"/>
    <s v="USA"/>
    <s v="PG-13"/>
    <n v="98000000"/>
    <n v="1995"/>
    <n v="5.6"/>
    <n v="2.1"/>
    <n v="-87000000"/>
    <s v="Loss"/>
  </r>
  <r>
    <x v="120"/>
    <n v="217"/>
    <n v="118"/>
    <n v="88761720"/>
    <s v="Adventure"/>
    <s v="Family"/>
    <s v="Fantasy"/>
    <m/>
    <m/>
    <m/>
    <m/>
    <s v="Percy Jackson &amp; the Olympians: The Lightning Thief"/>
    <n v="141179"/>
    <n v="419"/>
    <s v="English"/>
    <s v="UK"/>
    <s v="PG"/>
    <n v="95000000"/>
    <n v="2010"/>
    <n v="5.9"/>
    <n v="2"/>
    <n v="-6238280"/>
    <s v="Loss"/>
  </r>
  <r>
    <x v="14"/>
    <n v="175"/>
    <n v="98"/>
    <n v="250147615"/>
    <s v="Adventure"/>
    <s v="Comedy"/>
    <s v="Family"/>
    <s v="Mystery"/>
    <s v="Sci-Fi"/>
    <m/>
    <m/>
    <s v="Men in Black"/>
    <n v="403014"/>
    <n v="289"/>
    <s v="English"/>
    <s v="USA"/>
    <s v="PG-13"/>
    <n v="90000000"/>
    <n v="1997"/>
    <n v="7.3"/>
    <n v="1.6"/>
    <n v="160147615"/>
    <s v="Profit"/>
  </r>
  <r>
    <x v="28"/>
    <n v="191"/>
    <n v="82"/>
    <n v="245823397"/>
    <s v="Adventure"/>
    <s v="Animation"/>
    <s v="Comedy"/>
    <s v="Family"/>
    <s v="Fantasy"/>
    <m/>
    <m/>
    <s v="Toy Story 2"/>
    <n v="385871"/>
    <n v="515"/>
    <s v="English"/>
    <s v="USA"/>
    <s v="G"/>
    <n v="90000000"/>
    <n v="1999"/>
    <n v="7.9"/>
    <n v="1.4"/>
    <n v="155823397"/>
    <s v="Profit"/>
  </r>
  <r>
    <x v="156"/>
    <n v="316"/>
    <n v="98"/>
    <n v="81557479"/>
    <s v="Action"/>
    <s v="Thriller"/>
    <m/>
    <m/>
    <m/>
    <m/>
    <m/>
    <s v="Unstoppable"/>
    <n v="149947"/>
    <n v="326"/>
    <s v="English"/>
    <s v="USA"/>
    <s v="PG-13"/>
    <n v="100000000"/>
    <n v="2010"/>
    <n v="6.8"/>
    <n v="1.6"/>
    <n v="-18442521"/>
    <s v="Loss"/>
  </r>
  <r>
    <x v="24"/>
    <n v="127"/>
    <n v="90"/>
    <n v="226138454"/>
    <s v="Action"/>
    <s v="Comedy"/>
    <s v="Crime"/>
    <s v="Thriller"/>
    <m/>
    <m/>
    <m/>
    <s v="Rush Hour 2"/>
    <n v="160440"/>
    <n v="394"/>
    <s v="English"/>
    <s v="USA"/>
    <s v="PG-13"/>
    <n v="90000000"/>
    <n v="2001"/>
    <n v="6.6"/>
    <n v="1.5"/>
    <n v="136138454"/>
    <s v="Profit"/>
  </r>
  <r>
    <x v="41"/>
    <n v="185"/>
    <n v="130"/>
    <n v="155370362"/>
    <s v="Drama"/>
    <s v="Fantasy"/>
    <s v="Horror"/>
    <s v="Mystery"/>
    <s v="Thriller"/>
    <m/>
    <m/>
    <s v="What Lies Beneath"/>
    <n v="98403"/>
    <n v="683"/>
    <s v="English"/>
    <s v="USA"/>
    <s v="PG-13"/>
    <n v="100000000"/>
    <n v="2000"/>
    <n v="6.6"/>
    <n v="2.2000000000000002"/>
    <n v="55370362"/>
    <s v="Profit"/>
  </r>
  <r>
    <x v="192"/>
    <n v="191"/>
    <n v="90"/>
    <n v="124870275"/>
    <s v="Animation"/>
    <s v="Comedy"/>
    <s v="Family"/>
    <s v="Sci-Fi"/>
    <m/>
    <m/>
    <m/>
    <s v="Cloudy with a Chance of Meatballs"/>
    <n v="152601"/>
    <n v="156"/>
    <s v="English"/>
    <s v="USA"/>
    <s v="PG"/>
    <n v="100000000"/>
    <n v="2009"/>
    <n v="7"/>
    <n v="1.5"/>
    <n v="24870275"/>
    <s v="Profit"/>
  </r>
  <r>
    <x v="122"/>
    <n v="188"/>
    <n v="94"/>
    <n v="196573705"/>
    <s v="Action"/>
    <s v="Adventure"/>
    <s v="Animation"/>
    <s v="Comedy"/>
    <s v="Family"/>
    <m/>
    <m/>
    <s v="Ice Age: Dawn of the Dinosaurs"/>
    <n v="166791"/>
    <n v="132"/>
    <s v="English"/>
    <s v="USA"/>
    <s v="PG"/>
    <n v="90000000"/>
    <n v="2009"/>
    <n v="7"/>
    <n v="1.6"/>
    <n v="106573705"/>
    <s v="Profit"/>
  </r>
  <r>
    <x v="193"/>
    <n v="362"/>
    <n v="114"/>
    <n v="58229120"/>
    <s v="Adventure"/>
    <s v="Comedy"/>
    <s v="Drama"/>
    <s v="Fantasy"/>
    <s v="Romance"/>
    <m/>
    <m/>
    <s v="The Secret Life of Walter Mitty"/>
    <n v="236421"/>
    <n v="515"/>
    <s v="English"/>
    <s v="USA"/>
    <s v="PG"/>
    <n v="90000000"/>
    <n v="2013"/>
    <n v="7.3"/>
    <n v="1.9"/>
    <n v="-31770880"/>
    <s v="Loss"/>
  </r>
  <r>
    <x v="31"/>
    <n v="181"/>
    <n v="94"/>
    <n v="125305545"/>
    <s v="Action"/>
    <s v="Adventure"/>
    <s v="Comedy"/>
    <s v="Crime"/>
    <s v="Thriller"/>
    <m/>
    <m/>
    <s v="Charlie's Angels"/>
    <n v="145350"/>
    <n v="643"/>
    <s v="English"/>
    <s v="USA"/>
    <s v="PG-13"/>
    <n v="92000000"/>
    <n v="2000"/>
    <n v="5.5"/>
    <n v="1.6"/>
    <n v="33305545"/>
    <s v="Profit"/>
  </r>
  <r>
    <x v="46"/>
    <n v="352"/>
    <n v="151"/>
    <n v="132373442"/>
    <s v="Crime"/>
    <s v="Drama"/>
    <s v="Thriller"/>
    <m/>
    <m/>
    <m/>
    <m/>
    <s v="The Departed"/>
    <n v="873649"/>
    <n v="2054"/>
    <s v="English"/>
    <s v="USA"/>
    <s v="R"/>
    <n v="90000000"/>
    <n v="2006"/>
    <n v="8.5"/>
    <n v="2.5"/>
    <n v="42373442"/>
    <s v="Profit"/>
  </r>
  <r>
    <x v="194"/>
    <n v="143"/>
    <n v="88"/>
    <n v="120618403"/>
    <s v="Adventure"/>
    <s v="Animation"/>
    <s v="Family"/>
    <s v="Fantasy"/>
    <s v="Musical"/>
    <s v="War"/>
    <m/>
    <s v="Mulan"/>
    <n v="171792"/>
    <n v="222"/>
    <s v="English"/>
    <s v="USA"/>
    <s v="G"/>
    <n v="90000000"/>
    <n v="1998"/>
    <n v="7.5"/>
    <n v="1.5"/>
    <n v="30618403"/>
    <s v="Profit"/>
  </r>
  <r>
    <x v="193"/>
    <n v="308"/>
    <n v="121"/>
    <n v="110416702"/>
    <s v="Action"/>
    <s v="Comedy"/>
    <m/>
    <m/>
    <m/>
    <m/>
    <m/>
    <s v="Tropic Thunder"/>
    <n v="307539"/>
    <n v="577"/>
    <s v="English"/>
    <s v="USA"/>
    <s v="R"/>
    <n v="92000000"/>
    <n v="2008"/>
    <n v="7"/>
    <n v="2"/>
    <n v="18416702"/>
    <s v="Profit"/>
  </r>
  <r>
    <x v="64"/>
    <n v="517"/>
    <n v="158"/>
    <n v="102515793"/>
    <s v="Crime"/>
    <s v="Drama"/>
    <s v="Mystery"/>
    <s v="Thriller"/>
    <m/>
    <m/>
    <m/>
    <s v="The Girl with the Dragon Tattoo"/>
    <n v="330152"/>
    <n v="632"/>
    <s v="English"/>
    <s v="USA"/>
    <s v="R"/>
    <n v="90000000"/>
    <n v="2011"/>
    <n v="7.8"/>
    <n v="2.6"/>
    <n v="12515793"/>
    <s v="Profit"/>
  </r>
  <r>
    <x v="125"/>
    <n v="148"/>
    <n v="128"/>
    <n v="100012500"/>
    <s v="Action"/>
    <s v="Adventure"/>
    <s v="Thriller"/>
    <m/>
    <m/>
    <m/>
    <m/>
    <s v="Die Hard with a Vengeance"/>
    <n v="299258"/>
    <n v="346"/>
    <s v="English"/>
    <s v="USA"/>
    <s v="R"/>
    <n v="90000000"/>
    <n v="1995"/>
    <n v="7.6"/>
    <n v="2.1"/>
    <n v="10012500"/>
    <s v="Profit"/>
  </r>
  <r>
    <x v="123"/>
    <n v="415"/>
    <n v="128"/>
    <n v="209019489"/>
    <s v="Action"/>
    <s v="Adventure"/>
    <s v="Crime"/>
    <s v="Mystery"/>
    <s v="Thriller"/>
    <m/>
    <m/>
    <s v="Sherlock Holmes"/>
    <n v="477300"/>
    <n v="621"/>
    <s v="English"/>
    <s v="USA"/>
    <s v="PG-13"/>
    <n v="90000000"/>
    <n v="2009"/>
    <n v="7.6"/>
    <n v="2.1"/>
    <n v="119019489"/>
    <s v="Profit"/>
  </r>
  <r>
    <x v="161"/>
    <n v="146"/>
    <n v="95"/>
    <n v="84037039"/>
    <s v="Action"/>
    <s v="Adventure"/>
    <s v="Animation"/>
    <s v="Family"/>
    <s v="Fantasy"/>
    <s v="Sci-Fi"/>
    <m/>
    <s v="Atlantis: The Lost Empire"/>
    <n v="72591"/>
    <n v="289"/>
    <s v="English"/>
    <s v="USA"/>
    <s v="PG"/>
    <n v="120000000"/>
    <n v="2001"/>
    <n v="6.8"/>
    <n v="1.6"/>
    <n v="-35962961"/>
    <s v="Loss"/>
  </r>
  <r>
    <x v="195"/>
    <n v="70"/>
    <n v="92"/>
    <n v="85884815"/>
    <s v="Adventure"/>
    <s v="Animation"/>
    <s v="Comedy"/>
    <s v="Family"/>
    <s v="Fantasy"/>
    <s v="Music"/>
    <m/>
    <s v="Alvin and the Chipmunks: The Road Chip"/>
    <n v="9418"/>
    <n v="53"/>
    <s v="English"/>
    <s v="USA"/>
    <s v="PG"/>
    <n v="90000000"/>
    <n v="2015"/>
    <n v="5"/>
    <n v="1.5"/>
    <n v="-4115185"/>
    <s v="Loss"/>
  </r>
  <r>
    <x v="10"/>
    <n v="269"/>
    <n v="121"/>
    <n v="83077470"/>
    <s v="Drama"/>
    <s v="History"/>
    <s v="Thriller"/>
    <s v="War"/>
    <m/>
    <m/>
    <m/>
    <s v="Valkyrie"/>
    <n v="183247"/>
    <n v="440"/>
    <s v="English"/>
    <s v="USA"/>
    <s v="PG-13"/>
    <n v="75000000"/>
    <n v="2008"/>
    <n v="7.1"/>
    <n v="2"/>
    <n v="8077470"/>
    <s v="Profit"/>
  </r>
  <r>
    <x v="196"/>
    <n v="198"/>
    <n v="113"/>
    <n v="100018837"/>
    <s v="Action"/>
    <s v="Comedy"/>
    <m/>
    <m/>
    <m/>
    <m/>
    <m/>
    <s v="You Don't Mess with the Zohan"/>
    <n v="156348"/>
    <n v="380"/>
    <s v="English"/>
    <s v="USA"/>
    <s v="PG-13"/>
    <n v="90000000"/>
    <n v="2008"/>
    <n v="5.5"/>
    <n v="1.9"/>
    <n v="10018837"/>
    <s v="Profit"/>
  </r>
  <r>
    <x v="120"/>
    <n v="253"/>
    <n v="106"/>
    <n v="78747585"/>
    <s v="Action"/>
    <s v="Animation"/>
    <s v="Comedy"/>
    <s v="Sci-Fi"/>
    <m/>
    <m/>
    <m/>
    <s v="Pixels"/>
    <n v="89770"/>
    <n v="342"/>
    <s v="English"/>
    <s v="USA"/>
    <s v="PG-13"/>
    <n v="88000000"/>
    <n v="2015"/>
    <n v="5.6"/>
    <n v="1.8"/>
    <n v="-9252415"/>
    <s v="Loss"/>
  </r>
  <r>
    <x v="37"/>
    <n v="281"/>
    <n v="146"/>
    <n v="78616689"/>
    <s v="Adventure"/>
    <s v="Drama"/>
    <s v="Sci-Fi"/>
    <m/>
    <m/>
    <m/>
    <m/>
    <s v="A.I. Artificial Intelligence"/>
    <n v="238747"/>
    <n v="2153"/>
    <s v="English"/>
    <s v="USA"/>
    <s v="PG-13"/>
    <n v="100000000"/>
    <n v="2001"/>
    <n v="7.1"/>
    <n v="2.4"/>
    <n v="-21383311"/>
    <s v="Loss"/>
  </r>
  <r>
    <x v="93"/>
    <n v="122"/>
    <n v="88"/>
    <n v="75817994"/>
    <s v="Comedy"/>
    <s v="Family"/>
    <s v="Fantasy"/>
    <s v="Horror"/>
    <s v="Mystery"/>
    <m/>
    <m/>
    <s v="The Haunted Mansion"/>
    <n v="32049"/>
    <n v="179"/>
    <s v="English"/>
    <s v="USA"/>
    <s v="PG"/>
    <n v="90000000"/>
    <n v="2003"/>
    <n v="4.9000000000000004"/>
    <n v="1.5"/>
    <n v="-14182006"/>
    <s v="Loss"/>
  </r>
  <r>
    <x v="41"/>
    <n v="159"/>
    <n v="150"/>
    <n v="100853835"/>
    <s v="Drama"/>
    <s v="Mystery"/>
    <s v="Sci-Fi"/>
    <s v="Thriller"/>
    <m/>
    <m/>
    <m/>
    <s v="Contact"/>
    <n v="200556"/>
    <n v="611"/>
    <s v="English"/>
    <s v="USA"/>
    <s v="PG"/>
    <n v="90000000"/>
    <n v="1997"/>
    <n v="7.4"/>
    <n v="2.5"/>
    <n v="10853835"/>
    <s v="Profit"/>
  </r>
  <r>
    <x v="124"/>
    <n v="180"/>
    <n v="119"/>
    <n v="73209340"/>
    <s v="Action"/>
    <s v="Horror"/>
    <s v="Sci-Fi"/>
    <s v="Thriller"/>
    <m/>
    <m/>
    <m/>
    <s v="Hollow Man"/>
    <n v="101834"/>
    <n v="628"/>
    <s v="English"/>
    <s v="USA"/>
    <s v="R"/>
    <n v="95000000"/>
    <n v="2000"/>
    <n v="5.7"/>
    <n v="2"/>
    <n v="-21790660"/>
    <s v="Loss"/>
  </r>
  <r>
    <x v="197"/>
    <n v="227"/>
    <n v="128"/>
    <n v="72515360"/>
    <s v="Crime"/>
    <s v="Mystery"/>
    <s v="Thriller"/>
    <m/>
    <m/>
    <m/>
    <m/>
    <s v="The Interpreter"/>
    <n v="86152"/>
    <n v="411"/>
    <s v="Aboriginal"/>
    <s v="UK"/>
    <s v="PG-13"/>
    <n v="80000000"/>
    <n v="2005"/>
    <n v="6.4"/>
    <n v="2.1"/>
    <n v="-7484640"/>
    <s v="Loss"/>
  </r>
  <r>
    <x v="198"/>
    <n v="183"/>
    <n v="106"/>
    <n v="68558662"/>
    <s v="Adventure"/>
    <s v="Family"/>
    <s v="Fantasy"/>
    <m/>
    <m/>
    <m/>
    <m/>
    <s v="Percy Jackson: Sea of Monsters"/>
    <n v="86627"/>
    <n v="204"/>
    <s v="English"/>
    <s v="USA"/>
    <s v="PG"/>
    <n v="90000000"/>
    <n v="2013"/>
    <n v="5.9"/>
    <n v="1.8"/>
    <n v="-21441338"/>
    <s v="Loss"/>
  </r>
  <r>
    <x v="148"/>
    <n v="157"/>
    <n v="117"/>
    <n v="65653758"/>
    <s v="Action"/>
    <s v="Adventure"/>
    <s v="Fantasy"/>
    <m/>
    <m/>
    <m/>
    <m/>
    <s v="Lara Croft Tomb Raider: The Cradle of Life"/>
    <n v="102747"/>
    <n v="316"/>
    <s v="English"/>
    <s v="USA"/>
    <s v="PG-13"/>
    <n v="95000000"/>
    <n v="2003"/>
    <n v="5.5"/>
    <n v="2"/>
    <n v="-29346242"/>
    <s v="Loss"/>
  </r>
  <r>
    <x v="103"/>
    <n v="196"/>
    <n v="129"/>
    <n v="64685359"/>
    <s v="Action"/>
    <s v="Adventure"/>
    <s v="Comedy"/>
    <s v="Crime"/>
    <s v="Mystery"/>
    <s v="Thriller"/>
    <m/>
    <s v="Now You See Me 2"/>
    <n v="40862"/>
    <n v="139"/>
    <s v="English"/>
    <s v="USA"/>
    <s v="PG-13"/>
    <n v="90000000"/>
    <n v="2016"/>
    <n v="6.9"/>
    <n v="2.2000000000000002"/>
    <n v="-25314641"/>
    <s v="Loss"/>
  </r>
  <r>
    <x v="115"/>
    <n v="64"/>
    <n v="116"/>
    <n v="61355436"/>
    <s v="Action"/>
    <s v="Adventure"/>
    <s v="Romance"/>
    <s v="Sci-Fi"/>
    <s v="Thriller"/>
    <m/>
    <m/>
    <s v="The Saint"/>
    <n v="52136"/>
    <n v="184"/>
    <s v="English"/>
    <s v="USA"/>
    <s v="PG-13"/>
    <n v="68000000"/>
    <n v="1997"/>
    <n v="6.2"/>
    <n v="1.9"/>
    <n v="-6644564"/>
    <s v="Loss"/>
  </r>
  <r>
    <x v="156"/>
    <n v="142"/>
    <n v="114"/>
    <n v="26871"/>
    <s v="Action"/>
    <s v="Crime"/>
    <s v="Thriller"/>
    <m/>
    <m/>
    <m/>
    <m/>
    <s v="Spy Game"/>
    <n v="121259"/>
    <n v="361"/>
    <s v="English"/>
    <s v="Germany"/>
    <s v="R"/>
    <n v="92000000"/>
    <n v="2001"/>
    <n v="7"/>
    <n v="1.9"/>
    <n v="-91973129"/>
    <s v="Loss"/>
  </r>
  <r>
    <x v="199"/>
    <n v="181"/>
    <n v="114"/>
    <n v="60874615"/>
    <s v="Adventure"/>
    <s v="Sci-Fi"/>
    <s v="Thriller"/>
    <m/>
    <m/>
    <m/>
    <m/>
    <s v="Mission to Mars"/>
    <n v="60467"/>
    <n v="949"/>
    <s v="English"/>
    <s v="USA"/>
    <s v="PG"/>
    <n v="90000000"/>
    <n v="2000"/>
    <n v="5.6"/>
    <n v="1.9"/>
    <n v="-29125385"/>
    <s v="Loss"/>
  </r>
  <r>
    <x v="122"/>
    <n v="240"/>
    <n v="96"/>
    <n v="143618384"/>
    <s v="Adventure"/>
    <s v="Animation"/>
    <s v="Comedy"/>
    <s v="Family"/>
    <s v="Musical"/>
    <m/>
    <m/>
    <s v="Rio"/>
    <n v="165333"/>
    <n v="186"/>
    <s v="English"/>
    <s v="USA"/>
    <s v="G"/>
    <n v="90000000"/>
    <n v="2011"/>
    <n v="7"/>
    <n v="1.6"/>
    <n v="53618384"/>
    <s v="Profit"/>
  </r>
  <r>
    <x v="120"/>
    <n v="93"/>
    <n v="132"/>
    <n v="58220776"/>
    <s v="Comedy"/>
    <s v="Drama"/>
    <s v="Sci-Fi"/>
    <m/>
    <m/>
    <m/>
    <m/>
    <s v="Bicentennial Man"/>
    <n v="87785"/>
    <n v="362"/>
    <s v="English"/>
    <s v="USA"/>
    <s v="PG"/>
    <n v="100000000"/>
    <n v="1999"/>
    <n v="6.8"/>
    <n v="2.2000000000000002"/>
    <n v="-41779224"/>
    <s v="Loss"/>
  </r>
  <r>
    <x v="200"/>
    <n v="84"/>
    <n v="104"/>
    <n v="47474112"/>
    <s v="Action"/>
    <s v="Drama"/>
    <s v="Sci-Fi"/>
    <s v="Thriller"/>
    <m/>
    <m/>
    <m/>
    <s v="Volcano"/>
    <n v="58227"/>
    <n v="181"/>
    <s v="English"/>
    <s v="USA"/>
    <s v="PG-13"/>
    <n v="90000000"/>
    <n v="1997"/>
    <n v="5.4"/>
    <n v="1.7"/>
    <n v="-42525888"/>
    <s v="Loss"/>
  </r>
  <r>
    <x v="201"/>
    <n v="66"/>
    <n v="111"/>
    <n v="42877165"/>
    <s v="Action"/>
    <s v="Crime"/>
    <s v="Drama"/>
    <s v="Thriller"/>
    <m/>
    <m/>
    <m/>
    <s v="The Devil's Own"/>
    <n v="45602"/>
    <n v="114"/>
    <s v="English"/>
    <s v="USA"/>
    <s v="R"/>
    <n v="86000000"/>
    <n v="1997"/>
    <n v="6.1"/>
    <n v="1.8"/>
    <n v="-43122835"/>
    <s v="Loss"/>
  </r>
  <r>
    <x v="202"/>
    <n v="136"/>
    <n v="138"/>
    <n v="35168677"/>
    <s v="Drama"/>
    <s v="History"/>
    <s v="Thriller"/>
    <s v="War"/>
    <m/>
    <m/>
    <m/>
    <s v="K-19: The Widowmaker"/>
    <n v="49311"/>
    <n v="278"/>
    <s v="English"/>
    <s v="UK"/>
    <s v="PG-13"/>
    <n v="100000000"/>
    <n v="2002"/>
    <n v="6.7"/>
    <n v="2.2999999999999998"/>
    <n v="-64831323"/>
    <s v="Loss"/>
  </r>
  <r>
    <x v="203"/>
    <n v="166"/>
    <n v="129"/>
    <n v="37567440"/>
    <s v="Adventure"/>
    <s v="Fantasy"/>
    <m/>
    <m/>
    <m/>
    <m/>
    <m/>
    <s v="Conan the Barbarian"/>
    <n v="113065"/>
    <n v="337"/>
    <s v="English"/>
    <s v="USA"/>
    <s v="R"/>
    <n v="20000000"/>
    <n v="1982"/>
    <n v="6.9"/>
    <n v="2.2000000000000002"/>
    <n v="17567440"/>
    <s v="Profit"/>
  </r>
  <r>
    <x v="80"/>
    <n v="201"/>
    <n v="144"/>
    <n v="61644321"/>
    <s v="Biography"/>
    <s v="Drama"/>
    <s v="Sport"/>
    <m/>
    <m/>
    <m/>
    <m/>
    <s v="Cinderella Man"/>
    <n v="148238"/>
    <n v="529"/>
    <s v="English"/>
    <s v="USA"/>
    <s v="PG-13"/>
    <n v="88000000"/>
    <n v="2005"/>
    <n v="8"/>
    <n v="2.4"/>
    <n v="-26355679"/>
    <s v="Loss"/>
  </r>
  <r>
    <x v="204"/>
    <n v="47"/>
    <n v="110"/>
    <n v="190562"/>
    <s v="Action"/>
    <s v="Family"/>
    <s v="Fantasy"/>
    <s v="Musical"/>
    <m/>
    <m/>
    <m/>
    <s v="The Nutcracker in 3D"/>
    <n v="2508"/>
    <n v="24"/>
    <s v="English"/>
    <s v="UK"/>
    <s v="PG"/>
    <n v="90000000"/>
    <n v="2010"/>
    <n v="4.4000000000000004"/>
    <n v="1.8"/>
    <n v="-89809438"/>
    <s v="Loss"/>
  </r>
  <r>
    <x v="205"/>
    <n v="175"/>
    <n v="140"/>
    <n v="120147445"/>
    <s v="Drama"/>
    <s v="History"/>
    <s v="Sport"/>
    <m/>
    <m/>
    <m/>
    <m/>
    <s v="Seabiscuit"/>
    <n v="57661"/>
    <n v="455"/>
    <s v="English"/>
    <s v="USA"/>
    <s v="PG-13"/>
    <n v="87000000"/>
    <n v="2003"/>
    <n v="7.3"/>
    <n v="2.2999999999999998"/>
    <n v="33147445"/>
    <s v="Profit"/>
  </r>
  <r>
    <x v="148"/>
    <n v="114"/>
    <n v="113"/>
    <n v="241688385"/>
    <s v="Action"/>
    <s v="Adventure"/>
    <s v="Drama"/>
    <s v="Thriller"/>
    <m/>
    <m/>
    <m/>
    <s v="Twister"/>
    <n v="144053"/>
    <n v="395"/>
    <s v="English"/>
    <s v="USA"/>
    <s v="PG-13"/>
    <n v="92000000"/>
    <n v="1996"/>
    <n v="6.3"/>
    <n v="1.9"/>
    <n v="149688385"/>
    <s v="Profit"/>
  </r>
  <r>
    <x v="41"/>
    <n v="221"/>
    <n v="143"/>
    <n v="233630478"/>
    <s v="Adventure"/>
    <s v="Drama"/>
    <s v="Romance"/>
    <m/>
    <m/>
    <m/>
    <m/>
    <s v="Cast Away"/>
    <n v="394317"/>
    <n v="1051"/>
    <s v="English"/>
    <s v="USA"/>
    <s v="PG-13"/>
    <n v="90000000"/>
    <n v="2000"/>
    <n v="7.7"/>
    <n v="2.4"/>
    <n v="143630478"/>
    <s v="Profit"/>
  </r>
  <r>
    <x v="79"/>
    <n v="206"/>
    <n v="108"/>
    <n v="197992827"/>
    <s v="Animation"/>
    <s v="Comedy"/>
    <s v="Family"/>
    <s v="Music"/>
    <s v="Romance"/>
    <m/>
    <m/>
    <s v="Happy Feet"/>
    <n v="132501"/>
    <n v="548"/>
    <s v="English"/>
    <s v="USA"/>
    <s v="PG"/>
    <n v="100000000"/>
    <n v="2006"/>
    <n v="6.5"/>
    <n v="1.8"/>
    <n v="97992827"/>
    <s v="Profit"/>
  </r>
  <r>
    <x v="111"/>
    <n v="239"/>
    <n v="108"/>
    <n v="176049130"/>
    <s v="Action"/>
    <s v="Mystery"/>
    <s v="Thriller"/>
    <m/>
    <m/>
    <m/>
    <m/>
    <s v="The Bourne Supremacy"/>
    <n v="348232"/>
    <n v="806"/>
    <s v="English"/>
    <s v="USA"/>
    <s v="PG-13"/>
    <n v="75000000"/>
    <n v="2004"/>
    <n v="7.8"/>
    <n v="1.8"/>
    <n v="101049130"/>
    <s v="Profit"/>
  </r>
  <r>
    <x v="68"/>
    <n v="142"/>
    <n v="124"/>
    <n v="172620724"/>
    <s v="Action"/>
    <s v="Adventure"/>
    <s v="Drama"/>
    <s v="Thriller"/>
    <m/>
    <m/>
    <m/>
    <s v="Air Force One"/>
    <n v="146134"/>
    <n v="393"/>
    <s v="English"/>
    <s v="USA"/>
    <s v="R"/>
    <n v="85000000"/>
    <n v="1997"/>
    <n v="6.4"/>
    <n v="2.1"/>
    <n v="87620724"/>
    <s v="Profit"/>
  </r>
  <r>
    <x v="143"/>
    <n v="186"/>
    <n v="116"/>
    <n v="183405771"/>
    <s v="Crime"/>
    <s v="Thriller"/>
    <m/>
    <m/>
    <m/>
    <m/>
    <m/>
    <s v="Ocean's Eleven"/>
    <n v="402645"/>
    <n v="845"/>
    <s v="English"/>
    <s v="USA"/>
    <s v="PG-13"/>
    <n v="85000000"/>
    <n v="2001"/>
    <n v="7.8"/>
    <n v="1.9"/>
    <n v="98405771"/>
    <s v="Profit"/>
  </r>
  <r>
    <x v="206"/>
    <n v="228"/>
    <n v="110"/>
    <n v="20315324"/>
    <s v="Action"/>
    <s v="Adventure"/>
    <s v="Romance"/>
    <m/>
    <m/>
    <m/>
    <m/>
    <s v="The Three Musketeers"/>
    <n v="88542"/>
    <n v="254"/>
    <s v="English"/>
    <s v="Germany"/>
    <s v="PG-13"/>
    <n v="75000000"/>
    <n v="2011"/>
    <n v="5.8"/>
    <n v="1.8"/>
    <n v="-54684676"/>
    <s v="Loss"/>
  </r>
  <r>
    <x v="207"/>
    <n v="256"/>
    <n v="91"/>
    <n v="148313048"/>
    <s v="Animation"/>
    <s v="Comedy"/>
    <s v="Family"/>
    <s v="Fantasy"/>
    <m/>
    <m/>
    <m/>
    <s v="Hotel Transylvania"/>
    <n v="164148"/>
    <n v="168"/>
    <s v="English"/>
    <s v="USA"/>
    <s v="PG"/>
    <n v="85000000"/>
    <n v="2012"/>
    <n v="7.1"/>
    <n v="1.5"/>
    <n v="63313048"/>
    <s v="Profit"/>
  </r>
  <r>
    <x v="208"/>
    <n v="222"/>
    <n v="107"/>
    <n v="127706877"/>
    <s v="Animation"/>
    <s v="Comedy"/>
    <s v="Family"/>
    <s v="Fantasy"/>
    <s v="Musical"/>
    <s v="Romance"/>
    <m/>
    <s v="Enchanted"/>
    <n v="142496"/>
    <n v="399"/>
    <s v="English"/>
    <s v="USA"/>
    <s v="PG"/>
    <n v="85000000"/>
    <n v="2007"/>
    <n v="7.1"/>
    <n v="1.8"/>
    <n v="42706877"/>
    <s v="Profit"/>
  </r>
  <r>
    <x v="209"/>
    <n v="298"/>
    <n v="115"/>
    <n v="126149655"/>
    <s v="Action"/>
    <s v="Crime"/>
    <s v="Mystery"/>
    <s v="Thriller"/>
    <m/>
    <m/>
    <m/>
    <s v="Safe House"/>
    <n v="166693"/>
    <n v="276"/>
    <s v="English"/>
    <s v="USA"/>
    <s v="R"/>
    <n v="85000000"/>
    <n v="2012"/>
    <n v="6.8"/>
    <n v="1.9"/>
    <n v="41149655"/>
    <s v="Profit"/>
  </r>
  <r>
    <x v="208"/>
    <n v="84"/>
    <n v="100"/>
    <n v="66941559"/>
    <s v="Adventure"/>
    <s v="Comedy"/>
    <s v="Family"/>
    <m/>
    <m/>
    <m/>
    <m/>
    <s v="102 Dalmatians"/>
    <n v="26413"/>
    <n v="77"/>
    <s v="English"/>
    <s v="USA"/>
    <s v="G"/>
    <n v="85000000"/>
    <n v="2000"/>
    <n v="4.8"/>
    <n v="1.7"/>
    <n v="-18058441"/>
    <s v="Loss"/>
  </r>
  <r>
    <x v="24"/>
    <n v="236"/>
    <n v="104"/>
    <n v="78009155"/>
    <s v="Action"/>
    <s v="Comedy"/>
    <s v="Crime"/>
    <m/>
    <m/>
    <m/>
    <m/>
    <s v="Tower Heist"/>
    <n v="110073"/>
    <n v="194"/>
    <s v="English"/>
    <s v="USA"/>
    <s v="PG-13"/>
    <n v="75000000"/>
    <n v="2011"/>
    <n v="6.2"/>
    <n v="1.7"/>
    <n v="3009155"/>
    <s v="Profit"/>
  </r>
  <r>
    <x v="210"/>
    <n v="157"/>
    <n v="138"/>
    <n v="63224849"/>
    <s v="Comedy"/>
    <s v="Romance"/>
    <m/>
    <m/>
    <m/>
    <m/>
    <m/>
    <s v="The Holiday"/>
    <n v="182757"/>
    <n v="483"/>
    <s v="English"/>
    <s v="USA"/>
    <s v="PG-13"/>
    <n v="85000000"/>
    <n v="2006"/>
    <n v="6.9"/>
    <n v="2.2999999999999998"/>
    <n v="-21775151"/>
    <s v="Loss"/>
  </r>
  <r>
    <x v="156"/>
    <n v="81"/>
    <n v="140"/>
    <n v="111544445"/>
    <s v="Action"/>
    <s v="Crime"/>
    <s v="Drama"/>
    <s v="Mystery"/>
    <s v="Thriller"/>
    <m/>
    <m/>
    <s v="Enemy of the State"/>
    <n v="188116"/>
    <n v="415"/>
    <s v="English"/>
    <s v="USA"/>
    <s v="R"/>
    <n v="90000000"/>
    <n v="1998"/>
    <n v="7.3"/>
    <n v="2.2999999999999998"/>
    <n v="21544445"/>
    <s v="Profit"/>
  </r>
  <r>
    <x v="210"/>
    <n v="187"/>
    <n v="120"/>
    <n v="112703470"/>
    <s v="Comedy"/>
    <s v="Drama"/>
    <s v="Romance"/>
    <m/>
    <m/>
    <m/>
    <m/>
    <s v="It's Complicated"/>
    <n v="69860"/>
    <n v="214"/>
    <s v="English"/>
    <s v="USA"/>
    <s v="R"/>
    <n v="85000000"/>
    <n v="2009"/>
    <n v="6.6"/>
    <n v="2"/>
    <n v="27703470"/>
    <s v="Profit"/>
  </r>
  <r>
    <x v="143"/>
    <n v="238"/>
    <n v="122"/>
    <n v="117144465"/>
    <s v="Crime"/>
    <s v="Thriller"/>
    <m/>
    <m/>
    <m/>
    <m/>
    <m/>
    <s v="Ocean's Thirteen"/>
    <n v="256928"/>
    <n v="288"/>
    <s v="English"/>
    <s v="USA"/>
    <s v="PG-13"/>
    <n v="85000000"/>
    <n v="2007"/>
    <n v="6.9"/>
    <n v="2"/>
    <n v="32144465"/>
    <s v="Profit"/>
  </r>
  <r>
    <x v="211"/>
    <n v="107"/>
    <n v="83"/>
    <n v="84303558"/>
    <s v="Adventure"/>
    <s v="Animation"/>
    <s v="Comedy"/>
    <s v="Family"/>
    <m/>
    <m/>
    <m/>
    <s v="Open Season"/>
    <n v="65270"/>
    <n v="100"/>
    <s v="English"/>
    <s v="USA"/>
    <s v="PG"/>
    <n v="85000000"/>
    <n v="2006"/>
    <n v="6.2"/>
    <n v="1.4"/>
    <n v="-696442"/>
    <s v="Loss"/>
  </r>
  <r>
    <x v="212"/>
    <n v="459"/>
    <n v="139"/>
    <n v="150832203"/>
    <s v="Adventure"/>
    <s v="Mystery"/>
    <s v="Sci-Fi"/>
    <m/>
    <m/>
    <m/>
    <m/>
    <s v="Divergent"/>
    <n v="341058"/>
    <n v="713"/>
    <s v="English"/>
    <s v="USA"/>
    <s v="PG-13"/>
    <n v="85000000"/>
    <n v="2014"/>
    <n v="6.7"/>
    <n v="2.2999999999999998"/>
    <n v="65832203"/>
    <s v="Profit"/>
  </r>
  <r>
    <x v="213"/>
    <n v="187"/>
    <n v="131"/>
    <n v="51396781"/>
    <s v="Drama"/>
    <s v="History"/>
    <s v="War"/>
    <m/>
    <m/>
    <m/>
    <m/>
    <s v="Enemy at the Gates"/>
    <n v="188887"/>
    <n v="662"/>
    <s v="English"/>
    <s v="USA"/>
    <s v="R"/>
    <n v="68000000"/>
    <n v="2001"/>
    <n v="7.6"/>
    <n v="2.2000000000000002"/>
    <n v="-16603219"/>
    <s v="Loss"/>
  </r>
  <r>
    <x v="20"/>
    <n v="151"/>
    <n v="104"/>
    <n v="47592825"/>
    <s v="Action"/>
    <s v="Adventure"/>
    <s v="Comedy"/>
    <s v="Thriller"/>
    <m/>
    <m/>
    <m/>
    <s v="The Rundown"/>
    <n v="82731"/>
    <n v="255"/>
    <s v="English"/>
    <s v="USA"/>
    <s v="PG-13"/>
    <n v="85000000"/>
    <n v="2003"/>
    <n v="6.7"/>
    <n v="1.7"/>
    <n v="-37407175"/>
    <s v="Loss"/>
  </r>
  <r>
    <x v="125"/>
    <n v="80"/>
    <n v="130"/>
    <n v="50016394"/>
    <s v="Action"/>
    <s v="Adventure"/>
    <s v="Comedy"/>
    <s v="Fantasy"/>
    <m/>
    <m/>
    <m/>
    <s v="Last Action Hero"/>
    <n v="106528"/>
    <n v="257"/>
    <s v="English"/>
    <s v="USA"/>
    <s v="PG-13"/>
    <n v="70000000"/>
    <n v="1993"/>
    <n v="6.2"/>
    <n v="2.2000000000000002"/>
    <n v="-19983606"/>
    <s v="Loss"/>
  </r>
  <r>
    <x v="13"/>
    <n v="229"/>
    <n v="145"/>
    <n v="57010853"/>
    <s v="Drama"/>
    <s v="Romance"/>
    <m/>
    <m/>
    <m/>
    <m/>
    <m/>
    <s v="Memoirs of a Geisha"/>
    <n v="119286"/>
    <n v="548"/>
    <s v="English"/>
    <s v="USA"/>
    <s v="PG-13"/>
    <n v="85000000"/>
    <n v="2005"/>
    <n v="7.3"/>
    <n v="2.4"/>
    <n v="-27989147"/>
    <s v="Loss"/>
  </r>
  <r>
    <x v="39"/>
    <n v="158"/>
    <n v="104"/>
    <n v="62494975"/>
    <s v="Action"/>
    <s v="Crime"/>
    <s v="Thriller"/>
    <m/>
    <m/>
    <m/>
    <m/>
    <s v="The Fast and the Furious: Tokyo Drift"/>
    <n v="179500"/>
    <n v="378"/>
    <s v="English"/>
    <s v="USA"/>
    <s v="PG-13"/>
    <n v="85000000"/>
    <n v="2006"/>
    <n v="6"/>
    <n v="1.7"/>
    <n v="-22505025"/>
    <s v="Loss"/>
  </r>
  <r>
    <x v="214"/>
    <n v="190"/>
    <n v="97"/>
    <n v="46440491"/>
    <s v="Adventure"/>
    <s v="Animation"/>
    <s v="Comedy"/>
    <s v="Family"/>
    <s v="Fantasy"/>
    <m/>
    <m/>
    <s v="Arthur Christmas"/>
    <n v="35446"/>
    <n v="78"/>
    <s v="English"/>
    <s v="UK"/>
    <s v="PG"/>
    <n v="100000000"/>
    <n v="2011"/>
    <n v="7.1"/>
    <n v="1.6"/>
    <n v="-53559509"/>
    <s v="Loss"/>
  </r>
  <r>
    <x v="215"/>
    <n v="98"/>
    <n v="178"/>
    <n v="44606335"/>
    <s v="Drama"/>
    <s v="Fantasy"/>
    <s v="Romance"/>
    <m/>
    <m/>
    <m/>
    <m/>
    <s v="Meet Joe Black"/>
    <n v="169023"/>
    <n v="703"/>
    <s v="English"/>
    <s v="USA"/>
    <s v="PG-13"/>
    <n v="90000000"/>
    <n v="1998"/>
    <n v="7.1"/>
    <n v="3"/>
    <n v="-45393665"/>
    <s v="Loss"/>
  </r>
  <r>
    <x v="216"/>
    <n v="135"/>
    <n v="108"/>
    <n v="40048332"/>
    <s v="Action"/>
    <s v="Drama"/>
    <s v="Thriller"/>
    <m/>
    <m/>
    <m/>
    <m/>
    <s v="Collateral Damage"/>
    <n v="61417"/>
    <n v="339"/>
    <s v="English"/>
    <s v="USA"/>
    <s v="R"/>
    <n v="85000000"/>
    <n v="2002"/>
    <n v="5.5"/>
    <n v="1.8"/>
    <n v="-44951668"/>
    <s v="Loss"/>
  </r>
  <r>
    <x v="217"/>
    <n v="382"/>
    <n v="106"/>
    <n v="64933670"/>
    <s v="Adventure"/>
    <s v="Comedy"/>
    <s v="Drama"/>
    <s v="Family"/>
    <s v="Fantasy"/>
    <m/>
    <m/>
    <s v="Mirror Mirror"/>
    <n v="70838"/>
    <n v="208"/>
    <s v="English"/>
    <s v="USA"/>
    <s v="PG"/>
    <n v="85000000"/>
    <n v="2012"/>
    <n v="5.6"/>
    <n v="1.8"/>
    <n v="-20066330"/>
    <s v="Loss"/>
  </r>
  <r>
    <x v="218"/>
    <n v="393"/>
    <n v="112"/>
    <n v="31494270"/>
    <s v="Action"/>
    <s v="Comedy"/>
    <s v="Fantasy"/>
    <s v="Romance"/>
    <m/>
    <m/>
    <m/>
    <s v="Scott Pilgrim vs. the World"/>
    <n v="273921"/>
    <n v="522"/>
    <s v="English"/>
    <s v="USA"/>
    <s v="PG-13"/>
    <n v="60000000"/>
    <n v="2010"/>
    <n v="7.5"/>
    <n v="1.9"/>
    <n v="-28505730"/>
    <s v="Loss"/>
  </r>
  <r>
    <x v="219"/>
    <n v="149"/>
    <n v="135"/>
    <n v="31111260"/>
    <s v="Action"/>
    <s v="Adventure"/>
    <s v="Sci-Fi"/>
    <s v="Thriller"/>
    <m/>
    <m/>
    <m/>
    <s v="The Core"/>
    <n v="77029"/>
    <n v="466"/>
    <s v="English"/>
    <s v="USA"/>
    <s v="PG-13"/>
    <n v="60000000"/>
    <n v="2003"/>
    <n v="5.4"/>
    <n v="2.2000000000000002"/>
    <n v="-28888740"/>
    <s v="Loss"/>
  </r>
  <r>
    <x v="220"/>
    <n v="94"/>
    <n v="109"/>
    <n v="123307945"/>
    <s v="Comedy"/>
    <s v="Romance"/>
    <s v="Sci-Fi"/>
    <m/>
    <m/>
    <m/>
    <m/>
    <s v="Nutty Professor II: The Klumps"/>
    <n v="39391"/>
    <n v="171"/>
    <s v="English"/>
    <s v="USA"/>
    <s v="PG-13"/>
    <n v="65000000"/>
    <n v="2000"/>
    <n v="4.3"/>
    <n v="1.8"/>
    <n v="58307945"/>
    <s v="Profit"/>
  </r>
  <r>
    <x v="146"/>
    <n v="138"/>
    <n v="86"/>
    <n v="153288182"/>
    <s v="Adventure"/>
    <s v="Comedy"/>
    <s v="Mystery"/>
    <m/>
    <m/>
    <m/>
    <m/>
    <s v="Scooby-Doo"/>
    <n v="71424"/>
    <n v="521"/>
    <s v="English"/>
    <s v="USA"/>
    <s v="PG"/>
    <n v="84000000"/>
    <n v="2002"/>
    <n v="4.9000000000000004"/>
    <n v="1.4"/>
    <n v="69288182"/>
    <s v="Profit"/>
  </r>
  <r>
    <x v="221"/>
    <n v="432"/>
    <n v="95"/>
    <n v="13401683"/>
    <s v="Action"/>
    <s v="Sci-Fi"/>
    <m/>
    <m/>
    <m/>
    <m/>
    <m/>
    <s v="Dredd"/>
    <n v="203458"/>
    <n v="588"/>
    <s v="English"/>
    <s v="UK"/>
    <s v="R"/>
    <n v="35000000"/>
    <n v="2012"/>
    <n v="7.1"/>
    <n v="1.6"/>
    <n v="-21598317"/>
    <s v="Loss"/>
  </r>
  <r>
    <x v="150"/>
    <n v="173"/>
    <n v="107"/>
    <n v="137340146"/>
    <s v="Comedy"/>
    <s v="Drama"/>
    <s v="Fantasy"/>
    <s v="Romance"/>
    <m/>
    <m/>
    <m/>
    <s v="Click"/>
    <n v="246492"/>
    <n v="685"/>
    <s v="English"/>
    <s v="USA"/>
    <s v="PG-13"/>
    <n v="70000000"/>
    <n v="2006"/>
    <n v="6.4"/>
    <n v="1.8"/>
    <n v="67340146"/>
    <s v="Profit"/>
  </r>
  <r>
    <x v="141"/>
    <n v="91"/>
    <n v="82"/>
    <n v="43575716"/>
    <s v="Action"/>
    <s v="Comedy"/>
    <s v="Family"/>
    <s v="Fantasy"/>
    <m/>
    <m/>
    <m/>
    <s v="Cats &amp; Dogs: The Revenge of Kitty Galore"/>
    <n v="10233"/>
    <n v="63"/>
    <s v="English"/>
    <s v="USA"/>
    <s v="PG"/>
    <n v="85000000"/>
    <n v="2010"/>
    <n v="4.3"/>
    <n v="1.4"/>
    <n v="-41424284"/>
    <s v="Loss"/>
  </r>
  <r>
    <x v="50"/>
    <n v="238"/>
    <n v="88"/>
    <n v="80170146"/>
    <s v="Action"/>
    <s v="Adventure"/>
    <s v="Sci-Fi"/>
    <s v="Thriller"/>
    <m/>
    <m/>
    <m/>
    <s v="Jumper"/>
    <n v="243053"/>
    <n v="488"/>
    <s v="English"/>
    <s v="USA"/>
    <s v="PG-13"/>
    <n v="85000000"/>
    <n v="2008"/>
    <n v="6.1"/>
    <n v="1.5"/>
    <n v="-4829854"/>
    <s v="Loss"/>
  </r>
  <r>
    <x v="36"/>
    <n v="345"/>
    <n v="120"/>
    <n v="75754670"/>
    <s v="Action"/>
    <s v="Adventure"/>
    <s v="Fantasy"/>
    <s v="Horror"/>
    <s v="Sci-Fi"/>
    <m/>
    <m/>
    <s v="Hellboy II: The Golden Army"/>
    <n v="208422"/>
    <n v="342"/>
    <s v="English"/>
    <s v="USA"/>
    <s v="PG-13"/>
    <n v="85000000"/>
    <n v="2008"/>
    <n v="7"/>
    <n v="2"/>
    <n v="-9245330"/>
    <s v="Loss"/>
  </r>
  <r>
    <x v="64"/>
    <n v="377"/>
    <n v="162"/>
    <n v="33048353"/>
    <s v="Crime"/>
    <s v="Drama"/>
    <s v="History"/>
    <s v="Mystery"/>
    <s v="Thriller"/>
    <m/>
    <m/>
    <s v="Zodiac"/>
    <n v="301279"/>
    <n v="589"/>
    <s v="English"/>
    <s v="USA"/>
    <s v="R"/>
    <n v="65000000"/>
    <n v="2007"/>
    <n v="7.7"/>
    <n v="2.7"/>
    <n v="-31951647"/>
    <s v="Loss"/>
  </r>
  <r>
    <x v="142"/>
    <n v="170"/>
    <n v="123"/>
    <n v="34543701"/>
    <s v="Action"/>
    <s v="Mystery"/>
    <s v="Sci-Fi"/>
    <s v="Thriller"/>
    <m/>
    <m/>
    <m/>
    <s v="The 6th Day"/>
    <n v="100001"/>
    <n v="289"/>
    <s v="English"/>
    <s v="USA"/>
    <s v="PG-13"/>
    <n v="82000000"/>
    <n v="2000"/>
    <n v="5.9"/>
    <n v="2"/>
    <n v="-47456299"/>
    <s v="Loss"/>
  </r>
  <r>
    <x v="49"/>
    <n v="191"/>
    <n v="101"/>
    <n v="242589580"/>
    <s v="Comedy"/>
    <s v="Drama"/>
    <m/>
    <m/>
    <m/>
    <m/>
    <m/>
    <s v="Bruce Almighty"/>
    <n v="296904"/>
    <n v="604"/>
    <s v="English"/>
    <s v="USA"/>
    <s v="PG-13"/>
    <n v="81000000"/>
    <n v="2003"/>
    <n v="6.7"/>
    <n v="1.7"/>
    <n v="161589580"/>
    <s v="Profit"/>
  </r>
  <r>
    <x v="222"/>
    <n v="424"/>
    <n v="113"/>
    <n v="102981571"/>
    <s v="Action"/>
    <s v="Adventure"/>
    <s v="Thriller"/>
    <m/>
    <m/>
    <m/>
    <m/>
    <s v="The Expendables"/>
    <n v="270226"/>
    <n v="741"/>
    <s v="English"/>
    <s v="USA"/>
    <s v="R"/>
    <n v="80000000"/>
    <n v="2010"/>
    <n v="6.5"/>
    <n v="1.9"/>
    <n v="22981571"/>
    <s v="Profit"/>
  </r>
  <r>
    <x v="199"/>
    <n v="154"/>
    <n v="110"/>
    <n v="180965237"/>
    <s v="Action"/>
    <s v="Adventure"/>
    <s v="Thriller"/>
    <m/>
    <m/>
    <m/>
    <m/>
    <s v="Mission: Impossible"/>
    <n v="300542"/>
    <n v="378"/>
    <s v="English"/>
    <s v="USA"/>
    <s v="PG-13"/>
    <n v="80000000"/>
    <n v="1996"/>
    <n v="7.1"/>
    <n v="1.8"/>
    <n v="100965237"/>
    <s v="Profit"/>
  </r>
  <r>
    <x v="205"/>
    <n v="673"/>
    <n v="142"/>
    <n v="407999255"/>
    <s v="Adventure"/>
    <s v="Drama"/>
    <s v="Sci-Fi"/>
    <s v="Thriller"/>
    <m/>
    <m/>
    <m/>
    <s v="The Hunger Games"/>
    <n v="701607"/>
    <n v="1959"/>
    <s v="English"/>
    <s v="USA"/>
    <s v="PG-13"/>
    <n v="78000000"/>
    <n v="2012"/>
    <n v="7.3"/>
    <n v="2.4"/>
    <n v="329999255"/>
    <s v="Profit"/>
  </r>
  <r>
    <x v="223"/>
    <n v="383"/>
    <n v="102"/>
    <n v="254455986"/>
    <s v="Comedy"/>
    <m/>
    <m/>
    <m/>
    <m/>
    <m/>
    <m/>
    <s v="The Hangover Part II"/>
    <n v="375879"/>
    <n v="402"/>
    <s v="English"/>
    <s v="USA"/>
    <s v="R"/>
    <n v="80000000"/>
    <n v="2011"/>
    <n v="6.5"/>
    <n v="1.7"/>
    <n v="174455986"/>
    <s v="Profit"/>
  </r>
  <r>
    <x v="23"/>
    <n v="153"/>
    <n v="126"/>
    <n v="162831698"/>
    <s v="Action"/>
    <m/>
    <m/>
    <m/>
    <m/>
    <m/>
    <m/>
    <s v="Batman Returns"/>
    <n v="215255"/>
    <n v="610"/>
    <s v="English"/>
    <s v="USA"/>
    <s v="PG-13"/>
    <n v="80000000"/>
    <n v="1992"/>
    <n v="7"/>
    <n v="2.1"/>
    <n v="82831698"/>
    <s v="Profit"/>
  </r>
  <r>
    <x v="114"/>
    <n v="166"/>
    <n v="83"/>
    <n v="155019340"/>
    <s v="Adventure"/>
    <s v="Animation"/>
    <s v="Comedy"/>
    <s v="Family"/>
    <m/>
    <m/>
    <m/>
    <s v="Over the Hedge"/>
    <n v="127345"/>
    <n v="250"/>
    <s v="English"/>
    <s v="USA"/>
    <s v="PG"/>
    <n v="80000000"/>
    <n v="2006"/>
    <n v="6.8"/>
    <n v="1.4"/>
    <n v="75019340"/>
    <s v="Profit"/>
  </r>
  <r>
    <x v="61"/>
    <n v="180"/>
    <n v="85"/>
    <n v="145771527"/>
    <s v="Adventure"/>
    <s v="Animation"/>
    <s v="Comedy"/>
    <s v="Drama"/>
    <s v="Family"/>
    <s v="Fantasy"/>
    <s v="Sci-Fi"/>
    <s v="Lilo &amp; Stitch"/>
    <n v="117212"/>
    <n v="367"/>
    <s v="English"/>
    <s v="USA"/>
    <s v="PG"/>
    <n v="80000000"/>
    <n v="2002"/>
    <n v="7.2"/>
    <n v="1.4"/>
    <n v="65771527"/>
    <s v="Profit"/>
  </r>
  <r>
    <x v="224"/>
    <n v="125"/>
    <n v="120"/>
    <n v="140459099"/>
    <s v="Action"/>
    <s v="Drama"/>
    <s v="Romance"/>
    <s v="Sci-Fi"/>
    <s v="Thriller"/>
    <m/>
    <m/>
    <s v="Deep Impact"/>
    <n v="135601"/>
    <n v="493"/>
    <s v="English"/>
    <s v="USA"/>
    <s v="PG-13"/>
    <n v="75000000"/>
    <n v="1998"/>
    <n v="6.1"/>
    <n v="2"/>
    <n v="65459099"/>
    <s v="Profit"/>
  </r>
  <r>
    <x v="98"/>
    <n v="234"/>
    <n v="116"/>
    <n v="53215979"/>
    <s v="Action"/>
    <s v="Comedy"/>
    <s v="Crime"/>
    <s v="Thriller"/>
    <m/>
    <m/>
    <m/>
    <s v="RED 2"/>
    <n v="125036"/>
    <n v="205"/>
    <s v="English"/>
    <s v="USA"/>
    <s v="PG-13"/>
    <n v="84000000"/>
    <n v="2013"/>
    <n v="6.7"/>
    <n v="1.9"/>
    <n v="-30784021"/>
    <s v="Loss"/>
  </r>
  <r>
    <x v="220"/>
    <n v="134"/>
    <n v="113"/>
    <n v="158115031"/>
    <s v="Comedy"/>
    <s v="Crime"/>
    <s v="Sport"/>
    <m/>
    <m/>
    <m/>
    <m/>
    <s v="The Longest Yard"/>
    <n v="130070"/>
    <n v="316"/>
    <s v="English"/>
    <s v="USA"/>
    <s v="PG-13"/>
    <n v="82000000"/>
    <n v="2005"/>
    <n v="6.4"/>
    <n v="1.9"/>
    <n v="76115031"/>
    <s v="Profit"/>
  </r>
  <r>
    <x v="57"/>
    <n v="91"/>
    <n v="87"/>
    <n v="133103929"/>
    <s v="Adventure"/>
    <s v="Animation"/>
    <s v="Comedy"/>
    <s v="Family"/>
    <s v="Fantasy"/>
    <s v="Music"/>
    <m/>
    <s v="Alvin and the Chipmunks: Chipwrecked"/>
    <n v="22838"/>
    <n v="56"/>
    <s v="English"/>
    <s v="USA"/>
    <s v="G"/>
    <n v="75000000"/>
    <n v="2011"/>
    <n v="4.4000000000000004"/>
    <n v="1.4"/>
    <n v="58103929"/>
    <s v="Profit"/>
  </r>
  <r>
    <x v="196"/>
    <n v="139"/>
    <n v="101"/>
    <n v="133668525"/>
    <s v="Comedy"/>
    <m/>
    <m/>
    <m/>
    <m/>
    <m/>
    <m/>
    <s v="Grown Ups 2"/>
    <n v="107817"/>
    <n v="255"/>
    <s v="English"/>
    <s v="USA"/>
    <s v="PG-13"/>
    <n v="80000000"/>
    <n v="2013"/>
    <n v="5.4"/>
    <n v="1.7"/>
    <n v="53668525"/>
    <s v="Profit"/>
  </r>
  <r>
    <x v="220"/>
    <n v="265"/>
    <n v="110"/>
    <n v="130313314"/>
    <s v="Action"/>
    <s v="Adventure"/>
    <s v="Comedy"/>
    <m/>
    <m/>
    <m/>
    <m/>
    <s v="Get Smart"/>
    <n v="168172"/>
    <n v="380"/>
    <s v="English"/>
    <s v="USA"/>
    <s v="PG-13"/>
    <n v="80000000"/>
    <n v="2008"/>
    <n v="6.5"/>
    <n v="1.8"/>
    <n v="50313314"/>
    <s v="Profit"/>
  </r>
  <r>
    <x v="210"/>
    <n v="145"/>
    <n v="128"/>
    <n v="124590960"/>
    <s v="Comedy"/>
    <s v="Drama"/>
    <s v="Romance"/>
    <m/>
    <m/>
    <m/>
    <m/>
    <s v="Something's Gotta Give"/>
    <n v="91092"/>
    <n v="402"/>
    <s v="English"/>
    <s v="USA"/>
    <s v="PG-13"/>
    <n v="80000000"/>
    <n v="2003"/>
    <n v="6.7"/>
    <n v="2.1"/>
    <n v="44590960"/>
    <s v="Profit"/>
  </r>
  <r>
    <x v="46"/>
    <n v="490"/>
    <n v="138"/>
    <n v="127968405"/>
    <s v="Mystery"/>
    <s v="Thriller"/>
    <m/>
    <m/>
    <m/>
    <m/>
    <m/>
    <s v="Shutter Island"/>
    <n v="786092"/>
    <n v="964"/>
    <s v="English"/>
    <s v="USA"/>
    <s v="R"/>
    <n v="80000000"/>
    <n v="2010"/>
    <n v="8.1"/>
    <n v="2.2999999999999998"/>
    <n v="47968405"/>
    <s v="Profit"/>
  </r>
  <r>
    <x v="225"/>
    <n v="141"/>
    <n v="88"/>
    <n v="120136047"/>
    <s v="Comedy"/>
    <s v="Drama"/>
    <s v="Romance"/>
    <m/>
    <m/>
    <m/>
    <m/>
    <s v="Four Christmases"/>
    <n v="48500"/>
    <n v="124"/>
    <s v="English"/>
    <s v="Germany"/>
    <s v="PG-13"/>
    <n v="80000000"/>
    <n v="2008"/>
    <n v="5.6"/>
    <n v="1.5"/>
    <n v="40136047"/>
    <s v="Profit"/>
  </r>
  <r>
    <x v="166"/>
    <n v="163"/>
    <n v="91"/>
    <n v="128200012"/>
    <s v="Adventure"/>
    <s v="Animation"/>
    <s v="Comedy"/>
    <s v="Family"/>
    <s v="Sci-Fi"/>
    <m/>
    <m/>
    <s v="Robots"/>
    <n v="103022"/>
    <n v="269"/>
    <s v="English"/>
    <s v="USA"/>
    <s v="PG"/>
    <n v="75000000"/>
    <n v="2005"/>
    <n v="6.3"/>
    <n v="1.5"/>
    <n v="53200012"/>
    <s v="Profit"/>
  </r>
  <r>
    <x v="128"/>
    <n v="155"/>
    <n v="138"/>
    <n v="112225777"/>
    <s v="Action"/>
    <s v="Crime"/>
    <s v="Sci-Fi"/>
    <s v="Thriller"/>
    <m/>
    <m/>
    <m/>
    <s v="Face/Off"/>
    <n v="283967"/>
    <n v="535"/>
    <s v="English"/>
    <s v="USA"/>
    <s v="R"/>
    <n v="80000000"/>
    <n v="1997"/>
    <n v="7.3"/>
    <n v="2.2999999999999998"/>
    <n v="32225777"/>
    <s v="Profit"/>
  </r>
  <r>
    <x v="226"/>
    <n v="144"/>
    <n v="99"/>
    <n v="109993847"/>
    <s v="Comedy"/>
    <s v="Family"/>
    <s v="Fantasy"/>
    <s v="Romance"/>
    <m/>
    <m/>
    <m/>
    <s v="Bedtime Stories"/>
    <n v="72326"/>
    <n v="116"/>
    <s v="English"/>
    <s v="USA"/>
    <s v="PG"/>
    <n v="80000000"/>
    <n v="2008"/>
    <n v="6.1"/>
    <n v="1.6"/>
    <n v="29993847"/>
    <s v="Profit"/>
  </r>
  <r>
    <x v="2"/>
    <n v="226"/>
    <n v="117"/>
    <n v="104054514"/>
    <s v="Crime"/>
    <s v="Drama"/>
    <s v="Thriller"/>
    <m/>
    <m/>
    <m/>
    <m/>
    <s v="Road to Perdition"/>
    <n v="200359"/>
    <n v="1009"/>
    <s v="English"/>
    <s v="USA"/>
    <s v="R"/>
    <n v="80000000"/>
    <n v="2002"/>
    <n v="7.7"/>
    <n v="2"/>
    <n v="24054514"/>
    <s v="Profit"/>
  </r>
  <r>
    <x v="196"/>
    <n v="204"/>
    <n v="117"/>
    <n v="103028109"/>
    <s v="Comedy"/>
    <s v="Romance"/>
    <m/>
    <m/>
    <m/>
    <m/>
    <m/>
    <s v="Just Go with It"/>
    <n v="172878"/>
    <n v="203"/>
    <s v="English"/>
    <s v="USA"/>
    <s v="PG-13"/>
    <n v="80000000"/>
    <n v="2011"/>
    <n v="6.4"/>
    <n v="2"/>
    <n v="23028109"/>
    <s v="Profit"/>
  </r>
  <r>
    <x v="163"/>
    <n v="139"/>
    <n v="123"/>
    <n v="101087161"/>
    <s v="Action"/>
    <s v="Crime"/>
    <s v="Thriller"/>
    <m/>
    <m/>
    <m/>
    <m/>
    <s v="Con Air"/>
    <n v="225282"/>
    <n v="339"/>
    <s v="English"/>
    <s v="USA"/>
    <s v="R"/>
    <n v="75000000"/>
    <n v="1997"/>
    <n v="6.8"/>
    <n v="2"/>
    <n v="26087161"/>
    <s v="Profit"/>
  </r>
  <r>
    <x v="227"/>
    <n v="215"/>
    <n v="118"/>
    <n v="101111837"/>
    <s v="Action"/>
    <s v="Mystery"/>
    <s v="Thriller"/>
    <m/>
    <m/>
    <m/>
    <m/>
    <s v="Eagle Eye"/>
    <n v="150764"/>
    <n v="318"/>
    <s v="English"/>
    <s v="USA"/>
    <s v="PG-13"/>
    <n v="80000000"/>
    <n v="2008"/>
    <n v="6.6"/>
    <n v="2"/>
    <n v="21111837"/>
    <s v="Profit"/>
  </r>
  <r>
    <x v="228"/>
    <n v="198"/>
    <n v="154"/>
    <n v="95632614"/>
    <s v="Adventure"/>
    <s v="Drama"/>
    <s v="History"/>
    <s v="Romance"/>
    <s v="War"/>
    <m/>
    <m/>
    <s v="Cold Mountain"/>
    <n v="118483"/>
    <n v="674"/>
    <s v="English"/>
    <s v="USA"/>
    <s v="R"/>
    <n v="79000000"/>
    <n v="2003"/>
    <n v="7.2"/>
    <n v="2.6"/>
    <n v="16632614"/>
    <s v="Profit"/>
  </r>
  <r>
    <x v="229"/>
    <n v="325"/>
    <n v="118"/>
    <n v="94822707"/>
    <s v="Action"/>
    <s v="Adventure"/>
    <s v="Drama"/>
    <s v="Thriller"/>
    <m/>
    <m/>
    <m/>
    <s v="The Book of Eli"/>
    <n v="227072"/>
    <n v="560"/>
    <s v="English"/>
    <s v="USA"/>
    <s v="R"/>
    <n v="80000000"/>
    <n v="2010"/>
    <n v="6.9"/>
    <n v="2"/>
    <n v="14822707"/>
    <s v="Profit"/>
  </r>
  <r>
    <x v="230"/>
    <n v="53"/>
    <n v="90"/>
    <n v="92969824"/>
    <s v="Comedy"/>
    <s v="Family"/>
    <s v="Sci-Fi"/>
    <m/>
    <m/>
    <m/>
    <m/>
    <s v="Flubber"/>
    <n v="63625"/>
    <n v="64"/>
    <s v="English"/>
    <s v="USA"/>
    <s v="PG"/>
    <n v="80000000"/>
    <n v="1997"/>
    <n v="5.2"/>
    <n v="1.5"/>
    <n v="12969824"/>
    <s v="Profit"/>
  </r>
  <r>
    <x v="148"/>
    <n v="167"/>
    <n v="113"/>
    <n v="91188905"/>
    <s v="Fantasy"/>
    <s v="Horror"/>
    <s v="Mystery"/>
    <s v="Thriller"/>
    <m/>
    <m/>
    <m/>
    <s v="The Haunting"/>
    <n v="58184"/>
    <n v="805"/>
    <s v="English"/>
    <s v="USA"/>
    <s v="PG-13"/>
    <n v="80000000"/>
    <n v="1999"/>
    <n v="4.9000000000000004"/>
    <n v="1.9"/>
    <n v="11188905"/>
    <s v="Profit"/>
  </r>
  <r>
    <x v="231"/>
    <n v="46"/>
    <n v="88"/>
    <n v="90443603"/>
    <s v="Adventure"/>
    <s v="Animation"/>
    <s v="Comedy"/>
    <s v="Family"/>
    <s v="Fantasy"/>
    <s v="Sci-Fi"/>
    <s v="Sport"/>
    <s v="Space Jam"/>
    <n v="112167"/>
    <n v="123"/>
    <s v="English"/>
    <s v="USA"/>
    <s v="PG"/>
    <n v="80000000"/>
    <n v="1996"/>
    <n v="6.3"/>
    <n v="1.5"/>
    <n v="10443603"/>
    <s v="Profit"/>
  </r>
  <r>
    <x v="76"/>
    <n v="147"/>
    <n v="93"/>
    <n v="82226474"/>
    <s v="Adventure"/>
    <s v="Comedy"/>
    <s v="Crime"/>
    <s v="Family"/>
    <s v="Mystery"/>
    <m/>
    <m/>
    <s v="The Pink Panther"/>
    <n v="65499"/>
    <n v="424"/>
    <s v="English"/>
    <s v="USA"/>
    <s v="PG"/>
    <n v="65000000"/>
    <n v="2006"/>
    <n v="5.6"/>
    <n v="1.6"/>
    <n v="17226474"/>
    <s v="Profit"/>
  </r>
  <r>
    <x v="232"/>
    <n v="276"/>
    <n v="104"/>
    <n v="79363785"/>
    <s v="Drama"/>
    <s v="Sci-Fi"/>
    <s v="Thriller"/>
    <m/>
    <m/>
    <m/>
    <m/>
    <s v="The Day the Earth Stood Still"/>
    <n v="139423"/>
    <n v="698"/>
    <s v="English"/>
    <s v="USA"/>
    <s v="PG-13"/>
    <n v="80000000"/>
    <n v="2008"/>
    <n v="5.5"/>
    <n v="1.7"/>
    <n v="-636215"/>
    <s v="Loss"/>
  </r>
  <r>
    <x v="101"/>
    <n v="80"/>
    <n v="135"/>
    <n v="76081498"/>
    <s v="Action"/>
    <s v="Crime"/>
    <s v="Mystery"/>
    <s v="Romance"/>
    <s v="Thriller"/>
    <m/>
    <m/>
    <s v="Conspiracy Theory"/>
    <n v="76099"/>
    <n v="162"/>
    <s v="English"/>
    <s v="USA"/>
    <s v="R"/>
    <n v="75000000"/>
    <n v="1997"/>
    <n v="6.7"/>
    <n v="2.2000000000000002"/>
    <n v="1081498"/>
    <s v="Profit"/>
  </r>
  <r>
    <x v="48"/>
    <n v="406"/>
    <n v="134"/>
    <n v="85707116"/>
    <s v="Action"/>
    <s v="Drama"/>
    <s v="War"/>
    <m/>
    <m/>
    <m/>
    <m/>
    <s v="Fury"/>
    <n v="303185"/>
    <n v="701"/>
    <s v="English"/>
    <s v="USA"/>
    <s v="R"/>
    <n v="68000000"/>
    <n v="2014"/>
    <n v="7.6"/>
    <n v="2.2000000000000002"/>
    <n v="17707116"/>
    <s v="Profit"/>
  </r>
  <r>
    <x v="233"/>
    <n v="97"/>
    <n v="98"/>
    <n v="74329966"/>
    <s v="Action"/>
    <s v="Adventure"/>
    <s v="Comedy"/>
    <s v="Romance"/>
    <m/>
    <m/>
    <m/>
    <s v="Six Days Seven Nights"/>
    <n v="60910"/>
    <n v="164"/>
    <s v="English"/>
    <s v="USA"/>
    <s v="PG-13"/>
    <n v="70000000"/>
    <n v="1998"/>
    <n v="5.7"/>
    <n v="1.6"/>
    <n v="4329966"/>
    <s v="Profit"/>
  </r>
  <r>
    <x v="234"/>
    <n v="143"/>
    <n v="80"/>
    <n v="100169068"/>
    <s v="Adventure"/>
    <s v="Animation"/>
    <s v="Comedy"/>
    <s v="Family"/>
    <m/>
    <m/>
    <m/>
    <s v="Yogi Bear"/>
    <n v="16385"/>
    <n v="100"/>
    <s v="English"/>
    <s v="USA"/>
    <s v="PG"/>
    <n v="80000000"/>
    <n v="2010"/>
    <n v="4.5999999999999996"/>
    <n v="1.3"/>
    <n v="20169068"/>
    <s v="Profit"/>
  </r>
  <r>
    <x v="235"/>
    <n v="106"/>
    <n v="83"/>
    <n v="73215310"/>
    <s v="Adventure"/>
    <s v="Animation"/>
    <s v="Family"/>
    <s v="Western"/>
    <m/>
    <m/>
    <m/>
    <s v="Spirit: Stallion of the Cimarron"/>
    <n v="44143"/>
    <n v="216"/>
    <s v="English"/>
    <s v="USA"/>
    <s v="G"/>
    <n v="80000000"/>
    <n v="2002"/>
    <n v="7"/>
    <n v="1.4"/>
    <n v="-6784690"/>
    <s v="Loss"/>
  </r>
  <r>
    <x v="150"/>
    <n v="178"/>
    <n v="102"/>
    <n v="80360866"/>
    <s v="Comedy"/>
    <s v="Family"/>
    <s v="Romance"/>
    <m/>
    <m/>
    <m/>
    <m/>
    <s v="Zookeeper"/>
    <n v="44662"/>
    <n v="127"/>
    <s v="English"/>
    <s v="USA"/>
    <s v="PG"/>
    <n v="80000000"/>
    <n v="2011"/>
    <n v="5.2"/>
    <n v="1.7"/>
    <n v="360866"/>
    <s v="Profit"/>
  </r>
  <r>
    <x v="236"/>
    <n v="102"/>
    <n v="130"/>
    <n v="69102910"/>
    <s v="Action"/>
    <s v="Adventure"/>
    <s v="Family"/>
    <s v="Sci-Fi"/>
    <s v="Thriller"/>
    <m/>
    <m/>
    <s v="Lost in Space"/>
    <n v="58402"/>
    <n v="370"/>
    <s v="English"/>
    <s v="USA"/>
    <s v="PG-13"/>
    <n v="80000000"/>
    <n v="1998"/>
    <n v="5.0999999999999996"/>
    <n v="2.2000000000000002"/>
    <n v="-10897090"/>
    <s v="Loss"/>
  </r>
  <r>
    <x v="237"/>
    <n v="209"/>
    <n v="129"/>
    <n v="65948711"/>
    <s v="Drama"/>
    <s v="Mystery"/>
    <s v="Sci-Fi"/>
    <s v="Thriller"/>
    <m/>
    <m/>
    <m/>
    <s v="The Manchurian Candidate"/>
    <n v="86422"/>
    <n v="363"/>
    <s v="English"/>
    <s v="USA"/>
    <s v="R"/>
    <n v="80000000"/>
    <n v="2004"/>
    <n v="6.6"/>
    <n v="2.2000000000000002"/>
    <n v="-14051289"/>
    <s v="Loss"/>
  </r>
  <r>
    <x v="207"/>
    <n v="152"/>
    <n v="89"/>
    <n v="169692572"/>
    <s v="Animation"/>
    <s v="Comedy"/>
    <s v="Family"/>
    <s v="Fantasy"/>
    <m/>
    <m/>
    <m/>
    <s v="Hotel Transylvania 2"/>
    <n v="56501"/>
    <n v="97"/>
    <s v="English"/>
    <s v="USA"/>
    <s v="PG"/>
    <n v="80000000"/>
    <n v="2015"/>
    <n v="6.7"/>
    <n v="1.5"/>
    <n v="89692572"/>
    <s v="Profit"/>
  </r>
  <r>
    <x v="238"/>
    <n v="129"/>
    <n v="74"/>
    <n v="60507228"/>
    <s v="Animation"/>
    <s v="Family"/>
    <s v="Fantasy"/>
    <s v="Music"/>
    <m/>
    <m/>
    <m/>
    <s v="Fantasia 2000"/>
    <n v="27543"/>
    <n v="186"/>
    <s v="English"/>
    <s v="USA"/>
    <s v="G"/>
    <n v="80000000"/>
    <n v="1999"/>
    <n v="7.3"/>
    <n v="1.2"/>
    <n v="-19492772"/>
    <s v="Loss"/>
  </r>
  <r>
    <x v="90"/>
    <n v="124"/>
    <n v="96"/>
    <n v="56684819"/>
    <s v="Action"/>
    <s v="Adventure"/>
    <s v="Sci-Fi"/>
    <m/>
    <m/>
    <m/>
    <m/>
    <s v="The Time Machine"/>
    <n v="103787"/>
    <n v="615"/>
    <s v="English"/>
    <s v="USA"/>
    <s v="PG-13"/>
    <n v="80000000"/>
    <n v="2002"/>
    <n v="5.9"/>
    <n v="1.6"/>
    <n v="-23315181"/>
    <s v="Loss"/>
  </r>
  <r>
    <x v="175"/>
    <n v="35"/>
    <n v="114"/>
    <n v="50628009"/>
    <s v="Action"/>
    <s v="Adventure"/>
    <s v="Family"/>
    <s v="Fantasy"/>
    <s v="Thriller"/>
    <m/>
    <m/>
    <s v="Mighty Joe Young"/>
    <n v="22955"/>
    <n v="88"/>
    <s v="English"/>
    <s v="USA"/>
    <s v="PG"/>
    <n v="90000000"/>
    <n v="1998"/>
    <n v="5.6"/>
    <n v="1.9"/>
    <n v="-39371991"/>
    <s v="Loss"/>
  </r>
  <r>
    <x v="155"/>
    <n v="166"/>
    <n v="99"/>
    <n v="69772969"/>
    <s v="Action"/>
    <s v="Crime"/>
    <s v="Thriller"/>
    <m/>
    <m/>
    <m/>
    <m/>
    <s v="Swordfish"/>
    <n v="155532"/>
    <n v="543"/>
    <s v="English"/>
    <s v="USA"/>
    <s v="R"/>
    <n v="80000000"/>
    <n v="2001"/>
    <n v="6.5"/>
    <n v="1.6"/>
    <n v="-10227031"/>
    <s v="Loss"/>
  </r>
  <r>
    <x v="29"/>
    <n v="137"/>
    <n v="129"/>
    <n v="45356386"/>
    <s v="Action"/>
    <s v="Adventure"/>
    <s v="Western"/>
    <m/>
    <m/>
    <m/>
    <m/>
    <s v="The Legend of Zorro"/>
    <n v="71574"/>
    <n v="244"/>
    <s v="Spanish"/>
    <s v="USA"/>
    <s v="PG"/>
    <n v="75000000"/>
    <n v="2005"/>
    <n v="5.9"/>
    <n v="2.2000000000000002"/>
    <n v="-29643614"/>
    <s v="Loss"/>
  </r>
  <r>
    <x v="239"/>
    <n v="121"/>
    <n v="113"/>
    <n v="55350897"/>
    <s v="Drama"/>
    <s v="Fantasy"/>
    <s v="Romance"/>
    <m/>
    <m/>
    <m/>
    <m/>
    <s v="What Dreams May Come"/>
    <n v="83560"/>
    <n v="619"/>
    <s v="English"/>
    <s v="USA"/>
    <s v="PG-13"/>
    <n v="85000000"/>
    <n v="1998"/>
    <n v="7"/>
    <n v="1.9"/>
    <n v="-29649103"/>
    <s v="Loss"/>
  </r>
  <r>
    <x v="240"/>
    <n v="87"/>
    <n v="90"/>
    <n v="39442871"/>
    <s v="Comedy"/>
    <s v="Fantasy"/>
    <m/>
    <m/>
    <m/>
    <m/>
    <m/>
    <s v="Little Nicky"/>
    <n v="80639"/>
    <n v="237"/>
    <s v="English"/>
    <s v="USA"/>
    <s v="PG-13"/>
    <n v="80000000"/>
    <n v="2000"/>
    <n v="5.3"/>
    <n v="1.5"/>
    <n v="-40557129"/>
    <s v="Loss"/>
  </r>
  <r>
    <x v="241"/>
    <n v="233"/>
    <n v="118"/>
    <n v="37899638"/>
    <s v="Action"/>
    <s v="Adventure"/>
    <s v="Comedy"/>
    <s v="Fantasy"/>
    <s v="Thriller"/>
    <m/>
    <m/>
    <s v="The Brothers Grimm"/>
    <n v="98472"/>
    <n v="492"/>
    <s v="English"/>
    <s v="USA"/>
    <s v="PG-13"/>
    <n v="88000000"/>
    <n v="2005"/>
    <n v="5.9"/>
    <n v="2"/>
    <n v="-50100362"/>
    <s v="Loss"/>
  </r>
  <r>
    <x v="23"/>
    <n v="132"/>
    <n v="106"/>
    <n v="37754208"/>
    <s v="Action"/>
    <s v="Comedy"/>
    <s v="Sci-Fi"/>
    <m/>
    <m/>
    <m/>
    <m/>
    <s v="Mars Attacks!"/>
    <n v="172217"/>
    <n v="405"/>
    <s v="English"/>
    <s v="USA"/>
    <s v="PG-13"/>
    <n v="70000000"/>
    <n v="1996"/>
    <n v="6.3"/>
    <n v="1.8"/>
    <n v="-32245792"/>
    <s v="Loss"/>
  </r>
  <r>
    <x v="62"/>
    <n v="258"/>
    <n v="89"/>
    <n v="38542418"/>
    <s v="Action"/>
    <s v="Sci-Fi"/>
    <s v="Thriller"/>
    <m/>
    <m/>
    <m/>
    <m/>
    <s v="Surrogates"/>
    <n v="151424"/>
    <n v="252"/>
    <s v="English"/>
    <s v="USA"/>
    <s v="PG-13"/>
    <n v="80000000"/>
    <n v="2009"/>
    <n v="6.3"/>
    <n v="1.5"/>
    <n v="-41457582"/>
    <s v="Loss"/>
  </r>
  <r>
    <x v="139"/>
    <n v="162"/>
    <n v="145"/>
    <n v="34566746"/>
    <s v="Drama"/>
    <s v="History"/>
    <s v="Thriller"/>
    <m/>
    <m/>
    <m/>
    <m/>
    <s v="Thirteen Days"/>
    <n v="45231"/>
    <n v="315"/>
    <s v="English"/>
    <s v="USA"/>
    <s v="PG-13"/>
    <n v="80000000"/>
    <n v="2000"/>
    <n v="7.3"/>
    <n v="2.4"/>
    <n v="-45433254"/>
    <s v="Loss"/>
  </r>
  <r>
    <x v="47"/>
    <n v="61"/>
    <n v="114"/>
    <n v="32885565"/>
    <s v="Action"/>
    <s v="Adventure"/>
    <s v="Drama"/>
    <s v="Thriller"/>
    <m/>
    <m/>
    <m/>
    <s v="Daylight"/>
    <n v="53132"/>
    <n v="101"/>
    <s v="English"/>
    <s v="USA"/>
    <s v="PG-13"/>
    <n v="80000000"/>
    <n v="1996"/>
    <n v="5.8"/>
    <n v="1.9"/>
    <n v="-47114435"/>
    <s v="Loss"/>
  </r>
  <r>
    <x v="242"/>
    <n v="113"/>
    <n v="87"/>
    <n v="36073232"/>
    <s v="Adventure"/>
    <s v="Animation"/>
    <s v="Family"/>
    <m/>
    <m/>
    <m/>
    <m/>
    <s v="Walking with Dinosaurs 3D"/>
    <n v="8913"/>
    <n v="66"/>
    <s v="English"/>
    <s v="USA"/>
    <s v="PG"/>
    <n v="80000000"/>
    <n v="2013"/>
    <n v="5.2"/>
    <n v="1.4"/>
    <n v="-43926768"/>
    <s v="Loss"/>
  </r>
  <r>
    <x v="243"/>
    <n v="174"/>
    <n v="119"/>
    <n v="21471685"/>
    <s v="Action"/>
    <s v="Adventure"/>
    <s v="Sci-Fi"/>
    <m/>
    <m/>
    <m/>
    <m/>
    <s v="Battlefield Earth"/>
    <n v="65464"/>
    <n v="1308"/>
    <s v="English"/>
    <s v="USA"/>
    <s v="PG-13"/>
    <n v="44000000"/>
    <n v="2000"/>
    <n v="2.4"/>
    <n v="2"/>
    <n v="-22528315"/>
    <s v="Loss"/>
  </r>
  <r>
    <x v="244"/>
    <n v="101"/>
    <n v="91"/>
    <n v="20950820"/>
    <s v="Adventure"/>
    <s v="Animation"/>
    <s v="Comedy"/>
    <s v="Family"/>
    <s v="Fantasy"/>
    <s v="Sci-Fi"/>
    <m/>
    <s v="Looney Tunes: Back in Action"/>
    <n v="24183"/>
    <n v="160"/>
    <s v="English"/>
    <s v="Germany"/>
    <s v="PG"/>
    <n v="80000000"/>
    <n v="2003"/>
    <n v="5.7"/>
    <n v="1.5"/>
    <n v="-59049180"/>
    <s v="Loss"/>
  </r>
  <r>
    <x v="13"/>
    <n v="205"/>
    <n v="118"/>
    <n v="19673424"/>
    <s v="Drama"/>
    <s v="Musical"/>
    <s v="Romance"/>
    <m/>
    <m/>
    <m/>
    <m/>
    <s v="Nine"/>
    <n v="37446"/>
    <n v="232"/>
    <s v="English"/>
    <s v="USA"/>
    <s v="PG-13"/>
    <n v="80000000"/>
    <n v="2009"/>
    <n v="5.8"/>
    <n v="2"/>
    <n v="-60326576"/>
    <s v="Loss"/>
  </r>
  <r>
    <x v="101"/>
    <n v="123"/>
    <n v="116"/>
    <n v="19480739"/>
    <s v="Action"/>
    <s v="Adventure"/>
    <s v="Sci-Fi"/>
    <m/>
    <m/>
    <m/>
    <m/>
    <s v="Timeline"/>
    <n v="53057"/>
    <n v="457"/>
    <s v="English"/>
    <s v="USA"/>
    <s v="PG-13"/>
    <n v="80000000"/>
    <n v="2003"/>
    <n v="5.6"/>
    <n v="1.9"/>
    <n v="-60519261"/>
    <s v="Loss"/>
  </r>
  <r>
    <x v="245"/>
    <n v="79"/>
    <n v="177"/>
    <n v="17593391"/>
    <s v="Action"/>
    <s v="Adventure"/>
    <s v="Drama"/>
    <s v="Sci-Fi"/>
    <m/>
    <m/>
    <m/>
    <s v="The Postman"/>
    <n v="56403"/>
    <n v="376"/>
    <s v="English"/>
    <s v="USA"/>
    <s v="R"/>
    <n v="80000000"/>
    <n v="1997"/>
    <n v="6"/>
    <n v="3"/>
    <n v="-62406609"/>
    <s v="Loss"/>
  </r>
  <r>
    <x v="79"/>
    <n v="61"/>
    <n v="97"/>
    <n v="18318000"/>
    <s v="Adventure"/>
    <s v="Comedy"/>
    <s v="Drama"/>
    <s v="Family"/>
    <s v="Fantasy"/>
    <m/>
    <m/>
    <s v="Babe: Pig in the City"/>
    <n v="24868"/>
    <n v="216"/>
    <s v="English"/>
    <s v="Australia"/>
    <s v="G"/>
    <n v="80000000"/>
    <n v="1998"/>
    <n v="5.8"/>
    <n v="1.6"/>
    <n v="-61682000"/>
    <s v="Loss"/>
  </r>
  <r>
    <x v="104"/>
    <n v="202"/>
    <n v="106"/>
    <n v="27356090"/>
    <s v="Action"/>
    <s v="Adventure"/>
    <s v="Fantasy"/>
    <m/>
    <m/>
    <m/>
    <m/>
    <s v="The Last Witch Hunter"/>
    <n v="58752"/>
    <n v="117"/>
    <s v="English"/>
    <s v="USA"/>
    <s v="PG-13"/>
    <n v="90000000"/>
    <n v="2015"/>
    <n v="6"/>
    <n v="1.8"/>
    <n v="-62643910"/>
    <s v="Loss"/>
  </r>
  <r>
    <x v="246"/>
    <n v="145"/>
    <n v="106"/>
    <n v="17473245"/>
    <s v="Action"/>
    <s v="Sci-Fi"/>
    <s v="Thriller"/>
    <m/>
    <m/>
    <m/>
    <m/>
    <s v="Red Planet"/>
    <n v="47612"/>
    <n v="348"/>
    <s v="English"/>
    <s v="USA"/>
    <s v="PG-13"/>
    <n v="70000000"/>
    <n v="2000"/>
    <n v="5.7"/>
    <n v="1.8"/>
    <n v="-52526755"/>
    <s v="Loss"/>
  </r>
  <r>
    <x v="182"/>
    <n v="101"/>
    <n v="94"/>
    <n v="15131330"/>
    <s v="Adventure"/>
    <s v="Animation"/>
    <s v="Family"/>
    <s v="Fantasy"/>
    <m/>
    <m/>
    <m/>
    <s v="Arthur and the Invisibles"/>
    <n v="25843"/>
    <n v="64"/>
    <s v="English"/>
    <s v="France"/>
    <s v="PG"/>
    <n v="86000000"/>
    <n v="2006"/>
    <n v="6"/>
    <n v="1.6"/>
    <n v="-70868670"/>
    <s v="Loss"/>
  </r>
  <r>
    <x v="247"/>
    <n v="113"/>
    <n v="104"/>
    <n v="19406406"/>
    <s v="Documentary"/>
    <s v="Drama"/>
    <m/>
    <m/>
    <m/>
    <m/>
    <m/>
    <s v="Oceans"/>
    <n v="7630"/>
    <n v="42"/>
    <s v="French"/>
    <s v="France"/>
    <s v="G"/>
    <n v="40000000"/>
    <n v="2009"/>
    <n v="7.8"/>
    <n v="1.7"/>
    <n v="-20593594"/>
    <s v="Loss"/>
  </r>
  <r>
    <x v="168"/>
    <n v="113"/>
    <n v="102"/>
    <n v="1891821"/>
    <s v="Action"/>
    <s v="Adventure"/>
    <s v="Horror"/>
    <s v="Sci-Fi"/>
    <s v="Thriller"/>
    <m/>
    <m/>
    <s v="A Sound of Thunder"/>
    <n v="16474"/>
    <n v="301"/>
    <s v="English"/>
    <s v="UK"/>
    <s v="PG-13"/>
    <n v="52000000"/>
    <n v="2005"/>
    <n v="4.2"/>
    <n v="1.7"/>
    <n v="-50108179"/>
    <s v="Loss"/>
  </r>
  <r>
    <x v="206"/>
    <n v="272"/>
    <n v="105"/>
    <n v="23219748"/>
    <s v="Action"/>
    <s v="Adventure"/>
    <s v="Drama"/>
    <s v="History"/>
    <s v="Romance"/>
    <m/>
    <m/>
    <s v="Pompeii"/>
    <n v="84508"/>
    <n v="308"/>
    <s v="English"/>
    <s v="Canada"/>
    <s v="PG-13"/>
    <n v="80000000"/>
    <n v="2014"/>
    <n v="5.6"/>
    <n v="1.8"/>
    <n v="-56780252"/>
    <s v="Loss"/>
  </r>
  <r>
    <x v="80"/>
    <n v="205"/>
    <n v="135"/>
    <n v="170708996"/>
    <s v="Biography"/>
    <s v="Drama"/>
    <m/>
    <m/>
    <m/>
    <m/>
    <m/>
    <s v="A Beautiful Mind"/>
    <n v="610568"/>
    <n v="1171"/>
    <s v="English"/>
    <s v="USA"/>
    <s v="PG-13"/>
    <n v="58000000"/>
    <n v="2001"/>
    <n v="8.1999999999999993"/>
    <n v="2.2000000000000002"/>
    <n v="112708996"/>
    <s v="Profit"/>
  </r>
  <r>
    <x v="211"/>
    <n v="186"/>
    <n v="73"/>
    <n v="422783777"/>
    <s v="Adventure"/>
    <s v="Animation"/>
    <s v="Drama"/>
    <s v="Family"/>
    <s v="Musical"/>
    <m/>
    <m/>
    <s v="The Lion King"/>
    <n v="644348"/>
    <n v="656"/>
    <s v="English"/>
    <s v="USA"/>
    <s v="G"/>
    <n v="45000000"/>
    <n v="1994"/>
    <n v="8.5"/>
    <n v="1.2"/>
    <n v="377783777"/>
    <s v="Profit"/>
  </r>
  <r>
    <x v="141"/>
    <n v="178"/>
    <n v="94"/>
    <n v="103812241"/>
    <s v="Action"/>
    <s v="Adventure"/>
    <s v="Comedy"/>
    <s v="Family"/>
    <s v="Fantasy"/>
    <s v="Sci-Fi"/>
    <m/>
    <s v="Journey 2: The Mysterious Island"/>
    <n v="67296"/>
    <n v="133"/>
    <s v="English"/>
    <s v="USA"/>
    <s v="PG"/>
    <n v="79000000"/>
    <n v="2012"/>
    <n v="5.8"/>
    <n v="1.6"/>
    <n v="24812241"/>
    <s v="Profit"/>
  </r>
  <r>
    <x v="248"/>
    <n v="169"/>
    <n v="95"/>
    <n v="119793567"/>
    <s v="Animation"/>
    <s v="Comedy"/>
    <s v="Family"/>
    <s v="Fantasy"/>
    <s v="Sci-Fi"/>
    <m/>
    <m/>
    <s v="Cloudy with a Chance of Meatballs 2"/>
    <n v="64387"/>
    <n v="85"/>
    <s v="English"/>
    <s v="USA"/>
    <s v="PG"/>
    <n v="78000000"/>
    <n v="2013"/>
    <n v="6.5"/>
    <n v="1.6"/>
    <n v="41793567"/>
    <s v="Profit"/>
  </r>
  <r>
    <x v="24"/>
    <n v="210"/>
    <n v="124"/>
    <n v="92930005"/>
    <s v="Crime"/>
    <s v="Drama"/>
    <s v="Thriller"/>
    <m/>
    <m/>
    <m/>
    <m/>
    <s v="Red Dragon"/>
    <n v="204063"/>
    <n v="764"/>
    <s v="English"/>
    <s v="Germany"/>
    <s v="R"/>
    <n v="78000000"/>
    <n v="2002"/>
    <n v="7.2"/>
    <n v="2.1"/>
    <n v="14930005"/>
    <s v="Profit"/>
  </r>
  <r>
    <x v="86"/>
    <n v="140"/>
    <n v="136"/>
    <n v="67286731"/>
    <s v="Action"/>
    <s v="Adventure"/>
    <s v="Western"/>
    <m/>
    <m/>
    <m/>
    <m/>
    <s v="Hidalgo"/>
    <n v="67856"/>
    <n v="345"/>
    <s v="English"/>
    <s v="USA"/>
    <s v="PG-13"/>
    <n v="100000000"/>
    <n v="2004"/>
    <n v="6.7"/>
    <n v="2.2999999999999998"/>
    <n v="-32713269"/>
    <s v="Loss"/>
  </r>
  <r>
    <x v="196"/>
    <n v="156"/>
    <n v="91"/>
    <n v="74158157"/>
    <s v="Comedy"/>
    <m/>
    <m/>
    <m/>
    <m/>
    <m/>
    <m/>
    <s v="Jack and Jill"/>
    <n v="60370"/>
    <n v="264"/>
    <s v="English"/>
    <s v="USA"/>
    <s v="PG"/>
    <n v="79000000"/>
    <n v="2011"/>
    <n v="3.4"/>
    <n v="1.5"/>
    <n v="-4841843"/>
    <s v="Loss"/>
  </r>
  <r>
    <x v="249"/>
    <n v="150"/>
    <n v="107"/>
    <n v="127083765"/>
    <s v="Action"/>
    <s v="Crime"/>
    <s v="Thriller"/>
    <m/>
    <m/>
    <m/>
    <m/>
    <s v="2 Fast 2 Furious"/>
    <n v="191912"/>
    <n v="370"/>
    <s v="English"/>
    <s v="USA"/>
    <s v="PG-13"/>
    <n v="76000000"/>
    <n v="2003"/>
    <n v="5.9"/>
    <n v="1.8"/>
    <n v="51083765"/>
    <s v="Profit"/>
  </r>
  <r>
    <x v="112"/>
    <n v="119"/>
    <n v="108"/>
    <n v="1339152"/>
    <s v="Adventure"/>
    <s v="Animation"/>
    <s v="Drama"/>
    <s v="Family"/>
    <s v="Fantasy"/>
    <m/>
    <m/>
    <s v="The Little Prince"/>
    <n v="28276"/>
    <n v="64"/>
    <s v="English"/>
    <s v="France"/>
    <s v="PG"/>
    <n v="81200000"/>
    <n v="2015"/>
    <n v="7.8"/>
    <n v="1.8"/>
    <n v="-79860848"/>
    <s v="Loss"/>
  </r>
  <r>
    <x v="250"/>
    <n v="232"/>
    <n v="99"/>
    <n v="15071514"/>
    <s v="Sci-Fi"/>
    <s v="Thriller"/>
    <m/>
    <m/>
    <m/>
    <m/>
    <m/>
    <s v="The Invasion"/>
    <n v="65037"/>
    <n v="273"/>
    <s v="English"/>
    <s v="USA"/>
    <s v="PG-13"/>
    <n v="80000000"/>
    <n v="2007"/>
    <n v="5.9"/>
    <n v="1.6"/>
    <n v="-64928486"/>
    <s v="Loss"/>
  </r>
  <r>
    <x v="251"/>
    <n v="49"/>
    <n v="92"/>
    <n v="26000610"/>
    <s v="Adventure"/>
    <s v="Animation"/>
    <s v="Comedy"/>
    <s v="Family"/>
    <s v="Fantasy"/>
    <m/>
    <m/>
    <s v="The Adventures of Rocky &amp; Bullwinkle"/>
    <n v="16611"/>
    <n v="197"/>
    <s v="English"/>
    <s v="USA"/>
    <s v="PG"/>
    <n v="76000000"/>
    <n v="2000"/>
    <n v="4.0999999999999996"/>
    <n v="1.5"/>
    <n v="-49999390"/>
    <s v="Loss"/>
  </r>
  <r>
    <x v="252"/>
    <n v="165"/>
    <n v="87"/>
    <n v="323505540"/>
    <s v="Animation"/>
    <s v="Comedy"/>
    <s v="Family"/>
    <m/>
    <m/>
    <m/>
    <m/>
    <s v="The Secret Life of Pets"/>
    <n v="24407"/>
    <n v="155"/>
    <s v="English"/>
    <s v="Japan"/>
    <s v="PG"/>
    <n v="75000000"/>
    <n v="2016"/>
    <n v="6.8"/>
    <n v="1.4"/>
    <n v="248505540"/>
    <s v="Profit"/>
  </r>
  <r>
    <x v="253"/>
    <n v="202"/>
    <n v="110"/>
    <n v="66462600"/>
    <s v="Action"/>
    <s v="Adventure"/>
    <s v="Fantasy"/>
    <s v="Sci-Fi"/>
    <m/>
    <m/>
    <m/>
    <s v="The League of Extraordinary Gentlemen"/>
    <n v="141533"/>
    <n v="786"/>
    <s v="English"/>
    <s v="USA"/>
    <s v="PG-13"/>
    <n v="78000000"/>
    <n v="2003"/>
    <n v="5.8"/>
    <n v="1.8"/>
    <n v="-11537400"/>
    <s v="Loss"/>
  </r>
  <r>
    <x v="254"/>
    <n v="306"/>
    <n v="98"/>
    <n v="368049635"/>
    <s v="Animation"/>
    <s v="Comedy"/>
    <s v="Family"/>
    <s v="Sci-Fi"/>
    <m/>
    <m/>
    <m/>
    <s v="Despicable Me 2"/>
    <n v="286877"/>
    <n v="284"/>
    <s v="English"/>
    <s v="USA"/>
    <s v="PG"/>
    <n v="76000000"/>
    <n v="2013"/>
    <n v="7.5"/>
    <n v="1.6"/>
    <n v="292049635"/>
    <s v="Profit"/>
  </r>
  <r>
    <x v="40"/>
    <n v="185"/>
    <n v="154"/>
    <n v="306124059"/>
    <s v="Action"/>
    <s v="Adventure"/>
    <s v="Sci-Fi"/>
    <m/>
    <m/>
    <m/>
    <m/>
    <s v="Independence Day"/>
    <n v="430055"/>
    <n v="856"/>
    <s v="English"/>
    <s v="USA"/>
    <s v="PG-13"/>
    <n v="75000000"/>
    <n v="1996"/>
    <n v="6.9"/>
    <n v="2.6"/>
    <n v="231124059"/>
    <s v="Profit"/>
  </r>
  <r>
    <x v="37"/>
    <n v="177"/>
    <n v="129"/>
    <n v="229074524"/>
    <s v="Action"/>
    <s v="Adventure"/>
    <s v="Sci-Fi"/>
    <m/>
    <m/>
    <m/>
    <m/>
    <s v="The Lost World: Jurassic Park"/>
    <n v="278362"/>
    <n v="552"/>
    <s v="English"/>
    <s v="USA"/>
    <s v="PG-13"/>
    <n v="73000000"/>
    <n v="1997"/>
    <n v="6.5"/>
    <n v="2.2000000000000002"/>
    <n v="156074524"/>
    <s v="Profit"/>
  </r>
  <r>
    <x v="75"/>
    <n v="181"/>
    <n v="86"/>
    <n v="193136719"/>
    <s v="Adventure"/>
    <s v="Animation"/>
    <s v="Comedy"/>
    <s v="Family"/>
    <m/>
    <m/>
    <m/>
    <s v="Madagascar"/>
    <n v="266636"/>
    <n v="385"/>
    <s v="English"/>
    <s v="USA"/>
    <s v="PG"/>
    <n v="75000000"/>
    <n v="2005"/>
    <n v="6.9"/>
    <n v="1.4"/>
    <n v="118136719"/>
    <s v="Profit"/>
  </r>
  <r>
    <x v="117"/>
    <n v="372"/>
    <n v="109"/>
    <n v="35286428"/>
    <s v="Drama"/>
    <s v="Sci-Fi"/>
    <s v="Thriller"/>
    <m/>
    <m/>
    <m/>
    <m/>
    <s v="Children of Men"/>
    <n v="361767"/>
    <n v="1206"/>
    <s v="English"/>
    <s v="USA"/>
    <s v="R"/>
    <n v="76000000"/>
    <n v="2006"/>
    <n v="7.9"/>
    <n v="1.8"/>
    <n v="-40713572"/>
    <s v="Loss"/>
  </r>
  <r>
    <x v="10"/>
    <n v="290"/>
    <n v="104"/>
    <n v="157299717"/>
    <s v="Action"/>
    <s v="Adventure"/>
    <s v="Sci-Fi"/>
    <m/>
    <m/>
    <m/>
    <m/>
    <s v="X-Men"/>
    <n v="452928"/>
    <n v="1401"/>
    <s v="English"/>
    <s v="USA"/>
    <s v="PG-13"/>
    <n v="75000000"/>
    <n v="2000"/>
    <n v="7.4"/>
    <n v="1.7"/>
    <n v="82299717"/>
    <s v="Profit"/>
  </r>
  <r>
    <x v="255"/>
    <n v="316"/>
    <n v="110"/>
    <n v="134568845"/>
    <s v="Action"/>
    <s v="Crime"/>
    <s v="Fantasy"/>
    <s v="Thriller"/>
    <m/>
    <m/>
    <m/>
    <s v="Wanted"/>
    <n v="299852"/>
    <n v="713"/>
    <s v="English"/>
    <s v="USA"/>
    <s v="R"/>
    <n v="75000000"/>
    <n v="2008"/>
    <n v="6.7"/>
    <n v="1.8"/>
    <n v="59568845"/>
    <s v="Profit"/>
  </r>
  <r>
    <x v="26"/>
    <n v="122"/>
    <n v="136"/>
    <n v="134006721"/>
    <s v="Action"/>
    <s v="Adventure"/>
    <s v="Thriller"/>
    <m/>
    <m/>
    <m/>
    <m/>
    <s v="The Rock"/>
    <n v="259492"/>
    <n v="415"/>
    <s v="English"/>
    <s v="USA"/>
    <s v="R"/>
    <n v="75000000"/>
    <n v="1996"/>
    <n v="7.4"/>
    <n v="2.2999999999999998"/>
    <n v="59006721"/>
    <s v="Profit"/>
  </r>
  <r>
    <x v="122"/>
    <n v="164"/>
    <n v="115"/>
    <n v="195329763"/>
    <s v="Action"/>
    <s v="Adventure"/>
    <s v="Animation"/>
    <s v="Comedy"/>
    <s v="Family"/>
    <s v="Fantasy"/>
    <m/>
    <s v="Ice Age: The Meltdown"/>
    <n v="194249"/>
    <n v="253"/>
    <s v="English"/>
    <s v="USA"/>
    <s v="PG"/>
    <n v="80000000"/>
    <n v="2006"/>
    <n v="6.9"/>
    <n v="1.9"/>
    <n v="115329763"/>
    <s v="Profit"/>
  </r>
  <r>
    <x v="220"/>
    <n v="147"/>
    <n v="99"/>
    <n v="120776832"/>
    <s v="Comedy"/>
    <s v="Romance"/>
    <m/>
    <m/>
    <m/>
    <m/>
    <m/>
    <s v="50 First Dates"/>
    <n v="266103"/>
    <n v="456"/>
    <s v="English"/>
    <s v="USA"/>
    <s v="PG-13"/>
    <n v="75000000"/>
    <n v="2004"/>
    <n v="6.8"/>
    <n v="1.6"/>
    <n v="45776832"/>
    <s v="Profit"/>
  </r>
  <r>
    <x v="226"/>
    <n v="219"/>
    <n v="117"/>
    <n v="118823091"/>
    <s v="Comedy"/>
    <s v="Drama"/>
    <s v="Family"/>
    <s v="Music"/>
    <s v="Musical"/>
    <s v="Romance"/>
    <m/>
    <s v="Hairspray"/>
    <n v="98693"/>
    <n v="401"/>
    <s v="English"/>
    <s v="USA"/>
    <s v="PG"/>
    <n v="75000000"/>
    <n v="2007"/>
    <n v="6.7"/>
    <n v="2"/>
    <n v="43823091"/>
    <s v="Profit"/>
  </r>
  <r>
    <x v="191"/>
    <n v="167"/>
    <n v="125"/>
    <n v="41814863"/>
    <s v="Horror"/>
    <s v="Mystery"/>
    <s v="Thriller"/>
    <m/>
    <m/>
    <m/>
    <m/>
    <s v="Exorcist: The Beginning"/>
    <n v="28635"/>
    <n v="308"/>
    <s v="English"/>
    <s v="USA"/>
    <s v="R"/>
    <n v="50000000"/>
    <n v="2004"/>
    <n v="5.0999999999999996"/>
    <n v="2.1"/>
    <n v="-8185137"/>
    <s v="Loss"/>
  </r>
  <r>
    <x v="256"/>
    <n v="70"/>
    <n v="110"/>
    <n v="97360069"/>
    <s v="Action"/>
    <s v="Adventure"/>
    <s v="Comedy"/>
    <s v="Family"/>
    <s v="Sci-Fi"/>
    <m/>
    <m/>
    <s v="Inspector Gadget"/>
    <n v="36491"/>
    <n v="231"/>
    <s v="English"/>
    <s v="USA"/>
    <s v="PG"/>
    <n v="75000000"/>
    <n v="1999"/>
    <n v="4.0999999999999996"/>
    <n v="1.8"/>
    <n v="22360069"/>
    <s v="Profit"/>
  </r>
  <r>
    <x v="108"/>
    <n v="384"/>
    <n v="125"/>
    <n v="117698894"/>
    <s v="Crime"/>
    <s v="Mystery"/>
    <s v="Thriller"/>
    <m/>
    <m/>
    <m/>
    <m/>
    <s v="Now You See Me"/>
    <n v="447979"/>
    <n v="629"/>
    <s v="English"/>
    <s v="USA"/>
    <s v="PG-13"/>
    <n v="75000000"/>
    <n v="2013"/>
    <n v="7.3"/>
    <n v="2.1"/>
    <n v="42698894"/>
    <s v="Profit"/>
  </r>
  <r>
    <x v="196"/>
    <n v="179"/>
    <n v="102"/>
    <n v="162001186"/>
    <s v="Comedy"/>
    <m/>
    <m/>
    <m/>
    <m/>
    <m/>
    <m/>
    <s v="Grown Ups"/>
    <n v="181443"/>
    <n v="311"/>
    <s v="English"/>
    <s v="USA"/>
    <s v="PG-13"/>
    <n v="80000000"/>
    <n v="2010"/>
    <n v="6"/>
    <n v="1.7"/>
    <n v="82001186"/>
    <s v="Profit"/>
  </r>
  <r>
    <x v="37"/>
    <n v="151"/>
    <n v="128"/>
    <n v="77032279"/>
    <s v="Comedy"/>
    <s v="Drama"/>
    <m/>
    <m/>
    <m/>
    <m/>
    <m/>
    <s v="The Terminal"/>
    <n v="303864"/>
    <n v="596"/>
    <s v="English"/>
    <s v="USA"/>
    <s v="PG-13"/>
    <n v="60000000"/>
    <n v="2004"/>
    <n v="7.3"/>
    <n v="2.1"/>
    <n v="17032279"/>
    <s v="Profit"/>
  </r>
  <r>
    <x v="198"/>
    <n v="107"/>
    <n v="100"/>
    <n v="73023275"/>
    <s v="Comedy"/>
    <s v="Family"/>
    <m/>
    <m/>
    <m/>
    <m/>
    <m/>
    <s v="Hotel for Dogs"/>
    <n v="16271"/>
    <n v="57"/>
    <s v="English"/>
    <s v="USA"/>
    <s v="PG"/>
    <n v="35000000"/>
    <n v="2009"/>
    <n v="5.4"/>
    <n v="1.7"/>
    <n v="38023275"/>
    <s v="Profit"/>
  </r>
  <r>
    <x v="29"/>
    <n v="134"/>
    <n v="124"/>
    <n v="68473360"/>
    <s v="Action"/>
    <s v="Adventure"/>
    <s v="Drama"/>
    <s v="Thriller"/>
    <m/>
    <m/>
    <m/>
    <s v="Vertical Limit"/>
    <n v="49536"/>
    <n v="379"/>
    <s v="English"/>
    <s v="USA"/>
    <s v="PG-13"/>
    <n v="75000000"/>
    <n v="2000"/>
    <n v="5.9"/>
    <n v="2.1"/>
    <n v="-6526640"/>
    <s v="Loss"/>
  </r>
  <r>
    <x v="257"/>
    <n v="269"/>
    <n v="102"/>
    <n v="66636385"/>
    <s v="Biography"/>
    <s v="Comedy"/>
    <s v="Drama"/>
    <s v="History"/>
    <m/>
    <m/>
    <m/>
    <s v="Charlie Wilson's War"/>
    <n v="88451"/>
    <n v="289"/>
    <s v="English"/>
    <s v="USA"/>
    <s v="R"/>
    <n v="75000000"/>
    <n v="2007"/>
    <n v="7.1"/>
    <n v="1.7"/>
    <n v="-8363615"/>
    <s v="Loss"/>
  </r>
  <r>
    <x v="184"/>
    <n v="143"/>
    <n v="90"/>
    <n v="160762022"/>
    <s v="Adventure"/>
    <s v="Animation"/>
    <s v="Comedy"/>
    <s v="Family"/>
    <m/>
    <m/>
    <m/>
    <s v="Shark Tale"/>
    <n v="132415"/>
    <n v="288"/>
    <s v="English"/>
    <s v="USA"/>
    <s v="PG"/>
    <n v="75000000"/>
    <n v="2004"/>
    <n v="6"/>
    <n v="1.5"/>
    <n v="85762022"/>
    <s v="Profit"/>
  </r>
  <r>
    <x v="107"/>
    <n v="241"/>
    <n v="130"/>
    <n v="103338338"/>
    <s v="Drama"/>
    <s v="Music"/>
    <s v="Musical"/>
    <m/>
    <m/>
    <m/>
    <m/>
    <s v="Dreamgirls"/>
    <n v="55901"/>
    <n v="503"/>
    <s v="English"/>
    <s v="USA"/>
    <s v="PG-13"/>
    <n v="70000000"/>
    <n v="2006"/>
    <n v="6.5"/>
    <n v="2.2000000000000002"/>
    <n v="33338338"/>
    <s v="Profit"/>
  </r>
  <r>
    <x v="258"/>
    <n v="161"/>
    <n v="118"/>
    <n v="55808744"/>
    <s v="Comedy"/>
    <s v="Crime"/>
    <s v="Music"/>
    <m/>
    <m/>
    <m/>
    <m/>
    <s v="Be Cool"/>
    <n v="59435"/>
    <n v="323"/>
    <s v="English"/>
    <s v="USA"/>
    <s v="PG-13"/>
    <n v="53000000"/>
    <n v="2005"/>
    <n v="5.7"/>
    <n v="2"/>
    <n v="2808744"/>
    <s v="Profit"/>
  </r>
  <r>
    <x v="37"/>
    <n v="298"/>
    <n v="163"/>
    <n v="47379090"/>
    <s v="Drama"/>
    <s v="History"/>
    <s v="Thriller"/>
    <m/>
    <m/>
    <m/>
    <m/>
    <s v="Munich"/>
    <n v="176936"/>
    <n v="824"/>
    <s v="English"/>
    <s v="France"/>
    <s v="R"/>
    <n v="70000000"/>
    <n v="2005"/>
    <n v="7.6"/>
    <n v="2.7"/>
    <n v="-22620910"/>
    <s v="Loss"/>
  </r>
  <r>
    <x v="259"/>
    <n v="89"/>
    <n v="142"/>
    <n v="43426961"/>
    <s v="Action"/>
    <s v="Drama"/>
    <s v="Thriller"/>
    <s v="War"/>
    <m/>
    <m/>
    <m/>
    <s v="Tears of the Sun"/>
    <n v="93494"/>
    <n v="394"/>
    <s v="English"/>
    <s v="USA"/>
    <s v="R"/>
    <n v="70000000"/>
    <n v="2003"/>
    <n v="6.6"/>
    <n v="2.4"/>
    <n v="-26573039"/>
    <s v="Loss"/>
  </r>
  <r>
    <x v="260"/>
    <n v="140"/>
    <n v="100"/>
    <n v="47000485"/>
    <s v="Action"/>
    <s v="Comedy"/>
    <s v="Romance"/>
    <s v="Thriller"/>
    <m/>
    <m/>
    <m/>
    <s v="Killers"/>
    <n v="72867"/>
    <n v="120"/>
    <s v="English"/>
    <s v="USA"/>
    <s v="PG-13"/>
    <n v="75000000"/>
    <n v="2010"/>
    <n v="5.4"/>
    <n v="1.7"/>
    <n v="-27999515"/>
    <s v="Loss"/>
  </r>
  <r>
    <x v="123"/>
    <n v="362"/>
    <n v="116"/>
    <n v="45434443"/>
    <s v="Action"/>
    <s v="Adventure"/>
    <s v="Comedy"/>
    <m/>
    <m/>
    <m/>
    <m/>
    <s v="The Man from U.N.C.L.E."/>
    <n v="175960"/>
    <n v="360"/>
    <s v="English"/>
    <s v="USA"/>
    <s v="PG-13"/>
    <n v="75000000"/>
    <n v="2015"/>
    <n v="7.3"/>
    <n v="1.9"/>
    <n v="-29565557"/>
    <s v="Loss"/>
  </r>
  <r>
    <x v="134"/>
    <n v="124"/>
    <n v="131"/>
    <n v="42044321"/>
    <s v="Comedy"/>
    <s v="Drama"/>
    <s v="Romance"/>
    <m/>
    <m/>
    <m/>
    <m/>
    <s v="Spanglish"/>
    <n v="65668"/>
    <n v="342"/>
    <s v="English"/>
    <s v="USA"/>
    <s v="PG-13"/>
    <n v="80000000"/>
    <n v="2004"/>
    <n v="6.5"/>
    <n v="2.2000000000000002"/>
    <n v="-37955679"/>
    <s v="Loss"/>
  </r>
  <r>
    <x v="261"/>
    <n v="190"/>
    <n v="91"/>
    <n v="73661010"/>
    <s v="Animation"/>
    <s v="Comedy"/>
    <s v="Family"/>
    <s v="Fantasy"/>
    <s v="Mystery"/>
    <m/>
    <m/>
    <s v="Monster House"/>
    <n v="71137"/>
    <n v="229"/>
    <s v="English"/>
    <s v="USA"/>
    <s v="PG"/>
    <n v="75000000"/>
    <n v="2006"/>
    <n v="6.6"/>
    <n v="1.5"/>
    <n v="-1338990"/>
    <s v="Loss"/>
  </r>
  <r>
    <x v="262"/>
    <n v="132"/>
    <n v="123"/>
    <n v="41523271"/>
    <s v="Comedy"/>
    <s v="Crime"/>
    <s v="Drama"/>
    <s v="Romance"/>
    <m/>
    <m/>
    <m/>
    <s v="Bandits"/>
    <n v="57038"/>
    <n v="261"/>
    <s v="English"/>
    <s v="USA"/>
    <s v="PG-13"/>
    <n v="80000000"/>
    <n v="2001"/>
    <n v="6.6"/>
    <n v="2"/>
    <n v="-38476729"/>
    <s v="Loss"/>
  </r>
  <r>
    <x v="263"/>
    <n v="53"/>
    <n v="134"/>
    <n v="37600435"/>
    <s v="Action"/>
    <s v="Adventure"/>
    <s v="Romance"/>
    <s v="Thriller"/>
    <m/>
    <m/>
    <m/>
    <s v="First Knight"/>
    <n v="55350"/>
    <n v="180"/>
    <s v="English"/>
    <s v="USA"/>
    <s v="PG-13"/>
    <n v="55000000"/>
    <n v="1995"/>
    <n v="5.9"/>
    <n v="2.2000000000000002"/>
    <n v="-17399565"/>
    <s v="Loss"/>
  </r>
  <r>
    <x v="264"/>
    <n v="91"/>
    <n v="148"/>
    <n v="39251128"/>
    <s v="Drama"/>
    <s v="History"/>
    <s v="Romance"/>
    <m/>
    <m/>
    <m/>
    <m/>
    <s v="Anna and the King"/>
    <n v="31080"/>
    <n v="217"/>
    <s v="English"/>
    <s v="USA"/>
    <s v="PG-13"/>
    <n v="75000000"/>
    <n v="1999"/>
    <n v="6.7"/>
    <n v="2.5"/>
    <n v="-35748872"/>
    <s v="Loss"/>
  </r>
  <r>
    <x v="217"/>
    <n v="284"/>
    <n v="110"/>
    <n v="83503161"/>
    <s v="Action"/>
    <s v="Drama"/>
    <s v="Fantasy"/>
    <s v="Romance"/>
    <m/>
    <m/>
    <m/>
    <s v="Immortals"/>
    <n v="138190"/>
    <n v="405"/>
    <s v="English"/>
    <s v="USA"/>
    <s v="R"/>
    <n v="75000000"/>
    <n v="2011"/>
    <n v="6.1"/>
    <n v="1.8"/>
    <n v="8503161"/>
    <s v="Profit"/>
  </r>
  <r>
    <x v="265"/>
    <n v="152"/>
    <n v="113"/>
    <n v="34636443"/>
    <s v="Action"/>
    <s v="Crime"/>
    <s v="Drama"/>
    <s v="Mystery"/>
    <s v="Thriller"/>
    <m/>
    <m/>
    <s v="Hostage"/>
    <n v="93790"/>
    <n v="288"/>
    <s v="English"/>
    <s v="USA"/>
    <s v="R"/>
    <n v="52000000"/>
    <n v="2005"/>
    <n v="6.6"/>
    <n v="1.9"/>
    <n v="-17363557"/>
    <s v="Loss"/>
  </r>
  <r>
    <x v="266"/>
    <n v="131"/>
    <n v="94"/>
    <n v="22751979"/>
    <s v="Action"/>
    <s v="Adventure"/>
    <s v="Animation"/>
    <s v="Family"/>
    <s v="Sci-Fi"/>
    <m/>
    <m/>
    <s v="Titan A.E."/>
    <n v="52244"/>
    <n v="377"/>
    <s v="English"/>
    <s v="USA"/>
    <s v="PG"/>
    <n v="75000000"/>
    <n v="2000"/>
    <n v="6.6"/>
    <n v="1.6"/>
    <n v="-52248021"/>
    <s v="Loss"/>
  </r>
  <r>
    <x v="267"/>
    <n v="132"/>
    <n v="116"/>
    <n v="30013346"/>
    <s v="Action"/>
    <s v="Comedy"/>
    <s v="Crime"/>
    <s v="Thriller"/>
    <m/>
    <m/>
    <m/>
    <s v="Hollywood Homicide"/>
    <n v="31293"/>
    <n v="254"/>
    <s v="English"/>
    <s v="USA"/>
    <s v="PG-13"/>
    <n v="75000000"/>
    <n v="2003"/>
    <n v="5.3"/>
    <n v="1.9"/>
    <n v="-44986654"/>
    <s v="Loss"/>
  </r>
  <r>
    <x v="206"/>
    <n v="67"/>
    <n v="99"/>
    <n v="14567883"/>
    <s v="Action"/>
    <s v="Drama"/>
    <s v="Sci-Fi"/>
    <m/>
    <m/>
    <m/>
    <m/>
    <s v="Soldier"/>
    <n v="44248"/>
    <n v="373"/>
    <s v="English"/>
    <s v="UK"/>
    <s v="R"/>
    <n v="75000000"/>
    <n v="1998"/>
    <n v="6"/>
    <n v="1.6"/>
    <n v="-60432117"/>
    <s v="Loss"/>
  </r>
  <r>
    <x v="268"/>
    <n v="74"/>
    <n v="93"/>
    <n v="5409517"/>
    <s v="Animation"/>
    <s v="Comedy"/>
    <s v="Fantasy"/>
    <m/>
    <m/>
    <m/>
    <m/>
    <s v="Monkeybone"/>
    <n v="14280"/>
    <n v="171"/>
    <s v="English"/>
    <s v="USA"/>
    <s v="PG-13"/>
    <n v="75000000"/>
    <n v="2001"/>
    <n v="4.7"/>
    <n v="1.6"/>
    <n v="-69590483"/>
    <s v="Loss"/>
  </r>
  <r>
    <x v="189"/>
    <n v="114"/>
    <n v="113"/>
    <n v="21009180"/>
    <s v="Action"/>
    <s v="Adventure"/>
    <s v="Drama"/>
    <s v="Thriller"/>
    <m/>
    <m/>
    <m/>
    <s v="Flight of the Phoenix"/>
    <n v="45815"/>
    <n v="222"/>
    <s v="English"/>
    <s v="USA"/>
    <s v="PG-13"/>
    <n v="45000000"/>
    <n v="2004"/>
    <n v="6.1"/>
    <n v="1.9"/>
    <n v="-23990820"/>
    <s v="Loss"/>
  </r>
  <r>
    <x v="89"/>
    <n v="294"/>
    <n v="106"/>
    <n v="94999143"/>
    <s v="Drama"/>
    <s v="Mystery"/>
    <s v="Sci-Fi"/>
    <s v="Thriller"/>
    <m/>
    <m/>
    <m/>
    <s v="Unbreakable"/>
    <n v="245152"/>
    <n v="1344"/>
    <s v="English"/>
    <s v="USA"/>
    <s v="PG-13"/>
    <n v="75000000"/>
    <n v="2000"/>
    <n v="7.2"/>
    <n v="1.8"/>
    <n v="19999143"/>
    <s v="Profit"/>
  </r>
  <r>
    <x v="269"/>
    <n v="308"/>
    <n v="91"/>
    <n v="336029560"/>
    <s v="Action"/>
    <s v="Animation"/>
    <s v="Comedy"/>
    <s v="Family"/>
    <s v="Sci-Fi"/>
    <m/>
    <m/>
    <s v="Minions"/>
    <n v="142403"/>
    <n v="275"/>
    <s v="English"/>
    <s v="USA"/>
    <s v="PG"/>
    <n v="74000000"/>
    <n v="2015"/>
    <n v="6.4"/>
    <n v="1.5"/>
    <n v="262029560"/>
    <s v="Profit"/>
  </r>
  <r>
    <x v="9"/>
    <n v="435"/>
    <n v="128"/>
    <n v="36381716"/>
    <s v="Action"/>
    <s v="Fantasy"/>
    <m/>
    <m/>
    <m/>
    <m/>
    <m/>
    <s v="Sucker Punch"/>
    <n v="197584"/>
    <n v="918"/>
    <s v="English"/>
    <s v="USA"/>
    <s v="PG-13"/>
    <n v="82000000"/>
    <n v="2011"/>
    <n v="6.1"/>
    <n v="2.1"/>
    <n v="-45618284"/>
    <s v="Loss"/>
  </r>
  <r>
    <x v="199"/>
    <n v="117"/>
    <n v="98"/>
    <n v="55585389"/>
    <s v="Crime"/>
    <s v="Mystery"/>
    <s v="Thriller"/>
    <m/>
    <m/>
    <m/>
    <m/>
    <s v="Snake Eyes"/>
    <n v="64121"/>
    <n v="241"/>
    <s v="English"/>
    <s v="USA"/>
    <s v="R"/>
    <n v="69000000"/>
    <n v="1998"/>
    <n v="5.9"/>
    <n v="1.6"/>
    <n v="-13414611"/>
    <s v="Loss"/>
  </r>
  <r>
    <x v="262"/>
    <n v="108"/>
    <n v="134"/>
    <n v="36976367"/>
    <s v="Drama"/>
    <s v="Mystery"/>
    <s v="Sci-Fi"/>
    <s v="Thriller"/>
    <m/>
    <m/>
    <m/>
    <s v="Sphere"/>
    <n v="81611"/>
    <n v="274"/>
    <s v="English"/>
    <s v="USA"/>
    <s v="PG-13"/>
    <n v="75000000"/>
    <n v="1998"/>
    <n v="6"/>
    <n v="2.2000000000000002"/>
    <n v="-38023633"/>
    <s v="Loss"/>
  </r>
  <r>
    <x v="270"/>
    <n v="141"/>
    <n v="97"/>
    <n v="107225164"/>
    <s v="Action"/>
    <s v="Animation"/>
    <s v="Comedy"/>
    <s v="Family"/>
    <m/>
    <m/>
    <m/>
    <s v="The Angry Birds Movie"/>
    <n v="27130"/>
    <n v="126"/>
    <s v="English"/>
    <s v="USA"/>
    <s v="PG"/>
    <n v="73000000"/>
    <n v="2016"/>
    <n v="6.3"/>
    <n v="1.6"/>
    <n v="34225164"/>
    <s v="Profit"/>
  </r>
  <r>
    <x v="264"/>
    <n v="176"/>
    <n v="112"/>
    <n v="70224196"/>
    <s v="Action"/>
    <s v="Adventure"/>
    <s v="Comedy"/>
    <s v="Romance"/>
    <s v="Thriller"/>
    <m/>
    <m/>
    <s v="Fool's Gold"/>
    <n v="59352"/>
    <n v="138"/>
    <s v="English"/>
    <s v="USA"/>
    <s v="PG-13"/>
    <n v="70000000"/>
    <n v="2008"/>
    <n v="5.6"/>
    <n v="1.9"/>
    <n v="224196"/>
    <s v="Profit"/>
  </r>
  <r>
    <x v="271"/>
    <n v="230"/>
    <n v="153"/>
    <n v="51814190"/>
    <s v="Comedy"/>
    <s v="Drama"/>
    <m/>
    <m/>
    <m/>
    <m/>
    <m/>
    <s v="Funny People"/>
    <n v="100837"/>
    <n v="301"/>
    <s v="English"/>
    <s v="USA"/>
    <s v="R"/>
    <n v="75000000"/>
    <n v="2009"/>
    <n v="6.4"/>
    <n v="2.6"/>
    <n v="-23185810"/>
    <s v="Loss"/>
  </r>
  <r>
    <x v="20"/>
    <n v="234"/>
    <n v="110"/>
    <n v="47456450"/>
    <s v="Action"/>
    <s v="Drama"/>
    <s v="Thriller"/>
    <m/>
    <m/>
    <m/>
    <m/>
    <s v="The Kingdom"/>
    <n v="101386"/>
    <n v="289"/>
    <s v="English"/>
    <s v="USA"/>
    <s v="R"/>
    <n v="70000000"/>
    <n v="2007"/>
    <n v="7.1"/>
    <n v="1.8"/>
    <n v="-22543550"/>
    <s v="Loss"/>
  </r>
  <r>
    <x v="158"/>
    <n v="164"/>
    <n v="122"/>
    <n v="148213377"/>
    <s v="Action"/>
    <s v="Comedy"/>
    <s v="Sport"/>
    <m/>
    <m/>
    <m/>
    <m/>
    <s v="Talladega Nights: The Ballad of Ricky Bobby"/>
    <n v="130776"/>
    <n v="437"/>
    <s v="English"/>
    <s v="USA"/>
    <s v="PG-13"/>
    <n v="73000000"/>
    <n v="2006"/>
    <n v="6.6"/>
    <n v="2"/>
    <n v="75213377"/>
    <s v="Profit"/>
  </r>
  <r>
    <x v="272"/>
    <n v="91"/>
    <n v="87"/>
    <n v="112950721"/>
    <s v="Comedy"/>
    <s v="Family"/>
    <s v="Fantasy"/>
    <m/>
    <m/>
    <m/>
    <m/>
    <s v="Dr. Dolittle 2"/>
    <n v="33884"/>
    <n v="79"/>
    <s v="English"/>
    <s v="USA"/>
    <s v="PG"/>
    <n v="72000000"/>
    <n v="2001"/>
    <n v="4.5999999999999996"/>
    <n v="1.4"/>
    <n v="40950721"/>
    <s v="Profit"/>
  </r>
  <r>
    <x v="273"/>
    <n v="132"/>
    <n v="178"/>
    <n v="75600000"/>
    <s v="Biography"/>
    <s v="Drama"/>
    <s v="History"/>
    <s v="War"/>
    <m/>
    <m/>
    <m/>
    <s v="Braveheart"/>
    <n v="736638"/>
    <n v="1065"/>
    <s v="English"/>
    <s v="USA"/>
    <s v="R"/>
    <n v="72000000"/>
    <n v="1995"/>
    <n v="8.4"/>
    <n v="3"/>
    <n v="3600000"/>
    <s v="Profit"/>
  </r>
  <r>
    <x v="2"/>
    <n v="262"/>
    <n v="125"/>
    <n v="62647540"/>
    <s v="Action"/>
    <s v="Drama"/>
    <s v="War"/>
    <m/>
    <m/>
    <m/>
    <m/>
    <s v="Jarhead"/>
    <n v="143525"/>
    <n v="657"/>
    <s v="English"/>
    <s v="Germany"/>
    <s v="R"/>
    <n v="70000000"/>
    <n v="2005"/>
    <n v="7.1"/>
    <n v="2.1"/>
    <n v="-7352460"/>
    <s v="Loss"/>
  </r>
  <r>
    <x v="274"/>
    <n v="299"/>
    <n v="87"/>
    <n v="183132370"/>
    <s v="Adventure"/>
    <s v="Animation"/>
    <s v="Comedy"/>
    <m/>
    <m/>
    <m/>
    <m/>
    <s v="The Simpsons Movie"/>
    <n v="259083"/>
    <n v="763"/>
    <s v="English"/>
    <s v="USA"/>
    <s v="PG-13"/>
    <n v="75000000"/>
    <n v="2007"/>
    <n v="7.4"/>
    <n v="1.4"/>
    <n v="108132370"/>
    <s v="Profit"/>
  </r>
  <r>
    <x v="275"/>
    <n v="128"/>
    <n v="152"/>
    <n v="27796042"/>
    <s v="Drama"/>
    <s v="Romance"/>
    <m/>
    <m/>
    <m/>
    <m/>
    <m/>
    <s v="The Majestic"/>
    <n v="45031"/>
    <n v="376"/>
    <s v="English"/>
    <s v="USA"/>
    <s v="PG"/>
    <n v="72000000"/>
    <n v="2001"/>
    <n v="6.9"/>
    <n v="2.5"/>
    <n v="-44203958"/>
    <s v="Loss"/>
  </r>
  <r>
    <x v="191"/>
    <n v="109"/>
    <n v="116"/>
    <n v="32616869"/>
    <s v="Action"/>
    <s v="Drama"/>
    <s v="Sport"/>
    <m/>
    <m/>
    <m/>
    <m/>
    <s v="Driven"/>
    <n v="34435"/>
    <n v="346"/>
    <s v="English"/>
    <s v="USA"/>
    <s v="PG-13"/>
    <n v="72000000"/>
    <n v="2001"/>
    <n v="4.5"/>
    <n v="1.9"/>
    <n v="-39383131"/>
    <s v="Loss"/>
  </r>
  <r>
    <x v="213"/>
    <n v="88"/>
    <n v="109"/>
    <n v="18947630"/>
    <s v="Adventure"/>
    <s v="Drama"/>
    <s v="Family"/>
    <m/>
    <m/>
    <m/>
    <m/>
    <s v="Two Brothers"/>
    <n v="11798"/>
    <n v="124"/>
    <s v="English"/>
    <s v="France"/>
    <s v="PG"/>
    <n v="59660000"/>
    <n v="2004"/>
    <n v="7.1"/>
    <n v="1.8"/>
    <n v="-40712370"/>
    <s v="Loss"/>
  </r>
  <r>
    <x v="89"/>
    <n v="261"/>
    <n v="108"/>
    <n v="114195633"/>
    <s v="Drama"/>
    <s v="Mystery"/>
    <s v="Romance"/>
    <s v="Thriller"/>
    <m/>
    <m/>
    <m/>
    <s v="The Village"/>
    <n v="193770"/>
    <n v="2003"/>
    <s v="English"/>
    <s v="USA"/>
    <s v="PG-13"/>
    <n v="60000000"/>
    <n v="2004"/>
    <n v="6.5"/>
    <n v="1.8"/>
    <n v="54195633"/>
    <s v="Profit"/>
  </r>
  <r>
    <x v="276"/>
    <n v="73"/>
    <n v="85"/>
    <n v="144156464"/>
    <s v="Comedy"/>
    <s v="Family"/>
    <s v="Fantasy"/>
    <m/>
    <m/>
    <m/>
    <m/>
    <s v="Doctor Dolittle"/>
    <n v="74343"/>
    <n v="98"/>
    <s v="English"/>
    <s v="USA"/>
    <s v="PG-13"/>
    <n v="71500000"/>
    <n v="1998"/>
    <n v="5.3"/>
    <n v="1.4"/>
    <n v="72656464"/>
    <s v="Profit"/>
  </r>
  <r>
    <x v="89"/>
    <n v="208"/>
    <n v="106"/>
    <n v="227965690"/>
    <s v="Drama"/>
    <s v="Sci-Fi"/>
    <s v="Thriller"/>
    <m/>
    <m/>
    <m/>
    <m/>
    <s v="Signs"/>
    <n v="271592"/>
    <n v="2335"/>
    <s v="English"/>
    <s v="USA"/>
    <s v="PG-13"/>
    <n v="72000000"/>
    <n v="2002"/>
    <n v="6.7"/>
    <n v="1.8"/>
    <n v="155965690"/>
    <s v="Profit"/>
  </r>
  <r>
    <x v="12"/>
    <n v="205"/>
    <n v="93"/>
    <n v="436471036"/>
    <s v="Adventure"/>
    <s v="Animation"/>
    <s v="Comedy"/>
    <s v="Family"/>
    <s v="Fantasy"/>
    <s v="Romance"/>
    <m/>
    <s v="Shrek 2"/>
    <n v="314630"/>
    <n v="483"/>
    <s v="English"/>
    <s v="USA"/>
    <s v="PG"/>
    <n v="150000000"/>
    <n v="2004"/>
    <n v="7.2"/>
    <n v="1.6"/>
    <n v="286471036"/>
    <s v="Profit"/>
  </r>
  <r>
    <x v="28"/>
    <n v="256"/>
    <n v="117"/>
    <n v="244052771"/>
    <s v="Adventure"/>
    <s v="Animation"/>
    <s v="Comedy"/>
    <s v="Family"/>
    <s v="Sport"/>
    <m/>
    <m/>
    <s v="Cars"/>
    <n v="263853"/>
    <n v="584"/>
    <s v="English"/>
    <s v="USA"/>
    <s v="G"/>
    <n v="120000000"/>
    <n v="2006"/>
    <n v="7.2"/>
    <n v="2"/>
    <n v="124052771"/>
    <s v="Profit"/>
  </r>
  <r>
    <x v="277"/>
    <n v="103"/>
    <n v="116"/>
    <n v="152149590"/>
    <s v="Comedy"/>
    <s v="Romance"/>
    <m/>
    <m/>
    <m/>
    <m/>
    <m/>
    <s v="Runaway Bride"/>
    <n v="74274"/>
    <n v="255"/>
    <s v="English"/>
    <s v="USA"/>
    <s v="PG"/>
    <n v="70000000"/>
    <n v="1999"/>
    <n v="5.5"/>
    <n v="1.9"/>
    <n v="82149590"/>
    <s v="Profit"/>
  </r>
  <r>
    <x v="47"/>
    <n v="191"/>
    <n v="132"/>
    <n v="141204016"/>
    <s v="Action"/>
    <s v="Adventure"/>
    <s v="Thriller"/>
    <m/>
    <m/>
    <m/>
    <m/>
    <s v="xXx"/>
    <n v="142569"/>
    <n v="737"/>
    <s v="English"/>
    <s v="USA"/>
    <s v="PG-13"/>
    <n v="70000000"/>
    <n v="2002"/>
    <n v="5.8"/>
    <n v="2.2000000000000002"/>
    <n v="71204016"/>
    <s v="Profit"/>
  </r>
  <r>
    <x v="278"/>
    <n v="147"/>
    <n v="92"/>
    <n v="162495848"/>
    <s v="Adventure"/>
    <s v="Animation"/>
    <s v="Comedy"/>
    <s v="Family"/>
    <s v="Fantasy"/>
    <m/>
    <m/>
    <s v="The SpongeBob Movie: Sponge Out of Water"/>
    <n v="34359"/>
    <n v="133"/>
    <s v="English"/>
    <s v="USA"/>
    <s v="PG"/>
    <n v="74000000"/>
    <n v="2015"/>
    <n v="6"/>
    <n v="1.5"/>
    <n v="88495848"/>
    <s v="Profit"/>
  </r>
  <r>
    <x v="80"/>
    <n v="79"/>
    <n v="139"/>
    <n v="136448821"/>
    <s v="Crime"/>
    <s v="Thriller"/>
    <m/>
    <m/>
    <m/>
    <m/>
    <m/>
    <s v="Ransom"/>
    <n v="98989"/>
    <n v="158"/>
    <s v="English"/>
    <s v="USA"/>
    <s v="R"/>
    <n v="80000000"/>
    <n v="1996"/>
    <n v="6.6"/>
    <n v="2.2999999999999998"/>
    <n v="56448821"/>
    <s v="Profit"/>
  </r>
  <r>
    <x v="160"/>
    <n v="486"/>
    <n v="153"/>
    <n v="120523073"/>
    <s v="Adventure"/>
    <s v="Drama"/>
    <s v="War"/>
    <m/>
    <m/>
    <m/>
    <m/>
    <s v="Inglourious Basterds"/>
    <n v="885175"/>
    <n v="1527"/>
    <s v="English"/>
    <s v="USA"/>
    <s v="R"/>
    <n v="75000000"/>
    <n v="2009"/>
    <n v="8.3000000000000007"/>
    <n v="2.6"/>
    <n v="45523073"/>
    <s v="Profit"/>
  </r>
  <r>
    <x v="37"/>
    <n v="75"/>
    <n v="142"/>
    <n v="119654900"/>
    <s v="Adventure"/>
    <s v="Comedy"/>
    <s v="Family"/>
    <s v="Fantasy"/>
    <m/>
    <m/>
    <m/>
    <s v="Hook"/>
    <n v="182802"/>
    <n v="363"/>
    <s v="English"/>
    <s v="USA"/>
    <s v="PG"/>
    <n v="70000000"/>
    <n v="1991"/>
    <n v="6.7"/>
    <n v="2.4"/>
    <n v="49654900"/>
    <s v="Profit"/>
  </r>
  <r>
    <x v="191"/>
    <n v="142"/>
    <n v="124"/>
    <n v="117541000"/>
    <s v="Action"/>
    <s v="Thriller"/>
    <m/>
    <m/>
    <m/>
    <m/>
    <m/>
    <s v="Die Hard 2"/>
    <n v="269858"/>
    <n v="316"/>
    <s v="English"/>
    <s v="USA"/>
    <s v="R"/>
    <n v="70000000"/>
    <n v="1990"/>
    <n v="7.1"/>
    <n v="2.1"/>
    <n v="47541000"/>
    <s v="Profit"/>
  </r>
  <r>
    <x v="279"/>
    <n v="144"/>
    <n v="117"/>
    <n v="116643346"/>
    <s v="Action"/>
    <s v="Adventure"/>
    <s v="Crime"/>
    <s v="Thriller"/>
    <m/>
    <m/>
    <m/>
    <s v="S.W.A.T."/>
    <n v="119807"/>
    <n v="340"/>
    <s v="English"/>
    <s v="USA"/>
    <s v="PG-13"/>
    <n v="80000000"/>
    <n v="2003"/>
    <n v="6"/>
    <n v="2"/>
    <n v="36643346"/>
    <s v="Profit"/>
  </r>
  <r>
    <x v="280"/>
    <n v="153"/>
    <n v="141"/>
    <n v="100614858"/>
    <s v="Fantasy"/>
    <s v="Mystery"/>
    <s v="Romance"/>
    <s v="Sci-Fi"/>
    <s v="Thriller"/>
    <m/>
    <m/>
    <s v="Vanilla Sky"/>
    <n v="206776"/>
    <n v="1248"/>
    <s v="English"/>
    <s v="USA"/>
    <s v="R"/>
    <n v="68000000"/>
    <n v="2001"/>
    <n v="6.9"/>
    <n v="2.4"/>
    <n v="32614858"/>
    <s v="Profit"/>
  </r>
  <r>
    <x v="89"/>
    <n v="284"/>
    <n v="110"/>
    <n v="42272747"/>
    <s v="Drama"/>
    <s v="Fantasy"/>
    <s v="Mystery"/>
    <s v="Thriller"/>
    <m/>
    <m/>
    <m/>
    <s v="Lady in the Water"/>
    <n v="78635"/>
    <n v="1040"/>
    <s v="English"/>
    <s v="USA"/>
    <s v="PG-13"/>
    <n v="70000000"/>
    <n v="2006"/>
    <n v="5.6"/>
    <n v="1.8"/>
    <n v="-27727253"/>
    <s v="Loss"/>
  </r>
  <r>
    <x v="206"/>
    <n v="247"/>
    <n v="109"/>
    <n v="80281096"/>
    <s v="Action"/>
    <s v="Horror"/>
    <s v="Sci-Fi"/>
    <s v="Thriller"/>
    <m/>
    <m/>
    <m/>
    <s v="AVP: Alien vs. Predator"/>
    <n v="143628"/>
    <n v="1283"/>
    <s v="English"/>
    <s v="USA"/>
    <s v="PG-13"/>
    <n v="60000000"/>
    <n v="2004"/>
    <n v="5.6"/>
    <n v="1.8"/>
    <n v="20281096"/>
    <s v="Profit"/>
  </r>
  <r>
    <x v="276"/>
    <n v="107"/>
    <n v="88"/>
    <n v="219613391"/>
    <s v="Animation"/>
    <s v="Comedy"/>
    <s v="Family"/>
    <s v="Fantasy"/>
    <s v="Music"/>
    <m/>
    <m/>
    <s v="Alvin and the Chipmunks: The Squeakquel"/>
    <n v="31649"/>
    <n v="98"/>
    <s v="English"/>
    <s v="USA"/>
    <s v="PG"/>
    <n v="75000000"/>
    <n v="2009"/>
    <n v="4.5"/>
    <n v="1.5"/>
    <n v="144613391"/>
    <s v="Profit"/>
  </r>
  <r>
    <x v="281"/>
    <n v="141"/>
    <n v="124"/>
    <n v="78120196"/>
    <s v="Action"/>
    <s v="Drama"/>
    <s v="History"/>
    <s v="War"/>
    <m/>
    <m/>
    <m/>
    <s v="We Were Soldiers"/>
    <n v="103241"/>
    <n v="742"/>
    <s v="English"/>
    <s v="USA"/>
    <s v="R"/>
    <n v="75000000"/>
    <n v="2002"/>
    <n v="7.1"/>
    <n v="2.1"/>
    <n v="3120196"/>
    <s v="Profit"/>
  </r>
  <r>
    <x v="259"/>
    <n v="358"/>
    <n v="119"/>
    <n v="98895417"/>
    <s v="Action"/>
    <s v="Thriller"/>
    <m/>
    <m/>
    <m/>
    <m/>
    <m/>
    <s v="Olympus Has Fallen"/>
    <n v="203154"/>
    <n v="698"/>
    <s v="English"/>
    <s v="USA"/>
    <s v="R"/>
    <n v="70000000"/>
    <n v="2013"/>
    <n v="6.5"/>
    <n v="2"/>
    <n v="28895417"/>
    <s v="Profit"/>
  </r>
  <r>
    <x v="282"/>
    <n v="160"/>
    <n v="103"/>
    <n v="70117571"/>
    <s v="Action"/>
    <s v="Adventure"/>
    <s v="Sci-Fi"/>
    <s v="Thriller"/>
    <m/>
    <m/>
    <m/>
    <s v="Star Trek: Insurrection"/>
    <n v="56741"/>
    <n v="515"/>
    <s v="English"/>
    <s v="USA"/>
    <s v="PG"/>
    <n v="58000000"/>
    <n v="1998"/>
    <n v="6.4"/>
    <n v="1.7"/>
    <n v="12117571"/>
    <s v="Profit"/>
  </r>
  <r>
    <x v="84"/>
    <n v="355"/>
    <n v="116"/>
    <n v="83552429"/>
    <s v="Action"/>
    <s v="Sci-Fi"/>
    <m/>
    <m/>
    <m/>
    <m/>
    <m/>
    <s v="Battle Los Angeles"/>
    <n v="154955"/>
    <n v="800"/>
    <s v="English"/>
    <s v="USA"/>
    <s v="PG-13"/>
    <n v="70000000"/>
    <n v="2011"/>
    <n v="5.8"/>
    <n v="1.9"/>
    <n v="13552429"/>
    <s v="Profit"/>
  </r>
  <r>
    <x v="23"/>
    <n v="235"/>
    <n v="125"/>
    <n v="66257002"/>
    <s v="Adventure"/>
    <s v="Drama"/>
    <s v="Fantasy"/>
    <m/>
    <m/>
    <m/>
    <m/>
    <s v="Big Fish"/>
    <n v="350698"/>
    <n v="816"/>
    <s v="English"/>
    <s v="USA"/>
    <s v="PG-13"/>
    <n v="70000000"/>
    <n v="2003"/>
    <n v="8"/>
    <n v="2.1"/>
    <n v="-3742998"/>
    <s v="Loss"/>
  </r>
  <r>
    <x v="257"/>
    <n v="59"/>
    <n v="125"/>
    <n v="65012000"/>
    <s v="Drama"/>
    <s v="Horror"/>
    <s v="Romance"/>
    <s v="Thriller"/>
    <m/>
    <m/>
    <m/>
    <s v="Wolf"/>
    <n v="43559"/>
    <n v="137"/>
    <s v="English"/>
    <s v="USA"/>
    <s v="R"/>
    <n v="70000000"/>
    <n v="1994"/>
    <n v="6.2"/>
    <n v="2.1"/>
    <n v="-4988000"/>
    <s v="Loss"/>
  </r>
  <r>
    <x v="37"/>
    <n v="388"/>
    <n v="146"/>
    <n v="79883359"/>
    <s v="Drama"/>
    <s v="War"/>
    <m/>
    <m/>
    <m/>
    <m/>
    <m/>
    <s v="War Horse"/>
    <n v="116159"/>
    <n v="488"/>
    <s v="English"/>
    <s v="USA"/>
    <s v="PG-13"/>
    <n v="66000000"/>
    <n v="2011"/>
    <n v="7.2"/>
    <n v="2.4"/>
    <n v="13883359"/>
    <s v="Profit"/>
  </r>
  <r>
    <x v="283"/>
    <n v="371"/>
    <n v="118"/>
    <n v="78031620"/>
    <s v="Drama"/>
    <s v="War"/>
    <m/>
    <m/>
    <m/>
    <m/>
    <m/>
    <s v="The Monuments Men"/>
    <n v="102248"/>
    <n v="403"/>
    <s v="English"/>
    <s v="USA"/>
    <s v="PG-13"/>
    <n v="70000000"/>
    <n v="2014"/>
    <n v="6.1"/>
    <n v="2"/>
    <n v="8031620"/>
    <s v="Profit"/>
  </r>
  <r>
    <x v="0"/>
    <n v="82"/>
    <n v="171"/>
    <n v="54222000"/>
    <s v="Adventure"/>
    <s v="Drama"/>
    <s v="Sci-Fi"/>
    <s v="Thriller"/>
    <m/>
    <m/>
    <m/>
    <s v="The Abyss"/>
    <n v="131217"/>
    <n v="380"/>
    <s v="English"/>
    <s v="USA"/>
    <s v="PG-13"/>
    <n v="69500000"/>
    <n v="1989"/>
    <n v="7.6"/>
    <n v="2.8"/>
    <n v="-15278000"/>
    <s v="Loss"/>
  </r>
  <r>
    <x v="74"/>
    <n v="297"/>
    <n v="136"/>
    <n v="52474616"/>
    <s v="Drama"/>
    <m/>
    <m/>
    <m/>
    <m/>
    <m/>
    <m/>
    <s v="Wall Street: Money Never Sleeps"/>
    <n v="84118"/>
    <n v="245"/>
    <s v="English"/>
    <s v="USA"/>
    <s v="PG-13"/>
    <n v="70000000"/>
    <n v="2010"/>
    <n v="6.3"/>
    <n v="2.2999999999999998"/>
    <n v="-17525384"/>
    <s v="Loss"/>
  </r>
  <r>
    <x v="284"/>
    <n v="261"/>
    <n v="92"/>
    <n v="55942830"/>
    <s v="Action"/>
    <s v="Drama"/>
    <s v="Fantasy"/>
    <s v="Horror"/>
    <s v="War"/>
    <m/>
    <m/>
    <s v="Dracula Untold"/>
    <n v="138582"/>
    <n v="423"/>
    <s v="English"/>
    <s v="USA"/>
    <s v="PG-13"/>
    <n v="70000000"/>
    <n v="2014"/>
    <n v="6.3"/>
    <n v="1.5"/>
    <n v="-14057170"/>
    <s v="Loss"/>
  </r>
  <r>
    <x v="99"/>
    <n v="120"/>
    <n v="116"/>
    <n v="40932372"/>
    <s v="Action"/>
    <s v="Thriller"/>
    <m/>
    <m/>
    <m/>
    <m/>
    <m/>
    <s v="The Siege"/>
    <n v="58023"/>
    <n v="281"/>
    <s v="English"/>
    <s v="USA"/>
    <s v="R"/>
    <n v="70000000"/>
    <n v="1998"/>
    <n v="6.3"/>
    <n v="1.9"/>
    <n v="-29067628"/>
    <s v="Loss"/>
  </r>
  <r>
    <x v="65"/>
    <n v="228"/>
    <n v="127"/>
    <n v="38345403"/>
    <s v="Adventure"/>
    <s v="Family"/>
    <s v="Fantasy"/>
    <s v="Romance"/>
    <m/>
    <m/>
    <m/>
    <s v="Stardust"/>
    <n v="212085"/>
    <n v="492"/>
    <s v="English"/>
    <s v="UK"/>
    <s v="PG-13"/>
    <n v="70000000"/>
    <n v="2007"/>
    <n v="7.7"/>
    <n v="2.1"/>
    <n v="-31654597"/>
    <s v="Loss"/>
  </r>
  <r>
    <x v="213"/>
    <n v="76"/>
    <n v="136"/>
    <n v="37901509"/>
    <s v="Adventure"/>
    <s v="Biography"/>
    <s v="Drama"/>
    <s v="History"/>
    <s v="War"/>
    <m/>
    <m/>
    <s v="Seven Years in Tibet"/>
    <n v="96385"/>
    <n v="119"/>
    <s v="English"/>
    <s v="USA"/>
    <s v="PG-13"/>
    <n v="70000000"/>
    <n v="1997"/>
    <n v="7"/>
    <n v="2.2999999999999998"/>
    <n v="-32098491"/>
    <s v="Loss"/>
  </r>
  <r>
    <x v="80"/>
    <n v="185"/>
    <n v="111"/>
    <n v="48430355"/>
    <s v="Comedy"/>
    <s v="Drama"/>
    <m/>
    <m/>
    <m/>
    <m/>
    <m/>
    <s v="The Dilemma"/>
    <n v="43709"/>
    <n v="141"/>
    <s v="English"/>
    <s v="USA"/>
    <s v="PG-13"/>
    <n v="70000000"/>
    <n v="2011"/>
    <n v="5.3"/>
    <n v="1.8"/>
    <n v="-21569645"/>
    <s v="Loss"/>
  </r>
  <r>
    <x v="127"/>
    <n v="128"/>
    <n v="116"/>
    <n v="30157016"/>
    <s v="Action"/>
    <s v="Adventure"/>
    <s v="Comedy"/>
    <s v="Thriller"/>
    <m/>
    <m/>
    <m/>
    <s v="Bad Company"/>
    <n v="39659"/>
    <n v="189"/>
    <s v="English"/>
    <s v="USA"/>
    <s v="PG-13"/>
    <n v="70000000"/>
    <n v="2002"/>
    <n v="5.6"/>
    <n v="1.9"/>
    <n v="-39842984"/>
    <s v="Loss"/>
  </r>
  <r>
    <x v="285"/>
    <n v="237"/>
    <n v="113"/>
    <n v="28031250"/>
    <s v="Action"/>
    <s v="Adventure"/>
    <s v="Horror"/>
    <s v="Sci-Fi"/>
    <m/>
    <m/>
    <m/>
    <s v="Doom"/>
    <n v="88146"/>
    <n v="814"/>
    <s v="English"/>
    <s v="UK"/>
    <s v="R"/>
    <n v="60000000"/>
    <n v="2005"/>
    <n v="5.2"/>
    <n v="1.9"/>
    <n v="-31968750"/>
    <s v="Loss"/>
  </r>
  <r>
    <x v="276"/>
    <n v="105"/>
    <n v="97"/>
    <n v="33105600"/>
    <s v="Action"/>
    <s v="Adventure"/>
    <s v="Comedy"/>
    <s v="Thriller"/>
    <m/>
    <m/>
    <m/>
    <s v="I Spy"/>
    <n v="41663"/>
    <n v="141"/>
    <s v="English"/>
    <s v="USA"/>
    <s v="PG-13"/>
    <n v="70000000"/>
    <n v="2002"/>
    <n v="5.4"/>
    <n v="1.6"/>
    <n v="-36894400"/>
    <s v="Loss"/>
  </r>
  <r>
    <x v="286"/>
    <n v="242"/>
    <n v="88"/>
    <n v="62321039"/>
    <s v="Action"/>
    <s v="Fantasy"/>
    <s v="Horror"/>
    <m/>
    <m/>
    <m/>
    <m/>
    <s v="Underworld: Awakening"/>
    <n v="117096"/>
    <n v="271"/>
    <s v="English"/>
    <s v="USA"/>
    <s v="R"/>
    <n v="70000000"/>
    <n v="2012"/>
    <n v="6.4"/>
    <n v="1.5"/>
    <n v="-7678961"/>
    <s v="Loss"/>
  </r>
  <r>
    <x v="226"/>
    <n v="360"/>
    <n v="136"/>
    <n v="38509342"/>
    <s v="Comedy"/>
    <s v="Drama"/>
    <s v="Musical"/>
    <s v="Romance"/>
    <m/>
    <m/>
    <m/>
    <s v="Rock of Ages"/>
    <n v="61995"/>
    <n v="356"/>
    <s v="English"/>
    <s v="USA"/>
    <s v="PG-13"/>
    <n v="75000000"/>
    <n v="2012"/>
    <n v="5.9"/>
    <n v="2.2999999999999998"/>
    <n v="-36490658"/>
    <s v="Loss"/>
  </r>
  <r>
    <x v="287"/>
    <n v="112"/>
    <n v="125"/>
    <n v="19076815"/>
    <s v="Drama"/>
    <s v="War"/>
    <m/>
    <m/>
    <m/>
    <m/>
    <m/>
    <s v="Hart's War"/>
    <n v="43651"/>
    <n v="196"/>
    <s v="English"/>
    <s v="USA"/>
    <s v="R"/>
    <n v="60000000"/>
    <n v="2002"/>
    <n v="6.3"/>
    <n v="2.1"/>
    <n v="-40923185"/>
    <s v="Loss"/>
  </r>
  <r>
    <x v="288"/>
    <n v="189"/>
    <n v="116"/>
    <n v="25093607"/>
    <s v="Action"/>
    <s v="Crime"/>
    <s v="Thriller"/>
    <m/>
    <m/>
    <m/>
    <m/>
    <s v="Killer Elite"/>
    <n v="105556"/>
    <n v="157"/>
    <s v="English"/>
    <s v="UK"/>
    <s v="R"/>
    <n v="35000000"/>
    <n v="2011"/>
    <n v="6.5"/>
    <n v="1.9"/>
    <n v="-9906393"/>
    <s v="Loss"/>
  </r>
  <r>
    <x v="125"/>
    <n v="151"/>
    <n v="98"/>
    <n v="18990542"/>
    <s v="Action"/>
    <s v="Sci-Fi"/>
    <s v="Sport"/>
    <m/>
    <m/>
    <m/>
    <m/>
    <s v="Rollerball"/>
    <n v="22264"/>
    <n v="289"/>
    <s v="English"/>
    <s v="USA"/>
    <s v="R"/>
    <n v="70000000"/>
    <n v="2002"/>
    <n v="3"/>
    <n v="1.6"/>
    <n v="-51009458"/>
    <s v="Loss"/>
  </r>
  <r>
    <x v="289"/>
    <n v="92"/>
    <n v="91"/>
    <n v="14294842"/>
    <s v="Action"/>
    <s v="Crime"/>
    <s v="Sci-Fi"/>
    <s v="Thriller"/>
    <m/>
    <m/>
    <m/>
    <s v="Ballistic: Ecks vs. Sever"/>
    <n v="16761"/>
    <n v="277"/>
    <s v="English"/>
    <s v="USA"/>
    <s v="R"/>
    <n v="70000000"/>
    <n v="2002"/>
    <n v="3.6"/>
    <n v="1.5"/>
    <n v="-55705158"/>
    <s v="Loss"/>
  </r>
  <r>
    <x v="290"/>
    <n v="79"/>
    <n v="97"/>
    <n v="19819494"/>
    <s v="Action"/>
    <s v="Crime"/>
    <s v="Drama"/>
    <s v="Thriller"/>
    <m/>
    <m/>
    <m/>
    <s v="Hard Rain"/>
    <n v="26893"/>
    <n v="126"/>
    <s v="English"/>
    <s v="USA"/>
    <s v="R"/>
    <n v="70000000"/>
    <n v="1998"/>
    <n v="5.8"/>
    <n v="1.6"/>
    <n v="-50180506"/>
    <s v="Loss"/>
  </r>
  <r>
    <x v="291"/>
    <n v="81"/>
    <n v="95"/>
    <n v="13596911"/>
    <s v="Action"/>
    <s v="Adventure"/>
    <s v="Animation"/>
    <s v="Comedy"/>
    <s v="Crime"/>
    <s v="Family"/>
    <s v="Fantasy"/>
    <s v="Osmosis Jones"/>
    <n v="25572"/>
    <n v="123"/>
    <s v="English"/>
    <s v="USA"/>
    <s v="PG"/>
    <n v="70000000"/>
    <n v="2001"/>
    <n v="6.2"/>
    <n v="1.6"/>
    <n v="-56403089"/>
    <s v="Loss"/>
  </r>
  <r>
    <x v="151"/>
    <n v="261"/>
    <n v="133"/>
    <n v="7097125"/>
    <s v="Action"/>
    <s v="Crime"/>
    <s v="Drama"/>
    <s v="Mystery"/>
    <s v="Thriller"/>
    <m/>
    <m/>
    <s v="Blackhat"/>
    <n v="38983"/>
    <n v="207"/>
    <s v="English"/>
    <s v="USA"/>
    <s v="R"/>
    <n v="70000000"/>
    <n v="2015"/>
    <n v="5.4"/>
    <n v="2.2000000000000002"/>
    <n v="-62902875"/>
    <s v="Loss"/>
  </r>
  <r>
    <x v="292"/>
    <n v="197"/>
    <n v="106"/>
    <n v="37760080"/>
    <s v="Action"/>
    <s v="Adventure"/>
    <s v="Mystery"/>
    <s v="Sci-Fi"/>
    <s v="Thriller"/>
    <m/>
    <m/>
    <s v="Sky Captain and the World of Tomorrow"/>
    <n v="72868"/>
    <n v="618"/>
    <s v="English"/>
    <s v="USA"/>
    <s v="PG"/>
    <n v="70000000"/>
    <n v="2004"/>
    <n v="6.1"/>
    <n v="1.8"/>
    <n v="-32239920"/>
    <s v="Loss"/>
  </r>
  <r>
    <x v="293"/>
    <n v="159"/>
    <n v="116"/>
    <n v="5851188"/>
    <s v="Crime"/>
    <s v="Mystery"/>
    <s v="Thriller"/>
    <m/>
    <m/>
    <m/>
    <m/>
    <s v="Basic Instinct 2"/>
    <n v="31124"/>
    <n v="313"/>
    <s v="English"/>
    <s v="UK"/>
    <s v="R"/>
    <n v="70000000"/>
    <n v="2006"/>
    <n v="4.2"/>
    <n v="1.9"/>
    <n v="-64148812"/>
    <s v="Loss"/>
  </r>
  <r>
    <x v="294"/>
    <n v="286"/>
    <n v="115"/>
    <n v="25121291"/>
    <s v="Action"/>
    <s v="Crime"/>
    <s v="Mystery"/>
    <s v="Sci-Fi"/>
    <s v="Thriller"/>
    <m/>
    <m/>
    <s v="Escape Plan"/>
    <n v="177653"/>
    <n v="279"/>
    <s v="English"/>
    <s v="USA"/>
    <s v="R"/>
    <n v="50000000"/>
    <n v="2013"/>
    <n v="6.7"/>
    <n v="1.9"/>
    <n v="-24878709"/>
    <s v="Loss"/>
  </r>
  <r>
    <x v="191"/>
    <n v="156"/>
    <n v="99"/>
    <n v="18821279"/>
    <s v="Action"/>
    <s v="Adventure"/>
    <s v="Fantasy"/>
    <m/>
    <m/>
    <m/>
    <m/>
    <s v="The Legend of Hercules"/>
    <n v="44891"/>
    <n v="202"/>
    <s v="English"/>
    <s v="USA"/>
    <s v="PG-13"/>
    <n v="70000000"/>
    <n v="2014"/>
    <n v="4.2"/>
    <n v="1.6"/>
    <n v="-51178721"/>
    <s v="Loss"/>
  </r>
  <r>
    <x v="295"/>
    <n v="176"/>
    <n v="124"/>
    <n v="118471320"/>
    <s v="Action"/>
    <s v="Drama"/>
    <s v="Thriller"/>
    <m/>
    <m/>
    <m/>
    <m/>
    <s v="The Sum of All Fears"/>
    <n v="86504"/>
    <n v="568"/>
    <s v="English"/>
    <s v="USA"/>
    <s v="PG-13"/>
    <n v="68000000"/>
    <n v="2002"/>
    <n v="6.4"/>
    <n v="2.1"/>
    <n v="50471320"/>
    <s v="Profit"/>
  </r>
  <r>
    <x v="296"/>
    <n v="293"/>
    <n v="124"/>
    <n v="300523113"/>
    <s v="Adventure"/>
    <s v="Drama"/>
    <s v="Fantasy"/>
    <s v="Romance"/>
    <m/>
    <m/>
    <m/>
    <s v="The Twilight Saga: Eclipse"/>
    <n v="184637"/>
    <n v="498"/>
    <s v="English"/>
    <s v="USA"/>
    <s v="PG-13"/>
    <n v="68000000"/>
    <n v="2010"/>
    <n v="4.9000000000000004"/>
    <n v="2.1"/>
    <n v="232523113"/>
    <s v="Profit"/>
  </r>
  <r>
    <x v="180"/>
    <n v="141"/>
    <n v="124"/>
    <n v="71069884"/>
    <s v="Crime"/>
    <s v="Drama"/>
    <s v="Thriller"/>
    <m/>
    <m/>
    <m/>
    <m/>
    <s v="The Score"/>
    <n v="101899"/>
    <n v="445"/>
    <s v="English"/>
    <s v="USA"/>
    <s v="R"/>
    <n v="68000000"/>
    <n v="2001"/>
    <n v="6.8"/>
    <n v="2.1"/>
    <n v="3069884"/>
    <s v="Profit"/>
  </r>
  <r>
    <x v="254"/>
    <n v="304"/>
    <n v="87"/>
    <n v="251501645"/>
    <s v="Animation"/>
    <s v="Comedy"/>
    <s v="Family"/>
    <m/>
    <m/>
    <m/>
    <m/>
    <s v="Despicable Me"/>
    <n v="385943"/>
    <n v="296"/>
    <s v="English"/>
    <s v="USA"/>
    <s v="PG"/>
    <n v="69000000"/>
    <n v="2010"/>
    <n v="7.7"/>
    <n v="1.4"/>
    <n v="182501645"/>
    <s v="Profit"/>
  </r>
  <r>
    <x v="297"/>
    <n v="40"/>
    <n v="105"/>
    <n v="35324232"/>
    <s v="Action"/>
    <s v="Comedy"/>
    <s v="Crime"/>
    <s v="Drama"/>
    <s v="Thriller"/>
    <m/>
    <m/>
    <s v="Money Train"/>
    <n v="32224"/>
    <n v="62"/>
    <s v="English"/>
    <s v="USA"/>
    <s v="R"/>
    <n v="68000000"/>
    <n v="1995"/>
    <n v="5.6"/>
    <n v="1.8"/>
    <n v="-32675768"/>
    <s v="Loss"/>
  </r>
  <r>
    <x v="298"/>
    <n v="280"/>
    <n v="125"/>
    <n v="81257500"/>
    <s v="Comedy"/>
    <m/>
    <m/>
    <m/>
    <m/>
    <m/>
    <m/>
    <s v="Ted 2"/>
    <n v="117739"/>
    <n v="229"/>
    <s v="English"/>
    <s v="USA"/>
    <s v="R"/>
    <n v="68000000"/>
    <n v="2015"/>
    <n v="6.4"/>
    <n v="2.1"/>
    <n v="13257500"/>
    <s v="Profit"/>
  </r>
  <r>
    <x v="299"/>
    <n v="180"/>
    <n v="141"/>
    <n v="617840"/>
    <s v="Adventure"/>
    <s v="Drama"/>
    <s v="History"/>
    <s v="Romance"/>
    <m/>
    <m/>
    <m/>
    <s v="Agora"/>
    <n v="52496"/>
    <n v="172"/>
    <s v="English"/>
    <s v="Spain"/>
    <s v="R"/>
    <n v="70000000"/>
    <n v="2009"/>
    <n v="7.2"/>
    <n v="2.4"/>
    <n v="-69382160"/>
    <s v="Loss"/>
  </r>
  <r>
    <x v="300"/>
    <n v="125"/>
    <n v="121"/>
    <n v="29655590"/>
    <s v="Action"/>
    <s v="Comedy"/>
    <s v="Fantasy"/>
    <s v="Sci-Fi"/>
    <m/>
    <m/>
    <m/>
    <s v="Mystery Men"/>
    <n v="53970"/>
    <n v="435"/>
    <s v="English"/>
    <s v="USA"/>
    <s v="PG-13"/>
    <n v="65000000"/>
    <n v="1999"/>
    <n v="6"/>
    <n v="2"/>
    <n v="-35344410"/>
    <s v="Loss"/>
  </r>
  <r>
    <x v="291"/>
    <n v="237"/>
    <n v="111"/>
    <n v="45045037"/>
    <s v="Comedy"/>
    <s v="Romance"/>
    <m/>
    <m/>
    <m/>
    <m/>
    <m/>
    <s v="Hall Pass"/>
    <n v="103230"/>
    <n v="143"/>
    <s v="English"/>
    <s v="USA"/>
    <s v="R"/>
    <n v="36000000"/>
    <n v="2011"/>
    <n v="5.9"/>
    <n v="1.8"/>
    <n v="9045037"/>
    <s v="Profit"/>
  </r>
  <r>
    <x v="151"/>
    <n v="209"/>
    <n v="157"/>
    <n v="28965197"/>
    <s v="Biography"/>
    <s v="Drama"/>
    <s v="Thriller"/>
    <m/>
    <m/>
    <m/>
    <m/>
    <s v="The Insider"/>
    <n v="133526"/>
    <n v="521"/>
    <s v="English"/>
    <s v="USA"/>
    <s v="R"/>
    <n v="68000000"/>
    <n v="1999"/>
    <n v="7.9"/>
    <n v="2.6"/>
    <n v="-39034803"/>
    <s v="Loss"/>
  </r>
  <r>
    <x v="17"/>
    <n v="238"/>
    <n v="128"/>
    <n v="39380442"/>
    <s v="Action"/>
    <s v="Drama"/>
    <s v="Thriller"/>
    <m/>
    <m/>
    <m/>
    <m/>
    <s v="Body of Lies"/>
    <n v="174248"/>
    <n v="263"/>
    <s v="English"/>
    <s v="USA"/>
    <s v="R"/>
    <n v="70000000"/>
    <n v="2008"/>
    <n v="7.1"/>
    <n v="2.1"/>
    <n v="-30619558"/>
    <s v="Loss"/>
  </r>
  <r>
    <x v="255"/>
    <n v="393"/>
    <n v="105"/>
    <n v="37516013"/>
    <s v="Action"/>
    <s v="Fantasy"/>
    <s v="Horror"/>
    <m/>
    <m/>
    <m/>
    <m/>
    <s v="Abraham Lincoln: Vampire Hunter"/>
    <n v="128629"/>
    <n v="348"/>
    <s v="English"/>
    <s v="USA"/>
    <s v="R"/>
    <n v="69000000"/>
    <n v="2012"/>
    <n v="5.9"/>
    <n v="1.8"/>
    <n v="-31483987"/>
    <s v="Loss"/>
  </r>
  <r>
    <x v="219"/>
    <n v="138"/>
    <n v="113"/>
    <n v="87704396"/>
    <s v="Action"/>
    <s v="Crime"/>
    <s v="Romance"/>
    <s v="Thriller"/>
    <m/>
    <m/>
    <m/>
    <s v="Entrapment"/>
    <n v="88132"/>
    <n v="274"/>
    <s v="English"/>
    <s v="USA"/>
    <s v="PG-13"/>
    <n v="66000000"/>
    <n v="1999"/>
    <n v="6.2"/>
    <n v="1.9"/>
    <n v="21704396"/>
    <s v="Profit"/>
  </r>
  <r>
    <x v="301"/>
    <n v="142"/>
    <n v="121"/>
    <n v="83892374"/>
    <s v="Drama"/>
    <s v="Mystery"/>
    <s v="Sci-Fi"/>
    <s v="Thriller"/>
    <m/>
    <m/>
    <m/>
    <s v="The X Files"/>
    <n v="85720"/>
    <n v="297"/>
    <s v="English"/>
    <s v="USA"/>
    <s v="PG-13"/>
    <n v="66000000"/>
    <n v="1998"/>
    <n v="7"/>
    <n v="2"/>
    <n v="17892374"/>
    <s v="Profit"/>
  </r>
  <r>
    <x v="302"/>
    <n v="90"/>
    <n v="102"/>
    <n v="5932060"/>
    <s v="Action"/>
    <s v="Adventure"/>
    <s v="Fantasy"/>
    <s v="War"/>
    <m/>
    <m/>
    <m/>
    <s v="The Last Legion"/>
    <n v="29285"/>
    <n v="174"/>
    <s v="English"/>
    <s v="UK"/>
    <s v="PG-13"/>
    <n v="35000000"/>
    <n v="2007"/>
    <n v="5.4"/>
    <n v="1.7"/>
    <n v="-29067940"/>
    <s v="Loss"/>
  </r>
  <r>
    <x v="37"/>
    <n v="219"/>
    <n v="169"/>
    <n v="216119491"/>
    <s v="Action"/>
    <s v="Drama"/>
    <s v="War"/>
    <m/>
    <m/>
    <m/>
    <m/>
    <s v="Saving Private Ryan"/>
    <n v="881236"/>
    <n v="2277"/>
    <s v="English"/>
    <s v="USA"/>
    <s v="R"/>
    <n v="70000000"/>
    <n v="1998"/>
    <n v="8.6"/>
    <n v="2.8"/>
    <n v="146119491"/>
    <s v="Profit"/>
  </r>
  <r>
    <x v="303"/>
    <n v="327"/>
    <n v="132"/>
    <n v="43568507"/>
    <s v="Action"/>
    <s v="Crime"/>
    <s v="Drama"/>
    <s v="Thriller"/>
    <m/>
    <m/>
    <m/>
    <s v="Need for Speed"/>
    <n v="136954"/>
    <n v="346"/>
    <s v="English"/>
    <s v="USA"/>
    <s v="PG-13"/>
    <n v="66000000"/>
    <n v="2014"/>
    <n v="6.5"/>
    <n v="2.2000000000000002"/>
    <n v="-22431493"/>
    <s v="Loss"/>
  </r>
  <r>
    <x v="210"/>
    <n v="149"/>
    <n v="127"/>
    <n v="182805123"/>
    <s v="Comedy"/>
    <s v="Fantasy"/>
    <s v="Romance"/>
    <m/>
    <m/>
    <m/>
    <m/>
    <s v="What Women Want"/>
    <n v="158864"/>
    <n v="395"/>
    <s v="English"/>
    <s v="USA"/>
    <s v="PG-13"/>
    <n v="70000000"/>
    <n v="2000"/>
    <n v="6.4"/>
    <n v="2.1"/>
    <n v="112805123"/>
    <s v="Profit"/>
  </r>
  <r>
    <x v="166"/>
    <n v="193"/>
    <n v="103"/>
    <n v="176387405"/>
    <s v="Adventure"/>
    <s v="Animation"/>
    <s v="Comedy"/>
    <s v="Family"/>
    <m/>
    <m/>
    <m/>
    <s v="Ice Age"/>
    <n v="328159"/>
    <n v="467"/>
    <s v="English"/>
    <s v="USA"/>
    <s v="PG"/>
    <n v="59000000"/>
    <n v="2002"/>
    <n v="7.6"/>
    <n v="1.7"/>
    <n v="117387405"/>
    <s v="Profit"/>
  </r>
  <r>
    <x v="304"/>
    <n v="175"/>
    <n v="136"/>
    <n v="33685268"/>
    <s v="Drama"/>
    <s v="Horror"/>
    <s v="Sci-Fi"/>
    <s v="Thriller"/>
    <m/>
    <m/>
    <m/>
    <s v="Dreamcatcher"/>
    <n v="75573"/>
    <n v="662"/>
    <s v="English"/>
    <s v="USA"/>
    <s v="R"/>
    <n v="68000000"/>
    <n v="2003"/>
    <n v="5.5"/>
    <n v="2.2999999999999998"/>
    <n v="-34314732"/>
    <s v="Loss"/>
  </r>
  <r>
    <x v="37"/>
    <n v="538"/>
    <n v="150"/>
    <n v="182204440"/>
    <s v="Biography"/>
    <s v="Drama"/>
    <s v="History"/>
    <s v="War"/>
    <m/>
    <m/>
    <m/>
    <s v="Lincoln"/>
    <n v="197412"/>
    <n v="720"/>
    <s v="English"/>
    <s v="USA"/>
    <s v="PG-13"/>
    <n v="65000000"/>
    <n v="2012"/>
    <n v="7.4"/>
    <n v="2.5"/>
    <n v="117204440"/>
    <s v="Profit"/>
  </r>
  <r>
    <x v="42"/>
    <n v="313"/>
    <n v="136"/>
    <n v="171383253"/>
    <s v="Action"/>
    <s v="Sci-Fi"/>
    <m/>
    <m/>
    <m/>
    <m/>
    <m/>
    <s v="The Matrix"/>
    <n v="1217752"/>
    <n v="3646"/>
    <s v="English"/>
    <s v="USA"/>
    <s v="R"/>
    <n v="63000000"/>
    <n v="1999"/>
    <n v="8.6999999999999993"/>
    <n v="2.2999999999999998"/>
    <n v="108383253"/>
    <s v="Profit"/>
  </r>
  <r>
    <x v="80"/>
    <n v="159"/>
    <n v="140"/>
    <n v="172071312"/>
    <s v="Adventure"/>
    <s v="Drama"/>
    <s v="History"/>
    <m/>
    <m/>
    <m/>
    <m/>
    <s v="Apollo 13"/>
    <n v="208817"/>
    <n v="296"/>
    <s v="English"/>
    <s v="USA"/>
    <s v="PG"/>
    <n v="62000000"/>
    <n v="1995"/>
    <n v="7.6"/>
    <n v="2.2999999999999998"/>
    <n v="110071312"/>
    <s v="Profit"/>
  </r>
  <r>
    <x v="305"/>
    <n v="80"/>
    <n v="104"/>
    <n v="139225854"/>
    <s v="Comedy"/>
    <s v="Family"/>
    <s v="Fantasy"/>
    <m/>
    <m/>
    <m/>
    <m/>
    <s v="The Santa Clause 2"/>
    <n v="34561"/>
    <n v="116"/>
    <s v="English"/>
    <s v="USA"/>
    <s v="G"/>
    <n v="60000000"/>
    <n v="2002"/>
    <n v="5.5"/>
    <n v="1.7"/>
    <n v="79225854"/>
    <s v="Profit"/>
  </r>
  <r>
    <x v="306"/>
    <n v="488"/>
    <n v="158"/>
    <n v="148775460"/>
    <s v="Drama"/>
    <s v="Musical"/>
    <s v="Romance"/>
    <m/>
    <m/>
    <m/>
    <m/>
    <s v="Les Mis"/>
    <n v="243834"/>
    <n v="845"/>
    <s v="English"/>
    <s v="USA"/>
    <s v="PG-13"/>
    <n v="61000000"/>
    <n v="2012"/>
    <n v="7.6"/>
    <n v="2.6"/>
    <n v="87775460"/>
    <s v="Profit"/>
  </r>
  <r>
    <x v="307"/>
    <n v="153"/>
    <n v="119"/>
    <n v="115731542"/>
    <s v="Comedy"/>
    <s v="Drama"/>
    <s v="Romance"/>
    <m/>
    <m/>
    <m/>
    <m/>
    <s v="You've Got Mail"/>
    <n v="151812"/>
    <n v="556"/>
    <s v="English"/>
    <s v="USA"/>
    <s v="PG"/>
    <n v="65000000"/>
    <n v="1998"/>
    <n v="6.5"/>
    <n v="2"/>
    <n v="50731542"/>
    <s v="Profit"/>
  </r>
  <r>
    <x v="158"/>
    <n v="173"/>
    <n v="106"/>
    <n v="100468793"/>
    <s v="Comedy"/>
    <m/>
    <m/>
    <m/>
    <m/>
    <m/>
    <m/>
    <s v="Step Brothers"/>
    <n v="212499"/>
    <n v="277"/>
    <s v="English"/>
    <s v="USA"/>
    <s v="R"/>
    <n v="65000000"/>
    <n v="2008"/>
    <n v="6.9"/>
    <n v="1.8"/>
    <n v="35468793"/>
    <s v="Profit"/>
  </r>
  <r>
    <x v="29"/>
    <n v="156"/>
    <n v="136"/>
    <n v="93771072"/>
    <s v="Action"/>
    <s v="Adventure"/>
    <s v="Comedy"/>
    <s v="Romance"/>
    <s v="Thriller"/>
    <s v="Western"/>
    <m/>
    <s v="The Mask of Zorro"/>
    <n v="135404"/>
    <n v="318"/>
    <s v="English"/>
    <s v="USA"/>
    <s v="PG-13"/>
    <n v="65000000"/>
    <n v="1998"/>
    <n v="6.7"/>
    <n v="2.2999999999999998"/>
    <n v="28771072"/>
    <s v="Profit"/>
  </r>
  <r>
    <x v="223"/>
    <n v="307"/>
    <n v="95"/>
    <n v="100448498"/>
    <s v="Comedy"/>
    <s v="Drama"/>
    <m/>
    <m/>
    <m/>
    <m/>
    <m/>
    <s v="Due Date"/>
    <n v="272789"/>
    <n v="285"/>
    <s v="English"/>
    <s v="USA"/>
    <s v="R"/>
    <n v="65000000"/>
    <n v="2010"/>
    <n v="6.6"/>
    <n v="1.6"/>
    <n v="35448498"/>
    <s v="Profit"/>
  </r>
  <r>
    <x v="308"/>
    <n v="322"/>
    <n v="137"/>
    <n v="115603980"/>
    <s v="Biography"/>
    <s v="Drama"/>
    <s v="Sport"/>
    <s v="War"/>
    <m/>
    <m/>
    <m/>
    <s v="Unbroken"/>
    <n v="103589"/>
    <n v="351"/>
    <s v="English"/>
    <s v="USA"/>
    <s v="PG-13"/>
    <n v="65000000"/>
    <n v="2014"/>
    <n v="7.2"/>
    <n v="2.2999999999999998"/>
    <n v="50603980"/>
    <s v="Profit"/>
  </r>
  <r>
    <x v="309"/>
    <n v="169"/>
    <n v="130"/>
    <n v="90454043"/>
    <s v="Action"/>
    <s v="Adventure"/>
    <s v="Thriller"/>
    <m/>
    <m/>
    <m/>
    <m/>
    <s v="Space Cowboys"/>
    <n v="60165"/>
    <n v="326"/>
    <s v="English"/>
    <s v="USA"/>
    <s v="PG-13"/>
    <n v="65000000"/>
    <n v="2000"/>
    <n v="6.4"/>
    <n v="2.2000000000000002"/>
    <n v="25454043"/>
    <s v="Profit"/>
  </r>
  <r>
    <x v="191"/>
    <n v="74"/>
    <n v="124"/>
    <n v="84049211"/>
    <s v="Action"/>
    <s v="Adventure"/>
    <s v="Thriller"/>
    <m/>
    <m/>
    <m/>
    <m/>
    <s v="Cliffhanger"/>
    <n v="96096"/>
    <n v="172"/>
    <s v="English"/>
    <s v="USA"/>
    <s v="R"/>
    <n v="70000000"/>
    <n v="1993"/>
    <n v="6.4"/>
    <n v="2.1"/>
    <n v="14049211"/>
    <s v="Profit"/>
  </r>
  <r>
    <x v="128"/>
    <n v="72"/>
    <n v="108"/>
    <n v="70450000"/>
    <s v="Action"/>
    <s v="Crime"/>
    <s v="Thriller"/>
    <m/>
    <m/>
    <m/>
    <m/>
    <s v="Broken Arrow"/>
    <n v="77390"/>
    <n v="189"/>
    <s v="English"/>
    <s v="USA"/>
    <s v="R"/>
    <n v="50000000"/>
    <n v="1996"/>
    <n v="6"/>
    <n v="1.8"/>
    <n v="20450000"/>
    <s v="Profit"/>
  </r>
  <r>
    <x v="67"/>
    <n v="86"/>
    <n v="104"/>
    <n v="69688384"/>
    <s v="Comedy"/>
    <s v="Family"/>
    <s v="Fantasy"/>
    <m/>
    <m/>
    <m/>
    <m/>
    <s v="The Kid"/>
    <n v="34473"/>
    <n v="139"/>
    <s v="English"/>
    <s v="USA"/>
    <s v="PG"/>
    <n v="60000000"/>
    <n v="2000"/>
    <n v="6.1"/>
    <n v="1.7"/>
    <n v="9688384"/>
    <s v="Profit"/>
  </r>
  <r>
    <x v="74"/>
    <n v="242"/>
    <n v="129"/>
    <n v="70236496"/>
    <s v="Drama"/>
    <s v="History"/>
    <s v="Thriller"/>
    <m/>
    <m/>
    <m/>
    <m/>
    <s v="World Trade Center"/>
    <n v="67395"/>
    <n v="564"/>
    <s v="English"/>
    <s v="USA"/>
    <s v="PG-13"/>
    <n v="63000000"/>
    <n v="2006"/>
    <n v="6"/>
    <n v="2.2000000000000002"/>
    <n v="7236496"/>
    <s v="Profit"/>
  </r>
  <r>
    <x v="35"/>
    <n v="141"/>
    <n v="117"/>
    <n v="63695760"/>
    <s v="Drama"/>
    <m/>
    <m/>
    <m/>
    <m/>
    <m/>
    <m/>
    <s v="Mona Lisa Smile"/>
    <n v="61490"/>
    <n v="264"/>
    <s v="English"/>
    <s v="USA"/>
    <s v="PG-13"/>
    <n v="65000000"/>
    <n v="2003"/>
    <n v="6.4"/>
    <n v="2"/>
    <n v="-1304240"/>
    <s v="Loss"/>
  </r>
  <r>
    <x v="310"/>
    <n v="313"/>
    <n v="99"/>
    <n v="59617068"/>
    <s v="Comedy"/>
    <s v="Romance"/>
    <m/>
    <m/>
    <m/>
    <m/>
    <m/>
    <s v="The Dictator"/>
    <n v="213863"/>
    <n v="310"/>
    <s v="English"/>
    <s v="USA"/>
    <s v="R"/>
    <n v="65000000"/>
    <n v="2012"/>
    <n v="6.4"/>
    <n v="1.6"/>
    <n v="-5382932"/>
    <s v="Loss"/>
  </r>
  <r>
    <x v="311"/>
    <n v="280"/>
    <n v="159"/>
    <n v="55637680"/>
    <s v="Drama"/>
    <s v="Mystery"/>
    <s v="Thriller"/>
    <m/>
    <m/>
    <m/>
    <m/>
    <s v="Eyes Wide Shut"/>
    <n v="227071"/>
    <n v="1500"/>
    <s v="English"/>
    <s v="UK"/>
    <s v="R"/>
    <n v="65000000"/>
    <n v="1999"/>
    <n v="7.3"/>
    <n v="2.6"/>
    <n v="-9362320"/>
    <s v="Loss"/>
  </r>
  <r>
    <x v="312"/>
    <n v="176"/>
    <n v="118"/>
    <n v="85911262"/>
    <s v="Comedy"/>
    <s v="Drama"/>
    <s v="Family"/>
    <s v="Musical"/>
    <m/>
    <m/>
    <m/>
    <s v="Annie"/>
    <n v="24735"/>
    <n v="213"/>
    <s v="English"/>
    <s v="USA"/>
    <s v="PG"/>
    <n v="65000000"/>
    <n v="2014"/>
    <n v="5.2"/>
    <n v="2"/>
    <n v="20911262"/>
    <s v="Profit"/>
  </r>
  <r>
    <x v="313"/>
    <n v="279"/>
    <n v="105"/>
    <n v="53846915"/>
    <s v="Comedy"/>
    <s v="Crime"/>
    <s v="Drama"/>
    <s v="Romance"/>
    <m/>
    <m/>
    <m/>
    <s v="Focus"/>
    <n v="149337"/>
    <n v="221"/>
    <s v="English"/>
    <s v="USA"/>
    <s v="R"/>
    <n v="50100000"/>
    <n v="2015"/>
    <n v="6.6"/>
    <n v="1.8"/>
    <n v="3746915"/>
    <s v="Profit"/>
  </r>
  <r>
    <x v="31"/>
    <n v="241"/>
    <n v="103"/>
    <n v="54758461"/>
    <s v="Action"/>
    <s v="Comedy"/>
    <s v="Romance"/>
    <m/>
    <m/>
    <m/>
    <m/>
    <s v="This Means War"/>
    <n v="147641"/>
    <n v="238"/>
    <s v="English"/>
    <s v="USA"/>
    <s v="PG-13"/>
    <n v="65000000"/>
    <n v="2012"/>
    <n v="6.3"/>
    <n v="1.7"/>
    <n v="-10241539"/>
    <s v="Loss"/>
  </r>
  <r>
    <x v="314"/>
    <n v="185"/>
    <n v="122"/>
    <n v="52397389"/>
    <s v="Action"/>
    <s v="Adventure"/>
    <s v="Fantasy"/>
    <s v="Horror"/>
    <s v="Sci-Fi"/>
    <s v="Thriller"/>
    <m/>
    <s v="Blade: Trinity"/>
    <n v="132954"/>
    <n v="514"/>
    <s v="English"/>
    <s v="USA"/>
    <s v="R"/>
    <n v="65000000"/>
    <n v="2004"/>
    <n v="5.9"/>
    <n v="2"/>
    <n v="-12602611"/>
    <s v="Loss"/>
  </r>
  <r>
    <x v="257"/>
    <n v="117"/>
    <n v="143"/>
    <n v="38966057"/>
    <s v="Comedy"/>
    <s v="Drama"/>
    <m/>
    <m/>
    <m/>
    <m/>
    <m/>
    <s v="Primary Colors"/>
    <n v="23940"/>
    <n v="157"/>
    <s v="English"/>
    <s v="France"/>
    <s v="R"/>
    <n v="65000000"/>
    <n v="1998"/>
    <n v="6.7"/>
    <n v="2.4"/>
    <n v="-26033943"/>
    <s v="Loss"/>
  </r>
  <r>
    <x v="206"/>
    <n v="239"/>
    <n v="96"/>
    <n v="42345531"/>
    <s v="Action"/>
    <s v="Horror"/>
    <s v="Sci-Fi"/>
    <s v="Thriller"/>
    <m/>
    <m/>
    <m/>
    <s v="Resident Evil: Retribution"/>
    <n v="104831"/>
    <n v="423"/>
    <s v="English"/>
    <s v="Germany"/>
    <s v="R"/>
    <n v="65000000"/>
    <n v="2012"/>
    <n v="5.4"/>
    <n v="1.6"/>
    <n v="-22654469"/>
    <s v="Loss"/>
  </r>
  <r>
    <x v="206"/>
    <n v="230"/>
    <n v="111"/>
    <n v="36064910"/>
    <s v="Action"/>
    <s v="Sci-Fi"/>
    <s v="Thriller"/>
    <m/>
    <m/>
    <m/>
    <m/>
    <s v="Death Race"/>
    <n v="166610"/>
    <n v="211"/>
    <s v="English"/>
    <s v="USA"/>
    <s v="R"/>
    <n v="45000000"/>
    <n v="2008"/>
    <n v="6.4"/>
    <n v="1.8"/>
    <n v="-8935090"/>
    <s v="Loss"/>
  </r>
  <r>
    <x v="191"/>
    <n v="94"/>
    <n v="121"/>
    <n v="33328051"/>
    <s v="Action"/>
    <s v="Crime"/>
    <s v="Drama"/>
    <s v="Mystery"/>
    <s v="Thriller"/>
    <m/>
    <m/>
    <s v="The Long Kiss Goodnight"/>
    <n v="60508"/>
    <n v="285"/>
    <s v="English"/>
    <s v="USA"/>
    <s v="R"/>
    <n v="65000000"/>
    <n v="1996"/>
    <n v="6.7"/>
    <n v="2"/>
    <n v="-31671949"/>
    <s v="Loss"/>
  </r>
  <r>
    <x v="315"/>
    <n v="134"/>
    <n v="135"/>
    <n v="32598931"/>
    <s v="Action"/>
    <s v="Drama"/>
    <s v="Thriller"/>
    <m/>
    <m/>
    <m/>
    <m/>
    <s v="Proof of Life"/>
    <n v="49300"/>
    <n v="265"/>
    <s v="English"/>
    <s v="USA"/>
    <s v="R"/>
    <n v="65000000"/>
    <n v="2000"/>
    <n v="6.2"/>
    <n v="2.2000000000000002"/>
    <n v="-32401069"/>
    <s v="Loss"/>
  </r>
  <r>
    <x v="45"/>
    <n v="136"/>
    <n v="101"/>
    <n v="28045540"/>
    <s v="Action"/>
    <s v="Adventure"/>
    <s v="Comedy"/>
    <s v="Family"/>
    <s v="Fantasy"/>
    <s v="Sci-Fi"/>
    <m/>
    <s v="Zathura: A Space Adventure"/>
    <n v="67707"/>
    <n v="202"/>
    <s v="English"/>
    <s v="USA"/>
    <s v="PG"/>
    <n v="65000000"/>
    <n v="2005"/>
    <n v="6.1"/>
    <n v="1.7"/>
    <n v="-36954460"/>
    <s v="Loss"/>
  </r>
  <r>
    <x v="64"/>
    <n v="315"/>
    <n v="151"/>
    <n v="37023395"/>
    <s v="Drama"/>
    <m/>
    <m/>
    <m/>
    <m/>
    <m/>
    <m/>
    <s v="Fight Club"/>
    <n v="1347461"/>
    <n v="2968"/>
    <s v="English"/>
    <s v="USA"/>
    <s v="R"/>
    <n v="63000000"/>
    <n v="1999"/>
    <n v="8.8000000000000007"/>
    <n v="2.5"/>
    <n v="-25976605"/>
    <s v="Loss"/>
  </r>
  <r>
    <x v="31"/>
    <n v="96"/>
    <n v="131"/>
    <n v="43532294"/>
    <s v="Drama"/>
    <s v="Sport"/>
    <m/>
    <m/>
    <m/>
    <m/>
    <m/>
    <s v="We Are Marshall"/>
    <n v="46951"/>
    <n v="175"/>
    <s v="English"/>
    <s v="USA"/>
    <s v="PG"/>
    <n v="65000000"/>
    <n v="2006"/>
    <n v="7.1"/>
    <n v="2.2000000000000002"/>
    <n v="-21467706"/>
    <s v="Loss"/>
  </r>
  <r>
    <x v="316"/>
    <n v="60"/>
    <n v="100"/>
    <n v="17218080"/>
    <s v="Action"/>
    <s v="Adventure"/>
    <s v="Comedy"/>
    <m/>
    <m/>
    <m/>
    <m/>
    <s v="Hudson Hawk"/>
    <n v="43376"/>
    <n v="249"/>
    <s v="English"/>
    <s v="USA"/>
    <s v="R"/>
    <n v="70000000"/>
    <n v="1991"/>
    <n v="5.7"/>
    <n v="1.7"/>
    <n v="-52781920"/>
    <s v="Loss"/>
  </r>
  <r>
    <x v="307"/>
    <n v="60"/>
    <n v="105"/>
    <n v="10014234"/>
    <s v="Comedy"/>
    <s v="Crime"/>
    <m/>
    <m/>
    <m/>
    <m/>
    <m/>
    <s v="Lucky Numbers"/>
    <n v="8560"/>
    <n v="69"/>
    <s v="English"/>
    <s v="France"/>
    <s v="R"/>
    <n v="65000000"/>
    <n v="2000"/>
    <n v="5"/>
    <n v="1.8"/>
    <n v="-54985766"/>
    <s v="Loss"/>
  </r>
  <r>
    <x v="317"/>
    <n v="308"/>
    <n v="92"/>
    <n v="19059018"/>
    <s v="Action"/>
    <s v="Fantasy"/>
    <s v="Sci-Fi"/>
    <s v="Thriller"/>
    <m/>
    <m/>
    <m/>
    <s v="I, Frankenstein"/>
    <n v="65709"/>
    <n v="194"/>
    <s v="English"/>
    <s v="Australia"/>
    <s v="PG-13"/>
    <n v="65000000"/>
    <n v="2014"/>
    <n v="5.0999999999999996"/>
    <n v="1.5"/>
    <n v="-45940982"/>
    <s v="Loss"/>
  </r>
  <r>
    <x v="318"/>
    <n v="127"/>
    <n v="130"/>
    <n v="1987287"/>
    <s v="Crime"/>
    <s v="Drama"/>
    <m/>
    <m/>
    <m/>
    <m/>
    <m/>
    <s v="Oliver Twist"/>
    <n v="25474"/>
    <n v="138"/>
    <s v="English"/>
    <s v="UK"/>
    <s v="PG-13"/>
    <n v="50000000"/>
    <n v="2005"/>
    <n v="6.9"/>
    <n v="2.2000000000000002"/>
    <n v="-48012713"/>
    <s v="Loss"/>
  </r>
  <r>
    <x v="301"/>
    <n v="196"/>
    <n v="100"/>
    <n v="24407944"/>
    <s v="Action"/>
    <s v="Crime"/>
    <s v="Fantasy"/>
    <s v="Thriller"/>
    <m/>
    <m/>
    <m/>
    <s v="Elektra"/>
    <n v="71202"/>
    <n v="380"/>
    <s v="English"/>
    <s v="Canada"/>
    <s v="PG-13"/>
    <n v="43000000"/>
    <n v="2005"/>
    <n v="4.8"/>
    <n v="1.7"/>
    <n v="-18592056"/>
    <s v="Loss"/>
  </r>
  <r>
    <x v="319"/>
    <n v="339"/>
    <n v="102"/>
    <n v="13750556"/>
    <s v="Action"/>
    <s v="Crime"/>
    <s v="Thriller"/>
    <m/>
    <m/>
    <m/>
    <m/>
    <s v="Sin City: A Dame to Kill For"/>
    <n v="111102"/>
    <n v="239"/>
    <s v="English"/>
    <s v="USA"/>
    <s v="R"/>
    <n v="65000000"/>
    <n v="2014"/>
    <n v="6.5"/>
    <n v="1.7"/>
    <n v="-51249444"/>
    <s v="Loss"/>
  </r>
  <r>
    <x v="197"/>
    <n v="96"/>
    <n v="133"/>
    <n v="31054924"/>
    <s v="Drama"/>
    <s v="Mystery"/>
    <s v="Romance"/>
    <m/>
    <m/>
    <m/>
    <m/>
    <s v="Random Hearts"/>
    <n v="17025"/>
    <n v="290"/>
    <s v="English"/>
    <s v="USA"/>
    <s v="R"/>
    <n v="64000000"/>
    <n v="1999"/>
    <n v="5.0999999999999996"/>
    <n v="2.2000000000000002"/>
    <n v="-32945076"/>
    <s v="Loss"/>
  </r>
  <r>
    <x v="320"/>
    <n v="361"/>
    <n v="121"/>
    <n v="43247140"/>
    <s v="Adventure"/>
    <s v="Biography"/>
    <s v="Drama"/>
    <s v="History"/>
    <s v="Sport"/>
    <s v="Thriller"/>
    <m/>
    <s v="Everest"/>
    <n v="134625"/>
    <n v="265"/>
    <s v="English"/>
    <s v="UK"/>
    <s v="PG-13"/>
    <n v="55000000"/>
    <n v="2015"/>
    <n v="7.1"/>
    <n v="2"/>
    <n v="-11752860"/>
    <s v="Loss"/>
  </r>
  <r>
    <x v="169"/>
    <n v="226"/>
    <n v="147"/>
    <n v="2208939"/>
    <s v="Crime"/>
    <s v="Drama"/>
    <s v="Fantasy"/>
    <m/>
    <m/>
    <m/>
    <m/>
    <s v="Perfume: The Story of a Murderer"/>
    <n v="190490"/>
    <n v="482"/>
    <s v="English"/>
    <s v="Germany"/>
    <s v="R"/>
    <n v="50000000"/>
    <n v="2006"/>
    <n v="7.5"/>
    <n v="2.4"/>
    <n v="-47791061"/>
    <s v="Loss"/>
  </r>
  <r>
    <x v="181"/>
    <n v="194"/>
    <n v="94"/>
    <n v="213079163"/>
    <s v="Action"/>
    <s v="Comedy"/>
    <s v="Crime"/>
    <m/>
    <m/>
    <m/>
    <m/>
    <s v="Austin Powers in Goldmember"/>
    <n v="162909"/>
    <n v="795"/>
    <s v="English"/>
    <s v="USA"/>
    <s v="PG-13"/>
    <n v="63000000"/>
    <n v="2002"/>
    <n v="6.2"/>
    <n v="1.6"/>
    <n v="150079163"/>
    <s v="Profit"/>
  </r>
  <r>
    <x v="91"/>
    <n v="138"/>
    <n v="94"/>
    <n v="19548064"/>
    <s v="Action"/>
    <s v="Animation"/>
    <s v="Comedy"/>
    <s v="Family"/>
    <s v="Sci-Fi"/>
    <m/>
    <m/>
    <s v="Astro Boy"/>
    <n v="25681"/>
    <n v="77"/>
    <s v="English"/>
    <s v="Hong Kong"/>
    <s v="PG"/>
    <n v="65000000"/>
    <n v="2009"/>
    <n v="6.3"/>
    <n v="1.6"/>
    <n v="-45451936"/>
    <s v="Loss"/>
  </r>
  <r>
    <x v="37"/>
    <n v="308"/>
    <n v="127"/>
    <n v="356784000"/>
    <s v="Adventure"/>
    <s v="Sci-Fi"/>
    <s v="Thriller"/>
    <m/>
    <m/>
    <m/>
    <m/>
    <s v="Jurassic Park"/>
    <n v="613473"/>
    <n v="895"/>
    <s v="English"/>
    <s v="USA"/>
    <s v="PG-13"/>
    <n v="63000000"/>
    <n v="1993"/>
    <n v="8.1"/>
    <n v="2.1"/>
    <n v="293784000"/>
    <s v="Profit"/>
  </r>
  <r>
    <x v="304"/>
    <n v="40"/>
    <n v="212"/>
    <n v="25052000"/>
    <s v="Adventure"/>
    <s v="Biography"/>
    <s v="Crime"/>
    <s v="Drama"/>
    <s v="Western"/>
    <m/>
    <m/>
    <s v="Wyatt Earp"/>
    <n v="35314"/>
    <n v="145"/>
    <s v="English"/>
    <s v="USA"/>
    <s v="PG-13"/>
    <n v="63000000"/>
    <n v="1994"/>
    <n v="6.6"/>
    <n v="3.5"/>
    <n v="-37948000"/>
    <s v="Loss"/>
  </r>
  <r>
    <x v="115"/>
    <n v="42"/>
    <n v="141"/>
    <n v="122012710"/>
    <s v="Action"/>
    <s v="Crime"/>
    <s v="Drama"/>
    <s v="Thriller"/>
    <m/>
    <m/>
    <m/>
    <s v="Clear and Present Danger"/>
    <n v="69663"/>
    <n v="133"/>
    <s v="English"/>
    <s v="USA"/>
    <s v="PG-13"/>
    <n v="62000000"/>
    <n v="1994"/>
    <n v="6.9"/>
    <n v="2.4"/>
    <n v="60012710"/>
    <s v="Profit"/>
  </r>
  <r>
    <x v="321"/>
    <n v="68"/>
    <n v="103"/>
    <n v="72413"/>
    <s v="Action"/>
    <s v="Adventure"/>
    <s v="Drama"/>
    <s v="History"/>
    <m/>
    <m/>
    <m/>
    <s v="Dragon Blade"/>
    <n v="11584"/>
    <n v="86"/>
    <s v="Mandarin"/>
    <s v="China"/>
    <s v="R"/>
    <n v="65000000"/>
    <n v="2015"/>
    <n v="6.1"/>
    <n v="1.7"/>
    <n v="-64927587"/>
    <s v="Loss"/>
  </r>
  <r>
    <x v="322"/>
    <n v="78"/>
    <n v="98"/>
    <n v="58255287"/>
    <s v="Comedy"/>
    <s v="Crime"/>
    <m/>
    <m/>
    <m/>
    <m/>
    <m/>
    <s v="Littleman"/>
    <n v="39471"/>
    <n v="187"/>
    <s v="English"/>
    <s v="USA"/>
    <s v="PG-13"/>
    <n v="64000000"/>
    <n v="2006"/>
    <n v="4.3"/>
    <n v="1.6"/>
    <n v="-5744713"/>
    <s v="Loss"/>
  </r>
  <r>
    <x v="62"/>
    <n v="178"/>
    <n v="116"/>
    <n v="77086030"/>
    <s v="Action"/>
    <s v="War"/>
    <m/>
    <m/>
    <m/>
    <m/>
    <m/>
    <s v="U-571"/>
    <n v="65297"/>
    <n v="602"/>
    <s v="English"/>
    <s v="France"/>
    <s v="PG-13"/>
    <n v="62000000"/>
    <n v="2000"/>
    <n v="6.6"/>
    <n v="1.9"/>
    <n v="15086030"/>
    <s v="Profit"/>
  </r>
  <r>
    <x v="323"/>
    <n v="75"/>
    <n v="114"/>
    <n v="65000000"/>
    <s v="Comedy"/>
    <s v="Drama"/>
    <s v="Romance"/>
    <m/>
    <m/>
    <m/>
    <m/>
    <s v="The American President"/>
    <n v="43027"/>
    <n v="214"/>
    <s v="English"/>
    <s v="USA"/>
    <s v="PG-13"/>
    <n v="62000000"/>
    <n v="1995"/>
    <n v="6.8"/>
    <n v="1.9"/>
    <n v="3000000"/>
    <s v="Profit"/>
  </r>
  <r>
    <x v="324"/>
    <n v="150"/>
    <n v="87"/>
    <n v="32178777"/>
    <s v="Comedy"/>
    <s v="Romance"/>
    <s v="Sport"/>
    <m/>
    <m/>
    <m/>
    <m/>
    <s v="The Love Guru"/>
    <n v="43300"/>
    <n v="250"/>
    <s v="English"/>
    <s v="USA"/>
    <s v="PG-13"/>
    <n v="62000000"/>
    <n v="2008"/>
    <n v="3.8"/>
    <n v="1.4"/>
    <n v="-29821223"/>
    <s v="Loss"/>
  </r>
  <r>
    <x v="325"/>
    <n v="113"/>
    <n v="125"/>
    <n v="15738632"/>
    <s v="Action"/>
    <s v="Comedy"/>
    <s v="Crime"/>
    <s v="Thriller"/>
    <m/>
    <m/>
    <m/>
    <s v="3000 Miles to Graceland"/>
    <n v="38076"/>
    <n v="399"/>
    <s v="English"/>
    <s v="USA"/>
    <s v="R"/>
    <n v="42000000"/>
    <n v="2001"/>
    <n v="5.9"/>
    <n v="2.1"/>
    <n v="-26261368"/>
    <s v="Loss"/>
  </r>
  <r>
    <x v="160"/>
    <n v="596"/>
    <n v="187"/>
    <n v="54116191"/>
    <s v="Crime"/>
    <s v="Drama"/>
    <s v="Mystery"/>
    <s v="Thriller"/>
    <s v="Western"/>
    <m/>
    <m/>
    <s v="The Hateful Eight"/>
    <n v="272839"/>
    <n v="1018"/>
    <s v="English"/>
    <s v="USA"/>
    <s v="R"/>
    <n v="44000000"/>
    <n v="2015"/>
    <n v="7.9"/>
    <n v="3.1"/>
    <n v="10116191"/>
    <s v="Profit"/>
  </r>
  <r>
    <x v="326"/>
    <n v="191"/>
    <n v="93"/>
    <n v="118153533"/>
    <s v="Comedy"/>
    <s v="Sport"/>
    <m/>
    <m/>
    <m/>
    <m/>
    <m/>
    <s v="Blades of Glory"/>
    <n v="129995"/>
    <n v="246"/>
    <s v="English"/>
    <s v="USA"/>
    <s v="PG-13"/>
    <n v="61000000"/>
    <n v="2007"/>
    <n v="6.3"/>
    <n v="1.6"/>
    <n v="57153533"/>
    <s v="Profit"/>
  </r>
  <r>
    <x v="327"/>
    <n v="156"/>
    <n v="95"/>
    <n v="108012170"/>
    <s v="Adventure"/>
    <s v="Animation"/>
    <s v="Comedy"/>
    <s v="Family"/>
    <s v="Fantasy"/>
    <m/>
    <m/>
    <s v="Hop"/>
    <n v="24089"/>
    <n v="82"/>
    <s v="English"/>
    <s v="USA"/>
    <s v="PG"/>
    <n v="63000000"/>
    <n v="2011"/>
    <n v="5.5"/>
    <n v="1.6"/>
    <n v="45012170"/>
    <s v="Profit"/>
  </r>
  <r>
    <x v="9"/>
    <n v="460"/>
    <n v="117"/>
    <n v="210592590"/>
    <s v="Action"/>
    <s v="Drama"/>
    <s v="Fantasy"/>
    <s v="War"/>
    <m/>
    <m/>
    <m/>
    <n v="300"/>
    <n v="607235"/>
    <n v="2073"/>
    <s v="English"/>
    <s v="USA"/>
    <s v="R"/>
    <n v="65000000"/>
    <n v="2006"/>
    <n v="7.7"/>
    <n v="2"/>
    <n v="145592590"/>
    <s v="Profit"/>
  </r>
  <r>
    <x v="181"/>
    <n v="141"/>
    <n v="106"/>
    <n v="279167575"/>
    <s v="Comedy"/>
    <s v="Romance"/>
    <m/>
    <m/>
    <m/>
    <m/>
    <m/>
    <s v="Meet the Fockers"/>
    <n v="211296"/>
    <n v="428"/>
    <s v="English"/>
    <s v="USA"/>
    <s v="PG-13"/>
    <n v="80000000"/>
    <n v="2004"/>
    <n v="6.3"/>
    <n v="1.8"/>
    <n v="199167575"/>
    <s v="Profit"/>
  </r>
  <r>
    <x v="328"/>
    <n v="180"/>
    <n v="115"/>
    <n v="143151473"/>
    <s v="Comedy"/>
    <s v="Drama"/>
    <s v="Family"/>
    <m/>
    <m/>
    <m/>
    <m/>
    <s v="Marley &amp; Me"/>
    <n v="116681"/>
    <n v="320"/>
    <s v="English"/>
    <s v="USA"/>
    <s v="PG"/>
    <n v="60000000"/>
    <n v="2008"/>
    <n v="7.1"/>
    <n v="1.9"/>
    <n v="83151473"/>
    <s v="Profit"/>
  </r>
  <r>
    <x v="275"/>
    <n v="186"/>
    <n v="189"/>
    <n v="136801374"/>
    <s v="Crime"/>
    <s v="Drama"/>
    <s v="Fantasy"/>
    <s v="Mystery"/>
    <m/>
    <m/>
    <m/>
    <s v="The Green Mile"/>
    <n v="782610"/>
    <n v="1377"/>
    <s v="English"/>
    <s v="USA"/>
    <s v="R"/>
    <n v="60000000"/>
    <n v="1999"/>
    <n v="8.5"/>
    <n v="3.2"/>
    <n v="76801374"/>
    <s v="Profit"/>
  </r>
  <r>
    <x v="162"/>
    <n v="161"/>
    <n v="81"/>
    <n v="135381507"/>
    <s v="Adventure"/>
    <s v="Animation"/>
    <s v="Comedy"/>
    <s v="Family"/>
    <s v="Sci-Fi"/>
    <m/>
    <m/>
    <s v="Chicken Little"/>
    <n v="63912"/>
    <n v="251"/>
    <s v="English"/>
    <s v="USA"/>
    <s v="G"/>
    <n v="150000000"/>
    <n v="2005"/>
    <n v="5.8"/>
    <n v="1.4"/>
    <n v="-14618493"/>
    <s v="Loss"/>
  </r>
  <r>
    <x v="64"/>
    <n v="568"/>
    <n v="149"/>
    <n v="167735396"/>
    <s v="Crime"/>
    <s v="Drama"/>
    <s v="Mystery"/>
    <s v="Thriller"/>
    <m/>
    <m/>
    <m/>
    <s v="Gone Girl"/>
    <n v="569841"/>
    <n v="1127"/>
    <s v="English"/>
    <s v="USA"/>
    <s v="R"/>
    <n v="61000000"/>
    <n v="2014"/>
    <n v="8.1"/>
    <n v="2.5"/>
    <n v="106735396"/>
    <s v="Profit"/>
  </r>
  <r>
    <x v="50"/>
    <n v="249"/>
    <n v="119"/>
    <n v="121468960"/>
    <s v="Action"/>
    <s v="Mystery"/>
    <s v="Thriller"/>
    <m/>
    <m/>
    <m/>
    <m/>
    <s v="The Bourne Identity"/>
    <n v="407601"/>
    <n v="849"/>
    <s v="English"/>
    <s v="USA"/>
    <s v="PG-13"/>
    <n v="60000000"/>
    <n v="2002"/>
    <n v="7.9"/>
    <n v="2"/>
    <n v="61468960"/>
    <s v="Profit"/>
  </r>
  <r>
    <x v="29"/>
    <n v="137"/>
    <n v="130"/>
    <n v="106635996"/>
    <s v="Action"/>
    <s v="Adventure"/>
    <s v="Thriller"/>
    <m/>
    <m/>
    <m/>
    <m/>
    <s v="GoldenEye"/>
    <n v="199025"/>
    <n v="416"/>
    <s v="English"/>
    <s v="UK"/>
    <s v="PG-13"/>
    <n v="58000000"/>
    <n v="1995"/>
    <n v="7.2"/>
    <n v="2.2000000000000002"/>
    <n v="48635996"/>
    <s v="Profit"/>
  </r>
  <r>
    <x v="163"/>
    <n v="113"/>
    <n v="116"/>
    <n v="102678089"/>
    <s v="Drama"/>
    <s v="Mystery"/>
    <s v="Thriller"/>
    <m/>
    <m/>
    <m/>
    <m/>
    <s v="The General's Daughter"/>
    <n v="42705"/>
    <n v="274"/>
    <s v="English"/>
    <s v="USA"/>
    <s v="R"/>
    <n v="95000000"/>
    <n v="1999"/>
    <n v="6.3"/>
    <n v="1.9"/>
    <n v="7678089"/>
    <s v="Profit"/>
  </r>
  <r>
    <x v="106"/>
    <n v="213"/>
    <n v="103"/>
    <n v="125603360"/>
    <s v="Comedy"/>
    <s v="Drama"/>
    <s v="Sci-Fi"/>
    <m/>
    <m/>
    <m/>
    <m/>
    <s v="The Truman Show"/>
    <n v="667983"/>
    <n v="877"/>
    <s v="English"/>
    <s v="USA"/>
    <s v="PG"/>
    <n v="60000000"/>
    <n v="1998"/>
    <n v="8.1"/>
    <n v="1.7"/>
    <n v="65603360"/>
    <s v="Profit"/>
  </r>
  <r>
    <x v="329"/>
    <n v="120"/>
    <n v="99"/>
    <n v="101217900"/>
    <s v="Adventure"/>
    <s v="Animation"/>
    <s v="Biography"/>
    <s v="Drama"/>
    <s v="Family"/>
    <s v="Fantasy"/>
    <s v="Musical"/>
    <s v="The Prince of Egypt"/>
    <n v="91093"/>
    <n v="353"/>
    <s v="English"/>
    <s v="USA"/>
    <s v="PG"/>
    <n v="70000000"/>
    <n v="1998"/>
    <n v="7"/>
    <n v="1.6"/>
    <n v="31217900"/>
    <s v="Profit"/>
  </r>
  <r>
    <x v="272"/>
    <n v="81"/>
    <n v="92"/>
    <n v="104148781"/>
    <s v="Comedy"/>
    <s v="Family"/>
    <m/>
    <m/>
    <m/>
    <m/>
    <m/>
    <s v="Daddy Day Care"/>
    <n v="49486"/>
    <n v="116"/>
    <s v="English"/>
    <s v="USA"/>
    <s v="PG"/>
    <n v="60000000"/>
    <n v="2003"/>
    <n v="5.5"/>
    <n v="1.5"/>
    <n v="44148781"/>
    <s v="Profit"/>
  </r>
  <r>
    <x v="320"/>
    <n v="265"/>
    <n v="109"/>
    <n v="75573300"/>
    <s v="Action"/>
    <s v="Comedy"/>
    <s v="Crime"/>
    <s v="Drama"/>
    <s v="Thriller"/>
    <m/>
    <m/>
    <s v="2 Guns"/>
    <n v="156898"/>
    <n v="172"/>
    <s v="English"/>
    <s v="USA"/>
    <s v="R"/>
    <n v="61000000"/>
    <n v="2013"/>
    <n v="6.7"/>
    <n v="1.8"/>
    <n v="14573300"/>
    <s v="Profit"/>
  </r>
  <r>
    <x v="174"/>
    <n v="105"/>
    <n v="87"/>
    <n v="93375151"/>
    <s v="Action"/>
    <s v="Comedy"/>
    <s v="Family"/>
    <s v="Fantasy"/>
    <m/>
    <m/>
    <m/>
    <s v="Cats &amp; Dogs"/>
    <n v="46031"/>
    <n v="235"/>
    <s v="English"/>
    <s v="USA"/>
    <s v="PG"/>
    <n v="60000000"/>
    <n v="2001"/>
    <n v="5.2"/>
    <n v="1.4"/>
    <n v="33375151"/>
    <s v="Profit"/>
  </r>
  <r>
    <x v="258"/>
    <n v="155"/>
    <n v="111"/>
    <n v="106126012"/>
    <s v="Action"/>
    <s v="Crime"/>
    <s v="Thriller"/>
    <m/>
    <m/>
    <m/>
    <m/>
    <s v="The Italian Job"/>
    <n v="285623"/>
    <n v="497"/>
    <s v="English"/>
    <s v="USA"/>
    <s v="PG-13"/>
    <n v="60000000"/>
    <n v="2003"/>
    <n v="7"/>
    <n v="1.8"/>
    <n v="46126012"/>
    <s v="Profit"/>
  </r>
  <r>
    <x v="330"/>
    <n v="118"/>
    <n v="101"/>
    <n v="93307796"/>
    <s v="Comedy"/>
    <s v="Romance"/>
    <m/>
    <m/>
    <m/>
    <m/>
    <m/>
    <s v="Two Weeks Notice"/>
    <n v="85673"/>
    <n v="269"/>
    <s v="English"/>
    <s v="USA"/>
    <s v="PG-13"/>
    <n v="60000000"/>
    <n v="2002"/>
    <n v="6.1"/>
    <n v="1.7"/>
    <n v="33307796"/>
    <s v="Profit"/>
  </r>
  <r>
    <x v="75"/>
    <n v="131"/>
    <n v="83"/>
    <n v="90646554"/>
    <s v="Adventure"/>
    <s v="Animation"/>
    <s v="Comedy"/>
    <s v="Family"/>
    <m/>
    <m/>
    <m/>
    <s v="Antz"/>
    <n v="124641"/>
    <n v="289"/>
    <s v="English"/>
    <s v="USA"/>
    <s v="PG"/>
    <n v="105000000"/>
    <n v="1998"/>
    <n v="6.6"/>
    <n v="1.4"/>
    <n v="-14353446"/>
    <s v="Loss"/>
  </r>
  <r>
    <x v="331"/>
    <n v="166"/>
    <n v="113"/>
    <n v="109176215"/>
    <s v="Comedy"/>
    <m/>
    <m/>
    <m/>
    <m/>
    <m/>
    <m/>
    <s v="Couples Retreat"/>
    <n v="83506"/>
    <n v="144"/>
    <s v="English"/>
    <s v="USA"/>
    <s v="PG-13"/>
    <n v="60000000"/>
    <n v="2009"/>
    <n v="5.5"/>
    <n v="1.9"/>
    <n v="49176215"/>
    <s v="Profit"/>
  </r>
  <r>
    <x v="156"/>
    <n v="60"/>
    <n v="107"/>
    <n v="82670733"/>
    <s v="Action"/>
    <s v="Drama"/>
    <s v="Sport"/>
    <m/>
    <m/>
    <m/>
    <m/>
    <s v="Days of Thunder"/>
    <n v="60476"/>
    <n v="97"/>
    <s v="English"/>
    <s v="USA"/>
    <s v="PG-13"/>
    <n v="60000000"/>
    <n v="1990"/>
    <n v="5.9"/>
    <n v="1.8"/>
    <n v="22670733"/>
    <s v="Profit"/>
  </r>
  <r>
    <x v="226"/>
    <n v="77"/>
    <n v="94"/>
    <n v="82569532"/>
    <s v="Adventure"/>
    <s v="Comedy"/>
    <s v="Family"/>
    <m/>
    <m/>
    <m/>
    <m/>
    <s v="Cheaper by the Dozen 2"/>
    <n v="42737"/>
    <n v="128"/>
    <s v="English"/>
    <s v="USA"/>
    <s v="PG"/>
    <n v="60000000"/>
    <n v="2005"/>
    <n v="5.4"/>
    <n v="1.6"/>
    <n v="22569532"/>
    <s v="Profit"/>
  </r>
  <r>
    <x v="332"/>
    <n v="249"/>
    <n v="132"/>
    <n v="81687587"/>
    <s v="Action"/>
    <s v="Sci-Fi"/>
    <s v="Thriller"/>
    <m/>
    <m/>
    <m/>
    <m/>
    <s v="The Scorch Trials"/>
    <n v="138246"/>
    <n v="360"/>
    <s v="English"/>
    <s v="USA"/>
    <s v="PG-13"/>
    <n v="61000000"/>
    <n v="2015"/>
    <n v="6.4"/>
    <n v="2.2000000000000002"/>
    <n v="20687587"/>
    <s v="Profit"/>
  </r>
  <r>
    <x v="333"/>
    <n v="213"/>
    <n v="140"/>
    <n v="80574010"/>
    <s v="Drama"/>
    <s v="Romance"/>
    <m/>
    <m/>
    <m/>
    <m/>
    <m/>
    <s v="Eat Pray Love"/>
    <n v="63493"/>
    <n v="302"/>
    <s v="English"/>
    <s v="USA"/>
    <s v="PG-13"/>
    <n v="60000000"/>
    <n v="2010"/>
    <n v="5.7"/>
    <n v="2.2999999999999998"/>
    <n v="20574010"/>
    <s v="Profit"/>
  </r>
  <r>
    <x v="24"/>
    <n v="121"/>
    <n v="125"/>
    <n v="75764085"/>
    <s v="Comedy"/>
    <s v="Drama"/>
    <s v="Fantasy"/>
    <s v="Romance"/>
    <m/>
    <m/>
    <m/>
    <s v="The Family Man"/>
    <n v="85844"/>
    <n v="322"/>
    <s v="English"/>
    <s v="USA"/>
    <s v="PG-13"/>
    <n v="60000000"/>
    <n v="2000"/>
    <n v="6.7"/>
    <n v="2.1"/>
    <n v="15764085"/>
    <s v="Profit"/>
  </r>
  <r>
    <x v="121"/>
    <n v="315"/>
    <n v="111"/>
    <n v="90356857"/>
    <s v="Action"/>
    <s v="Comedy"/>
    <s v="Crime"/>
    <s v="Thriller"/>
    <m/>
    <m/>
    <m/>
    <s v="RED"/>
    <n v="238916"/>
    <n v="328"/>
    <s v="English"/>
    <s v="USA"/>
    <s v="PG-13"/>
    <n v="58000000"/>
    <n v="2010"/>
    <n v="7.1"/>
    <n v="1.8"/>
    <n v="32356857"/>
    <s v="Profit"/>
  </r>
  <r>
    <x v="74"/>
    <n v="171"/>
    <n v="156"/>
    <n v="75530832"/>
    <s v="Drama"/>
    <s v="Sport"/>
    <m/>
    <m/>
    <m/>
    <m/>
    <m/>
    <s v="Any Given Sunday"/>
    <n v="97047"/>
    <n v="452"/>
    <s v="English"/>
    <s v="USA"/>
    <s v="R"/>
    <n v="55000000"/>
    <n v="1999"/>
    <n v="6.8"/>
    <n v="2.6"/>
    <n v="20530832"/>
    <s v="Profit"/>
  </r>
  <r>
    <x v="334"/>
    <n v="96"/>
    <n v="170"/>
    <n v="75370763"/>
    <s v="Drama"/>
    <s v="Romance"/>
    <s v="Western"/>
    <m/>
    <m/>
    <m/>
    <m/>
    <s v="The Horse Whisperer"/>
    <n v="32353"/>
    <n v="263"/>
    <s v="English"/>
    <s v="USA"/>
    <s v="PG-13"/>
    <n v="60000000"/>
    <n v="1998"/>
    <n v="6.5"/>
    <n v="2.8"/>
    <n v="15370763"/>
    <s v="Profit"/>
  </r>
  <r>
    <x v="151"/>
    <n v="299"/>
    <n v="120"/>
    <n v="100003492"/>
    <s v="Crime"/>
    <s v="Drama"/>
    <s v="Thriller"/>
    <m/>
    <m/>
    <m/>
    <m/>
    <s v="Collateral"/>
    <n v="293662"/>
    <n v="836"/>
    <s v="English"/>
    <s v="USA"/>
    <s v="R"/>
    <n v="65000000"/>
    <n v="2004"/>
    <n v="7.6"/>
    <n v="2"/>
    <n v="35003492"/>
    <s v="Profit"/>
  </r>
  <r>
    <x v="159"/>
    <n v="167"/>
    <n v="100"/>
    <n v="90341670"/>
    <s v="Action"/>
    <s v="Adventure"/>
    <s v="Fantasy"/>
    <s v="Thriller"/>
    <m/>
    <m/>
    <m/>
    <s v="The Scorpion King"/>
    <n v="102129"/>
    <n v="432"/>
    <s v="English"/>
    <s v="USA"/>
    <s v="PG-13"/>
    <n v="60000000"/>
    <n v="2002"/>
    <n v="5.5"/>
    <n v="1.7"/>
    <n v="30341670"/>
    <s v="Profit"/>
  </r>
  <r>
    <x v="335"/>
    <n v="125"/>
    <n v="115"/>
    <n v="74540762"/>
    <s v="Action"/>
    <s v="Drama"/>
    <s v="Thriller"/>
    <m/>
    <m/>
    <m/>
    <m/>
    <s v="Ladder 49"/>
    <n v="48753"/>
    <n v="323"/>
    <s v="English"/>
    <s v="USA"/>
    <s v="PG-13"/>
    <n v="55000000"/>
    <n v="2004"/>
    <n v="6.5"/>
    <n v="1.9"/>
    <n v="19540762"/>
    <s v="Profit"/>
  </r>
  <r>
    <x v="85"/>
    <n v="387"/>
    <n v="130"/>
    <n v="80033643"/>
    <s v="Action"/>
    <s v="Crime"/>
    <s v="Mystery"/>
    <s v="Thriller"/>
    <m/>
    <m/>
    <m/>
    <s v="Jack Reacher"/>
    <n v="226570"/>
    <n v="448"/>
    <s v="English"/>
    <s v="USA"/>
    <s v="PG-13"/>
    <n v="60000000"/>
    <n v="2012"/>
    <n v="7"/>
    <n v="2.2000000000000002"/>
    <n v="20033643"/>
    <s v="Profit"/>
  </r>
  <r>
    <x v="191"/>
    <n v="199"/>
    <n v="105"/>
    <n v="73648142"/>
    <s v="Action"/>
    <s v="Sci-Fi"/>
    <s v="Thriller"/>
    <m/>
    <m/>
    <m/>
    <m/>
    <s v="Deep Blue Sea"/>
    <n v="99043"/>
    <n v="643"/>
    <s v="English"/>
    <s v="USA"/>
    <s v="R"/>
    <n v="60000000"/>
    <n v="1999"/>
    <n v="5.8"/>
    <n v="1.8"/>
    <n v="13648142"/>
    <s v="Profit"/>
  </r>
  <r>
    <x v="336"/>
    <n v="136"/>
    <n v="111"/>
    <n v="71844424"/>
    <s v="Documentary"/>
    <s v="Music"/>
    <m/>
    <m/>
    <m/>
    <m/>
    <m/>
    <s v="This Is It"/>
    <n v="33158"/>
    <n v="223"/>
    <s v="English"/>
    <s v="USA"/>
    <s v="PG"/>
    <n v="60000000"/>
    <n v="2009"/>
    <n v="7.3"/>
    <n v="1.8"/>
    <n v="11844424"/>
    <s v="Profit"/>
  </r>
  <r>
    <x v="143"/>
    <n v="436"/>
    <n v="106"/>
    <n v="75638743"/>
    <s v="Drama"/>
    <s v="Thriller"/>
    <m/>
    <m/>
    <m/>
    <m/>
    <m/>
    <s v="Contagion"/>
    <n v="180479"/>
    <n v="411"/>
    <s v="English"/>
    <s v="USA"/>
    <s v="PG-13"/>
    <n v="60000000"/>
    <n v="2011"/>
    <n v="6.6"/>
    <n v="1.8"/>
    <n v="15638743"/>
    <s v="Profit"/>
  </r>
  <r>
    <x v="337"/>
    <n v="73"/>
    <n v="89"/>
    <n v="66734992"/>
    <s v="Action"/>
    <s v="Adventure"/>
    <s v="Comedy"/>
    <s v="Crime"/>
    <m/>
    <m/>
    <m/>
    <s v="Kangaroo Jack"/>
    <n v="23476"/>
    <n v="181"/>
    <s v="English"/>
    <s v="USA"/>
    <s v="PG"/>
    <n v="60000000"/>
    <n v="2003"/>
    <n v="4.4000000000000004"/>
    <n v="1.5"/>
    <n v="6734992"/>
    <s v="Profit"/>
  </r>
  <r>
    <x v="268"/>
    <n v="310"/>
    <n v="100"/>
    <n v="75280058"/>
    <s v="Animation"/>
    <s v="Family"/>
    <s v="Fantasy"/>
    <m/>
    <m/>
    <m/>
    <m/>
    <s v="Coraline"/>
    <n v="143121"/>
    <n v="279"/>
    <s v="English"/>
    <s v="USA"/>
    <s v="PG"/>
    <n v="60000000"/>
    <n v="2009"/>
    <n v="7.7"/>
    <n v="1.7"/>
    <n v="15280058"/>
    <s v="Profit"/>
  </r>
  <r>
    <x v="89"/>
    <n v="323"/>
    <n v="91"/>
    <n v="64505912"/>
    <s v="Sci-Fi"/>
    <s v="Thriller"/>
    <m/>
    <m/>
    <m/>
    <m/>
    <m/>
    <s v="The Happening"/>
    <n v="163130"/>
    <n v="1264"/>
    <s v="English"/>
    <s v="USA"/>
    <s v="R"/>
    <n v="48000000"/>
    <n v="2008"/>
    <n v="5"/>
    <n v="1.5"/>
    <n v="16505912"/>
    <s v="Profit"/>
  </r>
  <r>
    <x v="156"/>
    <n v="171"/>
    <n v="146"/>
    <n v="77862546"/>
    <s v="Action"/>
    <s v="Crime"/>
    <s v="Drama"/>
    <s v="Thriller"/>
    <m/>
    <m/>
    <m/>
    <s v="Man on Fire"/>
    <n v="266310"/>
    <n v="690"/>
    <s v="English"/>
    <s v="USA"/>
    <s v="R"/>
    <n v="70000000"/>
    <n v="2004"/>
    <n v="7.7"/>
    <n v="2.4"/>
    <n v="7862546"/>
    <s v="Profit"/>
  </r>
  <r>
    <x v="338"/>
    <n v="76"/>
    <n v="98"/>
    <n v="61112916"/>
    <s v="Comedy"/>
    <s v="Family"/>
    <s v="Fantasy"/>
    <m/>
    <m/>
    <m/>
    <m/>
    <s v="The Shaggy Dog"/>
    <n v="14888"/>
    <n v="83"/>
    <s v="English"/>
    <s v="USA"/>
    <s v="PG"/>
    <n v="50000000"/>
    <n v="2006"/>
    <n v="4.4000000000000004"/>
    <n v="1.6"/>
    <n v="11112916"/>
    <s v="Profit"/>
  </r>
  <r>
    <x v="223"/>
    <n v="173"/>
    <n v="101"/>
    <n v="88200225"/>
    <s v="Comedy"/>
    <s v="Crime"/>
    <m/>
    <m/>
    <m/>
    <m/>
    <m/>
    <s v="Starsky &amp; Hutch"/>
    <n v="120795"/>
    <n v="308"/>
    <s v="English"/>
    <s v="USA"/>
    <s v="PG-13"/>
    <n v="60000000"/>
    <n v="2004"/>
    <n v="6.1"/>
    <n v="1.7"/>
    <n v="28200225"/>
    <s v="Profit"/>
  </r>
  <r>
    <x v="339"/>
    <n v="81"/>
    <n v="94"/>
    <n v="60573641"/>
    <s v="Comedy"/>
    <s v="Family"/>
    <m/>
    <m/>
    <m/>
    <m/>
    <m/>
    <s v="Jingle All the Way"/>
    <n v="68406"/>
    <n v="162"/>
    <s v="English"/>
    <s v="USA"/>
    <s v="PG"/>
    <n v="60000000"/>
    <n v="1996"/>
    <n v="5.4"/>
    <n v="1.6"/>
    <n v="573641"/>
    <s v="Profit"/>
  </r>
  <r>
    <x v="36"/>
    <n v="242"/>
    <n v="132"/>
    <n v="59035104"/>
    <s v="Action"/>
    <s v="Fantasy"/>
    <s v="Horror"/>
    <s v="Sci-Fi"/>
    <m/>
    <m/>
    <m/>
    <s v="Hellboy"/>
    <n v="244566"/>
    <n v="597"/>
    <s v="English"/>
    <s v="USA"/>
    <s v="PG-13"/>
    <n v="66000000"/>
    <n v="2004"/>
    <n v="6.8"/>
    <n v="2.2000000000000002"/>
    <n v="-6964896"/>
    <s v="Loss"/>
  </r>
  <r>
    <x v="340"/>
    <n v="110"/>
    <n v="115"/>
    <n v="56702901"/>
    <s v="Drama"/>
    <m/>
    <m/>
    <m/>
    <m/>
    <m/>
    <m/>
    <s v="A Civil Action"/>
    <n v="23302"/>
    <n v="181"/>
    <s v="English"/>
    <s v="USA"/>
    <s v="PG-13"/>
    <n v="60000000"/>
    <n v="1998"/>
    <n v="6.5"/>
    <n v="1.9"/>
    <n v="-3297099"/>
    <s v="Loss"/>
  </r>
  <r>
    <x v="341"/>
    <n v="328"/>
    <n v="92"/>
    <n v="55994557"/>
    <s v="Adventure"/>
    <s v="Animation"/>
    <s v="Comedy"/>
    <s v="Family"/>
    <s v="Fantasy"/>
    <m/>
    <m/>
    <s v="ParaNorman"/>
    <n v="72287"/>
    <n v="176"/>
    <s v="English"/>
    <s v="USA"/>
    <s v="PG"/>
    <n v="60000000"/>
    <n v="2012"/>
    <n v="7"/>
    <n v="1.5"/>
    <n v="-4005443"/>
    <s v="Loss"/>
  </r>
  <r>
    <x v="293"/>
    <n v="83"/>
    <n v="124"/>
    <n v="54910560"/>
    <s v="Action"/>
    <s v="Adventure"/>
    <s v="Crime"/>
    <s v="Thriller"/>
    <m/>
    <m/>
    <m/>
    <s v="The Jackal"/>
    <n v="88225"/>
    <n v="227"/>
    <s v="English"/>
    <s v="USA"/>
    <s v="R"/>
    <n v="60000000"/>
    <n v="1997"/>
    <n v="6.3"/>
    <n v="2.1"/>
    <n v="-5089440"/>
    <s v="Loss"/>
  </r>
  <r>
    <x v="128"/>
    <n v="196"/>
    <n v="119"/>
    <n v="53789313"/>
    <s v="Action"/>
    <s v="Mystery"/>
    <s v="Sci-Fi"/>
    <s v="Thriller"/>
    <m/>
    <m/>
    <m/>
    <s v="Paycheck"/>
    <n v="89816"/>
    <n v="347"/>
    <s v="English"/>
    <s v="USA"/>
    <s v="PG-13"/>
    <n v="60000000"/>
    <n v="2003"/>
    <n v="6.3"/>
    <n v="2"/>
    <n v="-6210687"/>
    <s v="Loss"/>
  </r>
  <r>
    <x v="342"/>
    <n v="34"/>
    <n v="124"/>
    <n v="51045801"/>
    <s v="Drama"/>
    <s v="Romance"/>
    <m/>
    <m/>
    <m/>
    <m/>
    <m/>
    <s v="Up Close &amp; Personal"/>
    <n v="11370"/>
    <n v="54"/>
    <s v="English"/>
    <s v="USA"/>
    <s v="PG-13"/>
    <n v="60000000"/>
    <n v="1996"/>
    <n v="6.1"/>
    <n v="2.1"/>
    <n v="-8954199"/>
    <s v="Loss"/>
  </r>
  <r>
    <x v="343"/>
    <n v="118"/>
    <n v="93"/>
    <n v="50818750"/>
    <s v="Adventure"/>
    <s v="Animation"/>
    <s v="Comedy"/>
    <s v="Family"/>
    <s v="Fantasy"/>
    <m/>
    <m/>
    <s v="The Tale of Despereaux"/>
    <n v="31209"/>
    <n v="106"/>
    <s v="English"/>
    <s v="UK"/>
    <s v="G"/>
    <n v="60000000"/>
    <n v="2008"/>
    <n v="6.1"/>
    <n v="1.6"/>
    <n v="-9181250"/>
    <s v="Loss"/>
  </r>
  <r>
    <x v="344"/>
    <n v="81"/>
    <n v="98"/>
    <n v="50189179"/>
    <s v="Action"/>
    <s v="Comedy"/>
    <s v="Sci-Fi"/>
    <m/>
    <m/>
    <m/>
    <m/>
    <s v="The Tuxedo"/>
    <n v="61966"/>
    <n v="207"/>
    <s v="English"/>
    <s v="USA"/>
    <s v="PG-13"/>
    <n v="60000000"/>
    <n v="2002"/>
    <n v="5.3"/>
    <n v="1.6"/>
    <n v="-9810821"/>
    <s v="Loss"/>
  </r>
  <r>
    <x v="345"/>
    <n v="47"/>
    <n v="92"/>
    <n v="50024083"/>
    <s v="Action"/>
    <s v="Thriller"/>
    <m/>
    <m/>
    <m/>
    <m/>
    <m/>
    <s v="Under Siege 2: Dark Territory"/>
    <n v="35918"/>
    <n v="126"/>
    <s v="English"/>
    <s v="USA"/>
    <s v="R"/>
    <n v="60000000"/>
    <n v="1995"/>
    <n v="5.4"/>
    <n v="1.5"/>
    <n v="-9975917"/>
    <s v="Loss"/>
  </r>
  <r>
    <x v="81"/>
    <n v="313"/>
    <n v="105"/>
    <n v="50549107"/>
    <s v="Action"/>
    <s v="Drama"/>
    <s v="Thriller"/>
    <m/>
    <m/>
    <m/>
    <m/>
    <s v="Jack Ryan: Shadow Recruit"/>
    <n v="99035"/>
    <n v="289"/>
    <s v="English"/>
    <s v="USA"/>
    <s v="PG-13"/>
    <n v="60000000"/>
    <n v="2014"/>
    <n v="6.2"/>
    <n v="1.8"/>
    <n v="-9450893"/>
    <s v="Loss"/>
  </r>
  <r>
    <x v="346"/>
    <n v="315"/>
    <n v="124"/>
    <n v="56443482"/>
    <s v="Biography"/>
    <s v="Comedy"/>
    <s v="Drama"/>
    <m/>
    <m/>
    <m/>
    <m/>
    <s v="Joy"/>
    <n v="75329"/>
    <n v="256"/>
    <s v="English"/>
    <s v="USA"/>
    <s v="PG-13"/>
    <n v="60000000"/>
    <n v="2015"/>
    <n v="6.6"/>
    <n v="2.1"/>
    <n v="-3556518"/>
    <s v="Loss"/>
  </r>
  <r>
    <x v="347"/>
    <n v="225"/>
    <n v="99"/>
    <n v="62401264"/>
    <s v="Action"/>
    <s v="Crime"/>
    <s v="Drama"/>
    <s v="Thriller"/>
    <m/>
    <m/>
    <m/>
    <s v="London Has Fallen"/>
    <n v="69484"/>
    <n v="323"/>
    <s v="English"/>
    <s v="UK"/>
    <s v="R"/>
    <n v="60000000"/>
    <n v="2016"/>
    <n v="5.9"/>
    <n v="1.6"/>
    <n v="2401264"/>
    <s v="Profit"/>
  </r>
  <r>
    <x v="348"/>
    <n v="223"/>
    <n v="116"/>
    <n v="47748610"/>
    <s v="Action"/>
    <s v="Horror"/>
    <s v="Sci-Fi"/>
    <m/>
    <m/>
    <m/>
    <m/>
    <s v="Alien: Resurrection"/>
    <n v="170179"/>
    <n v="656"/>
    <s v="English"/>
    <s v="USA"/>
    <s v="R"/>
    <n v="75000000"/>
    <n v="1997"/>
    <n v="6.3"/>
    <n v="1.9"/>
    <n v="-27251390"/>
    <s v="Loss"/>
  </r>
  <r>
    <x v="259"/>
    <n v="198"/>
    <n v="124"/>
    <n v="46975183"/>
    <s v="Action"/>
    <s v="Crime"/>
    <s v="Drama"/>
    <s v="Mystery"/>
    <s v="Thriller"/>
    <m/>
    <m/>
    <s v="Shooter"/>
    <n v="256213"/>
    <n v="338"/>
    <s v="English"/>
    <s v="USA"/>
    <s v="R"/>
    <n v="61000000"/>
    <n v="2007"/>
    <n v="7.2"/>
    <n v="2.1"/>
    <n v="-14024817"/>
    <s v="Loss"/>
  </r>
  <r>
    <x v="349"/>
    <n v="219"/>
    <n v="96"/>
    <n v="50807639"/>
    <s v="Adventure"/>
    <s v="Animation"/>
    <s v="Comedy"/>
    <s v="Family"/>
    <s v="Fantasy"/>
    <m/>
    <m/>
    <s v="The Boxtrolls"/>
    <n v="40883"/>
    <n v="122"/>
    <s v="English"/>
    <s v="USA"/>
    <s v="PG"/>
    <n v="60000000"/>
    <n v="2014"/>
    <n v="6.8"/>
    <n v="1.6"/>
    <n v="-9192361"/>
    <s v="Loss"/>
  </r>
  <r>
    <x v="350"/>
    <n v="92"/>
    <n v="104"/>
    <n v="46611204"/>
    <s v="Comedy"/>
    <s v="Drama"/>
    <s v="Fantasy"/>
    <s v="Romance"/>
    <m/>
    <m/>
    <m/>
    <s v="Practical Magic"/>
    <n v="55749"/>
    <n v="257"/>
    <s v="English"/>
    <s v="USA"/>
    <s v="PG-13"/>
    <n v="48000000"/>
    <n v="1998"/>
    <n v="6.1"/>
    <n v="1.7"/>
    <n v="-1388796"/>
    <s v="Loss"/>
  </r>
  <r>
    <x v="192"/>
    <n v="435"/>
    <n v="100"/>
    <n v="257756197"/>
    <s v="Action"/>
    <s v="Adventure"/>
    <s v="Animation"/>
    <s v="Comedy"/>
    <s v="Family"/>
    <s v="Fantasy"/>
    <m/>
    <s v="The Lego Movie"/>
    <n v="246698"/>
    <n v="471"/>
    <s v="English"/>
    <s v="Australia"/>
    <s v="PG"/>
    <n v="60000000"/>
    <n v="2014"/>
    <n v="7.8"/>
    <n v="1.7"/>
    <n v="197756197"/>
    <s v="Profit"/>
  </r>
  <r>
    <x v="351"/>
    <n v="111"/>
    <n v="115"/>
    <n v="48472213"/>
    <s v="Action"/>
    <s v="Comedy"/>
    <s v="Crime"/>
    <m/>
    <m/>
    <m/>
    <m/>
    <s v="Miss Congeniality 2: Armed and Fabulous"/>
    <n v="51252"/>
    <n v="156"/>
    <s v="English"/>
    <s v="USA"/>
    <s v="PG-13"/>
    <n v="45000000"/>
    <n v="2005"/>
    <n v="5"/>
    <n v="1.9"/>
    <n v="3472213"/>
    <s v="Profit"/>
  </r>
  <r>
    <x v="301"/>
    <n v="138"/>
    <n v="101"/>
    <n v="43060566"/>
    <s v="Action"/>
    <s v="Adventure"/>
    <s v="Fantasy"/>
    <s v="Sci-Fi"/>
    <s v="Thriller"/>
    <m/>
    <m/>
    <s v="Reign of Fire"/>
    <n v="107859"/>
    <n v="569"/>
    <s v="English"/>
    <s v="USA"/>
    <s v="PG-13"/>
    <n v="60000000"/>
    <n v="2002"/>
    <n v="6.2"/>
    <n v="1.7"/>
    <n v="-16939434"/>
    <s v="Loss"/>
  </r>
  <r>
    <x v="352"/>
    <n v="415"/>
    <n v="113"/>
    <n v="45996718"/>
    <s v="Action"/>
    <s v="Crime"/>
    <s v="Drama"/>
    <s v="Thriller"/>
    <m/>
    <m/>
    <m/>
    <s v="Gangster Squad"/>
    <n v="173530"/>
    <n v="264"/>
    <s v="English"/>
    <s v="USA"/>
    <s v="R"/>
    <n v="60000000"/>
    <n v="2013"/>
    <n v="6.7"/>
    <n v="1.9"/>
    <n v="-14003282"/>
    <s v="Loss"/>
  </r>
  <r>
    <x v="353"/>
    <n v="170"/>
    <n v="100"/>
    <n v="43337279"/>
    <s v="Adventure"/>
    <s v="Comedy"/>
    <m/>
    <m/>
    <m/>
    <m/>
    <m/>
    <s v="Year One"/>
    <n v="76770"/>
    <n v="203"/>
    <s v="English"/>
    <s v="USA"/>
    <s v="PG-13"/>
    <n v="60000000"/>
    <n v="2009"/>
    <n v="4.9000000000000004"/>
    <n v="1.7"/>
    <n v="-16662721"/>
    <s v="Loss"/>
  </r>
  <r>
    <x v="309"/>
    <n v="306"/>
    <n v="134"/>
    <n v="37479778"/>
    <s v="Biography"/>
    <s v="Drama"/>
    <s v="History"/>
    <s v="Sport"/>
    <m/>
    <m/>
    <m/>
    <s v="Invictus"/>
    <n v="124222"/>
    <n v="259"/>
    <s v="English"/>
    <s v="USA"/>
    <s v="PG-13"/>
    <n v="60000000"/>
    <n v="2009"/>
    <n v="7.4"/>
    <n v="2.2000000000000002"/>
    <n v="-22520222"/>
    <s v="Loss"/>
  </r>
  <r>
    <x v="126"/>
    <n v="211"/>
    <n v="125"/>
    <n v="40559930"/>
    <s v="Comedy"/>
    <s v="Crime"/>
    <s v="Romance"/>
    <s v="Thriller"/>
    <m/>
    <m/>
    <m/>
    <s v="Duplicity"/>
    <n v="41727"/>
    <n v="184"/>
    <s v="English"/>
    <s v="USA"/>
    <s v="PG-13"/>
    <n v="60000000"/>
    <n v="2009"/>
    <n v="6.2"/>
    <n v="2.1"/>
    <n v="-19440070"/>
    <s v="Loss"/>
  </r>
  <r>
    <x v="354"/>
    <n v="49"/>
    <n v="94"/>
    <n v="36830057"/>
    <s v="Comedy"/>
    <s v="Family"/>
    <s v="Sci-Fi"/>
    <m/>
    <m/>
    <m/>
    <m/>
    <s v="My Favorite Martian"/>
    <n v="10883"/>
    <n v="73"/>
    <s v="English"/>
    <s v="USA"/>
    <s v="PG"/>
    <n v="65000000"/>
    <n v="1999"/>
    <n v="4.9000000000000004"/>
    <n v="1.6"/>
    <n v="-28169943"/>
    <s v="Loss"/>
  </r>
  <r>
    <x v="279"/>
    <n v="161"/>
    <n v="107"/>
    <n v="36279230"/>
    <s v="Action"/>
    <s v="Crime"/>
    <s v="Thriller"/>
    <m/>
    <m/>
    <m/>
    <m/>
    <s v="The Sentinel"/>
    <n v="42144"/>
    <n v="213"/>
    <s v="English"/>
    <s v="USA"/>
    <s v="PG-13"/>
    <n v="60000000"/>
    <n v="2006"/>
    <n v="6.1"/>
    <n v="1.8"/>
    <n v="-23720770"/>
    <s v="Loss"/>
  </r>
  <r>
    <x v="355"/>
    <n v="156"/>
    <n v="91"/>
    <n v="42194060"/>
    <s v="Adventure"/>
    <s v="Animation"/>
    <s v="Comedy"/>
    <s v="Family"/>
    <s v="Sci-Fi"/>
    <m/>
    <m/>
    <s v="Planet 51"/>
    <n v="41259"/>
    <n v="72"/>
    <s v="English"/>
    <s v="Spain"/>
    <s v="PG"/>
    <n v="70000000"/>
    <n v="2009"/>
    <n v="6.1"/>
    <n v="1.5"/>
    <n v="-27805940"/>
    <s v="Loss"/>
  </r>
  <r>
    <x v="356"/>
    <n v="172"/>
    <n v="116"/>
    <n v="43119879"/>
    <s v="Action"/>
    <s v="Adventure"/>
    <s v="Sci-Fi"/>
    <s v="Thriller"/>
    <m/>
    <m/>
    <m/>
    <s v="Star Trek: Nemesis"/>
    <n v="58450"/>
    <n v="842"/>
    <s v="English"/>
    <s v="USA"/>
    <s v="PG-13"/>
    <n v="60000000"/>
    <n v="2002"/>
    <n v="6.4"/>
    <n v="1.9"/>
    <n v="-16880121"/>
    <s v="Loss"/>
  </r>
  <r>
    <x v="357"/>
    <n v="161"/>
    <n v="100"/>
    <n v="35096190"/>
    <s v="Comedy"/>
    <s v="Crime"/>
    <s v="Romance"/>
    <m/>
    <m/>
    <m/>
    <m/>
    <s v="Intolerable Cruelty"/>
    <n v="76560"/>
    <n v="322"/>
    <s v="English"/>
    <s v="USA"/>
    <s v="PG-13"/>
    <n v="60000000"/>
    <n v="2003"/>
    <n v="6.3"/>
    <n v="1.7"/>
    <n v="-24903810"/>
    <s v="Loss"/>
  </r>
  <r>
    <x v="29"/>
    <n v="258"/>
    <n v="117"/>
    <n v="43290977"/>
    <s v="Crime"/>
    <s v="Drama"/>
    <s v="Mystery"/>
    <s v="Thriller"/>
    <m/>
    <m/>
    <m/>
    <s v="Edge of Darkness"/>
    <n v="75201"/>
    <n v="256"/>
    <s v="English"/>
    <s v="UK"/>
    <s v="R"/>
    <n v="80000000"/>
    <n v="2010"/>
    <n v="6.6"/>
    <n v="2"/>
    <n v="-36709023"/>
    <s v="Loss"/>
  </r>
  <r>
    <x v="168"/>
    <n v="95"/>
    <n v="110"/>
    <n v="33927476"/>
    <s v="Horror"/>
    <s v="Mystery"/>
    <s v="Sci-Fi"/>
    <s v="Thriller"/>
    <m/>
    <m/>
    <m/>
    <s v="The Relic"/>
    <n v="19176"/>
    <n v="165"/>
    <s v="English"/>
    <s v="UK"/>
    <s v="R"/>
    <n v="40000000"/>
    <n v="1997"/>
    <n v="5.7"/>
    <n v="1.8"/>
    <n v="-6072524"/>
    <s v="Loss"/>
  </r>
  <r>
    <x v="353"/>
    <n v="105"/>
    <n v="96"/>
    <n v="32122249"/>
    <s v="Comedy"/>
    <s v="Crime"/>
    <m/>
    <m/>
    <m/>
    <m/>
    <m/>
    <s v="Analyze That"/>
    <n v="69319"/>
    <n v="138"/>
    <s v="English"/>
    <s v="USA"/>
    <s v="R"/>
    <n v="60000000"/>
    <n v="2002"/>
    <n v="5.9"/>
    <n v="1.6"/>
    <n v="-27877751"/>
    <s v="Loss"/>
  </r>
  <r>
    <x v="342"/>
    <n v="198"/>
    <n v="101"/>
    <n v="40076438"/>
    <s v="Action"/>
    <s v="Crime"/>
    <s v="Drama"/>
    <s v="Mystery"/>
    <s v="Thriller"/>
    <m/>
    <m/>
    <s v="Righteous Kill"/>
    <n v="73368"/>
    <n v="248"/>
    <s v="English"/>
    <s v="USA"/>
    <s v="R"/>
    <n v="60000000"/>
    <n v="2008"/>
    <n v="6"/>
    <n v="1.7"/>
    <n v="-19923562"/>
    <s v="Loss"/>
  </r>
  <r>
    <x v="358"/>
    <n v="79"/>
    <n v="111"/>
    <n v="32940507"/>
    <s v="Action"/>
    <s v="Crime"/>
    <s v="Drama"/>
    <s v="Thriller"/>
    <m/>
    <m/>
    <m/>
    <s v="Mercury Rising"/>
    <n v="54314"/>
    <n v="127"/>
    <s v="English"/>
    <s v="USA"/>
    <s v="R"/>
    <n v="60000000"/>
    <n v="1998"/>
    <n v="6.1"/>
    <n v="1.8"/>
    <n v="-27059493"/>
    <s v="Loss"/>
  </r>
  <r>
    <x v="92"/>
    <n v="210"/>
    <n v="117"/>
    <n v="31670931"/>
    <s v="Biography"/>
    <s v="Drama"/>
    <s v="Music"/>
    <m/>
    <m/>
    <m/>
    <m/>
    <s v="The Soloist"/>
    <n v="44099"/>
    <n v="143"/>
    <s v="English"/>
    <s v="UK"/>
    <s v="PG-13"/>
    <n v="60000000"/>
    <n v="2009"/>
    <n v="6.7"/>
    <n v="2"/>
    <n v="-28329069"/>
    <s v="Loss"/>
  </r>
  <r>
    <x v="334"/>
    <n v="125"/>
    <n v="126"/>
    <n v="30695227"/>
    <s v="Drama"/>
    <s v="Fantasy"/>
    <s v="Sport"/>
    <m/>
    <m/>
    <m/>
    <m/>
    <s v="The Legend of Bagger Vance"/>
    <n v="45296"/>
    <n v="267"/>
    <s v="English"/>
    <s v="USA"/>
    <s v="PG-13"/>
    <n v="60000000"/>
    <n v="2000"/>
    <n v="6.7"/>
    <n v="2.1"/>
    <n v="-29304773"/>
    <s v="Loss"/>
  </r>
  <r>
    <x v="280"/>
    <n v="149"/>
    <n v="152"/>
    <n v="32522352"/>
    <s v="Adventure"/>
    <s v="Comedy"/>
    <s v="Drama"/>
    <s v="Music"/>
    <m/>
    <m/>
    <m/>
    <s v="Almost Famous"/>
    <n v="207287"/>
    <n v="822"/>
    <s v="English"/>
    <s v="USA"/>
    <s v="R"/>
    <n v="60000000"/>
    <n v="2000"/>
    <n v="7.9"/>
    <n v="2.5"/>
    <n v="-27477648"/>
    <s v="Loss"/>
  </r>
  <r>
    <x v="94"/>
    <n v="77"/>
    <n v="101"/>
    <n v="26082914"/>
    <s v="Action"/>
    <s v="Adventure"/>
    <s v="Crime"/>
    <s v="Thriller"/>
    <m/>
    <m/>
    <m/>
    <s v="xXx: State of the Union"/>
    <n v="51349"/>
    <n v="213"/>
    <s v="English"/>
    <s v="USA"/>
    <s v="PG-13"/>
    <n v="87000000"/>
    <n v="2005"/>
    <n v="4.3"/>
    <n v="1.7"/>
    <n v="-60917086"/>
    <s v="Loss"/>
  </r>
  <r>
    <x v="359"/>
    <n v="225"/>
    <n v="87"/>
    <n v="29136626"/>
    <s v="Action"/>
    <s v="Fantasy"/>
    <s v="Horror"/>
    <s v="Sci-Fi"/>
    <s v="Thriller"/>
    <m/>
    <m/>
    <s v="Priest"/>
    <n v="97089"/>
    <n v="233"/>
    <s v="English"/>
    <s v="USA"/>
    <s v="PG-13"/>
    <n v="60000000"/>
    <n v="2011"/>
    <n v="5.7"/>
    <n v="1.4"/>
    <n v="-30863374"/>
    <s v="Loss"/>
  </r>
  <r>
    <x v="360"/>
    <n v="98"/>
    <n v="85"/>
    <n v="26288320"/>
    <s v="Adventure"/>
    <s v="Animation"/>
    <s v="Comedy"/>
    <s v="Drama"/>
    <s v="Family"/>
    <s v="Fantasy"/>
    <s v="Romance"/>
    <s v="Sinbad: Legend of the Seven Seas"/>
    <n v="36144"/>
    <n v="91"/>
    <s v="English"/>
    <s v="USA"/>
    <s v="PG"/>
    <n v="60000000"/>
    <n v="2003"/>
    <n v="6.7"/>
    <n v="1.4"/>
    <n v="-33711680"/>
    <s v="Loss"/>
  </r>
  <r>
    <x v="206"/>
    <n v="172"/>
    <n v="130"/>
    <n v="26616590"/>
    <s v="Horror"/>
    <s v="Sci-Fi"/>
    <s v="Thriller"/>
    <m/>
    <m/>
    <m/>
    <m/>
    <s v="Event Horizon"/>
    <n v="120416"/>
    <n v="857"/>
    <s v="English"/>
    <s v="UK"/>
    <s v="R"/>
    <n v="60000000"/>
    <n v="1997"/>
    <n v="6.7"/>
    <n v="2.2000000000000002"/>
    <n v="-33383410"/>
    <s v="Loss"/>
  </r>
  <r>
    <x v="49"/>
    <n v="117"/>
    <n v="104"/>
    <n v="30063805"/>
    <s v="Drama"/>
    <s v="Fantasy"/>
    <s v="Mystery"/>
    <s v="Romance"/>
    <s v="Thriller"/>
    <m/>
    <m/>
    <s v="Dragonfly"/>
    <n v="31788"/>
    <n v="243"/>
    <s v="English"/>
    <s v="USA"/>
    <s v="PG-13"/>
    <n v="60000000"/>
    <n v="2002"/>
    <n v="6.1"/>
    <n v="1.7"/>
    <n v="-29936195"/>
    <s v="Loss"/>
  </r>
  <r>
    <x v="199"/>
    <n v="240"/>
    <n v="121"/>
    <n v="22518325"/>
    <s v="Crime"/>
    <s v="Drama"/>
    <s v="Mystery"/>
    <s v="Thriller"/>
    <m/>
    <m/>
    <m/>
    <s v="The Black Dahlia"/>
    <n v="63363"/>
    <n v="644"/>
    <s v="English"/>
    <s v="Germany"/>
    <s v="R"/>
    <n v="50000000"/>
    <n v="2006"/>
    <n v="5.6"/>
    <n v="2"/>
    <n v="-27481675"/>
    <s v="Loss"/>
  </r>
  <r>
    <x v="361"/>
    <n v="123"/>
    <n v="140"/>
    <n v="13082288"/>
    <s v="Action"/>
    <s v="Adventure"/>
    <s v="Drama"/>
    <s v="History"/>
    <s v="Romance"/>
    <s v="War"/>
    <m/>
    <s v="Flyboys"/>
    <n v="35565"/>
    <n v="247"/>
    <s v="English"/>
    <s v="UK"/>
    <s v="PG-13"/>
    <n v="60000000"/>
    <n v="2006"/>
    <n v="6.6"/>
    <n v="2.2999999999999998"/>
    <n v="-46917712"/>
    <s v="Loss"/>
  </r>
  <r>
    <x v="362"/>
    <n v="110"/>
    <n v="131"/>
    <n v="18208078"/>
    <s v="Action"/>
    <s v="Drama"/>
    <s v="Thriller"/>
    <m/>
    <m/>
    <m/>
    <m/>
    <s v="The Last Castle"/>
    <n v="57100"/>
    <n v="281"/>
    <s v="English"/>
    <s v="USA"/>
    <s v="R"/>
    <n v="60000000"/>
    <n v="2001"/>
    <n v="6.9"/>
    <n v="2.2000000000000002"/>
    <n v="-41791922"/>
    <s v="Loss"/>
  </r>
  <r>
    <x v="363"/>
    <n v="100"/>
    <n v="91"/>
    <n v="14218868"/>
    <s v="Horror"/>
    <s v="Sci-Fi"/>
    <s v="Thriller"/>
    <m/>
    <m/>
    <m/>
    <m/>
    <s v="Supernova"/>
    <n v="14596"/>
    <n v="282"/>
    <s v="English"/>
    <s v="USA"/>
    <s v="PG-13"/>
    <n v="65000000"/>
    <n v="2000"/>
    <n v="4.8"/>
    <n v="1.5"/>
    <n v="-50781132"/>
    <s v="Loss"/>
  </r>
  <r>
    <x v="364"/>
    <n v="189"/>
    <n v="118"/>
    <n v="22451"/>
    <s v="Drama"/>
    <s v="Fantasy"/>
    <s v="Mystery"/>
    <s v="Romance"/>
    <m/>
    <m/>
    <m/>
    <s v="Winter's Tale"/>
    <n v="41288"/>
    <n v="126"/>
    <s v="English"/>
    <s v="USA"/>
    <s v="PG-13"/>
    <n v="60000000"/>
    <n v="2014"/>
    <n v="6.2"/>
    <n v="2"/>
    <n v="-59977549"/>
    <s v="Loss"/>
  </r>
  <r>
    <x v="365"/>
    <n v="212"/>
    <n v="130"/>
    <n v="31165421"/>
    <s v="Fantasy"/>
    <s v="Horror"/>
    <s v="Mystery"/>
    <s v="Romance"/>
    <m/>
    <m/>
    <m/>
    <s v="The Mortal Instruments: City of Bones"/>
    <n v="107028"/>
    <n v="457"/>
    <s v="English"/>
    <s v="USA"/>
    <s v="PG-13"/>
    <n v="60000000"/>
    <n v="2013"/>
    <n v="6"/>
    <n v="2.2000000000000002"/>
    <n v="-28834579"/>
    <s v="Loss"/>
  </r>
  <r>
    <x v="338"/>
    <n v="127"/>
    <n v="90"/>
    <n v="11802056"/>
    <s v="Adventure"/>
    <s v="Comedy"/>
    <s v="Family"/>
    <s v="Romance"/>
    <s v="Sci-Fi"/>
    <m/>
    <m/>
    <s v="Meet Dave"/>
    <n v="31640"/>
    <n v="109"/>
    <s v="English"/>
    <s v="USA"/>
    <s v="PG"/>
    <n v="60000000"/>
    <n v="2008"/>
    <n v="4.9000000000000004"/>
    <n v="1.5"/>
    <n v="-48197944"/>
    <s v="Loss"/>
  </r>
  <r>
    <x v="366"/>
    <n v="196"/>
    <n v="103"/>
    <n v="25472967"/>
    <s v="Drama"/>
    <s v="Horror"/>
    <s v="Thriller"/>
    <m/>
    <m/>
    <m/>
    <m/>
    <s v="Dark Water"/>
    <n v="44966"/>
    <n v="411"/>
    <s v="English"/>
    <s v="USA"/>
    <s v="PG-13"/>
    <n v="30000000"/>
    <n v="2005"/>
    <n v="5.6"/>
    <n v="1.7"/>
    <n v="-4527033"/>
    <s v="Loss"/>
  </r>
  <r>
    <x v="80"/>
    <n v="115"/>
    <n v="122"/>
    <n v="22362500"/>
    <s v="Comedy"/>
    <s v="Drama"/>
    <m/>
    <m/>
    <m/>
    <m/>
    <m/>
    <s v="Edtv"/>
    <n v="35599"/>
    <n v="195"/>
    <s v="English"/>
    <s v="USA"/>
    <s v="PG-13"/>
    <n v="55000000"/>
    <n v="1999"/>
    <n v="6.1"/>
    <n v="2"/>
    <n v="-32637500"/>
    <s v="Loss"/>
  </r>
  <r>
    <x v="367"/>
    <n v="161"/>
    <n v="106"/>
    <n v="17281832"/>
    <s v="Adventure"/>
    <s v="Family"/>
    <s v="Fantasy"/>
    <m/>
    <m/>
    <m/>
    <m/>
    <s v="Inkheart"/>
    <n v="60232"/>
    <n v="110"/>
    <s v="English"/>
    <s v="Germany"/>
    <s v="PG"/>
    <n v="60000000"/>
    <n v="2008"/>
    <n v="6.1"/>
    <n v="1.8"/>
    <n v="-42718168"/>
    <s v="Loss"/>
  </r>
  <r>
    <x v="319"/>
    <n v="223"/>
    <n v="103"/>
    <n v="19781879"/>
    <s v="Action"/>
    <s v="Crime"/>
    <s v="Fantasy"/>
    <s v="Thriller"/>
    <m/>
    <m/>
    <m/>
    <s v="The Spirit"/>
    <n v="53864"/>
    <n v="290"/>
    <s v="English"/>
    <s v="USA"/>
    <s v="PG-13"/>
    <n v="60000000"/>
    <n v="2008"/>
    <n v="4.8"/>
    <n v="1.7"/>
    <n v="-40218121"/>
    <s v="Loss"/>
  </r>
  <r>
    <x v="368"/>
    <n v="181"/>
    <n v="107"/>
    <n v="7605668"/>
    <s v="Action"/>
    <s v="Comedy"/>
    <s v="Mystery"/>
    <s v="Romance"/>
    <m/>
    <m/>
    <m/>
    <s v="Mortdecai"/>
    <n v="47320"/>
    <n v="188"/>
    <s v="English"/>
    <s v="UK"/>
    <s v="R"/>
    <n v="60000000"/>
    <n v="2015"/>
    <n v="5.5"/>
    <n v="1.8"/>
    <n v="-52394332"/>
    <s v="Loss"/>
  </r>
  <r>
    <x v="369"/>
    <n v="140"/>
    <n v="156"/>
    <n v="4535117"/>
    <s v="Action"/>
    <s v="Adventure"/>
    <s v="Fantasy"/>
    <s v="Thriller"/>
    <m/>
    <m/>
    <m/>
    <s v="In the Name of the King: A Dungeon Siege Tale"/>
    <n v="38398"/>
    <n v="368"/>
    <s v="English"/>
    <s v="Germany"/>
    <s v="PG-13"/>
    <n v="60000000"/>
    <n v="2007"/>
    <n v="3.8"/>
    <n v="2.6"/>
    <n v="-55464883"/>
    <s v="Loss"/>
  </r>
  <r>
    <x v="29"/>
    <n v="54"/>
    <n v="127"/>
    <n v="4426297"/>
    <s v="Adventure"/>
    <s v="Drama"/>
    <s v="Romance"/>
    <s v="War"/>
    <m/>
    <m/>
    <m/>
    <s v="Beyond Borders"/>
    <n v="22570"/>
    <n v="156"/>
    <s v="English"/>
    <s v="USA"/>
    <s v="R"/>
    <n v="35000000"/>
    <n v="2003"/>
    <n v="6.5"/>
    <n v="2.1"/>
    <n v="-30573703"/>
    <s v="Loss"/>
  </r>
  <r>
    <x v="370"/>
    <n v="81"/>
    <n v="132"/>
    <n v="10166502"/>
    <s v="Action"/>
    <s v="Drama"/>
    <s v="War"/>
    <m/>
    <m/>
    <m/>
    <m/>
    <s v="The Great Raid"/>
    <n v="18209"/>
    <n v="183"/>
    <s v="Filipino"/>
    <s v="USA"/>
    <s v="R"/>
    <n v="80000000"/>
    <n v="2005"/>
    <n v="6.7"/>
    <n v="2.2000000000000002"/>
    <n v="-69833498"/>
    <s v="Loss"/>
  </r>
  <r>
    <x v="371"/>
    <n v="579"/>
    <n v="108"/>
    <n v="363024263"/>
    <s v="Action"/>
    <s v="Adventure"/>
    <s v="Comedy"/>
    <s v="Romance"/>
    <s v="Sci-Fi"/>
    <m/>
    <m/>
    <s v="Deadpool"/>
    <n v="479047"/>
    <n v="1058"/>
    <s v="English"/>
    <s v="USA"/>
    <s v="R"/>
    <n v="58000000"/>
    <n v="2016"/>
    <n v="8.1"/>
    <n v="1.8"/>
    <n v="305024263"/>
    <s v="Profit"/>
  </r>
  <r>
    <x v="372"/>
    <n v="56"/>
    <n v="114"/>
    <n v="12065985"/>
    <s v="Comedy"/>
    <s v="Drama"/>
    <m/>
    <m/>
    <m/>
    <m/>
    <m/>
    <s v="Holy Man"/>
    <n v="16260"/>
    <n v="88"/>
    <s v="English"/>
    <s v="USA"/>
    <s v="PG"/>
    <n v="60000000"/>
    <n v="1998"/>
    <n v="4.9000000000000004"/>
    <n v="1.9"/>
    <n v="-47934015"/>
    <s v="Loss"/>
  </r>
  <r>
    <x v="309"/>
    <n v="490"/>
    <n v="133"/>
    <n v="350123553"/>
    <s v="Action"/>
    <s v="Biography"/>
    <s v="Drama"/>
    <s v="History"/>
    <s v="Thriller"/>
    <s v="War"/>
    <m/>
    <s v="American Sniper"/>
    <n v="325264"/>
    <n v="916"/>
    <s v="English"/>
    <s v="USA"/>
    <s v="R"/>
    <n v="58800000"/>
    <n v="2014"/>
    <n v="7.3"/>
    <n v="2.2000000000000002"/>
    <n v="291323553"/>
    <s v="Profit"/>
  </r>
  <r>
    <x v="44"/>
    <n v="218"/>
    <n v="103"/>
    <n v="80021740"/>
    <s v="Adventure"/>
    <s v="Comedy"/>
    <s v="Family"/>
    <s v="Fantasy"/>
    <s v="Horror"/>
    <m/>
    <m/>
    <s v="Goosebumps"/>
    <n v="47968"/>
    <n v="154"/>
    <s v="English"/>
    <s v="USA"/>
    <s v="PG"/>
    <n v="58000000"/>
    <n v="2015"/>
    <n v="6.4"/>
    <n v="1.7"/>
    <n v="22021740"/>
    <s v="Profit"/>
  </r>
  <r>
    <x v="188"/>
    <n v="142"/>
    <n v="95"/>
    <n v="48291624"/>
    <s v="Comedy"/>
    <s v="Fantasy"/>
    <s v="Romance"/>
    <m/>
    <m/>
    <m/>
    <m/>
    <s v="Just Like Heaven"/>
    <n v="82819"/>
    <n v="263"/>
    <s v="English"/>
    <s v="USA"/>
    <s v="PG-13"/>
    <n v="58000000"/>
    <n v="2005"/>
    <n v="6.7"/>
    <n v="1.6"/>
    <n v="-9708376"/>
    <s v="Loss"/>
  </r>
  <r>
    <x v="339"/>
    <n v="57"/>
    <n v="90"/>
    <n v="35231365"/>
    <s v="Comedy"/>
    <s v="Family"/>
    <s v="Romance"/>
    <s v="Sci-Fi"/>
    <m/>
    <m/>
    <m/>
    <s v="The Flintstones in Viva Rock Vegas"/>
    <n v="15517"/>
    <n v="85"/>
    <s v="English"/>
    <s v="USA"/>
    <s v="PG"/>
    <n v="60000000"/>
    <n v="2000"/>
    <n v="3.6"/>
    <n v="1.5"/>
    <n v="-24768635"/>
    <s v="Loss"/>
  </r>
  <r>
    <x v="373"/>
    <n v="84"/>
    <n v="87"/>
    <n v="53715611"/>
    <s v="Action"/>
    <s v="Adventure"/>
    <s v="Thriller"/>
    <s v="War"/>
    <m/>
    <m/>
    <m/>
    <s v="Rambo III"/>
    <n v="92106"/>
    <n v="171"/>
    <s v="English"/>
    <s v="USA"/>
    <s v="R"/>
    <n v="63000000"/>
    <n v="1988"/>
    <n v="5.7"/>
    <n v="1.4"/>
    <n v="-9284389"/>
    <s v="Loss"/>
  </r>
  <r>
    <x v="283"/>
    <n v="186"/>
    <n v="114"/>
    <n v="31199215"/>
    <s v="Comedy"/>
    <s v="Drama"/>
    <s v="Romance"/>
    <s v="Sport"/>
    <m/>
    <m/>
    <m/>
    <s v="Leatherheads"/>
    <n v="27664"/>
    <n v="120"/>
    <s v="English"/>
    <s v="USA"/>
    <s v="PG-13"/>
    <n v="58000000"/>
    <n v="2008"/>
    <n v="6"/>
    <n v="1.9"/>
    <n v="-26800785"/>
    <s v="Loss"/>
  </r>
  <r>
    <x v="330"/>
    <n v="133"/>
    <n v="103"/>
    <n v="29580087"/>
    <s v="Comedy"/>
    <s v="Drama"/>
    <s v="Romance"/>
    <m/>
    <m/>
    <m/>
    <m/>
    <s v="Did You Hear About the Morgans?"/>
    <n v="29523"/>
    <n v="121"/>
    <s v="English"/>
    <s v="USA"/>
    <s v="PG-13"/>
    <n v="58000000"/>
    <n v="2009"/>
    <n v="4.7"/>
    <n v="1.7"/>
    <n v="-28419913"/>
    <s v="Loss"/>
  </r>
  <r>
    <x v="76"/>
    <n v="246"/>
    <n v="125"/>
    <n v="44665963"/>
    <s v="Comedy"/>
    <m/>
    <m/>
    <m/>
    <m/>
    <m/>
    <m/>
    <s v="The Internship"/>
    <n v="159931"/>
    <n v="281"/>
    <s v="English"/>
    <s v="USA"/>
    <s v="PG-13"/>
    <n v="58000000"/>
    <n v="2013"/>
    <n v="6.3"/>
    <n v="2.1"/>
    <n v="-13334037"/>
    <s v="Loss"/>
  </r>
  <r>
    <x v="206"/>
    <n v="253"/>
    <n v="97"/>
    <n v="60128566"/>
    <s v="Action"/>
    <s v="Adventure"/>
    <s v="Horror"/>
    <s v="Sci-Fi"/>
    <m/>
    <m/>
    <m/>
    <s v="Resident Evil: Afterlife"/>
    <n v="131447"/>
    <n v="410"/>
    <s v="English"/>
    <s v="Germany"/>
    <s v="R"/>
    <n v="60000000"/>
    <n v="2010"/>
    <n v="5.9"/>
    <n v="1.6"/>
    <n v="128566"/>
    <s v="Profit"/>
  </r>
  <r>
    <x v="374"/>
    <n v="144"/>
    <n v="125"/>
    <n v="49875589"/>
    <s v="Action"/>
    <s v="Adventure"/>
    <s v="Drama"/>
    <s v="History"/>
    <s v="War"/>
    <m/>
    <m/>
    <s v="Red Tails"/>
    <n v="28807"/>
    <n v="273"/>
    <s v="English"/>
    <s v="USA"/>
    <s v="PG-13"/>
    <n v="58000000"/>
    <n v="2012"/>
    <n v="5.9"/>
    <n v="2.1"/>
    <n v="-8124411"/>
    <s v="Loss"/>
  </r>
  <r>
    <x v="315"/>
    <n v="117"/>
    <n v="136"/>
    <n v="60984028"/>
    <s v="Drama"/>
    <s v="Mystery"/>
    <s v="Thriller"/>
    <m/>
    <m/>
    <m/>
    <m/>
    <s v="The Devil's Advocate"/>
    <n v="259519"/>
    <n v="431"/>
    <s v="English"/>
    <s v="USA"/>
    <s v="R"/>
    <n v="57000000"/>
    <n v="1997"/>
    <n v="7.5"/>
    <n v="2.2999999999999998"/>
    <n v="3984028"/>
    <s v="Profit"/>
  </r>
  <r>
    <x v="375"/>
    <n v="157"/>
    <n v="116"/>
    <n v="36931089"/>
    <s v="Comedy"/>
    <m/>
    <m/>
    <m/>
    <m/>
    <m/>
    <m/>
    <s v="That's My Boy"/>
    <n v="70681"/>
    <n v="198"/>
    <s v="English"/>
    <s v="USA"/>
    <s v="R"/>
    <n v="70000000"/>
    <n v="2012"/>
    <n v="5.6"/>
    <n v="1.9"/>
    <n v="-33068911"/>
    <s v="Loss"/>
  </r>
  <r>
    <x v="47"/>
    <n v="60"/>
    <n v="103"/>
    <n v="51317350"/>
    <s v="Action"/>
    <s v="Adventure"/>
    <s v="Fantasy"/>
    <m/>
    <m/>
    <m/>
    <m/>
    <s v="DragonHeart"/>
    <n v="78343"/>
    <n v="139"/>
    <s v="English"/>
    <s v="USA"/>
    <s v="PG-13"/>
    <n v="57000000"/>
    <n v="1996"/>
    <n v="6.4"/>
    <n v="1.7"/>
    <n v="-5682650"/>
    <s v="Loss"/>
  </r>
  <r>
    <x v="24"/>
    <n v="117"/>
    <n v="97"/>
    <n v="28328132"/>
    <s v="Action"/>
    <s v="Comedy"/>
    <s v="Crime"/>
    <s v="Drama"/>
    <m/>
    <m/>
    <m/>
    <s v="After the Sunset"/>
    <n v="38298"/>
    <n v="147"/>
    <s v="English"/>
    <s v="USA"/>
    <s v="PG-13"/>
    <n v="58000000"/>
    <n v="2004"/>
    <n v="6.3"/>
    <n v="1.6"/>
    <n v="-29671868"/>
    <s v="Loss"/>
  </r>
  <r>
    <x v="376"/>
    <n v="287"/>
    <n v="96"/>
    <n v="51774002"/>
    <s v="Action"/>
    <s v="Fantasy"/>
    <s v="Thriller"/>
    <m/>
    <m/>
    <m/>
    <m/>
    <s v="Ghost Rider: Spirit of Vengeance"/>
    <n v="87745"/>
    <n v="331"/>
    <s v="English"/>
    <s v="USA"/>
    <s v="PG-13"/>
    <n v="57000000"/>
    <n v="2011"/>
    <n v="4.3"/>
    <n v="1.6"/>
    <n v="-5225998"/>
    <s v="Loss"/>
  </r>
  <r>
    <x v="377"/>
    <n v="96"/>
    <n v="131"/>
    <n v="25528495"/>
    <s v="Drama"/>
    <s v="Music"/>
    <s v="Romance"/>
    <s v="War"/>
    <m/>
    <m/>
    <m/>
    <s v="Captain Corelli's Mandolin"/>
    <n v="28099"/>
    <n v="220"/>
    <s v="English"/>
    <s v="UK"/>
    <s v="R"/>
    <n v="57000000"/>
    <n v="2001"/>
    <n v="5.9"/>
    <n v="2.2000000000000002"/>
    <n v="-31471505"/>
    <s v="Loss"/>
  </r>
  <r>
    <x v="226"/>
    <n v="125"/>
    <n v="95"/>
    <n v="113006880"/>
    <s v="Action"/>
    <s v="Comedy"/>
    <s v="Drama"/>
    <s v="Family"/>
    <s v="Thriller"/>
    <m/>
    <m/>
    <s v="The Pacifier"/>
    <n v="66308"/>
    <n v="225"/>
    <s v="English"/>
    <s v="Canada"/>
    <s v="PG"/>
    <n v="56000000"/>
    <n v="2005"/>
    <n v="5.5"/>
    <n v="1.6"/>
    <n v="57006880"/>
    <s v="Profit"/>
  </r>
  <r>
    <x v="378"/>
    <n v="117"/>
    <n v="86"/>
    <n v="45860039"/>
    <s v="Action"/>
    <s v="Crime"/>
    <m/>
    <m/>
    <m/>
    <m/>
    <m/>
    <s v="Walking Tall"/>
    <n v="53118"/>
    <n v="221"/>
    <s v="English"/>
    <s v="USA"/>
    <s v="PG-13"/>
    <n v="56000000"/>
    <n v="2004"/>
    <n v="6.2"/>
    <n v="1.4"/>
    <n v="-10139961"/>
    <s v="Loss"/>
  </r>
  <r>
    <x v="41"/>
    <n v="149"/>
    <n v="142"/>
    <n v="329691196"/>
    <s v="Comedy"/>
    <s v="Drama"/>
    <m/>
    <m/>
    <m/>
    <m/>
    <m/>
    <s v="Forrest Gump"/>
    <n v="1251222"/>
    <n v="1398"/>
    <s v="English"/>
    <s v="USA"/>
    <s v="PG-13"/>
    <n v="55000000"/>
    <n v="1994"/>
    <n v="8.8000000000000007"/>
    <n v="2.4"/>
    <n v="274691196"/>
    <s v="Profit"/>
  </r>
  <r>
    <x v="327"/>
    <n v="131"/>
    <n v="92"/>
    <n v="217326336"/>
    <s v="Animation"/>
    <s v="Comedy"/>
    <s v="Family"/>
    <s v="Fantasy"/>
    <s v="Music"/>
    <m/>
    <m/>
    <s v="Alvin and the Chipmunks"/>
    <n v="57276"/>
    <n v="146"/>
    <s v="English"/>
    <s v="USA"/>
    <s v="PG"/>
    <n v="60000000"/>
    <n v="2007"/>
    <n v="5.2"/>
    <n v="1.5"/>
    <n v="157326336"/>
    <s v="Profit"/>
  </r>
  <r>
    <x v="181"/>
    <n v="150"/>
    <n v="108"/>
    <n v="166225040"/>
    <s v="Comedy"/>
    <m/>
    <m/>
    <m/>
    <m/>
    <m/>
    <m/>
    <s v="Meet the Parents"/>
    <n v="260442"/>
    <n v="507"/>
    <s v="English"/>
    <s v="USA"/>
    <s v="PG-13"/>
    <n v="55000000"/>
    <n v="2000"/>
    <n v="7"/>
    <n v="1.8"/>
    <n v="111225040"/>
    <s v="Profit"/>
  </r>
  <r>
    <x v="379"/>
    <n v="92"/>
    <n v="84"/>
    <n v="141600000"/>
    <s v="Adventure"/>
    <s v="Animation"/>
    <s v="Drama"/>
    <s v="Family"/>
    <s v="History"/>
    <s v="Musical"/>
    <s v="Romance"/>
    <s v="Pocahontas"/>
    <n v="119675"/>
    <n v="216"/>
    <s v="English"/>
    <s v="USA"/>
    <s v="G"/>
    <n v="55000000"/>
    <n v="1995"/>
    <n v="6.6"/>
    <n v="1.4"/>
    <n v="86600000"/>
    <s v="Profit"/>
  </r>
  <r>
    <x v="101"/>
    <n v="169"/>
    <n v="188"/>
    <n v="134218018"/>
    <s v="Action"/>
    <s v="Adventure"/>
    <s v="Drama"/>
    <s v="Romance"/>
    <s v="Sci-Fi"/>
    <m/>
    <m/>
    <s v="Superman"/>
    <n v="126357"/>
    <n v="497"/>
    <s v="English"/>
    <s v="USA"/>
    <s v="PG"/>
    <n v="55000000"/>
    <n v="1978"/>
    <n v="7.3"/>
    <n v="3.1"/>
    <n v="79218018"/>
    <s v="Profit"/>
  </r>
  <r>
    <x v="49"/>
    <n v="57"/>
    <n v="95"/>
    <n v="128769345"/>
    <s v="Comedy"/>
    <s v="Romance"/>
    <s v="Sci-Fi"/>
    <m/>
    <m/>
    <m/>
    <m/>
    <s v="The Nutty Professor"/>
    <n v="86556"/>
    <n v="99"/>
    <s v="English"/>
    <s v="USA"/>
    <s v="PG-13"/>
    <n v="54000000"/>
    <n v="1996"/>
    <n v="5.6"/>
    <n v="1.6"/>
    <n v="74769345"/>
    <s v="Profit"/>
  </r>
  <r>
    <x v="264"/>
    <n v="171"/>
    <n v="118"/>
    <n v="177575142"/>
    <s v="Comedy"/>
    <s v="Romance"/>
    <m/>
    <m/>
    <m/>
    <m/>
    <m/>
    <s v="Hitch"/>
    <n v="244840"/>
    <n v="372"/>
    <s v="English"/>
    <s v="USA"/>
    <s v="PG-13"/>
    <n v="70000000"/>
    <n v="2005"/>
    <n v="6.6"/>
    <n v="2"/>
    <n v="107575142"/>
    <s v="Profit"/>
  </r>
  <r>
    <x v="380"/>
    <n v="53"/>
    <n v="92"/>
    <n v="105263257"/>
    <s v="Action"/>
    <s v="Adventure"/>
    <s v="Comedy"/>
    <s v="Family"/>
    <s v="Romance"/>
    <m/>
    <m/>
    <s v="George of the Jungle"/>
    <n v="56168"/>
    <n v="103"/>
    <s v="English"/>
    <s v="USA"/>
    <s v="PG"/>
    <n v="55000000"/>
    <n v="1997"/>
    <n v="5.4"/>
    <n v="1.5"/>
    <n v="50263257"/>
    <s v="Profit"/>
  </r>
  <r>
    <x v="381"/>
    <n v="153"/>
    <n v="74"/>
    <n v="104354205"/>
    <s v="Comedy"/>
    <s v="Romance"/>
    <m/>
    <m/>
    <m/>
    <m/>
    <m/>
    <s v="American Wedding"/>
    <n v="162331"/>
    <n v="332"/>
    <s v="English"/>
    <s v="USA"/>
    <s v="R"/>
    <n v="55000000"/>
    <n v="2003"/>
    <n v="6.3"/>
    <n v="1.2"/>
    <n v="49354205"/>
    <s v="Profit"/>
  </r>
  <r>
    <x v="111"/>
    <n v="491"/>
    <n v="134"/>
    <n v="107100855"/>
    <s v="Biography"/>
    <s v="Drama"/>
    <s v="Thriller"/>
    <m/>
    <m/>
    <m/>
    <m/>
    <s v="Captain Phillips"/>
    <n v="323353"/>
    <n v="527"/>
    <s v="English"/>
    <s v="USA"/>
    <s v="PG-13"/>
    <n v="55000000"/>
    <n v="2013"/>
    <n v="7.9"/>
    <n v="2.2000000000000002"/>
    <n v="52100855"/>
    <s v="Profit"/>
  </r>
  <r>
    <x v="76"/>
    <n v="247"/>
    <n v="101"/>
    <n v="98711404"/>
    <s v="Comedy"/>
    <s v="Crime"/>
    <s v="Romance"/>
    <s v="Thriller"/>
    <m/>
    <m/>
    <m/>
    <s v="Date Night"/>
    <n v="127571"/>
    <n v="207"/>
    <s v="English"/>
    <s v="USA"/>
    <s v="PG-13"/>
    <n v="55000000"/>
    <n v="2010"/>
    <n v="6.3"/>
    <n v="1.7"/>
    <n v="43711404"/>
    <s v="Profit"/>
  </r>
  <r>
    <x v="171"/>
    <n v="26"/>
    <n v="100"/>
    <n v="100328194"/>
    <s v="Comedy"/>
    <s v="Family"/>
    <s v="Fantasy"/>
    <m/>
    <m/>
    <m/>
    <m/>
    <s v="Casper"/>
    <n v="85903"/>
    <n v="92"/>
    <s v="English"/>
    <s v="USA"/>
    <s v="PG"/>
    <n v="50000000"/>
    <n v="1995"/>
    <n v="6"/>
    <n v="1.7"/>
    <n v="50328194"/>
    <s v="Profit"/>
  </r>
  <r>
    <x v="259"/>
    <n v="292"/>
    <n v="132"/>
    <n v="101530738"/>
    <s v="Action"/>
    <s v="Crime"/>
    <s v="Thriller"/>
    <m/>
    <m/>
    <m/>
    <m/>
    <s v="The Equalizer"/>
    <n v="229574"/>
    <n v="436"/>
    <s v="English"/>
    <s v="USA"/>
    <s v="R"/>
    <n v="55000000"/>
    <n v="2014"/>
    <n v="7.2"/>
    <n v="2.2000000000000002"/>
    <n v="46530738"/>
    <s v="Profit"/>
  </r>
  <r>
    <x v="382"/>
    <n v="114"/>
    <n v="105"/>
    <n v="93815117"/>
    <s v="Comedy"/>
    <s v="Drama"/>
    <s v="Romance"/>
    <m/>
    <m/>
    <m/>
    <m/>
    <s v="Maid in Manhattan"/>
    <n v="68417"/>
    <n v="242"/>
    <s v="English"/>
    <s v="USA"/>
    <s v="PG-13"/>
    <n v="55000000"/>
    <n v="2002"/>
    <n v="5.0999999999999996"/>
    <n v="1.8"/>
    <n v="38815117"/>
    <s v="Profit"/>
  </r>
  <r>
    <x v="156"/>
    <n v="82"/>
    <n v="123"/>
    <n v="91400000"/>
    <s v="Action"/>
    <s v="Drama"/>
    <s v="Thriller"/>
    <s v="War"/>
    <m/>
    <m/>
    <m/>
    <s v="Crimson Tide"/>
    <n v="81026"/>
    <n v="194"/>
    <s v="English"/>
    <s v="USA"/>
    <s v="R"/>
    <n v="53000000"/>
    <n v="1995"/>
    <n v="7.3"/>
    <n v="2"/>
    <n v="38400000"/>
    <s v="Profit"/>
  </r>
  <r>
    <x v="383"/>
    <n v="201"/>
    <n v="117"/>
    <n v="162586036"/>
    <s v="Biography"/>
    <s v="Drama"/>
    <m/>
    <m/>
    <m/>
    <m/>
    <m/>
    <s v="The Pursuit of Happyness"/>
    <n v="338383"/>
    <n v="611"/>
    <s v="English"/>
    <s v="USA"/>
    <s v="PG-13"/>
    <n v="55000000"/>
    <n v="2006"/>
    <n v="8"/>
    <n v="2"/>
    <n v="107586036"/>
    <s v="Profit"/>
  </r>
  <r>
    <x v="121"/>
    <n v="231"/>
    <n v="98"/>
    <n v="89706988"/>
    <s v="Drama"/>
    <s v="Mystery"/>
    <s v="Thriller"/>
    <m/>
    <m/>
    <m/>
    <m/>
    <s v="Flightplan"/>
    <n v="126746"/>
    <n v="600"/>
    <s v="English"/>
    <s v="USA"/>
    <s v="PG-13"/>
    <n v="55000000"/>
    <n v="2005"/>
    <n v="6.2"/>
    <n v="1.6"/>
    <n v="34706988"/>
    <s v="Profit"/>
  </r>
  <r>
    <x v="262"/>
    <n v="55"/>
    <n v="128"/>
    <n v="83000000"/>
    <s v="Drama"/>
    <s v="Thriller"/>
    <m/>
    <m/>
    <m/>
    <m/>
    <m/>
    <s v="Disclosure"/>
    <n v="36587"/>
    <n v="95"/>
    <s v="English"/>
    <s v="USA"/>
    <s v="R"/>
    <n v="55000000"/>
    <n v="1994"/>
    <n v="6"/>
    <n v="2.1"/>
    <n v="28000000"/>
    <s v="Profit"/>
  </r>
  <r>
    <x v="171"/>
    <n v="110"/>
    <n v="114"/>
    <n v="78745923"/>
    <s v="Drama"/>
    <s v="Fantasy"/>
    <s v="Romance"/>
    <m/>
    <m/>
    <m/>
    <m/>
    <s v="City of Angels"/>
    <n v="94407"/>
    <n v="322"/>
    <s v="English"/>
    <s v="Germany"/>
    <s v="PG-13"/>
    <n v="55000000"/>
    <n v="1998"/>
    <n v="6.7"/>
    <n v="1.9"/>
    <n v="23745923"/>
    <s v="Profit"/>
  </r>
  <r>
    <x v="160"/>
    <n v="354"/>
    <n v="111"/>
    <n v="70098138"/>
    <s v="Action"/>
    <m/>
    <m/>
    <m/>
    <m/>
    <m/>
    <m/>
    <s v="Kill Bill: Vol. 1"/>
    <n v="735784"/>
    <n v="2105"/>
    <s v="English"/>
    <s v="USA"/>
    <s v="R"/>
    <n v="30000000"/>
    <n v="2003"/>
    <n v="8.1"/>
    <n v="1.8"/>
    <n v="40098138"/>
    <s v="Profit"/>
  </r>
  <r>
    <x v="180"/>
    <n v="140"/>
    <n v="85"/>
    <n v="66365290"/>
    <s v="Comedy"/>
    <m/>
    <m/>
    <m/>
    <m/>
    <m/>
    <m/>
    <s v="Bowfinger"/>
    <n v="56874"/>
    <n v="358"/>
    <s v="English"/>
    <s v="USA"/>
    <s v="PG-13"/>
    <n v="55000000"/>
    <n v="1999"/>
    <n v="6.4"/>
    <n v="1.4"/>
    <n v="11365290"/>
    <s v="Profit"/>
  </r>
  <r>
    <x v="160"/>
    <n v="304"/>
    <n v="137"/>
    <n v="66207920"/>
    <s v="Action"/>
    <s v="Crime"/>
    <s v="Drama"/>
    <s v="Thriller"/>
    <m/>
    <m/>
    <m/>
    <s v="Kill Bill: Vol. 2"/>
    <n v="512749"/>
    <n v="935"/>
    <s v="English"/>
    <s v="USA"/>
    <s v="R"/>
    <n v="30000000"/>
    <n v="2004"/>
    <n v="8"/>
    <n v="2.2999999999999998"/>
    <n v="36207920"/>
    <s v="Profit"/>
  </r>
  <r>
    <x v="204"/>
    <n v="45"/>
    <n v="97"/>
    <n v="63408614"/>
    <s v="Action"/>
    <s v="Comedy"/>
    <s v="Crime"/>
    <s v="Thriller"/>
    <m/>
    <m/>
    <m/>
    <s v="Tango &amp; Cash"/>
    <n v="75365"/>
    <n v="149"/>
    <s v="English"/>
    <s v="USA"/>
    <s v="R"/>
    <n v="55000000"/>
    <n v="1989"/>
    <n v="6.3"/>
    <n v="1.6"/>
    <n v="8408614"/>
    <s v="Profit"/>
  </r>
  <r>
    <x v="41"/>
    <n v="49"/>
    <n v="104"/>
    <n v="58422650"/>
    <s v="Comedy"/>
    <s v="Fantasy"/>
    <s v="Horror"/>
    <m/>
    <m/>
    <m/>
    <m/>
    <s v="Death Becomes Her"/>
    <n v="78974"/>
    <n v="173"/>
    <s v="English"/>
    <s v="USA"/>
    <s v="PG-13"/>
    <n v="55000000"/>
    <n v="1992"/>
    <n v="6.4"/>
    <n v="1.7"/>
    <n v="3422650"/>
    <s v="Profit"/>
  </r>
  <r>
    <x v="384"/>
    <n v="146"/>
    <n v="110"/>
    <n v="56932305"/>
    <s v="Action"/>
    <s v="Adventure"/>
    <s v="Comedy"/>
    <s v="Western"/>
    <m/>
    <m/>
    <m/>
    <s v="Shanghai Noon"/>
    <n v="96690"/>
    <n v="293"/>
    <s v="English"/>
    <s v="USA"/>
    <s v="PG-13"/>
    <n v="55000000"/>
    <n v="2000"/>
    <n v="6.6"/>
    <n v="1.8"/>
    <n v="1932305"/>
    <s v="Profit"/>
  </r>
  <r>
    <x v="356"/>
    <n v="60"/>
    <n v="133"/>
    <n v="68750000"/>
    <s v="Action"/>
    <s v="Adventure"/>
    <s v="Thriller"/>
    <m/>
    <m/>
    <m/>
    <m/>
    <s v="Executive Decision"/>
    <n v="40858"/>
    <n v="144"/>
    <s v="English"/>
    <s v="USA"/>
    <s v="R"/>
    <n v="55000000"/>
    <n v="1996"/>
    <n v="6.4"/>
    <n v="2.2000000000000002"/>
    <n v="13750000"/>
    <s v="Profit"/>
  </r>
  <r>
    <x v="188"/>
    <n v="189"/>
    <n v="94"/>
    <n v="68218041"/>
    <s v="Comedy"/>
    <s v="Family"/>
    <s v="Fantasy"/>
    <m/>
    <m/>
    <m/>
    <m/>
    <s v="Mr. Popper's Penguins"/>
    <n v="67191"/>
    <n v="108"/>
    <s v="English"/>
    <s v="USA"/>
    <s v="PG"/>
    <n v="55000000"/>
    <n v="2011"/>
    <n v="6"/>
    <n v="1.6"/>
    <n v="13218041"/>
    <s v="Profit"/>
  </r>
  <r>
    <x v="93"/>
    <n v="206"/>
    <n v="104"/>
    <n v="25040293"/>
    <s v="Action"/>
    <s v="Adventure"/>
    <s v="Fantasy"/>
    <m/>
    <m/>
    <m/>
    <m/>
    <s v="The Forbidden Kingdom"/>
    <n v="88049"/>
    <n v="279"/>
    <s v="English"/>
    <s v="USA"/>
    <s v="PG-13"/>
    <n v="55000000"/>
    <n v="2008"/>
    <n v="6.6"/>
    <n v="1.7"/>
    <n v="-29959707"/>
    <s v="Loss"/>
  </r>
  <r>
    <x v="385"/>
    <n v="118"/>
    <n v="91"/>
    <n v="55747724"/>
    <s v="Adventure"/>
    <s v="Animation"/>
    <s v="Comedy"/>
    <s v="Family"/>
    <m/>
    <m/>
    <m/>
    <s v="Free Birds"/>
    <n v="18042"/>
    <n v="73"/>
    <s v="English"/>
    <s v="USA"/>
    <s v="PG"/>
    <n v="55000000"/>
    <n v="2013"/>
    <n v="5.9"/>
    <n v="1.5"/>
    <n v="747724"/>
    <s v="Profit"/>
  </r>
  <r>
    <x v="64"/>
    <n v="210"/>
    <n v="145"/>
    <n v="55473600"/>
    <s v="Action"/>
    <s v="Horror"/>
    <s v="Sci-Fi"/>
    <m/>
    <m/>
    <m/>
    <m/>
    <s v="Alien 3"/>
    <n v="207686"/>
    <n v="776"/>
    <s v="English"/>
    <s v="USA"/>
    <s v="R"/>
    <n v="50000000"/>
    <n v="1992"/>
    <n v="6.4"/>
    <n v="2.4"/>
    <n v="5473600"/>
    <s v="Profit"/>
  </r>
  <r>
    <x v="386"/>
    <n v="76"/>
    <n v="135"/>
    <n v="49994804"/>
    <s v="Biography"/>
    <s v="Drama"/>
    <s v="History"/>
    <s v="Musical"/>
    <m/>
    <m/>
    <m/>
    <s v="Evita"/>
    <n v="29205"/>
    <n v="194"/>
    <s v="English"/>
    <s v="USA"/>
    <s v="PG"/>
    <n v="55000000"/>
    <n v="1996"/>
    <n v="6.3"/>
    <n v="2.2000000000000002"/>
    <n v="-5005196"/>
    <s v="Loss"/>
  </r>
  <r>
    <x v="387"/>
    <n v="149"/>
    <n v="122"/>
    <n v="41609593"/>
    <s v="Action"/>
    <s v="Adventure"/>
    <s v="Crime"/>
    <s v="Thriller"/>
    <m/>
    <m/>
    <m/>
    <s v="Ronin"/>
    <n v="145422"/>
    <n v="572"/>
    <s v="English"/>
    <s v="UK"/>
    <s v="R"/>
    <n v="55000000"/>
    <n v="1998"/>
    <n v="7.3"/>
    <n v="2"/>
    <n v="-13390407"/>
    <s v="Loss"/>
  </r>
  <r>
    <x v="236"/>
    <n v="62"/>
    <n v="110"/>
    <n v="38553833"/>
    <s v="Adventure"/>
    <s v="Drama"/>
    <s v="Horror"/>
    <s v="Thriller"/>
    <m/>
    <m/>
    <m/>
    <s v="The Ghost and the Darkness"/>
    <n v="46239"/>
    <n v="155"/>
    <s v="English"/>
    <s v="USA"/>
    <s v="R"/>
    <n v="55000000"/>
    <n v="1996"/>
    <n v="6.8"/>
    <n v="1.8"/>
    <n v="-16446167"/>
    <s v="Loss"/>
  </r>
  <r>
    <x v="388"/>
    <n v="224"/>
    <n v="95"/>
    <n v="76137505"/>
    <s v="Animation"/>
    <s v="Comedy"/>
    <s v="Family"/>
    <s v="Fantasy"/>
    <m/>
    <m/>
    <m/>
    <s v="Paddington"/>
    <n v="49207"/>
    <n v="174"/>
    <s v="English"/>
    <s v="UK"/>
    <s v="PG"/>
    <n v="55000000"/>
    <n v="2014"/>
    <n v="7.2"/>
    <n v="1.6"/>
    <n v="21137505"/>
    <s v="Profit"/>
  </r>
  <r>
    <x v="389"/>
    <n v="265"/>
    <n v="102"/>
    <n v="34350553"/>
    <s v="Action"/>
    <s v="Comedy"/>
    <s v="Sci-Fi"/>
    <m/>
    <m/>
    <m/>
    <m/>
    <s v="The Watch"/>
    <n v="104066"/>
    <n v="207"/>
    <s v="English"/>
    <s v="USA"/>
    <s v="R"/>
    <n v="68000000"/>
    <n v="2012"/>
    <n v="5.7"/>
    <n v="1.7"/>
    <n v="-33649447"/>
    <s v="Loss"/>
  </r>
  <r>
    <x v="390"/>
    <n v="135"/>
    <n v="94"/>
    <n v="34238611"/>
    <s v="Action"/>
    <s v="Crime"/>
    <s v="Drama"/>
    <s v="Thriller"/>
    <m/>
    <m/>
    <m/>
    <s v="The Hunted"/>
    <n v="35830"/>
    <n v="321"/>
    <s v="English"/>
    <s v="USA"/>
    <s v="R"/>
    <n v="55000000"/>
    <n v="2003"/>
    <n v="6"/>
    <n v="1.6"/>
    <n v="-20761389"/>
    <s v="Loss"/>
  </r>
  <r>
    <x v="67"/>
    <n v="100"/>
    <n v="126"/>
    <n v="34098563"/>
    <s v="Drama"/>
    <s v="Thriller"/>
    <m/>
    <m/>
    <m/>
    <m/>
    <m/>
    <s v="Instinct"/>
    <n v="27191"/>
    <n v="232"/>
    <s v="English"/>
    <s v="USA"/>
    <s v="R"/>
    <n v="55000000"/>
    <n v="1999"/>
    <n v="6.5"/>
    <n v="2.1"/>
    <n v="-20901437"/>
    <s v="Loss"/>
  </r>
  <r>
    <x v="291"/>
    <n v="123"/>
    <n v="118"/>
    <n v="33828318"/>
    <s v="Comedy"/>
    <m/>
    <m/>
    <m/>
    <m/>
    <m/>
    <m/>
    <s v="Stuck on You"/>
    <n v="44453"/>
    <n v="154"/>
    <s v="English"/>
    <s v="USA"/>
    <s v="PG-13"/>
    <n v="55000000"/>
    <n v="2003"/>
    <n v="5.8"/>
    <n v="2"/>
    <n v="-21171682"/>
    <s v="Loss"/>
  </r>
  <r>
    <x v="391"/>
    <n v="164"/>
    <n v="99"/>
    <n v="33472850"/>
    <s v="Comedy"/>
    <s v="Sport"/>
    <m/>
    <m/>
    <m/>
    <m/>
    <m/>
    <s v="Semi-Pro"/>
    <n v="67005"/>
    <n v="119"/>
    <s v="English"/>
    <s v="USA"/>
    <s v="R"/>
    <n v="55000000"/>
    <n v="2008"/>
    <n v="5.8"/>
    <n v="1.6"/>
    <n v="-21527150"/>
    <s v="Loss"/>
  </r>
  <r>
    <x v="392"/>
    <n v="238"/>
    <n v="88"/>
    <n v="31051126"/>
    <s v="Adventure"/>
    <s v="Animation"/>
    <s v="Comedy"/>
    <s v="Family"/>
    <m/>
    <m/>
    <m/>
    <s v="The Pirates! Band of Misfits"/>
    <n v="36877"/>
    <n v="101"/>
    <s v="English"/>
    <s v="UK"/>
    <s v="PG"/>
    <n v="55000000"/>
    <n v="2012"/>
    <n v="6.7"/>
    <n v="1.5"/>
    <n v="-23948874"/>
    <s v="Loss"/>
  </r>
  <r>
    <x v="309"/>
    <n v="264"/>
    <n v="141"/>
    <n v="35707327"/>
    <s v="Crime"/>
    <s v="Drama"/>
    <s v="Mystery"/>
    <s v="Thriller"/>
    <m/>
    <m/>
    <m/>
    <s v="Changeling"/>
    <n v="199056"/>
    <n v="387"/>
    <s v="English"/>
    <s v="USA"/>
    <s v="R"/>
    <n v="55000000"/>
    <n v="2008"/>
    <n v="7.8"/>
    <n v="2.4"/>
    <n v="-19292673"/>
    <s v="Loss"/>
  </r>
  <r>
    <x v="216"/>
    <n v="47"/>
    <n v="107"/>
    <n v="20550712"/>
    <s v="Action"/>
    <s v="Drama"/>
    <s v="Sci-Fi"/>
    <s v="Thriller"/>
    <m/>
    <m/>
    <m/>
    <s v="Chain Reaction"/>
    <n v="40346"/>
    <n v="95"/>
    <s v="English"/>
    <s v="USA"/>
    <s v="PG-13"/>
    <n v="50000000"/>
    <n v="1996"/>
    <n v="5.6"/>
    <n v="1.8"/>
    <n v="-29449288"/>
    <s v="Loss"/>
  </r>
  <r>
    <x v="156"/>
    <n v="50"/>
    <n v="116"/>
    <n v="18573791"/>
    <s v="Action"/>
    <s v="Drama"/>
    <s v="Sport"/>
    <s v="Thriller"/>
    <m/>
    <m/>
    <m/>
    <s v="The Fan"/>
    <n v="38533"/>
    <n v="89"/>
    <s v="English"/>
    <s v="USA"/>
    <s v="R"/>
    <n v="55000000"/>
    <n v="1996"/>
    <n v="5.8"/>
    <n v="1.9"/>
    <n v="-36426209"/>
    <s v="Loss"/>
  </r>
  <r>
    <x v="127"/>
    <n v="153"/>
    <n v="143"/>
    <n v="51225796"/>
    <s v="Drama"/>
    <s v="Musical"/>
    <s v="Romance"/>
    <s v="Thriller"/>
    <m/>
    <m/>
    <m/>
    <s v="The Phantom of the Opera"/>
    <n v="96654"/>
    <n v="2047"/>
    <s v="English"/>
    <s v="UK"/>
    <s v="PG-13"/>
    <n v="70000000"/>
    <n v="2004"/>
    <n v="7.4"/>
    <n v="2.4"/>
    <n v="-18774204"/>
    <s v="Loss"/>
  </r>
  <r>
    <x v="393"/>
    <n v="202"/>
    <n v="114"/>
    <n v="16264475"/>
    <s v="Biography"/>
    <s v="Drama"/>
    <s v="History"/>
    <s v="War"/>
    <m/>
    <m/>
    <m/>
    <s v="Elizabeth: The Golden Age"/>
    <n v="54787"/>
    <n v="216"/>
    <s v="English"/>
    <s v="UK"/>
    <s v="PG-13"/>
    <n v="55000000"/>
    <n v="2007"/>
    <n v="6.9"/>
    <n v="1.9"/>
    <n v="-38735525"/>
    <s v="Loss"/>
  </r>
  <r>
    <x v="394"/>
    <n v="178"/>
    <n v="93"/>
    <n v="25857987"/>
    <s v="Action"/>
    <s v="Sci-Fi"/>
    <m/>
    <m/>
    <m/>
    <m/>
    <m/>
    <m/>
    <n v="110614"/>
    <n v="532"/>
    <s v="English"/>
    <s v="USA"/>
    <s v="PG-13"/>
    <n v="62000000"/>
    <n v="2005"/>
    <n v="5.5"/>
    <n v="1.6"/>
    <n v="-36142013"/>
    <s v="Loss"/>
  </r>
  <r>
    <x v="395"/>
    <n v="84"/>
    <n v="280"/>
    <n v="12870569"/>
    <s v="Drama"/>
    <s v="History"/>
    <s v="War"/>
    <m/>
    <m/>
    <m/>
    <m/>
    <s v="Gods and Generals"/>
    <n v="13215"/>
    <n v="497"/>
    <s v="English"/>
    <s v="USA"/>
    <s v="PG-13"/>
    <n v="56000000"/>
    <n v="2003"/>
    <n v="6.3"/>
    <n v="4.7"/>
    <n v="-43129431"/>
    <s v="Loss"/>
  </r>
  <r>
    <x v="396"/>
    <n v="44"/>
    <n v="100"/>
    <n v="11466088"/>
    <s v="Action"/>
    <s v="Thriller"/>
    <m/>
    <m/>
    <m/>
    <m/>
    <m/>
    <s v="Turbulence"/>
    <n v="8983"/>
    <n v="84"/>
    <s v="English"/>
    <s v="USA"/>
    <s v="R"/>
    <n v="71000000"/>
    <n v="1997"/>
    <n v="4.7"/>
    <n v="1.7"/>
    <n v="-59533912"/>
    <s v="Loss"/>
  </r>
  <r>
    <x v="397"/>
    <n v="93"/>
    <n v="107"/>
    <n v="16088610"/>
    <s v="Comedy"/>
    <s v="Drama"/>
    <s v="Family"/>
    <s v="Fantasy"/>
    <m/>
    <m/>
    <m/>
    <s v="Imagine That"/>
    <n v="10417"/>
    <n v="39"/>
    <s v="English"/>
    <s v="USA"/>
    <s v="PG"/>
    <n v="55000000"/>
    <n v="2009"/>
    <n v="5.6"/>
    <n v="1.8"/>
    <n v="-38911390"/>
    <s v="Loss"/>
  </r>
  <r>
    <x v="69"/>
    <n v="277"/>
    <n v="119"/>
    <n v="51178893"/>
    <s v="Adventure"/>
    <s v="Comedy"/>
    <s v="Crime"/>
    <s v="Family"/>
    <s v="Musical"/>
    <m/>
    <m/>
    <s v="Muppets Most Wanted"/>
    <n v="24285"/>
    <n v="110"/>
    <s v="English"/>
    <s v="USA"/>
    <s v="PG"/>
    <n v="50000000"/>
    <n v="2014"/>
    <n v="6.4"/>
    <n v="2"/>
    <n v="1178893"/>
    <s v="Profit"/>
  </r>
  <r>
    <x v="282"/>
    <n v="76"/>
    <n v="95"/>
    <n v="6768055"/>
    <s v="Action"/>
    <s v="Adventure"/>
    <s v="Comedy"/>
    <s v="Family"/>
    <s v="Sci-Fi"/>
    <m/>
    <m/>
    <s v="Thunderbirds"/>
    <n v="11148"/>
    <n v="229"/>
    <s v="English"/>
    <s v="UK"/>
    <s v="PG"/>
    <n v="57000000"/>
    <n v="2004"/>
    <n v="4.2"/>
    <n v="1.6"/>
    <n v="-50231945"/>
    <s v="Loss"/>
  </r>
  <r>
    <x v="398"/>
    <n v="197"/>
    <n v="119"/>
    <n v="39440655"/>
    <s v="Drama"/>
    <s v="Music"/>
    <s v="Musical"/>
    <s v="Romance"/>
    <m/>
    <m/>
    <m/>
    <s v="Burlesque"/>
    <n v="61680"/>
    <n v="222"/>
    <s v="English"/>
    <s v="USA"/>
    <s v="PG-13"/>
    <n v="55000000"/>
    <n v="2010"/>
    <n v="6.4"/>
    <n v="2"/>
    <n v="-15559345"/>
    <s v="Loss"/>
  </r>
  <r>
    <x v="348"/>
    <n v="186"/>
    <n v="133"/>
    <n v="6167817"/>
    <s v="Drama"/>
    <s v="Mystery"/>
    <s v="Romance"/>
    <s v="War"/>
    <m/>
    <m/>
    <m/>
    <s v="A Very Long Engagement"/>
    <n v="62607"/>
    <n v="239"/>
    <s v="French"/>
    <s v="France"/>
    <s v="R"/>
    <n v="47000000"/>
    <n v="2004"/>
    <n v="7.7"/>
    <n v="2.2000000000000002"/>
    <n v="-40832183"/>
    <s v="Loss"/>
  </r>
  <r>
    <x v="36"/>
    <n v="224"/>
    <n v="117"/>
    <n v="81645152"/>
    <s v="Action"/>
    <s v="Horror"/>
    <s v="Sci-Fi"/>
    <s v="Thriller"/>
    <m/>
    <m/>
    <m/>
    <s v="Blade II"/>
    <n v="158267"/>
    <n v="559"/>
    <s v="English"/>
    <s v="USA"/>
    <s v="R"/>
    <n v="54000000"/>
    <n v="2002"/>
    <n v="6.7"/>
    <n v="2"/>
    <n v="27645152"/>
    <s v="Profit"/>
  </r>
  <r>
    <x v="383"/>
    <n v="202"/>
    <n v="123"/>
    <n v="69951824"/>
    <s v="Drama"/>
    <s v="Romance"/>
    <m/>
    <m/>
    <m/>
    <m/>
    <m/>
    <s v="Seven Pounds"/>
    <n v="232710"/>
    <n v="599"/>
    <s v="English"/>
    <s v="USA"/>
    <s v="PG-13"/>
    <n v="55000000"/>
    <n v="2008"/>
    <n v="7.7"/>
    <n v="2"/>
    <n v="14951824"/>
    <s v="Profit"/>
  </r>
  <r>
    <x v="363"/>
    <n v="279"/>
    <n v="92"/>
    <n v="9483821"/>
    <s v="Action"/>
    <s v="Thriller"/>
    <m/>
    <m/>
    <m/>
    <m/>
    <m/>
    <s v="Bullet to the Head"/>
    <n v="39247"/>
    <n v="131"/>
    <s v="English"/>
    <s v="USA"/>
    <s v="R"/>
    <n v="55000000"/>
    <n v="2012"/>
    <n v="5.7"/>
    <n v="1.5"/>
    <n v="-45516179"/>
    <s v="Loss"/>
  </r>
  <r>
    <x v="399"/>
    <n v="110"/>
    <n v="170"/>
    <n v="66676062"/>
    <s v="Crime"/>
    <s v="Drama"/>
    <m/>
    <m/>
    <m/>
    <m/>
    <m/>
    <s v="The Godfather: Part III"/>
    <n v="267980"/>
    <n v="545"/>
    <s v="English"/>
    <s v="USA"/>
    <s v="R"/>
    <n v="54000000"/>
    <n v="1990"/>
    <n v="7.6"/>
    <n v="2.8"/>
    <n v="12676062"/>
    <s v="Profit"/>
  </r>
  <r>
    <x v="280"/>
    <n v="190"/>
    <n v="123"/>
    <n v="26838389"/>
    <s v="Comedy"/>
    <s v="Drama"/>
    <s v="Romance"/>
    <m/>
    <m/>
    <m/>
    <m/>
    <s v="Elizabethtown"/>
    <n v="58658"/>
    <n v="495"/>
    <s v="English"/>
    <s v="USA"/>
    <s v="PG-13"/>
    <n v="57000000"/>
    <n v="2005"/>
    <n v="6.4"/>
    <n v="2"/>
    <n v="-30161611"/>
    <s v="Loss"/>
  </r>
  <r>
    <x v="19"/>
    <n v="136"/>
    <n v="110"/>
    <n v="75604320"/>
    <s v="Comedy"/>
    <s v="Romance"/>
    <m/>
    <m/>
    <m/>
    <m/>
    <m/>
    <s v="You, Me and Dupree"/>
    <n v="68417"/>
    <n v="195"/>
    <s v="English"/>
    <s v="USA"/>
    <s v="PG-13"/>
    <n v="54000000"/>
    <n v="2006"/>
    <n v="5.6"/>
    <n v="1.8"/>
    <n v="21604320"/>
    <s v="Profit"/>
  </r>
  <r>
    <x v="400"/>
    <n v="121"/>
    <n v="116"/>
    <n v="108200000"/>
    <s v="Action"/>
    <s v="Adventure"/>
    <s v="Romance"/>
    <s v="Sci-Fi"/>
    <m/>
    <m/>
    <m/>
    <s v="Superman II"/>
    <n v="76331"/>
    <n v="269"/>
    <s v="English"/>
    <s v="USA"/>
    <s v="PG"/>
    <n v="54000000"/>
    <n v="1980"/>
    <n v="6.8"/>
    <n v="1.9"/>
    <n v="54200000"/>
    <s v="Profit"/>
  </r>
  <r>
    <x v="215"/>
    <n v="131"/>
    <n v="121"/>
    <n v="5660084"/>
    <s v="Comedy"/>
    <s v="Crime"/>
    <s v="Romance"/>
    <m/>
    <m/>
    <m/>
    <m/>
    <s v="Gigli"/>
    <n v="41620"/>
    <n v="418"/>
    <s v="English"/>
    <s v="USA"/>
    <s v="R"/>
    <n v="54000000"/>
    <n v="2003"/>
    <n v="2.4"/>
    <n v="2"/>
    <n v="-48339916"/>
    <s v="Loss"/>
  </r>
  <r>
    <x v="340"/>
    <n v="127"/>
    <n v="128"/>
    <n v="7221458"/>
    <s v="Drama"/>
    <s v="Thriller"/>
    <m/>
    <m/>
    <m/>
    <m/>
    <m/>
    <s v="All the King's Men"/>
    <n v="20740"/>
    <n v="178"/>
    <s v="English"/>
    <s v="Germany"/>
    <s v="PG-13"/>
    <n v="55000000"/>
    <n v="2006"/>
    <n v="6.2"/>
    <n v="2.1"/>
    <n v="-47778542"/>
    <s v="Loss"/>
  </r>
  <r>
    <x v="249"/>
    <n v="160"/>
    <n v="99"/>
    <n v="70327868"/>
    <s v="Action"/>
    <s v="Crime"/>
    <s v="Thriller"/>
    <m/>
    <m/>
    <m/>
    <m/>
    <s v="Shaft"/>
    <n v="58416"/>
    <n v="301"/>
    <s v="English"/>
    <s v="Germany"/>
    <s v="R"/>
    <n v="46000000"/>
    <n v="2000"/>
    <n v="5.9"/>
    <n v="1.6"/>
    <n v="24327868"/>
    <s v="Profit"/>
  </r>
  <r>
    <x v="266"/>
    <n v="78"/>
    <n v="94"/>
    <n v="58297830"/>
    <s v="Adventure"/>
    <s v="Animation"/>
    <s v="Drama"/>
    <s v="Family"/>
    <s v="Fantasy"/>
    <s v="Musical"/>
    <s v="Mystery"/>
    <s v="Anastasia"/>
    <n v="86347"/>
    <n v="191"/>
    <s v="English"/>
    <s v="USA"/>
    <s v="G"/>
    <n v="50000000"/>
    <n v="1997"/>
    <n v="7.1"/>
    <n v="1.6"/>
    <n v="8297830"/>
    <s v="Profit"/>
  </r>
  <r>
    <x v="34"/>
    <n v="209"/>
    <n v="127"/>
    <n v="57386369"/>
    <s v="Drama"/>
    <s v="Musical"/>
    <s v="Romance"/>
    <m/>
    <m/>
    <m/>
    <m/>
    <s v="Moulin Rouge!"/>
    <n v="224013"/>
    <n v="2319"/>
    <s v="English"/>
    <s v="USA"/>
    <s v="PG-13"/>
    <n v="52500000"/>
    <n v="2001"/>
    <n v="7.6"/>
    <n v="2.1"/>
    <n v="4886369"/>
    <s v="Profit"/>
  </r>
  <r>
    <x v="358"/>
    <n v="98"/>
    <n v="89"/>
    <n v="45207112"/>
    <s v="Crime"/>
    <s v="Mystery"/>
    <s v="Thriller"/>
    <m/>
    <m/>
    <m/>
    <m/>
    <s v="Domestic Disturbance"/>
    <n v="21283"/>
    <n v="190"/>
    <s v="English"/>
    <s v="USA"/>
    <s v="PG-13"/>
    <n v="53000000"/>
    <n v="2001"/>
    <n v="5.5"/>
    <n v="1.5"/>
    <n v="-7792888"/>
    <s v="Loss"/>
  </r>
  <r>
    <x v="401"/>
    <n v="391"/>
    <n v="123"/>
    <n v="62563543"/>
    <s v="Biography"/>
    <s v="Crime"/>
    <s v="Drama"/>
    <m/>
    <m/>
    <m/>
    <m/>
    <s v="Black Mass"/>
    <n v="115216"/>
    <n v="289"/>
    <s v="English"/>
    <s v="USA"/>
    <s v="R"/>
    <n v="53000000"/>
    <n v="2015"/>
    <n v="7"/>
    <n v="2"/>
    <n v="9563543"/>
    <s v="Profit"/>
  </r>
  <r>
    <x v="309"/>
    <n v="279"/>
    <n v="135"/>
    <n v="33574332"/>
    <s v="Drama"/>
    <s v="History"/>
    <s v="War"/>
    <m/>
    <m/>
    <m/>
    <m/>
    <s v="Flags of Our Fathers"/>
    <n v="101221"/>
    <n v="415"/>
    <s v="English"/>
    <s v="USA"/>
    <s v="R"/>
    <n v="90000000"/>
    <n v="2006"/>
    <n v="7.1"/>
    <n v="2.2000000000000002"/>
    <n v="-56425668"/>
    <s v="Loss"/>
  </r>
  <r>
    <x v="258"/>
    <n v="216"/>
    <n v="118"/>
    <n v="73343413"/>
    <s v="Crime"/>
    <s v="Drama"/>
    <s v="Thriller"/>
    <m/>
    <m/>
    <m/>
    <m/>
    <s v="Law Abiding Citizen"/>
    <n v="217480"/>
    <n v="429"/>
    <s v="English"/>
    <s v="USA"/>
    <s v="R"/>
    <n v="50000000"/>
    <n v="2009"/>
    <n v="7.4"/>
    <n v="2"/>
    <n v="23343413"/>
    <s v="Profit"/>
  </r>
  <r>
    <x v="402"/>
    <n v="250"/>
    <n v="189"/>
    <n v="25031037"/>
    <s v="Action"/>
    <s v="Horror"/>
    <s v="Thriller"/>
    <m/>
    <m/>
    <m/>
    <m/>
    <s v="Grindhouse"/>
    <n v="155496"/>
    <n v="532"/>
    <s v="English"/>
    <s v="USA"/>
    <s v="R"/>
    <n v="53000000"/>
    <n v="2007"/>
    <n v="7.6"/>
    <n v="3.2"/>
    <n v="-27968963"/>
    <s v="Loss"/>
  </r>
  <r>
    <x v="237"/>
    <n v="78"/>
    <n v="172"/>
    <n v="22843047"/>
    <s v="Drama"/>
    <s v="History"/>
    <s v="Horror"/>
    <m/>
    <m/>
    <m/>
    <m/>
    <s v="Beloved"/>
    <n v="6082"/>
    <n v="207"/>
    <s v="English"/>
    <s v="USA"/>
    <s v="R"/>
    <n v="55000000"/>
    <n v="1998"/>
    <n v="5.9"/>
    <n v="2.9"/>
    <n v="-32156953"/>
    <s v="Loss"/>
  </r>
  <r>
    <x v="403"/>
    <n v="106"/>
    <n v="124"/>
    <n v="5755286"/>
    <s v="Drama"/>
    <s v="Romance"/>
    <s v="Sport"/>
    <m/>
    <m/>
    <m/>
    <m/>
    <s v="Lucky You"/>
    <n v="18310"/>
    <n v="63"/>
    <s v="English"/>
    <s v="USA"/>
    <s v="PG-13"/>
    <n v="55000000"/>
    <n v="2007"/>
    <n v="5.9"/>
    <n v="2.1"/>
    <n v="-49244714"/>
    <s v="Loss"/>
  </r>
  <r>
    <x v="37"/>
    <n v="194"/>
    <n v="141"/>
    <n v="164435221"/>
    <s v="Biography"/>
    <s v="Crime"/>
    <s v="Drama"/>
    <m/>
    <m/>
    <m/>
    <m/>
    <s v="Catch Me If You Can"/>
    <n v="525801"/>
    <n v="667"/>
    <s v="English"/>
    <s v="USA"/>
    <s v="PG-13"/>
    <n v="52000000"/>
    <n v="2002"/>
    <n v="8"/>
    <n v="2.4"/>
    <n v="112435221"/>
    <s v="Profit"/>
  </r>
  <r>
    <x v="202"/>
    <n v="558"/>
    <n v="157"/>
    <n v="95720716"/>
    <s v="Drama"/>
    <s v="History"/>
    <s v="Thriller"/>
    <m/>
    <m/>
    <m/>
    <m/>
    <s v="Zero Dark Thirty"/>
    <n v="216032"/>
    <n v="640"/>
    <s v="English"/>
    <s v="USA"/>
    <s v="R"/>
    <n v="40000000"/>
    <n v="2012"/>
    <n v="7.4"/>
    <n v="2.6"/>
    <n v="55720716"/>
    <s v="Profit"/>
  </r>
  <r>
    <x v="113"/>
    <n v="183"/>
    <n v="106"/>
    <n v="118683135"/>
    <s v="Comedy"/>
    <s v="Drama"/>
    <s v="Romance"/>
    <m/>
    <m/>
    <m/>
    <m/>
    <s v="The Break-Up"/>
    <n v="102167"/>
    <n v="483"/>
    <s v="English"/>
    <s v="USA"/>
    <s v="PG-13"/>
    <n v="52000000"/>
    <n v="2006"/>
    <n v="5.8"/>
    <n v="1.8"/>
    <n v="66683135"/>
    <s v="Profit"/>
  </r>
  <r>
    <x v="404"/>
    <n v="238"/>
    <n v="108"/>
    <n v="143704210"/>
    <s v="Comedy"/>
    <s v="Family"/>
    <s v="Musical"/>
    <s v="Romance"/>
    <m/>
    <m/>
    <m/>
    <s v="Mamma Mia!"/>
    <n v="145974"/>
    <n v="611"/>
    <s v="English"/>
    <s v="USA"/>
    <s v="PG-13"/>
    <n v="52000000"/>
    <n v="2008"/>
    <n v="6.3"/>
    <n v="1.8"/>
    <n v="91704210"/>
    <s v="Profit"/>
  </r>
  <r>
    <x v="277"/>
    <n v="186"/>
    <n v="125"/>
    <n v="110476776"/>
    <s v="Comedy"/>
    <s v="Romance"/>
    <m/>
    <m/>
    <m/>
    <m/>
    <m/>
    <s v="Valentine's Day"/>
    <n v="95437"/>
    <n v="211"/>
    <s v="English"/>
    <s v="USA"/>
    <s v="PG-13"/>
    <n v="52000000"/>
    <n v="2010"/>
    <n v="5.7"/>
    <n v="2.1"/>
    <n v="58476776"/>
    <s v="Profit"/>
  </r>
  <r>
    <x v="405"/>
    <n v="144"/>
    <n v="107"/>
    <n v="80270227"/>
    <s v="Action"/>
    <s v="Adventure"/>
    <s v="Comedy"/>
    <m/>
    <m/>
    <m/>
    <m/>
    <s v="The Dukes of Hazzard"/>
    <n v="66382"/>
    <n v="612"/>
    <s v="English"/>
    <s v="USA"/>
    <s v="PG-13"/>
    <n v="50000000"/>
    <n v="2005"/>
    <n v="5.0999999999999996"/>
    <n v="1.8"/>
    <n v="30270227"/>
    <s v="Profit"/>
  </r>
  <r>
    <x v="406"/>
    <n v="156"/>
    <n v="215"/>
    <n v="36385763"/>
    <s v="Drama"/>
    <s v="War"/>
    <m/>
    <m/>
    <m/>
    <m/>
    <m/>
    <s v="The Thin Red Line"/>
    <n v="138941"/>
    <n v="1448"/>
    <s v="English"/>
    <s v="USA"/>
    <s v="R"/>
    <n v="52000000"/>
    <n v="1998"/>
    <n v="7.6"/>
    <n v="3.6"/>
    <n v="-15614237"/>
    <s v="Loss"/>
  </r>
  <r>
    <x v="407"/>
    <n v="215"/>
    <n v="118"/>
    <n v="37035845"/>
    <s v="Comedy"/>
    <s v="Fantasy"/>
    <m/>
    <m/>
    <m/>
    <m/>
    <m/>
    <s v="The Change-Up"/>
    <n v="136680"/>
    <n v="149"/>
    <s v="English"/>
    <s v="USA"/>
    <s v="R"/>
    <n v="52000000"/>
    <n v="2011"/>
    <n v="6.4"/>
    <n v="2"/>
    <n v="-14964155"/>
    <s v="Loss"/>
  </r>
  <r>
    <x v="408"/>
    <n v="140"/>
    <n v="118"/>
    <n v="34580635"/>
    <s v="Biography"/>
    <s v="Comedy"/>
    <s v="Drama"/>
    <m/>
    <m/>
    <m/>
    <m/>
    <s v="Man on the Moon"/>
    <n v="100743"/>
    <n v="549"/>
    <s v="English"/>
    <s v="UK"/>
    <s v="R"/>
    <n v="52000000"/>
    <n v="1999"/>
    <n v="7.4"/>
    <n v="2"/>
    <n v="-17419365"/>
    <s v="Loss"/>
  </r>
  <r>
    <x v="46"/>
    <n v="133"/>
    <n v="178"/>
    <n v="42438300"/>
    <s v="Biography"/>
    <s v="Crime"/>
    <s v="Drama"/>
    <m/>
    <m/>
    <m/>
    <m/>
    <s v="Casino"/>
    <n v="333542"/>
    <n v="533"/>
    <s v="English"/>
    <s v="USA"/>
    <s v="R"/>
    <n v="52000000"/>
    <n v="1995"/>
    <n v="8.1999999999999993"/>
    <n v="3"/>
    <n v="-9561700"/>
    <s v="Loss"/>
  </r>
  <r>
    <x v="409"/>
    <n v="203"/>
    <n v="92"/>
    <n v="23324666"/>
    <s v="Action"/>
    <s v="Thriller"/>
    <m/>
    <m/>
    <m/>
    <m/>
    <m/>
    <s v="From Paris with Love"/>
    <n v="97775"/>
    <n v="211"/>
    <s v="English"/>
    <s v="France"/>
    <s v="R"/>
    <n v="52000000"/>
    <n v="2010"/>
    <n v="6.5"/>
    <n v="1.5"/>
    <n v="-28675334"/>
    <s v="Loss"/>
  </r>
  <r>
    <x v="410"/>
    <n v="127"/>
    <n v="104"/>
    <n v="23020488"/>
    <s v="Action"/>
    <s v="Comedy"/>
    <s v="Fantasy"/>
    <m/>
    <m/>
    <m/>
    <m/>
    <s v="Bulletproof Monk"/>
    <n v="42324"/>
    <n v="180"/>
    <s v="English"/>
    <s v="USA"/>
    <s v="PG-13"/>
    <n v="52000000"/>
    <n v="2003"/>
    <n v="5.5"/>
    <n v="1.7"/>
    <n v="-28979512"/>
    <s v="Loss"/>
  </r>
  <r>
    <x v="291"/>
    <n v="155"/>
    <n v="116"/>
    <n v="90567722"/>
    <s v="Comedy"/>
    <m/>
    <m/>
    <m/>
    <m/>
    <m/>
    <m/>
    <s v="Me, Myself &amp; Irene"/>
    <n v="185878"/>
    <n v="481"/>
    <s v="English"/>
    <s v="USA"/>
    <s v="R"/>
    <n v="51000000"/>
    <n v="2000"/>
    <n v="6.5"/>
    <n v="1.9"/>
    <n v="39567722"/>
    <s v="Profit"/>
  </r>
  <r>
    <x v="411"/>
    <n v="98"/>
    <n v="90"/>
    <n v="72601713"/>
    <s v="Animation"/>
    <s v="Comedy"/>
    <s v="Family"/>
    <m/>
    <m/>
    <m/>
    <m/>
    <s v="Barnyard"/>
    <n v="21396"/>
    <n v="155"/>
    <s v="English"/>
    <s v="Germany"/>
    <s v="PG"/>
    <n v="51000000"/>
    <n v="2006"/>
    <n v="5.6"/>
    <n v="1.5"/>
    <n v="21601713"/>
    <s v="Profit"/>
  </r>
  <r>
    <x v="18"/>
    <n v="299"/>
    <n v="130"/>
    <n v="296623634"/>
    <s v="Adventure"/>
    <s v="Drama"/>
    <s v="Fantasy"/>
    <s v="Romance"/>
    <m/>
    <m/>
    <m/>
    <s v="The Twilight Saga: New Moon"/>
    <n v="220758"/>
    <n v="919"/>
    <s v="English"/>
    <s v="USA"/>
    <s v="PG-13"/>
    <n v="50000000"/>
    <n v="2009"/>
    <n v="4.5999999999999996"/>
    <n v="2.2000000000000002"/>
    <n v="246623634"/>
    <s v="Profit"/>
  </r>
  <r>
    <x v="12"/>
    <n v="212"/>
    <n v="90"/>
    <n v="267652016"/>
    <s v="Adventure"/>
    <s v="Animation"/>
    <s v="Comedy"/>
    <s v="Family"/>
    <s v="Fantasy"/>
    <m/>
    <m/>
    <s v="Shrek"/>
    <n v="467113"/>
    <n v="945"/>
    <s v="English"/>
    <s v="USA"/>
    <s v="PG"/>
    <n v="60000000"/>
    <n v="2001"/>
    <n v="7.9"/>
    <n v="1.5"/>
    <n v="207652016"/>
    <s v="Profit"/>
  </r>
  <r>
    <x v="412"/>
    <n v="413"/>
    <n v="106"/>
    <n v="62453315"/>
    <s v="Romance"/>
    <s v="Sci-Fi"/>
    <s v="Thriller"/>
    <m/>
    <m/>
    <m/>
    <m/>
    <s v="The Adjustment Bureau"/>
    <n v="200035"/>
    <n v="407"/>
    <s v="English"/>
    <s v="USA"/>
    <s v="PG-13"/>
    <n v="50200000"/>
    <n v="2011"/>
    <n v="7.1"/>
    <n v="1.8"/>
    <n v="12253315"/>
    <s v="Profit"/>
  </r>
  <r>
    <x v="51"/>
    <n v="67"/>
    <n v="155"/>
    <n v="165500000"/>
    <s v="Action"/>
    <s v="Adventure"/>
    <s v="Drama"/>
    <s v="Romance"/>
    <m/>
    <m/>
    <m/>
    <s v="Robin Hood: Prince of Thieves"/>
    <n v="145257"/>
    <n v="322"/>
    <s v="English"/>
    <s v="USA"/>
    <s v="PG-13"/>
    <n v="48000000"/>
    <n v="1991"/>
    <n v="6.9"/>
    <n v="2.6"/>
    <n v="117500000"/>
    <s v="Profit"/>
  </r>
  <r>
    <x v="280"/>
    <n v="109"/>
    <n v="139"/>
    <n v="153620822"/>
    <s v="Comedy"/>
    <s v="Drama"/>
    <s v="Romance"/>
    <s v="Sport"/>
    <m/>
    <m/>
    <m/>
    <s v="Jerry Maguire"/>
    <n v="189923"/>
    <n v="318"/>
    <s v="English"/>
    <s v="USA"/>
    <s v="R"/>
    <n v="50000000"/>
    <n v="1996"/>
    <n v="7.3"/>
    <n v="2.2999999999999998"/>
    <n v="103620822"/>
    <s v="Profit"/>
  </r>
  <r>
    <x v="298"/>
    <n v="457"/>
    <n v="112"/>
    <n v="218628680"/>
    <s v="Comedy"/>
    <s v="Fantasy"/>
    <m/>
    <m/>
    <m/>
    <m/>
    <m/>
    <s v="Ted"/>
    <n v="471644"/>
    <n v="623"/>
    <s v="English"/>
    <s v="USA"/>
    <s v="R"/>
    <n v="50000000"/>
    <n v="2012"/>
    <n v="7"/>
    <n v="1.9"/>
    <n v="168628680"/>
    <s v="Profit"/>
  </r>
  <r>
    <x v="134"/>
    <n v="156"/>
    <n v="139"/>
    <n v="147637474"/>
    <s v="Comedy"/>
    <s v="Drama"/>
    <s v="Romance"/>
    <m/>
    <m/>
    <m/>
    <m/>
    <s v="As Good as It Gets"/>
    <n v="224671"/>
    <n v="470"/>
    <s v="English"/>
    <s v="USA"/>
    <s v="PG-13"/>
    <n v="50000000"/>
    <n v="1997"/>
    <n v="7.7"/>
    <n v="2.2999999999999998"/>
    <n v="97637474"/>
    <s v="Profit"/>
  </r>
  <r>
    <x v="49"/>
    <n v="55"/>
    <n v="115"/>
    <n v="135014968"/>
    <s v="Biography"/>
    <s v="Comedy"/>
    <s v="Drama"/>
    <s v="Romance"/>
    <m/>
    <m/>
    <m/>
    <s v="Patch Adams"/>
    <n v="80580"/>
    <n v="375"/>
    <s v="English"/>
    <s v="USA"/>
    <s v="PG-13"/>
    <n v="50000000"/>
    <n v="1998"/>
    <n v="6.7"/>
    <n v="1.9"/>
    <n v="85014968"/>
    <s v="Profit"/>
  </r>
  <r>
    <x v="158"/>
    <n v="272"/>
    <n v="143"/>
    <n v="2175312"/>
    <s v="Comedy"/>
    <m/>
    <m/>
    <m/>
    <m/>
    <m/>
    <m/>
    <s v="Anchorman 2: The Legend Continues"/>
    <n v="131227"/>
    <n v="346"/>
    <s v="English"/>
    <s v="USA"/>
    <s v="PG-13"/>
    <n v="50000000"/>
    <n v="2013"/>
    <n v="6.3"/>
    <n v="2.4"/>
    <n v="-47824688"/>
    <s v="Loss"/>
  </r>
  <r>
    <x v="240"/>
    <n v="117"/>
    <n v="96"/>
    <n v="126203320"/>
    <s v="Comedy"/>
    <s v="Romance"/>
    <m/>
    <m/>
    <m/>
    <m/>
    <m/>
    <s v="Mr. Deeds"/>
    <n v="110432"/>
    <n v="309"/>
    <s v="English"/>
    <s v="USA"/>
    <s v="PG-13"/>
    <n v="50000000"/>
    <n v="2002"/>
    <n v="5.8"/>
    <n v="1.6"/>
    <n v="76203320"/>
    <s v="Profit"/>
  </r>
  <r>
    <x v="33"/>
    <n v="539"/>
    <n v="112"/>
    <n v="126975169"/>
    <s v="Mystery"/>
    <s v="Sci-Fi"/>
    <s v="Thriller"/>
    <m/>
    <m/>
    <m/>
    <m/>
    <s v="Super 8"/>
    <n v="287822"/>
    <n v="849"/>
    <s v="English"/>
    <s v="USA"/>
    <s v="PG-13"/>
    <n v="50000000"/>
    <n v="2011"/>
    <n v="7.1"/>
    <n v="1.9"/>
    <n v="76975169"/>
    <s v="Profit"/>
  </r>
  <r>
    <x v="143"/>
    <n v="169"/>
    <n v="131"/>
    <n v="125548685"/>
    <s v="Biography"/>
    <s v="Drama"/>
    <m/>
    <m/>
    <m/>
    <m/>
    <m/>
    <s v="Erin Brockovich"/>
    <n v="135246"/>
    <n v="498"/>
    <s v="English"/>
    <s v="USA"/>
    <s v="R"/>
    <n v="52000000"/>
    <n v="2000"/>
    <n v="7.3"/>
    <n v="2.2000000000000002"/>
    <n v="73548685"/>
    <s v="Profit"/>
  </r>
  <r>
    <x v="354"/>
    <n v="140"/>
    <n v="116"/>
    <n v="105807520"/>
    <s v="Comedy"/>
    <s v="Romance"/>
    <m/>
    <m/>
    <m/>
    <m/>
    <m/>
    <s v="How to Lose a Guy in 10 Days"/>
    <n v="156717"/>
    <n v="357"/>
    <s v="English"/>
    <s v="USA"/>
    <s v="PG-13"/>
    <n v="50000000"/>
    <n v="2003"/>
    <n v="6.4"/>
    <n v="1.9"/>
    <n v="55807520"/>
    <s v="Profit"/>
  </r>
  <r>
    <x v="192"/>
    <n v="330"/>
    <n v="112"/>
    <n v="191616238"/>
    <s v="Action"/>
    <s v="Comedy"/>
    <s v="Crime"/>
    <m/>
    <m/>
    <m/>
    <m/>
    <s v="22 Jump Street"/>
    <n v="258186"/>
    <n v="322"/>
    <s v="English"/>
    <s v="USA"/>
    <s v="R"/>
    <n v="50000000"/>
    <n v="2014"/>
    <n v="7.1"/>
    <n v="1.9"/>
    <n v="141616238"/>
    <s v="Profit"/>
  </r>
  <r>
    <x v="413"/>
    <n v="120"/>
    <n v="123"/>
    <n v="105264608"/>
    <s v="Drama"/>
    <s v="Fantasy"/>
    <s v="Horror"/>
    <m/>
    <m/>
    <m/>
    <m/>
    <s v="Interview with the Vampire: The Vampire Chronicles"/>
    <n v="239752"/>
    <n v="406"/>
    <s v="English"/>
    <s v="USA"/>
    <s v="R"/>
    <n v="60000000"/>
    <n v="1994"/>
    <n v="7.6"/>
    <n v="2"/>
    <n v="45264608"/>
    <s v="Profit"/>
  </r>
  <r>
    <x v="113"/>
    <n v="190"/>
    <n v="104"/>
    <n v="97680195"/>
    <s v="Comedy"/>
    <s v="Romance"/>
    <m/>
    <m/>
    <m/>
    <m/>
    <m/>
    <s v="Yes Man"/>
    <n v="271691"/>
    <n v="243"/>
    <s v="English"/>
    <s v="USA"/>
    <s v="PG-13"/>
    <n v="70000000"/>
    <n v="2008"/>
    <n v="6.8"/>
    <n v="1.7"/>
    <n v="27680195"/>
    <s v="Profit"/>
  </r>
  <r>
    <x v="414"/>
    <n v="177"/>
    <n v="107"/>
    <n v="126088877"/>
    <s v="Action"/>
    <s v="Comedy"/>
    <s v="Crime"/>
    <m/>
    <m/>
    <m/>
    <m/>
    <s v="Central Intelligence"/>
    <n v="33354"/>
    <n v="110"/>
    <s v="English"/>
    <s v="USA"/>
    <s v="PG-13"/>
    <n v="50000000"/>
    <n v="2016"/>
    <n v="6.6"/>
    <n v="1.8"/>
    <n v="76088877"/>
    <s v="Profit"/>
  </r>
  <r>
    <x v="120"/>
    <n v="65"/>
    <n v="124"/>
    <n v="91030827"/>
    <s v="Comedy"/>
    <s v="Drama"/>
    <m/>
    <m/>
    <m/>
    <m/>
    <m/>
    <s v="Stepmom"/>
    <n v="46482"/>
    <n v="252"/>
    <s v="English"/>
    <s v="USA"/>
    <s v="PG-13"/>
    <n v="50000000"/>
    <n v="1998"/>
    <n v="6.7"/>
    <n v="2.1"/>
    <n v="41030827"/>
    <s v="Profit"/>
  </r>
  <r>
    <x v="375"/>
    <n v="145"/>
    <n v="96"/>
    <n v="150315155"/>
    <s v="Comedy"/>
    <s v="Family"/>
    <m/>
    <m/>
    <m/>
    <m/>
    <m/>
    <s v="Daddy's Home"/>
    <n v="54010"/>
    <n v="130"/>
    <s v="English"/>
    <s v="USA"/>
    <s v="PG-13"/>
    <n v="50000000"/>
    <n v="2015"/>
    <n v="6.1"/>
    <n v="1.6"/>
    <n v="100315155"/>
    <s v="Profit"/>
  </r>
  <r>
    <x v="13"/>
    <n v="321"/>
    <n v="125"/>
    <n v="127997349"/>
    <s v="Adventure"/>
    <s v="Comedy"/>
    <s v="Drama"/>
    <s v="Fantasy"/>
    <s v="Musical"/>
    <m/>
    <m/>
    <s v="Into the Woods"/>
    <n v="101178"/>
    <n v="779"/>
    <s v="English"/>
    <s v="USA"/>
    <s v="PG"/>
    <n v="50000000"/>
    <n v="2014"/>
    <n v="6"/>
    <n v="2.1"/>
    <n v="77997349"/>
    <s v="Profit"/>
  </r>
  <r>
    <x v="415"/>
    <n v="230"/>
    <n v="129"/>
    <n v="88504640"/>
    <s v="Crime"/>
    <s v="Drama"/>
    <s v="Mystery"/>
    <s v="Thriller"/>
    <m/>
    <m/>
    <m/>
    <s v="Inside Man"/>
    <n v="273108"/>
    <n v="646"/>
    <s v="English"/>
    <s v="USA"/>
    <s v="R"/>
    <n v="45000000"/>
    <n v="2006"/>
    <n v="7.6"/>
    <n v="2.2000000000000002"/>
    <n v="43504640"/>
    <s v="Profit"/>
  </r>
  <r>
    <x v="416"/>
    <n v="143"/>
    <n v="90"/>
    <n v="81517441"/>
    <s v="Action"/>
    <s v="Crime"/>
    <s v="Drama"/>
    <s v="Thriller"/>
    <m/>
    <m/>
    <m/>
    <s v="Payback"/>
    <n v="111368"/>
    <n v="394"/>
    <s v="English"/>
    <s v="USA"/>
    <s v="R"/>
    <n v="50000000"/>
    <n v="1999"/>
    <n v="7.1"/>
    <n v="1.5"/>
    <n v="31517441"/>
    <s v="Profit"/>
  </r>
  <r>
    <x v="417"/>
    <n v="55"/>
    <n v="109"/>
    <n v="81022333"/>
    <s v="Action"/>
    <s v="Adventure"/>
    <s v="Mystery"/>
    <s v="Sci-Fi"/>
    <m/>
    <m/>
    <m/>
    <s v="Congo"/>
    <n v="34471"/>
    <n v="147"/>
    <s v="English"/>
    <s v="USA"/>
    <s v="PG-13"/>
    <n v="50000000"/>
    <n v="1995"/>
    <n v="5"/>
    <n v="1.8"/>
    <n v="31022333"/>
    <s v="Profit"/>
  </r>
  <r>
    <x v="100"/>
    <n v="279"/>
    <n v="121"/>
    <n v="79948113"/>
    <s v="Drama"/>
    <s v="Mystery"/>
    <s v="Sci-Fi"/>
    <s v="Thriller"/>
    <m/>
    <m/>
    <m/>
    <s v="Knowing"/>
    <n v="186879"/>
    <n v="791"/>
    <s v="English"/>
    <s v="USA"/>
    <s v="PG-13"/>
    <n v="50000000"/>
    <n v="2009"/>
    <n v="6.2"/>
    <n v="2"/>
    <n v="29948113"/>
    <s v="Profit"/>
  </r>
  <r>
    <x v="384"/>
    <n v="143"/>
    <n v="95"/>
    <n v="88658172"/>
    <s v="Comedy"/>
    <s v="Romance"/>
    <m/>
    <m/>
    <m/>
    <m/>
    <m/>
    <s v="Failure to Launch"/>
    <n v="58412"/>
    <n v="242"/>
    <s v="English"/>
    <s v="USA"/>
    <s v="PG-13"/>
    <n v="50000000"/>
    <n v="2006"/>
    <n v="5.6"/>
    <n v="1.6"/>
    <n v="38658172"/>
    <s v="Profit"/>
  </r>
  <r>
    <x v="313"/>
    <n v="310"/>
    <n v="118"/>
    <n v="84244877"/>
    <s v="Comedy"/>
    <s v="Drama"/>
    <s v="Romance"/>
    <m/>
    <m/>
    <m/>
    <m/>
    <s v="Crazy, Stupid, Love."/>
    <n v="375456"/>
    <n v="292"/>
    <s v="English"/>
    <s v="USA"/>
    <s v="PG-13"/>
    <n v="50000000"/>
    <n v="2011"/>
    <n v="7.4"/>
    <n v="2"/>
    <n v="34244877"/>
    <s v="Profit"/>
  </r>
  <r>
    <x v="418"/>
    <n v="116"/>
    <n v="80"/>
    <n v="75367693"/>
    <s v="Animation"/>
    <s v="Comedy"/>
    <s v="Family"/>
    <s v="Fantasy"/>
    <m/>
    <m/>
    <m/>
    <s v="Garfield"/>
    <n v="58961"/>
    <n v="232"/>
    <s v="English"/>
    <s v="USA"/>
    <s v="PG"/>
    <n v="35000000"/>
    <n v="2004"/>
    <n v="5"/>
    <n v="1.3"/>
    <n v="40367693"/>
    <s v="Profit"/>
  </r>
  <r>
    <x v="419"/>
    <n v="105"/>
    <n v="99"/>
    <n v="73701902"/>
    <s v="Comedy"/>
    <s v="Family"/>
    <m/>
    <m/>
    <m/>
    <m/>
    <m/>
    <s v="Christmas with the Kranks"/>
    <n v="27548"/>
    <n v="209"/>
    <s v="English"/>
    <s v="USA"/>
    <s v="PG"/>
    <n v="60000000"/>
    <n v="2004"/>
    <n v="5.2"/>
    <n v="1.6"/>
    <n v="13701902"/>
    <s v="Profit"/>
  </r>
  <r>
    <x v="420"/>
    <n v="419"/>
    <n v="133"/>
    <n v="75605492"/>
    <s v="Biography"/>
    <s v="Drama"/>
    <s v="Sport"/>
    <m/>
    <m/>
    <m/>
    <m/>
    <s v="Moneyball"/>
    <n v="283563"/>
    <n v="312"/>
    <s v="English"/>
    <s v="USA"/>
    <s v="PG-13"/>
    <n v="50000000"/>
    <n v="2011"/>
    <n v="7.6"/>
    <n v="2.2000000000000002"/>
    <n v="25605492"/>
    <s v="Profit"/>
  </r>
  <r>
    <x v="68"/>
    <n v="64"/>
    <n v="127"/>
    <n v="67823573"/>
    <s v="Action"/>
    <s v="Drama"/>
    <s v="Thriller"/>
    <m/>
    <m/>
    <m/>
    <m/>
    <s v="Outbreak"/>
    <n v="91176"/>
    <n v="130"/>
    <s v="English"/>
    <s v="USA"/>
    <s v="R"/>
    <n v="50000000"/>
    <n v="1995"/>
    <n v="6.6"/>
    <n v="2.1"/>
    <n v="17823573"/>
    <s v="Profit"/>
  </r>
  <r>
    <x v="421"/>
    <n v="359"/>
    <n v="106"/>
    <n v="91439400"/>
    <s v="Action"/>
    <s v="Mystery"/>
    <s v="Thriller"/>
    <m/>
    <m/>
    <m/>
    <m/>
    <s v="Non-Stop"/>
    <n v="200647"/>
    <n v="384"/>
    <s v="English"/>
    <s v="UK"/>
    <s v="PG-13"/>
    <n v="50000000"/>
    <n v="2014"/>
    <n v="7"/>
    <n v="1.8"/>
    <n v="41439400"/>
    <s v="Profit"/>
  </r>
  <r>
    <x v="422"/>
    <n v="166"/>
    <n v="98"/>
    <n v="67128202"/>
    <s v="Action"/>
    <s v="Adventure"/>
    <s v="Family"/>
    <s v="Fantasy"/>
    <s v="Sci-Fi"/>
    <s v="Thriller"/>
    <m/>
    <s v="Race to Witch Mountain"/>
    <n v="43328"/>
    <n v="110"/>
    <s v="English"/>
    <s v="USA"/>
    <s v="PG"/>
    <n v="65000000"/>
    <n v="2009"/>
    <n v="5.7"/>
    <n v="1.6"/>
    <n v="2128202"/>
    <s v="Profit"/>
  </r>
  <r>
    <x v="423"/>
    <n v="525"/>
    <n v="132"/>
    <n v="70496802"/>
    <s v="Action"/>
    <s v="Drama"/>
    <s v="Thriller"/>
    <m/>
    <m/>
    <m/>
    <m/>
    <s v="V for Vendetta"/>
    <n v="791783"/>
    <n v="2042"/>
    <s v="English"/>
    <s v="USA"/>
    <s v="R"/>
    <n v="54000000"/>
    <n v="2005"/>
    <n v="8.1999999999999993"/>
    <n v="2.2000000000000002"/>
    <n v="16496802"/>
    <s v="Profit"/>
  </r>
  <r>
    <x v="407"/>
    <n v="165"/>
    <n v="114"/>
    <n v="60470220"/>
    <s v="Action"/>
    <s v="Adventure"/>
    <s v="Comedy"/>
    <m/>
    <m/>
    <m/>
    <m/>
    <s v="Shanghai Knights"/>
    <n v="81444"/>
    <n v="192"/>
    <s v="English"/>
    <s v="USA"/>
    <s v="PG-13"/>
    <n v="50000000"/>
    <n v="2003"/>
    <n v="6.2"/>
    <n v="1.9"/>
    <n v="10470220"/>
    <s v="Profit"/>
  </r>
  <r>
    <x v="424"/>
    <n v="87"/>
    <n v="78"/>
    <n v="58336565"/>
    <s v="Adventure"/>
    <s v="Animation"/>
    <s v="Comedy"/>
    <s v="Family"/>
    <m/>
    <m/>
    <m/>
    <s v="Curious George"/>
    <n v="12845"/>
    <n v="118"/>
    <s v="English"/>
    <s v="USA"/>
    <s v="G"/>
    <n v="50000000"/>
    <n v="2006"/>
    <n v="6.6"/>
    <n v="1.3"/>
    <n v="8336565"/>
    <s v="Profit"/>
  </r>
  <r>
    <x v="425"/>
    <n v="117"/>
    <n v="101"/>
    <n v="66002004"/>
    <s v="Adventure"/>
    <s v="Comedy"/>
    <s v="Family"/>
    <s v="Fantasy"/>
    <s v="Romance"/>
    <s v="Sport"/>
    <m/>
    <s v="Herbie Fully Loaded"/>
    <n v="36431"/>
    <n v="168"/>
    <s v="English"/>
    <s v="USA"/>
    <s v="G"/>
    <n v="50000000"/>
    <n v="2005"/>
    <n v="4.7"/>
    <n v="1.7"/>
    <n v="16002004"/>
    <s v="Profit"/>
  </r>
  <r>
    <x v="426"/>
    <n v="113"/>
    <n v="113"/>
    <n v="54997476"/>
    <s v="Crime"/>
    <s v="Drama"/>
    <s v="Mystery"/>
    <s v="Thriller"/>
    <m/>
    <m/>
    <m/>
    <s v="Don't Say a Word"/>
    <n v="40362"/>
    <n v="248"/>
    <s v="English"/>
    <s v="USA"/>
    <s v="R"/>
    <n v="50000000"/>
    <n v="2001"/>
    <n v="6.3"/>
    <n v="1.9"/>
    <n v="4997476"/>
    <s v="Profit"/>
  </r>
  <r>
    <x v="427"/>
    <n v="349"/>
    <n v="98"/>
    <n v="55682070"/>
    <s v="Action"/>
    <s v="Fantasy"/>
    <s v="Horror"/>
    <m/>
    <m/>
    <m/>
    <m/>
    <s v="Hansel &amp; Gretel: Witch Hunters"/>
    <n v="159868"/>
    <n v="304"/>
    <s v="English"/>
    <s v="Germany"/>
    <s v="R"/>
    <n v="50000000"/>
    <n v="2013"/>
    <n v="6.1"/>
    <n v="1.6"/>
    <n v="5682070"/>
    <s v="Profit"/>
  </r>
  <r>
    <x v="428"/>
    <n v="152"/>
    <n v="124"/>
    <n v="52752475"/>
    <s v="Drama"/>
    <s v="Thriller"/>
    <m/>
    <m/>
    <m/>
    <m/>
    <m/>
    <s v="Unfaithful"/>
    <n v="63067"/>
    <n v="533"/>
    <s v="English"/>
    <s v="USA"/>
    <s v="R"/>
    <n v="50000000"/>
    <n v="2002"/>
    <n v="6.7"/>
    <n v="2.1"/>
    <n v="2752475"/>
    <s v="Profit"/>
  </r>
  <r>
    <x v="227"/>
    <n v="288"/>
    <n v="109"/>
    <n v="55092830"/>
    <s v="Action"/>
    <s v="Adventure"/>
    <s v="Sci-Fi"/>
    <s v="Thriller"/>
    <m/>
    <m/>
    <m/>
    <s v="I Am Number Four"/>
    <n v="195043"/>
    <n v="329"/>
    <s v="English"/>
    <s v="USA"/>
    <s v="PG-13"/>
    <n v="60000000"/>
    <n v="2011"/>
    <n v="6.1"/>
    <n v="1.8"/>
    <n v="-4907170"/>
    <s v="Loss"/>
  </r>
  <r>
    <x v="429"/>
    <n v="358"/>
    <n v="128"/>
    <n v="50815288"/>
    <s v="Drama"/>
    <s v="Thriller"/>
    <m/>
    <m/>
    <m/>
    <m/>
    <m/>
    <s v="Syriana"/>
    <n v="109188"/>
    <n v="625"/>
    <s v="English"/>
    <s v="USA"/>
    <s v="R"/>
    <n v="50000000"/>
    <n v="2005"/>
    <n v="7"/>
    <n v="2.1"/>
    <n v="815288"/>
    <s v="Profit"/>
  </r>
  <r>
    <x v="26"/>
    <n v="204"/>
    <n v="144"/>
    <n v="52822418"/>
    <s v="Action"/>
    <s v="Drama"/>
    <s v="Thriller"/>
    <s v="War"/>
    <m/>
    <m/>
    <m/>
    <s v="13 Hours"/>
    <n v="47764"/>
    <n v="219"/>
    <s v="English"/>
    <s v="USA"/>
    <s v="R"/>
    <n v="50000000"/>
    <n v="2016"/>
    <n v="7.4"/>
    <n v="2.4"/>
    <n v="2822418"/>
    <s v="Profit"/>
  </r>
  <r>
    <x v="430"/>
    <n v="156"/>
    <n v="95"/>
    <n v="50150619"/>
    <s v="Adventure"/>
    <s v="Animation"/>
    <s v="Comedy"/>
    <s v="Family"/>
    <s v="Fantasy"/>
    <s v="Romance"/>
    <m/>
    <s v="The Book of Life"/>
    <n v="45580"/>
    <n v="102"/>
    <s v="English"/>
    <s v="USA"/>
    <s v="PG"/>
    <n v="50000000"/>
    <n v="2014"/>
    <n v="7.3"/>
    <n v="1.6"/>
    <n v="150619"/>
    <s v="Profit"/>
  </r>
  <r>
    <x v="431"/>
    <n v="171"/>
    <n v="105"/>
    <n v="48745150"/>
    <s v="Crime"/>
    <s v="Thriller"/>
    <m/>
    <m/>
    <m/>
    <m/>
    <m/>
    <s v="Firewall"/>
    <n v="50170"/>
    <n v="306"/>
    <s v="English"/>
    <s v="USA"/>
    <s v="PG-13"/>
    <n v="50000000"/>
    <n v="2006"/>
    <n v="5.8"/>
    <n v="1.8"/>
    <n v="-1254850"/>
    <s v="Loss"/>
  </r>
  <r>
    <x v="309"/>
    <n v="76"/>
    <n v="121"/>
    <n v="50007168"/>
    <s v="Action"/>
    <s v="Crime"/>
    <s v="Drama"/>
    <s v="Thriller"/>
    <m/>
    <m/>
    <m/>
    <s v="Absolute Power"/>
    <n v="39529"/>
    <n v="142"/>
    <s v="English"/>
    <s v="USA"/>
    <s v="R"/>
    <n v="50000000"/>
    <n v="1997"/>
    <n v="6.7"/>
    <n v="2"/>
    <n v="7168"/>
    <s v="Profit"/>
  </r>
  <r>
    <x v="17"/>
    <n v="97"/>
    <n v="125"/>
    <n v="48154732"/>
    <s v="Action"/>
    <s v="Drama"/>
    <s v="War"/>
    <m/>
    <m/>
    <m/>
    <m/>
    <s v="G.I. Jane"/>
    <n v="60326"/>
    <n v="142"/>
    <s v="English"/>
    <s v="USA"/>
    <s v="R"/>
    <n v="50000000"/>
    <n v="1997"/>
    <n v="5.8"/>
    <n v="2.1"/>
    <n v="-1845268"/>
    <s v="Loss"/>
  </r>
  <r>
    <x v="64"/>
    <n v="157"/>
    <n v="129"/>
    <n v="48265581"/>
    <s v="Drama"/>
    <s v="Mystery"/>
    <s v="Thriller"/>
    <m/>
    <m/>
    <m/>
    <m/>
    <s v="The Game"/>
    <n v="261069"/>
    <n v="506"/>
    <s v="English"/>
    <s v="USA"/>
    <s v="R"/>
    <n v="50000000"/>
    <n v="1997"/>
    <n v="7.8"/>
    <n v="2.2000000000000002"/>
    <n v="-1734419"/>
    <s v="Loss"/>
  </r>
  <r>
    <x v="432"/>
    <n v="267"/>
    <n v="132"/>
    <n v="46982632"/>
    <s v="Adventure"/>
    <s v="Horror"/>
    <s v="Mystery"/>
    <m/>
    <m/>
    <m/>
    <m/>
    <s v="Silent Hill"/>
    <n v="172792"/>
    <n v="1740"/>
    <s v="English"/>
    <s v="Canada"/>
    <s v="R"/>
    <n v="50000000"/>
    <n v="2006"/>
    <n v="6.6"/>
    <n v="2.2000000000000002"/>
    <n v="-3017368"/>
    <s v="Loss"/>
  </r>
  <r>
    <x v="433"/>
    <n v="118"/>
    <n v="118"/>
    <n v="44737059"/>
    <s v="Comedy"/>
    <s v="Sport"/>
    <m/>
    <m/>
    <m/>
    <m/>
    <m/>
    <s v="The Replacements"/>
    <n v="48322"/>
    <n v="261"/>
    <s v="English"/>
    <s v="USA"/>
    <s v="PG-13"/>
    <n v="50000000"/>
    <n v="2000"/>
    <n v="6.5"/>
    <n v="2"/>
    <n v="-5262941"/>
    <s v="Loss"/>
  </r>
  <r>
    <x v="434"/>
    <n v="291"/>
    <n v="113"/>
    <n v="56724080"/>
    <s v="Comedy"/>
    <m/>
    <m/>
    <m/>
    <m/>
    <m/>
    <m/>
    <s v="American Reunion"/>
    <n v="172112"/>
    <n v="181"/>
    <s v="English"/>
    <s v="USA"/>
    <s v="R"/>
    <n v="50000000"/>
    <n v="2012"/>
    <n v="6.7"/>
    <n v="1.9"/>
    <n v="6724080"/>
    <s v="Profit"/>
  </r>
  <r>
    <x v="258"/>
    <n v="68"/>
    <n v="140"/>
    <n v="44484065"/>
    <s v="Action"/>
    <s v="Crime"/>
    <s v="Drama"/>
    <s v="Mystery"/>
    <s v="Thriller"/>
    <m/>
    <m/>
    <s v="The Negotiator"/>
    <n v="107227"/>
    <n v="279"/>
    <s v="English"/>
    <s v="Germany"/>
    <s v="R"/>
    <n v="50000000"/>
    <n v="1998"/>
    <n v="7.3"/>
    <n v="2.2999999999999998"/>
    <n v="-5515935"/>
    <s v="Loss"/>
  </r>
  <r>
    <x v="435"/>
    <n v="228"/>
    <n v="89"/>
    <n v="47553512"/>
    <s v="Action"/>
    <s v="Thriller"/>
    <m/>
    <m/>
    <m/>
    <m/>
    <m/>
    <s v="Into the Storm"/>
    <n v="54101"/>
    <n v="210"/>
    <s v="English"/>
    <s v="USA"/>
    <s v="PG-13"/>
    <n v="50000000"/>
    <n v="2014"/>
    <n v="5.8"/>
    <n v="1.5"/>
    <n v="-2446488"/>
    <s v="Loss"/>
  </r>
  <r>
    <x v="436"/>
    <n v="36"/>
    <n v="104"/>
    <n v="42610000"/>
    <s v="Action"/>
    <s v="Comedy"/>
    <s v="Crime"/>
    <s v="Thriller"/>
    <m/>
    <m/>
    <m/>
    <s v="Beverly Hills Cop III"/>
    <n v="60293"/>
    <n v="114"/>
    <s v="English"/>
    <s v="USA"/>
    <s v="R"/>
    <n v="55000000"/>
    <n v="1994"/>
    <n v="5.5"/>
    <n v="1.7"/>
    <n v="-12390000"/>
    <s v="Loss"/>
  </r>
  <r>
    <x v="244"/>
    <n v="105"/>
    <n v="106"/>
    <n v="41482207"/>
    <s v="Comedy"/>
    <s v="Fantasy"/>
    <s v="Horror"/>
    <m/>
    <m/>
    <m/>
    <m/>
    <s v="Gremlins 2: The New Batch"/>
    <n v="68428"/>
    <n v="148"/>
    <s v="English"/>
    <s v="USA"/>
    <s v="PG-13"/>
    <n v="50000000"/>
    <n v="1990"/>
    <n v="6.3"/>
    <n v="1.8"/>
    <n v="-8517793"/>
    <s v="Loss"/>
  </r>
  <r>
    <x v="407"/>
    <n v="276"/>
    <n v="141"/>
    <n v="47105085"/>
    <s v="Crime"/>
    <s v="Drama"/>
    <m/>
    <m/>
    <m/>
    <m/>
    <m/>
    <s v="The Judge"/>
    <n v="136973"/>
    <n v="275"/>
    <s v="English"/>
    <s v="USA"/>
    <s v="R"/>
    <n v="50000000"/>
    <n v="2014"/>
    <n v="7.4"/>
    <n v="2.4"/>
    <n v="-2894915"/>
    <s v="Loss"/>
  </r>
  <r>
    <x v="224"/>
    <n v="93"/>
    <n v="124"/>
    <n v="41256277"/>
    <s v="Action"/>
    <s v="Thriller"/>
    <m/>
    <m/>
    <m/>
    <m/>
    <m/>
    <s v="The Peacemaker"/>
    <n v="46451"/>
    <n v="156"/>
    <s v="English"/>
    <s v="USA"/>
    <s v="R"/>
    <n v="50000000"/>
    <n v="1997"/>
    <n v="5.9"/>
    <n v="2.1"/>
    <n v="-8743723"/>
    <s v="Loss"/>
  </r>
  <r>
    <x v="437"/>
    <n v="191"/>
    <n v="98"/>
    <n v="50740078"/>
    <s v="Action"/>
    <s v="Horror"/>
    <s v="Sci-Fi"/>
    <s v="Thriller"/>
    <m/>
    <m/>
    <m/>
    <s v="Resident Evil: Apocalypse"/>
    <n v="151580"/>
    <n v="672"/>
    <s v="English"/>
    <s v="Germany"/>
    <s v="R"/>
    <n v="45000000"/>
    <n v="2004"/>
    <n v="6.2"/>
    <n v="1.6"/>
    <n v="5740078"/>
    <s v="Profit"/>
  </r>
  <r>
    <x v="438"/>
    <n v="143"/>
    <n v="108"/>
    <n v="40203020"/>
    <s v="Comedy"/>
    <s v="Drama"/>
    <s v="Romance"/>
    <m/>
    <m/>
    <m/>
    <m/>
    <s v="Bridget Jones: The Edge of Reason"/>
    <n v="74315"/>
    <n v="259"/>
    <s v="English"/>
    <s v="UK"/>
    <s v="R"/>
    <n v="40000000"/>
    <n v="2004"/>
    <n v="5.9"/>
    <n v="1.8"/>
    <n v="203020"/>
    <s v="Profit"/>
  </r>
  <r>
    <x v="439"/>
    <n v="124"/>
    <n v="114"/>
    <n v="40905277"/>
    <s v="Crime"/>
    <s v="Drama"/>
    <s v="Romance"/>
    <s v="Thriller"/>
    <m/>
    <m/>
    <m/>
    <s v="Out of Time"/>
    <n v="45895"/>
    <n v="157"/>
    <s v="English"/>
    <s v="USA"/>
    <s v="R"/>
    <n v="50000000"/>
    <n v="2003"/>
    <n v="6.5"/>
    <n v="1.9"/>
    <n v="-9094723"/>
    <s v="Loss"/>
  </r>
  <r>
    <x v="440"/>
    <n v="47"/>
    <n v="101"/>
    <n v="38590500"/>
    <s v="Action"/>
    <s v="Adventure"/>
    <s v="Thriller"/>
    <m/>
    <m/>
    <m/>
    <m/>
    <s v="On Deadly Ground"/>
    <n v="17997"/>
    <n v="140"/>
    <s v="English"/>
    <s v="USA"/>
    <s v="R"/>
    <n v="50000000"/>
    <n v="1994"/>
    <n v="4.4000000000000004"/>
    <n v="1.7"/>
    <n v="-11409500"/>
    <s v="Loss"/>
  </r>
  <r>
    <x v="402"/>
    <n v="66"/>
    <n v="93"/>
    <n v="39177541"/>
    <s v="Action"/>
    <s v="Adventure"/>
    <s v="Family"/>
    <s v="Fantasy"/>
    <m/>
    <m/>
    <m/>
    <s v="The Adventures of Sharkboy and Lavagirl 3-D"/>
    <n v="20310"/>
    <n v="177"/>
    <s v="English"/>
    <s v="USA"/>
    <s v="PG"/>
    <n v="50000000"/>
    <n v="2005"/>
    <n v="3.5"/>
    <n v="1.6"/>
    <n v="-10822459"/>
    <s v="Loss"/>
  </r>
  <r>
    <x v="441"/>
    <n v="118"/>
    <n v="119"/>
    <n v="39778599"/>
    <s v="Adventure"/>
    <s v="Drama"/>
    <s v="Thriller"/>
    <m/>
    <m/>
    <m/>
    <m/>
    <s v="The Beach"/>
    <n v="176169"/>
    <n v="548"/>
    <s v="English"/>
    <s v="USA"/>
    <s v="R"/>
    <n v="50000000"/>
    <n v="2000"/>
    <n v="6.6"/>
    <n v="2"/>
    <n v="-10221401"/>
    <s v="Loss"/>
  </r>
  <r>
    <x v="277"/>
    <n v="93"/>
    <n v="119"/>
    <n v="37486138"/>
    <s v="Comedy"/>
    <s v="Drama"/>
    <s v="Romance"/>
    <m/>
    <m/>
    <m/>
    <m/>
    <s v="Raising Helen"/>
    <n v="30890"/>
    <n v="106"/>
    <s v="English"/>
    <s v="USA"/>
    <s v="PG-13"/>
    <n v="50000000"/>
    <n v="2004"/>
    <n v="6"/>
    <n v="2"/>
    <n v="-12513862"/>
    <s v="Loss"/>
  </r>
  <r>
    <x v="423"/>
    <n v="235"/>
    <n v="99"/>
    <n v="38105077"/>
    <s v="Action"/>
    <s v="Crime"/>
    <s v="Thriller"/>
    <m/>
    <m/>
    <m/>
    <m/>
    <s v="Ninja Assassin"/>
    <n v="58349"/>
    <n v="194"/>
    <s v="English"/>
    <s v="USA"/>
    <s v="R"/>
    <n v="40000000"/>
    <n v="2009"/>
    <n v="6.4"/>
    <n v="1.6"/>
    <n v="-1894923"/>
    <s v="Loss"/>
  </r>
  <r>
    <x v="5"/>
    <n v="113"/>
    <n v="137"/>
    <n v="35168395"/>
    <s v="Drama"/>
    <s v="Romance"/>
    <s v="Sport"/>
    <m/>
    <m/>
    <m/>
    <m/>
    <s v="For Love of the Game"/>
    <n v="26034"/>
    <n v="226"/>
    <s v="English"/>
    <s v="USA"/>
    <s v="PG-13"/>
    <n v="50000000"/>
    <n v="1999"/>
    <n v="6.5"/>
    <n v="2.2999999999999998"/>
    <n v="-14831605"/>
    <s v="Loss"/>
  </r>
  <r>
    <x v="442"/>
    <n v="51"/>
    <n v="117"/>
    <n v="32800000"/>
    <s v="Comedy"/>
    <s v="Crime"/>
    <s v="Drama"/>
    <s v="Thriller"/>
    <m/>
    <m/>
    <m/>
    <s v="Striptease"/>
    <n v="34896"/>
    <n v="118"/>
    <s v="English"/>
    <s v="USA"/>
    <s v="R"/>
    <n v="40000000"/>
    <n v="1996"/>
    <n v="4.3"/>
    <n v="2"/>
    <n v="-7200000"/>
    <s v="Loss"/>
  </r>
  <r>
    <x v="384"/>
    <n v="98"/>
    <n v="87"/>
    <n v="33643461"/>
    <s v="Comedy"/>
    <s v="Family"/>
    <m/>
    <m/>
    <m/>
    <m/>
    <m/>
    <s v="Marmaduke"/>
    <n v="11257"/>
    <n v="65"/>
    <s v="English"/>
    <s v="USA"/>
    <s v="PG"/>
    <n v="50000000"/>
    <n v="2010"/>
    <n v="4.2"/>
    <n v="1.4"/>
    <n v="-16356539"/>
    <s v="Loss"/>
  </r>
  <r>
    <x v="309"/>
    <n v="315"/>
    <n v="129"/>
    <n v="32741596"/>
    <s v="Drama"/>
    <s v="Fantasy"/>
    <m/>
    <m/>
    <m/>
    <m/>
    <m/>
    <s v="Hereafter"/>
    <n v="80140"/>
    <n v="323"/>
    <s v="English"/>
    <s v="USA"/>
    <s v="PG-13"/>
    <n v="50000000"/>
    <n v="2010"/>
    <n v="6.5"/>
    <n v="2.2000000000000002"/>
    <n v="-17258404"/>
    <s v="Loss"/>
  </r>
  <r>
    <x v="443"/>
    <n v="136"/>
    <n v="115"/>
    <n v="31874869"/>
    <s v="Crime"/>
    <s v="Mystery"/>
    <s v="Thriller"/>
    <m/>
    <m/>
    <m/>
    <m/>
    <s v="Murder by Numbers"/>
    <n v="43574"/>
    <n v="302"/>
    <s v="English"/>
    <s v="USA"/>
    <s v="R"/>
    <n v="50000000"/>
    <n v="2002"/>
    <n v="6.1"/>
    <n v="1.9"/>
    <n v="-18125131"/>
    <s v="Loss"/>
  </r>
  <r>
    <x v="101"/>
    <n v="61"/>
    <n v="132"/>
    <n v="30306268"/>
    <s v="Action"/>
    <s v="Crime"/>
    <s v="Thriller"/>
    <m/>
    <m/>
    <m/>
    <m/>
    <s v="Assassins"/>
    <n v="62981"/>
    <n v="84"/>
    <s v="English"/>
    <s v="France"/>
    <s v="R"/>
    <n v="50000000"/>
    <n v="1995"/>
    <n v="6.3"/>
    <n v="2.2000000000000002"/>
    <n v="-19693732"/>
    <s v="Loss"/>
  </r>
  <r>
    <x v="444"/>
    <n v="209"/>
    <n v="131"/>
    <n v="27667947"/>
    <s v="Crime"/>
    <s v="Drama"/>
    <s v="Thriller"/>
    <m/>
    <m/>
    <m/>
    <m/>
    <s v="Hannibal Rising"/>
    <n v="86374"/>
    <n v="392"/>
    <s v="English"/>
    <s v="UK"/>
    <s v="R"/>
    <n v="50000000"/>
    <n v="2007"/>
    <n v="6.2"/>
    <n v="2.2000000000000002"/>
    <n v="-22332053"/>
    <s v="Loss"/>
  </r>
  <r>
    <x v="323"/>
    <n v="99"/>
    <n v="95"/>
    <n v="27067160"/>
    <s v="Comedy"/>
    <s v="Drama"/>
    <s v="Romance"/>
    <m/>
    <m/>
    <m/>
    <m/>
    <s v="The Story of Us"/>
    <n v="18404"/>
    <n v="150"/>
    <s v="English"/>
    <s v="USA"/>
    <s v="R"/>
    <n v="50000000"/>
    <n v="1999"/>
    <n v="5.9"/>
    <n v="1.6"/>
    <n v="-22932840"/>
    <s v="Loss"/>
  </r>
  <r>
    <x v="445"/>
    <n v="298"/>
    <n v="125"/>
    <n v="26616999"/>
    <s v="Action"/>
    <s v="Adventure"/>
    <s v="Romance"/>
    <s v="Sci-Fi"/>
    <s v="Thriller"/>
    <m/>
    <m/>
    <s v="The Host"/>
    <n v="92461"/>
    <n v="347"/>
    <s v="English"/>
    <s v="USA"/>
    <s v="PG-13"/>
    <n v="40000000"/>
    <n v="2013"/>
    <n v="5.9"/>
    <n v="2.1"/>
    <n v="-13383001"/>
    <s v="Loss"/>
  </r>
  <r>
    <x v="125"/>
    <n v="131"/>
    <n v="98"/>
    <n v="26536120"/>
    <s v="Action"/>
    <s v="Crime"/>
    <s v="Drama"/>
    <s v="Mystery"/>
    <s v="Thriller"/>
    <m/>
    <m/>
    <s v="Basic"/>
    <n v="49926"/>
    <n v="286"/>
    <s v="English"/>
    <s v="Germany"/>
    <s v="R"/>
    <n v="50000000"/>
    <n v="2003"/>
    <n v="6.5"/>
    <n v="1.6"/>
    <n v="-23463880"/>
    <s v="Loss"/>
  </r>
  <r>
    <x v="309"/>
    <n v="146"/>
    <n v="110"/>
    <n v="26199517"/>
    <s v="Action"/>
    <s v="Crime"/>
    <s v="Drama"/>
    <s v="Mystery"/>
    <s v="Thriller"/>
    <m/>
    <m/>
    <s v="Blood Work"/>
    <n v="34356"/>
    <n v="260"/>
    <s v="English"/>
    <s v="USA"/>
    <s v="R"/>
    <n v="50000000"/>
    <n v="2002"/>
    <n v="6.4"/>
    <n v="1.8"/>
    <n v="-23800483"/>
    <s v="Loss"/>
  </r>
  <r>
    <x v="169"/>
    <n v="245"/>
    <n v="118"/>
    <n v="25450527"/>
    <s v="Action"/>
    <s v="Crime"/>
    <s v="Drama"/>
    <s v="Mystery"/>
    <s v="Thriller"/>
    <m/>
    <m/>
    <s v="The International"/>
    <n v="80196"/>
    <n v="190"/>
    <s v="English"/>
    <s v="USA"/>
    <s v="R"/>
    <n v="50000000"/>
    <n v="2009"/>
    <n v="6.5"/>
    <n v="2"/>
    <n v="-24549473"/>
    <s v="Loss"/>
  </r>
  <r>
    <x v="446"/>
    <n v="104"/>
    <n v="101"/>
    <n v="25407250"/>
    <s v="Action"/>
    <s v="Adventure"/>
    <s v="Sci-Fi"/>
    <s v="Thriller"/>
    <m/>
    <m/>
    <m/>
    <s v="Escape from L.A."/>
    <n v="54021"/>
    <n v="227"/>
    <s v="English"/>
    <s v="USA"/>
    <s v="R"/>
    <n v="50000000"/>
    <n v="1996"/>
    <n v="5.7"/>
    <n v="1.7"/>
    <n v="-24592750"/>
    <s v="Loss"/>
  </r>
  <r>
    <x v="58"/>
    <n v="162"/>
    <n v="90"/>
    <n v="23159305"/>
    <s v="Action"/>
    <s v="Adventure"/>
    <s v="Animation"/>
    <s v="Comedy"/>
    <s v="Drama"/>
    <s v="Family"/>
    <s v="Sci-Fi"/>
    <s v="The Iron Giant"/>
    <n v="128455"/>
    <n v="514"/>
    <s v="English"/>
    <s v="USA"/>
    <s v="PG"/>
    <n v="70000000"/>
    <n v="1999"/>
    <n v="8"/>
    <n v="1.5"/>
    <n v="-46840695"/>
    <s v="Loss"/>
  </r>
  <r>
    <x v="447"/>
    <n v="259"/>
    <n v="119"/>
    <n v="24006726"/>
    <s v="Adventure"/>
    <s v="Comedy"/>
    <s v="Drama"/>
    <m/>
    <m/>
    <m/>
    <m/>
    <s v="The Life Aquatic with Steve Zissou"/>
    <n v="139535"/>
    <n v="632"/>
    <s v="English"/>
    <s v="USA"/>
    <s v="R"/>
    <n v="50000000"/>
    <n v="2004"/>
    <n v="7.3"/>
    <n v="2"/>
    <n v="-25993274"/>
    <s v="Loss"/>
  </r>
  <r>
    <x v="205"/>
    <n v="79"/>
    <n v="139"/>
    <n v="20389967"/>
    <s v="Action"/>
    <s v="Biography"/>
    <s v="Drama"/>
    <s v="History"/>
    <s v="War"/>
    <m/>
    <m/>
    <s v="Free State of Jones"/>
    <n v="3077"/>
    <n v="47"/>
    <s v="English"/>
    <s v="USA"/>
    <s v="R"/>
    <n v="50000000"/>
    <n v="2016"/>
    <n v="6.7"/>
    <n v="2.2999999999999998"/>
    <n v="-29610033"/>
    <s v="Loss"/>
  </r>
  <r>
    <x v="386"/>
    <n v="141"/>
    <n v="130"/>
    <n v="19593740"/>
    <s v="Crime"/>
    <s v="Drama"/>
    <s v="Thriller"/>
    <m/>
    <m/>
    <m/>
    <m/>
    <s v="The Life of David Gale"/>
    <n v="88270"/>
    <n v="420"/>
    <s v="English"/>
    <s v="USA"/>
    <s v="R"/>
    <n v="50000000"/>
    <n v="2003"/>
    <n v="7.5"/>
    <n v="2.2000000000000002"/>
    <n v="-30406260"/>
    <s v="Loss"/>
  </r>
  <r>
    <x v="372"/>
    <n v="59"/>
    <n v="100"/>
    <n v="19118247"/>
    <s v="Action"/>
    <s v="Comedy"/>
    <m/>
    <m/>
    <m/>
    <m/>
    <m/>
    <s v="Man of the House"/>
    <n v="19829"/>
    <n v="94"/>
    <s v="English"/>
    <s v="USA"/>
    <s v="PG-13"/>
    <n v="40000000"/>
    <n v="2005"/>
    <n v="5.4"/>
    <n v="1.7"/>
    <n v="-20881753"/>
    <s v="Loss"/>
  </r>
  <r>
    <x v="421"/>
    <n v="236"/>
    <n v="114"/>
    <n v="26442251"/>
    <s v="Action"/>
    <s v="Crime"/>
    <s v="Drama"/>
    <s v="Thriller"/>
    <m/>
    <m/>
    <m/>
    <s v="Run All Night"/>
    <n v="76010"/>
    <n v="205"/>
    <s v="English"/>
    <s v="USA"/>
    <s v="R"/>
    <n v="50000000"/>
    <n v="2015"/>
    <n v="6.6"/>
    <n v="1.9"/>
    <n v="-23557749"/>
    <s v="Loss"/>
  </r>
  <r>
    <x v="448"/>
    <n v="356"/>
    <n v="96"/>
    <n v="17114882"/>
    <s v="Crime"/>
    <s v="Mystery"/>
    <s v="Thriller"/>
    <m/>
    <m/>
    <m/>
    <m/>
    <s v="Eastern Promises"/>
    <n v="189249"/>
    <n v="398"/>
    <s v="English"/>
    <s v="USA"/>
    <s v="R"/>
    <n v="25000000"/>
    <n v="2007"/>
    <n v="7.7"/>
    <n v="1.6"/>
    <n v="-7885118"/>
    <s v="Loss"/>
  </r>
  <r>
    <x v="449"/>
    <n v="120"/>
    <n v="110"/>
    <n v="18472363"/>
    <s v="Action"/>
    <s v="Adventure"/>
    <s v="Crime"/>
    <s v="Thriller"/>
    <m/>
    <m/>
    <m/>
    <s v="Into the Blue"/>
    <n v="63599"/>
    <n v="208"/>
    <s v="English"/>
    <s v="USA"/>
    <s v="PG-13"/>
    <n v="50000000"/>
    <n v="2005"/>
    <n v="5.8"/>
    <n v="1.8"/>
    <n v="-31527637"/>
    <s v="Loss"/>
  </r>
  <r>
    <x v="182"/>
    <n v="111"/>
    <n v="158"/>
    <n v="14131298"/>
    <s v="Adventure"/>
    <s v="Biography"/>
    <s v="Drama"/>
    <s v="History"/>
    <s v="War"/>
    <m/>
    <m/>
    <s v="The Messenger: The Story of Joan of Arc"/>
    <n v="55889"/>
    <n v="390"/>
    <s v="English"/>
    <s v="France"/>
    <s v="R"/>
    <n v="390000000"/>
    <n v="1999"/>
    <n v="6.4"/>
    <n v="2.6"/>
    <n v="-375868702"/>
    <s v="Loss"/>
  </r>
  <r>
    <x v="450"/>
    <n v="208"/>
    <n v="102"/>
    <n v="21557240"/>
    <s v="Adventure"/>
    <s v="Comedy"/>
    <s v="Fantasy"/>
    <m/>
    <m/>
    <m/>
    <m/>
    <s v="Your Highness"/>
    <n v="85237"/>
    <n v="274"/>
    <s v="English"/>
    <s v="USA"/>
    <s v="R"/>
    <n v="49900000"/>
    <n v="2011"/>
    <n v="5.6"/>
    <n v="1.7"/>
    <n v="-28342760"/>
    <s v="Loss"/>
  </r>
  <r>
    <x v="451"/>
    <n v="174"/>
    <n v="84"/>
    <n v="21283440"/>
    <s v="Drama"/>
    <s v="Mystery"/>
    <s v="Thriller"/>
    <m/>
    <m/>
    <m/>
    <m/>
    <s v="Dream House"/>
    <n v="46239"/>
    <n v="137"/>
    <s v="English"/>
    <s v="USA"/>
    <s v="PG-13"/>
    <n v="55000000"/>
    <n v="2011"/>
    <n v="6"/>
    <n v="1.4"/>
    <n v="-33716560"/>
    <s v="Loss"/>
  </r>
  <r>
    <x v="452"/>
    <n v="59"/>
    <n v="115"/>
    <n v="10556196"/>
    <s v="Crime"/>
    <s v="Drama"/>
    <s v="Thriller"/>
    <m/>
    <m/>
    <m/>
    <m/>
    <s v="Mad City"/>
    <n v="16562"/>
    <n v="73"/>
    <s v="English"/>
    <s v="USA"/>
    <s v="PG-13"/>
    <n v="50000000"/>
    <n v="1997"/>
    <n v="6.2"/>
    <n v="1.9"/>
    <n v="-39443804"/>
    <s v="Loss"/>
  </r>
  <r>
    <x v="453"/>
    <n v="22"/>
    <n v="99"/>
    <n v="16671505"/>
    <s v="Adventure"/>
    <s v="Comedy"/>
    <s v="Crime"/>
    <s v="Drama"/>
    <s v="Family"/>
    <m/>
    <m/>
    <s v="Baby's Day Out"/>
    <n v="33186"/>
    <n v="78"/>
    <s v="English"/>
    <s v="USA"/>
    <s v="PG"/>
    <n v="50000000"/>
    <n v="1994"/>
    <n v="5.9"/>
    <n v="1.6"/>
    <n v="-33328495"/>
    <s v="Loss"/>
  </r>
  <r>
    <x v="454"/>
    <n v="34"/>
    <n v="135"/>
    <n v="10400000"/>
    <s v="Drama"/>
    <s v="Romance"/>
    <m/>
    <m/>
    <m/>
    <m/>
    <m/>
    <s v="The Scarlet Letter"/>
    <n v="12037"/>
    <n v="90"/>
    <s v="English"/>
    <s v="USA"/>
    <s v="R"/>
    <n v="50000000"/>
    <n v="1995"/>
    <n v="5.0999999999999996"/>
    <n v="2.2000000000000002"/>
    <n v="-39600000"/>
    <s v="Loss"/>
  </r>
  <r>
    <x v="50"/>
    <n v="214"/>
    <n v="108"/>
    <n v="9528092"/>
    <s v="Biography"/>
    <s v="Drama"/>
    <s v="Thriller"/>
    <m/>
    <m/>
    <m/>
    <m/>
    <s v="Fair Game"/>
    <n v="38513"/>
    <n v="127"/>
    <s v="English"/>
    <s v="USA"/>
    <s v="PG-13"/>
    <n v="22000000"/>
    <n v="2010"/>
    <n v="6.8"/>
    <n v="1.8"/>
    <n v="-12471908"/>
    <s v="Loss"/>
  </r>
  <r>
    <x v="156"/>
    <n v="186"/>
    <n v="127"/>
    <n v="10137232"/>
    <s v="Action"/>
    <s v="Biography"/>
    <s v="Crime"/>
    <s v="Drama"/>
    <s v="Thriller"/>
    <m/>
    <m/>
    <s v="Domino"/>
    <n v="58015"/>
    <n v="374"/>
    <s v="English"/>
    <s v="France"/>
    <s v="R"/>
    <n v="50000000"/>
    <n v="2005"/>
    <n v="6"/>
    <n v="2.1"/>
    <n v="-39862768"/>
    <s v="Loss"/>
  </r>
  <r>
    <x v="390"/>
    <n v="50"/>
    <n v="107"/>
    <n v="9795017"/>
    <s v="Crime"/>
    <s v="Drama"/>
    <s v="Thriller"/>
    <m/>
    <m/>
    <m/>
    <m/>
    <s v="Jade"/>
    <n v="9227"/>
    <n v="70"/>
    <s v="English"/>
    <s v="USA"/>
    <s v="R"/>
    <n v="50000000"/>
    <n v="1995"/>
    <n v="5.0999999999999996"/>
    <n v="1.8"/>
    <n v="-40204983"/>
    <s v="Loss"/>
  </r>
  <r>
    <x v="376"/>
    <n v="180"/>
    <n v="95"/>
    <n v="20488579"/>
    <s v="Action"/>
    <s v="Sci-Fi"/>
    <s v="Thriller"/>
    <m/>
    <m/>
    <m/>
    <m/>
    <s v="Gamer"/>
    <n v="113483"/>
    <n v="245"/>
    <s v="English"/>
    <s v="USA"/>
    <s v="R"/>
    <n v="50000000"/>
    <n v="2009"/>
    <n v="5.8"/>
    <n v="1.6"/>
    <n v="-29511421"/>
    <s v="Loss"/>
  </r>
  <r>
    <x v="455"/>
    <n v="231"/>
    <n v="124"/>
    <n v="19445217"/>
    <s v="Drama"/>
    <s v="Fantasy"/>
    <s v="Romance"/>
    <m/>
    <m/>
    <m/>
    <m/>
    <s v="Beautiful Creatures"/>
    <n v="67796"/>
    <n v="258"/>
    <s v="English"/>
    <s v="USA"/>
    <s v="PG-13"/>
    <n v="60000000"/>
    <n v="2013"/>
    <n v="6.2"/>
    <n v="2.1"/>
    <n v="-40554783"/>
    <s v="Loss"/>
  </r>
  <r>
    <x v="456"/>
    <n v="105"/>
    <n v="109"/>
    <n v="8355815"/>
    <s v="Comedy"/>
    <s v="Crime"/>
    <s v="Drama"/>
    <s v="Thriller"/>
    <m/>
    <m/>
    <m/>
    <s v="Death to Smoochy"/>
    <n v="34730"/>
    <n v="341"/>
    <s v="English"/>
    <s v="UK"/>
    <s v="R"/>
    <n v="55000000"/>
    <n v="2002"/>
    <n v="6.4"/>
    <n v="1.8"/>
    <n v="-46644185"/>
    <s v="Loss"/>
  </r>
  <r>
    <x v="193"/>
    <n v="226"/>
    <n v="102"/>
    <n v="28837115"/>
    <s v="Comedy"/>
    <m/>
    <m/>
    <m/>
    <m/>
    <m/>
    <m/>
    <s v="Zoolander 2"/>
    <n v="34964"/>
    <n v="150"/>
    <s v="English"/>
    <s v="USA"/>
    <s v="PG-13"/>
    <n v="50000000"/>
    <n v="2016"/>
    <n v="4.8"/>
    <n v="1.7"/>
    <n v="-21162885"/>
    <s v="Loss"/>
  </r>
  <r>
    <x v="457"/>
    <n v="75"/>
    <n v="88"/>
    <n v="6471394"/>
    <s v="Comedy"/>
    <s v="Crime"/>
    <m/>
    <m/>
    <m/>
    <m/>
    <m/>
    <s v="The Big Bounce"/>
    <n v="15880"/>
    <n v="93"/>
    <s v="English"/>
    <s v="USA"/>
    <s v="PG-13"/>
    <n v="50000000"/>
    <n v="2004"/>
    <n v="4.9000000000000004"/>
    <n v="1.5"/>
    <n v="-43528606"/>
    <s v="Loss"/>
  </r>
  <r>
    <x v="257"/>
    <n v="82"/>
    <n v="87"/>
    <n v="6291602"/>
    <s v="Comedy"/>
    <s v="Sci-Fi"/>
    <m/>
    <m/>
    <m/>
    <m/>
    <m/>
    <s v="What Planet Are You From?"/>
    <n v="8070"/>
    <n v="91"/>
    <s v="English"/>
    <s v="USA"/>
    <s v="R"/>
    <n v="50000000"/>
    <n v="2000"/>
    <n v="5.6"/>
    <n v="1.4"/>
    <n v="-43708398"/>
    <s v="Loss"/>
  </r>
  <r>
    <x v="458"/>
    <n v="296"/>
    <n v="104"/>
    <n v="10706786"/>
    <s v="Action"/>
    <s v="Fantasy"/>
    <s v="Thriller"/>
    <m/>
    <m/>
    <m/>
    <m/>
    <s v="Drive Angry"/>
    <n v="81800"/>
    <n v="211"/>
    <s v="English"/>
    <s v="USA"/>
    <s v="R"/>
    <n v="50000000"/>
    <n v="2011"/>
    <n v="5.5"/>
    <n v="1.7"/>
    <n v="-39293214"/>
    <s v="Loss"/>
  </r>
  <r>
    <x v="285"/>
    <n v="103"/>
    <n v="96"/>
    <n v="8742261"/>
    <s v="Action"/>
    <s v="Crime"/>
    <s v="Drama"/>
    <s v="Mystery"/>
    <s v="Thriller"/>
    <m/>
    <m/>
    <s v="Street Fighter: The Legend of Chun-Li"/>
    <n v="19824"/>
    <n v="179"/>
    <s v="English"/>
    <s v="Canada"/>
    <s v="PG-13"/>
    <n v="18000000"/>
    <n v="2009"/>
    <n v="3.7"/>
    <n v="1.6"/>
    <n v="-9257739"/>
    <s v="Loss"/>
  </r>
  <r>
    <x v="459"/>
    <n v="98"/>
    <n v="85"/>
    <n v="43905746"/>
    <s v="Action"/>
    <s v="Sci-Fi"/>
    <s v="Thriller"/>
    <m/>
    <m/>
    <m/>
    <m/>
    <s v="The One"/>
    <n v="77684"/>
    <n v="294"/>
    <s v="English"/>
    <s v="USA"/>
    <s v="PG-13"/>
    <n v="49000000"/>
    <n v="2001"/>
    <n v="5.9"/>
    <n v="1.4"/>
    <n v="-5094254"/>
    <s v="Loss"/>
  </r>
  <r>
    <x v="191"/>
    <n v="48"/>
    <n v="104"/>
    <n v="21413502"/>
    <s v="Action"/>
    <s v="Adventure"/>
    <s v="Comedy"/>
    <s v="Crime"/>
    <s v="Music"/>
    <s v="Mystery"/>
    <m/>
    <s v="The Adventures of Ford Fairlane"/>
    <n v="14429"/>
    <n v="113"/>
    <s v="English"/>
    <s v="USA"/>
    <s v="R"/>
    <n v="40000000"/>
    <n v="1990"/>
    <n v="6.3"/>
    <n v="1.7"/>
    <n v="-18586498"/>
    <s v="Loss"/>
  </r>
  <r>
    <x v="143"/>
    <n v="223"/>
    <n v="190"/>
    <n v="124107476"/>
    <s v="Crime"/>
    <s v="Drama"/>
    <s v="Thriller"/>
    <m/>
    <m/>
    <m/>
    <m/>
    <s v="Traffic"/>
    <n v="170684"/>
    <n v="867"/>
    <s v="English"/>
    <s v="USA"/>
    <s v="R"/>
    <n v="48000000"/>
    <n v="2000"/>
    <n v="7.6"/>
    <n v="3.2"/>
    <n v="76107476"/>
    <s v="Profit"/>
  </r>
  <r>
    <x v="37"/>
    <n v="149"/>
    <n v="127"/>
    <n v="197171806"/>
    <s v="Action"/>
    <s v="Adventure"/>
    <s v="Fantasy"/>
    <m/>
    <m/>
    <m/>
    <m/>
    <s v="Indiana Jones and the Last Crusade"/>
    <n v="515306"/>
    <n v="477"/>
    <s v="English"/>
    <s v="USA"/>
    <s v="PG-13"/>
    <n v="48000000"/>
    <n v="1989"/>
    <n v="8.3000000000000007"/>
    <n v="2.1"/>
    <n v="149171806"/>
    <s v="Profit"/>
  </r>
  <r>
    <x v="131"/>
    <n v="371"/>
    <n v="120"/>
    <n v="31569268"/>
    <s v="Action"/>
    <s v="Crime"/>
    <s v="Drama"/>
    <s v="Sci-Fi"/>
    <s v="Thriller"/>
    <m/>
    <m/>
    <s v="Chappie"/>
    <n v="172965"/>
    <n v="627"/>
    <s v="English"/>
    <s v="USA"/>
    <s v="R"/>
    <n v="49000000"/>
    <n v="2015"/>
    <n v="6.9"/>
    <n v="2"/>
    <n v="-17430732"/>
    <s v="Loss"/>
  </r>
  <r>
    <x v="115"/>
    <n v="75"/>
    <n v="118"/>
    <n v="66488090"/>
    <s v="Crime"/>
    <s v="Drama"/>
    <s v="Mystery"/>
    <s v="Thriller"/>
    <m/>
    <m/>
    <m/>
    <s v="The Bone Collector"/>
    <n v="120202"/>
    <n v="397"/>
    <s v="English"/>
    <s v="USA"/>
    <s v="R"/>
    <n v="48000000"/>
    <n v="1999"/>
    <n v="6.7"/>
    <n v="2"/>
    <n v="18488090"/>
    <s v="Profit"/>
  </r>
  <r>
    <x v="64"/>
    <n v="233"/>
    <n v="112"/>
    <n v="95308367"/>
    <s v="Crime"/>
    <s v="Drama"/>
    <s v="Thriller"/>
    <m/>
    <m/>
    <m/>
    <m/>
    <s v="Panic Room"/>
    <n v="206104"/>
    <n v="850"/>
    <s v="English"/>
    <s v="USA"/>
    <s v="R"/>
    <n v="48000000"/>
    <n v="2002"/>
    <n v="6.8"/>
    <n v="1.9"/>
    <n v="47308367"/>
    <s v="Profit"/>
  </r>
  <r>
    <x v="346"/>
    <n v="150"/>
    <n v="114"/>
    <n v="60652036"/>
    <s v="Action"/>
    <s v="Adventure"/>
    <s v="Comedy"/>
    <s v="Drama"/>
    <s v="War"/>
    <m/>
    <m/>
    <s v="Three Kings"/>
    <n v="137854"/>
    <n v="560"/>
    <s v="English"/>
    <s v="USA"/>
    <s v="R"/>
    <n v="48000000"/>
    <n v="1999"/>
    <n v="7.1"/>
    <n v="1.9"/>
    <n v="12652036"/>
    <s v="Profit"/>
  </r>
  <r>
    <x v="209"/>
    <n v="172"/>
    <n v="137"/>
    <n v="1206135"/>
    <s v="Crime"/>
    <s v="Drama"/>
    <s v="Thriller"/>
    <m/>
    <m/>
    <m/>
    <m/>
    <s v="Child 44"/>
    <n v="40568"/>
    <n v="185"/>
    <s v="English"/>
    <s v="Czech Republic"/>
    <s v="R"/>
    <n v="50000000"/>
    <n v="2015"/>
    <n v="6.4"/>
    <n v="2.2999999999999998"/>
    <n v="-48793865"/>
    <s v="Loss"/>
  </r>
  <r>
    <x v="263"/>
    <n v="103"/>
    <n v="112"/>
    <n v="56607223"/>
    <s v="Adventure"/>
    <s v="Comedy"/>
    <m/>
    <m/>
    <m/>
    <m/>
    <m/>
    <s v="Rat Race"/>
    <n v="93367"/>
    <n v="497"/>
    <s v="English"/>
    <s v="Canada"/>
    <s v="PG-13"/>
    <n v="48000000"/>
    <n v="2001"/>
    <n v="6.4"/>
    <n v="1.9"/>
    <n v="8607223"/>
    <s v="Profit"/>
  </r>
  <r>
    <x v="367"/>
    <n v="140"/>
    <n v="120"/>
    <n v="50173190"/>
    <s v="Drama"/>
    <s v="Mystery"/>
    <s v="Sci-Fi"/>
    <m/>
    <m/>
    <m/>
    <m/>
    <s v="K-PAX"/>
    <n v="148490"/>
    <n v="537"/>
    <s v="English"/>
    <s v="USA"/>
    <s v="PG-13"/>
    <n v="48000000"/>
    <n v="2001"/>
    <n v="7.4"/>
    <n v="2"/>
    <n v="2173190"/>
    <s v="Profit"/>
  </r>
  <r>
    <x v="135"/>
    <n v="125"/>
    <n v="123"/>
    <n v="47095453"/>
    <s v="Comedy"/>
    <s v="Fantasy"/>
    <s v="Romance"/>
    <m/>
    <m/>
    <m/>
    <m/>
    <s v="Kate &amp; Leopold"/>
    <n v="64595"/>
    <n v="316"/>
    <s v="English"/>
    <s v="USA"/>
    <s v="PG-13"/>
    <n v="48000000"/>
    <n v="2001"/>
    <n v="6.4"/>
    <n v="2"/>
    <n v="-904547"/>
    <s v="Loss"/>
  </r>
  <r>
    <x v="353"/>
    <n v="125"/>
    <n v="93"/>
    <n v="37879996"/>
    <s v="Comedy"/>
    <s v="Fantasy"/>
    <s v="Romance"/>
    <m/>
    <m/>
    <m/>
    <m/>
    <s v="Bedazzled"/>
    <n v="81888"/>
    <n v="254"/>
    <s v="English"/>
    <s v="USA"/>
    <s v="PG-13"/>
    <n v="48000000"/>
    <n v="2000"/>
    <n v="6"/>
    <n v="1.6"/>
    <n v="-10120004"/>
    <s v="Loss"/>
  </r>
  <r>
    <x v="399"/>
    <n v="36"/>
    <n v="123"/>
    <n v="25900000"/>
    <s v="Crime"/>
    <s v="Drama"/>
    <s v="Music"/>
    <m/>
    <m/>
    <m/>
    <m/>
    <s v="The Cotton Club"/>
    <n v="12771"/>
    <n v="84"/>
    <s v="English"/>
    <s v="USA"/>
    <s v="R"/>
    <n v="58000000"/>
    <n v="1984"/>
    <n v="6.5"/>
    <n v="2"/>
    <n v="-32100000"/>
    <s v="Loss"/>
  </r>
  <r>
    <x v="135"/>
    <n v="295"/>
    <n v="122"/>
    <n v="53574088"/>
    <s v="Adventure"/>
    <s v="Crime"/>
    <s v="Drama"/>
    <s v="Western"/>
    <m/>
    <m/>
    <m/>
    <s v="3:10 to Yuma"/>
    <n v="237872"/>
    <n v="560"/>
    <s v="English"/>
    <s v="USA"/>
    <s v="R"/>
    <n v="55000000"/>
    <n v="2007"/>
    <n v="7.8"/>
    <n v="2"/>
    <n v="-1425912"/>
    <s v="Loss"/>
  </r>
  <r>
    <x v="460"/>
    <n v="222"/>
    <n v="115"/>
    <n v="89253340"/>
    <s v="Action"/>
    <s v="Thriller"/>
    <m/>
    <m/>
    <m/>
    <m/>
    <m/>
    <s v="Taken 3"/>
    <n v="133436"/>
    <n v="323"/>
    <s v="English"/>
    <s v="France"/>
    <s v="PG-13"/>
    <n v="48000000"/>
    <n v="2014"/>
    <n v="6"/>
    <n v="1.9"/>
    <n v="41253340"/>
    <s v="Profit"/>
  </r>
  <r>
    <x v="143"/>
    <n v="158"/>
    <n v="123"/>
    <n v="37339525"/>
    <s v="Crime"/>
    <s v="Drama"/>
    <s v="Romance"/>
    <s v="Thriller"/>
    <m/>
    <m/>
    <m/>
    <s v="Out of Sight"/>
    <n v="71708"/>
    <n v="307"/>
    <s v="English"/>
    <s v="USA"/>
    <s v="R"/>
    <n v="48000000"/>
    <n v="1998"/>
    <n v="7"/>
    <n v="2"/>
    <n v="-10660475"/>
    <s v="Loss"/>
  </r>
  <r>
    <x v="193"/>
    <n v="72"/>
    <n v="96"/>
    <n v="60154431"/>
    <s v="Comedy"/>
    <s v="Drama"/>
    <s v="Thriller"/>
    <m/>
    <m/>
    <m/>
    <m/>
    <s v="The Cable Guy"/>
    <n v="122347"/>
    <n v="345"/>
    <s v="English"/>
    <s v="USA"/>
    <s v="PG-13"/>
    <n v="47000000"/>
    <n v="1996"/>
    <n v="6"/>
    <n v="1.6"/>
    <n v="13154431"/>
    <s v="Profit"/>
  </r>
  <r>
    <x v="461"/>
    <n v="72"/>
    <n v="105"/>
    <n v="103738726"/>
    <s v="Action"/>
    <s v="Comedy"/>
    <s v="Crime"/>
    <s v="Music"/>
    <s v="Romance"/>
    <s v="Thriller"/>
    <m/>
    <s v="Dick Tracy"/>
    <n v="47819"/>
    <n v="164"/>
    <s v="English"/>
    <s v="USA"/>
    <s v="PG"/>
    <n v="100000000"/>
    <n v="1990"/>
    <n v="6.1"/>
    <n v="1.8"/>
    <n v="3738726"/>
    <s v="Profit"/>
  </r>
  <r>
    <x v="125"/>
    <n v="152"/>
    <n v="113"/>
    <n v="69304264"/>
    <s v="Crime"/>
    <s v="Romance"/>
    <s v="Thriller"/>
    <m/>
    <m/>
    <m/>
    <m/>
    <s v="The Thomas Crown Affair"/>
    <n v="73068"/>
    <n v="419"/>
    <s v="English"/>
    <s v="USA"/>
    <s v="R"/>
    <n v="48000000"/>
    <n v="1999"/>
    <n v="6.8"/>
    <n v="1.9"/>
    <n v="21304264"/>
    <s v="Profit"/>
  </r>
  <r>
    <x v="462"/>
    <n v="89"/>
    <n v="132"/>
    <n v="29781453"/>
    <s v="Biography"/>
    <s v="Comedy"/>
    <s v="Drama"/>
    <m/>
    <m/>
    <m/>
    <m/>
    <s v="Riding in Cars with Boys"/>
    <n v="22447"/>
    <n v="210"/>
    <s v="English"/>
    <s v="USA"/>
    <s v="PG-13"/>
    <n v="48000000"/>
    <n v="2001"/>
    <n v="6.4"/>
    <n v="2.2000000000000002"/>
    <n v="-18218547"/>
    <s v="Loss"/>
  </r>
  <r>
    <x v="463"/>
    <n v="93"/>
    <n v="75"/>
    <n v="15519841"/>
    <s v="Adventure"/>
    <s v="Animation"/>
    <s v="Comedy"/>
    <s v="Family"/>
    <s v="Fantasy"/>
    <m/>
    <m/>
    <s v="Happily N'Ever After"/>
    <n v="8693"/>
    <n v="71"/>
    <s v="English"/>
    <s v="USA"/>
    <s v="PG"/>
    <n v="47000000"/>
    <n v="2006"/>
    <n v="4.5"/>
    <n v="1.2"/>
    <n v="-31480159"/>
    <s v="Loss"/>
  </r>
  <r>
    <x v="464"/>
    <n v="46"/>
    <n v="108"/>
    <n v="5600000"/>
    <s v="Drama"/>
    <s v="Horror"/>
    <s v="Romance"/>
    <s v="Thriller"/>
    <m/>
    <m/>
    <m/>
    <s v="Mary Reilly"/>
    <n v="11913"/>
    <n v="97"/>
    <s v="English"/>
    <s v="USA"/>
    <s v="R"/>
    <n v="47000000"/>
    <n v="1996"/>
    <n v="5.8"/>
    <n v="1.8"/>
    <n v="-41400000"/>
    <s v="Loss"/>
  </r>
  <r>
    <x v="465"/>
    <n v="84"/>
    <n v="105"/>
    <n v="126805112"/>
    <s v="Comedy"/>
    <s v="Romance"/>
    <m/>
    <m/>
    <m/>
    <m/>
    <m/>
    <s v="My Best Friend's Wedding"/>
    <n v="98199"/>
    <n v="169"/>
    <s v="English"/>
    <s v="USA"/>
    <s v="PG-13"/>
    <n v="46000000"/>
    <n v="1997"/>
    <n v="6.3"/>
    <n v="1.8"/>
    <n v="80805112"/>
    <s v="Profit"/>
  </r>
  <r>
    <x v="419"/>
    <n v="142"/>
    <n v="102"/>
    <n v="93607673"/>
    <s v="Comedy"/>
    <s v="Romance"/>
    <m/>
    <m/>
    <m/>
    <m/>
    <m/>
    <s v="America's Sweethearts"/>
    <n v="47573"/>
    <n v="343"/>
    <s v="English"/>
    <s v="USA"/>
    <s v="PG-13"/>
    <n v="48000000"/>
    <n v="2001"/>
    <n v="5.7"/>
    <n v="1.7"/>
    <n v="45607673"/>
    <s v="Profit"/>
  </r>
  <r>
    <x v="3"/>
    <n v="185"/>
    <n v="118"/>
    <n v="67263182"/>
    <s v="Drama"/>
    <s v="Mystery"/>
    <s v="Thriller"/>
    <m/>
    <m/>
    <m/>
    <m/>
    <s v="Insomnia"/>
    <n v="218771"/>
    <n v="651"/>
    <s v="English"/>
    <s v="USA"/>
    <s v="R"/>
    <n v="46000000"/>
    <n v="2002"/>
    <n v="7.2"/>
    <n v="2"/>
    <n v="21263182"/>
    <s v="Profit"/>
  </r>
  <r>
    <x v="282"/>
    <n v="143"/>
    <n v="111"/>
    <n v="92001027"/>
    <s v="Action"/>
    <s v="Adventure"/>
    <s v="Drama"/>
    <s v="Sci-Fi"/>
    <s v="Thriller"/>
    <m/>
    <m/>
    <s v="Star Trek: First Contact"/>
    <n v="97838"/>
    <n v="286"/>
    <s v="English"/>
    <s v="USA"/>
    <s v="PG-13"/>
    <n v="45000000"/>
    <n v="1996"/>
    <n v="7.6"/>
    <n v="1.8"/>
    <n v="47001027"/>
    <s v="Profit"/>
  </r>
  <r>
    <x v="385"/>
    <n v="178"/>
    <n v="81"/>
    <n v="10539414"/>
    <s v="Action"/>
    <s v="Drama"/>
    <s v="Fantasy"/>
    <s v="Thriller"/>
    <s v="Western"/>
    <m/>
    <m/>
    <s v="Jonah Hex"/>
    <n v="45729"/>
    <n v="176"/>
    <s v="English"/>
    <s v="USA"/>
    <s v="PG-13"/>
    <n v="47000000"/>
    <n v="2010"/>
    <n v="4.7"/>
    <n v="1.4"/>
    <n v="-36460586"/>
    <s v="Loss"/>
  </r>
  <r>
    <x v="99"/>
    <n v="65"/>
    <n v="116"/>
    <n v="58918501"/>
    <s v="Action"/>
    <s v="Drama"/>
    <s v="Mystery"/>
    <s v="Thriller"/>
    <s v="War"/>
    <m/>
    <m/>
    <s v="Courage Under Fire"/>
    <n v="40126"/>
    <n v="107"/>
    <s v="English"/>
    <s v="USA"/>
    <s v="R"/>
    <n v="46000000"/>
    <n v="1996"/>
    <n v="6.6"/>
    <n v="1.9"/>
    <n v="12918501"/>
    <s v="Profit"/>
  </r>
  <r>
    <x v="49"/>
    <n v="73"/>
    <n v="86"/>
    <n v="181395380"/>
    <s v="Comedy"/>
    <s v="Fantasy"/>
    <s v="Romance"/>
    <m/>
    <m/>
    <m/>
    <m/>
    <s v="Liar Liar"/>
    <n v="220392"/>
    <n v="243"/>
    <s v="English"/>
    <s v="USA"/>
    <s v="PG-13"/>
    <n v="45000000"/>
    <n v="1997"/>
    <n v="6.8"/>
    <n v="1.4"/>
    <n v="136395380"/>
    <s v="Profit"/>
  </r>
  <r>
    <x v="466"/>
    <n v="72"/>
    <n v="127"/>
    <n v="14946229"/>
    <s v="Biography"/>
    <s v="Crime"/>
    <s v="Drama"/>
    <s v="Thriller"/>
    <m/>
    <m/>
    <m/>
    <s v="The Infiltrator"/>
    <n v="2581"/>
    <n v="29"/>
    <s v="English"/>
    <s v="UK"/>
    <s v="R"/>
    <n v="25000000"/>
    <n v="2016"/>
    <n v="7.3"/>
    <n v="2.1"/>
    <n v="-10053771"/>
    <s v="Loss"/>
  </r>
  <r>
    <x v="339"/>
    <n v="35"/>
    <n v="91"/>
    <n v="130512915"/>
    <s v="Comedy"/>
    <s v="Family"/>
    <s v="Fantasy"/>
    <m/>
    <m/>
    <m/>
    <m/>
    <s v="The Flintstones"/>
    <n v="60884"/>
    <n v="85"/>
    <s v="English"/>
    <s v="USA"/>
    <s v="PG"/>
    <n v="45000000"/>
    <n v="1994"/>
    <n v="4.8"/>
    <n v="1.5"/>
    <n v="85512915"/>
    <s v="Profit"/>
  </r>
  <r>
    <x v="460"/>
    <n v="358"/>
    <n v="98"/>
    <n v="139852971"/>
    <s v="Action"/>
    <s v="Crime"/>
    <s v="Thriller"/>
    <m/>
    <m/>
    <m/>
    <m/>
    <s v="Taken 2"/>
    <n v="238671"/>
    <n v="461"/>
    <s v="English"/>
    <s v="France"/>
    <s v="PG-13"/>
    <n v="45000000"/>
    <n v="2012"/>
    <n v="6.3"/>
    <n v="1.6"/>
    <n v="94852971"/>
    <s v="Profit"/>
  </r>
  <r>
    <x v="467"/>
    <n v="151"/>
    <n v="84"/>
    <n v="110000082"/>
    <s v="Comedy"/>
    <m/>
    <m/>
    <m/>
    <m/>
    <m/>
    <m/>
    <s v="Scary Movie 3"/>
    <n v="111526"/>
    <n v="347"/>
    <s v="English"/>
    <s v="USA"/>
    <s v="PG-13"/>
    <n v="48000000"/>
    <n v="2003"/>
    <n v="5.5"/>
    <n v="1.4"/>
    <n v="62000082"/>
    <s v="Profit"/>
  </r>
  <r>
    <x v="354"/>
    <n v="140"/>
    <n v="109"/>
    <n v="106807667"/>
    <s v="Action"/>
    <s v="Comedy"/>
    <s v="Crime"/>
    <s v="Romance"/>
    <m/>
    <m/>
    <m/>
    <s v="Miss Congeniality"/>
    <n v="137377"/>
    <n v="370"/>
    <s v="English"/>
    <s v="USA"/>
    <s v="PG-13"/>
    <n v="45000000"/>
    <n v="2000"/>
    <n v="6.2"/>
    <n v="1.8"/>
    <n v="61807667"/>
    <s v="Profit"/>
  </r>
  <r>
    <x v="234"/>
    <n v="201"/>
    <n v="93"/>
    <n v="101702060"/>
    <s v="Action"/>
    <s v="Adventure"/>
    <s v="Family"/>
    <s v="Fantasy"/>
    <s v="Sci-Fi"/>
    <m/>
    <m/>
    <s v="Journey to the Center of the Earth"/>
    <n v="85323"/>
    <n v="212"/>
    <s v="English"/>
    <s v="USA"/>
    <s v="PG"/>
    <n v="45000000"/>
    <n v="2008"/>
    <n v="5.8"/>
    <n v="1.6"/>
    <n v="56702060"/>
    <s v="Profit"/>
  </r>
  <r>
    <x v="277"/>
    <n v="77"/>
    <n v="113"/>
    <n v="95149435"/>
    <s v="Comedy"/>
    <s v="Family"/>
    <s v="Romance"/>
    <m/>
    <m/>
    <m/>
    <m/>
    <s v="The Princess Diaries 2: Royal Engagement"/>
    <n v="53687"/>
    <n v="152"/>
    <s v="English"/>
    <s v="USA"/>
    <s v="G"/>
    <n v="40000000"/>
    <n v="2004"/>
    <n v="5.7"/>
    <n v="1.9"/>
    <n v="55149435"/>
    <s v="Profit"/>
  </r>
  <r>
    <x v="201"/>
    <n v="43"/>
    <n v="141"/>
    <n v="100768056"/>
    <s v="Crime"/>
    <s v="Drama"/>
    <s v="Mystery"/>
    <s v="Thriller"/>
    <m/>
    <m/>
    <m/>
    <s v="The Pelican Brief"/>
    <n v="59569"/>
    <n v="89"/>
    <s v="English"/>
    <s v="USA"/>
    <s v="PG-13"/>
    <n v="45000000"/>
    <n v="1993"/>
    <n v="6.5"/>
    <n v="2.4"/>
    <n v="55768056"/>
    <s v="Profit"/>
  </r>
  <r>
    <x v="127"/>
    <n v="39"/>
    <n v="119"/>
    <n v="92115211"/>
    <s v="Crime"/>
    <s v="Drama"/>
    <s v="Mystery"/>
    <s v="Thriller"/>
    <m/>
    <m/>
    <m/>
    <s v="The Client"/>
    <n v="45798"/>
    <n v="94"/>
    <s v="English"/>
    <s v="USA"/>
    <s v="PG-13"/>
    <n v="45000000"/>
    <n v="1994"/>
    <n v="6.7"/>
    <n v="2"/>
    <n v="47115211"/>
    <s v="Profit"/>
  </r>
  <r>
    <x v="323"/>
    <n v="207"/>
    <n v="97"/>
    <n v="93452056"/>
    <s v="Adventure"/>
    <s v="Comedy"/>
    <s v="Drama"/>
    <m/>
    <m/>
    <m/>
    <m/>
    <s v="The Bucket List"/>
    <n v="184795"/>
    <n v="310"/>
    <s v="English"/>
    <s v="USA"/>
    <s v="PG-13"/>
    <n v="45000000"/>
    <n v="2007"/>
    <n v="7.4"/>
    <n v="1.6"/>
    <n v="48452056"/>
    <s v="Profit"/>
  </r>
  <r>
    <x v="115"/>
    <n v="47"/>
    <n v="117"/>
    <n v="83287363"/>
    <s v="Action"/>
    <s v="Thriller"/>
    <m/>
    <m/>
    <m/>
    <m/>
    <m/>
    <s v="Patriot Games"/>
    <n v="81442"/>
    <n v="137"/>
    <s v="English"/>
    <s v="USA"/>
    <s v="R"/>
    <n v="45000000"/>
    <n v="1992"/>
    <n v="6.9"/>
    <n v="2"/>
    <n v="38287363"/>
    <s v="Profit"/>
  </r>
  <r>
    <x v="260"/>
    <n v="132"/>
    <n v="101"/>
    <n v="82931301"/>
    <s v="Comedy"/>
    <s v="Romance"/>
    <m/>
    <m/>
    <m/>
    <m/>
    <m/>
    <s v="Monster-in-Law"/>
    <n v="43358"/>
    <n v="228"/>
    <s v="English"/>
    <s v="Germany"/>
    <s v="PG-13"/>
    <n v="60000000"/>
    <n v="2005"/>
    <n v="5.5"/>
    <n v="1.7"/>
    <n v="22931301"/>
    <s v="Profit"/>
  </r>
  <r>
    <x v="468"/>
    <n v="454"/>
    <n v="153"/>
    <n v="60962878"/>
    <s v="Crime"/>
    <s v="Drama"/>
    <s v="Mystery"/>
    <s v="Thriller"/>
    <m/>
    <m/>
    <m/>
    <s v="Prisoners"/>
    <n v="383591"/>
    <n v="620"/>
    <s v="English"/>
    <s v="USA"/>
    <s v="R"/>
    <n v="46000000"/>
    <n v="2013"/>
    <n v="8.1"/>
    <n v="2.6"/>
    <n v="14962878"/>
    <s v="Profit"/>
  </r>
  <r>
    <x v="259"/>
    <n v="109"/>
    <n v="122"/>
    <n v="76261036"/>
    <s v="Crime"/>
    <s v="Drama"/>
    <s v="Thriller"/>
    <m/>
    <m/>
    <m/>
    <m/>
    <s v="Training Day"/>
    <n v="305929"/>
    <n v="633"/>
    <s v="English"/>
    <s v="USA"/>
    <s v="R"/>
    <n v="45000000"/>
    <n v="2001"/>
    <n v="7.7"/>
    <n v="2"/>
    <n v="31261036"/>
    <s v="Profit"/>
  </r>
  <r>
    <x v="98"/>
    <n v="213"/>
    <n v="102"/>
    <n v="71423726"/>
    <s v="Adventure"/>
    <s v="Comedy"/>
    <s v="Sci-Fi"/>
    <m/>
    <m/>
    <m/>
    <m/>
    <s v="Galaxy Quest"/>
    <n v="123558"/>
    <n v="609"/>
    <s v="English"/>
    <s v="USA"/>
    <s v="PG"/>
    <n v="45000000"/>
    <n v="1999"/>
    <n v="7.3"/>
    <n v="1.7"/>
    <n v="26423726"/>
    <s v="Profit"/>
  </r>
  <r>
    <x v="322"/>
    <n v="127"/>
    <n v="83"/>
    <n v="71277420"/>
    <s v="Comedy"/>
    <m/>
    <m/>
    <m/>
    <m/>
    <m/>
    <m/>
    <s v="Scary Movie 2"/>
    <n v="119590"/>
    <n v="548"/>
    <s v="English"/>
    <s v="USA"/>
    <s v="R"/>
    <n v="45000000"/>
    <n v="2001"/>
    <n v="5.2"/>
    <n v="1.4"/>
    <n v="26277420"/>
    <s v="Profit"/>
  </r>
  <r>
    <x v="69"/>
    <n v="398"/>
    <n v="103"/>
    <n v="88625922"/>
    <s v="Adventure"/>
    <s v="Comedy"/>
    <s v="Family"/>
    <s v="Musical"/>
    <m/>
    <m/>
    <m/>
    <s v="The Muppets"/>
    <n v="75176"/>
    <n v="252"/>
    <s v="English"/>
    <s v="USA"/>
    <s v="PG"/>
    <n v="45000000"/>
    <n v="2011"/>
    <n v="7.1"/>
    <n v="1.7"/>
    <n v="43625922"/>
    <s v="Profit"/>
  </r>
  <r>
    <x v="253"/>
    <n v="184"/>
    <n v="110"/>
    <n v="70001065"/>
    <s v="Action"/>
    <s v="Horror"/>
    <m/>
    <m/>
    <m/>
    <m/>
    <m/>
    <s v="Blade"/>
    <n v="191437"/>
    <n v="582"/>
    <s v="English"/>
    <s v="USA"/>
    <s v="R"/>
    <n v="45000000"/>
    <n v="1998"/>
    <n v="7.1"/>
    <n v="1.8"/>
    <n v="25001065"/>
    <s v="Profit"/>
  </r>
  <r>
    <x v="469"/>
    <n v="127"/>
    <n v="136"/>
    <n v="67253092"/>
    <s v="Drama"/>
    <s v="Sport"/>
    <m/>
    <m/>
    <m/>
    <m/>
    <m/>
    <s v="Coach Carter"/>
    <n v="92702"/>
    <n v="209"/>
    <s v="English"/>
    <s v="USA"/>
    <s v="PG-13"/>
    <n v="30000000"/>
    <n v="2005"/>
    <n v="7.2"/>
    <n v="2.2999999999999998"/>
    <n v="37253092"/>
    <s v="Profit"/>
  </r>
  <r>
    <x v="470"/>
    <n v="167"/>
    <n v="91"/>
    <n v="66790248"/>
    <s v="Drama"/>
    <s v="Thriller"/>
    <m/>
    <m/>
    <m/>
    <m/>
    <m/>
    <s v="Changing Lanes"/>
    <n v="57281"/>
    <n v="350"/>
    <s v="English"/>
    <s v="USA"/>
    <s v="R"/>
    <n v="45000000"/>
    <n v="2002"/>
    <n v="6.5"/>
    <n v="1.5"/>
    <n v="21790248"/>
    <s v="Profit"/>
  </r>
  <r>
    <x v="471"/>
    <n v="119"/>
    <n v="89"/>
    <n v="65557989"/>
    <s v="Action"/>
    <s v="Adventure"/>
    <s v="Horror"/>
    <s v="Thriller"/>
    <m/>
    <m/>
    <m/>
    <s v="Anaconda"/>
    <n v="73539"/>
    <n v="271"/>
    <s v="English"/>
    <s v="USA"/>
    <s v="PG-13"/>
    <n v="45000000"/>
    <n v="1997"/>
    <n v="4.5999999999999996"/>
    <n v="1.5"/>
    <n v="20557989"/>
    <s v="Profit"/>
  </r>
  <r>
    <x v="337"/>
    <n v="155"/>
    <n v="107"/>
    <n v="60786269"/>
    <s v="Comedy"/>
    <s v="Drama"/>
    <s v="Music"/>
    <s v="Romance"/>
    <m/>
    <m/>
    <m/>
    <s v="Coyote Ugly"/>
    <n v="90539"/>
    <n v="379"/>
    <s v="English"/>
    <s v="USA"/>
    <s v="PG-13"/>
    <n v="45000000"/>
    <n v="2000"/>
    <n v="5.6"/>
    <n v="1.8"/>
    <n v="15786269"/>
    <s v="Profit"/>
  </r>
  <r>
    <x v="472"/>
    <n v="218"/>
    <n v="129"/>
    <n v="59365105"/>
    <s v="Comedy"/>
    <s v="Drama"/>
    <s v="Romance"/>
    <m/>
    <m/>
    <m/>
    <m/>
    <s v="Love Actually"/>
    <n v="318634"/>
    <n v="1004"/>
    <s v="English"/>
    <s v="UK"/>
    <s v="R"/>
    <n v="45000000"/>
    <n v="2003"/>
    <n v="7.7"/>
    <n v="2.2000000000000002"/>
    <n v="14365105"/>
    <s v="Profit"/>
  </r>
  <r>
    <x v="28"/>
    <n v="117"/>
    <n v="95"/>
    <n v="162792677"/>
    <s v="Adventure"/>
    <s v="Animation"/>
    <s v="Comedy"/>
    <s v="Family"/>
    <s v="Fantasy"/>
    <m/>
    <m/>
    <s v="A Bug's Life"/>
    <n v="211226"/>
    <n v="317"/>
    <s v="English"/>
    <s v="USA"/>
    <s v="G"/>
    <n v="120000000"/>
    <n v="1998"/>
    <n v="7.2"/>
    <n v="1.6"/>
    <n v="42792677"/>
    <s v="Profit"/>
  </r>
  <r>
    <x v="229"/>
    <n v="208"/>
    <n v="122"/>
    <n v="31598308"/>
    <s v="Horror"/>
    <s v="Mystery"/>
    <s v="Thriller"/>
    <m/>
    <m/>
    <m/>
    <m/>
    <s v="From Hell"/>
    <n v="124765"/>
    <n v="541"/>
    <s v="English"/>
    <s v="USA"/>
    <s v="R"/>
    <n v="35000000"/>
    <n v="2001"/>
    <n v="6.8"/>
    <n v="2"/>
    <n v="-3401692"/>
    <s v="Loss"/>
  </r>
  <r>
    <x v="471"/>
    <n v="38"/>
    <n v="110"/>
    <n v="57362581"/>
    <s v="Action"/>
    <s v="Crime"/>
    <s v="Drama"/>
    <s v="Romance"/>
    <s v="Thriller"/>
    <m/>
    <m/>
    <s v="The Specialist"/>
    <n v="50148"/>
    <n v="116"/>
    <s v="English"/>
    <s v="Peru"/>
    <s v="R"/>
    <n v="45000000"/>
    <n v="1994"/>
    <n v="5.4"/>
    <n v="1.8"/>
    <n v="12362581"/>
    <s v="Profit"/>
  </r>
  <r>
    <x v="267"/>
    <n v="48"/>
    <n v="135"/>
    <n v="53854588"/>
    <s v="Comedy"/>
    <s v="Drama"/>
    <s v="Romance"/>
    <s v="Sport"/>
    <m/>
    <m/>
    <m/>
    <s v="Tin Cup"/>
    <n v="37911"/>
    <n v="73"/>
    <s v="English"/>
    <s v="USA"/>
    <s v="R"/>
    <n v="45000000"/>
    <n v="1996"/>
    <n v="6.3"/>
    <n v="2.2000000000000002"/>
    <n v="8854588"/>
    <s v="Profit"/>
  </r>
  <r>
    <x v="381"/>
    <n v="94"/>
    <n v="95"/>
    <n v="52580895"/>
    <s v="Comedy"/>
    <s v="Family"/>
    <s v="Romance"/>
    <s v="Sport"/>
    <m/>
    <m/>
    <m/>
    <s v="Kicking &amp; Screaming"/>
    <n v="30255"/>
    <n v="118"/>
    <s v="English"/>
    <s v="USA"/>
    <s v="PG"/>
    <n v="45000000"/>
    <n v="2005"/>
    <n v="5.6"/>
    <n v="1.6"/>
    <n v="7580895"/>
    <s v="Profit"/>
  </r>
  <r>
    <x v="473"/>
    <n v="276"/>
    <n v="109"/>
    <n v="51019112"/>
    <s v="Adventure"/>
    <s v="Comedy"/>
    <s v="Sci-Fi"/>
    <m/>
    <m/>
    <m/>
    <m/>
    <s v="The Hitchhiker's Guide to the Galaxy"/>
    <n v="155745"/>
    <n v="1053"/>
    <s v="English"/>
    <s v="USA"/>
    <s v="PG"/>
    <n v="50000000"/>
    <n v="2005"/>
    <n v="6.8"/>
    <n v="1.8"/>
    <n v="1019112"/>
    <s v="Profit"/>
  </r>
  <r>
    <x v="474"/>
    <n v="59"/>
    <n v="93"/>
    <n v="48114556"/>
    <s v="Comedy"/>
    <s v="Family"/>
    <s v="Fantasy"/>
    <s v="Romance"/>
    <m/>
    <m/>
    <m/>
    <s v="Fat Albert"/>
    <n v="9380"/>
    <n v="91"/>
    <s v="English"/>
    <s v="USA"/>
    <s v="PG"/>
    <n v="26000000"/>
    <n v="2004"/>
    <n v="4.3"/>
    <n v="1.6"/>
    <n v="22114556"/>
    <s v="Profit"/>
  </r>
  <r>
    <x v="475"/>
    <n v="216"/>
    <n v="94"/>
    <n v="50648679"/>
    <s v="Action"/>
    <s v="Horror"/>
    <s v="Sci-Fi"/>
    <s v="Thriller"/>
    <m/>
    <m/>
    <m/>
    <s v="Resident Evil: Extinction"/>
    <n v="149549"/>
    <n v="348"/>
    <s v="English"/>
    <s v="France"/>
    <s v="R"/>
    <n v="45000000"/>
    <n v="2007"/>
    <n v="6.3"/>
    <n v="1.6"/>
    <n v="5648679"/>
    <s v="Profit"/>
  </r>
  <r>
    <x v="150"/>
    <n v="173"/>
    <n v="117"/>
    <n v="46280507"/>
    <s v="Comedy"/>
    <s v="Romance"/>
    <m/>
    <m/>
    <m/>
    <m/>
    <m/>
    <s v="Blended"/>
    <n v="87165"/>
    <n v="184"/>
    <s v="English"/>
    <s v="USA"/>
    <s v="PG-13"/>
    <n v="40000000"/>
    <n v="2014"/>
    <n v="6.5"/>
    <n v="2"/>
    <n v="6280507"/>
    <s v="Profit"/>
  </r>
  <r>
    <x v="382"/>
    <n v="99"/>
    <n v="112"/>
    <n v="38360195"/>
    <s v="Adventure"/>
    <s v="Comedy"/>
    <s v="Drama"/>
    <m/>
    <m/>
    <m/>
    <m/>
    <s v="Last Holiday"/>
    <n v="21215"/>
    <n v="116"/>
    <s v="English"/>
    <s v="USA"/>
    <s v="PG-13"/>
    <n v="45000000"/>
    <n v="2006"/>
    <n v="6.4"/>
    <n v="1.9"/>
    <n v="-6639805"/>
    <s v="Loss"/>
  </r>
  <r>
    <x v="403"/>
    <n v="42"/>
    <n v="111"/>
    <n v="46815748"/>
    <s v="Action"/>
    <s v="Adventure"/>
    <s v="Crime"/>
    <s v="Thriller"/>
    <m/>
    <m/>
    <m/>
    <s v="The River Wild"/>
    <n v="32544"/>
    <n v="69"/>
    <s v="English"/>
    <s v="USA"/>
    <s v="PG-13"/>
    <n v="45000000"/>
    <n v="1994"/>
    <n v="6.3"/>
    <n v="1.8"/>
    <n v="1815748"/>
    <s v="Profit"/>
  </r>
  <r>
    <x v="180"/>
    <n v="25"/>
    <n v="96"/>
    <n v="35617599"/>
    <s v="Drama"/>
    <s v="Family"/>
    <s v="Fantasy"/>
    <m/>
    <m/>
    <m/>
    <m/>
    <s v="The Indian in the Cupboard"/>
    <n v="20688"/>
    <n v="47"/>
    <s v="English"/>
    <s v="USA"/>
    <s v="PG"/>
    <n v="45000000"/>
    <n v="1995"/>
    <n v="5.9"/>
    <n v="1.6"/>
    <n v="-9382401"/>
    <s v="Loss"/>
  </r>
  <r>
    <x v="74"/>
    <n v="339"/>
    <n v="141"/>
    <n v="47307550"/>
    <s v="Crime"/>
    <s v="Drama"/>
    <s v="Thriller"/>
    <m/>
    <m/>
    <m/>
    <m/>
    <s v="Savages"/>
    <n v="104301"/>
    <n v="269"/>
    <s v="English"/>
    <s v="USA"/>
    <s v="R"/>
    <n v="45000000"/>
    <n v="2012"/>
    <n v="6.5"/>
    <n v="2.4"/>
    <n v="2307550"/>
    <s v="Profit"/>
  </r>
  <r>
    <x v="476"/>
    <n v="127"/>
    <n v="94"/>
    <n v="32003620"/>
    <s v="Action"/>
    <s v="Crime"/>
    <s v="Thriller"/>
    <m/>
    <m/>
    <m/>
    <m/>
    <s v="Cellular"/>
    <n v="79141"/>
    <n v="355"/>
    <s v="English"/>
    <s v="USA"/>
    <s v="PG-13"/>
    <n v="25000000"/>
    <n v="2004"/>
    <n v="6.5"/>
    <n v="1.6"/>
    <n v="7003620"/>
    <s v="Profit"/>
  </r>
  <r>
    <x v="477"/>
    <n v="122"/>
    <n v="87"/>
    <n v="27972410"/>
    <s v="Action"/>
    <s v="Adventure"/>
    <s v="Comedy"/>
    <m/>
    <m/>
    <m/>
    <m/>
    <s v="Johnny English"/>
    <n v="114692"/>
    <n v="285"/>
    <s v="English"/>
    <s v="UK"/>
    <s v="PG"/>
    <n v="35000000"/>
    <n v="2003"/>
    <n v="6.1"/>
    <n v="1.4"/>
    <n v="-7027590"/>
    <s v="Loss"/>
  </r>
  <r>
    <x v="478"/>
    <n v="105"/>
    <n v="88"/>
    <n v="28133159"/>
    <s v="Adventure"/>
    <s v="Animation"/>
    <s v="Comedy"/>
    <s v="Family"/>
    <s v="Fantasy"/>
    <m/>
    <m/>
    <s v="The Ant Bully"/>
    <n v="30055"/>
    <n v="70"/>
    <s v="English"/>
    <s v="USA"/>
    <s v="PG"/>
    <n v="50000000"/>
    <n v="2006"/>
    <n v="5.9"/>
    <n v="1.5"/>
    <n v="-21866841"/>
    <s v="Loss"/>
  </r>
  <r>
    <x v="479"/>
    <n v="144"/>
    <n v="177"/>
    <n v="27400000"/>
    <s v="Action"/>
    <s v="Adventure"/>
    <s v="Sci-Fi"/>
    <m/>
    <m/>
    <m/>
    <m/>
    <s v="Dune"/>
    <n v="97087"/>
    <n v="569"/>
    <s v="English"/>
    <s v="USA"/>
    <s v="PG-13"/>
    <n v="40000000"/>
    <n v="1984"/>
    <n v="6.6"/>
    <n v="3"/>
    <n v="-12600000"/>
    <s v="Loss"/>
  </r>
  <r>
    <x v="480"/>
    <n v="156"/>
    <n v="133"/>
    <n v="24343673"/>
    <s v="Drama"/>
    <s v="Fantasy"/>
    <s v="Musical"/>
    <s v="Romance"/>
    <m/>
    <m/>
    <m/>
    <s v="Across the Universe"/>
    <n v="91860"/>
    <n v="524"/>
    <s v="English"/>
    <s v="USA"/>
    <s v="PG-13"/>
    <n v="45000000"/>
    <n v="2007"/>
    <n v="7.4"/>
    <n v="2.2000000000000002"/>
    <n v="-20656327"/>
    <s v="Loss"/>
  </r>
  <r>
    <x v="2"/>
    <n v="323"/>
    <n v="119"/>
    <n v="22877808"/>
    <s v="Drama"/>
    <s v="Romance"/>
    <m/>
    <m/>
    <m/>
    <m/>
    <m/>
    <s v="Revolutionary Road"/>
    <n v="152591"/>
    <n v="414"/>
    <s v="English"/>
    <s v="USA"/>
    <s v="R"/>
    <n v="35000000"/>
    <n v="2008"/>
    <n v="7.3"/>
    <n v="2"/>
    <n v="-12122192"/>
    <s v="Loss"/>
  </r>
  <r>
    <x v="101"/>
    <n v="199"/>
    <n v="102"/>
    <n v="36883539"/>
    <s v="Action"/>
    <s v="Crime"/>
    <s v="Drama"/>
    <s v="Thriller"/>
    <m/>
    <m/>
    <m/>
    <s v="16 Blocks"/>
    <n v="112769"/>
    <n v="305"/>
    <s v="English"/>
    <s v="Germany"/>
    <s v="PG-13"/>
    <n v="52000000"/>
    <n v="2006"/>
    <n v="6.6"/>
    <n v="1.7"/>
    <n v="-15116461"/>
    <s v="Loss"/>
  </r>
  <r>
    <x v="481"/>
    <n v="164"/>
    <n v="101"/>
    <n v="22531698"/>
    <s v="Action"/>
    <s v="Adventure"/>
    <s v="Sci-Fi"/>
    <s v="Thriller"/>
    <m/>
    <m/>
    <m/>
    <s v="Babylon A.D."/>
    <n v="81523"/>
    <n v="214"/>
    <s v="English"/>
    <s v="France"/>
    <s v="PG-13"/>
    <n v="70000000"/>
    <n v="2008"/>
    <n v="5.6"/>
    <n v="1.7"/>
    <n v="-47468302"/>
    <s v="Loss"/>
  </r>
  <r>
    <x v="482"/>
    <n v="39"/>
    <n v="91"/>
    <n v="20400913"/>
    <s v="Action"/>
    <s v="Comedy"/>
    <s v="Crime"/>
    <s v="Drama"/>
    <s v="Thriller"/>
    <m/>
    <m/>
    <s v="The Glimmer Man"/>
    <n v="15455"/>
    <n v="80"/>
    <s v="English"/>
    <s v="USA"/>
    <s v="R"/>
    <n v="45000000"/>
    <n v="1996"/>
    <n v="5.3"/>
    <n v="1.5"/>
    <n v="-24599087"/>
    <s v="Loss"/>
  </r>
  <r>
    <x v="353"/>
    <n v="43"/>
    <n v="117"/>
    <n v="20101861"/>
    <s v="Comedy"/>
    <s v="Romance"/>
    <s v="Sci-Fi"/>
    <m/>
    <m/>
    <m/>
    <m/>
    <s v="Multiplicity"/>
    <n v="24757"/>
    <n v="81"/>
    <s v="English"/>
    <s v="USA"/>
    <s v="PG-13"/>
    <n v="45000000"/>
    <n v="1996"/>
    <n v="6"/>
    <n v="2"/>
    <n v="-24898139"/>
    <s v="Loss"/>
  </r>
  <r>
    <x v="483"/>
    <n v="82"/>
    <n v="86"/>
    <n v="25200412"/>
    <s v="Adventure"/>
    <s v="Comedy"/>
    <s v="Family"/>
    <s v="Fantasy"/>
    <s v="Sci-Fi"/>
    <m/>
    <m/>
    <s v="Aliens in the Attic"/>
    <n v="16580"/>
    <n v="55"/>
    <s v="English"/>
    <s v="USA"/>
    <s v="PG"/>
    <n v="45000000"/>
    <n v="2009"/>
    <n v="5.4"/>
    <n v="1.4"/>
    <n v="-19799588"/>
    <s v="Loss"/>
  </r>
  <r>
    <x v="484"/>
    <n v="150"/>
    <n v="124"/>
    <n v="19719930"/>
    <s v="Crime"/>
    <s v="Drama"/>
    <s v="Mystery"/>
    <s v="Thriller"/>
    <m/>
    <m/>
    <m/>
    <s v="The Pledge"/>
    <n v="42621"/>
    <n v="531"/>
    <s v="English"/>
    <s v="USA"/>
    <s v="R"/>
    <n v="45000000"/>
    <n v="2001"/>
    <n v="6.8"/>
    <n v="2.1"/>
    <n v="-25280070"/>
    <s v="Loss"/>
  </r>
  <r>
    <x v="485"/>
    <n v="168"/>
    <n v="134"/>
    <n v="19377727"/>
    <s v="Comedy"/>
    <s v="Musical"/>
    <m/>
    <m/>
    <m/>
    <m/>
    <m/>
    <s v="The Producers"/>
    <n v="35140"/>
    <n v="409"/>
    <s v="English"/>
    <s v="USA"/>
    <s v="PG-13"/>
    <n v="45000000"/>
    <n v="2005"/>
    <n v="6.4"/>
    <n v="2.2000000000000002"/>
    <n v="-25622273"/>
    <s v="Loss"/>
  </r>
  <r>
    <x v="486"/>
    <n v="60"/>
    <n v="100"/>
    <n v="17300889"/>
    <s v="Action"/>
    <s v="Adventure"/>
    <s v="Comedy"/>
    <s v="Fantasy"/>
    <m/>
    <m/>
    <m/>
    <s v="The Phantom"/>
    <n v="27648"/>
    <n v="148"/>
    <s v="English"/>
    <s v="Australia"/>
    <s v="PG"/>
    <n v="45000000"/>
    <n v="1996"/>
    <n v="4.9000000000000004"/>
    <n v="1.7"/>
    <n v="-27699111"/>
    <s v="Loss"/>
  </r>
  <r>
    <x v="487"/>
    <n v="85"/>
    <n v="220"/>
    <n v="15527125"/>
    <s v="Drama"/>
    <s v="Romance"/>
    <s v="Western"/>
    <m/>
    <m/>
    <m/>
    <m/>
    <s v="All the Pretty Horses"/>
    <n v="11388"/>
    <n v="183"/>
    <s v="English"/>
    <s v="USA"/>
    <s v="PG-13"/>
    <n v="57000000"/>
    <n v="2000"/>
    <n v="5.8"/>
    <n v="3.7"/>
    <n v="-41472875"/>
    <s v="Loss"/>
  </r>
  <r>
    <x v="74"/>
    <n v="83"/>
    <n v="212"/>
    <n v="13560960"/>
    <s v="Biography"/>
    <s v="Drama"/>
    <s v="History"/>
    <m/>
    <m/>
    <m/>
    <m/>
    <s v="Nixon"/>
    <n v="23996"/>
    <n v="161"/>
    <s v="English"/>
    <s v="USA"/>
    <s v="R"/>
    <n v="50000000"/>
    <n v="1995"/>
    <n v="7.1"/>
    <n v="3.5"/>
    <n v="-36439040"/>
    <s v="Loss"/>
  </r>
  <r>
    <x v="318"/>
    <n v="343"/>
    <n v="128"/>
    <n v="15523168"/>
    <s v="Mystery"/>
    <s v="Thriller"/>
    <m/>
    <m/>
    <m/>
    <m/>
    <m/>
    <s v="The Ghost Writer"/>
    <n v="132423"/>
    <n v="349"/>
    <s v="English"/>
    <s v="France"/>
    <s v="PG-13"/>
    <n v="45000000"/>
    <n v="2010"/>
    <n v="7.2"/>
    <n v="2.1"/>
    <n v="-29476832"/>
    <s v="Loss"/>
  </r>
  <r>
    <x v="52"/>
    <n v="106"/>
    <n v="106"/>
    <n v="11146409"/>
    <s v="Action"/>
    <s v="Adventure"/>
    <s v="Horror"/>
    <s v="Sci-Fi"/>
    <m/>
    <m/>
    <m/>
    <s v="Deep Rising"/>
    <n v="26551"/>
    <n v="273"/>
    <s v="English"/>
    <s v="USA"/>
    <s v="R"/>
    <n v="45000000"/>
    <n v="1998"/>
    <n v="6"/>
    <n v="1.8"/>
    <n v="-33853591"/>
    <s v="Loss"/>
  </r>
  <r>
    <x v="415"/>
    <n v="158"/>
    <n v="160"/>
    <n v="7916887"/>
    <s v="Action"/>
    <s v="Crime"/>
    <s v="Drama"/>
    <s v="Thriller"/>
    <s v="War"/>
    <m/>
    <m/>
    <s v="Miracle at St. Anna"/>
    <n v="15697"/>
    <n v="182"/>
    <s v="English"/>
    <s v="USA"/>
    <s v="R"/>
    <n v="45000000"/>
    <n v="2008"/>
    <n v="6"/>
    <n v="2.7"/>
    <n v="-37083113"/>
    <s v="Loss"/>
  </r>
  <r>
    <x v="178"/>
    <n v="189"/>
    <n v="114"/>
    <n v="6565495"/>
    <s v="Drama"/>
    <s v="Romance"/>
    <m/>
    <m/>
    <m/>
    <m/>
    <m/>
    <s v="Curse of the Golden Flower"/>
    <n v="36455"/>
    <n v="229"/>
    <s v="Mandarin"/>
    <s v="China"/>
    <s v="R"/>
    <n v="45000000"/>
    <n v="2006"/>
    <n v="7"/>
    <n v="1.9"/>
    <n v="-38434505"/>
    <s v="Loss"/>
  </r>
  <r>
    <x v="488"/>
    <n v="125"/>
    <n v="99"/>
    <n v="15279680"/>
    <s v="Action"/>
    <s v="Crime"/>
    <s v="Thriller"/>
    <m/>
    <m/>
    <m/>
    <m/>
    <s v="Bangkok Dangerous"/>
    <n v="48245"/>
    <n v="154"/>
    <s v="English"/>
    <s v="USA"/>
    <s v="R"/>
    <n v="40000000"/>
    <n v="2008"/>
    <n v="5.4"/>
    <n v="1.6"/>
    <n v="-24720320"/>
    <s v="Loss"/>
  </r>
  <r>
    <x v="14"/>
    <n v="87"/>
    <n v="74"/>
    <n v="7262288"/>
    <s v="Comedy"/>
    <s v="Crime"/>
    <s v="Thriller"/>
    <m/>
    <m/>
    <m/>
    <m/>
    <s v="Big Trouble"/>
    <n v="17307"/>
    <n v="186"/>
    <s v="English"/>
    <s v="USA"/>
    <s v="PG-13"/>
    <n v="40000000"/>
    <n v="2002"/>
    <n v="6.5"/>
    <n v="1.2"/>
    <n v="-32737712"/>
    <s v="Loss"/>
  </r>
  <r>
    <x v="35"/>
    <n v="115"/>
    <n v="139"/>
    <n v="4584886"/>
    <s v="Drama"/>
    <s v="Romance"/>
    <m/>
    <m/>
    <m/>
    <m/>
    <m/>
    <s v="Love in the Time of Cholera"/>
    <n v="19114"/>
    <n v="115"/>
    <s v="English"/>
    <s v="USA"/>
    <s v="R"/>
    <n v="45000000"/>
    <n v="2007"/>
    <n v="6.4"/>
    <n v="2.2999999999999998"/>
    <n v="-40415114"/>
    <s v="Loss"/>
  </r>
  <r>
    <x v="489"/>
    <n v="24"/>
    <n v="103"/>
    <n v="2154540"/>
    <s v="Action"/>
    <s v="Thriller"/>
    <m/>
    <m/>
    <m/>
    <m/>
    <m/>
    <s v="Shadow Conspiracy"/>
    <n v="3803"/>
    <n v="41"/>
    <s v="English"/>
    <s v="USA"/>
    <s v="R"/>
    <n v="45000000"/>
    <n v="1997"/>
    <n v="4.9000000000000004"/>
    <n v="1.7"/>
    <n v="-42845460"/>
    <s v="Loss"/>
  </r>
  <r>
    <x v="490"/>
    <n v="152"/>
    <n v="101"/>
    <n v="8129455"/>
    <s v="Action"/>
    <s v="Adventure"/>
    <s v="Comedy"/>
    <s v="Crime"/>
    <m/>
    <m/>
    <m/>
    <s v="Johnny English Reborn"/>
    <n v="89568"/>
    <n v="142"/>
    <s v="English"/>
    <s v="USA"/>
    <s v="PG"/>
    <n v="45000000"/>
    <n v="2011"/>
    <n v="6.3"/>
    <n v="1.7"/>
    <n v="-36870545"/>
    <s v="Loss"/>
  </r>
  <r>
    <x v="491"/>
    <n v="656"/>
    <n v="130"/>
    <n v="136019448"/>
    <s v="Biography"/>
    <s v="Drama"/>
    <s v="History"/>
    <s v="Thriller"/>
    <m/>
    <m/>
    <m/>
    <s v="Argo"/>
    <n v="452465"/>
    <n v="695"/>
    <s v="English"/>
    <s v="USA"/>
    <s v="R"/>
    <n v="44500000"/>
    <n v="2012"/>
    <n v="7.7"/>
    <n v="2.2000000000000002"/>
    <n v="91519448"/>
    <s v="Profit"/>
  </r>
  <r>
    <x v="216"/>
    <n v="119"/>
    <n v="130"/>
    <n v="183875760"/>
    <s v="Action"/>
    <s v="Adventure"/>
    <s v="Crime"/>
    <s v="Drama"/>
    <s v="Mystery"/>
    <s v="Thriller"/>
    <m/>
    <s v="The Fugitive"/>
    <n v="213668"/>
    <n v="270"/>
    <s v="English"/>
    <s v="USA"/>
    <s v="PG-13"/>
    <n v="44000000"/>
    <n v="1993"/>
    <n v="7.8"/>
    <n v="2.2000000000000002"/>
    <n v="139875760"/>
    <s v="Profit"/>
  </r>
  <r>
    <x v="264"/>
    <n v="161"/>
    <n v="110"/>
    <n v="67061228"/>
    <s v="Action"/>
    <s v="Comedy"/>
    <s v="Romance"/>
    <m/>
    <m/>
    <m/>
    <m/>
    <s v="The Bounty Hunter"/>
    <n v="96565"/>
    <n v="135"/>
    <s v="English"/>
    <s v="USA"/>
    <s v="PG-13"/>
    <n v="40000000"/>
    <n v="2010"/>
    <n v="5.5"/>
    <n v="1.8"/>
    <n v="27061228"/>
    <s v="Profit"/>
  </r>
  <r>
    <x v="262"/>
    <n v="73"/>
    <n v="147"/>
    <n v="53300852"/>
    <s v="Crime"/>
    <s v="Drama"/>
    <s v="Thriller"/>
    <m/>
    <m/>
    <m/>
    <m/>
    <s v="Sleepers"/>
    <n v="154487"/>
    <n v="259"/>
    <s v="English"/>
    <s v="USA"/>
    <s v="R"/>
    <n v="44000000"/>
    <n v="1996"/>
    <n v="7.5"/>
    <n v="2.4"/>
    <n v="9300852"/>
    <s v="Profit"/>
  </r>
  <r>
    <x v="489"/>
    <n v="96"/>
    <n v="96"/>
    <n v="150415432"/>
    <s v="Action"/>
    <s v="Adventure"/>
    <s v="Thriller"/>
    <s v="War"/>
    <m/>
    <m/>
    <m/>
    <s v="Rambo: First Blood Part II"/>
    <n v="117606"/>
    <n v="217"/>
    <s v="English"/>
    <s v="USA"/>
    <s v="R"/>
    <n v="44000000"/>
    <n v="1985"/>
    <n v="6.4"/>
    <n v="1.6"/>
    <n v="106415432"/>
    <s v="Profit"/>
  </r>
  <r>
    <x v="492"/>
    <n v="28"/>
    <n v="118"/>
    <n v="44834712"/>
    <s v="Drama"/>
    <s v="Thriller"/>
    <m/>
    <m/>
    <m/>
    <m/>
    <m/>
    <s v="The Juror"/>
    <n v="13995"/>
    <n v="62"/>
    <s v="English"/>
    <s v="USA"/>
    <s v="R"/>
    <n v="44000000"/>
    <n v="1996"/>
    <n v="5.6"/>
    <n v="2"/>
    <n v="834712"/>
    <s v="Profit"/>
  </r>
  <r>
    <x v="493"/>
    <n v="105"/>
    <n v="88"/>
    <n v="84300000"/>
    <s v="Animation"/>
    <s v="Family"/>
    <s v="Fantasy"/>
    <s v="Musical"/>
    <m/>
    <m/>
    <m/>
    <s v="Pinocchio"/>
    <n v="90360"/>
    <n v="147"/>
    <s v="English"/>
    <s v="USA"/>
    <s v="Approved"/>
    <n v="2600000"/>
    <n v="1940"/>
    <n v="7.5"/>
    <n v="1.5"/>
    <n v="81700000"/>
    <s v="Profit"/>
  </r>
  <r>
    <x v="494"/>
    <n v="102"/>
    <n v="325"/>
    <n v="1500000"/>
    <s v="Adventure"/>
    <s v="Drama"/>
    <s v="Western"/>
    <m/>
    <m/>
    <m/>
    <m/>
    <s v="Heaven's Gate"/>
    <n v="9830"/>
    <n v="189"/>
    <s v="English"/>
    <s v="USA"/>
    <s v="R"/>
    <n v="44000000"/>
    <n v="1980"/>
    <n v="6.8"/>
    <n v="5.4"/>
    <n v="-42500000"/>
    <s v="Loss"/>
  </r>
  <r>
    <x v="149"/>
    <n v="206"/>
    <n v="102"/>
    <n v="62318875"/>
    <s v="Action"/>
    <s v="Adventure"/>
    <s v="Fantasy"/>
    <s v="Sci-Fi"/>
    <s v="Thriller"/>
    <m/>
    <m/>
    <s v="Underworld: Evolution"/>
    <n v="156225"/>
    <n v="502"/>
    <s v="English"/>
    <s v="USA"/>
    <s v="R"/>
    <n v="50000000"/>
    <n v="2006"/>
    <n v="6.8"/>
    <n v="1.7"/>
    <n v="12318875"/>
    <s v="Profit"/>
  </r>
  <r>
    <x v="495"/>
    <n v="159"/>
    <n v="110"/>
    <n v="5773519"/>
    <s v="Drama"/>
    <s v="Horror"/>
    <s v="Sci-Fi"/>
    <s v="Thriller"/>
    <m/>
    <m/>
    <m/>
    <s v="Victor Frankenstein"/>
    <n v="28618"/>
    <n v="91"/>
    <s v="English"/>
    <s v="USA"/>
    <s v="PG-13"/>
    <n v="40000000"/>
    <n v="2015"/>
    <n v="6"/>
    <n v="1.8"/>
    <n v="-34226481"/>
    <s v="Loss"/>
  </r>
  <r>
    <x v="496"/>
    <n v="137"/>
    <n v="136"/>
    <n v="51768623"/>
    <s v="Drama"/>
    <m/>
    <m/>
    <m/>
    <m/>
    <m/>
    <m/>
    <s v="Finding Forrester"/>
    <n v="73006"/>
    <n v="297"/>
    <s v="English"/>
    <s v="USA"/>
    <s v="PG-13"/>
    <n v="43000000"/>
    <n v="2000"/>
    <n v="7.3"/>
    <n v="2.2999999999999998"/>
    <n v="8768623"/>
    <s v="Profit"/>
  </r>
  <r>
    <x v="276"/>
    <n v="116"/>
    <n v="103"/>
    <n v="37035515"/>
    <s v="Comedy"/>
    <s v="Drama"/>
    <m/>
    <m/>
    <m/>
    <m/>
    <m/>
    <s v="28 Days"/>
    <n v="34597"/>
    <n v="194"/>
    <s v="English"/>
    <s v="USA"/>
    <s v="PG-13"/>
    <n v="43000000"/>
    <n v="2000"/>
    <n v="6"/>
    <n v="1.7"/>
    <n v="-5964485"/>
    <s v="Loss"/>
  </r>
  <r>
    <x v="108"/>
    <n v="177"/>
    <n v="103"/>
    <n v="24520892"/>
    <s v="Action"/>
    <s v="Crime"/>
    <s v="Drama"/>
    <s v="Thriller"/>
    <m/>
    <m/>
    <m/>
    <s v="Unleashed"/>
    <n v="85198"/>
    <n v="303"/>
    <s v="English"/>
    <s v="France"/>
    <s v="R"/>
    <n v="45000000"/>
    <n v="2005"/>
    <n v="7"/>
    <n v="1.7"/>
    <n v="-20479108"/>
    <s v="Loss"/>
  </r>
  <r>
    <x v="497"/>
    <n v="99"/>
    <n v="90"/>
    <n v="24430272"/>
    <s v="Comedy"/>
    <s v="Romance"/>
    <m/>
    <m/>
    <m/>
    <m/>
    <m/>
    <s v="The Sweetest Thing"/>
    <n v="46158"/>
    <n v="403"/>
    <s v="English"/>
    <s v="USA"/>
    <s v="R"/>
    <n v="43000000"/>
    <n v="2002"/>
    <n v="5.0999999999999996"/>
    <n v="1.5"/>
    <n v="-18569728"/>
    <s v="Loss"/>
  </r>
  <r>
    <x v="197"/>
    <n v="56"/>
    <n v="154"/>
    <n v="158348400"/>
    <s v="Drama"/>
    <s v="Mystery"/>
    <s v="Thriller"/>
    <m/>
    <m/>
    <m/>
    <m/>
    <s v="The Firm"/>
    <n v="88844"/>
    <n v="142"/>
    <s v="English"/>
    <s v="USA"/>
    <s v="R"/>
    <n v="42000000"/>
    <n v="1993"/>
    <n v="6.8"/>
    <n v="2.6"/>
    <n v="116348400"/>
    <s v="Profit"/>
  </r>
  <r>
    <x v="498"/>
    <n v="117"/>
    <n v="99"/>
    <n v="31136950"/>
    <s v="Drama"/>
    <s v="Fantasy"/>
    <s v="Romance"/>
    <m/>
    <m/>
    <m/>
    <m/>
    <s v="Charlie St. Cloud"/>
    <n v="47364"/>
    <n v="75"/>
    <s v="English"/>
    <s v="USA"/>
    <s v="PG-13"/>
    <n v="44000000"/>
    <n v="2010"/>
    <n v="6.5"/>
    <n v="1.6"/>
    <n v="-12863050"/>
    <s v="Loss"/>
  </r>
  <r>
    <x v="163"/>
    <n v="252"/>
    <n v="93"/>
    <n v="29113588"/>
    <s v="Action"/>
    <s v="Crime"/>
    <s v="Thriller"/>
    <m/>
    <m/>
    <m/>
    <m/>
    <s v="The Mechanic"/>
    <n v="117999"/>
    <n v="181"/>
    <s v="English"/>
    <s v="USA"/>
    <s v="R"/>
    <n v="40000000"/>
    <n v="2011"/>
    <n v="6.6"/>
    <n v="1.6"/>
    <n v="-10886412"/>
    <s v="Loss"/>
  </r>
  <r>
    <x v="192"/>
    <n v="375"/>
    <n v="109"/>
    <n v="138447667"/>
    <s v="Action"/>
    <s v="Comedy"/>
    <s v="Crime"/>
    <m/>
    <m/>
    <m/>
    <m/>
    <s v="21 Jump Street"/>
    <n v="408302"/>
    <n v="345"/>
    <s v="English"/>
    <s v="USA"/>
    <s v="R"/>
    <n v="42000000"/>
    <n v="2012"/>
    <n v="7.2"/>
    <n v="1.8"/>
    <n v="96447667"/>
    <s v="Profit"/>
  </r>
  <r>
    <x v="470"/>
    <n v="150"/>
    <n v="124"/>
    <n v="116006080"/>
    <s v="Comedy"/>
    <s v="Drama"/>
    <s v="Romance"/>
    <m/>
    <m/>
    <m/>
    <m/>
    <s v="Notting Hill"/>
    <n v="203269"/>
    <n v="602"/>
    <s v="English"/>
    <s v="UK"/>
    <s v="PG-13"/>
    <n v="42000000"/>
    <n v="1999"/>
    <n v="7"/>
    <n v="2.1"/>
    <n v="74006080"/>
    <s v="Profit"/>
  </r>
  <r>
    <x v="392"/>
    <n v="187"/>
    <n v="84"/>
    <n v="106793915"/>
    <s v="Adventure"/>
    <s v="Animation"/>
    <s v="Comedy"/>
    <s v="Drama"/>
    <s v="Family"/>
    <m/>
    <m/>
    <s v="Chicken Run"/>
    <n v="140499"/>
    <n v="358"/>
    <s v="English"/>
    <s v="UK"/>
    <s v="G"/>
    <n v="45000000"/>
    <n v="2000"/>
    <n v="7"/>
    <n v="1.4"/>
    <n v="61793915"/>
    <s v="Profit"/>
  </r>
  <r>
    <x v="499"/>
    <n v="108"/>
    <n v="90"/>
    <n v="87856565"/>
    <s v="Comedy"/>
    <s v="Romance"/>
    <m/>
    <m/>
    <m/>
    <m/>
    <m/>
    <s v="Along Came Polly"/>
    <n v="106909"/>
    <n v="268"/>
    <s v="English"/>
    <s v="USA"/>
    <s v="PG-13"/>
    <n v="42000000"/>
    <n v="2004"/>
    <n v="5.9"/>
    <n v="1.5"/>
    <n v="45856565"/>
    <s v="Profit"/>
  </r>
  <r>
    <x v="500"/>
    <n v="21"/>
    <n v="117"/>
    <n v="70100000"/>
    <s v="Comedy"/>
    <s v="Drama"/>
    <s v="Romance"/>
    <m/>
    <m/>
    <m/>
    <m/>
    <s v="Boomerang"/>
    <n v="20183"/>
    <n v="41"/>
    <s v="English"/>
    <s v="USA"/>
    <s v="R"/>
    <n v="40000000"/>
    <n v="1992"/>
    <n v="5.4"/>
    <n v="2"/>
    <n v="30100000"/>
    <s v="Profit"/>
  </r>
  <r>
    <x v="95"/>
    <n v="270"/>
    <n v="123"/>
    <n v="159578352"/>
    <s v="Action"/>
    <s v="Comedy"/>
    <s v="Crime"/>
    <m/>
    <m/>
    <m/>
    <m/>
    <s v="The Heat"/>
    <n v="133177"/>
    <n v="380"/>
    <s v="English"/>
    <s v="USA"/>
    <s v="R"/>
    <n v="43000000"/>
    <n v="2013"/>
    <n v="6.6"/>
    <n v="2"/>
    <n v="116578352"/>
    <s v="Profit"/>
  </r>
  <r>
    <x v="501"/>
    <n v="72"/>
    <n v="251"/>
    <n v="57750000"/>
    <s v="Biography"/>
    <s v="Drama"/>
    <s v="History"/>
    <s v="Romance"/>
    <m/>
    <m/>
    <m/>
    <s v="Cleopatra"/>
    <n v="21554"/>
    <n v="192"/>
    <s v="English"/>
    <s v="UK"/>
    <s v="Approved"/>
    <n v="31115000"/>
    <n v="1963"/>
    <n v="7"/>
    <n v="4.2"/>
    <n v="26635000"/>
    <s v="Profit"/>
  </r>
  <r>
    <x v="150"/>
    <n v="154"/>
    <n v="105"/>
    <n v="45290318"/>
    <s v="Action"/>
    <s v="Comedy"/>
    <s v="Sport"/>
    <m/>
    <m/>
    <m/>
    <m/>
    <s v="Here Comes the Boom"/>
    <n v="74169"/>
    <n v="112"/>
    <s v="English"/>
    <s v="USA"/>
    <s v="PG"/>
    <n v="42000000"/>
    <n v="2012"/>
    <n v="6.5"/>
    <n v="1.8"/>
    <n v="3290318"/>
    <s v="Profit"/>
  </r>
  <r>
    <x v="439"/>
    <n v="114"/>
    <n v="115"/>
    <n v="41543207"/>
    <s v="Crime"/>
    <s v="Drama"/>
    <s v="Mystery"/>
    <s v="Thriller"/>
    <m/>
    <m/>
    <m/>
    <s v="High Crimes"/>
    <n v="30077"/>
    <n v="175"/>
    <s v="English"/>
    <s v="USA"/>
    <s v="PG-13"/>
    <n v="42000000"/>
    <n v="2002"/>
    <n v="6.3"/>
    <n v="1.9"/>
    <n v="-456793"/>
    <s v="Loss"/>
  </r>
  <r>
    <x v="502"/>
    <n v="27"/>
    <n v="122"/>
    <n v="41252428"/>
    <s v="Comedy"/>
    <s v="Drama"/>
    <s v="Romance"/>
    <m/>
    <m/>
    <m/>
    <m/>
    <s v="The Mirror Has Two Faces"/>
    <n v="11453"/>
    <n v="71"/>
    <s v="English"/>
    <s v="USA"/>
    <s v="PG-13"/>
    <n v="42000000"/>
    <n v="1996"/>
    <n v="6.5"/>
    <n v="2"/>
    <n v="-747572"/>
    <s v="Loss"/>
  </r>
  <r>
    <x v="503"/>
    <n v="166"/>
    <n v="119"/>
    <n v="35228696"/>
    <s v="Drama"/>
    <s v="Horror"/>
    <s v="Mystery"/>
    <s v="Thriller"/>
    <m/>
    <m/>
    <m/>
    <s v="The Mothman Prophecies"/>
    <n v="63677"/>
    <n v="460"/>
    <s v="English"/>
    <s v="USA"/>
    <s v="PG-13"/>
    <n v="32000000"/>
    <n v="2002"/>
    <n v="6.5"/>
    <n v="2"/>
    <n v="3228696"/>
    <s v="Profit"/>
  </r>
  <r>
    <x v="310"/>
    <n v="288"/>
    <n v="81"/>
    <n v="59992760"/>
    <s v="Comedy"/>
    <m/>
    <m/>
    <m/>
    <m/>
    <m/>
    <m/>
    <s v="Br"/>
    <n v="119622"/>
    <n v="396"/>
    <s v="English"/>
    <s v="USA"/>
    <s v="R"/>
    <n v="42000000"/>
    <n v="2009"/>
    <n v="5.8"/>
    <n v="1.4"/>
    <n v="17992760"/>
    <s v="Profit"/>
  </r>
  <r>
    <x v="504"/>
    <n v="117"/>
    <n v="133"/>
    <n v="34667015"/>
    <s v="Action"/>
    <s v="Adventure"/>
    <s v="Thriller"/>
    <m/>
    <m/>
    <m/>
    <m/>
    <s v="Licence to Kill"/>
    <n v="74009"/>
    <n v="317"/>
    <s v="English"/>
    <s v="UK"/>
    <s v="PG-13"/>
    <n v="32000000"/>
    <n v="1989"/>
    <n v="6.6"/>
    <n v="2.2000000000000002"/>
    <n v="2667015"/>
    <s v="Profit"/>
  </r>
  <r>
    <x v="505"/>
    <n v="291"/>
    <n v="100"/>
    <n v="37652565"/>
    <s v="Fantasy"/>
    <s v="Horror"/>
    <s v="Mystery"/>
    <s v="Thriller"/>
    <m/>
    <m/>
    <m/>
    <s v="Red Riding Hood"/>
    <n v="91151"/>
    <n v="283"/>
    <s v="English"/>
    <s v="USA"/>
    <s v="PG-13"/>
    <n v="42000000"/>
    <n v="2011"/>
    <n v="5.4"/>
    <n v="1.7"/>
    <n v="-4347435"/>
    <s v="Loss"/>
  </r>
  <r>
    <x v="506"/>
    <n v="151"/>
    <n v="120"/>
    <n v="24375436"/>
    <s v="Action"/>
    <s v="Crime"/>
    <s v="Drama"/>
    <s v="Thriller"/>
    <m/>
    <m/>
    <m/>
    <s v="15 Minutes"/>
    <n v="42547"/>
    <n v="265"/>
    <s v="English"/>
    <s v="USA"/>
    <s v="R"/>
    <n v="42000000"/>
    <n v="2001"/>
    <n v="6.1"/>
    <n v="2"/>
    <n v="-17624564"/>
    <s v="Loss"/>
  </r>
  <r>
    <x v="507"/>
    <n v="36"/>
    <n v="104"/>
    <n v="20915465"/>
    <s v="Adventure"/>
    <s v="Comedy"/>
    <s v="Family"/>
    <s v="Fantasy"/>
    <s v="Sci-Fi"/>
    <m/>
    <m/>
    <s v="Super Mario Bros."/>
    <n v="38203"/>
    <n v="290"/>
    <s v="English"/>
    <s v="UK"/>
    <s v="PG"/>
    <n v="42000000"/>
    <n v="1993"/>
    <n v="4"/>
    <n v="1.7"/>
    <n v="-21084535"/>
    <s v="Loss"/>
  </r>
  <r>
    <x v="445"/>
    <n v="168"/>
    <n v="122"/>
    <n v="24127895"/>
    <s v="Crime"/>
    <s v="Drama"/>
    <s v="Thriller"/>
    <m/>
    <m/>
    <m/>
    <m/>
    <s v="Lord of War"/>
    <n v="248123"/>
    <n v="437"/>
    <s v="English"/>
    <s v="USA"/>
    <s v="R"/>
    <n v="50000000"/>
    <n v="2005"/>
    <n v="7.6"/>
    <n v="2"/>
    <n v="-25872105"/>
    <s v="Loss"/>
  </r>
  <r>
    <x v="178"/>
    <n v="283"/>
    <n v="80"/>
    <n v="84961"/>
    <s v="Action"/>
    <s v="Adventure"/>
    <s v="History"/>
    <m/>
    <m/>
    <m/>
    <m/>
    <s v="Hero"/>
    <n v="149414"/>
    <n v="841"/>
    <s v="Mandarin"/>
    <s v="China"/>
    <s v="PG-13"/>
    <n v="31000000"/>
    <n v="2002"/>
    <n v="7.9"/>
    <n v="1.3"/>
    <n v="-30915039"/>
    <s v="Loss"/>
  </r>
  <r>
    <x v="508"/>
    <n v="127"/>
    <n v="91"/>
    <n v="26404753"/>
    <s v="Action"/>
    <s v="Comedy"/>
    <s v="Crime"/>
    <s v="Romance"/>
    <s v="Thriller"/>
    <m/>
    <m/>
    <s v="One for the Money"/>
    <n v="34203"/>
    <n v="169"/>
    <s v="English"/>
    <s v="USA"/>
    <s v="PG-13"/>
    <n v="40000000"/>
    <n v="2012"/>
    <n v="5.3"/>
    <n v="1.5"/>
    <n v="-13595247"/>
    <s v="Loss"/>
  </r>
  <r>
    <x v="509"/>
    <n v="293"/>
    <n v="112"/>
    <n v="6105175"/>
    <s v="Comedy"/>
    <m/>
    <m/>
    <m/>
    <m/>
    <m/>
    <m/>
    <s v="The Interview"/>
    <n v="247020"/>
    <n v="835"/>
    <s v="English"/>
    <s v="USA"/>
    <s v="R"/>
    <n v="44000000"/>
    <n v="2014"/>
    <n v="6.6"/>
    <n v="1.9"/>
    <n v="-37894825"/>
    <s v="Loss"/>
  </r>
  <r>
    <x v="510"/>
    <n v="95"/>
    <n v="100"/>
    <n v="5664251"/>
    <s v="Action"/>
    <s v="Fantasy"/>
    <s v="Western"/>
    <m/>
    <m/>
    <m/>
    <m/>
    <s v="The Warrior's Way"/>
    <n v="22309"/>
    <n v="102"/>
    <s v="English"/>
    <s v="New Zealand"/>
    <s v="R"/>
    <n v="45000000"/>
    <n v="2010"/>
    <n v="6.3"/>
    <n v="1.7"/>
    <n v="-39335749"/>
    <s v="Loss"/>
  </r>
  <r>
    <x v="348"/>
    <n v="213"/>
    <n v="105"/>
    <n v="1260917"/>
    <s v="Action"/>
    <s v="Comedy"/>
    <s v="Crime"/>
    <m/>
    <m/>
    <m/>
    <m/>
    <s v="Micmacs"/>
    <n v="24657"/>
    <n v="71"/>
    <s v="French"/>
    <s v="France"/>
    <s v="R"/>
    <n v="27000000"/>
    <n v="2009"/>
    <n v="7.2"/>
    <n v="1.8"/>
    <n v="-25739083"/>
    <s v="Loss"/>
  </r>
  <r>
    <x v="403"/>
    <n v="119"/>
    <n v="110"/>
    <n v="116724075"/>
    <s v="Drama"/>
    <s v="Music"/>
    <m/>
    <m/>
    <m/>
    <m/>
    <m/>
    <s v="8 Mile"/>
    <n v="187181"/>
    <n v="564"/>
    <s v="English"/>
    <s v="USA"/>
    <s v="R"/>
    <n v="41000000"/>
    <n v="2002"/>
    <n v="7"/>
    <n v="1.8"/>
    <n v="75724075"/>
    <s v="Profit"/>
  </r>
  <r>
    <x v="416"/>
    <n v="167"/>
    <n v="144"/>
    <n v="56083966"/>
    <s v="Action"/>
    <s v="Adventure"/>
    <s v="Romance"/>
    <m/>
    <m/>
    <m/>
    <m/>
    <s v="A Knight's Tale"/>
    <n v="137003"/>
    <n v="658"/>
    <s v="English"/>
    <s v="USA"/>
    <s v="PG-13"/>
    <n v="65000000"/>
    <n v="2001"/>
    <n v="6.9"/>
    <n v="2.4"/>
    <n v="-8916034"/>
    <s v="Loss"/>
  </r>
  <r>
    <x v="511"/>
    <n v="98"/>
    <n v="108"/>
    <n v="22108977"/>
    <s v="Action"/>
    <s v="Comedy"/>
    <s v="Fantasy"/>
    <m/>
    <m/>
    <m/>
    <m/>
    <s v="The Medallion"/>
    <n v="29861"/>
    <n v="132"/>
    <s v="English"/>
    <s v="Hong Kong"/>
    <s v="PG-13"/>
    <n v="41000000"/>
    <n v="2003"/>
    <n v="5.2"/>
    <n v="1.8"/>
    <n v="-18891023"/>
    <s v="Loss"/>
  </r>
  <r>
    <x v="89"/>
    <n v="234"/>
    <n v="107"/>
    <n v="293501675"/>
    <s v="Drama"/>
    <s v="Mystery"/>
    <s v="Thriller"/>
    <m/>
    <m/>
    <m/>
    <m/>
    <s v="The Sixth Sense"/>
    <n v="704766"/>
    <n v="2073"/>
    <s v="English"/>
    <s v="USA"/>
    <s v="PG-13"/>
    <n v="40000000"/>
    <n v="1999"/>
    <n v="8.1"/>
    <n v="1.8"/>
    <n v="253501675"/>
    <s v="Profit"/>
  </r>
  <r>
    <x v="512"/>
    <n v="258"/>
    <n v="102"/>
    <n v="18600911"/>
    <s v="Action"/>
    <s v="Crime"/>
    <s v="Thriller"/>
    <m/>
    <m/>
    <m/>
    <m/>
    <s v="Man on a Ledge"/>
    <n v="125198"/>
    <n v="153"/>
    <s v="English"/>
    <s v="USA"/>
    <s v="PG-13"/>
    <n v="42000000"/>
    <n v="2012"/>
    <n v="6.6"/>
    <n v="1.7"/>
    <n v="-23399089"/>
    <s v="Loss"/>
  </r>
  <r>
    <x v="328"/>
    <n v="108"/>
    <n v="100"/>
    <n v="7204138"/>
    <s v="Comedy"/>
    <m/>
    <m/>
    <m/>
    <m/>
    <m/>
    <m/>
    <s v="The Big Year"/>
    <n v="34809"/>
    <n v="125"/>
    <s v="English"/>
    <s v="USA"/>
    <s v="PG"/>
    <n v="41000000"/>
    <n v="2011"/>
    <n v="6.2"/>
    <n v="1.7"/>
    <n v="-33795862"/>
    <s v="Loss"/>
  </r>
  <r>
    <x v="513"/>
    <n v="81"/>
    <n v="126"/>
    <n v="90800000"/>
    <s v="Action"/>
    <s v="Drama"/>
    <s v="Family"/>
    <s v="Sport"/>
    <m/>
    <m/>
    <m/>
    <s v="The Karate Kid"/>
    <n v="126907"/>
    <n v="235"/>
    <s v="English"/>
    <s v="USA"/>
    <s v="PG"/>
    <n v="8000000"/>
    <n v="1984"/>
    <n v="7.2"/>
    <n v="2.1"/>
    <n v="82800000"/>
    <s v="Profit"/>
  </r>
  <r>
    <x v="346"/>
    <n v="538"/>
    <n v="138"/>
    <n v="150117807"/>
    <s v="Crime"/>
    <s v="Drama"/>
    <m/>
    <m/>
    <m/>
    <m/>
    <m/>
    <s v="American Hustle"/>
    <n v="358416"/>
    <n v="751"/>
    <s v="English"/>
    <s v="USA"/>
    <s v="R"/>
    <n v="40000000"/>
    <n v="2013"/>
    <n v="7.3"/>
    <n v="2.2999999999999998"/>
    <n v="110117807"/>
    <s v="Profit"/>
  </r>
  <r>
    <x v="514"/>
    <n v="224"/>
    <n v="108"/>
    <n v="163947053"/>
    <s v="Comedy"/>
    <s v="Drama"/>
    <s v="Romance"/>
    <m/>
    <m/>
    <m/>
    <m/>
    <s v="The Proposal"/>
    <n v="227824"/>
    <n v="273"/>
    <s v="English"/>
    <s v="USA"/>
    <s v="PG-13"/>
    <n v="40000000"/>
    <n v="2009"/>
    <n v="6.7"/>
    <n v="1.8"/>
    <n v="123947053"/>
    <s v="Profit"/>
  </r>
  <r>
    <x v="515"/>
    <n v="129"/>
    <n v="105"/>
    <n v="116735231"/>
    <s v="Crime"/>
    <s v="Mystery"/>
    <s v="Thriller"/>
    <m/>
    <m/>
    <m/>
    <m/>
    <s v="Double Jeopardy"/>
    <n v="56646"/>
    <n v="336"/>
    <s v="English"/>
    <s v="USA"/>
    <s v="R"/>
    <n v="70000000"/>
    <n v="1999"/>
    <n v="6.4"/>
    <n v="1.8"/>
    <n v="46735231"/>
    <s v="Profit"/>
  </r>
  <r>
    <x v="41"/>
    <n v="125"/>
    <n v="108"/>
    <n v="118500000"/>
    <s v="Adventure"/>
    <s v="Comedy"/>
    <s v="Sci-Fi"/>
    <m/>
    <m/>
    <m/>
    <m/>
    <s v="Back to the Future Part II"/>
    <n v="340085"/>
    <n v="327"/>
    <s v="English"/>
    <s v="USA"/>
    <s v="PG"/>
    <n v="40000000"/>
    <n v="1989"/>
    <n v="7.8"/>
    <n v="1.8"/>
    <n v="78500000"/>
    <s v="Profit"/>
  </r>
  <r>
    <x v="182"/>
    <n v="433"/>
    <n v="89"/>
    <n v="126546825"/>
    <s v="Action"/>
    <s v="Sci-Fi"/>
    <s v="Thriller"/>
    <m/>
    <m/>
    <m/>
    <m/>
    <s v="Lucy"/>
    <n v="327367"/>
    <n v="918"/>
    <s v="English"/>
    <s v="France"/>
    <s v="R"/>
    <n v="40000000"/>
    <n v="2014"/>
    <n v="6.4"/>
    <n v="1.5"/>
    <n v="86546825"/>
    <s v="Profit"/>
  </r>
  <r>
    <x v="516"/>
    <n v="362"/>
    <n v="129"/>
    <n v="166147885"/>
    <s v="Drama"/>
    <s v="Romance"/>
    <m/>
    <m/>
    <m/>
    <m/>
    <m/>
    <s v="Fifty Shades of Grey"/>
    <n v="220020"/>
    <n v="1360"/>
    <s v="English"/>
    <s v="USA"/>
    <s v="R"/>
    <n v="40000000"/>
    <n v="2015"/>
    <n v="4.0999999999999996"/>
    <n v="2.2000000000000002"/>
    <n v="126147885"/>
    <s v="Profit"/>
  </r>
  <r>
    <x v="402"/>
    <n v="93"/>
    <n v="84"/>
    <n v="111760631"/>
    <s v="Action"/>
    <s v="Adventure"/>
    <s v="Comedy"/>
    <s v="Family"/>
    <s v="Sci-Fi"/>
    <m/>
    <m/>
    <s v="Spy Kids 3-D: Game Over"/>
    <n v="40227"/>
    <n v="188"/>
    <s v="English"/>
    <s v="USA"/>
    <s v="PG"/>
    <n v="38000000"/>
    <n v="2003"/>
    <n v="4.0999999999999996"/>
    <n v="1.4"/>
    <n v="73760631"/>
    <s v="Profit"/>
  </r>
  <r>
    <x v="127"/>
    <n v="71"/>
    <n v="149"/>
    <n v="108706165"/>
    <s v="Crime"/>
    <s v="Drama"/>
    <s v="Thriller"/>
    <m/>
    <m/>
    <m/>
    <m/>
    <s v="A Time to Kill"/>
    <n v="99558"/>
    <n v="236"/>
    <s v="English"/>
    <s v="USA"/>
    <s v="R"/>
    <n v="40000000"/>
    <n v="1996"/>
    <n v="7.4"/>
    <n v="2.5"/>
    <n v="68706165"/>
    <s v="Profit"/>
  </r>
  <r>
    <x v="76"/>
    <n v="104"/>
    <n v="94"/>
    <n v="138614544"/>
    <s v="Comedy"/>
    <s v="Family"/>
    <m/>
    <m/>
    <m/>
    <m/>
    <m/>
    <s v="Cheaper by the Dozen"/>
    <n v="75152"/>
    <n v="288"/>
    <s v="English"/>
    <s v="USA"/>
    <s v="PG"/>
    <n v="40000000"/>
    <n v="2003"/>
    <n v="5.8"/>
    <n v="1.6"/>
    <n v="98614544"/>
    <s v="Profit"/>
  </r>
  <r>
    <x v="20"/>
    <n v="319"/>
    <n v="121"/>
    <n v="125069696"/>
    <s v="Action"/>
    <s v="Biography"/>
    <s v="Drama"/>
    <s v="Thriller"/>
    <s v="War"/>
    <m/>
    <m/>
    <s v="Lone Survivor"/>
    <n v="203963"/>
    <n v="420"/>
    <s v="English"/>
    <s v="USA"/>
    <s v="R"/>
    <n v="40000000"/>
    <n v="2013"/>
    <n v="7.6"/>
    <n v="2"/>
    <n v="85069696"/>
    <s v="Profit"/>
  </r>
  <r>
    <x v="462"/>
    <n v="41"/>
    <n v="128"/>
    <n v="107458785"/>
    <s v="Comedy"/>
    <s v="Drama"/>
    <s v="Sport"/>
    <m/>
    <m/>
    <m/>
    <m/>
    <s v="A League of Their Own"/>
    <n v="71754"/>
    <n v="166"/>
    <s v="English"/>
    <s v="USA"/>
    <s v="PG"/>
    <n v="40000000"/>
    <n v="1992"/>
    <n v="7.2"/>
    <n v="2.1"/>
    <n v="67458785"/>
    <s v="Profit"/>
  </r>
  <r>
    <x v="32"/>
    <n v="300"/>
    <n v="134"/>
    <n v="102310175"/>
    <s v="Horror"/>
    <s v="Mystery"/>
    <s v="Thriller"/>
    <m/>
    <m/>
    <m/>
    <m/>
    <s v="The Conjuring 2"/>
    <n v="64989"/>
    <n v="279"/>
    <s v="English"/>
    <s v="USA"/>
    <s v="R"/>
    <n v="40000000"/>
    <n v="2016"/>
    <n v="7.8"/>
    <n v="2.2000000000000002"/>
    <n v="62310175"/>
    <s v="Profit"/>
  </r>
  <r>
    <x v="64"/>
    <n v="556"/>
    <n v="120"/>
    <n v="96917897"/>
    <s v="Biography"/>
    <s v="Drama"/>
    <m/>
    <m/>
    <m/>
    <m/>
    <m/>
    <s v="The Social Network"/>
    <n v="479453"/>
    <n v="696"/>
    <s v="English"/>
    <s v="USA"/>
    <s v="PG-13"/>
    <n v="40000000"/>
    <n v="2010"/>
    <n v="7.7"/>
    <n v="2"/>
    <n v="56917897"/>
    <s v="Profit"/>
  </r>
  <r>
    <x v="517"/>
    <n v="161"/>
    <n v="129"/>
    <n v="93952276"/>
    <s v="Comedy"/>
    <s v="Drama"/>
    <s v="Romance"/>
    <m/>
    <m/>
    <m/>
    <m/>
    <s v="He's Just Not That Into You"/>
    <n v="132048"/>
    <n v="203"/>
    <s v="English"/>
    <s v="USA"/>
    <s v="PG-13"/>
    <n v="40000000"/>
    <n v="2009"/>
    <n v="6.4"/>
    <n v="2.2000000000000002"/>
    <n v="53952276"/>
    <s v="Profit"/>
  </r>
  <r>
    <x v="467"/>
    <n v="151"/>
    <n v="89"/>
    <n v="90703745"/>
    <s v="Comedy"/>
    <m/>
    <m/>
    <m/>
    <m/>
    <m/>
    <m/>
    <s v="Scary Movie 4"/>
    <n v="93748"/>
    <n v="410"/>
    <s v="English"/>
    <s v="USA"/>
    <s v="PG-13"/>
    <n v="45000000"/>
    <n v="2006"/>
    <n v="5.0999999999999996"/>
    <n v="1.5"/>
    <n v="45703745"/>
    <s v="Profit"/>
  </r>
  <r>
    <x v="518"/>
    <n v="212"/>
    <n v="116"/>
    <n v="89138076"/>
    <s v="Horror"/>
    <s v="Mystery"/>
    <m/>
    <m/>
    <m/>
    <m/>
    <m/>
    <s v="Scream 3"/>
    <n v="98535"/>
    <n v="734"/>
    <s v="English"/>
    <s v="USA"/>
    <s v="R"/>
    <n v="40000000"/>
    <n v="2000"/>
    <n v="5.5"/>
    <n v="1.9"/>
    <n v="49138076"/>
    <s v="Profit"/>
  </r>
  <r>
    <x v="41"/>
    <n v="111"/>
    <n v="118"/>
    <n v="87666629"/>
    <s v="Adventure"/>
    <s v="Comedy"/>
    <s v="Sci-Fi"/>
    <s v="Western"/>
    <m/>
    <m/>
    <m/>
    <s v="Back to the Future Part III"/>
    <n v="283480"/>
    <n v="263"/>
    <s v="English"/>
    <s v="USA"/>
    <s v="PG"/>
    <n v="40000000"/>
    <n v="1990"/>
    <n v="7.4"/>
    <n v="2"/>
    <n v="47666629"/>
    <s v="Profit"/>
  </r>
  <r>
    <x v="519"/>
    <n v="173"/>
    <n v="107"/>
    <n v="90353764"/>
    <s v="Comedy"/>
    <s v="Crime"/>
    <m/>
    <m/>
    <m/>
    <m/>
    <m/>
    <s v="Get Hard"/>
    <n v="85629"/>
    <n v="144"/>
    <s v="English"/>
    <s v="USA"/>
    <s v="R"/>
    <n v="40000000"/>
    <n v="2015"/>
    <n v="6"/>
    <n v="1.8"/>
    <n v="50353764"/>
    <s v="Profit"/>
  </r>
  <r>
    <x v="399"/>
    <n v="181"/>
    <n v="155"/>
    <n v="82522790"/>
    <s v="Fantasy"/>
    <s v="Horror"/>
    <s v="Romance"/>
    <m/>
    <m/>
    <m/>
    <m/>
    <s v="Bram Stoker's Dracula"/>
    <n v="143835"/>
    <n v="654"/>
    <s v="English"/>
    <s v="USA"/>
    <s v="R"/>
    <n v="40000000"/>
    <n v="1992"/>
    <n v="7.5"/>
    <n v="2.6"/>
    <n v="42522790"/>
    <s v="Profit"/>
  </r>
  <r>
    <x v="307"/>
    <n v="252"/>
    <n v="123"/>
    <n v="94125426"/>
    <s v="Biography"/>
    <s v="Drama"/>
    <s v="Romance"/>
    <m/>
    <m/>
    <m/>
    <m/>
    <s v="Julie &amp; Julia"/>
    <n v="79264"/>
    <n v="277"/>
    <s v="English"/>
    <s v="USA"/>
    <s v="PG-13"/>
    <n v="40000000"/>
    <n v="2009"/>
    <n v="7"/>
    <n v="2"/>
    <n v="54125426"/>
    <s v="Profit"/>
  </r>
  <r>
    <x v="416"/>
    <n v="216"/>
    <n v="128"/>
    <n v="95001343"/>
    <s v="Biography"/>
    <s v="Drama"/>
    <s v="Sport"/>
    <m/>
    <m/>
    <m/>
    <m/>
    <n v="42"/>
    <n v="66511"/>
    <n v="200"/>
    <s v="English"/>
    <s v="USA"/>
    <s v="PG-13"/>
    <n v="40000000"/>
    <n v="2013"/>
    <n v="7.5"/>
    <n v="2.1"/>
    <n v="55001343"/>
    <s v="Profit"/>
  </r>
  <r>
    <x v="228"/>
    <n v="203"/>
    <n v="139"/>
    <n v="81292135"/>
    <s v="Crime"/>
    <s v="Drama"/>
    <s v="Thriller"/>
    <m/>
    <m/>
    <m/>
    <m/>
    <s v="The Talented Mr. Ripley"/>
    <n v="137891"/>
    <n v="696"/>
    <s v="English"/>
    <s v="USA"/>
    <s v="R"/>
    <n v="40000000"/>
    <n v="1999"/>
    <n v="7.3"/>
    <n v="2.2999999999999998"/>
    <n v="41292135"/>
    <s v="Profit"/>
  </r>
  <r>
    <x v="291"/>
    <n v="218"/>
    <n v="109"/>
    <n v="86208010"/>
    <s v="Comedy"/>
    <m/>
    <m/>
    <m/>
    <m/>
    <m/>
    <m/>
    <s v="Dumb and Dumber To"/>
    <n v="97045"/>
    <n v="285"/>
    <s v="English"/>
    <s v="USA"/>
    <s v="PG-13"/>
    <n v="35000000"/>
    <n v="2014"/>
    <n v="5.7"/>
    <n v="1.8"/>
    <n v="51208010"/>
    <s v="Profit"/>
  </r>
  <r>
    <x v="417"/>
    <n v="118"/>
    <n v="120"/>
    <n v="81593527"/>
    <s v="Adventure"/>
    <s v="Drama"/>
    <s v="Family"/>
    <m/>
    <m/>
    <m/>
    <m/>
    <s v="Eight Below"/>
    <n v="48806"/>
    <n v="263"/>
    <s v="English"/>
    <s v="USA"/>
    <s v="PG"/>
    <n v="40000000"/>
    <n v="2006"/>
    <n v="7.3"/>
    <n v="2"/>
    <n v="41593527"/>
    <s v="Profit"/>
  </r>
  <r>
    <x v="210"/>
    <n v="241"/>
    <n v="121"/>
    <n v="75274748"/>
    <s v="Comedy"/>
    <s v="Drama"/>
    <m/>
    <m/>
    <m/>
    <m/>
    <m/>
    <s v="The Intern"/>
    <n v="130661"/>
    <n v="304"/>
    <s v="English"/>
    <s v="USA"/>
    <s v="PG-13"/>
    <n v="35000000"/>
    <n v="2015"/>
    <n v="7.2"/>
    <n v="2"/>
    <n v="40274748"/>
    <s v="Profit"/>
  </r>
  <r>
    <x v="129"/>
    <n v="119"/>
    <n v="102"/>
    <n v="90835030"/>
    <s v="Action"/>
    <s v="Comedy"/>
    <m/>
    <m/>
    <m/>
    <m/>
    <m/>
    <s v="Ride Along 2"/>
    <n v="28621"/>
    <n v="58"/>
    <s v="English"/>
    <s v="USA"/>
    <s v="PG-13"/>
    <n v="40000000"/>
    <n v="2016"/>
    <n v="5.9"/>
    <n v="1.7"/>
    <n v="50835030"/>
    <s v="Profit"/>
  </r>
  <r>
    <x v="151"/>
    <n v="89"/>
    <n v="117"/>
    <n v="72455275"/>
    <s v="Action"/>
    <s v="Adventure"/>
    <s v="Drama"/>
    <s v="Romance"/>
    <s v="War"/>
    <m/>
    <m/>
    <s v="The Last of the Mohicans"/>
    <n v="113068"/>
    <n v="382"/>
    <s v="English"/>
    <s v="USA"/>
    <s v="R"/>
    <n v="40000000"/>
    <n v="1992"/>
    <n v="7.8"/>
    <n v="2"/>
    <n v="32455275"/>
    <s v="Profit"/>
  </r>
  <r>
    <x v="315"/>
    <n v="209"/>
    <n v="178"/>
    <n v="75305995"/>
    <s v="Biography"/>
    <s v="Drama"/>
    <s v="Music"/>
    <m/>
    <m/>
    <m/>
    <m/>
    <s v="Ray"/>
    <n v="110394"/>
    <n v="433"/>
    <s v="English"/>
    <s v="USA"/>
    <s v="PG-13"/>
    <n v="40000000"/>
    <n v="2004"/>
    <n v="7.7"/>
    <n v="3"/>
    <n v="35305995"/>
    <s v="Profit"/>
  </r>
  <r>
    <x v="319"/>
    <n v="374"/>
    <n v="147"/>
    <n v="74098862"/>
    <s v="Crime"/>
    <s v="Thriller"/>
    <m/>
    <m/>
    <m/>
    <m/>
    <m/>
    <s v="Sin City"/>
    <n v="656640"/>
    <n v="1732"/>
    <s v="English"/>
    <s v="USA"/>
    <s v="R"/>
    <n v="40000000"/>
    <n v="2005"/>
    <n v="8.1"/>
    <n v="2.4"/>
    <n v="34098862"/>
    <s v="Profit"/>
  </r>
  <r>
    <x v="221"/>
    <n v="235"/>
    <n v="90"/>
    <n v="72266306"/>
    <s v="Crime"/>
    <s v="Drama"/>
    <s v="Mystery"/>
    <s v="Thriller"/>
    <m/>
    <m/>
    <m/>
    <s v="Vantage Point"/>
    <n v="127528"/>
    <n v="422"/>
    <s v="English"/>
    <s v="USA"/>
    <s v="PG-13"/>
    <n v="40000000"/>
    <n v="2008"/>
    <n v="6.6"/>
    <n v="1.5"/>
    <n v="32266306"/>
    <s v="Profit"/>
  </r>
  <r>
    <x v="499"/>
    <n v="215"/>
    <n v="105"/>
    <n v="71347010"/>
    <s v="Comedy"/>
    <s v="Romance"/>
    <m/>
    <m/>
    <m/>
    <m/>
    <m/>
    <s v="I Love You, Man"/>
    <n v="166194"/>
    <n v="215"/>
    <s v="English"/>
    <s v="USA"/>
    <s v="R"/>
    <n v="40000000"/>
    <n v="2009"/>
    <n v="7.1"/>
    <n v="1.8"/>
    <n v="31347010"/>
    <s v="Profit"/>
  </r>
  <r>
    <x v="291"/>
    <n v="109"/>
    <n v="114"/>
    <n v="70836296"/>
    <s v="Comedy"/>
    <s v="Drama"/>
    <s v="Fantasy"/>
    <s v="Romance"/>
    <m/>
    <m/>
    <m/>
    <s v="Shallow Hal"/>
    <n v="109445"/>
    <n v="426"/>
    <s v="English"/>
    <s v="USA"/>
    <s v="PG-13"/>
    <n v="40000000"/>
    <n v="2001"/>
    <n v="5.9"/>
    <n v="1.9"/>
    <n v="30836296"/>
    <s v="Profit"/>
  </r>
  <r>
    <x v="74"/>
    <n v="125"/>
    <n v="206"/>
    <n v="70405498"/>
    <s v="Drama"/>
    <s v="History"/>
    <s v="Thriller"/>
    <m/>
    <m/>
    <m/>
    <m/>
    <s v="JFK"/>
    <n v="113472"/>
    <n v="442"/>
    <s v="English"/>
    <s v="France"/>
    <s v="R"/>
    <n v="40000000"/>
    <n v="1991"/>
    <n v="8"/>
    <n v="3.4"/>
    <n v="30405498"/>
    <s v="Profit"/>
  </r>
  <r>
    <x v="520"/>
    <n v="65"/>
    <n v="99"/>
    <n v="70163652"/>
    <s v="Comedy"/>
    <s v="Crime"/>
    <m/>
    <m/>
    <m/>
    <m/>
    <m/>
    <s v="Big Momma's House 2"/>
    <n v="31968"/>
    <n v="82"/>
    <s v="English"/>
    <s v="USA"/>
    <s v="PG-13"/>
    <n v="40000000"/>
    <n v="2006"/>
    <n v="4.5999999999999996"/>
    <n v="1.6"/>
    <n v="30163652"/>
    <s v="Profit"/>
  </r>
  <r>
    <x v="1"/>
    <n v="125"/>
    <n v="123"/>
    <n v="66808615"/>
    <s v="Adventure"/>
    <s v="Comedy"/>
    <s v="Crime"/>
    <s v="Romance"/>
    <m/>
    <m/>
    <m/>
    <s v="The Mexican"/>
    <n v="87351"/>
    <n v="344"/>
    <s v="English"/>
    <s v="USA"/>
    <s v="R"/>
    <n v="34000000"/>
    <n v="2001"/>
    <n v="6.1"/>
    <n v="2"/>
    <n v="32808615"/>
    <s v="Profit"/>
  </r>
  <r>
    <x v="498"/>
    <n v="191"/>
    <n v="102"/>
    <n v="64149837"/>
    <s v="Comedy"/>
    <s v="Drama"/>
    <s v="Family"/>
    <s v="Fantasy"/>
    <s v="Romance"/>
    <m/>
    <m/>
    <s v="17 Again"/>
    <n v="146899"/>
    <n v="185"/>
    <s v="English"/>
    <s v="USA"/>
    <s v="PG-13"/>
    <n v="20000000"/>
    <n v="2009"/>
    <n v="6.4"/>
    <n v="1.7"/>
    <n v="44149837"/>
    <s v="Profit"/>
  </r>
  <r>
    <x v="521"/>
    <n v="191"/>
    <n v="109"/>
    <n v="83906114"/>
    <s v="Comedy"/>
    <s v="Romance"/>
    <m/>
    <m/>
    <m/>
    <m/>
    <m/>
    <s v="The Other Woman"/>
    <n v="104481"/>
    <n v="189"/>
    <s v="English"/>
    <s v="USA"/>
    <s v="PG-13"/>
    <n v="40000000"/>
    <n v="2014"/>
    <n v="6"/>
    <n v="1.8"/>
    <n v="43906114"/>
    <s v="Profit"/>
  </r>
  <r>
    <x v="476"/>
    <n v="221"/>
    <n v="82"/>
    <n v="66466372"/>
    <s v="Horror"/>
    <m/>
    <m/>
    <m/>
    <m/>
    <m/>
    <m/>
    <s v="The Final Destination"/>
    <n v="75345"/>
    <n v="290"/>
    <s v="English"/>
    <s v="USA"/>
    <s v="R"/>
    <n v="40000000"/>
    <n v="2009"/>
    <n v="5.2"/>
    <n v="1.4"/>
    <n v="26466372"/>
    <s v="Profit"/>
  </r>
  <r>
    <x v="37"/>
    <n v="459"/>
    <n v="142"/>
    <n v="72306065"/>
    <s v="Drama"/>
    <s v="History"/>
    <s v="Thriller"/>
    <m/>
    <m/>
    <m/>
    <m/>
    <s v="Bridge of Spies"/>
    <n v="178118"/>
    <n v="355"/>
    <s v="English"/>
    <s v="USA"/>
    <s v="PG-13"/>
    <n v="40000000"/>
    <n v="2015"/>
    <n v="7.6"/>
    <n v="2.4"/>
    <n v="32306065"/>
    <s v="Profit"/>
  </r>
  <r>
    <x v="189"/>
    <n v="131"/>
    <n v="106"/>
    <n v="59068786"/>
    <s v="Action"/>
    <s v="Drama"/>
    <s v="Thriller"/>
    <s v="War"/>
    <m/>
    <m/>
    <m/>
    <s v="Behind Enemy Lines"/>
    <n v="86902"/>
    <n v="411"/>
    <s v="English"/>
    <s v="USA"/>
    <s v="PG-13"/>
    <n v="40000000"/>
    <n v="2001"/>
    <n v="6.4"/>
    <n v="1.8"/>
    <n v="19068786"/>
    <s v="Profit"/>
  </r>
  <r>
    <x v="154"/>
    <n v="118"/>
    <n v="106"/>
    <n v="57887882"/>
    <s v="Comedy"/>
    <s v="Drama"/>
    <s v="Romance"/>
    <m/>
    <m/>
    <m/>
    <m/>
    <s v="Shall We Dance"/>
    <n v="35508"/>
    <n v="211"/>
    <s v="English"/>
    <s v="USA"/>
    <s v="PG-13"/>
    <n v="50000000"/>
    <n v="2004"/>
    <n v="6.1"/>
    <n v="1.8"/>
    <n v="7887882"/>
    <s v="Profit"/>
  </r>
  <r>
    <x v="244"/>
    <n v="100"/>
    <n v="108"/>
    <n v="53955614"/>
    <s v="Action"/>
    <s v="Adventure"/>
    <s v="Comedy"/>
    <s v="Family"/>
    <s v="Sci-Fi"/>
    <m/>
    <m/>
    <s v="Small Soldiers"/>
    <n v="77415"/>
    <n v="139"/>
    <s v="English"/>
    <s v="USA"/>
    <s v="PG-13"/>
    <n v="40000000"/>
    <n v="1998"/>
    <n v="6.1"/>
    <n v="1.8"/>
    <n v="13955614"/>
    <s v="Profit"/>
  </r>
  <r>
    <x v="522"/>
    <n v="70"/>
    <n v="98"/>
    <n v="54967359"/>
    <s v="Action"/>
    <s v="Horror"/>
    <m/>
    <m/>
    <m/>
    <m/>
    <m/>
    <s v="Spawn"/>
    <n v="52805"/>
    <n v="209"/>
    <s v="English"/>
    <s v="USA"/>
    <s v="R"/>
    <n v="40000000"/>
    <n v="1997"/>
    <n v="5.2"/>
    <n v="1.6"/>
    <n v="14967359"/>
    <s v="Profit"/>
  </r>
  <r>
    <x v="51"/>
    <n v="138"/>
    <n v="131"/>
    <n v="54228104"/>
    <s v="Action"/>
    <s v="Adventure"/>
    <s v="Drama"/>
    <s v="Romance"/>
    <s v="Thriller"/>
    <m/>
    <m/>
    <s v="The Count of Monte Cristo"/>
    <n v="104991"/>
    <n v="544"/>
    <s v="English"/>
    <s v="UK"/>
    <s v="PG-13"/>
    <n v="35000000"/>
    <n v="2002"/>
    <n v="7.7"/>
    <n v="2.2000000000000002"/>
    <n v="19228104"/>
    <s v="Profit"/>
  </r>
  <r>
    <x v="466"/>
    <n v="274"/>
    <n v="118"/>
    <n v="57981889"/>
    <s v="Crime"/>
    <s v="Drama"/>
    <s v="Thriller"/>
    <m/>
    <m/>
    <m/>
    <m/>
    <s v="The Lincoln Lawyer"/>
    <n v="173848"/>
    <n v="203"/>
    <s v="English"/>
    <s v="USA"/>
    <s v="R"/>
    <n v="40000000"/>
    <n v="2011"/>
    <n v="7.3"/>
    <n v="2"/>
    <n v="17981889"/>
    <s v="Profit"/>
  </r>
  <r>
    <x v="421"/>
    <n v="349"/>
    <n v="113"/>
    <n v="61094903"/>
    <s v="Action"/>
    <s v="Mystery"/>
    <s v="Thriller"/>
    <m/>
    <m/>
    <m/>
    <m/>
    <s v="Unknown"/>
    <n v="210542"/>
    <n v="332"/>
    <s v="English"/>
    <s v="UK"/>
    <s v="PG-13"/>
    <n v="30000000"/>
    <n v="2011"/>
    <n v="6.9"/>
    <n v="1.9"/>
    <n v="31094903"/>
    <s v="Profit"/>
  </r>
  <r>
    <x v="3"/>
    <n v="341"/>
    <n v="130"/>
    <n v="53082743"/>
    <s v="Drama"/>
    <s v="Mystery"/>
    <s v="Sci-Fi"/>
    <s v="Thriller"/>
    <m/>
    <m/>
    <m/>
    <s v="The Prestige"/>
    <n v="844052"/>
    <n v="1100"/>
    <s v="English"/>
    <s v="USA"/>
    <s v="PG-13"/>
    <n v="40000000"/>
    <n v="2006"/>
    <n v="8.5"/>
    <n v="2.2000000000000002"/>
    <n v="13082743"/>
    <s v="Profit"/>
  </r>
  <r>
    <x v="375"/>
    <n v="196"/>
    <n v="116"/>
    <n v="54414716"/>
    <s v="Comedy"/>
    <s v="Crime"/>
    <m/>
    <m/>
    <m/>
    <m/>
    <m/>
    <s v="Horrible Bosses 2"/>
    <n v="114294"/>
    <n v="187"/>
    <s v="English"/>
    <s v="USA"/>
    <s v="R"/>
    <n v="42000000"/>
    <n v="2014"/>
    <n v="6.3"/>
    <n v="1.9"/>
    <n v="12414716"/>
    <s v="Profit"/>
  </r>
  <r>
    <x v="523"/>
    <n v="83"/>
    <n v="89"/>
    <n v="57011847"/>
    <s v="Adventure"/>
    <s v="Animation"/>
    <s v="Comedy"/>
    <s v="Family"/>
    <s v="Sci-Fi"/>
    <m/>
    <m/>
    <s v="Escape from Planet Earth"/>
    <n v="20615"/>
    <n v="44"/>
    <s v="English"/>
    <s v="USA"/>
    <s v="PG"/>
    <n v="40000000"/>
    <n v="2013"/>
    <n v="5.9"/>
    <n v="1.5"/>
    <n v="17011847"/>
    <s v="Profit"/>
  </r>
  <r>
    <x v="273"/>
    <n v="283"/>
    <n v="139"/>
    <n v="50859889"/>
    <s v="Action"/>
    <s v="Adventure"/>
    <s v="Drama"/>
    <s v="Thriller"/>
    <m/>
    <m/>
    <m/>
    <s v="Apocalypto"/>
    <n v="236000"/>
    <n v="1043"/>
    <s v="Maya"/>
    <s v="USA"/>
    <s v="R"/>
    <n v="40000000"/>
    <n v="2006"/>
    <n v="7.8"/>
    <n v="2.2999999999999998"/>
    <n v="10859889"/>
    <s v="Profit"/>
  </r>
  <r>
    <x v="504"/>
    <n v="105"/>
    <n v="130"/>
    <n v="51185897"/>
    <s v="Action"/>
    <s v="Adventure"/>
    <s v="Thriller"/>
    <m/>
    <m/>
    <m/>
    <m/>
    <s v="The Living Daylights"/>
    <n v="69457"/>
    <n v="271"/>
    <s v="English"/>
    <s v="UK"/>
    <s v="PG"/>
    <n v="30000000"/>
    <n v="1987"/>
    <n v="6.7"/>
    <n v="2.2000000000000002"/>
    <n v="21185897"/>
    <s v="Profit"/>
  </r>
  <r>
    <x v="524"/>
    <n v="351"/>
    <n v="107"/>
    <n v="52000688"/>
    <s v="Action"/>
    <s v="Adventure"/>
    <s v="Sci-Fi"/>
    <s v="Thriller"/>
    <m/>
    <m/>
    <m/>
    <s v="Predators"/>
    <n v="171418"/>
    <n v="619"/>
    <s v="English"/>
    <s v="USA"/>
    <s v="R"/>
    <n v="40000000"/>
    <n v="2010"/>
    <n v="6.4"/>
    <n v="1.8"/>
    <n v="12000688"/>
    <s v="Profit"/>
  </r>
  <r>
    <x v="233"/>
    <n v="16"/>
    <n v="116"/>
    <n v="49851591"/>
    <s v="Comedy"/>
    <s v="Crime"/>
    <s v="Romance"/>
    <m/>
    <m/>
    <m/>
    <m/>
    <s v="Legal Eagles"/>
    <n v="7900"/>
    <n v="34"/>
    <s v="English"/>
    <s v="USA"/>
    <s v="PG"/>
    <n v="40000000"/>
    <n v="1986"/>
    <n v="5.9"/>
    <n v="1.9"/>
    <n v="9851591"/>
    <s v="Profit"/>
  </r>
  <r>
    <x v="368"/>
    <n v="195"/>
    <n v="96"/>
    <n v="47781388"/>
    <s v="Mystery"/>
    <s v="Thriller"/>
    <m/>
    <m/>
    <m/>
    <m/>
    <m/>
    <s v="Secret Window"/>
    <n v="147504"/>
    <n v="531"/>
    <s v="English"/>
    <s v="USA"/>
    <s v="PG-13"/>
    <n v="40000000"/>
    <n v="2004"/>
    <n v="6.6"/>
    <n v="1.6"/>
    <n v="7781388"/>
    <s v="Profit"/>
  </r>
  <r>
    <x v="525"/>
    <n v="175"/>
    <n v="99"/>
    <n v="52320979"/>
    <s v="Drama"/>
    <s v="Fantasy"/>
    <s v="Romance"/>
    <m/>
    <m/>
    <m/>
    <m/>
    <s v="The Lake House"/>
    <n v="114321"/>
    <n v="548"/>
    <s v="English"/>
    <s v="USA"/>
    <s v="PG"/>
    <n v="40000000"/>
    <n v="2006"/>
    <n v="6.8"/>
    <n v="1.6"/>
    <n v="12320979"/>
    <s v="Profit"/>
  </r>
  <r>
    <x v="367"/>
    <n v="193"/>
    <n v="104"/>
    <n v="47806295"/>
    <s v="Horror"/>
    <s v="Mystery"/>
    <s v="Thriller"/>
    <m/>
    <m/>
    <m/>
    <m/>
    <s v="The Skeleton Key"/>
    <n v="87447"/>
    <n v="371"/>
    <s v="English"/>
    <s v="USA"/>
    <s v="PG-13"/>
    <n v="43000000"/>
    <n v="2005"/>
    <n v="6.5"/>
    <n v="1.7"/>
    <n v="4806295"/>
    <s v="Profit"/>
  </r>
  <r>
    <x v="526"/>
    <n v="169"/>
    <n v="105"/>
    <n v="51853450"/>
    <s v="Comedy"/>
    <s v="Drama"/>
    <s v="Family"/>
    <s v="Fantasy"/>
    <m/>
    <m/>
    <m/>
    <s v="The Odd Life of Timothy Green"/>
    <n v="37398"/>
    <n v="110"/>
    <s v="English"/>
    <s v="USA"/>
    <s v="PG"/>
    <n v="25000000"/>
    <n v="2012"/>
    <n v="6.6"/>
    <n v="1.8"/>
    <n v="26853450"/>
    <s v="Profit"/>
  </r>
  <r>
    <x v="527"/>
    <n v="128"/>
    <n v="101"/>
    <n v="46012734"/>
    <s v="Comedy"/>
    <s v="Romance"/>
    <m/>
    <m/>
    <m/>
    <m/>
    <m/>
    <s v="Made of Honor"/>
    <n v="54421"/>
    <n v="101"/>
    <s v="English"/>
    <s v="USA"/>
    <s v="PG-13"/>
    <n v="40000000"/>
    <n v="2008"/>
    <n v="5.8"/>
    <n v="1.7"/>
    <n v="6012734"/>
    <s v="Profit"/>
  </r>
  <r>
    <x v="309"/>
    <n v="249"/>
    <n v="134"/>
    <n v="47034272"/>
    <s v="Biography"/>
    <s v="Drama"/>
    <s v="Music"/>
    <s v="Musical"/>
    <m/>
    <m/>
    <m/>
    <s v="Jersey Boys"/>
    <n v="25465"/>
    <n v="190"/>
    <s v="English"/>
    <s v="USA"/>
    <s v="R"/>
    <n v="40000000"/>
    <n v="2014"/>
    <n v="6.9"/>
    <n v="2.2000000000000002"/>
    <n v="7034272"/>
    <s v="Profit"/>
  </r>
  <r>
    <x v="399"/>
    <n v="91"/>
    <n v="135"/>
    <n v="45856732"/>
    <s v="Crime"/>
    <s v="Drama"/>
    <s v="Thriller"/>
    <m/>
    <m/>
    <m/>
    <m/>
    <s v="The Rainmaker"/>
    <n v="46221"/>
    <n v="141"/>
    <s v="English"/>
    <s v="USA"/>
    <s v="PG-13"/>
    <n v="40000000"/>
    <n v="1997"/>
    <n v="7.1"/>
    <n v="2.2000000000000002"/>
    <n v="5856732"/>
    <s v="Profit"/>
  </r>
  <r>
    <x v="481"/>
    <n v="207"/>
    <n v="98"/>
    <n v="59588068"/>
    <s v="Horror"/>
    <s v="Mystery"/>
    <s v="Thriller"/>
    <m/>
    <m/>
    <m/>
    <m/>
    <s v="Gothika"/>
    <n v="89557"/>
    <n v="376"/>
    <s v="English"/>
    <s v="USA"/>
    <s v="R"/>
    <n v="40000000"/>
    <n v="2003"/>
    <n v="5.8"/>
    <n v="1.6"/>
    <n v="19588068"/>
    <s v="Profit"/>
  </r>
  <r>
    <x v="37"/>
    <n v="77"/>
    <n v="155"/>
    <n v="44175394"/>
    <s v="Drama"/>
    <s v="History"/>
    <m/>
    <m/>
    <m/>
    <m/>
    <m/>
    <s v="Amistad"/>
    <n v="56509"/>
    <n v="227"/>
    <s v="English"/>
    <s v="USA"/>
    <s v="R"/>
    <n v="36000000"/>
    <n v="1997"/>
    <n v="7.2"/>
    <n v="2.6"/>
    <n v="8175394"/>
    <s v="Profit"/>
  </r>
  <r>
    <x v="125"/>
    <n v="25"/>
    <n v="106"/>
    <n v="45500797"/>
    <s v="Adventure"/>
    <s v="Drama"/>
    <s v="Romance"/>
    <m/>
    <m/>
    <m/>
    <m/>
    <s v="Medicine Man"/>
    <n v="17443"/>
    <n v="56"/>
    <s v="English"/>
    <s v="USA"/>
    <s v="PG-13"/>
    <n v="40000000"/>
    <n v="1992"/>
    <n v="6"/>
    <n v="1.8"/>
    <n v="5500797"/>
    <s v="Profit"/>
  </r>
  <r>
    <x v="528"/>
    <n v="211"/>
    <n v="102"/>
    <n v="41797066"/>
    <s v="Action"/>
    <s v="Horror"/>
    <s v="Sci-Fi"/>
    <s v="Thriller"/>
    <m/>
    <m/>
    <m/>
    <s v="Aliens vs. Predator: Requiem"/>
    <n v="92789"/>
    <n v="998"/>
    <s v="English"/>
    <s v="USA"/>
    <s v="R"/>
    <n v="40000000"/>
    <n v="2007"/>
    <n v="4.7"/>
    <n v="1.7"/>
    <n v="1797066"/>
    <s v="Profit"/>
  </r>
  <r>
    <x v="354"/>
    <n v="19"/>
    <n v="95"/>
    <n v="38087756"/>
    <s v="Comedy"/>
    <s v="Family"/>
    <m/>
    <m/>
    <m/>
    <m/>
    <m/>
    <s v="Ri"/>
    <n v="49612"/>
    <n v="39"/>
    <s v="English"/>
    <s v="USA"/>
    <s v="PG"/>
    <n v="40000000"/>
    <n v="1994"/>
    <n v="5.2"/>
    <n v="1.6"/>
    <n v="-1912244"/>
    <s v="Loss"/>
  </r>
  <r>
    <x v="529"/>
    <n v="101"/>
    <n v="103"/>
    <n v="37752931"/>
    <s v="Drama"/>
    <s v="Romance"/>
    <m/>
    <m/>
    <m/>
    <m/>
    <m/>
    <s v="Autumn in New York"/>
    <n v="20201"/>
    <n v="180"/>
    <s v="English"/>
    <s v="USA"/>
    <s v="PG-13"/>
    <n v="40000000"/>
    <n v="2000"/>
    <n v="5.5"/>
    <n v="1.7"/>
    <n v="-2247069"/>
    <s v="Loss"/>
  </r>
  <r>
    <x v="530"/>
    <n v="342"/>
    <n v="109"/>
    <n v="37371385"/>
    <s v="Adventure"/>
    <s v="Comedy"/>
    <s v="Sci-Fi"/>
    <m/>
    <m/>
    <m/>
    <m/>
    <s v="Paul"/>
    <n v="192462"/>
    <n v="334"/>
    <s v="English"/>
    <s v="USA"/>
    <s v="R"/>
    <n v="40000000"/>
    <n v="2011"/>
    <n v="7"/>
    <n v="1.8"/>
    <n v="-2628615"/>
    <s v="Loss"/>
  </r>
  <r>
    <x v="514"/>
    <n v="147"/>
    <n v="95"/>
    <n v="37101011"/>
    <s v="Comedy"/>
    <s v="Drama"/>
    <m/>
    <m/>
    <m/>
    <m/>
    <m/>
    <s v="The Guilt Trip"/>
    <n v="30394"/>
    <n v="103"/>
    <s v="English"/>
    <s v="USA"/>
    <s v="PG-13"/>
    <n v="40000000"/>
    <n v="2012"/>
    <n v="5.8"/>
    <n v="1.6"/>
    <n v="-2898989"/>
    <s v="Loss"/>
  </r>
  <r>
    <x v="518"/>
    <n v="420"/>
    <n v="111"/>
    <n v="38176892"/>
    <s v="Horror"/>
    <s v="Mystery"/>
    <m/>
    <m/>
    <m/>
    <m/>
    <m/>
    <s v="Scream 4"/>
    <n v="104119"/>
    <n v="518"/>
    <s v="English"/>
    <s v="USA"/>
    <s v="R"/>
    <n v="40000000"/>
    <n v="2011"/>
    <n v="6.2"/>
    <n v="1.8"/>
    <n v="-1823108"/>
    <s v="Loss"/>
  </r>
  <r>
    <x v="127"/>
    <n v="138"/>
    <n v="123"/>
    <n v="36283504"/>
    <s v="Mystery"/>
    <s v="Thriller"/>
    <m/>
    <m/>
    <m/>
    <m/>
    <m/>
    <s v="8MM"/>
    <n v="104564"/>
    <n v="587"/>
    <s v="English"/>
    <s v="Germany"/>
    <s v="R"/>
    <n v="40000000"/>
    <n v="1999"/>
    <n v="6.5"/>
    <n v="2"/>
    <n v="-3716496"/>
    <s v="Loss"/>
  </r>
  <r>
    <x v="74"/>
    <n v="82"/>
    <n v="140"/>
    <n v="35183792"/>
    <s v="Biography"/>
    <s v="Drama"/>
    <s v="Music"/>
    <s v="Musical"/>
    <m/>
    <m/>
    <m/>
    <s v="The Doors"/>
    <n v="68159"/>
    <n v="209"/>
    <s v="English"/>
    <s v="USA"/>
    <s v="R"/>
    <n v="38000000"/>
    <n v="1991"/>
    <n v="7.2"/>
    <n v="2.2999999999999998"/>
    <n v="-2816208"/>
    <s v="Loss"/>
  </r>
  <r>
    <x v="531"/>
    <n v="201"/>
    <n v="94"/>
    <n v="38543473"/>
    <s v="Comedy"/>
    <m/>
    <m/>
    <m/>
    <m/>
    <m/>
    <m/>
    <s v="Sex Tape"/>
    <n v="84382"/>
    <n v="158"/>
    <s v="English"/>
    <s v="USA"/>
    <s v="R"/>
    <n v="40000000"/>
    <n v="2014"/>
    <n v="5.0999999999999996"/>
    <n v="1.6"/>
    <n v="-1456527"/>
    <s v="Loss"/>
  </r>
  <r>
    <x v="532"/>
    <n v="82"/>
    <n v="94"/>
    <n v="36037909"/>
    <s v="Comedy"/>
    <s v="Drama"/>
    <m/>
    <m/>
    <m/>
    <m/>
    <m/>
    <s v="Hanging Up"/>
    <n v="10132"/>
    <n v="130"/>
    <s v="English"/>
    <s v="Germany"/>
    <s v="PG-13"/>
    <n v="60000000"/>
    <n v="2000"/>
    <n v="4.7"/>
    <n v="1.6"/>
    <n v="-23962091"/>
    <s v="Loss"/>
  </r>
  <r>
    <x v="435"/>
    <n v="277"/>
    <n v="92"/>
    <n v="42575718"/>
    <s v="Horror"/>
    <m/>
    <m/>
    <m/>
    <m/>
    <m/>
    <m/>
    <s v="Final Destination 5"/>
    <n v="83788"/>
    <n v="227"/>
    <s v="English"/>
    <s v="USA"/>
    <s v="R"/>
    <n v="40000000"/>
    <n v="2011"/>
    <n v="5.9"/>
    <n v="1.5"/>
    <n v="2575718"/>
    <s v="Profit"/>
  </r>
  <r>
    <x v="533"/>
    <n v="90"/>
    <n v="102"/>
    <n v="33864342"/>
    <s v="Comedy"/>
    <s v="Crime"/>
    <s v="Romance"/>
    <m/>
    <m/>
    <m/>
    <m/>
    <s v="Mickey Blue Eyes"/>
    <n v="29968"/>
    <n v="117"/>
    <s v="English"/>
    <s v="UK"/>
    <s v="PG-13"/>
    <n v="40000000"/>
    <n v="1999"/>
    <n v="5.8"/>
    <n v="1.7"/>
    <n v="-6135658"/>
    <s v="Loss"/>
  </r>
  <r>
    <x v="224"/>
    <n v="157"/>
    <n v="123"/>
    <n v="33508922"/>
    <s v="Drama"/>
    <m/>
    <m/>
    <m/>
    <m/>
    <m/>
    <m/>
    <s v="Pay It Forward"/>
    <n v="95860"/>
    <n v="660"/>
    <s v="English"/>
    <s v="USA"/>
    <s v="PG-13"/>
    <n v="40000000"/>
    <n v="2000"/>
    <n v="7.2"/>
    <n v="2"/>
    <n v="-6491078"/>
    <s v="Loss"/>
  </r>
  <r>
    <x v="291"/>
    <n v="124"/>
    <n v="104"/>
    <n v="42071069"/>
    <s v="Comedy"/>
    <s v="Drama"/>
    <s v="Romance"/>
    <s v="Sport"/>
    <m/>
    <m/>
    <m/>
    <s v="Fever Pitch"/>
    <n v="36223"/>
    <n v="208"/>
    <s v="English"/>
    <s v="USA"/>
    <s v="PG-13"/>
    <n v="30000000"/>
    <n v="2005"/>
    <n v="6.2"/>
    <n v="1.7"/>
    <n v="12071069"/>
    <s v="Profit"/>
  </r>
  <r>
    <x v="240"/>
    <n v="146"/>
    <n v="102"/>
    <n v="32853640"/>
    <s v="Comedy"/>
    <s v="Drama"/>
    <m/>
    <m/>
    <m/>
    <m/>
    <m/>
    <s v="Drillbit Taylor"/>
    <n v="50199"/>
    <n v="101"/>
    <s v="English"/>
    <s v="USA"/>
    <s v="PG-13"/>
    <n v="40000000"/>
    <n v="2008"/>
    <n v="5.7"/>
    <n v="1.7"/>
    <n v="-7146360"/>
    <s v="Loss"/>
  </r>
  <r>
    <x v="298"/>
    <n v="303"/>
    <n v="136"/>
    <n v="42615685"/>
    <s v="Comedy"/>
    <s v="Western"/>
    <m/>
    <m/>
    <m/>
    <m/>
    <m/>
    <s v="A Million Ways to Die in the West"/>
    <n v="136093"/>
    <n v="416"/>
    <s v="English"/>
    <s v="USA"/>
    <s v="R"/>
    <n v="40000000"/>
    <n v="2014"/>
    <n v="6.1"/>
    <n v="2.2999999999999998"/>
    <n v="2615685"/>
    <s v="Profit"/>
  </r>
  <r>
    <x v="475"/>
    <n v="70"/>
    <n v="93"/>
    <n v="32055248"/>
    <s v="Action"/>
    <s v="Adventure"/>
    <s v="Crime"/>
    <s v="Fantasy"/>
    <s v="Mystery"/>
    <s v="Thriller"/>
    <m/>
    <s v="The Shadow"/>
    <n v="18723"/>
    <n v="146"/>
    <s v="English"/>
    <s v="USA"/>
    <s v="PG-13"/>
    <n v="25000000"/>
    <n v="1994"/>
    <n v="6"/>
    <n v="1.6"/>
    <n v="7055248"/>
    <s v="Profit"/>
  </r>
  <r>
    <x v="534"/>
    <n v="283"/>
    <n v="129"/>
    <n v="31836745"/>
    <s v="Adventure"/>
    <s v="Drama"/>
    <s v="Mystery"/>
    <m/>
    <m/>
    <m/>
    <m/>
    <s v="Extremely Loud &amp; Incredibly Close"/>
    <n v="81298"/>
    <n v="341"/>
    <s v="English"/>
    <s v="USA"/>
    <s v="PG-13"/>
    <n v="40000000"/>
    <n v="2011"/>
    <n v="6.9"/>
    <n v="2.2000000000000002"/>
    <n v="-8163255"/>
    <s v="Loss"/>
  </r>
  <r>
    <x v="470"/>
    <n v="212"/>
    <n v="107"/>
    <n v="30993544"/>
    <s v="Comedy"/>
    <s v="Drama"/>
    <s v="Romance"/>
    <m/>
    <m/>
    <m/>
    <m/>
    <s v="Morning Glory"/>
    <n v="58871"/>
    <n v="156"/>
    <s v="English"/>
    <s v="USA"/>
    <s v="PG-13"/>
    <n v="40000000"/>
    <n v="2010"/>
    <n v="6.5"/>
    <n v="1.8"/>
    <n v="-9006456"/>
    <s v="Loss"/>
  </r>
  <r>
    <x v="451"/>
    <n v="98"/>
    <n v="117"/>
    <n v="30981850"/>
    <s v="Biography"/>
    <s v="Crime"/>
    <s v="Drama"/>
    <s v="Music"/>
    <m/>
    <m/>
    <m/>
    <s v="Get Rich or Die Tryin'"/>
    <n v="35834"/>
    <n v="284"/>
    <s v="English"/>
    <s v="USA"/>
    <s v="R"/>
    <n v="40000000"/>
    <n v="2005"/>
    <n v="5"/>
    <n v="2"/>
    <n v="-9018150"/>
    <s v="Loss"/>
  </r>
  <r>
    <x v="535"/>
    <n v="110"/>
    <n v="116"/>
    <n v="30199105"/>
    <s v="Action"/>
    <s v="Adventure"/>
    <s v="Crime"/>
    <s v="Thriller"/>
    <m/>
    <m/>
    <m/>
    <s v="The Art of War"/>
    <n v="25346"/>
    <n v="167"/>
    <s v="English"/>
    <s v="USA"/>
    <s v="R"/>
    <n v="40000000"/>
    <n v="2000"/>
    <n v="5.7"/>
    <n v="1.9"/>
    <n v="-9800895"/>
    <s v="Loss"/>
  </r>
  <r>
    <x v="120"/>
    <n v="146"/>
    <n v="135"/>
    <n v="29077547"/>
    <s v="Drama"/>
    <s v="Musical"/>
    <s v="Romance"/>
    <m/>
    <m/>
    <m/>
    <m/>
    <s v="Rent"/>
    <n v="41685"/>
    <n v="754"/>
    <s v="English"/>
    <s v="USA"/>
    <s v="PG-13"/>
    <n v="40000000"/>
    <n v="2005"/>
    <n v="7"/>
    <n v="2.2000000000000002"/>
    <n v="-10922453"/>
    <s v="Loss"/>
  </r>
  <r>
    <x v="159"/>
    <n v="100"/>
    <n v="107"/>
    <n v="29374178"/>
    <s v="Crime"/>
    <s v="Drama"/>
    <s v="Horror"/>
    <s v="Thriller"/>
    <m/>
    <m/>
    <m/>
    <s v="Bless the Child"/>
    <n v="12093"/>
    <n v="188"/>
    <s v="English"/>
    <s v="USA"/>
    <s v="R"/>
    <n v="40000000"/>
    <n v="2000"/>
    <n v="5.0999999999999996"/>
    <n v="1.8"/>
    <n v="-10625822"/>
    <s v="Loss"/>
  </r>
  <r>
    <x v="380"/>
    <n v="62"/>
    <n v="90"/>
    <n v="28535768"/>
    <s v="Comedy"/>
    <m/>
    <m/>
    <m/>
    <m/>
    <m/>
    <m/>
    <s v="The Out-of-Towners"/>
    <n v="10446"/>
    <n v="105"/>
    <s v="English"/>
    <s v="USA"/>
    <s v="PG-13"/>
    <n v="40000000"/>
    <n v="1999"/>
    <n v="5.3"/>
    <n v="1.5"/>
    <n v="-11464232"/>
    <s v="Loss"/>
  </r>
  <r>
    <x v="387"/>
    <n v="70"/>
    <n v="99"/>
    <n v="27663982"/>
    <s v="Horror"/>
    <s v="Sci-Fi"/>
    <s v="Thriller"/>
    <m/>
    <m/>
    <m/>
    <m/>
    <s v="The Island of Dr. Moreau"/>
    <n v="26051"/>
    <n v="164"/>
    <s v="English"/>
    <s v="USA"/>
    <s v="PG-13"/>
    <n v="40000000"/>
    <n v="1996"/>
    <n v="4.4000000000000004"/>
    <n v="1.6"/>
    <n v="-12336018"/>
    <s v="Loss"/>
  </r>
  <r>
    <x v="168"/>
    <n v="107"/>
    <n v="104"/>
    <n v="27053815"/>
    <s v="Action"/>
    <s v="Adventure"/>
    <s v="Romance"/>
    <m/>
    <m/>
    <m/>
    <m/>
    <s v="The Musketeer"/>
    <n v="12856"/>
    <n v="291"/>
    <s v="English"/>
    <s v="Germany"/>
    <s v="PG-13"/>
    <n v="40000000"/>
    <n v="2001"/>
    <n v="4.7"/>
    <n v="1.7"/>
    <n v="-12946185"/>
    <s v="Loss"/>
  </r>
  <r>
    <x v="536"/>
    <n v="169"/>
    <n v="115"/>
    <n v="26814957"/>
    <s v="Biography"/>
    <s v="Drama"/>
    <s v="History"/>
    <s v="Romance"/>
    <m/>
    <m/>
    <m/>
    <s v="The Other Boleyn Girl"/>
    <n v="84357"/>
    <n v="252"/>
    <s v="English"/>
    <s v="UK"/>
    <s v="PG-13"/>
    <n v="35000000"/>
    <n v="2008"/>
    <n v="6.7"/>
    <n v="1.9"/>
    <n v="-8185043"/>
    <s v="Loss"/>
  </r>
  <r>
    <x v="537"/>
    <n v="94"/>
    <n v="119"/>
    <n v="25178165"/>
    <s v="Drama"/>
    <s v="Romance"/>
    <m/>
    <m/>
    <m/>
    <m/>
    <m/>
    <s v="Sweet November"/>
    <n v="70292"/>
    <n v="274"/>
    <s v="English"/>
    <s v="USA"/>
    <s v="PG-13"/>
    <n v="40000000"/>
    <n v="2001"/>
    <n v="6.7"/>
    <n v="2"/>
    <n v="-14821835"/>
    <s v="Loss"/>
  </r>
  <r>
    <x v="236"/>
    <n v="190"/>
    <n v="99"/>
    <n v="25117498"/>
    <s v="Horror"/>
    <s v="Thriller"/>
    <m/>
    <m/>
    <m/>
    <m/>
    <m/>
    <s v="The Reaping"/>
    <n v="37412"/>
    <n v="178"/>
    <s v="English"/>
    <s v="USA"/>
    <s v="R"/>
    <n v="40000000"/>
    <n v="2007"/>
    <n v="5.7"/>
    <n v="1.6"/>
    <n v="-14882502"/>
    <s v="Loss"/>
  </r>
  <r>
    <x v="46"/>
    <n v="112"/>
    <n v="112"/>
    <n v="32645"/>
    <s v="Crime"/>
    <s v="Drama"/>
    <s v="Romance"/>
    <s v="Thriller"/>
    <m/>
    <m/>
    <m/>
    <s v="Mean Streets"/>
    <n v="67797"/>
    <n v="223"/>
    <s v="English"/>
    <s v="USA"/>
    <s v="R"/>
    <n v="500000"/>
    <n v="1973"/>
    <n v="7.4"/>
    <n v="1.9"/>
    <n v="-467355"/>
    <s v="Loss"/>
  </r>
  <r>
    <x v="462"/>
    <n v="12"/>
    <n v="128"/>
    <n v="24332324"/>
    <s v="Comedy"/>
    <s v="Drama"/>
    <m/>
    <m/>
    <m/>
    <m/>
    <m/>
    <s v="Renaissance Man"/>
    <n v="13830"/>
    <n v="61"/>
    <s v="English"/>
    <s v="USA"/>
    <s v="PG-13"/>
    <n v="40000000"/>
    <n v="1994"/>
    <n v="6.1"/>
    <n v="2.1"/>
    <n v="-15667676"/>
    <s v="Loss"/>
  </r>
  <r>
    <x v="460"/>
    <n v="201"/>
    <n v="112"/>
    <n v="36665854"/>
    <s v="Action"/>
    <s v="Crime"/>
    <s v="Drama"/>
    <s v="Thriller"/>
    <m/>
    <m/>
    <m/>
    <s v="Colombiana"/>
    <n v="76498"/>
    <n v="203"/>
    <s v="English"/>
    <s v="France"/>
    <s v="PG-13"/>
    <n v="40000000"/>
    <n v="2011"/>
    <n v="6.4"/>
    <n v="1.9"/>
    <n v="-3334146"/>
    <s v="Loss"/>
  </r>
  <r>
    <x v="538"/>
    <n v="34"/>
    <n v="86"/>
    <n v="22717758"/>
    <s v="Adventure"/>
    <s v="Animation"/>
    <s v="Comedy"/>
    <s v="Drama"/>
    <s v="Family"/>
    <s v="Fantasy"/>
    <s v="Musical"/>
    <s v="The Magic Sword: Quest for Camelot"/>
    <n v="11156"/>
    <n v="67"/>
    <s v="English"/>
    <s v="USA"/>
    <s v="G"/>
    <n v="40000000"/>
    <n v="1998"/>
    <n v="6.2"/>
    <n v="1.4"/>
    <n v="-17282242"/>
    <s v="Loss"/>
  </r>
  <r>
    <x v="293"/>
    <n v="104"/>
    <n v="108"/>
    <n v="22433915"/>
    <s v="Crime"/>
    <s v="Drama"/>
    <s v="Mystery"/>
    <s v="Thriller"/>
    <m/>
    <m/>
    <m/>
    <s v="City by the Sea"/>
    <n v="21319"/>
    <n v="166"/>
    <s v="English"/>
    <s v="USA"/>
    <s v="R"/>
    <n v="60000000"/>
    <n v="2002"/>
    <n v="6.2"/>
    <n v="1.8"/>
    <n v="-37566085"/>
    <s v="Loss"/>
  </r>
  <r>
    <x v="539"/>
    <n v="55"/>
    <n v="128"/>
    <n v="22326247"/>
    <s v="Drama"/>
    <s v="Romance"/>
    <m/>
    <m/>
    <m/>
    <m/>
    <m/>
    <s v="At First Sight"/>
    <n v="11232"/>
    <n v="106"/>
    <s v="English"/>
    <s v="USA"/>
    <s v="PG-13"/>
    <n v="60000000"/>
    <n v="1999"/>
    <n v="5.9"/>
    <n v="2.1"/>
    <n v="-37673753"/>
    <s v="Loss"/>
  </r>
  <r>
    <x v="540"/>
    <n v="86"/>
    <n v="84"/>
    <n v="21176322"/>
    <s v="Action"/>
    <s v="Comedy"/>
    <s v="Crime"/>
    <m/>
    <m/>
    <m/>
    <m/>
    <s v="Torque"/>
    <n v="23747"/>
    <n v="207"/>
    <s v="English"/>
    <s v="USA"/>
    <s v="PG-13"/>
    <n v="40000000"/>
    <n v="2004"/>
    <n v="4"/>
    <n v="1.4"/>
    <n v="-18823678"/>
    <s v="Loss"/>
  </r>
  <r>
    <x v="358"/>
    <n v="50"/>
    <n v="111"/>
    <n v="20300000"/>
    <s v="Drama"/>
    <s v="Thriller"/>
    <m/>
    <m/>
    <m/>
    <m/>
    <m/>
    <s v="City Hall"/>
    <n v="16741"/>
    <n v="60"/>
    <s v="English"/>
    <s v="USA"/>
    <s v="R"/>
    <n v="40000000"/>
    <n v="1996"/>
    <n v="6.2"/>
    <n v="1.8"/>
    <n v="-19700000"/>
    <s v="Loss"/>
  </r>
  <r>
    <x v="124"/>
    <n v="181"/>
    <n v="131"/>
    <n v="20302961"/>
    <s v="Drama"/>
    <m/>
    <m/>
    <m/>
    <m/>
    <m/>
    <m/>
    <s v="Showgirls"/>
    <n v="49874"/>
    <n v="450"/>
    <s v="English"/>
    <s v="France"/>
    <s v="NC-17"/>
    <n v="45000000"/>
    <n v="1995"/>
    <n v="4.5999999999999996"/>
    <n v="2.2000000000000002"/>
    <n v="-24697039"/>
    <s v="Loss"/>
  </r>
  <r>
    <x v="541"/>
    <n v="260"/>
    <n v="123"/>
    <n v="15962471"/>
    <s v="Biography"/>
    <s v="Drama"/>
    <s v="History"/>
    <s v="Romance"/>
    <m/>
    <m/>
    <m/>
    <s v="Marie Antoinette"/>
    <n v="79892"/>
    <n v="619"/>
    <s v="English"/>
    <s v="USA"/>
    <s v="PG-13"/>
    <n v="40000000"/>
    <n v="2006"/>
    <n v="6.4"/>
    <n v="2"/>
    <n v="-24037529"/>
    <s v="Loss"/>
  </r>
  <r>
    <x v="443"/>
    <n v="40"/>
    <n v="101"/>
    <n v="14942422"/>
    <s v="Action"/>
    <s v="Crime"/>
    <s v="Thriller"/>
    <m/>
    <m/>
    <m/>
    <m/>
    <s v="Kiss of Death"/>
    <n v="14226"/>
    <n v="60"/>
    <s v="English"/>
    <s v="USA"/>
    <s v="R"/>
    <n v="40000000"/>
    <n v="1995"/>
    <n v="5.9"/>
    <n v="1.7"/>
    <n v="-25057578"/>
    <s v="Loss"/>
  </r>
  <r>
    <x v="542"/>
    <n v="102"/>
    <n v="102"/>
    <n v="14967182"/>
    <s v="Action"/>
    <s v="Crime"/>
    <s v="Drama"/>
    <s v="Thriller"/>
    <m/>
    <m/>
    <m/>
    <s v="Get Carter"/>
    <n v="27305"/>
    <n v="284"/>
    <s v="English"/>
    <s v="USA"/>
    <s v="R"/>
    <n v="40000000"/>
    <n v="2000"/>
    <n v="5.0999999999999996"/>
    <n v="1.7"/>
    <n v="-25032818"/>
    <s v="Loss"/>
  </r>
  <r>
    <x v="543"/>
    <n v="371"/>
    <n v="114"/>
    <n v="18996755"/>
    <s v="Drama"/>
    <s v="Thriller"/>
    <m/>
    <m/>
    <m/>
    <m/>
    <m/>
    <s v="The Impossible"/>
    <n v="145270"/>
    <n v="322"/>
    <s v="English"/>
    <s v="Spain"/>
    <s v="PG-13"/>
    <n v="45000000"/>
    <n v="2012"/>
    <n v="7.6"/>
    <n v="1.9"/>
    <n v="-26003245"/>
    <s v="Loss"/>
  </r>
  <r>
    <x v="544"/>
    <n v="49"/>
    <n v="107"/>
    <n v="14375181"/>
    <s v="Action"/>
    <s v="Adventure"/>
    <s v="Comedy"/>
    <s v="Music"/>
    <s v="Thriller"/>
    <m/>
    <m/>
    <s v="Ishtar"/>
    <n v="8692"/>
    <n v="126"/>
    <s v="English"/>
    <s v="USA"/>
    <s v="PG-13"/>
    <n v="51000000"/>
    <n v="1987"/>
    <n v="4.2"/>
    <n v="1.8"/>
    <n v="-36624819"/>
    <s v="Loss"/>
  </r>
  <r>
    <x v="447"/>
    <n v="335"/>
    <n v="87"/>
    <n v="20999103"/>
    <s v="Adventure"/>
    <s v="Animation"/>
    <s v="Comedy"/>
    <s v="Crime"/>
    <s v="Family"/>
    <m/>
    <m/>
    <s v="Fantastic Mr. Fox"/>
    <n v="139114"/>
    <n v="245"/>
    <s v="English"/>
    <s v="USA"/>
    <s v="PG"/>
    <n v="40000000"/>
    <n v="2009"/>
    <n v="7.8"/>
    <n v="1.4"/>
    <n v="-19000897"/>
    <s v="Loss"/>
  </r>
  <r>
    <x v="372"/>
    <n v="86"/>
    <n v="103"/>
    <n v="14448589"/>
    <s v="Comedy"/>
    <s v="Romance"/>
    <m/>
    <m/>
    <m/>
    <m/>
    <m/>
    <s v="Life or Something Like It"/>
    <n v="19364"/>
    <n v="128"/>
    <s v="English"/>
    <s v="USA"/>
    <s v="PG-13"/>
    <n v="40000000"/>
    <n v="2002"/>
    <n v="5.8"/>
    <n v="1.7"/>
    <n v="-25551411"/>
    <s v="Loss"/>
  </r>
  <r>
    <x v="446"/>
    <n v="40"/>
    <n v="99"/>
    <n v="14358033"/>
    <s v="Comedy"/>
    <s v="Romance"/>
    <s v="Sci-Fi"/>
    <s v="Thriller"/>
    <m/>
    <m/>
    <m/>
    <s v="Memoirs of an Invisible Man"/>
    <n v="17365"/>
    <n v="66"/>
    <s v="English"/>
    <s v="USA"/>
    <s v="PG-13"/>
    <n v="40000000"/>
    <n v="1992"/>
    <n v="5.9"/>
    <n v="1.6"/>
    <n v="-25641967"/>
    <s v="Loss"/>
  </r>
  <r>
    <x v="348"/>
    <n v="242"/>
    <n v="122"/>
    <n v="33201661"/>
    <s v="Comedy"/>
    <s v="Romance"/>
    <m/>
    <m/>
    <m/>
    <m/>
    <m/>
    <s v="Am"/>
    <n v="534262"/>
    <n v="1314"/>
    <s v="French"/>
    <s v="France"/>
    <s v="R"/>
    <n v="77000000"/>
    <n v="2001"/>
    <n v="8.4"/>
    <n v="2"/>
    <n v="-43798339"/>
    <s v="Loss"/>
  </r>
  <r>
    <x v="545"/>
    <n v="70"/>
    <n v="91"/>
    <n v="14018364"/>
    <s v="Comedy"/>
    <s v="Crime"/>
    <s v="Family"/>
    <s v="Romance"/>
    <m/>
    <m/>
    <m/>
    <s v="New York Minute"/>
    <n v="17722"/>
    <n v="111"/>
    <s v="English"/>
    <s v="USA"/>
    <s v="PG"/>
    <n v="30000000"/>
    <n v="2004"/>
    <n v="4.8"/>
    <n v="1.5"/>
    <n v="-15981636"/>
    <s v="Loss"/>
  </r>
  <r>
    <x v="546"/>
    <n v="135"/>
    <n v="103"/>
    <n v="13395939"/>
    <s v="Comedy"/>
    <s v="Drama"/>
    <s v="Romance"/>
    <m/>
    <m/>
    <m/>
    <m/>
    <s v="Alfie"/>
    <n v="43442"/>
    <n v="146"/>
    <s v="English"/>
    <s v="UK"/>
    <s v="R"/>
    <n v="60000000"/>
    <n v="2004"/>
    <n v="6.2"/>
    <n v="1.7"/>
    <n v="-46604061"/>
    <s v="Loss"/>
  </r>
  <r>
    <x v="517"/>
    <n v="125"/>
    <n v="107"/>
    <n v="20113965"/>
    <s v="Biography"/>
    <s v="Drama"/>
    <s v="Romance"/>
    <m/>
    <m/>
    <m/>
    <m/>
    <s v="Big Miracle"/>
    <n v="15231"/>
    <n v="66"/>
    <s v="English"/>
    <s v="USA"/>
    <s v="PG"/>
    <n v="40000000"/>
    <n v="2012"/>
    <n v="6.5"/>
    <n v="1.8"/>
    <n v="-19886035"/>
    <s v="Loss"/>
  </r>
  <r>
    <x v="547"/>
    <n v="54"/>
    <n v="106"/>
    <n v="13376506"/>
    <s v="Drama"/>
    <m/>
    <m/>
    <m/>
    <m/>
    <m/>
    <m/>
    <s v="The Deep End of the Ocean"/>
    <n v="10413"/>
    <n v="111"/>
    <s v="English"/>
    <s v="USA"/>
    <s v="PG-13"/>
    <n v="40000000"/>
    <n v="1999"/>
    <n v="6.3"/>
    <n v="1.8"/>
    <n v="-26623494"/>
    <s v="Loss"/>
  </r>
  <r>
    <x v="548"/>
    <n v="104"/>
    <n v="101"/>
    <n v="13208023"/>
    <s v="Crime"/>
    <s v="Horror"/>
    <s v="Thriller"/>
    <m/>
    <m/>
    <m/>
    <m/>
    <s v="Feardotcom"/>
    <n v="17309"/>
    <n v="388"/>
    <s v="English"/>
    <s v="UK"/>
    <s v="R"/>
    <n v="42000000"/>
    <n v="2002"/>
    <n v="3.3"/>
    <n v="1.7"/>
    <n v="-28791977"/>
    <s v="Loss"/>
  </r>
  <r>
    <x v="157"/>
    <n v="157"/>
    <n v="109"/>
    <n v="13838130"/>
    <s v="Action"/>
    <s v="Adventure"/>
    <s v="Fantasy"/>
    <s v="Thriller"/>
    <m/>
    <m/>
    <m/>
    <s v="Cirque du Freak: The Vampire's Assistant"/>
    <n v="35990"/>
    <n v="157"/>
    <s v="English"/>
    <s v="USA"/>
    <s v="PG-13"/>
    <n v="40000000"/>
    <n v="2009"/>
    <n v="5.9"/>
    <n v="1.8"/>
    <n v="-26161870"/>
    <s v="Loss"/>
  </r>
  <r>
    <x v="456"/>
    <n v="78"/>
    <n v="89"/>
    <n v="9652000"/>
    <s v="Comedy"/>
    <m/>
    <m/>
    <m/>
    <m/>
    <m/>
    <m/>
    <s v="Duplex"/>
    <n v="46205"/>
    <n v="147"/>
    <s v="English"/>
    <s v="USA"/>
    <s v="PG-13"/>
    <n v="40000000"/>
    <n v="2003"/>
    <n v="5.8"/>
    <n v="1.5"/>
    <n v="-30348000"/>
    <s v="Loss"/>
  </r>
  <r>
    <x v="549"/>
    <n v="32"/>
    <n v="119"/>
    <n v="7000000"/>
    <s v="Action"/>
    <s v="Adventure"/>
    <s v="Drama"/>
    <s v="Thriller"/>
    <m/>
    <m/>
    <m/>
    <s v="Raise the Titanic"/>
    <n v="2933"/>
    <n v="70"/>
    <s v="English"/>
    <s v="UK"/>
    <s v="PG"/>
    <n v="36000000"/>
    <n v="1980"/>
    <n v="4.7"/>
    <n v="2"/>
    <n v="-29000000"/>
    <s v="Loss"/>
  </r>
  <r>
    <x v="550"/>
    <n v="75"/>
    <n v="83"/>
    <n v="10431220"/>
    <s v="Action"/>
    <s v="Sci-Fi"/>
    <m/>
    <m/>
    <m/>
    <m/>
    <m/>
    <s v="Universal Soldier: The Return"/>
    <n v="24216"/>
    <n v="162"/>
    <s v="English"/>
    <s v="USA"/>
    <s v="R"/>
    <n v="24000000"/>
    <n v="1999"/>
    <n v="4.0999999999999996"/>
    <n v="1.4"/>
    <n v="-13568780"/>
    <s v="Loss"/>
  </r>
  <r>
    <x v="551"/>
    <n v="219"/>
    <n v="108"/>
    <n v="10326062"/>
    <s v="Action"/>
    <s v="Horror"/>
    <s v="Mystery"/>
    <s v="Sci-Fi"/>
    <s v="Thriller"/>
    <m/>
    <m/>
    <s v="Pandorum"/>
    <n v="121432"/>
    <n v="310"/>
    <s v="English"/>
    <s v="Germany"/>
    <s v="R"/>
    <n v="33000000"/>
    <n v="2009"/>
    <n v="6.8"/>
    <n v="1.8"/>
    <n v="-22673938"/>
    <s v="Loss"/>
  </r>
  <r>
    <x v="426"/>
    <n v="83"/>
    <n v="102"/>
    <n v="6114237"/>
    <s v="Drama"/>
    <s v="Mystery"/>
    <s v="Sci-Fi"/>
    <s v="Thriller"/>
    <m/>
    <m/>
    <m/>
    <s v="Impostor"/>
    <n v="19986"/>
    <n v="207"/>
    <s v="English"/>
    <s v="USA"/>
    <s v="R"/>
    <n v="40000000"/>
    <n v="2001"/>
    <n v="6.2"/>
    <n v="1.7"/>
    <n v="-33885763"/>
    <s v="Loss"/>
  </r>
  <r>
    <x v="535"/>
    <n v="53"/>
    <n v="93"/>
    <n v="4835968"/>
    <s v="Action"/>
    <s v="Adventure"/>
    <s v="Thriller"/>
    <m/>
    <m/>
    <m/>
    <m/>
    <s v="Extreme Ops"/>
    <n v="4821"/>
    <n v="82"/>
    <s v="English"/>
    <s v="UK"/>
    <s v="PG-13"/>
    <n v="40000000"/>
    <n v="2002"/>
    <n v="4.5"/>
    <n v="1.6"/>
    <n v="-35164032"/>
    <s v="Loss"/>
  </r>
  <r>
    <x v="552"/>
    <n v="61"/>
    <n v="84"/>
    <n v="4777007"/>
    <s v="Comedy"/>
    <s v="Fantasy"/>
    <s v="Sci-Fi"/>
    <m/>
    <m/>
    <m/>
    <m/>
    <s v="Just Visiting"/>
    <n v="15130"/>
    <n v="98"/>
    <s v="English"/>
    <s v="France"/>
    <s v="PG-13"/>
    <n v="40000000"/>
    <n v="2001"/>
    <n v="5.8"/>
    <n v="1.4"/>
    <n v="-35222993"/>
    <s v="Loss"/>
  </r>
  <r>
    <x v="441"/>
    <n v="308"/>
    <n v="107"/>
    <n v="3675072"/>
    <s v="Adventure"/>
    <s v="Sci-Fi"/>
    <s v="Thriller"/>
    <m/>
    <m/>
    <m/>
    <m/>
    <s v="Sunshine"/>
    <n v="190132"/>
    <n v="801"/>
    <s v="English"/>
    <s v="UK"/>
    <s v="R"/>
    <n v="26000000"/>
    <n v="2007"/>
    <n v="7.3"/>
    <n v="1.8"/>
    <n v="-22324928"/>
    <s v="Loss"/>
  </r>
  <r>
    <x v="338"/>
    <n v="70"/>
    <n v="91"/>
    <n v="18438149"/>
    <s v="Comedy"/>
    <s v="Drama"/>
    <m/>
    <m/>
    <m/>
    <m/>
    <m/>
    <s v="A Thousand Words"/>
    <n v="30842"/>
    <n v="93"/>
    <s v="English"/>
    <s v="USA"/>
    <s v="PG-13"/>
    <n v="40000000"/>
    <n v="2012"/>
    <n v="5.9"/>
    <n v="1.5"/>
    <n v="-21561851"/>
    <s v="Loss"/>
  </r>
  <r>
    <x v="553"/>
    <n v="41"/>
    <n v="94"/>
    <n v="511920"/>
    <s v="Adventure"/>
    <s v="Animation"/>
    <s v="Comedy"/>
    <s v="Fantasy"/>
    <s v="Romance"/>
    <m/>
    <m/>
    <s v="Delgo"/>
    <n v="2458"/>
    <n v="26"/>
    <s v="English"/>
    <s v="USA"/>
    <s v="PG"/>
    <n v="40000000"/>
    <n v="2008"/>
    <n v="4.4000000000000004"/>
    <n v="1.6"/>
    <n v="-39488080"/>
    <s v="Loss"/>
  </r>
  <r>
    <x v="409"/>
    <n v="224"/>
    <n v="115"/>
    <n v="10640645"/>
    <s v="Action"/>
    <s v="Crime"/>
    <s v="Drama"/>
    <s v="Mystery"/>
    <s v="Thriller"/>
    <m/>
    <m/>
    <s v="The Gunman"/>
    <n v="28429"/>
    <n v="110"/>
    <s v="English"/>
    <s v="USA"/>
    <s v="R"/>
    <n v="40000000"/>
    <n v="2015"/>
    <n v="5.8"/>
    <n v="1.9"/>
    <n v="-29359355"/>
    <s v="Loss"/>
  </r>
  <r>
    <x v="554"/>
    <n v="66"/>
    <n v="93"/>
    <n v="652526"/>
    <s v="Action"/>
    <s v="Adventure"/>
    <s v="Family"/>
    <s v="Thriller"/>
    <m/>
    <m/>
    <m/>
    <s v="Alex Rider: Operation Stormbreaker"/>
    <n v="20201"/>
    <n v="187"/>
    <s v="English"/>
    <s v="Germany"/>
    <s v="PG"/>
    <n v="40000000"/>
    <n v="2006"/>
    <n v="5.0999999999999996"/>
    <n v="1.6"/>
    <n v="-39347474"/>
    <s v="Loss"/>
  </r>
  <r>
    <x v="227"/>
    <n v="253"/>
    <n v="105"/>
    <n v="80050171"/>
    <s v="Drama"/>
    <s v="Mystery"/>
    <s v="Thriller"/>
    <m/>
    <m/>
    <m/>
    <m/>
    <s v="Disturbia"/>
    <n v="186982"/>
    <n v="491"/>
    <s v="English"/>
    <s v="USA"/>
    <s v="PG-13"/>
    <n v="20000000"/>
    <n v="2007"/>
    <n v="6.9"/>
    <n v="1.8"/>
    <n v="60050171"/>
    <s v="Profit"/>
  </r>
  <r>
    <x v="367"/>
    <n v="79"/>
    <n v="107"/>
    <n v="7564000"/>
    <s v="Comedy"/>
    <s v="Crime"/>
    <s v="Drama"/>
    <s v="Thriller"/>
    <m/>
    <m/>
    <m/>
    <s v="Hackers"/>
    <n v="54650"/>
    <n v="223"/>
    <s v="English"/>
    <s v="USA"/>
    <s v="PG-13"/>
    <n v="20000000"/>
    <n v="1995"/>
    <n v="6.2"/>
    <n v="1.8"/>
    <n v="-12436000"/>
    <s v="Loss"/>
  </r>
  <r>
    <x v="555"/>
    <n v="94"/>
    <n v="101"/>
    <n v="876671"/>
    <s v="Adventure"/>
    <s v="Comedy"/>
    <s v="Drama"/>
    <s v="Romance"/>
    <s v="Thriller"/>
    <s v="War"/>
    <m/>
    <s v="The Hunting Party"/>
    <n v="22010"/>
    <n v="90"/>
    <s v="English"/>
    <s v="USA"/>
    <s v="R"/>
    <n v="25000000"/>
    <n v="2007"/>
    <n v="6.9"/>
    <n v="1.7"/>
    <n v="-24123329"/>
    <s v="Loss"/>
  </r>
  <r>
    <x v="357"/>
    <n v="77"/>
    <n v="111"/>
    <n v="2869369"/>
    <s v="Comedy"/>
    <s v="Fantasy"/>
    <m/>
    <m/>
    <m/>
    <m/>
    <m/>
    <s v="The Hudsucker Proxy"/>
    <n v="65474"/>
    <n v="211"/>
    <s v="English"/>
    <s v="UK"/>
    <s v="PG"/>
    <n v="30000000"/>
    <n v="1994"/>
    <n v="7.3"/>
    <n v="1.8"/>
    <n v="-27130631"/>
    <s v="Loss"/>
  </r>
  <r>
    <x v="556"/>
    <n v="106"/>
    <n v="113"/>
    <n v="128978"/>
    <s v="Action"/>
    <s v="Drama"/>
    <s v="History"/>
    <s v="Romance"/>
    <s v="War"/>
    <m/>
    <m/>
    <s v="The Warlords"/>
    <n v="22897"/>
    <n v="61"/>
    <s v="Mandarin"/>
    <s v="Hong Kong"/>
    <s v="R"/>
    <n v="40000000"/>
    <n v="2007"/>
    <n v="7.1"/>
    <n v="1.9"/>
    <n v="-39871022"/>
    <s v="Loss"/>
  </r>
  <r>
    <x v="185"/>
    <n v="30"/>
    <n v="112"/>
    <n v="77231"/>
    <s v="Drama"/>
    <s v="History"/>
    <s v="War"/>
    <m/>
    <m/>
    <m/>
    <m/>
    <s v="Nomad: The Warrior"/>
    <n v="3322"/>
    <n v="32"/>
    <s v="Kazakh"/>
    <s v="France"/>
    <s v="R"/>
    <n v="25000000"/>
    <n v="2005"/>
    <n v="6"/>
    <n v="1.9"/>
    <n v="-24922769"/>
    <s v="Loss"/>
  </r>
  <r>
    <x v="557"/>
    <n v="488"/>
    <n v="126"/>
    <n v="4563029"/>
    <s v="Action"/>
    <s v="Drama"/>
    <s v="Sci-Fi"/>
    <s v="Thriller"/>
    <m/>
    <m/>
    <m/>
    <s v="Snowpiercer"/>
    <n v="181472"/>
    <n v="514"/>
    <s v="English"/>
    <s v="South Korea"/>
    <s v="R"/>
    <n v="39200000"/>
    <n v="2013"/>
    <n v="7"/>
    <n v="2.1"/>
    <n v="-34636971"/>
    <s v="Loss"/>
  </r>
  <r>
    <x v="100"/>
    <n v="118"/>
    <n v="98"/>
    <n v="50693162"/>
    <s v="Action"/>
    <s v="Drama"/>
    <s v="Fantasy"/>
    <m/>
    <m/>
    <m/>
    <m/>
    <s v="The Crow"/>
    <n v="136580"/>
    <n v="545"/>
    <s v="English"/>
    <s v="USA"/>
    <s v="R"/>
    <n v="23000000"/>
    <n v="1994"/>
    <n v="7.6"/>
    <n v="1.6"/>
    <n v="27693162"/>
    <s v="Profit"/>
  </r>
  <r>
    <x v="121"/>
    <n v="214"/>
    <n v="107"/>
    <n v="63411478"/>
    <s v="Drama"/>
    <s v="Fantasy"/>
    <s v="Romance"/>
    <s v="Sci-Fi"/>
    <m/>
    <m/>
    <m/>
    <s v="The Time Traveler's Wife"/>
    <n v="114925"/>
    <n v="234"/>
    <s v="English"/>
    <s v="USA"/>
    <s v="PG-13"/>
    <n v="39000000"/>
    <n v="2009"/>
    <n v="7.1"/>
    <n v="1.8"/>
    <n v="24411478"/>
    <s v="Profit"/>
  </r>
  <r>
    <x v="23"/>
    <n v="370"/>
    <n v="87"/>
    <n v="35287788"/>
    <s v="Animation"/>
    <s v="Comedy"/>
    <s v="Family"/>
    <s v="Horror"/>
    <s v="Sci-Fi"/>
    <m/>
    <m/>
    <s v="Frankenweenie"/>
    <n v="73886"/>
    <n v="165"/>
    <s v="English"/>
    <s v="USA"/>
    <s v="PG"/>
    <n v="39000000"/>
    <n v="2012"/>
    <n v="7"/>
    <n v="1.4"/>
    <n v="-3712212"/>
    <s v="Loss"/>
  </r>
  <r>
    <x v="7"/>
    <n v="276"/>
    <n v="119"/>
    <n v="25335935"/>
    <s v="Action"/>
    <s v="Adventure"/>
    <s v="Sci-Fi"/>
    <s v="Thriller"/>
    <m/>
    <m/>
    <m/>
    <s v="Serenity"/>
    <n v="242599"/>
    <n v="1594"/>
    <s v="English"/>
    <s v="USA"/>
    <s v="PG-13"/>
    <n v="40000000"/>
    <n v="2005"/>
    <n v="8"/>
    <n v="2"/>
    <n v="-14664065"/>
    <s v="Loss"/>
  </r>
  <r>
    <x v="558"/>
    <n v="76"/>
    <n v="110"/>
    <n v="5881504"/>
    <s v="Biography"/>
    <s v="Drama"/>
    <s v="Romance"/>
    <s v="Sport"/>
    <m/>
    <m/>
    <m/>
    <s v="Against the Ropes"/>
    <n v="5917"/>
    <n v="50"/>
    <s v="English"/>
    <s v="USA"/>
    <s v="PG-13"/>
    <n v="39000000"/>
    <n v="2004"/>
    <n v="5.3"/>
    <n v="1.8"/>
    <n v="-33118496"/>
    <s v="Loss"/>
  </r>
  <r>
    <x v="400"/>
    <n v="95"/>
    <n v="125"/>
    <n v="60000000"/>
    <s v="Action"/>
    <s v="Comedy"/>
    <s v="Sci-Fi"/>
    <m/>
    <m/>
    <m/>
    <m/>
    <s v="Superman III"/>
    <n v="49934"/>
    <n v="224"/>
    <s v="English"/>
    <s v="UK"/>
    <s v="PG"/>
    <n v="39000000"/>
    <n v="1983"/>
    <n v="4.9000000000000004"/>
    <n v="2.1"/>
    <n v="21000000"/>
    <s v="Profit"/>
  </r>
  <r>
    <x v="220"/>
    <n v="211"/>
    <n v="113"/>
    <n v="29802761"/>
    <s v="Comedy"/>
    <s v="Sport"/>
    <m/>
    <m/>
    <m/>
    <m/>
    <m/>
    <s v="Grudge Match"/>
    <n v="46480"/>
    <n v="115"/>
    <s v="English"/>
    <s v="USA"/>
    <s v="PG-13"/>
    <n v="40000000"/>
    <n v="2013"/>
    <n v="6.4"/>
    <n v="1.9"/>
    <n v="-10197239"/>
    <s v="Loss"/>
  </r>
  <r>
    <x v="128"/>
    <n v="160"/>
    <n v="150"/>
    <n v="626809"/>
    <s v="Action"/>
    <s v="Adventure"/>
    <s v="Drama"/>
    <s v="History"/>
    <s v="War"/>
    <m/>
    <m/>
    <s v="Red Cliff"/>
    <n v="36894"/>
    <n v="105"/>
    <s v="Mandarin"/>
    <s v="China"/>
    <s v="R"/>
    <n v="553632000"/>
    <n v="2008"/>
    <n v="7.4"/>
    <n v="2.5"/>
    <n v="-553005191"/>
    <s v="Loss"/>
  </r>
  <r>
    <x v="264"/>
    <n v="97"/>
    <n v="108"/>
    <n v="127214072"/>
    <s v="Comedy"/>
    <s v="Romance"/>
    <m/>
    <m/>
    <m/>
    <m/>
    <m/>
    <s v="Sweet Home Alabama"/>
    <n v="83786"/>
    <n v="392"/>
    <s v="English"/>
    <s v="USA"/>
    <s v="PG-13"/>
    <n v="38000000"/>
    <n v="2002"/>
    <n v="6.1"/>
    <n v="1.8"/>
    <n v="89214072"/>
    <s v="Profit"/>
  </r>
  <r>
    <x v="260"/>
    <n v="174"/>
    <n v="96"/>
    <n v="88915214"/>
    <s v="Comedy"/>
    <s v="Romance"/>
    <m/>
    <m/>
    <m/>
    <m/>
    <m/>
    <s v="The Ugly Truth"/>
    <n v="163665"/>
    <n v="169"/>
    <s v="English"/>
    <s v="USA"/>
    <s v="R"/>
    <n v="38000000"/>
    <n v="2009"/>
    <n v="6.5"/>
    <n v="1.6"/>
    <n v="50915214"/>
    <s v="Profit"/>
  </r>
  <r>
    <x v="559"/>
    <n v="23"/>
    <n v="93"/>
    <n v="30400000"/>
    <s v="Comedy"/>
    <m/>
    <m/>
    <m/>
    <m/>
    <m/>
    <m/>
    <s v="Sgt. Bilko"/>
    <n v="17810"/>
    <n v="73"/>
    <s v="English"/>
    <s v="USA"/>
    <s v="PG"/>
    <n v="39000000"/>
    <n v="1996"/>
    <n v="5.7"/>
    <n v="1.6"/>
    <n v="-8600000"/>
    <s v="Loss"/>
  </r>
  <r>
    <x v="402"/>
    <n v="103"/>
    <n v="100"/>
    <n v="85570368"/>
    <s v="Action"/>
    <s v="Adventure"/>
    <s v="Comedy"/>
    <s v="Family"/>
    <s v="Sci-Fi"/>
    <m/>
    <m/>
    <s v="Spy Kids 2: Island of Lost Dreams"/>
    <n v="44885"/>
    <n v="107"/>
    <s v="English"/>
    <s v="USA"/>
    <s v="PG"/>
    <n v="38000000"/>
    <n v="2002"/>
    <n v="5.0999999999999996"/>
    <n v="1.7"/>
    <n v="47570368"/>
    <s v="Profit"/>
  </r>
  <r>
    <x v="560"/>
    <n v="98"/>
    <n v="118"/>
    <n v="75668868"/>
    <s v="Action"/>
    <s v="Adventure"/>
    <s v="Mystery"/>
    <s v="Sci-Fi"/>
    <s v="Thriller"/>
    <m/>
    <m/>
    <s v="Star Trek: Generations"/>
    <n v="60504"/>
    <n v="249"/>
    <s v="English"/>
    <s v="USA"/>
    <s v="PG"/>
    <n v="35000000"/>
    <n v="1994"/>
    <n v="6.6"/>
    <n v="2"/>
    <n v="40668868"/>
    <s v="Profit"/>
  </r>
  <r>
    <x v="561"/>
    <n v="273"/>
    <n v="122"/>
    <n v="6594136"/>
    <s v="Action"/>
    <s v="Biography"/>
    <s v="Drama"/>
    <m/>
    <m/>
    <m/>
    <m/>
    <s v="The Grandmaster"/>
    <n v="24557"/>
    <n v="111"/>
    <s v="Mandarin"/>
    <s v="Hong Kong"/>
    <s v="PG-13"/>
    <n v="38600000"/>
    <n v="2013"/>
    <n v="6.5"/>
    <n v="2"/>
    <n v="-32005864"/>
    <s v="Loss"/>
  </r>
  <r>
    <x v="66"/>
    <n v="279"/>
    <n v="120"/>
    <n v="58700247"/>
    <s v="Drama"/>
    <s v="Romance"/>
    <m/>
    <m/>
    <m/>
    <m/>
    <m/>
    <s v="Water for Elephants"/>
    <n v="95367"/>
    <n v="260"/>
    <s v="English"/>
    <s v="USA"/>
    <s v="PG-13"/>
    <n v="38000000"/>
    <n v="2011"/>
    <n v="6.9"/>
    <n v="2"/>
    <n v="20700247"/>
    <s v="Profit"/>
  </r>
  <r>
    <x v="562"/>
    <n v="65"/>
    <n v="146"/>
    <n v="50668906"/>
    <s v="Biography"/>
    <s v="Drama"/>
    <s v="Sport"/>
    <m/>
    <m/>
    <m/>
    <m/>
    <s v="The Hurricane"/>
    <n v="76016"/>
    <n v="265"/>
    <s v="English"/>
    <s v="USA"/>
    <s v="R"/>
    <n v="38000000"/>
    <n v="1999"/>
    <n v="7.6"/>
    <n v="2.4"/>
    <n v="12668906"/>
    <s v="Profit"/>
  </r>
  <r>
    <x v="73"/>
    <n v="98"/>
    <n v="115"/>
    <n v="39177215"/>
    <s v="Crime"/>
    <s v="Drama"/>
    <s v="Thriller"/>
    <m/>
    <m/>
    <m/>
    <m/>
    <s v="Enough"/>
    <n v="30667"/>
    <n v="234"/>
    <s v="English"/>
    <s v="USA"/>
    <s v="PG-13"/>
    <n v="38000000"/>
    <n v="2002"/>
    <n v="5.6"/>
    <n v="1.9"/>
    <n v="1177215"/>
    <s v="Profit"/>
  </r>
  <r>
    <x v="563"/>
    <n v="116"/>
    <n v="123"/>
    <n v="40334024"/>
    <s v="Comedy"/>
    <s v="Crime"/>
    <s v="Romance"/>
    <m/>
    <m/>
    <m/>
    <m/>
    <s v="Heartbreakers"/>
    <n v="44168"/>
    <n v="216"/>
    <s v="English"/>
    <s v="USA"/>
    <s v="PG-13"/>
    <n v="35000000"/>
    <n v="2001"/>
    <n v="6.2"/>
    <n v="2"/>
    <n v="5334024"/>
    <s v="Profit"/>
  </r>
  <r>
    <x v="422"/>
    <n v="76"/>
    <n v="94"/>
    <n v="71038190"/>
    <s v="Action"/>
    <s v="Comedy"/>
    <s v="Crime"/>
    <m/>
    <m/>
    <m/>
    <m/>
    <s v="Paul Blart: Mall Cop 2"/>
    <n v="23473"/>
    <n v="123"/>
    <s v="English"/>
    <s v="USA"/>
    <s v="PG"/>
    <n v="30000000"/>
    <n v="2015"/>
    <n v="4.4000000000000004"/>
    <n v="1.6"/>
    <n v="41038190"/>
    <s v="Profit"/>
  </r>
  <r>
    <x v="564"/>
    <n v="106"/>
    <n v="102"/>
    <n v="24044532"/>
    <s v="Drama"/>
    <s v="Romance"/>
    <m/>
    <m/>
    <m/>
    <m/>
    <m/>
    <s v="Angel Eyes"/>
    <n v="19686"/>
    <n v="180"/>
    <s v="English"/>
    <s v="USA"/>
    <s v="R"/>
    <n v="38000000"/>
    <n v="2001"/>
    <n v="5.6"/>
    <n v="1.7"/>
    <n v="-13955468"/>
    <s v="Loss"/>
  </r>
  <r>
    <x v="351"/>
    <n v="55"/>
    <n v="98"/>
    <n v="22770864"/>
    <s v="Comedy"/>
    <s v="Drama"/>
    <m/>
    <m/>
    <m/>
    <m/>
    <m/>
    <s v="Joe Somebody"/>
    <n v="8433"/>
    <n v="85"/>
    <s v="English"/>
    <s v="USA"/>
    <s v="PG"/>
    <n v="38000000"/>
    <n v="2001"/>
    <n v="5.5"/>
    <n v="1.6"/>
    <n v="-15229136"/>
    <s v="Loss"/>
  </r>
  <r>
    <x v="318"/>
    <n v="172"/>
    <n v="133"/>
    <n v="18653746"/>
    <s v="Mystery"/>
    <s v="Thriller"/>
    <m/>
    <m/>
    <m/>
    <m/>
    <m/>
    <s v="The Ninth Gate"/>
    <n v="137722"/>
    <n v="638"/>
    <s v="English"/>
    <s v="Spain"/>
    <s v="R"/>
    <n v="38000000"/>
    <n v="1999"/>
    <n v="6.7"/>
    <n v="2.2000000000000002"/>
    <n v="-19346254"/>
    <s v="Loss"/>
  </r>
  <r>
    <x v="73"/>
    <n v="47"/>
    <n v="118"/>
    <n v="17305211"/>
    <s v="Crime"/>
    <s v="Drama"/>
    <s v="Mystery"/>
    <s v="Thriller"/>
    <m/>
    <m/>
    <m/>
    <s v="Extreme Measures"/>
    <n v="14066"/>
    <n v="75"/>
    <s v="English"/>
    <s v="USA"/>
    <s v="R"/>
    <n v="38000000"/>
    <n v="1996"/>
    <n v="6.1"/>
    <n v="2"/>
    <n v="-20694789"/>
    <s v="Loss"/>
  </r>
  <r>
    <x v="372"/>
    <n v="107"/>
    <n v="105"/>
    <n v="16991902"/>
    <s v="Drama"/>
    <s v="Music"/>
    <m/>
    <m/>
    <m/>
    <m/>
    <m/>
    <s v="Rock Star"/>
    <n v="34592"/>
    <n v="191"/>
    <s v="English"/>
    <s v="USA"/>
    <s v="R"/>
    <n v="57000000"/>
    <n v="2001"/>
    <n v="6.2"/>
    <n v="1.8"/>
    <n v="-40008098"/>
    <s v="Loss"/>
  </r>
  <r>
    <x v="565"/>
    <n v="323"/>
    <n v="109"/>
    <n v="47536959"/>
    <s v="Drama"/>
    <m/>
    <m/>
    <m/>
    <m/>
    <m/>
    <m/>
    <s v="Precious"/>
    <n v="86955"/>
    <n v="275"/>
    <s v="English"/>
    <s v="USA"/>
    <s v="R"/>
    <n v="10000000"/>
    <n v="2009"/>
    <n v="7.3"/>
    <n v="1.8"/>
    <n v="37536959"/>
    <s v="Profit"/>
  </r>
  <r>
    <x v="17"/>
    <n v="37"/>
    <n v="129"/>
    <n v="10300000"/>
    <s v="Adventure"/>
    <s v="Drama"/>
    <m/>
    <m/>
    <m/>
    <m/>
    <m/>
    <s v="White Squall"/>
    <n v="17859"/>
    <n v="89"/>
    <s v="English"/>
    <s v="USA"/>
    <s v="PG-13"/>
    <n v="38000000"/>
    <n v="1996"/>
    <n v="6.6"/>
    <n v="2.2000000000000002"/>
    <n v="-27700000"/>
    <s v="Loss"/>
  </r>
  <r>
    <x v="446"/>
    <n v="297"/>
    <n v="109"/>
    <n v="13782838"/>
    <s v="Horror"/>
    <s v="Mystery"/>
    <s v="Sci-Fi"/>
    <m/>
    <m/>
    <m/>
    <m/>
    <s v="The Thing"/>
    <n v="258078"/>
    <n v="911"/>
    <s v="English"/>
    <s v="USA"/>
    <s v="R"/>
    <n v="15000000"/>
    <n v="1982"/>
    <n v="8.1999999999999993"/>
    <n v="1.8"/>
    <n v="-1217162"/>
    <s v="Loss"/>
  </r>
  <r>
    <x v="132"/>
    <n v="302"/>
    <n v="127"/>
    <n v="41997790"/>
    <s v="Action"/>
    <s v="Sci-Fi"/>
    <s v="Thriller"/>
    <m/>
    <m/>
    <m/>
    <m/>
    <s v="Riddick"/>
    <n v="125305"/>
    <n v="343"/>
    <s v="English"/>
    <s v="USA"/>
    <s v="R"/>
    <n v="38000000"/>
    <n v="2013"/>
    <n v="6.4"/>
    <n v="2.1"/>
    <n v="3997790"/>
    <s v="Profit"/>
  </r>
  <r>
    <x v="566"/>
    <n v="38"/>
    <n v="118"/>
    <n v="6482195"/>
    <s v="Crime"/>
    <s v="Mystery"/>
    <s v="Thriller"/>
    <m/>
    <m/>
    <m/>
    <m/>
    <s v="Switchback"/>
    <n v="9740"/>
    <n v="81"/>
    <s v="English"/>
    <s v="USA"/>
    <s v="R"/>
    <n v="37000000"/>
    <n v="1997"/>
    <n v="6.4"/>
    <n v="2"/>
    <n v="-30517805"/>
    <s v="Loss"/>
  </r>
  <r>
    <x v="567"/>
    <n v="31"/>
    <n v="110"/>
    <n v="623374"/>
    <s v="Action"/>
    <s v="Adventure"/>
    <s v="Drama"/>
    <s v="Thriller"/>
    <s v="Western"/>
    <m/>
    <m/>
    <s v="Texas Rangers"/>
    <n v="4757"/>
    <n v="67"/>
    <s v="English"/>
    <s v="USA"/>
    <s v="PG-13"/>
    <n v="38000000"/>
    <n v="2001"/>
    <n v="5.2"/>
    <n v="1.8"/>
    <n v="-37376626"/>
    <s v="Loss"/>
  </r>
  <r>
    <x v="261"/>
    <n v="118"/>
    <n v="90"/>
    <n v="7871693"/>
    <s v="Adventure"/>
    <s v="Family"/>
    <s v="Fantasy"/>
    <s v="Sci-Fi"/>
    <m/>
    <m/>
    <m/>
    <s v="City of Ember"/>
    <n v="52908"/>
    <n v="102"/>
    <s v="English"/>
    <s v="USA"/>
    <s v="PG"/>
    <n v="55000000"/>
    <n v="2008"/>
    <n v="6.5"/>
    <n v="1.5"/>
    <n v="-47128307"/>
    <s v="Loss"/>
  </r>
  <r>
    <x v="568"/>
    <n v="546"/>
    <n v="144"/>
    <n v="16377274"/>
    <s v="Drama"/>
    <m/>
    <m/>
    <m/>
    <m/>
    <m/>
    <m/>
    <s v="The Master"/>
    <n v="105144"/>
    <n v="405"/>
    <s v="English"/>
    <s v="USA"/>
    <s v="R"/>
    <n v="32000000"/>
    <n v="2012"/>
    <n v="7.1"/>
    <n v="2.4"/>
    <n v="-15622726"/>
    <s v="Loss"/>
  </r>
  <r>
    <x v="426"/>
    <n v="86"/>
    <n v="130"/>
    <n v="9589875"/>
    <s v="Biography"/>
    <s v="Drama"/>
    <s v="Sport"/>
    <m/>
    <m/>
    <m/>
    <m/>
    <s v="The Express"/>
    <n v="16673"/>
    <n v="45"/>
    <s v="English"/>
    <s v="USA"/>
    <s v="PG"/>
    <n v="40000000"/>
    <n v="2008"/>
    <n v="7.3"/>
    <n v="2.2000000000000002"/>
    <n v="-30410125"/>
    <s v="Loss"/>
  </r>
  <r>
    <x v="569"/>
    <n v="194"/>
    <n v="112"/>
    <n v="34912982"/>
    <s v="Action"/>
    <s v="Adventure"/>
    <s v="Sci-Fi"/>
    <s v="Thriller"/>
    <m/>
    <m/>
    <m/>
    <s v="The 5th Wave"/>
    <n v="55617"/>
    <n v="266"/>
    <s v="English"/>
    <s v="USA"/>
    <s v="PG-13"/>
    <n v="38000000"/>
    <n v="2016"/>
    <n v="5.2"/>
    <n v="1.9"/>
    <n v="-3087018"/>
    <s v="Loss"/>
  </r>
  <r>
    <x v="570"/>
    <n v="437"/>
    <n v="133"/>
    <n v="109712885"/>
    <s v="Drama"/>
    <s v="Sport"/>
    <m/>
    <m/>
    <m/>
    <m/>
    <m/>
    <s v="Creed"/>
    <n v="146708"/>
    <n v="362"/>
    <s v="English"/>
    <s v="USA"/>
    <s v="PG-13"/>
    <n v="35000000"/>
    <n v="2015"/>
    <n v="7.7"/>
    <n v="2.2000000000000002"/>
    <n v="74712885"/>
    <s v="Profit"/>
  </r>
  <r>
    <x v="491"/>
    <n v="378"/>
    <n v="150"/>
    <n v="92173235"/>
    <s v="Crime"/>
    <s v="Drama"/>
    <s v="Thriller"/>
    <m/>
    <m/>
    <m/>
    <m/>
    <s v="The Town"/>
    <n v="280228"/>
    <n v="420"/>
    <s v="English"/>
    <s v="USA"/>
    <s v="R"/>
    <n v="37000000"/>
    <n v="2010"/>
    <n v="7.6"/>
    <n v="2.5"/>
    <n v="55173235"/>
    <s v="Profit"/>
  </r>
  <r>
    <x v="571"/>
    <n v="170"/>
    <n v="110"/>
    <n v="41102171"/>
    <s v="Comedy"/>
    <s v="Drama"/>
    <s v="Romance"/>
    <m/>
    <m/>
    <m/>
    <m/>
    <s v="What to Expect When You're Expecting"/>
    <n v="57266"/>
    <n v="89"/>
    <s v="English"/>
    <s v="USA"/>
    <s v="PG-13"/>
    <n v="40000000"/>
    <n v="2012"/>
    <n v="5.7"/>
    <n v="1.8"/>
    <n v="1102171"/>
    <s v="Profit"/>
  </r>
  <r>
    <x v="572"/>
    <n v="341"/>
    <n v="96"/>
    <n v="60338891"/>
    <s v="Comedy"/>
    <s v="Drama"/>
    <m/>
    <m/>
    <m/>
    <m/>
    <m/>
    <s v="Burn After Reading"/>
    <n v="248468"/>
    <n v="545"/>
    <s v="English"/>
    <s v="USA"/>
    <s v="R"/>
    <n v="37000000"/>
    <n v="2008"/>
    <n v="7"/>
    <n v="1.6"/>
    <n v="23338891"/>
    <s v="Profit"/>
  </r>
  <r>
    <x v="573"/>
    <n v="139"/>
    <n v="96"/>
    <n v="48006503"/>
    <s v="Adventure"/>
    <s v="Comedy"/>
    <s v="Family"/>
    <s v="Fantasy"/>
    <m/>
    <m/>
    <m/>
    <s v="Nim's Island"/>
    <n v="28109"/>
    <n v="110"/>
    <s v="English"/>
    <s v="USA"/>
    <s v="PG"/>
    <n v="37000000"/>
    <n v="2008"/>
    <n v="6"/>
    <n v="1.6"/>
    <n v="11006503"/>
    <s v="Profit"/>
  </r>
  <r>
    <x v="80"/>
    <n v="393"/>
    <n v="123"/>
    <n v="26903709"/>
    <s v="Action"/>
    <s v="Biography"/>
    <s v="Drama"/>
    <s v="Sport"/>
    <m/>
    <m/>
    <m/>
    <s v="Rush"/>
    <n v="312629"/>
    <n v="475"/>
    <s v="English"/>
    <s v="UK"/>
    <s v="R"/>
    <n v="38000000"/>
    <n v="2013"/>
    <n v="8.1"/>
    <n v="2"/>
    <n v="-11096291"/>
    <s v="Loss"/>
  </r>
  <r>
    <x v="568"/>
    <n v="224"/>
    <n v="188"/>
    <n v="22450975"/>
    <s v="Drama"/>
    <m/>
    <m/>
    <m/>
    <m/>
    <m/>
    <m/>
    <s v="Magnolia"/>
    <n v="241030"/>
    <n v="1437"/>
    <s v="English"/>
    <s v="USA"/>
    <s v="R"/>
    <n v="37000000"/>
    <n v="1999"/>
    <n v="8"/>
    <n v="3.1"/>
    <n v="-14549025"/>
    <s v="Loss"/>
  </r>
  <r>
    <x v="574"/>
    <n v="203"/>
    <n v="107"/>
    <n v="44867349"/>
    <s v="Action"/>
    <s v="Comedy"/>
    <s v="Crime"/>
    <m/>
    <m/>
    <m/>
    <m/>
    <s v="Cop Out"/>
    <n v="75347"/>
    <n v="176"/>
    <s v="English"/>
    <s v="USA"/>
    <s v="R"/>
    <n v="37000000"/>
    <n v="2010"/>
    <n v="5.6"/>
    <n v="1.8"/>
    <n v="7867349"/>
    <s v="Profit"/>
  </r>
  <r>
    <x v="575"/>
    <n v="148"/>
    <n v="110"/>
    <n v="46813366"/>
    <s v="Comedy"/>
    <s v="Romance"/>
    <m/>
    <m/>
    <m/>
    <m/>
    <m/>
    <s v="How to Be Single"/>
    <n v="39440"/>
    <n v="83"/>
    <s v="English"/>
    <s v="USA"/>
    <s v="R"/>
    <n v="38000000"/>
    <n v="2016"/>
    <n v="6.1"/>
    <n v="1.8"/>
    <n v="8813366"/>
    <s v="Profit"/>
  </r>
  <r>
    <x v="576"/>
    <n v="131"/>
    <n v="113"/>
    <n v="72279690"/>
    <s v="Drama"/>
    <s v="Family"/>
    <m/>
    <m/>
    <m/>
    <m/>
    <m/>
    <s v="Dolphin Tale"/>
    <n v="17948"/>
    <n v="86"/>
    <s v="English"/>
    <s v="USA"/>
    <s v="PG"/>
    <n v="37000000"/>
    <n v="2011"/>
    <n v="6.9"/>
    <n v="1.9"/>
    <n v="35279690"/>
    <s v="Profit"/>
  </r>
  <r>
    <x v="505"/>
    <n v="350"/>
    <n v="122"/>
    <n v="191449475"/>
    <s v="Drama"/>
    <s v="Fantasy"/>
    <s v="Romance"/>
    <m/>
    <m/>
    <m/>
    <m/>
    <s v="Twilight"/>
    <n v="348007"/>
    <n v="1535"/>
    <s v="English"/>
    <s v="USA"/>
    <s v="PG-13"/>
    <n v="37000000"/>
    <n v="2008"/>
    <n v="5.2"/>
    <n v="2"/>
    <n v="154449475"/>
    <s v="Profit"/>
  </r>
  <r>
    <x v="521"/>
    <n v="129"/>
    <n v="116"/>
    <n v="71026631"/>
    <s v="Crime"/>
    <s v="Drama"/>
    <s v="Thriller"/>
    <m/>
    <m/>
    <m/>
    <m/>
    <s v="John Q"/>
    <n v="98899"/>
    <n v="394"/>
    <s v="English"/>
    <s v="USA"/>
    <s v="PG-13"/>
    <n v="36000000"/>
    <n v="2002"/>
    <n v="7"/>
    <n v="1.9"/>
    <n v="35026631"/>
    <s v="Profit"/>
  </r>
  <r>
    <x v="230"/>
    <n v="40"/>
    <n v="93"/>
    <n v="68208190"/>
    <s v="Action"/>
    <s v="Comedy"/>
    <s v="Crime"/>
    <s v="Thriller"/>
    <m/>
    <m/>
    <m/>
    <s v="Blue Streak"/>
    <n v="60572"/>
    <n v="144"/>
    <s v="English"/>
    <s v="USA"/>
    <s v="PG-13"/>
    <n v="65000000"/>
    <n v="1999"/>
    <n v="6.3"/>
    <n v="1.6"/>
    <n v="3208190"/>
    <s v="Profit"/>
  </r>
  <r>
    <x v="414"/>
    <n v="289"/>
    <n v="118"/>
    <n v="150368971"/>
    <s v="Comedy"/>
    <s v="Crime"/>
    <m/>
    <m/>
    <m/>
    <m/>
    <m/>
    <s v="We're the Millers"/>
    <n v="316671"/>
    <n v="301"/>
    <s v="English"/>
    <s v="USA"/>
    <s v="R"/>
    <n v="37000000"/>
    <n v="2013"/>
    <n v="7"/>
    <n v="2"/>
    <n v="113368971"/>
    <s v="Profit"/>
  </r>
  <r>
    <x v="62"/>
    <n v="72"/>
    <n v="93"/>
    <n v="50129186"/>
    <s v="Action"/>
    <s v="Crime"/>
    <s v="Drama"/>
    <s v="Mystery"/>
    <s v="Thriller"/>
    <m/>
    <m/>
    <s v="Breakdown"/>
    <n v="38399"/>
    <n v="218"/>
    <s v="English"/>
    <s v="USA"/>
    <s v="R"/>
    <n v="36000000"/>
    <n v="1997"/>
    <n v="6.9"/>
    <n v="1.6"/>
    <n v="14129186"/>
    <s v="Profit"/>
  </r>
  <r>
    <x v="577"/>
    <n v="89"/>
    <n v="121"/>
    <n v="55500000"/>
    <s v="Action"/>
    <s v="Adventure"/>
    <s v="Thriller"/>
    <m/>
    <m/>
    <m/>
    <m/>
    <s v="Never Say Never Again"/>
    <n v="48636"/>
    <n v="214"/>
    <s v="English"/>
    <s v="UK"/>
    <s v="PG"/>
    <n v="36000000"/>
    <n v="1983"/>
    <n v="6.2"/>
    <n v="2"/>
    <n v="19500000"/>
    <s v="Profit"/>
  </r>
  <r>
    <x v="578"/>
    <n v="265"/>
    <n v="101"/>
    <n v="50213619"/>
    <s v="Comedy"/>
    <s v="Sci-Fi"/>
    <m/>
    <m/>
    <m/>
    <m/>
    <m/>
    <s v="Hot Tub Time Machine"/>
    <n v="139184"/>
    <n v="243"/>
    <s v="English"/>
    <s v="USA"/>
    <s v="R"/>
    <n v="36000000"/>
    <n v="2010"/>
    <n v="6.4"/>
    <n v="1.7"/>
    <n v="14213619"/>
    <s v="Profit"/>
  </r>
  <r>
    <x v="576"/>
    <n v="54"/>
    <n v="107"/>
    <n v="42019483"/>
    <s v="Drama"/>
    <s v="Family"/>
    <m/>
    <m/>
    <m/>
    <m/>
    <m/>
    <s v="Dolphin Tale 2"/>
    <n v="6069"/>
    <n v="33"/>
    <s v="English"/>
    <s v="USA"/>
    <s v="PG"/>
    <n v="36000000"/>
    <n v="2014"/>
    <n v="6.4"/>
    <n v="1.8"/>
    <n v="6019483"/>
    <s v="Profit"/>
  </r>
  <r>
    <x v="387"/>
    <n v="126"/>
    <n v="124"/>
    <n v="23360779"/>
    <s v="Action"/>
    <s v="Adventure"/>
    <s v="Crime"/>
    <s v="Drama"/>
    <s v="Family"/>
    <s v="Fantasy"/>
    <s v="Romance"/>
    <s v="Reindeer Games"/>
    <n v="31113"/>
    <n v="212"/>
    <s v="English"/>
    <s v="USA"/>
    <s v="R"/>
    <n v="34000000"/>
    <n v="2000"/>
    <n v="5.7"/>
    <n v="2.1"/>
    <n v="-10639221"/>
    <s v="Loss"/>
  </r>
  <r>
    <x v="258"/>
    <n v="110"/>
    <n v="109"/>
    <n v="26183197"/>
    <s v="Action"/>
    <s v="Crime"/>
    <s v="Drama"/>
    <s v="Thriller"/>
    <m/>
    <m/>
    <m/>
    <s v="A Man Apart"/>
    <n v="38348"/>
    <n v="135"/>
    <s v="English"/>
    <s v="USA"/>
    <s v="R"/>
    <n v="36000000"/>
    <n v="2003"/>
    <n v="6.1"/>
    <n v="1.8"/>
    <n v="-9816803"/>
    <s v="Loss"/>
  </r>
  <r>
    <x v="280"/>
    <n v="138"/>
    <n v="105"/>
    <n v="20991497"/>
    <s v="Comedy"/>
    <s v="Drama"/>
    <s v="Romance"/>
    <m/>
    <m/>
    <m/>
    <m/>
    <s v="Aloha"/>
    <n v="39778"/>
    <n v="172"/>
    <s v="English"/>
    <s v="USA"/>
    <s v="PG-13"/>
    <n v="37000000"/>
    <n v="2015"/>
    <n v="5.4"/>
    <n v="1.8"/>
    <n v="-16008503"/>
    <s v="Loss"/>
  </r>
  <r>
    <x v="323"/>
    <n v="31"/>
    <n v="130"/>
    <n v="13052741"/>
    <s v="Drama"/>
    <s v="History"/>
    <m/>
    <m/>
    <m/>
    <m/>
    <m/>
    <s v="Ghosts of Mississippi"/>
    <n v="8531"/>
    <n v="57"/>
    <s v="English"/>
    <s v="USA"/>
    <s v="PG-13"/>
    <n v="36000000"/>
    <n v="1996"/>
    <n v="6.7"/>
    <n v="2.2000000000000002"/>
    <n v="-22947259"/>
    <s v="Loss"/>
  </r>
  <r>
    <x v="579"/>
    <n v="95"/>
    <n v="127"/>
    <n v="14378353"/>
    <s v="Drama"/>
    <s v="Mystery"/>
    <s v="Romance"/>
    <s v="Thriller"/>
    <m/>
    <m/>
    <m/>
    <s v="Snow Falling on Cedars"/>
    <n v="12375"/>
    <n v="194"/>
    <s v="English"/>
    <s v="USA"/>
    <s v="PG-13"/>
    <n v="36000000"/>
    <n v="1999"/>
    <n v="6.8"/>
    <n v="2.1"/>
    <n v="-21621647"/>
    <s v="Loss"/>
  </r>
  <r>
    <x v="294"/>
    <n v="267"/>
    <n v="114"/>
    <n v="33037754"/>
    <s v="Drama"/>
    <s v="Horror"/>
    <s v="Mystery"/>
    <s v="Thriller"/>
    <m/>
    <m/>
    <m/>
    <s v="The Rite"/>
    <n v="75864"/>
    <n v="197"/>
    <s v="English"/>
    <s v="USA"/>
    <s v="PG-13"/>
    <n v="37000000"/>
    <n v="2011"/>
    <n v="6"/>
    <n v="1.9"/>
    <n v="-3962246"/>
    <s v="Loss"/>
  </r>
  <r>
    <x v="445"/>
    <n v="175"/>
    <n v="106"/>
    <n v="12339633"/>
    <s v="Drama"/>
    <s v="Sci-Fi"/>
    <s v="Thriller"/>
    <m/>
    <m/>
    <m/>
    <m/>
    <s v="Gattaca"/>
    <n v="220591"/>
    <n v="641"/>
    <s v="English"/>
    <s v="USA"/>
    <s v="PG-13"/>
    <n v="36000000"/>
    <n v="1997"/>
    <n v="7.8"/>
    <n v="1.8"/>
    <n v="-23660367"/>
    <s v="Loss"/>
  </r>
  <r>
    <x v="442"/>
    <n v="63"/>
    <n v="95"/>
    <n v="2954405"/>
    <s v="Biography"/>
    <s v="Comedy"/>
    <s v="Romance"/>
    <m/>
    <m/>
    <m/>
    <m/>
    <s v="Isn't She Great"/>
    <n v="1977"/>
    <n v="64"/>
    <s v="English"/>
    <s v="USA"/>
    <s v="R"/>
    <n v="36000000"/>
    <n v="2000"/>
    <n v="5.3"/>
    <n v="1.6"/>
    <n v="-33045595"/>
    <s v="Loss"/>
  </r>
  <r>
    <x v="137"/>
    <n v="85"/>
    <n v="81"/>
    <n v="30105968"/>
    <s v="Adventure"/>
    <s v="Animation"/>
    <s v="Comedy"/>
    <s v="Family"/>
    <s v="Sci-Fi"/>
    <m/>
    <m/>
    <s v="Space Chimps"/>
    <n v="8860"/>
    <n v="45"/>
    <s v="English"/>
    <s v="USA"/>
    <s v="G"/>
    <n v="37000000"/>
    <n v="2008"/>
    <n v="4.5"/>
    <n v="1.4"/>
    <n v="-6894032"/>
    <s v="Loss"/>
  </r>
  <r>
    <x v="580"/>
    <n v="44"/>
    <n v="95"/>
    <n v="37788228"/>
    <s v="Comedy"/>
    <m/>
    <m/>
    <m/>
    <m/>
    <m/>
    <m/>
    <s v="Head of State"/>
    <n v="15046"/>
    <n v="80"/>
    <s v="English"/>
    <s v="USA"/>
    <s v="PG-13"/>
    <n v="35200000"/>
    <n v="2003"/>
    <n v="5.4"/>
    <n v="1.6"/>
    <n v="2588228"/>
    <s v="Profit"/>
  </r>
  <r>
    <x v="223"/>
    <n v="334"/>
    <n v="108"/>
    <n v="277313371"/>
    <s v="Comedy"/>
    <m/>
    <m/>
    <m/>
    <m/>
    <m/>
    <m/>
    <s v="The Hangover"/>
    <n v="583341"/>
    <n v="626"/>
    <s v="English"/>
    <s v="USA"/>
    <s v="R"/>
    <n v="35000000"/>
    <n v="2009"/>
    <n v="7.8"/>
    <n v="1.8"/>
    <n v="242313371"/>
    <s v="Profit"/>
  </r>
  <r>
    <x v="581"/>
    <n v="78"/>
    <n v="105"/>
    <n v="2126511"/>
    <s v="Action"/>
    <s v="Biography"/>
    <s v="Drama"/>
    <s v="History"/>
    <m/>
    <m/>
    <m/>
    <s v="Ip Man 3"/>
    <n v="21912"/>
    <n v="45"/>
    <s v="Cantonese"/>
    <s v="Hong Kong"/>
    <s v="PG-13"/>
    <n v="36000000"/>
    <n v="2015"/>
    <n v="7.2"/>
    <n v="1.8"/>
    <n v="-33873489"/>
    <s v="Loss"/>
  </r>
  <r>
    <x v="181"/>
    <n v="199"/>
    <n v="95"/>
    <n v="205399422"/>
    <s v="Action"/>
    <s v="Adventure"/>
    <s v="Comedy"/>
    <s v="Crime"/>
    <m/>
    <m/>
    <m/>
    <s v="Austin Powers: The Spy Who Shagged Me"/>
    <n v="181225"/>
    <n v="784"/>
    <s v="English"/>
    <s v="USA"/>
    <s v="PG-13"/>
    <n v="33000000"/>
    <n v="1999"/>
    <n v="6.6"/>
    <n v="1.6"/>
    <n v="172399422"/>
    <s v="Profit"/>
  </r>
  <r>
    <x v="23"/>
    <n v="186"/>
    <n v="126"/>
    <n v="251188924"/>
    <s v="Action"/>
    <s v="Adventure"/>
    <m/>
    <m/>
    <m/>
    <m/>
    <m/>
    <s v="Batman"/>
    <n v="269033"/>
    <n v="817"/>
    <s v="English"/>
    <s v="USA"/>
    <s v="PG-13"/>
    <n v="35000000"/>
    <n v="1989"/>
    <n v="7.6"/>
    <n v="2.1"/>
    <n v="216188924"/>
    <s v="Profit"/>
  </r>
  <r>
    <x v="454"/>
    <n v="77"/>
    <n v="102"/>
    <n v="1068392"/>
    <s v="Biography"/>
    <s v="Drama"/>
    <s v="War"/>
    <m/>
    <m/>
    <m/>
    <m/>
    <s v="There Be Dragons"/>
    <n v="3865"/>
    <n v="53"/>
    <s v="English"/>
    <s v="Spain"/>
    <s v="PG-13"/>
    <n v="36000000"/>
    <n v="2011"/>
    <n v="5.9"/>
    <n v="1.7"/>
    <n v="-34931608"/>
    <s v="Loss"/>
  </r>
  <r>
    <x v="101"/>
    <n v="68"/>
    <n v="121"/>
    <n v="144731527"/>
    <s v="Action"/>
    <s v="Crime"/>
    <s v="Thriller"/>
    <m/>
    <m/>
    <m/>
    <m/>
    <s v="Lethal Weapon 3"/>
    <n v="128010"/>
    <n v="136"/>
    <s v="English"/>
    <s v="USA"/>
    <s v="R"/>
    <n v="35000000"/>
    <n v="1992"/>
    <n v="6.7"/>
    <n v="2"/>
    <n v="109731527"/>
    <s v="Profit"/>
  </r>
  <r>
    <x v="190"/>
    <n v="261"/>
    <n v="129"/>
    <n v="255950375"/>
    <s v="Biography"/>
    <s v="Drama"/>
    <s v="Sport"/>
    <m/>
    <m/>
    <m/>
    <m/>
    <s v="The Blind Side"/>
    <n v="223127"/>
    <n v="420"/>
    <s v="English"/>
    <s v="USA"/>
    <s v="PG-13"/>
    <n v="29000000"/>
    <n v="2009"/>
    <n v="7.7"/>
    <n v="2.2000000000000002"/>
    <n v="226950375"/>
    <s v="Profit"/>
  </r>
  <r>
    <x v="402"/>
    <n v="122"/>
    <n v="88"/>
    <n v="112692062"/>
    <s v="Action"/>
    <s v="Adventure"/>
    <s v="Comedy"/>
    <s v="Family"/>
    <s v="Sci-Fi"/>
    <m/>
    <m/>
    <s v="Spy Kids"/>
    <n v="84325"/>
    <n v="205"/>
    <s v="English"/>
    <s v="USA"/>
    <s v="PG"/>
    <n v="35000000"/>
    <n v="2001"/>
    <n v="5.4"/>
    <n v="1.5"/>
    <n v="77692062"/>
    <s v="Profit"/>
  </r>
  <r>
    <x v="225"/>
    <n v="340"/>
    <n v="106"/>
    <n v="117528646"/>
    <s v="Comedy"/>
    <s v="Crime"/>
    <m/>
    <m/>
    <m/>
    <m/>
    <m/>
    <s v="Horrible Bosses"/>
    <n v="353442"/>
    <n v="387"/>
    <s v="English"/>
    <s v="USA"/>
    <s v="R"/>
    <n v="35000000"/>
    <n v="2011"/>
    <n v="6.9"/>
    <n v="1.8"/>
    <n v="82528646"/>
    <s v="Profit"/>
  </r>
  <r>
    <x v="572"/>
    <n v="493"/>
    <n v="110"/>
    <n v="171031347"/>
    <s v="Adventure"/>
    <s v="Drama"/>
    <s v="Western"/>
    <m/>
    <m/>
    <m/>
    <m/>
    <s v="True Grit"/>
    <n v="240962"/>
    <n v="724"/>
    <s v="English"/>
    <s v="USA"/>
    <s v="PG-13"/>
    <n v="38000000"/>
    <n v="2010"/>
    <n v="7.7"/>
    <n v="1.8"/>
    <n v="133031347"/>
    <s v="Profit"/>
  </r>
  <r>
    <x v="328"/>
    <n v="208"/>
    <n v="109"/>
    <n v="124732962"/>
    <s v="Comedy"/>
    <s v="Drama"/>
    <s v="Romance"/>
    <m/>
    <m/>
    <m/>
    <m/>
    <s v="The Devil Wears Prada"/>
    <n v="286178"/>
    <n v="631"/>
    <s v="English"/>
    <s v="USA"/>
    <s v="PG-13"/>
    <n v="35000000"/>
    <n v="2006"/>
    <n v="6.8"/>
    <n v="1.8"/>
    <n v="89732962"/>
    <s v="Profit"/>
  </r>
  <r>
    <x v="582"/>
    <n v="134"/>
    <n v="143"/>
    <n v="82300000"/>
    <s v="Adventure"/>
    <s v="Mystery"/>
    <s v="Sci-Fi"/>
    <m/>
    <m/>
    <m/>
    <m/>
    <s v="Star Trek: The Motion Picture"/>
    <n v="63330"/>
    <n v="405"/>
    <s v="English"/>
    <s v="USA"/>
    <s v="PG"/>
    <n v="35000000"/>
    <n v="1979"/>
    <n v="6.4"/>
    <n v="2.4"/>
    <n v="47300000"/>
    <s v="Profit"/>
  </r>
  <r>
    <x v="225"/>
    <n v="275"/>
    <n v="120"/>
    <n v="134455175"/>
    <s v="Comedy"/>
    <s v="Crime"/>
    <m/>
    <m/>
    <m/>
    <m/>
    <m/>
    <s v="Identity Thief"/>
    <n v="97664"/>
    <n v="232"/>
    <s v="English"/>
    <s v="USA"/>
    <s v="R"/>
    <n v="35000000"/>
    <n v="2013"/>
    <n v="5.7"/>
    <n v="2"/>
    <n v="99455175"/>
    <s v="Profit"/>
  </r>
  <r>
    <x v="46"/>
    <n v="120"/>
    <n v="128"/>
    <n v="79100000"/>
    <s v="Crime"/>
    <s v="Thriller"/>
    <m/>
    <m/>
    <m/>
    <m/>
    <m/>
    <s v="Cape Fear"/>
    <n v="127503"/>
    <n v="261"/>
    <s v="English"/>
    <s v="USA"/>
    <s v="R"/>
    <n v="35000000"/>
    <n v="1991"/>
    <n v="7.3"/>
    <n v="2.1"/>
    <n v="44100000"/>
    <s v="Profit"/>
  </r>
  <r>
    <x v="260"/>
    <n v="144"/>
    <n v="123"/>
    <n v="81159365"/>
    <s v="Crime"/>
    <s v="Drama"/>
    <s v="Thriller"/>
    <m/>
    <m/>
    <m/>
    <m/>
    <n v="21"/>
    <n v="191470"/>
    <n v="278"/>
    <s v="English"/>
    <s v="USA"/>
    <s v="PG-13"/>
    <n v="35000000"/>
    <n v="2008"/>
    <n v="6.8"/>
    <n v="2"/>
    <n v="46159365"/>
    <s v="Profit"/>
  </r>
  <r>
    <x v="271"/>
    <n v="332"/>
    <n v="129"/>
    <n v="110008260"/>
    <s v="Comedy"/>
    <s v="Romance"/>
    <m/>
    <m/>
    <m/>
    <m/>
    <m/>
    <s v="Trainwreck"/>
    <n v="94241"/>
    <n v="309"/>
    <s v="English"/>
    <s v="Japan"/>
    <s v="R"/>
    <n v="35000000"/>
    <n v="2015"/>
    <n v="6.3"/>
    <n v="2.2000000000000002"/>
    <n v="75008260"/>
    <s v="Profit"/>
  </r>
  <r>
    <x v="583"/>
    <n v="104"/>
    <n v="105"/>
    <n v="67962333"/>
    <s v="Comedy"/>
    <s v="Romance"/>
    <m/>
    <m/>
    <m/>
    <m/>
    <m/>
    <s v="Guess Who"/>
    <n v="33887"/>
    <n v="160"/>
    <s v="English"/>
    <s v="USA"/>
    <s v="PG-13"/>
    <n v="35000000"/>
    <n v="2005"/>
    <n v="5.9"/>
    <n v="1.8"/>
    <n v="32962333"/>
    <s v="Profit"/>
  </r>
  <r>
    <x v="228"/>
    <n v="116"/>
    <n v="162"/>
    <n v="78651430"/>
    <s v="Drama"/>
    <s v="Romance"/>
    <s v="War"/>
    <m/>
    <m/>
    <m/>
    <m/>
    <s v="The English Patient"/>
    <n v="142067"/>
    <n v="457"/>
    <s v="English"/>
    <s v="USA"/>
    <s v="R"/>
    <n v="27000000"/>
    <n v="1996"/>
    <n v="7.4"/>
    <n v="2.7"/>
    <n v="51651430"/>
    <s v="Profit"/>
  </r>
  <r>
    <x v="403"/>
    <n v="177"/>
    <n v="138"/>
    <n v="64604977"/>
    <s v="Crime"/>
    <s v="Drama"/>
    <s v="Mystery"/>
    <s v="Thriller"/>
    <m/>
    <m/>
    <m/>
    <s v="L.A. Confidential"/>
    <n v="414219"/>
    <n v="625"/>
    <s v="English"/>
    <s v="USA"/>
    <s v="R"/>
    <n v="35000000"/>
    <n v="1997"/>
    <n v="8.3000000000000007"/>
    <n v="2.2999999999999998"/>
    <n v="29604977"/>
    <s v="Profit"/>
  </r>
  <r>
    <x v="57"/>
    <n v="127"/>
    <n v="100"/>
    <n v="63939454"/>
    <s v="Adventure"/>
    <s v="Comedy"/>
    <s v="Family"/>
    <s v="Sci-Fi"/>
    <m/>
    <m/>
    <m/>
    <s v="Sky High"/>
    <n v="61321"/>
    <n v="217"/>
    <s v="English"/>
    <s v="USA"/>
    <s v="PG"/>
    <n v="35000000"/>
    <n v="2005"/>
    <n v="6.2"/>
    <n v="1.7"/>
    <n v="28939454"/>
    <s v="Profit"/>
  </r>
  <r>
    <x v="180"/>
    <n v="83"/>
    <n v="90"/>
    <n v="63826569"/>
    <s v="Comedy"/>
    <m/>
    <m/>
    <m/>
    <m/>
    <m/>
    <m/>
    <s v="In &amp; Out"/>
    <n v="32416"/>
    <n v="138"/>
    <s v="English"/>
    <s v="USA"/>
    <s v="PG-13"/>
    <n v="35000000"/>
    <n v="1997"/>
    <n v="6.3"/>
    <n v="1.5"/>
    <n v="28826569"/>
    <s v="Profit"/>
  </r>
  <r>
    <x v="139"/>
    <n v="97"/>
    <n v="108"/>
    <n v="60054449"/>
    <s v="Action"/>
    <s v="Horror"/>
    <s v="Sci-Fi"/>
    <s v="Thriller"/>
    <m/>
    <m/>
    <m/>
    <s v="Species"/>
    <n v="61018"/>
    <n v="140"/>
    <s v="English"/>
    <s v="USA"/>
    <s v="R"/>
    <n v="35000000"/>
    <n v="1995"/>
    <n v="5.8"/>
    <n v="1.8"/>
    <n v="25054449"/>
    <s v="Profit"/>
  </r>
  <r>
    <x v="518"/>
    <n v="256"/>
    <n v="101"/>
    <n v="26505000"/>
    <s v="Horror"/>
    <m/>
    <m/>
    <m/>
    <m/>
    <m/>
    <m/>
    <s v="A Nightmare on Elm Street"/>
    <n v="149285"/>
    <n v="668"/>
    <s v="English"/>
    <s v="USA"/>
    <s v="X"/>
    <n v="1800000"/>
    <n v="1984"/>
    <n v="7.5"/>
    <n v="1.7"/>
    <n v="24705000"/>
    <s v="Profit"/>
  </r>
  <r>
    <x v="217"/>
    <n v="225"/>
    <n v="109"/>
    <n v="61280963"/>
    <s v="Horror"/>
    <s v="Sci-Fi"/>
    <s v="Thriller"/>
    <m/>
    <m/>
    <m/>
    <m/>
    <s v="The Cell"/>
    <n v="79877"/>
    <n v="677"/>
    <s v="English"/>
    <s v="USA"/>
    <s v="R"/>
    <n v="33000000"/>
    <n v="2000"/>
    <n v="6.3"/>
    <n v="1.8"/>
    <n v="28280963"/>
    <s v="Profit"/>
  </r>
  <r>
    <x v="281"/>
    <n v="83"/>
    <n v="132"/>
    <n v="56876365"/>
    <s v="Action"/>
    <s v="Adventure"/>
    <m/>
    <m/>
    <m/>
    <m/>
    <m/>
    <s v="The Man in the Iron Mask"/>
    <n v="125219"/>
    <n v="244"/>
    <s v="English"/>
    <s v="USA"/>
    <s v="PG-13"/>
    <n v="35000000"/>
    <n v="1998"/>
    <n v="6.4"/>
    <n v="2.2000000000000002"/>
    <n v="21876365"/>
    <s v="Profit"/>
  </r>
  <r>
    <x v="281"/>
    <n v="160"/>
    <n v="123"/>
    <n v="59699513"/>
    <s v="Biography"/>
    <s v="Drama"/>
    <s v="Family"/>
    <s v="History"/>
    <s v="Sport"/>
    <m/>
    <m/>
    <s v="Secretariat"/>
    <n v="20827"/>
    <n v="136"/>
    <s v="English"/>
    <s v="USA"/>
    <s v="PG"/>
    <n v="35000000"/>
    <n v="2010"/>
    <n v="7.2"/>
    <n v="2"/>
    <n v="24699513"/>
    <s v="Profit"/>
  </r>
  <r>
    <x v="584"/>
    <n v="191"/>
    <n v="87"/>
    <n v="54132596"/>
    <s v="Action"/>
    <s v="Adventure"/>
    <s v="Animation"/>
    <s v="Comedy"/>
    <s v="Family"/>
    <s v="Fantasy"/>
    <s v="Sci-Fi"/>
    <s v="TMNT"/>
    <n v="53786"/>
    <n v="211"/>
    <s v="English"/>
    <s v="Hong Kong"/>
    <s v="PG"/>
    <n v="34000000"/>
    <n v="2007"/>
    <n v="6.3"/>
    <n v="1.4"/>
    <n v="20132596"/>
    <s v="Profit"/>
  </r>
  <r>
    <x v="585"/>
    <n v="74"/>
    <n v="109"/>
    <n v="52277485"/>
    <s v="Biography"/>
    <s v="Drama"/>
    <s v="Sport"/>
    <m/>
    <m/>
    <m/>
    <m/>
    <s v="Radio"/>
    <n v="32370"/>
    <n v="196"/>
    <s v="English"/>
    <s v="USA"/>
    <s v="PG"/>
    <n v="35000000"/>
    <n v="2003"/>
    <n v="6.9"/>
    <n v="1.8"/>
    <n v="17277485"/>
    <s v="Profit"/>
  </r>
  <r>
    <x v="312"/>
    <n v="238"/>
    <n v="109"/>
    <n v="55802754"/>
    <s v="Comedy"/>
    <s v="Romance"/>
    <m/>
    <m/>
    <m/>
    <m/>
    <m/>
    <s v="Friends with Benefits"/>
    <n v="270228"/>
    <n v="194"/>
    <s v="English"/>
    <s v="USA"/>
    <s v="R"/>
    <n v="35000000"/>
    <n v="2011"/>
    <n v="6.6"/>
    <n v="1.8"/>
    <n v="20802754"/>
    <s v="Profit"/>
  </r>
  <r>
    <x v="586"/>
    <n v="177"/>
    <n v="92"/>
    <n v="55291815"/>
    <s v="Comedy"/>
    <m/>
    <m/>
    <m/>
    <m/>
    <m/>
    <m/>
    <s v="Neighbors 2: Sorority Rising"/>
    <n v="28041"/>
    <n v="111"/>
    <s v="English"/>
    <s v="USA"/>
    <s v="R"/>
    <n v="35000000"/>
    <n v="2016"/>
    <n v="6"/>
    <n v="1.5"/>
    <n v="20291815"/>
    <s v="Profit"/>
  </r>
  <r>
    <x v="190"/>
    <n v="405"/>
    <n v="125"/>
    <n v="83299761"/>
    <s v="Biography"/>
    <s v="Comedy"/>
    <s v="Drama"/>
    <s v="History"/>
    <s v="Music"/>
    <m/>
    <m/>
    <s v="Saving Mr. Banks"/>
    <n v="117719"/>
    <n v="306"/>
    <s v="English"/>
    <s v="USA"/>
    <s v="PG-13"/>
    <n v="35000000"/>
    <n v="2013"/>
    <n v="7.5"/>
    <n v="2.1"/>
    <n v="48299761"/>
    <s v="Profit"/>
  </r>
  <r>
    <x v="415"/>
    <n v="61"/>
    <n v="202"/>
    <n v="48169908"/>
    <s v="Biography"/>
    <s v="Drama"/>
    <s v="History"/>
    <s v="Romance"/>
    <m/>
    <m/>
    <m/>
    <s v="Malcolm X"/>
    <n v="63923"/>
    <n v="156"/>
    <s v="English"/>
    <s v="USA"/>
    <s v="PG-13"/>
    <n v="33000000"/>
    <n v="1992"/>
    <n v="7.7"/>
    <n v="3.4"/>
    <n v="15169908"/>
    <s v="Profit"/>
  </r>
  <r>
    <x v="271"/>
    <n v="285"/>
    <n v="134"/>
    <n v="67523385"/>
    <s v="Comedy"/>
    <m/>
    <m/>
    <m/>
    <m/>
    <m/>
    <m/>
    <s v="This Is 40"/>
    <n v="104005"/>
    <n v="248"/>
    <s v="English"/>
    <s v="USA"/>
    <s v="R"/>
    <n v="35000000"/>
    <n v="2012"/>
    <n v="6.2"/>
    <n v="2.2000000000000002"/>
    <n v="32523385"/>
    <s v="Profit"/>
  </r>
  <r>
    <x v="195"/>
    <n v="124"/>
    <n v="88"/>
    <n v="49474048"/>
    <s v="Comedy"/>
    <s v="Family"/>
    <m/>
    <m/>
    <m/>
    <m/>
    <m/>
    <s v="Old Dogs"/>
    <n v="31191"/>
    <n v="120"/>
    <s v="English"/>
    <s v="USA"/>
    <s v="PG"/>
    <n v="35000000"/>
    <n v="2009"/>
    <n v="5.4"/>
    <n v="1.5"/>
    <n v="14474048"/>
    <s v="Profit"/>
  </r>
  <r>
    <x v="587"/>
    <n v="164"/>
    <n v="92"/>
    <n v="45802315"/>
    <s v="Action"/>
    <s v="Adventure"/>
    <s v="Fantasy"/>
    <s v="Sci-Fi"/>
    <s v="Thriller"/>
    <m/>
    <m/>
    <s v="Underworld: Rise of the Lycans"/>
    <n v="119974"/>
    <n v="169"/>
    <s v="English"/>
    <s v="USA"/>
    <s v="R"/>
    <n v="35000000"/>
    <n v="2009"/>
    <n v="6.6"/>
    <n v="1.5"/>
    <n v="10802315"/>
    <s v="Profit"/>
  </r>
  <r>
    <x v="517"/>
    <n v="120"/>
    <n v="91"/>
    <n v="43792641"/>
    <s v="Comedy"/>
    <s v="Romance"/>
    <m/>
    <m/>
    <m/>
    <m/>
    <m/>
    <s v="License to Wed"/>
    <n v="32157"/>
    <n v="119"/>
    <s v="English"/>
    <s v="USA"/>
    <s v="PG-13"/>
    <n v="35000000"/>
    <n v="2007"/>
    <n v="5.3"/>
    <n v="1.5"/>
    <n v="8792641"/>
    <s v="Profit"/>
  </r>
  <r>
    <x v="196"/>
    <n v="90"/>
    <n v="75"/>
    <n v="57651794"/>
    <s v="Comedy"/>
    <s v="Romance"/>
    <s v="Sport"/>
    <m/>
    <m/>
    <m/>
    <m/>
    <s v="The Benchwarmers"/>
    <n v="40651"/>
    <n v="209"/>
    <s v="English"/>
    <s v="USA"/>
    <s v="PG-13"/>
    <n v="33000000"/>
    <n v="2006"/>
    <n v="5.6"/>
    <n v="1.2"/>
    <n v="24651794"/>
    <s v="Profit"/>
  </r>
  <r>
    <x v="588"/>
    <n v="120"/>
    <n v="98"/>
    <n v="43894863"/>
    <s v="Comedy"/>
    <s v="Romance"/>
    <m/>
    <m/>
    <m/>
    <m/>
    <m/>
    <s v="Must Love Dogs"/>
    <n v="25883"/>
    <n v="262"/>
    <s v="English"/>
    <s v="USA"/>
    <s v="PG-13"/>
    <n v="30000000"/>
    <n v="2005"/>
    <n v="5.9"/>
    <n v="1.6"/>
    <n v="13894863"/>
    <s v="Profit"/>
  </r>
  <r>
    <x v="35"/>
    <n v="117"/>
    <n v="147"/>
    <n v="41954997"/>
    <s v="Biography"/>
    <s v="Crime"/>
    <s v="Drama"/>
    <m/>
    <m/>
    <m/>
    <m/>
    <s v="Donnie Brasco"/>
    <n v="225122"/>
    <n v="234"/>
    <s v="English"/>
    <s v="USA"/>
    <s v="R"/>
    <n v="35000000"/>
    <n v="1997"/>
    <n v="7.8"/>
    <n v="2.4"/>
    <n v="6954997"/>
    <s v="Profit"/>
  </r>
  <r>
    <x v="206"/>
    <n v="226"/>
    <n v="100"/>
    <n v="39532308"/>
    <s v="Action"/>
    <s v="Horror"/>
    <s v="Sci-Fi"/>
    <m/>
    <m/>
    <m/>
    <m/>
    <s v="Resident Evil"/>
    <n v="198701"/>
    <n v="1138"/>
    <s v="English"/>
    <s v="UK"/>
    <s v="R"/>
    <n v="33000000"/>
    <n v="2002"/>
    <n v="6.7"/>
    <n v="1.7"/>
    <n v="6532308"/>
    <s v="Profit"/>
  </r>
  <r>
    <x v="589"/>
    <n v="223"/>
    <n v="120"/>
    <n v="76600000"/>
    <s v="Fantasy"/>
    <s v="Horror"/>
    <m/>
    <m/>
    <m/>
    <m/>
    <m/>
    <s v="Poltergeist"/>
    <n v="105446"/>
    <n v="321"/>
    <s v="English"/>
    <s v="USA"/>
    <s v="PG"/>
    <n v="10700000"/>
    <n v="1982"/>
    <n v="7.4"/>
    <n v="2"/>
    <n v="65900000"/>
    <s v="Profit"/>
  </r>
  <r>
    <x v="572"/>
    <n v="193"/>
    <n v="104"/>
    <n v="39692139"/>
    <s v="Comedy"/>
    <s v="Crime"/>
    <s v="Thriller"/>
    <m/>
    <m/>
    <m/>
    <m/>
    <s v="The Ladykillers"/>
    <n v="84131"/>
    <n v="400"/>
    <s v="English"/>
    <s v="USA"/>
    <s v="R"/>
    <n v="35000000"/>
    <n v="2004"/>
    <n v="6.2"/>
    <n v="1.7"/>
    <n v="4692139"/>
    <s v="Profit"/>
  </r>
  <r>
    <x v="189"/>
    <n v="228"/>
    <n v="103"/>
    <n v="40687294"/>
    <s v="Action"/>
    <s v="Crime"/>
    <s v="Drama"/>
    <s v="Mystery"/>
    <s v="Thriller"/>
    <m/>
    <m/>
    <s v="Max Payne"/>
    <n v="107772"/>
    <n v="398"/>
    <s v="English"/>
    <s v="Canada"/>
    <s v="PG-13"/>
    <n v="35000000"/>
    <n v="2008"/>
    <n v="5.4"/>
    <n v="1.7"/>
    <n v="5687294"/>
    <s v="Profit"/>
  </r>
  <r>
    <x v="445"/>
    <n v="360"/>
    <n v="109"/>
    <n v="37553932"/>
    <s v="Action"/>
    <s v="Sci-Fi"/>
    <s v="Thriller"/>
    <m/>
    <m/>
    <m/>
    <m/>
    <s v="In Time"/>
    <n v="304318"/>
    <n v="463"/>
    <s v="English"/>
    <s v="USA"/>
    <s v="PG-13"/>
    <n v="40000000"/>
    <n v="2011"/>
    <n v="6.7"/>
    <n v="1.8"/>
    <n v="-2446068"/>
    <s v="Loss"/>
  </r>
  <r>
    <x v="590"/>
    <n v="148"/>
    <n v="104"/>
    <n v="37481242"/>
    <s v="Comedy"/>
    <s v="Romance"/>
    <m/>
    <m/>
    <m/>
    <m/>
    <m/>
    <s v="The Back-up Plan"/>
    <n v="40654"/>
    <n v="97"/>
    <s v="English"/>
    <s v="USA"/>
    <s v="PG-13"/>
    <n v="35000000"/>
    <n v="2010"/>
    <n v="5.3"/>
    <n v="1.7"/>
    <n v="2481242"/>
    <s v="Profit"/>
  </r>
  <r>
    <x v="591"/>
    <n v="128"/>
    <n v="112"/>
    <n v="39026186"/>
    <s v="Comedy"/>
    <s v="Drama"/>
    <s v="Romance"/>
    <m/>
    <m/>
    <m/>
    <m/>
    <s v="Something Borrowed"/>
    <n v="48019"/>
    <n v="153"/>
    <s v="English"/>
    <s v="USA"/>
    <s v="PG-13"/>
    <n v="35000000"/>
    <n v="2011"/>
    <n v="5.9"/>
    <n v="1.9"/>
    <n v="4026186"/>
    <s v="Profit"/>
  </r>
  <r>
    <x v="592"/>
    <n v="46"/>
    <n v="95"/>
    <n v="33422806"/>
    <s v="Adventure"/>
    <s v="Comedy"/>
    <s v="Fantasy"/>
    <m/>
    <m/>
    <m/>
    <m/>
    <s v="Black Knight"/>
    <n v="30771"/>
    <n v="164"/>
    <s v="English"/>
    <s v="USA"/>
    <s v="PG-13"/>
    <n v="50000000"/>
    <n v="2001"/>
    <n v="4.8"/>
    <n v="1.6"/>
    <n v="-16577194"/>
    <s v="Loss"/>
  </r>
  <r>
    <x v="593"/>
    <n v="63"/>
    <n v="102"/>
    <n v="33423521"/>
    <s v="Action"/>
    <s v="Adventure"/>
    <s v="Comedy"/>
    <s v="Thriller"/>
    <m/>
    <m/>
    <m/>
    <s v="Street Fighter"/>
    <n v="53115"/>
    <n v="282"/>
    <s v="English"/>
    <s v="Japan"/>
    <s v="PG-13"/>
    <n v="35000000"/>
    <n v="1994"/>
    <n v="3.8"/>
    <n v="1.7"/>
    <n v="-1576479"/>
    <s v="Loss"/>
  </r>
  <r>
    <x v="318"/>
    <n v="193"/>
    <n v="150"/>
    <n v="32519322"/>
    <s v="Biography"/>
    <s v="Drama"/>
    <s v="War"/>
    <m/>
    <m/>
    <m/>
    <m/>
    <s v="The Pianist"/>
    <n v="497946"/>
    <n v="761"/>
    <s v="English"/>
    <s v="France"/>
    <s v="R"/>
    <n v="35000000"/>
    <n v="2002"/>
    <n v="8.5"/>
    <n v="2.5"/>
    <n v="-2480678"/>
    <s v="Loss"/>
  </r>
  <r>
    <x v="505"/>
    <n v="122"/>
    <n v="101"/>
    <n v="37617947"/>
    <s v="Drama"/>
    <s v="Family"/>
    <s v="Fantasy"/>
    <m/>
    <m/>
    <m/>
    <m/>
    <s v="The Nativity Story"/>
    <n v="8143"/>
    <n v="203"/>
    <s v="English"/>
    <s v="USA"/>
    <s v="PG"/>
    <n v="30000000"/>
    <n v="2006"/>
    <n v="6.8"/>
    <n v="1.7"/>
    <n v="7617947"/>
    <s v="Profit"/>
  </r>
  <r>
    <x v="421"/>
    <n v="228"/>
    <n v="108"/>
    <n v="32048809"/>
    <s v="Horror"/>
    <m/>
    <m/>
    <m/>
    <m/>
    <m/>
    <m/>
    <s v="House of Wax"/>
    <n v="94456"/>
    <n v="576"/>
    <s v="English"/>
    <s v="Australia"/>
    <s v="R"/>
    <n v="30000000"/>
    <n v="2005"/>
    <n v="5.3"/>
    <n v="1.8"/>
    <n v="2048809"/>
    <s v="Profit"/>
  </r>
  <r>
    <x v="257"/>
    <n v="212"/>
    <n v="98"/>
    <n v="33987757"/>
    <s v="Drama"/>
    <s v="Romance"/>
    <m/>
    <m/>
    <m/>
    <m/>
    <m/>
    <s v="Closer"/>
    <n v="168314"/>
    <n v="903"/>
    <s v="English"/>
    <s v="USA"/>
    <s v="R"/>
    <n v="27000000"/>
    <n v="2004"/>
    <n v="7.3"/>
    <n v="1.6"/>
    <n v="6987757"/>
    <s v="Profit"/>
  </r>
  <r>
    <x v="309"/>
    <n v="392"/>
    <n v="137"/>
    <n v="37304950"/>
    <s v="Biography"/>
    <s v="Crime"/>
    <s v="Drama"/>
    <m/>
    <m/>
    <m/>
    <m/>
    <s v="J. Edgar"/>
    <n v="102728"/>
    <n v="279"/>
    <s v="English"/>
    <s v="USA"/>
    <s v="R"/>
    <n v="35000000"/>
    <n v="2011"/>
    <n v="6.6"/>
    <n v="2.2999999999999998"/>
    <n v="2304950"/>
    <s v="Profit"/>
  </r>
  <r>
    <x v="594"/>
    <n v="208"/>
    <n v="112"/>
    <n v="30691439"/>
    <s v="Horror"/>
    <s v="Mystery"/>
    <m/>
    <m/>
    <m/>
    <m/>
    <m/>
    <s v="Mirrors"/>
    <n v="86205"/>
    <n v="232"/>
    <s v="English"/>
    <s v="USA"/>
    <s v="R"/>
    <n v="35000000"/>
    <n v="2008"/>
    <n v="6.2"/>
    <n v="1.9"/>
    <n v="-4308561"/>
    <s v="Loss"/>
  </r>
  <r>
    <x v="595"/>
    <n v="137"/>
    <n v="101"/>
    <n v="30307804"/>
    <s v="Drama"/>
    <s v="Fantasy"/>
    <s v="Horror"/>
    <m/>
    <m/>
    <m/>
    <m/>
    <s v="Queen of the Damned"/>
    <n v="43991"/>
    <n v="695"/>
    <s v="English"/>
    <s v="USA"/>
    <s v="R"/>
    <n v="35000000"/>
    <n v="2002"/>
    <n v="5.2"/>
    <n v="1.7"/>
    <n v="-4692196"/>
    <s v="Loss"/>
  </r>
  <r>
    <x v="236"/>
    <n v="119"/>
    <n v="103"/>
    <n v="30669413"/>
    <s v="Action"/>
    <s v="Horror"/>
    <s v="Sci-Fi"/>
    <m/>
    <m/>
    <m/>
    <m/>
    <s v="Predator 2"/>
    <n v="105478"/>
    <n v="291"/>
    <s v="English"/>
    <s v="USA"/>
    <s v="R"/>
    <n v="35000000"/>
    <n v="1990"/>
    <n v="6.2"/>
    <n v="1.7"/>
    <n v="-4330587"/>
    <s v="Loss"/>
  </r>
  <r>
    <x v="287"/>
    <n v="195"/>
    <n v="101"/>
    <n v="28687835"/>
    <s v="Crime"/>
    <s v="Drama"/>
    <s v="Thriller"/>
    <m/>
    <m/>
    <m/>
    <m/>
    <s v="Untraceable"/>
    <n v="40964"/>
    <n v="245"/>
    <s v="English"/>
    <s v="USA"/>
    <s v="R"/>
    <n v="35000000"/>
    <n v="2008"/>
    <n v="6.2"/>
    <n v="1.7"/>
    <n v="-6312165"/>
    <s v="Loss"/>
  </r>
  <r>
    <x v="596"/>
    <n v="95"/>
    <n v="112"/>
    <n v="26494611"/>
    <s v="Comedy"/>
    <s v="Drama"/>
    <s v="Romance"/>
    <s v="Sci-Fi"/>
    <m/>
    <m/>
    <m/>
    <s v="Blast from the Past"/>
    <n v="48621"/>
    <n v="239"/>
    <s v="English"/>
    <s v="USA"/>
    <s v="PG-13"/>
    <n v="35000000"/>
    <n v="1999"/>
    <n v="6.6"/>
    <n v="1.9"/>
    <n v="-8505389"/>
    <s v="Loss"/>
  </r>
  <r>
    <x v="574"/>
    <n v="164"/>
    <n v="102"/>
    <n v="25266129"/>
    <s v="Comedy"/>
    <s v="Drama"/>
    <s v="Romance"/>
    <m/>
    <m/>
    <m/>
    <m/>
    <s v="Jersey Girl"/>
    <n v="54346"/>
    <n v="358"/>
    <s v="English"/>
    <s v="USA"/>
    <s v="PG-13"/>
    <n v="35000000"/>
    <n v="2004"/>
    <n v="6.2"/>
    <n v="1.7"/>
    <n v="-9733871"/>
    <s v="Loss"/>
  </r>
  <r>
    <x v="47"/>
    <n v="211"/>
    <n v="101"/>
    <n v="25863915"/>
    <s v="Action"/>
    <s v="Crime"/>
    <s v="Mystery"/>
    <s v="Thriller"/>
    <m/>
    <m/>
    <m/>
    <s v="Alex Cross"/>
    <n v="28257"/>
    <n v="151"/>
    <s v="English"/>
    <s v="USA"/>
    <s v="PG-13"/>
    <n v="35000000"/>
    <n v="2012"/>
    <n v="5.0999999999999996"/>
    <n v="1.7"/>
    <n v="-9136085"/>
    <s v="Loss"/>
  </r>
  <r>
    <x v="309"/>
    <n v="91"/>
    <n v="155"/>
    <n v="25078937"/>
    <s v="Crime"/>
    <s v="Drama"/>
    <s v="Mystery"/>
    <s v="Thriller"/>
    <m/>
    <m/>
    <m/>
    <s v="Midnight in the Garden of Good and Evil"/>
    <n v="31751"/>
    <n v="216"/>
    <s v="English"/>
    <s v="USA"/>
    <s v="R"/>
    <n v="30000000"/>
    <n v="1997"/>
    <n v="6.6"/>
    <n v="2.6"/>
    <n v="-4921063"/>
    <s v="Loss"/>
  </r>
  <r>
    <x v="597"/>
    <n v="97"/>
    <n v="109"/>
    <n v="28995450"/>
    <s v="Comedy"/>
    <s v="Family"/>
    <s v="Fantasy"/>
    <m/>
    <m/>
    <m/>
    <m/>
    <s v="Nanny McPhee Returns"/>
    <n v="19230"/>
    <n v="59"/>
    <s v="English"/>
    <s v="UK"/>
    <s v="PG"/>
    <n v="35000000"/>
    <n v="2010"/>
    <n v="6.1"/>
    <n v="1.8"/>
    <n v="-6004550"/>
    <s v="Loss"/>
  </r>
  <r>
    <x v="456"/>
    <n v="32"/>
    <n v="140"/>
    <n v="24276500"/>
    <s v="Biography"/>
    <s v="Crime"/>
    <s v="Drama"/>
    <m/>
    <m/>
    <m/>
    <m/>
    <s v="Hoffa"/>
    <n v="17124"/>
    <n v="68"/>
    <s v="English"/>
    <s v="USA"/>
    <s v="R"/>
    <n v="35000000"/>
    <n v="1992"/>
    <n v="6.6"/>
    <n v="2.2999999999999998"/>
    <n v="-10723500"/>
    <s v="Loss"/>
  </r>
  <r>
    <x v="598"/>
    <n v="270"/>
    <n v="108"/>
    <n v="20981633"/>
    <s v="Drama"/>
    <s v="Mystery"/>
    <s v="Sci-Fi"/>
    <s v="Thriller"/>
    <m/>
    <m/>
    <m/>
    <s v="The X Files: I Want to Believe"/>
    <n v="78256"/>
    <n v="492"/>
    <s v="English"/>
    <s v="USA"/>
    <s v="PG-13"/>
    <n v="30000000"/>
    <n v="2008"/>
    <n v="5.9"/>
    <n v="1.8"/>
    <n v="-9018367"/>
    <s v="Loss"/>
  </r>
  <r>
    <x v="599"/>
    <n v="89"/>
    <n v="96"/>
    <n v="22913677"/>
    <s v="Comedy"/>
    <s v="Family"/>
    <s v="Fantasy"/>
    <s v="Romance"/>
    <m/>
    <m/>
    <m/>
    <s v="Ella Enchanted"/>
    <n v="47800"/>
    <n v="244"/>
    <s v="English"/>
    <s v="USA"/>
    <s v="PG"/>
    <n v="35000000"/>
    <n v="2004"/>
    <n v="6.3"/>
    <n v="1.6"/>
    <n v="-12086323"/>
    <s v="Loss"/>
  </r>
  <r>
    <x v="600"/>
    <n v="219"/>
    <n v="123"/>
    <n v="34531832"/>
    <s v="Biography"/>
    <s v="Drama"/>
    <s v="Sport"/>
    <m/>
    <m/>
    <m/>
    <m/>
    <s v="Concussion"/>
    <n v="44788"/>
    <n v="138"/>
    <s v="English"/>
    <s v="UK"/>
    <s v="PG-13"/>
    <n v="35000000"/>
    <n v="2015"/>
    <n v="7.1"/>
    <n v="2"/>
    <n v="-468168"/>
    <s v="Loss"/>
  </r>
  <r>
    <x v="249"/>
    <n v="180"/>
    <n v="106"/>
    <n v="28064226"/>
    <s v="Action"/>
    <s v="Mystery"/>
    <s v="Thriller"/>
    <m/>
    <m/>
    <m/>
    <m/>
    <s v="Abduction"/>
    <n v="65044"/>
    <n v="173"/>
    <s v="English"/>
    <s v="USA"/>
    <s v="PG-13"/>
    <n v="35000000"/>
    <n v="2011"/>
    <n v="5"/>
    <n v="1.8"/>
    <n v="-6935774"/>
    <s v="Loss"/>
  </r>
  <r>
    <x v="601"/>
    <n v="93"/>
    <n v="76"/>
    <n v="19447478"/>
    <s v="Adventure"/>
    <s v="Animation"/>
    <s v="Comedy"/>
    <s v="Family"/>
    <s v="War"/>
    <m/>
    <m/>
    <s v="Valiant"/>
    <n v="15788"/>
    <n v="80"/>
    <s v="English"/>
    <s v="UK"/>
    <s v="G"/>
    <n v="35000000"/>
    <n v="2005"/>
    <n v="5.6"/>
    <n v="1.3"/>
    <n v="-15552522"/>
    <s v="Loss"/>
  </r>
  <r>
    <x v="403"/>
    <n v="173"/>
    <n v="107"/>
    <n v="19389454"/>
    <s v="Comedy"/>
    <s v="Drama"/>
    <m/>
    <m/>
    <m/>
    <m/>
    <m/>
    <s v="Wonder Boys"/>
    <n v="54643"/>
    <n v="335"/>
    <s v="English"/>
    <s v="USA"/>
    <s v="R"/>
    <n v="55000000"/>
    <n v="2000"/>
    <n v="7.4"/>
    <n v="1.8"/>
    <n v="-35610546"/>
    <s v="Loss"/>
  </r>
  <r>
    <x v="602"/>
    <n v="121"/>
    <n v="82"/>
    <n v="25871834"/>
    <s v="Action"/>
    <s v="Comedy"/>
    <s v="Sci-Fi"/>
    <s v="Thriller"/>
    <m/>
    <m/>
    <m/>
    <s v="Superhero Movie"/>
    <n v="52052"/>
    <n v="173"/>
    <s v="English"/>
    <s v="USA"/>
    <s v="PG-13"/>
    <n v="35000000"/>
    <n v="2008"/>
    <n v="4.5"/>
    <n v="1.4"/>
    <n v="-9128166"/>
    <s v="Loss"/>
  </r>
  <r>
    <x v="603"/>
    <n v="298"/>
    <n v="109"/>
    <n v="19692608"/>
    <s v="Crime"/>
    <s v="Drama"/>
    <s v="Thriller"/>
    <m/>
    <m/>
    <m/>
    <m/>
    <s v="Broken City"/>
    <n v="63548"/>
    <n v="134"/>
    <s v="English"/>
    <s v="USA"/>
    <s v="R"/>
    <n v="35000000"/>
    <n v="2013"/>
    <n v="6.2"/>
    <n v="1.8"/>
    <n v="-15307392"/>
    <s v="Loss"/>
  </r>
  <r>
    <x v="518"/>
    <n v="158"/>
    <n v="99"/>
    <n v="19294901"/>
    <s v="Comedy"/>
    <s v="Horror"/>
    <m/>
    <m/>
    <m/>
    <m/>
    <m/>
    <s v="Cursed"/>
    <n v="26126"/>
    <n v="325"/>
    <s v="English"/>
    <s v="USA"/>
    <s v="PG-13"/>
    <n v="35000000"/>
    <n v="2005"/>
    <n v="5"/>
    <n v="1.6"/>
    <n v="-15705099"/>
    <s v="Loss"/>
  </r>
  <r>
    <x v="368"/>
    <n v="248"/>
    <n v="91"/>
    <n v="20275446"/>
    <s v="Action"/>
    <s v="Crime"/>
    <s v="Thriller"/>
    <m/>
    <m/>
    <m/>
    <m/>
    <s v="Premium Rush"/>
    <n v="95274"/>
    <n v="178"/>
    <s v="English"/>
    <s v="USA"/>
    <s v="PG-13"/>
    <n v="35000000"/>
    <n v="2012"/>
    <n v="6.5"/>
    <n v="1.5"/>
    <n v="-14724554"/>
    <s v="Loss"/>
  </r>
  <r>
    <x v="514"/>
    <n v="155"/>
    <n v="87"/>
    <n v="34507079"/>
    <s v="Action"/>
    <s v="Comedy"/>
    <s v="Crime"/>
    <m/>
    <m/>
    <m/>
    <m/>
    <s v="Hot Pursuit"/>
    <n v="34948"/>
    <n v="118"/>
    <s v="English"/>
    <s v="USA"/>
    <s v="PG-13"/>
    <n v="35000000"/>
    <n v="2015"/>
    <n v="5.0999999999999996"/>
    <n v="1.4"/>
    <n v="-492921"/>
    <s v="Loss"/>
  </r>
  <r>
    <x v="393"/>
    <n v="105"/>
    <n v="125"/>
    <n v="18306166"/>
    <s v="Adventure"/>
    <s v="Drama"/>
    <s v="Romance"/>
    <s v="War"/>
    <m/>
    <m/>
    <m/>
    <s v="The Four Feathers"/>
    <n v="28130"/>
    <n v="215"/>
    <s v="English"/>
    <s v="UK"/>
    <s v="PG-13"/>
    <n v="35000000"/>
    <n v="2002"/>
    <n v="6.5"/>
    <n v="2.1"/>
    <n v="-16693834"/>
    <s v="Loss"/>
  </r>
  <r>
    <x v="315"/>
    <n v="224"/>
    <n v="118"/>
    <n v="17609982"/>
    <s v="Action"/>
    <s v="Crime"/>
    <s v="Romance"/>
    <s v="Thriller"/>
    <m/>
    <m/>
    <m/>
    <s v="Parker"/>
    <n v="90046"/>
    <n v="141"/>
    <s v="English"/>
    <s v="USA"/>
    <s v="R"/>
    <n v="35000000"/>
    <n v="2013"/>
    <n v="6.2"/>
    <n v="2"/>
    <n v="-17390018"/>
    <s v="Loss"/>
  </r>
  <r>
    <x v="431"/>
    <n v="129"/>
    <n v="98"/>
    <n v="16831505"/>
    <s v="Comedy"/>
    <s v="Romance"/>
    <s v="Sport"/>
    <m/>
    <m/>
    <m/>
    <m/>
    <s v="Wimbledon"/>
    <n v="51842"/>
    <n v="173"/>
    <s v="English"/>
    <s v="UK"/>
    <s v="PG-13"/>
    <n v="31000000"/>
    <n v="2004"/>
    <n v="6.3"/>
    <n v="1.6"/>
    <n v="-14168495"/>
    <s v="Loss"/>
  </r>
  <r>
    <x v="497"/>
    <n v="101"/>
    <n v="92"/>
    <n v="17596256"/>
    <s v="Comedy"/>
    <s v="Family"/>
    <m/>
    <m/>
    <m/>
    <m/>
    <m/>
    <s v="Furry Vengeance"/>
    <n v="12399"/>
    <n v="84"/>
    <s v="English"/>
    <s v="USA"/>
    <s v="PG"/>
    <n v="35000000"/>
    <n v="2010"/>
    <n v="3.8"/>
    <n v="1.5"/>
    <n v="-17403744"/>
    <s v="Loss"/>
  </r>
  <r>
    <x v="334"/>
    <n v="227"/>
    <n v="92"/>
    <n v="14998070"/>
    <s v="Drama"/>
    <s v="Thriller"/>
    <s v="War"/>
    <m/>
    <m/>
    <m/>
    <m/>
    <s v="Lions for Lambs"/>
    <n v="41170"/>
    <n v="298"/>
    <s v="English"/>
    <s v="USA"/>
    <s v="R"/>
    <n v="35000000"/>
    <n v="2007"/>
    <n v="6.2"/>
    <n v="1.5"/>
    <n v="-20001930"/>
    <s v="Loss"/>
  </r>
  <r>
    <x v="203"/>
    <n v="13"/>
    <n v="115"/>
    <n v="14587732"/>
    <s v="Action"/>
    <s v="Drama"/>
    <s v="Thriller"/>
    <s v="War"/>
    <m/>
    <m/>
    <m/>
    <s v="Flight of the Intruder"/>
    <n v="4795"/>
    <n v="39"/>
    <s v="English"/>
    <s v="USA"/>
    <s v="PG-13"/>
    <n v="35000000"/>
    <n v="1991"/>
    <n v="5.7"/>
    <n v="1.9"/>
    <n v="-20412268"/>
    <s v="Loss"/>
  </r>
  <r>
    <x v="531"/>
    <n v="171"/>
    <n v="120"/>
    <n v="18317151"/>
    <s v="Comedy"/>
    <s v="Music"/>
    <m/>
    <m/>
    <m/>
    <m/>
    <m/>
    <s v="Walk Hard: The Dewey Cox Story"/>
    <n v="55630"/>
    <n v="200"/>
    <s v="English"/>
    <s v="USA"/>
    <s v="R"/>
    <n v="35000000"/>
    <n v="2007"/>
    <n v="6.7"/>
    <n v="2"/>
    <n v="-16682849"/>
    <s v="Loss"/>
  </r>
  <r>
    <x v="604"/>
    <n v="119"/>
    <n v="111"/>
    <n v="11405825"/>
    <s v="Drama"/>
    <m/>
    <m/>
    <m/>
    <m/>
    <m/>
    <m/>
    <s v="The Shipping News"/>
    <n v="28542"/>
    <n v="208"/>
    <s v="English"/>
    <s v="USA"/>
    <s v="R"/>
    <n v="35000000"/>
    <n v="2001"/>
    <n v="6.8"/>
    <n v="1.8"/>
    <n v="-23594175"/>
    <s v="Loss"/>
  </r>
  <r>
    <x v="230"/>
    <n v="44"/>
    <n v="94"/>
    <n v="13264986"/>
    <s v="Action"/>
    <s v="Western"/>
    <m/>
    <m/>
    <m/>
    <m/>
    <m/>
    <s v="American Outlaws"/>
    <n v="12077"/>
    <n v="162"/>
    <s v="English"/>
    <s v="USA"/>
    <s v="PG-13"/>
    <n v="35000000"/>
    <n v="2001"/>
    <n v="6"/>
    <n v="1.6"/>
    <n v="-21735014"/>
    <s v="Loss"/>
  </r>
  <r>
    <x v="605"/>
    <n v="188"/>
    <n v="100"/>
    <n v="10991381"/>
    <s v="Biography"/>
    <s v="Drama"/>
    <s v="History"/>
    <s v="Romance"/>
    <m/>
    <m/>
    <m/>
    <s v="The Young Victoria"/>
    <n v="44931"/>
    <n v="100"/>
    <s v="English"/>
    <s v="UK"/>
    <s v="PG"/>
    <n v="35000000"/>
    <n v="2009"/>
    <n v="7.3"/>
    <n v="1.7"/>
    <n v="-24008619"/>
    <s v="Loss"/>
  </r>
  <r>
    <x v="155"/>
    <n v="166"/>
    <n v="101"/>
    <n v="10268846"/>
    <s v="Action"/>
    <s v="Crime"/>
    <s v="Mystery"/>
    <s v="Thriller"/>
    <m/>
    <m/>
    <m/>
    <s v="Whiteout"/>
    <n v="31918"/>
    <n v="142"/>
    <s v="English"/>
    <s v="USA"/>
    <s v="R"/>
    <n v="35000000"/>
    <n v="2009"/>
    <n v="5.5"/>
    <n v="1.7"/>
    <n v="-24731154"/>
    <s v="Loss"/>
  </r>
  <r>
    <x v="406"/>
    <n v="584"/>
    <n v="139"/>
    <n v="13303319"/>
    <s v="Drama"/>
    <s v="Fantasy"/>
    <m/>
    <m/>
    <m/>
    <m/>
    <m/>
    <s v="The Tree of Life"/>
    <n v="136367"/>
    <n v="975"/>
    <s v="English"/>
    <s v="USA"/>
    <s v="PG-13"/>
    <n v="32000000"/>
    <n v="2011"/>
    <n v="6.7"/>
    <n v="2.2999999999999998"/>
    <n v="-18696681"/>
    <s v="Loss"/>
  </r>
  <r>
    <x v="606"/>
    <n v="67"/>
    <n v="91"/>
    <n v="10076136"/>
    <s v="Action"/>
    <s v="Comedy"/>
    <s v="Thriller"/>
    <m/>
    <m/>
    <m/>
    <m/>
    <s v="Knock Off"/>
    <n v="11512"/>
    <n v="141"/>
    <s v="English"/>
    <s v="Aruba"/>
    <s v="R"/>
    <n v="35000000"/>
    <n v="1998"/>
    <n v="4.8"/>
    <n v="1.5"/>
    <n v="-24923864"/>
    <s v="Loss"/>
  </r>
  <r>
    <x v="48"/>
    <n v="233"/>
    <n v="109"/>
    <n v="10499968"/>
    <s v="Action"/>
    <s v="Crime"/>
    <s v="Drama"/>
    <s v="Thriller"/>
    <m/>
    <m/>
    <m/>
    <s v="Sabotage"/>
    <n v="47498"/>
    <n v="212"/>
    <s v="English"/>
    <s v="USA"/>
    <s v="R"/>
    <n v="35000000"/>
    <n v="2014"/>
    <n v="5.7"/>
    <n v="1.8"/>
    <n v="-24500032"/>
    <s v="Loss"/>
  </r>
  <r>
    <x v="416"/>
    <n v="112"/>
    <n v="102"/>
    <n v="7659747"/>
    <s v="Action"/>
    <s v="Mystery"/>
    <s v="Thriller"/>
    <m/>
    <m/>
    <m/>
    <m/>
    <s v="The Order"/>
    <n v="14962"/>
    <n v="204"/>
    <s v="English"/>
    <s v="USA"/>
    <s v="R"/>
    <n v="38000000"/>
    <n v="2003"/>
    <n v="5.0999999999999996"/>
    <n v="1.7"/>
    <n v="-30340253"/>
    <s v="Loss"/>
  </r>
  <r>
    <x v="607"/>
    <n v="151"/>
    <n v="103"/>
    <n v="7948159"/>
    <s v="Action"/>
    <s v="Crime"/>
    <s v="Drama"/>
    <s v="Thriller"/>
    <m/>
    <m/>
    <m/>
    <s v="Punisher: War Zone"/>
    <n v="48999"/>
    <n v="280"/>
    <s v="English"/>
    <s v="USA"/>
    <s v="R"/>
    <n v="35000000"/>
    <n v="2008"/>
    <n v="6"/>
    <n v="1.7"/>
    <n v="-27051841"/>
    <s v="Loss"/>
  </r>
  <r>
    <x v="418"/>
    <n v="63"/>
    <n v="83"/>
    <n v="11631245"/>
    <s v="Action"/>
    <s v="Adventure"/>
    <s v="Family"/>
    <s v="Sci-Fi"/>
    <m/>
    <m/>
    <m/>
    <s v="Zoom"/>
    <n v="15015"/>
    <n v="113"/>
    <s v="English"/>
    <s v="USA"/>
    <s v="PG"/>
    <n v="35000000"/>
    <n v="2006"/>
    <n v="4.2"/>
    <n v="1.4"/>
    <n v="-23368755"/>
    <s v="Loss"/>
  </r>
  <r>
    <x v="41"/>
    <n v="335"/>
    <n v="123"/>
    <n v="10137502"/>
    <s v="Adventure"/>
    <s v="Biography"/>
    <s v="Drama"/>
    <s v="Thriller"/>
    <m/>
    <m/>
    <m/>
    <s v="The Walk"/>
    <n v="77394"/>
    <n v="195"/>
    <s v="English"/>
    <s v="USA"/>
    <s v="PG"/>
    <n v="35000000"/>
    <n v="2015"/>
    <n v="7.4"/>
    <n v="2"/>
    <n v="-24862498"/>
    <s v="Loss"/>
  </r>
  <r>
    <x v="608"/>
    <n v="24"/>
    <n v="101"/>
    <n v="6448817"/>
    <s v="Action"/>
    <s v="Adventure"/>
    <s v="Fantasy"/>
    <m/>
    <m/>
    <m/>
    <m/>
    <s v="Warriors of Virtue"/>
    <n v="2189"/>
    <n v="31"/>
    <s v="English"/>
    <s v="USA"/>
    <s v="PG"/>
    <n v="35000000"/>
    <n v="1997"/>
    <n v="4.5999999999999996"/>
    <n v="1.7"/>
    <n v="-28551183"/>
    <s v="Loss"/>
  </r>
  <r>
    <x v="17"/>
    <n v="147"/>
    <n v="117"/>
    <n v="7458269"/>
    <s v="Comedy"/>
    <s v="Drama"/>
    <s v="Romance"/>
    <m/>
    <m/>
    <m/>
    <m/>
    <s v="A Good Year"/>
    <n v="70698"/>
    <n v="196"/>
    <s v="English"/>
    <s v="USA"/>
    <s v="PG-13"/>
    <n v="35000000"/>
    <n v="2006"/>
    <n v="6.9"/>
    <n v="2"/>
    <n v="-27541731"/>
    <s v="Loss"/>
  </r>
  <r>
    <x v="101"/>
    <n v="10"/>
    <n v="114"/>
    <n v="4651977"/>
    <s v="Drama"/>
    <m/>
    <m/>
    <m/>
    <m/>
    <m/>
    <m/>
    <s v="Radio Flyer"/>
    <n v="10410"/>
    <n v="71"/>
    <s v="English"/>
    <s v="USA"/>
    <s v="PG-13"/>
    <n v="35000000"/>
    <n v="1992"/>
    <n v="6.9"/>
    <n v="1.9"/>
    <n v="-30348023"/>
    <s v="Loss"/>
  </r>
  <r>
    <x v="315"/>
    <n v="12"/>
    <n v="330"/>
    <n v="4496583"/>
    <s v="Crime"/>
    <s v="Drama"/>
    <m/>
    <m/>
    <m/>
    <m/>
    <m/>
    <s v="Blood In, Blood Out"/>
    <n v="23181"/>
    <n v="129"/>
    <s v="English"/>
    <s v="USA"/>
    <s v="R"/>
    <n v="35000000"/>
    <n v="1993"/>
    <n v="8"/>
    <n v="5.5"/>
    <n v="-30503417"/>
    <s v="Loss"/>
  </r>
  <r>
    <x v="609"/>
    <n v="50"/>
    <n v="121"/>
    <n v="2221994"/>
    <s v="Action"/>
    <s v="Drama"/>
    <s v="Sci-Fi"/>
    <s v="Thriller"/>
    <m/>
    <m/>
    <m/>
    <s v="Smilla's Sense of Snow"/>
    <n v="11747"/>
    <n v="99"/>
    <s v="English"/>
    <s v="Denmark"/>
    <s v="R"/>
    <n v="35000000"/>
    <n v="1997"/>
    <n v="6.4"/>
    <n v="2"/>
    <n v="-32778006"/>
    <s v="Loss"/>
  </r>
  <r>
    <x v="199"/>
    <n v="149"/>
    <n v="114"/>
    <n v="6592103"/>
    <s v="Crime"/>
    <s v="Drama"/>
    <s v="Mystery"/>
    <s v="Thriller"/>
    <m/>
    <m/>
    <m/>
    <s v="Femme Fatale"/>
    <n v="28584"/>
    <n v="232"/>
    <s v="English"/>
    <s v="France"/>
    <s v="R"/>
    <n v="35000000"/>
    <n v="2002"/>
    <n v="6.3"/>
    <n v="1.9"/>
    <n v="-28407897"/>
    <s v="Loss"/>
  </r>
  <r>
    <x v="102"/>
    <n v="95"/>
    <n v="148"/>
    <n v="630779"/>
    <s v="Drama"/>
    <s v="Romance"/>
    <s v="War"/>
    <s v="Western"/>
    <m/>
    <m/>
    <m/>
    <s v="Ride with the Devil"/>
    <n v="11101"/>
    <n v="159"/>
    <s v="English"/>
    <s v="USA"/>
    <s v="R"/>
    <n v="35000000"/>
    <n v="1999"/>
    <n v="6.8"/>
    <n v="2.5"/>
    <n v="-34369221"/>
    <s v="Loss"/>
  </r>
  <r>
    <x v="332"/>
    <n v="297"/>
    <n v="113"/>
    <n v="102413606"/>
    <s v="Action"/>
    <s v="Mystery"/>
    <s v="Sci-Fi"/>
    <s v="Thriller"/>
    <m/>
    <m/>
    <m/>
    <s v="The Maze Runner"/>
    <n v="310903"/>
    <n v="524"/>
    <s v="English"/>
    <s v="USA"/>
    <s v="PG-13"/>
    <n v="34000000"/>
    <n v="2014"/>
    <n v="6.8"/>
    <n v="1.9"/>
    <n v="68413606"/>
    <s v="Profit"/>
  </r>
  <r>
    <x v="610"/>
    <n v="90"/>
    <n v="91"/>
    <n v="10214013"/>
    <s v="Comedy"/>
    <m/>
    <m/>
    <m/>
    <m/>
    <m/>
    <m/>
    <s v="Unfinished Business"/>
    <n v="23072"/>
    <n v="89"/>
    <s v="English"/>
    <s v="USA"/>
    <s v="R"/>
    <n v="35000000"/>
    <n v="2015"/>
    <n v="5.4"/>
    <n v="1.5"/>
    <n v="-24785987"/>
    <s v="Loss"/>
  </r>
  <r>
    <x v="46"/>
    <n v="56"/>
    <n v="139"/>
    <n v="32000000"/>
    <s v="Drama"/>
    <s v="Romance"/>
    <m/>
    <m/>
    <m/>
    <m/>
    <m/>
    <s v="The Age of Innocence"/>
    <n v="36267"/>
    <n v="150"/>
    <s v="English"/>
    <s v="USA"/>
    <s v="PG"/>
    <n v="30000000"/>
    <n v="1993"/>
    <n v="7.2"/>
    <n v="2.2999999999999998"/>
    <n v="2000000"/>
    <s v="Profit"/>
  </r>
  <r>
    <x v="116"/>
    <n v="274"/>
    <n v="96"/>
    <n v="10139254"/>
    <s v="Drama"/>
    <s v="Sci-Fi"/>
    <m/>
    <m/>
    <m/>
    <m/>
    <m/>
    <s v="The Fountain"/>
    <n v="190990"/>
    <n v="915"/>
    <s v="English"/>
    <s v="USA"/>
    <s v="PG-13"/>
    <n v="35000000"/>
    <n v="2006"/>
    <n v="7.3"/>
    <n v="1.6"/>
    <n v="-24860746"/>
    <s v="Loss"/>
  </r>
  <r>
    <x v="611"/>
    <n v="68"/>
    <n v="102"/>
    <n v="11227940"/>
    <s v="Action"/>
    <s v="Adventure"/>
    <s v="Comedy"/>
    <s v="Drama"/>
    <s v="Thriller"/>
    <m/>
    <m/>
    <s v="Chill Factor"/>
    <n v="8367"/>
    <n v="94"/>
    <s v="English"/>
    <s v="USA"/>
    <s v="R"/>
    <n v="34000000"/>
    <n v="1999"/>
    <n v="5.2"/>
    <n v="1.7"/>
    <n v="-22772060"/>
    <s v="Loss"/>
  </r>
  <r>
    <x v="163"/>
    <n v="98"/>
    <n v="96"/>
    <n v="183125"/>
    <s v="Action"/>
    <s v="Crime"/>
    <s v="Drama"/>
    <s v="Thriller"/>
    <m/>
    <m/>
    <m/>
    <s v="Stolen"/>
    <n v="36914"/>
    <n v="86"/>
    <s v="English"/>
    <s v="USA"/>
    <s v="R"/>
    <n v="35000000"/>
    <n v="2012"/>
    <n v="5.5"/>
    <n v="1.6"/>
    <n v="-34816875"/>
    <s v="Loss"/>
  </r>
  <r>
    <x v="612"/>
    <n v="256"/>
    <n v="101"/>
    <n v="15081783"/>
    <s v="Adventure"/>
    <s v="Animation"/>
    <s v="Family"/>
    <s v="Fantasy"/>
    <m/>
    <m/>
    <m/>
    <s v="Ponyo"/>
    <n v="85589"/>
    <n v="144"/>
    <s v="Japanese"/>
    <s v="Japan"/>
    <s v="G"/>
    <n v="34000000"/>
    <n v="2008"/>
    <n v="7.7"/>
    <n v="1.7"/>
    <n v="-18918217"/>
    <s v="Loss"/>
  </r>
  <r>
    <x v="613"/>
    <n v="117"/>
    <n v="128"/>
    <n v="37432299"/>
    <s v="Drama"/>
    <s v="Romance"/>
    <m/>
    <m/>
    <m/>
    <m/>
    <m/>
    <s v="The Longest Ride"/>
    <n v="50041"/>
    <n v="116"/>
    <s v="English"/>
    <s v="USA"/>
    <s v="PG-13"/>
    <n v="34000000"/>
    <n v="2015"/>
    <n v="7.1"/>
    <n v="2.1"/>
    <n v="3432299"/>
    <s v="Profit"/>
  </r>
  <r>
    <x v="614"/>
    <n v="107"/>
    <n v="109"/>
    <n v="10654581"/>
    <s v="Drama"/>
    <s v="Sci-Fi"/>
    <s v="Thriller"/>
    <m/>
    <m/>
    <m/>
    <m/>
    <s v="The Astronaut's Wife"/>
    <n v="45497"/>
    <n v="260"/>
    <s v="English"/>
    <s v="USA"/>
    <s v="R"/>
    <n v="34000000"/>
    <n v="1999"/>
    <n v="5.3"/>
    <n v="1.8"/>
    <n v="-23345419"/>
    <s v="Loss"/>
  </r>
  <r>
    <x v="615"/>
    <n v="52"/>
    <n v="114"/>
    <n v="6543194"/>
    <s v="Adventure"/>
    <s v="Drama"/>
    <s v="Romance"/>
    <m/>
    <m/>
    <m/>
    <m/>
    <s v="I Dreamed of Africa"/>
    <n v="3740"/>
    <n v="61"/>
    <s v="English"/>
    <s v="USA"/>
    <s v="PG-13"/>
    <n v="34000000"/>
    <n v="2000"/>
    <n v="5.6"/>
    <n v="1.9"/>
    <n v="-27456806"/>
    <s v="Loss"/>
  </r>
  <r>
    <x v="383"/>
    <n v="135"/>
    <n v="105"/>
    <n v="13101142"/>
    <s v="Comedy"/>
    <s v="Romance"/>
    <s v="Sport"/>
    <m/>
    <m/>
    <m/>
    <m/>
    <s v="Playing for Keeps"/>
    <n v="23916"/>
    <n v="50"/>
    <s v="English"/>
    <s v="USA"/>
    <s v="PG-13"/>
    <n v="35000000"/>
    <n v="2012"/>
    <n v="5.7"/>
    <n v="1.8"/>
    <n v="-21898858"/>
    <s v="Loss"/>
  </r>
  <r>
    <x v="536"/>
    <n v="211"/>
    <n v="141"/>
    <n v="8324748"/>
    <s v="Biography"/>
    <s v="Drama"/>
    <s v="History"/>
    <m/>
    <m/>
    <m/>
    <m/>
    <s v="Mandela: Long Walk to Freedom"/>
    <n v="21223"/>
    <n v="108"/>
    <s v="English"/>
    <s v="UK"/>
    <s v="PG-13"/>
    <n v="35000000"/>
    <n v="2013"/>
    <n v="7.1"/>
    <n v="2.4"/>
    <n v="-26675252"/>
    <s v="Loss"/>
  </r>
  <r>
    <x v="323"/>
    <n v="81"/>
    <n v="138"/>
    <n v="141340178"/>
    <s v="Drama"/>
    <s v="Thriller"/>
    <m/>
    <m/>
    <m/>
    <m/>
    <m/>
    <s v="A Few Good Men"/>
    <n v="181879"/>
    <n v="319"/>
    <s v="English"/>
    <s v="USA"/>
    <s v="R"/>
    <n v="40000000"/>
    <n v="1992"/>
    <n v="7.6"/>
    <n v="2.2999999999999998"/>
    <n v="101340178"/>
    <s v="Profit"/>
  </r>
  <r>
    <x v="285"/>
    <n v="107"/>
    <n v="101"/>
    <n v="51758599"/>
    <s v="Action"/>
    <s v="Comedy"/>
    <s v="Crime"/>
    <s v="Drama"/>
    <s v="Thriller"/>
    <m/>
    <m/>
    <s v="Exit Wounds"/>
    <n v="27580"/>
    <n v="232"/>
    <s v="English"/>
    <s v="USA"/>
    <s v="R"/>
    <n v="33000000"/>
    <n v="2001"/>
    <n v="5.5"/>
    <n v="1.7"/>
    <n v="18758599"/>
    <s v="Profit"/>
  </r>
  <r>
    <x v="146"/>
    <n v="100"/>
    <n v="99"/>
    <n v="117559438"/>
    <s v="Action"/>
    <s v="Comedy"/>
    <s v="Crime"/>
    <m/>
    <m/>
    <m/>
    <m/>
    <s v="Big Momma's House"/>
    <n v="66941"/>
    <n v="148"/>
    <s v="English"/>
    <s v="USA"/>
    <s v="PG-13"/>
    <n v="30000000"/>
    <n v="2000"/>
    <n v="5.0999999999999996"/>
    <n v="1.6"/>
    <n v="87559438"/>
    <s v="Profit"/>
  </r>
  <r>
    <x v="616"/>
    <n v="195"/>
    <n v="89"/>
    <n v="21426805"/>
    <s v="Action"/>
    <s v="Adventure"/>
    <s v="Horror"/>
    <s v="Sci-Fi"/>
    <s v="Thriller"/>
    <m/>
    <m/>
    <s v="The Darkest Hour"/>
    <n v="49312"/>
    <n v="211"/>
    <s v="English"/>
    <s v="USA"/>
    <s v="PG-13"/>
    <n v="30000000"/>
    <n v="2011"/>
    <n v="4.9000000000000004"/>
    <n v="1.5"/>
    <n v="-8573195"/>
    <s v="Loss"/>
  </r>
  <r>
    <x v="617"/>
    <n v="121"/>
    <n v="99"/>
    <n v="35057332"/>
    <s v="Drama"/>
    <s v="Music"/>
    <s v="Romance"/>
    <m/>
    <m/>
    <m/>
    <m/>
    <s v="Step Up Revolution"/>
    <n v="45394"/>
    <n v="72"/>
    <s v="English"/>
    <s v="USA"/>
    <s v="PG-13"/>
    <n v="33000000"/>
    <n v="2012"/>
    <n v="6.5"/>
    <n v="1.6"/>
    <n v="2057332"/>
    <s v="Profit"/>
  </r>
  <r>
    <x v="476"/>
    <n v="285"/>
    <n v="105"/>
    <n v="34014398"/>
    <s v="Action"/>
    <s v="Adventure"/>
    <s v="Crime"/>
    <s v="Drama"/>
    <s v="Thriller"/>
    <m/>
    <m/>
    <s v="Snakes on a Plane"/>
    <n v="115649"/>
    <n v="1033"/>
    <s v="English"/>
    <s v="Germany"/>
    <s v="R"/>
    <n v="33000000"/>
    <n v="2006"/>
    <n v="5.6"/>
    <n v="1.8"/>
    <n v="1014398"/>
    <s v="Profit"/>
  </r>
  <r>
    <x v="618"/>
    <n v="103"/>
    <n v="97"/>
    <n v="28927720"/>
    <s v="Crime"/>
    <s v="Horror"/>
    <s v="Mystery"/>
    <s v="Thriller"/>
    <m/>
    <m/>
    <m/>
    <s v="The Watcher"/>
    <n v="22220"/>
    <n v="181"/>
    <s v="English"/>
    <s v="USA"/>
    <s v="R"/>
    <n v="33000000"/>
    <n v="2000"/>
    <n v="5.3"/>
    <n v="1.6"/>
    <n v="-4072280"/>
    <s v="Loss"/>
  </r>
  <r>
    <x v="619"/>
    <n v="192"/>
    <n v="140"/>
    <n v="33682273"/>
    <s v="Action"/>
    <s v="Crime"/>
    <s v="Drama"/>
    <s v="Thriller"/>
    <m/>
    <m/>
    <m/>
    <s v="The Punisher"/>
    <n v="124242"/>
    <n v="622"/>
    <s v="English"/>
    <s v="USA"/>
    <s v="R"/>
    <n v="33000000"/>
    <n v="2004"/>
    <n v="6.5"/>
    <n v="2.2999999999999998"/>
    <n v="682273"/>
    <s v="Profit"/>
  </r>
  <r>
    <x v="620"/>
    <n v="90"/>
    <n v="118"/>
    <n v="4280577"/>
    <s v="Drama"/>
    <s v="Romance"/>
    <s v="Sport"/>
    <m/>
    <m/>
    <m/>
    <m/>
    <s v="Goal! The Dream Begins"/>
    <n v="50919"/>
    <n v="114"/>
    <s v="English"/>
    <s v="USA"/>
    <s v="PG-13"/>
    <n v="10000000"/>
    <n v="2005"/>
    <n v="6.8"/>
    <n v="2"/>
    <n v="-5719423"/>
    <s v="Loss"/>
  </r>
  <r>
    <x v="621"/>
    <n v="258"/>
    <n v="94"/>
    <n v="17120019"/>
    <s v="Action"/>
    <s v="Crime"/>
    <s v="Thriller"/>
    <m/>
    <m/>
    <m/>
    <m/>
    <s v="Safe"/>
    <n v="83097"/>
    <n v="134"/>
    <s v="English"/>
    <s v="USA"/>
    <s v="R"/>
    <n v="30000000"/>
    <n v="2012"/>
    <n v="6.5"/>
    <n v="1.6"/>
    <n v="-12879981"/>
    <s v="Loss"/>
  </r>
  <r>
    <x v="35"/>
    <n v="56"/>
    <n v="124"/>
    <n v="8406264"/>
    <s v="Comedy"/>
    <s v="Drama"/>
    <s v="Romance"/>
    <m/>
    <m/>
    <m/>
    <m/>
    <s v="Pushing Tin"/>
    <n v="24826"/>
    <n v="175"/>
    <s v="English"/>
    <s v="USA"/>
    <s v="R"/>
    <n v="38000000"/>
    <n v="1999"/>
    <n v="6"/>
    <n v="2.1"/>
    <n v="-29593736"/>
    <s v="Loss"/>
  </r>
  <r>
    <x v="622"/>
    <n v="197"/>
    <n v="134"/>
    <n v="309125409"/>
    <s v="Action"/>
    <s v="Adventure"/>
    <s v="Fantasy"/>
    <s v="Sci-Fi"/>
    <m/>
    <m/>
    <m/>
    <s v="Star Wars: Episode VI - Return of the Jedi"/>
    <n v="681857"/>
    <n v="647"/>
    <s v="English"/>
    <s v="USA"/>
    <s v="PG"/>
    <n v="32500000"/>
    <n v="1983"/>
    <n v="8.4"/>
    <n v="2.2000000000000002"/>
    <n v="276625409"/>
    <s v="Profit"/>
  </r>
  <r>
    <x v="623"/>
    <n v="254"/>
    <n v="113"/>
    <n v="10955425"/>
    <s v="Action"/>
    <s v="Sci-Fi"/>
    <s v="Thriller"/>
    <m/>
    <m/>
    <m/>
    <m/>
    <s v="Doomsday"/>
    <n v="62770"/>
    <n v="396"/>
    <s v="English"/>
    <s v="UK"/>
    <s v="R"/>
    <n v="30000000"/>
    <n v="2008"/>
    <n v="6"/>
    <n v="1.9"/>
    <n v="-19044575"/>
    <s v="Loss"/>
  </r>
  <r>
    <x v="534"/>
    <n v="299"/>
    <n v="124"/>
    <n v="34180954"/>
    <s v="Drama"/>
    <s v="Romance"/>
    <m/>
    <m/>
    <m/>
    <m/>
    <m/>
    <s v="The Reader"/>
    <n v="189812"/>
    <n v="370"/>
    <s v="English"/>
    <s v="USA"/>
    <s v="R"/>
    <n v="32000000"/>
    <n v="2008"/>
    <n v="7.6"/>
    <n v="2.1"/>
    <n v="2180954"/>
    <s v="Profit"/>
  </r>
  <r>
    <x v="45"/>
    <n v="152"/>
    <n v="97"/>
    <n v="173381405"/>
    <s v="Comedy"/>
    <s v="Family"/>
    <s v="Fantasy"/>
    <s v="Romance"/>
    <m/>
    <m/>
    <m/>
    <s v="Elf"/>
    <n v="147597"/>
    <n v="395"/>
    <s v="English"/>
    <s v="USA"/>
    <s v="PG"/>
    <n v="33000000"/>
    <n v="2003"/>
    <n v="6.9"/>
    <n v="1.6"/>
    <n v="140381405"/>
    <s v="Profit"/>
  </r>
  <r>
    <x v="67"/>
    <n v="53"/>
    <n v="123"/>
    <n v="104632573"/>
    <s v="Drama"/>
    <s v="Fantasy"/>
    <s v="Romance"/>
    <s v="Sci-Fi"/>
    <m/>
    <m/>
    <m/>
    <s v="Phenomenon"/>
    <n v="63839"/>
    <n v="118"/>
    <s v="English"/>
    <s v="USA"/>
    <s v="PG"/>
    <n v="32000000"/>
    <n v="1996"/>
    <n v="6.4"/>
    <n v="2"/>
    <n v="72632573"/>
    <s v="Profit"/>
  </r>
  <r>
    <x v="339"/>
    <n v="67"/>
    <n v="99"/>
    <n v="81150692"/>
    <s v="Adventure"/>
    <s v="Comedy"/>
    <s v="Family"/>
    <s v="Sport"/>
    <m/>
    <m/>
    <m/>
    <s v="Snow Dogs"/>
    <n v="20219"/>
    <n v="100"/>
    <s v="English"/>
    <s v="Canada"/>
    <s v="PG"/>
    <n v="35000000"/>
    <n v="2002"/>
    <n v="5.0999999999999996"/>
    <n v="1.6"/>
    <n v="46150692"/>
    <s v="Profit"/>
  </r>
  <r>
    <x v="101"/>
    <n v="88"/>
    <n v="101"/>
    <n v="60328558"/>
    <s v="Comedy"/>
    <s v="Drama"/>
    <s v="Fantasy"/>
    <m/>
    <m/>
    <m/>
    <m/>
    <s v="Scrooged"/>
    <n v="61396"/>
    <n v="159"/>
    <s v="English"/>
    <s v="USA"/>
    <s v="PG-13"/>
    <n v="32000000"/>
    <n v="1988"/>
    <n v="7"/>
    <n v="1.7"/>
    <n v="28328558"/>
    <s v="Profit"/>
  </r>
  <r>
    <x v="624"/>
    <n v="163"/>
    <n v="92"/>
    <n v="80197993"/>
    <s v="Comedy"/>
    <s v="Family"/>
    <s v="Sport"/>
    <m/>
    <m/>
    <m/>
    <m/>
    <s v="Nacho Libre"/>
    <n v="65551"/>
    <n v="441"/>
    <s v="English"/>
    <s v="Germany"/>
    <s v="PG"/>
    <n v="32000000"/>
    <n v="2006"/>
    <n v="5.7"/>
    <n v="1.5"/>
    <n v="48197993"/>
    <s v="Profit"/>
  </r>
  <r>
    <x v="95"/>
    <n v="371"/>
    <n v="131"/>
    <n v="169076745"/>
    <s v="Comedy"/>
    <s v="Romance"/>
    <m/>
    <m/>
    <m/>
    <m/>
    <m/>
    <s v="Bridesmaids"/>
    <n v="218711"/>
    <n v="485"/>
    <s v="English"/>
    <s v="USA"/>
    <s v="R"/>
    <n v="32500000"/>
    <n v="2011"/>
    <n v="6.8"/>
    <n v="2.2000000000000002"/>
    <n v="136576745"/>
    <s v="Profit"/>
  </r>
  <r>
    <x v="509"/>
    <n v="418"/>
    <n v="107"/>
    <n v="101470202"/>
    <s v="Comedy"/>
    <s v="Fantasy"/>
    <m/>
    <m/>
    <m/>
    <m/>
    <m/>
    <s v="This Is the End"/>
    <n v="310540"/>
    <n v="669"/>
    <s v="English"/>
    <s v="USA"/>
    <s v="R"/>
    <n v="32000000"/>
    <n v="2013"/>
    <n v="6.7"/>
    <n v="1.8"/>
    <n v="69470202"/>
    <s v="Profit"/>
  </r>
  <r>
    <x v="625"/>
    <n v="131"/>
    <n v="103"/>
    <n v="50041732"/>
    <s v="Horror"/>
    <m/>
    <m/>
    <m/>
    <m/>
    <m/>
    <m/>
    <s v="Stigmata"/>
    <n v="54390"/>
    <n v="398"/>
    <s v="English"/>
    <s v="USA"/>
    <s v="R"/>
    <n v="29000000"/>
    <n v="1999"/>
    <n v="6.2"/>
    <n v="1.7"/>
    <n v="21041732"/>
    <s v="Profit"/>
  </r>
  <r>
    <x v="613"/>
    <n v="98"/>
    <n v="129"/>
    <n v="48814909"/>
    <s v="Biography"/>
    <s v="Drama"/>
    <m/>
    <m/>
    <m/>
    <m/>
    <m/>
    <s v="Men of Honor"/>
    <n v="89424"/>
    <n v="224"/>
    <s v="English"/>
    <s v="USA"/>
    <s v="R"/>
    <n v="32000000"/>
    <n v="2000"/>
    <n v="7.2"/>
    <n v="2.2000000000000002"/>
    <n v="16814909"/>
    <s v="Profit"/>
  </r>
  <r>
    <x v="626"/>
    <n v="119"/>
    <n v="107"/>
    <n v="57744720"/>
    <s v="Action"/>
    <s v="Crime"/>
    <s v="Thriller"/>
    <m/>
    <m/>
    <m/>
    <m/>
    <s v="Takers"/>
    <n v="46961"/>
    <n v="132"/>
    <s v="English"/>
    <s v="USA"/>
    <s v="PG-13"/>
    <n v="20000000"/>
    <n v="2010"/>
    <n v="6.2"/>
    <n v="1.8"/>
    <n v="37744720"/>
    <s v="Profit"/>
  </r>
  <r>
    <x v="627"/>
    <n v="133"/>
    <n v="89"/>
    <n v="21784432"/>
    <s v="Comedy"/>
    <m/>
    <m/>
    <m/>
    <m/>
    <m/>
    <m/>
    <s v="The Big Wedding"/>
    <n v="37493"/>
    <n v="108"/>
    <s v="English"/>
    <s v="USA"/>
    <s v="R"/>
    <n v="35000000"/>
    <n v="2013"/>
    <n v="5.6"/>
    <n v="1.5"/>
    <n v="-13215568"/>
    <s v="Loss"/>
  </r>
  <r>
    <x v="520"/>
    <n v="88"/>
    <n v="113"/>
    <n v="37911876"/>
    <s v="Action"/>
    <s v="Comedy"/>
    <s v="Crime"/>
    <m/>
    <m/>
    <m/>
    <m/>
    <s v="Big Mommas: Like Father, Like Son"/>
    <n v="19671"/>
    <n v="47"/>
    <s v="English"/>
    <s v="USA"/>
    <s v="PG-13"/>
    <n v="32000000"/>
    <n v="2011"/>
    <n v="4.4000000000000004"/>
    <n v="1.9"/>
    <n v="5911876"/>
    <s v="Profit"/>
  </r>
  <r>
    <x v="71"/>
    <n v="522"/>
    <n v="93"/>
    <n v="54696902"/>
    <s v="Mystery"/>
    <s v="Sci-Fi"/>
    <s v="Thriller"/>
    <m/>
    <m/>
    <m/>
    <m/>
    <s v="Source Code"/>
    <n v="379462"/>
    <n v="571"/>
    <s v="English"/>
    <s v="USA"/>
    <s v="PG-13"/>
    <n v="32000000"/>
    <n v="2011"/>
    <n v="7.5"/>
    <n v="1.6"/>
    <n v="22696902"/>
    <s v="Profit"/>
  </r>
  <r>
    <x v="417"/>
    <n v="43"/>
    <n v="120"/>
    <n v="36733909"/>
    <s v="Adventure"/>
    <s v="Biography"/>
    <s v="Drama"/>
    <s v="Thriller"/>
    <m/>
    <m/>
    <m/>
    <s v="Alive"/>
    <n v="38949"/>
    <n v="112"/>
    <s v="English"/>
    <s v="USA"/>
    <s v="R"/>
    <n v="32000000"/>
    <n v="1993"/>
    <n v="7.1"/>
    <n v="2"/>
    <n v="4733909"/>
    <s v="Profit"/>
  </r>
  <r>
    <x v="127"/>
    <n v="224"/>
    <n v="98"/>
    <n v="35063732"/>
    <s v="Mystery"/>
    <s v="Thriller"/>
    <m/>
    <m/>
    <m/>
    <m/>
    <m/>
    <s v="The Number 23"/>
    <n v="164608"/>
    <n v="383"/>
    <s v="English"/>
    <s v="USA"/>
    <s v="R"/>
    <n v="32000000"/>
    <n v="2007"/>
    <n v="6.4"/>
    <n v="1.6"/>
    <n v="3063732"/>
    <s v="Profit"/>
  </r>
  <r>
    <x v="348"/>
    <n v="122"/>
    <n v="105"/>
    <n v="99462"/>
    <s v="Action"/>
    <s v="Adventure"/>
    <s v="Drama"/>
    <s v="Family"/>
    <m/>
    <m/>
    <m/>
    <s v="The Young and Prodigious T.S. Spivet"/>
    <n v="11347"/>
    <n v="28"/>
    <s v="English"/>
    <s v="France"/>
    <s v="PG"/>
    <n v="33000000"/>
    <n v="2013"/>
    <n v="7.1"/>
    <n v="1.8"/>
    <n v="-32900538"/>
    <s v="Loss"/>
  </r>
  <r>
    <x v="628"/>
    <n v="75"/>
    <n v="98"/>
    <n v="32701088"/>
    <s v="Drama"/>
    <s v="Family"/>
    <s v="Sport"/>
    <m/>
    <m/>
    <m/>
    <m/>
    <s v="Dreamer: Inspired by a True Story"/>
    <n v="10018"/>
    <n v="108"/>
    <s v="English"/>
    <s v="USA"/>
    <s v="PG"/>
    <n v="32000000"/>
    <n v="2005"/>
    <n v="6.9"/>
    <n v="1.6"/>
    <n v="701088"/>
    <s v="Profit"/>
  </r>
  <r>
    <x v="448"/>
    <n v="441"/>
    <n v="96"/>
    <n v="31493782"/>
    <s v="Crime"/>
    <s v="Drama"/>
    <s v="Thriller"/>
    <m/>
    <m/>
    <m/>
    <m/>
    <s v="A History of Violence"/>
    <n v="186606"/>
    <n v="1125"/>
    <s v="English"/>
    <s v="USA"/>
    <s v="R"/>
    <n v="32000000"/>
    <n v="2005"/>
    <n v="7.5"/>
    <n v="1.6"/>
    <n v="-506218"/>
    <s v="Loss"/>
  </r>
  <r>
    <x v="108"/>
    <n v="163"/>
    <n v="87"/>
    <n v="43095600"/>
    <s v="Action"/>
    <s v="Crime"/>
    <s v="Thriller"/>
    <m/>
    <m/>
    <m/>
    <m/>
    <s v="Transporter 2"/>
    <n v="156267"/>
    <n v="340"/>
    <s v="English"/>
    <s v="France"/>
    <s v="PG-13"/>
    <n v="32000000"/>
    <n v="2005"/>
    <n v="6.3"/>
    <n v="1.4"/>
    <n v="11095600"/>
    <s v="Profit"/>
  </r>
  <r>
    <x v="5"/>
    <n v="63"/>
    <n v="107"/>
    <n v="18636537"/>
    <s v="Action"/>
    <s v="Thriller"/>
    <s v="Western"/>
    <m/>
    <m/>
    <m/>
    <m/>
    <s v="The Quick and the Dead"/>
    <n v="69197"/>
    <n v="216"/>
    <s v="English"/>
    <s v="Japan"/>
    <s v="R"/>
    <n v="32000000"/>
    <n v="1995"/>
    <n v="6.4"/>
    <n v="1.8"/>
    <n v="-13363463"/>
    <s v="Loss"/>
  </r>
  <r>
    <x v="477"/>
    <n v="90"/>
    <n v="90"/>
    <n v="17848322"/>
    <s v="Comedy"/>
    <s v="Romance"/>
    <m/>
    <m/>
    <m/>
    <m/>
    <m/>
    <s v="Laws of Attraction"/>
    <n v="18771"/>
    <n v="102"/>
    <s v="English"/>
    <s v="Ireland"/>
    <s v="PG-13"/>
    <n v="28000000"/>
    <n v="2004"/>
    <n v="5.9"/>
    <n v="1.5"/>
    <n v="-10151678"/>
    <s v="Loss"/>
  </r>
  <r>
    <x v="46"/>
    <n v="163"/>
    <n v="121"/>
    <n v="16640210"/>
    <s v="Drama"/>
    <s v="Thriller"/>
    <m/>
    <m/>
    <m/>
    <m/>
    <m/>
    <s v="Bringing Out the Dead"/>
    <n v="53028"/>
    <n v="382"/>
    <s v="English"/>
    <s v="USA"/>
    <s v="R"/>
    <n v="55000000"/>
    <n v="1999"/>
    <n v="6.8"/>
    <n v="2"/>
    <n v="-38359790"/>
    <s v="Loss"/>
  </r>
  <r>
    <x v="629"/>
    <n v="197"/>
    <n v="119"/>
    <n v="13763130"/>
    <s v="Action"/>
    <s v="Crime"/>
    <s v="Sci-Fi"/>
    <s v="Thriller"/>
    <m/>
    <m/>
    <m/>
    <s v="Repo Men"/>
    <n v="87768"/>
    <n v="187"/>
    <s v="English"/>
    <s v="USA"/>
    <s v="R"/>
    <n v="32000000"/>
    <n v="2010"/>
    <n v="6.3"/>
    <n v="2"/>
    <n v="-18236870"/>
    <s v="Loss"/>
  </r>
  <r>
    <x v="630"/>
    <n v="93"/>
    <n v="107"/>
    <n v="10956379"/>
    <s v="Action"/>
    <s v="Drama"/>
    <s v="Fantasy"/>
    <s v="Horror"/>
    <s v="Thriller"/>
    <m/>
    <m/>
    <s v="Dragon Wars: D-War"/>
    <n v="21506"/>
    <n v="364"/>
    <s v="English"/>
    <s v="South Korea"/>
    <s v="PG-13"/>
    <n v="35000000"/>
    <n v="2007"/>
    <n v="3.6"/>
    <n v="1.8"/>
    <n v="-24043621"/>
    <s v="Loss"/>
  </r>
  <r>
    <x v="562"/>
    <n v="15"/>
    <n v="110"/>
    <n v="4357000"/>
    <s v="Comedy"/>
    <s v="Family"/>
    <s v="Fantasy"/>
    <m/>
    <m/>
    <m/>
    <m/>
    <s v="Bogus"/>
    <n v="5176"/>
    <n v="30"/>
    <s v="English"/>
    <s v="USA"/>
    <s v="PG"/>
    <n v="30000000"/>
    <n v="1996"/>
    <n v="5.3"/>
    <n v="1.8"/>
    <n v="-25643000"/>
    <s v="Loss"/>
  </r>
  <r>
    <x v="631"/>
    <n v="260"/>
    <n v="100"/>
    <n v="22525921"/>
    <s v="Comedy"/>
    <m/>
    <m/>
    <m/>
    <m/>
    <m/>
    <m/>
    <s v="The Incredible Burt Wonderstone"/>
    <n v="60596"/>
    <n v="158"/>
    <s v="English"/>
    <s v="USA"/>
    <s v="PG-13"/>
    <n v="30000000"/>
    <n v="2013"/>
    <n v="5.9"/>
    <n v="1.7"/>
    <n v="-7474079"/>
    <s v="Loss"/>
  </r>
  <r>
    <x v="162"/>
    <n v="18"/>
    <n v="75"/>
    <n v="3562749"/>
    <s v="Animation"/>
    <s v="Comedy"/>
    <s v="Family"/>
    <s v="Fantasy"/>
    <s v="Musical"/>
    <m/>
    <m/>
    <s v="Cats Don't Dance"/>
    <n v="5600"/>
    <n v="49"/>
    <s v="English"/>
    <s v="USA"/>
    <s v="G"/>
    <n v="32000000"/>
    <n v="1997"/>
    <n v="6.9"/>
    <n v="1.2"/>
    <n v="-28437251"/>
    <s v="Loss"/>
  </r>
  <r>
    <x v="632"/>
    <n v="70"/>
    <n v="132"/>
    <n v="2899970"/>
    <s v="Drama"/>
    <m/>
    <m/>
    <m/>
    <m/>
    <m/>
    <m/>
    <s v="Cradle Will Rock"/>
    <n v="8039"/>
    <n v="161"/>
    <s v="English"/>
    <s v="USA"/>
    <s v="R"/>
    <n v="32000000"/>
    <n v="1999"/>
    <n v="6.9"/>
    <n v="2.2000000000000002"/>
    <n v="-29100030"/>
    <s v="Loss"/>
  </r>
  <r>
    <x v="143"/>
    <n v="183"/>
    <n v="105"/>
    <n v="1304837"/>
    <s v="Drama"/>
    <s v="Mystery"/>
    <s v="Thriller"/>
    <m/>
    <m/>
    <m/>
    <m/>
    <s v="The Good German"/>
    <n v="21481"/>
    <n v="175"/>
    <s v="English"/>
    <s v="USA"/>
    <s v="R"/>
    <n v="32000000"/>
    <n v="2006"/>
    <n v="6.1"/>
    <n v="1.8"/>
    <n v="-30695163"/>
    <s v="Loss"/>
  </r>
  <r>
    <x v="399"/>
    <n v="261"/>
    <n v="289"/>
    <n v="78800000"/>
    <s v="Drama"/>
    <s v="War"/>
    <m/>
    <m/>
    <m/>
    <m/>
    <m/>
    <s v="Apocalypse Now"/>
    <n v="450676"/>
    <n v="983"/>
    <s v="English"/>
    <s v="USA"/>
    <s v="R"/>
    <n v="31500000"/>
    <n v="1979"/>
    <n v="8.5"/>
    <n v="4.8"/>
    <n v="47300000"/>
    <s v="Profit"/>
  </r>
  <r>
    <x v="633"/>
    <n v="167"/>
    <n v="102"/>
    <n v="17797316"/>
    <s v="Comedy"/>
    <s v="Romance"/>
    <m/>
    <m/>
    <m/>
    <m/>
    <m/>
    <s v="Going the Distance"/>
    <n v="50523"/>
    <n v="113"/>
    <s v="English"/>
    <s v="USA"/>
    <s v="R"/>
    <n v="32000000"/>
    <n v="2010"/>
    <n v="6.3"/>
    <n v="1.7"/>
    <n v="-14202684"/>
    <s v="Loss"/>
  </r>
  <r>
    <x v="372"/>
    <n v="42"/>
    <n v="143"/>
    <n v="82528097"/>
    <s v="Drama"/>
    <s v="Music"/>
    <m/>
    <m/>
    <m/>
    <m/>
    <m/>
    <s v="Mr. Holland's Opus"/>
    <n v="30230"/>
    <n v="154"/>
    <s v="English"/>
    <s v="USA"/>
    <s v="PG"/>
    <n v="6500000"/>
    <n v="1995"/>
    <n v="7.3"/>
    <n v="2.4"/>
    <n v="76028097"/>
    <s v="Profit"/>
  </r>
  <r>
    <x v="634"/>
    <n v="130"/>
    <n v="113"/>
    <n v="14268533"/>
    <s v="Action"/>
    <s v="Crime"/>
    <s v="Drama"/>
    <s v="Mystery"/>
    <s v="Sci-Fi"/>
    <s v="Thriller"/>
    <m/>
    <s v="Criminal"/>
    <n v="17319"/>
    <n v="100"/>
    <s v="English"/>
    <s v="UK"/>
    <s v="R"/>
    <n v="31500000"/>
    <n v="2016"/>
    <n v="6.3"/>
    <n v="1.9"/>
    <n v="-17231467"/>
    <s v="Loss"/>
  </r>
  <r>
    <x v="197"/>
    <n v="66"/>
    <n v="161"/>
    <n v="87100000"/>
    <s v="Biography"/>
    <s v="Drama"/>
    <s v="Romance"/>
    <m/>
    <m/>
    <m/>
    <m/>
    <s v="Out of Africa"/>
    <n v="52339"/>
    <n v="200"/>
    <s v="English"/>
    <s v="USA"/>
    <s v="PG"/>
    <n v="31000000"/>
    <n v="1985"/>
    <n v="7.2"/>
    <n v="2.7"/>
    <n v="56100000"/>
    <s v="Profit"/>
  </r>
  <r>
    <x v="41"/>
    <n v="449"/>
    <n v="138"/>
    <n v="93749203"/>
    <s v="Drama"/>
    <s v="Thriller"/>
    <m/>
    <m/>
    <m/>
    <m/>
    <m/>
    <s v="Flight"/>
    <n v="264047"/>
    <n v="491"/>
    <s v="English"/>
    <s v="USA"/>
    <s v="R"/>
    <n v="31000000"/>
    <n v="2012"/>
    <n v="7.3"/>
    <n v="2.2999999999999998"/>
    <n v="62749203"/>
    <s v="Profit"/>
  </r>
  <r>
    <x v="635"/>
    <n v="121"/>
    <n v="126"/>
    <n v="62700000"/>
    <s v="Action"/>
    <s v="Adventure"/>
    <s v="Sci-Fi"/>
    <s v="Thriller"/>
    <m/>
    <m/>
    <m/>
    <s v="Moonraker"/>
    <n v="69534"/>
    <n v="294"/>
    <s v="English"/>
    <s v="UK"/>
    <s v="PG"/>
    <n v="34000000"/>
    <n v="1979"/>
    <n v="6.3"/>
    <n v="2.1"/>
    <n v="28700000"/>
    <s v="Profit"/>
  </r>
  <r>
    <x v="447"/>
    <n v="536"/>
    <n v="99"/>
    <n v="59073773"/>
    <s v="Adventure"/>
    <s v="Comedy"/>
    <s v="Crime"/>
    <s v="Drama"/>
    <m/>
    <m/>
    <m/>
    <s v="The Grand Budapest Hotel"/>
    <n v="475518"/>
    <n v="644"/>
    <s v="English"/>
    <s v="USA"/>
    <s v="R"/>
    <n v="25000000"/>
    <n v="2014"/>
    <n v="8.1"/>
    <n v="1.6"/>
    <n v="34073773"/>
    <s v="Profit"/>
  </r>
  <r>
    <x v="579"/>
    <n v="135"/>
    <n v="101"/>
    <n v="24185781"/>
    <s v="Drama"/>
    <s v="Mystery"/>
    <m/>
    <m/>
    <m/>
    <m/>
    <m/>
    <s v="Hearts in Atlantis"/>
    <n v="30339"/>
    <n v="268"/>
    <s v="English"/>
    <s v="USA"/>
    <s v="PG-13"/>
    <n v="31000000"/>
    <n v="2001"/>
    <n v="6.9"/>
    <n v="1.7"/>
    <n v="-6814219"/>
    <s v="Loss"/>
  </r>
  <r>
    <x v="417"/>
    <n v="74"/>
    <n v="103"/>
    <n v="53133888"/>
    <s v="Comedy"/>
    <s v="Fantasy"/>
    <s v="Horror"/>
    <s v="Thriller"/>
    <m/>
    <m/>
    <m/>
    <s v="Arachnophobia"/>
    <n v="50389"/>
    <n v="136"/>
    <s v="English"/>
    <s v="USA"/>
    <s v="PG-13"/>
    <n v="31000000"/>
    <n v="1990"/>
    <n v="6.3"/>
    <n v="1.7"/>
    <n v="22133888"/>
    <s v="Profit"/>
  </r>
  <r>
    <x v="287"/>
    <n v="168"/>
    <n v="118"/>
    <n v="44983704"/>
    <s v="Crime"/>
    <s v="Drama"/>
    <s v="Mystery"/>
    <s v="Sci-Fi"/>
    <s v="Thriller"/>
    <m/>
    <m/>
    <s v="Frequency"/>
    <n v="81866"/>
    <n v="510"/>
    <s v="English"/>
    <s v="USA"/>
    <s v="PG-13"/>
    <n v="31000000"/>
    <n v="2000"/>
    <n v="7.3"/>
    <n v="2"/>
    <n v="13983704"/>
    <s v="Profit"/>
  </r>
  <r>
    <x v="636"/>
    <n v="204"/>
    <n v="99"/>
    <n v="58879132"/>
    <s v="Adventure"/>
    <s v="Comedy"/>
    <m/>
    <m/>
    <m/>
    <m/>
    <m/>
    <s v="Vacation"/>
    <n v="66123"/>
    <n v="219"/>
    <s v="English"/>
    <s v="USA"/>
    <s v="R"/>
    <n v="31000000"/>
    <n v="2015"/>
    <n v="6.1"/>
    <n v="1.6"/>
    <n v="27879132"/>
    <s v="Profit"/>
  </r>
  <r>
    <x v="14"/>
    <n v="96"/>
    <n v="105"/>
    <n v="72077000"/>
    <s v="Comedy"/>
    <s v="Crime"/>
    <s v="Thriller"/>
    <m/>
    <m/>
    <m/>
    <m/>
    <s v="Get Shorty"/>
    <n v="62986"/>
    <n v="150"/>
    <s v="English"/>
    <s v="USA"/>
    <s v="R"/>
    <n v="30250000"/>
    <n v="1995"/>
    <n v="6.9"/>
    <n v="1.8"/>
    <n v="41827000"/>
    <s v="Profit"/>
  </r>
  <r>
    <x v="13"/>
    <n v="223"/>
    <n v="113"/>
    <n v="170684505"/>
    <s v="Comedy"/>
    <s v="Crime"/>
    <s v="Musical"/>
    <m/>
    <m/>
    <m/>
    <m/>
    <s v="Chicago"/>
    <n v="172080"/>
    <n v="1017"/>
    <s v="English"/>
    <s v="USA"/>
    <s v="PG-13"/>
    <n v="45000000"/>
    <n v="2002"/>
    <n v="7.2"/>
    <n v="1.9"/>
    <n v="125684505"/>
    <s v="Profit"/>
  </r>
  <r>
    <x v="196"/>
    <n v="112"/>
    <n v="93"/>
    <n v="163479795"/>
    <s v="Comedy"/>
    <s v="Drama"/>
    <m/>
    <m/>
    <m/>
    <m/>
    <m/>
    <s v="Big Daddy"/>
    <n v="161858"/>
    <n v="289"/>
    <s v="English"/>
    <s v="USA"/>
    <s v="PG-13"/>
    <n v="34200000"/>
    <n v="1999"/>
    <n v="6.4"/>
    <n v="1.6"/>
    <n v="129279795"/>
    <s v="Profit"/>
  </r>
  <r>
    <x v="637"/>
    <n v="142"/>
    <n v="108"/>
    <n v="145096820"/>
    <s v="Comedy"/>
    <m/>
    <m/>
    <m/>
    <m/>
    <m/>
    <m/>
    <s v="American Pie 2"/>
    <n v="200260"/>
    <n v="431"/>
    <s v="English"/>
    <s v="USA"/>
    <s v="R"/>
    <n v="30000000"/>
    <n v="2001"/>
    <n v="6.4"/>
    <n v="1.8"/>
    <n v="115096820"/>
    <s v="Profit"/>
  </r>
  <r>
    <x v="28"/>
    <n v="166"/>
    <n v="74"/>
    <n v="191796233"/>
    <s v="Adventure"/>
    <s v="Animation"/>
    <s v="Comedy"/>
    <s v="Family"/>
    <s v="Fantasy"/>
    <m/>
    <m/>
    <s v="Toy Story"/>
    <n v="623757"/>
    <n v="391"/>
    <s v="English"/>
    <s v="USA"/>
    <s v="G"/>
    <n v="30000000"/>
    <n v="1995"/>
    <n v="8.3000000000000007"/>
    <n v="1.2"/>
    <n v="161796233"/>
    <s v="Profit"/>
  </r>
  <r>
    <x v="148"/>
    <n v="114"/>
    <n v="116"/>
    <n v="121248145"/>
    <s v="Action"/>
    <s v="Adventure"/>
    <s v="Crime"/>
    <s v="Thriller"/>
    <m/>
    <m/>
    <m/>
    <s v="Speed"/>
    <n v="260981"/>
    <n v="373"/>
    <s v="English"/>
    <s v="USA"/>
    <s v="R"/>
    <n v="25000000"/>
    <n v="1994"/>
    <n v="7.2"/>
    <n v="1.9"/>
    <n v="96248145"/>
    <s v="Profit"/>
  </r>
  <r>
    <x v="638"/>
    <n v="214"/>
    <n v="104"/>
    <n v="125014030"/>
    <s v="Drama"/>
    <s v="Romance"/>
    <m/>
    <m/>
    <m/>
    <m/>
    <m/>
    <s v="The Vow"/>
    <n v="145852"/>
    <n v="164"/>
    <s v="English"/>
    <s v="USA"/>
    <s v="PG-13"/>
    <n v="30000000"/>
    <n v="2012"/>
    <n v="6.8"/>
    <n v="1.7"/>
    <n v="95014030"/>
    <s v="Profit"/>
  </r>
  <r>
    <x v="639"/>
    <n v="126"/>
    <n v="106"/>
    <n v="11854694"/>
    <s v="Drama"/>
    <m/>
    <m/>
    <m/>
    <m/>
    <m/>
    <m/>
    <s v="Extraordinary Measures"/>
    <n v="14281"/>
    <n v="64"/>
    <s v="English"/>
    <s v="USA"/>
    <s v="PG"/>
    <n v="31000000"/>
    <n v="2010"/>
    <n v="6.5"/>
    <n v="1.8"/>
    <n v="-19145306"/>
    <s v="Loss"/>
  </r>
  <r>
    <x v="621"/>
    <n v="157"/>
    <n v="120"/>
    <n v="115648585"/>
    <s v="Biography"/>
    <s v="Drama"/>
    <s v="Sport"/>
    <m/>
    <m/>
    <m/>
    <m/>
    <s v="Remember the Titans"/>
    <n v="160776"/>
    <n v="402"/>
    <s v="English"/>
    <s v="USA"/>
    <s v="PG"/>
    <n v="30000000"/>
    <n v="2000"/>
    <n v="7.8"/>
    <n v="2"/>
    <n v="85648585"/>
    <s v="Profit"/>
  </r>
  <r>
    <x v="125"/>
    <n v="104"/>
    <n v="135"/>
    <n v="122012643"/>
    <s v="Action"/>
    <s v="Adventure"/>
    <s v="Thriller"/>
    <m/>
    <m/>
    <m/>
    <m/>
    <s v="The Hunt for Red October"/>
    <n v="143696"/>
    <n v="241"/>
    <s v="English"/>
    <s v="USA"/>
    <s v="PG"/>
    <n v="30000000"/>
    <n v="1990"/>
    <n v="7.6"/>
    <n v="2.2000000000000002"/>
    <n v="92012643"/>
    <s v="Profit"/>
  </r>
  <r>
    <x v="565"/>
    <n v="304"/>
    <n v="132"/>
    <n v="116631310"/>
    <s v="Biography"/>
    <s v="Drama"/>
    <m/>
    <m/>
    <m/>
    <m/>
    <m/>
    <s v="Lee Daniels' The Butler"/>
    <n v="87665"/>
    <n v="323"/>
    <s v="English"/>
    <s v="USA"/>
    <s v="PG-13"/>
    <n v="30000000"/>
    <n v="2013"/>
    <n v="7.2"/>
    <n v="2.2000000000000002"/>
    <n v="86631310"/>
    <s v="Profit"/>
  </r>
  <r>
    <x v="414"/>
    <n v="191"/>
    <n v="92"/>
    <n v="114324072"/>
    <s v="Comedy"/>
    <s v="Sport"/>
    <m/>
    <m/>
    <m/>
    <m/>
    <m/>
    <s v="Dodgeball: A True Underdog Story"/>
    <n v="185338"/>
    <n v="392"/>
    <s v="English"/>
    <s v="USA"/>
    <s v="PG-13"/>
    <n v="20000000"/>
    <n v="2004"/>
    <n v="6.7"/>
    <n v="1.5"/>
    <n v="94324072"/>
    <s v="Profit"/>
  </r>
  <r>
    <x v="14"/>
    <n v="55"/>
    <n v="99"/>
    <n v="113502246"/>
    <s v="Comedy"/>
    <s v="Fantasy"/>
    <m/>
    <m/>
    <m/>
    <m/>
    <m/>
    <s v="The Addams Family"/>
    <n v="96607"/>
    <n v="125"/>
    <s v="English"/>
    <s v="USA"/>
    <s v="PG-13"/>
    <n v="38000000"/>
    <n v="1991"/>
    <n v="6.8"/>
    <n v="1.6"/>
    <n v="75502246"/>
    <s v="Profit"/>
  </r>
  <r>
    <x v="411"/>
    <n v="59"/>
    <n v="90"/>
    <n v="108360000"/>
    <s v="Adventure"/>
    <s v="Comedy"/>
    <m/>
    <m/>
    <m/>
    <m/>
    <m/>
    <s v="Ace Ventura: When Nature Calls"/>
    <n v="160321"/>
    <n v="178"/>
    <s v="English"/>
    <s v="USA"/>
    <s v="PG-13"/>
    <n v="30000000"/>
    <n v="1995"/>
    <n v="6.3"/>
    <n v="1.5"/>
    <n v="78360000"/>
    <s v="Profit"/>
  </r>
  <r>
    <x v="277"/>
    <n v="108"/>
    <n v="111"/>
    <n v="108244774"/>
    <s v="Comedy"/>
    <s v="Family"/>
    <s v="Romance"/>
    <m/>
    <m/>
    <m/>
    <m/>
    <s v="The Princess Diaries"/>
    <n v="94049"/>
    <n v="301"/>
    <s v="English"/>
    <s v="USA"/>
    <s v="G"/>
    <n v="37000000"/>
    <n v="2001"/>
    <n v="6.2"/>
    <n v="1.8"/>
    <n v="71244774"/>
    <s v="Profit"/>
  </r>
  <r>
    <x v="596"/>
    <n v="50"/>
    <n v="103"/>
    <n v="105444419"/>
    <s v="Comedy"/>
    <m/>
    <m/>
    <m/>
    <m/>
    <m/>
    <m/>
    <s v="The First Wives Club"/>
    <n v="31817"/>
    <n v="117"/>
    <s v="English"/>
    <s v="USA"/>
    <s v="PG"/>
    <n v="26000000"/>
    <n v="1996"/>
    <n v="6.2"/>
    <n v="1.7"/>
    <n v="79444419"/>
    <s v="Profit"/>
  </r>
  <r>
    <x v="64"/>
    <n v="216"/>
    <n v="127"/>
    <n v="100125340"/>
    <s v="Crime"/>
    <s v="Drama"/>
    <s v="Mystery"/>
    <s v="Thriller"/>
    <m/>
    <m/>
    <m/>
    <s v="Se7en"/>
    <n v="1023511"/>
    <n v="1080"/>
    <s v="English"/>
    <s v="USA"/>
    <s v="R"/>
    <n v="33000000"/>
    <n v="1995"/>
    <n v="8.6"/>
    <n v="2.1"/>
    <n v="67125340"/>
    <s v="Profit"/>
  </r>
  <r>
    <x v="131"/>
    <n v="472"/>
    <n v="112"/>
    <n v="115646235"/>
    <s v="Action"/>
    <s v="Sci-Fi"/>
    <s v="Thriller"/>
    <m/>
    <m/>
    <m/>
    <m/>
    <s v="District 9"/>
    <n v="531737"/>
    <n v="1262"/>
    <s v="English"/>
    <s v="South Africa"/>
    <s v="R"/>
    <n v="30000000"/>
    <n v="2009"/>
    <n v="8"/>
    <n v="1.9"/>
    <n v="85646235"/>
    <s v="Profit"/>
  </r>
  <r>
    <x v="640"/>
    <n v="89"/>
    <n v="87"/>
    <n v="85416609"/>
    <s v="Adventure"/>
    <s v="Animation"/>
    <s v="Comedy"/>
    <s v="Family"/>
    <s v="Fantasy"/>
    <m/>
    <m/>
    <s v="The SpongeBob SquarePants Movie"/>
    <n v="58906"/>
    <n v="186"/>
    <s v="English"/>
    <s v="USA"/>
    <s v="PG"/>
    <n v="30000000"/>
    <n v="2004"/>
    <n v="7"/>
    <n v="1.4"/>
    <n v="55416609"/>
    <s v="Profit"/>
  </r>
  <r>
    <x v="309"/>
    <n v="229"/>
    <n v="138"/>
    <n v="90135191"/>
    <s v="Crime"/>
    <s v="Drama"/>
    <s v="Mystery"/>
    <s v="Thriller"/>
    <m/>
    <m/>
    <m/>
    <s v="Mystic River"/>
    <n v="338415"/>
    <n v="935"/>
    <s v="English"/>
    <s v="USA"/>
    <s v="R"/>
    <n v="25000000"/>
    <n v="2003"/>
    <n v="8"/>
    <n v="2.2999999999999998"/>
    <n v="65135191"/>
    <s v="Profit"/>
  </r>
  <r>
    <x v="309"/>
    <n v="268"/>
    <n v="132"/>
    <n v="100422786"/>
    <s v="Drama"/>
    <s v="Sport"/>
    <m/>
    <m/>
    <m/>
    <m/>
    <m/>
    <s v="Million Dollar Baby"/>
    <n v="482064"/>
    <n v="1106"/>
    <s v="English"/>
    <s v="USA"/>
    <s v="PG-13"/>
    <n v="30000000"/>
    <n v="2004"/>
    <n v="8.1"/>
    <n v="2.2000000000000002"/>
    <n v="70422786"/>
    <s v="Profit"/>
  </r>
  <r>
    <x v="353"/>
    <n v="145"/>
    <n v="103"/>
    <n v="106694016"/>
    <s v="Comedy"/>
    <s v="Crime"/>
    <m/>
    <m/>
    <m/>
    <m/>
    <m/>
    <s v="Analyze This"/>
    <n v="123940"/>
    <n v="337"/>
    <s v="English"/>
    <s v="USA"/>
    <s v="R"/>
    <n v="30000000"/>
    <n v="1999"/>
    <n v="6.7"/>
    <n v="1.7"/>
    <n v="76694016"/>
    <s v="Profit"/>
  </r>
  <r>
    <x v="521"/>
    <n v="177"/>
    <n v="123"/>
    <n v="64286"/>
    <s v="Drama"/>
    <s v="Romance"/>
    <m/>
    <m/>
    <m/>
    <m/>
    <m/>
    <s v="The Notebook"/>
    <n v="396396"/>
    <n v="1111"/>
    <s v="English"/>
    <s v="USA"/>
    <s v="PG-13"/>
    <n v="29000000"/>
    <n v="2004"/>
    <n v="7.9"/>
    <n v="2"/>
    <n v="-28935714"/>
    <s v="Loss"/>
  </r>
  <r>
    <x v="514"/>
    <n v="175"/>
    <n v="111"/>
    <n v="76806312"/>
    <s v="Comedy"/>
    <s v="Romance"/>
    <m/>
    <m/>
    <m/>
    <m/>
    <m/>
    <s v="27 Dresses"/>
    <n v="124501"/>
    <n v="154"/>
    <s v="English"/>
    <s v="USA"/>
    <s v="PG-13"/>
    <n v="30000000"/>
    <n v="2008"/>
    <n v="6.1"/>
    <n v="1.8"/>
    <n v="46806312"/>
    <s v="Profit"/>
  </r>
  <r>
    <x v="154"/>
    <n v="131"/>
    <n v="102"/>
    <n v="79566871"/>
    <s v="Comedy"/>
    <s v="Drama"/>
    <s v="Family"/>
    <s v="Music"/>
    <s v="Romance"/>
    <m/>
    <m/>
    <s v="Hannah Montana: The Movie"/>
    <n v="31760"/>
    <n v="140"/>
    <s v="English"/>
    <s v="USA"/>
    <s v="G"/>
    <n v="30000000"/>
    <n v="2009"/>
    <n v="4.2"/>
    <n v="1.7"/>
    <n v="49566871"/>
    <s v="Profit"/>
  </r>
  <r>
    <x v="641"/>
    <n v="41"/>
    <n v="78"/>
    <n v="76501438"/>
    <s v="Adventure"/>
    <s v="Animation"/>
    <s v="Comedy"/>
    <s v="Family"/>
    <s v="Romance"/>
    <m/>
    <m/>
    <s v="Rugrats in Paris: The Movie"/>
    <n v="8146"/>
    <n v="49"/>
    <s v="English"/>
    <s v="Germany"/>
    <s v="G"/>
    <n v="30000000"/>
    <n v="2000"/>
    <n v="6.1"/>
    <n v="1.3"/>
    <n v="46501438"/>
    <s v="Profit"/>
  </r>
  <r>
    <x v="502"/>
    <n v="30"/>
    <n v="132"/>
    <n v="74787599"/>
    <s v="Drama"/>
    <s v="Romance"/>
    <m/>
    <m/>
    <m/>
    <m/>
    <m/>
    <s v="The Prince of Tides"/>
    <n v="12549"/>
    <n v="109"/>
    <s v="English"/>
    <s v="USA"/>
    <s v="R"/>
    <n v="30000000"/>
    <n v="1991"/>
    <n v="6.6"/>
    <n v="2.2000000000000002"/>
    <n v="44787599"/>
    <s v="Profit"/>
  </r>
  <r>
    <x v="99"/>
    <n v="57"/>
    <n v="133"/>
    <n v="66528842"/>
    <s v="Drama"/>
    <s v="Romance"/>
    <s v="War"/>
    <s v="Western"/>
    <m/>
    <m/>
    <m/>
    <s v="Legends of the Fall"/>
    <n v="112175"/>
    <n v="329"/>
    <s v="English"/>
    <s v="USA"/>
    <s v="R"/>
    <n v="30000000"/>
    <n v="1994"/>
    <n v="7.5"/>
    <n v="2.2000000000000002"/>
    <n v="36528842"/>
    <s v="Profit"/>
  </r>
  <r>
    <x v="642"/>
    <n v="391"/>
    <n v="108"/>
    <n v="83813460"/>
    <s v="Drama"/>
    <s v="Romance"/>
    <m/>
    <m/>
    <m/>
    <m/>
    <m/>
    <s v="Up in the Air"/>
    <n v="270238"/>
    <n v="452"/>
    <s v="English"/>
    <s v="USA"/>
    <s v="R"/>
    <n v="25000000"/>
    <n v="2009"/>
    <n v="7.4"/>
    <n v="1.8"/>
    <n v="58813460"/>
    <s v="Profit"/>
  </r>
  <r>
    <x v="643"/>
    <n v="217"/>
    <n v="125"/>
    <n v="65010106"/>
    <s v="Comedy"/>
    <s v="Drama"/>
    <m/>
    <m/>
    <m/>
    <m/>
    <m/>
    <s v="About Schmidt"/>
    <n v="107557"/>
    <n v="612"/>
    <s v="English"/>
    <s v="USA"/>
    <s v="R"/>
    <n v="30000000"/>
    <n v="2002"/>
    <n v="7.2"/>
    <n v="2.1"/>
    <n v="35010106"/>
    <s v="Profit"/>
  </r>
  <r>
    <x v="644"/>
    <n v="452"/>
    <n v="98"/>
    <n v="66359959"/>
    <s v="Comedy"/>
    <s v="Horror"/>
    <s v="Romance"/>
    <m/>
    <m/>
    <m/>
    <m/>
    <s v="Warm Bodies"/>
    <n v="184641"/>
    <n v="326"/>
    <s v="English"/>
    <s v="USA"/>
    <s v="PG-13"/>
    <n v="35000000"/>
    <n v="2013"/>
    <n v="6.9"/>
    <n v="1.6"/>
    <n v="31359959"/>
    <s v="Profit"/>
  </r>
  <r>
    <x v="645"/>
    <n v="589"/>
    <n v="119"/>
    <n v="66468315"/>
    <s v="Action"/>
    <s v="Crime"/>
    <s v="Drama"/>
    <s v="Sci-Fi"/>
    <s v="Thriller"/>
    <m/>
    <m/>
    <s v="Looper"/>
    <n v="428916"/>
    <n v="667"/>
    <s v="English"/>
    <s v="USA"/>
    <s v="R"/>
    <n v="30000000"/>
    <n v="2012"/>
    <n v="7.4"/>
    <n v="2"/>
    <n v="36468315"/>
    <s v="Profit"/>
  </r>
  <r>
    <x v="18"/>
    <n v="61"/>
    <n v="87"/>
    <n v="64172251"/>
    <s v="Comedy"/>
    <s v="Fantasy"/>
    <m/>
    <m/>
    <m/>
    <m/>
    <m/>
    <s v="Down to Earth"/>
    <n v="19079"/>
    <n v="122"/>
    <s v="English"/>
    <s v="USA"/>
    <s v="PG-13"/>
    <n v="30000000"/>
    <n v="2001"/>
    <n v="5.4"/>
    <n v="1.4"/>
    <n v="34172251"/>
    <s v="Profit"/>
  </r>
  <r>
    <x v="646"/>
    <n v="79"/>
    <n v="91"/>
    <n v="66600000"/>
    <s v="Comedy"/>
    <s v="Drama"/>
    <s v="Family"/>
    <m/>
    <m/>
    <m/>
    <m/>
    <s v="Babe"/>
    <n v="94435"/>
    <n v="182"/>
    <s v="English"/>
    <s v="Australia"/>
    <s v="G"/>
    <n v="30000000"/>
    <n v="1995"/>
    <n v="6.8"/>
    <n v="1.5"/>
    <n v="36600000"/>
    <s v="Profit"/>
  </r>
  <r>
    <x v="328"/>
    <n v="234"/>
    <n v="100"/>
    <n v="63536011"/>
    <s v="Comedy"/>
    <s v="Drama"/>
    <s v="Romance"/>
    <m/>
    <m/>
    <m/>
    <m/>
    <s v="Hope Springs"/>
    <n v="34258"/>
    <n v="178"/>
    <s v="English"/>
    <s v="USA"/>
    <s v="PG-13"/>
    <n v="30000000"/>
    <n v="2012"/>
    <n v="6.3"/>
    <n v="1.7"/>
    <n v="33536011"/>
    <s v="Profit"/>
  </r>
  <r>
    <x v="586"/>
    <n v="253"/>
    <n v="118"/>
    <n v="62877175"/>
    <s v="Comedy"/>
    <s v="Drama"/>
    <s v="Romance"/>
    <m/>
    <m/>
    <m/>
    <m/>
    <s v="Forgetting Sarah Marshall"/>
    <n v="217507"/>
    <n v="325"/>
    <s v="English"/>
    <s v="USA"/>
    <s v="R"/>
    <n v="30000000"/>
    <n v="2008"/>
    <n v="7.2"/>
    <n v="2"/>
    <n v="32877175"/>
    <s v="Profit"/>
  </r>
  <r>
    <x v="249"/>
    <n v="123"/>
    <n v="109"/>
    <n v="74484168"/>
    <s v="Action"/>
    <s v="Crime"/>
    <s v="Drama"/>
    <s v="Mystery"/>
    <s v="Thriller"/>
    <m/>
    <m/>
    <s v="Four Brothers"/>
    <n v="109894"/>
    <n v="340"/>
    <s v="English"/>
    <s v="USA"/>
    <s v="R"/>
    <n v="45000000"/>
    <n v="2005"/>
    <n v="6.9"/>
    <n v="1.8"/>
    <n v="29484168"/>
    <s v="Profit"/>
  </r>
  <r>
    <x v="647"/>
    <n v="145"/>
    <n v="99"/>
    <n v="60269340"/>
    <s v="Comedy"/>
    <s v="Romance"/>
    <m/>
    <m/>
    <m/>
    <m/>
    <m/>
    <s v="Baby Mama"/>
    <n v="34079"/>
    <n v="97"/>
    <s v="English"/>
    <s v="USA"/>
    <s v="PG-13"/>
    <n v="30000000"/>
    <n v="2008"/>
    <n v="6"/>
    <n v="1.6"/>
    <n v="30269340"/>
    <s v="Profit"/>
  </r>
  <r>
    <x v="648"/>
    <n v="65"/>
    <n v="114"/>
    <n v="60033780"/>
    <s v="Drama"/>
    <s v="Romance"/>
    <m/>
    <m/>
    <m/>
    <m/>
    <m/>
    <s v="Hope Floats"/>
    <n v="18973"/>
    <n v="162"/>
    <s v="English"/>
    <s v="USA"/>
    <s v="PG-13"/>
    <n v="30000000"/>
    <n v="1998"/>
    <n v="5.9"/>
    <n v="1.9"/>
    <n v="30033780"/>
    <s v="Profit"/>
  </r>
  <r>
    <x v="649"/>
    <n v="152"/>
    <n v="89"/>
    <n v="58715510"/>
    <s v="Comedy"/>
    <s v="Romance"/>
    <m/>
    <m/>
    <m/>
    <m/>
    <m/>
    <s v="Bride Wars"/>
    <n v="79094"/>
    <n v="129"/>
    <s v="English"/>
    <s v="USA"/>
    <s v="PG"/>
    <n v="30000000"/>
    <n v="2009"/>
    <n v="5.4"/>
    <n v="1.5"/>
    <n v="28715510"/>
    <s v="Profit"/>
  </r>
  <r>
    <x v="240"/>
    <n v="94"/>
    <n v="95"/>
    <n v="58156435"/>
    <s v="Adventure"/>
    <s v="Comedy"/>
    <s v="Mystery"/>
    <m/>
    <m/>
    <m/>
    <m/>
    <s v="Without a Paddle"/>
    <n v="37479"/>
    <n v="152"/>
    <s v="English"/>
    <s v="USA"/>
    <s v="PG-13"/>
    <n v="19000000"/>
    <n v="2004"/>
    <n v="5.9"/>
    <n v="1.6"/>
    <n v="39156435"/>
    <s v="Profit"/>
  </r>
  <r>
    <x v="649"/>
    <n v="119"/>
    <n v="98"/>
    <n v="56044241"/>
    <s v="Comedy"/>
    <s v="Fantasy"/>
    <s v="Romance"/>
    <m/>
    <m/>
    <m/>
    <m/>
    <s v="13 Going on 30"/>
    <n v="122187"/>
    <n v="339"/>
    <s v="English"/>
    <s v="USA"/>
    <s v="PG-13"/>
    <n v="37000000"/>
    <n v="2004"/>
    <n v="6.1"/>
    <n v="1.6"/>
    <n v="19044241"/>
    <s v="Profit"/>
  </r>
  <r>
    <x v="650"/>
    <n v="487"/>
    <n v="94"/>
    <n v="56816662"/>
    <s v="Comedy"/>
    <s v="Fantasy"/>
    <s v="Romance"/>
    <m/>
    <m/>
    <m/>
    <m/>
    <s v="Midnight in Paris"/>
    <n v="301149"/>
    <n v="509"/>
    <s v="English"/>
    <s v="Spain"/>
    <s v="PG-13"/>
    <n v="17000000"/>
    <n v="2011"/>
    <n v="7.7"/>
    <n v="1.6"/>
    <n v="39816662"/>
    <s v="Profit"/>
  </r>
  <r>
    <x v="651"/>
    <n v="121"/>
    <n v="85"/>
    <n v="64238770"/>
    <s v="Adventure"/>
    <s v="Animation"/>
    <s v="Comedy"/>
    <s v="Family"/>
    <m/>
    <m/>
    <m/>
    <s v="The Nut Job"/>
    <n v="19547"/>
    <n v="64"/>
    <s v="English"/>
    <s v="Canada"/>
    <s v="PG"/>
    <n v="42000000"/>
    <n v="2014"/>
    <n v="5.8"/>
    <n v="1.4"/>
    <n v="22238770"/>
    <s v="Profit"/>
  </r>
  <r>
    <x v="652"/>
    <n v="147"/>
    <n v="124"/>
    <n v="52937130"/>
    <s v="Biography"/>
    <s v="Crime"/>
    <s v="Drama"/>
    <m/>
    <m/>
    <m/>
    <m/>
    <s v="Blow"/>
    <n v="198066"/>
    <n v="426"/>
    <s v="English"/>
    <s v="USA"/>
    <s v="R"/>
    <n v="30000000"/>
    <n v="2001"/>
    <n v="7.6"/>
    <n v="2.1"/>
    <n v="22937130"/>
    <s v="Profit"/>
  </r>
  <r>
    <x v="564"/>
    <n v="85"/>
    <n v="131"/>
    <n v="52799004"/>
    <s v="Drama"/>
    <s v="Romance"/>
    <m/>
    <m/>
    <m/>
    <m/>
    <m/>
    <s v="Message in a Bottle"/>
    <n v="28942"/>
    <n v="223"/>
    <s v="English"/>
    <s v="USA"/>
    <s v="PG-13"/>
    <n v="55000000"/>
    <n v="1999"/>
    <n v="6.1"/>
    <n v="2.2000000000000002"/>
    <n v="-2200996"/>
    <s v="Loss"/>
  </r>
  <r>
    <x v="653"/>
    <n v="98"/>
    <n v="107"/>
    <n v="55210049"/>
    <s v="Action"/>
    <s v="Adventure"/>
    <s v="Sci-Fi"/>
    <s v="Thriller"/>
    <m/>
    <m/>
    <m/>
    <s v="Star Trek V: The Final Frontier"/>
    <n v="43743"/>
    <n v="293"/>
    <s v="English"/>
    <s v="USA"/>
    <s v="PG"/>
    <n v="27800000"/>
    <n v="1989"/>
    <n v="5.4"/>
    <n v="1.8"/>
    <n v="27410049"/>
    <s v="Profit"/>
  </r>
  <r>
    <x v="483"/>
    <n v="39"/>
    <n v="99"/>
    <n v="51432423"/>
    <s v="Comedy"/>
    <s v="Family"/>
    <s v="Fantasy"/>
    <s v="Sport"/>
    <m/>
    <m/>
    <m/>
    <s v="Like Mike"/>
    <n v="15074"/>
    <n v="72"/>
    <s v="English"/>
    <s v="USA"/>
    <s v="PG"/>
    <n v="30000000"/>
    <n v="2002"/>
    <n v="5.0999999999999996"/>
    <n v="1.6"/>
    <n v="21432423"/>
    <s v="Profit"/>
  </r>
  <r>
    <x v="220"/>
    <n v="43"/>
    <n v="83"/>
    <n v="51109400"/>
    <s v="Comedy"/>
    <s v="Crime"/>
    <m/>
    <m/>
    <m/>
    <m/>
    <m/>
    <s v="Naked Gun 33 1/3: The Final Insult"/>
    <n v="76850"/>
    <n v="85"/>
    <s v="English"/>
    <s v="USA"/>
    <s v="PG-13"/>
    <n v="30000000"/>
    <n v="1994"/>
    <n v="6.4"/>
    <n v="1.4"/>
    <n v="21109400"/>
    <s v="Profit"/>
  </r>
  <r>
    <x v="504"/>
    <n v="108"/>
    <n v="131"/>
    <n v="50300000"/>
    <s v="Action"/>
    <s v="Adventure"/>
    <s v="Thriller"/>
    <m/>
    <m/>
    <m/>
    <m/>
    <s v="A View to a Kill"/>
    <n v="68565"/>
    <n v="300"/>
    <s v="English"/>
    <s v="UK"/>
    <s v="PG"/>
    <n v="30000000"/>
    <n v="1985"/>
    <n v="6.3"/>
    <n v="2.2000000000000002"/>
    <n v="20300000"/>
    <s v="Profit"/>
  </r>
  <r>
    <x v="654"/>
    <n v="209"/>
    <n v="85"/>
    <n v="56068547"/>
    <s v="Animation"/>
    <s v="Comedy"/>
    <s v="Family"/>
    <s v="Mystery"/>
    <s v="Sci-Fi"/>
    <m/>
    <m/>
    <s v="The Curse of the Were-Rabbit"/>
    <n v="98160"/>
    <n v="307"/>
    <s v="English"/>
    <s v="UK"/>
    <s v="G"/>
    <n v="30000000"/>
    <n v="2005"/>
    <n v="7.5"/>
    <n v="1.4"/>
    <n v="26068547"/>
    <s v="Profit"/>
  </r>
  <r>
    <x v="455"/>
    <n v="131"/>
    <n v="126"/>
    <n v="53680848"/>
    <s v="Drama"/>
    <s v="Romance"/>
    <m/>
    <m/>
    <m/>
    <m/>
    <m/>
    <s v="P.S. I Love You"/>
    <n v="167967"/>
    <n v="243"/>
    <s v="English"/>
    <s v="USA"/>
    <s v="PG-13"/>
    <n v="30000000"/>
    <n v="2007"/>
    <n v="7.1"/>
    <n v="2.1"/>
    <n v="23680848"/>
    <s v="Profit"/>
  </r>
  <r>
    <x v="92"/>
    <n v="316"/>
    <n v="123"/>
    <n v="50921738"/>
    <s v="Drama"/>
    <s v="Mystery"/>
    <s v="Romance"/>
    <s v="War"/>
    <m/>
    <m/>
    <m/>
    <s v="Atonement"/>
    <n v="192930"/>
    <n v="581"/>
    <s v="English"/>
    <s v="UK"/>
    <s v="R"/>
    <n v="30000000"/>
    <n v="2007"/>
    <n v="7.8"/>
    <n v="2"/>
    <n v="20921738"/>
    <s v="Profit"/>
  </r>
  <r>
    <x v="649"/>
    <n v="159"/>
    <n v="105"/>
    <n v="53021560"/>
    <s v="Comedy"/>
    <s v="Drama"/>
    <s v="Romance"/>
    <m/>
    <m/>
    <m/>
    <m/>
    <s v="Letters to Juliet"/>
    <n v="74630"/>
    <n v="156"/>
    <s v="English"/>
    <s v="USA"/>
    <s v="PG"/>
    <n v="30000000"/>
    <n v="2010"/>
    <n v="6.5"/>
    <n v="1.8"/>
    <n v="23021560"/>
    <s v="Profit"/>
  </r>
  <r>
    <x v="17"/>
    <n v="63"/>
    <n v="125"/>
    <n v="45645204"/>
    <s v="Action"/>
    <s v="Crime"/>
    <s v="Thriller"/>
    <m/>
    <m/>
    <m/>
    <m/>
    <s v="Black Rain"/>
    <n v="39306"/>
    <n v="119"/>
    <s v="English"/>
    <s v="USA"/>
    <s v="R"/>
    <n v="30000000"/>
    <n v="1989"/>
    <n v="6.6"/>
    <n v="2.1"/>
    <n v="15645204"/>
    <s v="Profit"/>
  </r>
  <r>
    <x v="23"/>
    <n v="267"/>
    <n v="77"/>
    <n v="53337608"/>
    <s v="Animation"/>
    <s v="Drama"/>
    <s v="Family"/>
    <s v="Fantasy"/>
    <s v="Musical"/>
    <s v="Romance"/>
    <m/>
    <s v="Corpse Bride"/>
    <n v="188785"/>
    <n v="467"/>
    <s v="English"/>
    <s v="USA"/>
    <s v="PG"/>
    <n v="40000000"/>
    <n v="2005"/>
    <n v="7.4"/>
    <n v="1.3"/>
    <n v="13337608"/>
    <s v="Profit"/>
  </r>
  <r>
    <x v="468"/>
    <n v="478"/>
    <n v="121"/>
    <n v="46875468"/>
    <s v="Action"/>
    <s v="Crime"/>
    <s v="Drama"/>
    <s v="Mystery"/>
    <s v="Thriller"/>
    <m/>
    <m/>
    <s v="Sicario"/>
    <n v="196217"/>
    <n v="461"/>
    <s v="English"/>
    <s v="USA"/>
    <s v="R"/>
    <n v="30000000"/>
    <n v="2015"/>
    <n v="7.6"/>
    <n v="2"/>
    <n v="16875468"/>
    <s v="Profit"/>
  </r>
  <r>
    <x v="259"/>
    <n v="305"/>
    <n v="124"/>
    <n v="52418902"/>
    <s v="Drama"/>
    <s v="Sport"/>
    <m/>
    <m/>
    <m/>
    <m/>
    <m/>
    <s v="Southpaw"/>
    <n v="147128"/>
    <n v="277"/>
    <s v="English"/>
    <s v="USA"/>
    <s v="R"/>
    <n v="30000000"/>
    <n v="2015"/>
    <n v="7.5"/>
    <n v="2.1"/>
    <n v="22418902"/>
    <s v="Profit"/>
  </r>
  <r>
    <x v="5"/>
    <n v="397"/>
    <n v="99"/>
    <n v="42057340"/>
    <s v="Horror"/>
    <s v="Thriller"/>
    <m/>
    <m/>
    <m/>
    <m/>
    <m/>
    <s v="Drag Me to Hell"/>
    <n v="158354"/>
    <n v="691"/>
    <s v="English"/>
    <s v="USA"/>
    <s v="PG-13"/>
    <n v="30000000"/>
    <n v="2009"/>
    <n v="6.6"/>
    <n v="1.6"/>
    <n v="12057340"/>
    <s v="Profit"/>
  </r>
  <r>
    <x v="655"/>
    <n v="214"/>
    <n v="112"/>
    <n v="42478175"/>
    <s v="Drama"/>
    <s v="Fantasy"/>
    <s v="Romance"/>
    <m/>
    <m/>
    <m/>
    <m/>
    <s v="The Age of Adaline"/>
    <n v="93767"/>
    <n v="209"/>
    <s v="English"/>
    <s v="USA"/>
    <s v="PG-13"/>
    <n v="25000000"/>
    <n v="2015"/>
    <n v="7.2"/>
    <n v="1.9"/>
    <n v="17478175"/>
    <s v="Profit"/>
  </r>
  <r>
    <x v="656"/>
    <n v="82"/>
    <n v="111"/>
    <n v="41407470"/>
    <s v="Comedy"/>
    <s v="Drama"/>
    <s v="Family"/>
    <m/>
    <m/>
    <m/>
    <m/>
    <s v="Secondhand Lions"/>
    <n v="43378"/>
    <n v="292"/>
    <s v="English"/>
    <s v="USA"/>
    <s v="PG"/>
    <n v="30000000"/>
    <n v="2003"/>
    <n v="7.6"/>
    <n v="1.8"/>
    <n v="11407470"/>
    <s v="Profit"/>
  </r>
  <r>
    <x v="103"/>
    <n v="138"/>
    <n v="107"/>
    <n v="42385520"/>
    <s v="Drama"/>
    <s v="Music"/>
    <s v="Romance"/>
    <m/>
    <m/>
    <m/>
    <m/>
    <s v="Step Up 3D"/>
    <n v="47297"/>
    <n v="86"/>
    <s v="English"/>
    <s v="USA"/>
    <s v="PG-13"/>
    <n v="30000000"/>
    <n v="2010"/>
    <n v="6.2"/>
    <n v="1.8"/>
    <n v="12385520"/>
    <s v="Profit"/>
  </r>
  <r>
    <x v="449"/>
    <n v="69"/>
    <n v="104"/>
    <n v="40118420"/>
    <s v="Drama"/>
    <s v="Romance"/>
    <s v="Sport"/>
    <m/>
    <m/>
    <m/>
    <m/>
    <s v="Blue Crush"/>
    <n v="26066"/>
    <n v="216"/>
    <s v="English"/>
    <s v="USA"/>
    <s v="PG-13"/>
    <n v="30000000"/>
    <n v="2002"/>
    <n v="5.6"/>
    <n v="1.7"/>
    <n v="10118420"/>
    <s v="Profit"/>
  </r>
  <r>
    <x v="11"/>
    <n v="253"/>
    <n v="113"/>
    <n v="40137776"/>
    <s v="Comedy"/>
    <s v="Drama"/>
    <s v="Fantasy"/>
    <s v="Romance"/>
    <m/>
    <m/>
    <m/>
    <s v="Stranger Than Fiction"/>
    <n v="186977"/>
    <n v="529"/>
    <s v="English"/>
    <s v="USA"/>
    <s v="PG-13"/>
    <n v="38000000"/>
    <n v="2006"/>
    <n v="7.6"/>
    <n v="1.9"/>
    <n v="2137776"/>
    <s v="Profit"/>
  </r>
  <r>
    <x v="296"/>
    <n v="304"/>
    <n v="113"/>
    <n v="39568996"/>
    <s v="Horror"/>
    <m/>
    <m/>
    <m/>
    <m/>
    <m/>
    <m/>
    <s v="30 Days of Night"/>
    <n v="138435"/>
    <n v="527"/>
    <s v="English"/>
    <s v="USA"/>
    <s v="R"/>
    <n v="32000000"/>
    <n v="2007"/>
    <n v="6.6"/>
    <n v="1.9"/>
    <n v="7568996"/>
    <s v="Profit"/>
  </r>
  <r>
    <x v="657"/>
    <n v="634"/>
    <n v="95"/>
    <n v="42043633"/>
    <s v="Fantasy"/>
    <s v="Horror"/>
    <s v="Mystery"/>
    <s v="Thriller"/>
    <m/>
    <m/>
    <m/>
    <s v="The Cabin in the Woods"/>
    <n v="277172"/>
    <n v="986"/>
    <s v="English"/>
    <s v="USA"/>
    <s v="R"/>
    <n v="30000000"/>
    <n v="2012"/>
    <n v="7"/>
    <n v="1.6"/>
    <n v="12043633"/>
    <s v="Profit"/>
  </r>
  <r>
    <x v="658"/>
    <n v="111"/>
    <n v="86"/>
    <n v="38232624"/>
    <s v="Comedy"/>
    <m/>
    <m/>
    <m/>
    <m/>
    <m/>
    <m/>
    <s v="Meet the Spartans"/>
    <n v="88518"/>
    <n v="409"/>
    <s v="English"/>
    <s v="USA"/>
    <s v="PG-13"/>
    <n v="30000000"/>
    <n v="2008"/>
    <n v="2.7"/>
    <n v="1.4"/>
    <n v="8232624"/>
    <s v="Profit"/>
  </r>
  <r>
    <x v="215"/>
    <n v="77"/>
    <n v="126"/>
    <n v="38413606"/>
    <s v="Action"/>
    <s v="Comedy"/>
    <s v="Crime"/>
    <s v="Thriller"/>
    <m/>
    <m/>
    <m/>
    <s v="Midnight Run"/>
    <n v="54042"/>
    <n v="215"/>
    <s v="English"/>
    <s v="USA"/>
    <s v="R"/>
    <n v="30000000"/>
    <n v="1988"/>
    <n v="7.6"/>
    <n v="2.1"/>
    <n v="8413606"/>
    <s v="Profit"/>
  </r>
  <r>
    <x v="659"/>
    <n v="120"/>
    <n v="101"/>
    <n v="38122105"/>
    <s v="Action"/>
    <s v="Crime"/>
    <s v="Sci-Fi"/>
    <s v="Thriller"/>
    <m/>
    <m/>
    <m/>
    <s v="The Running Man"/>
    <n v="112669"/>
    <n v="226"/>
    <s v="English"/>
    <s v="USA"/>
    <s v="R"/>
    <n v="27000000"/>
    <n v="1987"/>
    <n v="6.6"/>
    <n v="1.7"/>
    <n v="11122105"/>
    <s v="Profit"/>
  </r>
  <r>
    <x v="180"/>
    <n v="63"/>
    <n v="102"/>
    <n v="38747385"/>
    <s v="Comedy"/>
    <s v="Horror"/>
    <s v="Musical"/>
    <s v="Sci-Fi"/>
    <m/>
    <m/>
    <m/>
    <s v="Little Shop of Horrors"/>
    <n v="49349"/>
    <n v="165"/>
    <s v="English"/>
    <s v="USA"/>
    <s v="PG-13"/>
    <n v="25000000"/>
    <n v="1986"/>
    <n v="6.9"/>
    <n v="1.7"/>
    <n v="13747385"/>
    <s v="Profit"/>
  </r>
  <r>
    <x v="92"/>
    <n v="417"/>
    <n v="111"/>
    <n v="40247512"/>
    <s v="Action"/>
    <s v="Drama"/>
    <s v="Thriller"/>
    <m/>
    <m/>
    <m/>
    <m/>
    <s v="Hanna"/>
    <n v="159198"/>
    <n v="438"/>
    <s v="English"/>
    <s v="USA"/>
    <s v="PG-13"/>
    <n v="30000000"/>
    <n v="2011"/>
    <n v="6.8"/>
    <n v="1.8"/>
    <n v="10247512"/>
    <s v="Profit"/>
  </r>
  <r>
    <x v="660"/>
    <n v="59"/>
    <n v="95"/>
    <n v="35927406"/>
    <s v="Action"/>
    <s v="Adventure"/>
    <s v="Fantasy"/>
    <s v="Sci-Fi"/>
    <s v="Thriller"/>
    <m/>
    <m/>
    <s v="Mortal Kombat: Annihilation"/>
    <n v="36363"/>
    <n v="256"/>
    <s v="English"/>
    <s v="USA"/>
    <s v="PG-13"/>
    <n v="30000000"/>
    <n v="1997"/>
    <n v="3.7"/>
    <n v="1.6"/>
    <n v="5927406"/>
    <s v="Profit"/>
  </r>
  <r>
    <x v="661"/>
    <n v="218"/>
    <n v="98"/>
    <n v="35565975"/>
    <s v="Comedy"/>
    <s v="Drama"/>
    <s v="Romance"/>
    <m/>
    <m/>
    <m/>
    <m/>
    <s v="Larry Crowne"/>
    <n v="49205"/>
    <n v="184"/>
    <s v="English"/>
    <s v="USA"/>
    <s v="PG-13"/>
    <n v="30000000"/>
    <n v="2011"/>
    <n v="6.1"/>
    <n v="1.6"/>
    <n v="5565975"/>
    <s v="Profit"/>
  </r>
  <r>
    <x v="662"/>
    <n v="359"/>
    <n v="100"/>
    <n v="35266619"/>
    <s v="Drama"/>
    <s v="Fantasy"/>
    <s v="Horror"/>
    <m/>
    <m/>
    <m/>
    <m/>
    <s v="Carrie"/>
    <n v="108242"/>
    <n v="371"/>
    <s v="English"/>
    <s v="USA"/>
    <s v="R"/>
    <n v="30000000"/>
    <n v="2013"/>
    <n v="5.9"/>
    <n v="1.7"/>
    <n v="5266619"/>
    <s v="Profit"/>
  </r>
  <r>
    <x v="663"/>
    <n v="101"/>
    <n v="118"/>
    <n v="34703228"/>
    <s v="Drama"/>
    <s v="Music"/>
    <m/>
    <m/>
    <m/>
    <m/>
    <m/>
    <s v="Take the Lead"/>
    <n v="21767"/>
    <n v="127"/>
    <s v="English"/>
    <s v="USA"/>
    <s v="PG-13"/>
    <n v="30000000"/>
    <n v="2006"/>
    <n v="6.7"/>
    <n v="2"/>
    <n v="4703228"/>
    <s v="Profit"/>
  </r>
  <r>
    <x v="664"/>
    <n v="85"/>
    <n v="125"/>
    <n v="38432823"/>
    <s v="Crime"/>
    <s v="Drama"/>
    <s v="Sport"/>
    <m/>
    <m/>
    <m/>
    <m/>
    <s v="Gridiron Gang"/>
    <n v="33067"/>
    <n v="134"/>
    <s v="English"/>
    <s v="USA"/>
    <s v="PG-13"/>
    <n v="30000000"/>
    <n v="2006"/>
    <n v="6.9"/>
    <n v="2.1"/>
    <n v="8432823"/>
    <s v="Profit"/>
  </r>
  <r>
    <x v="380"/>
    <n v="64"/>
    <n v="94"/>
    <n v="32095318"/>
    <s v="Comedy"/>
    <s v="Crime"/>
    <m/>
    <m/>
    <m/>
    <m/>
    <m/>
    <s v="What's the Worst That Could Happen?"/>
    <n v="12466"/>
    <n v="84"/>
    <s v="English"/>
    <s v="USA"/>
    <s v="PG-13"/>
    <n v="45000000"/>
    <n v="2001"/>
    <n v="5.5"/>
    <n v="1.6"/>
    <n v="-12904682"/>
    <s v="Loss"/>
  </r>
  <r>
    <x v="665"/>
    <n v="263"/>
    <n v="79"/>
    <n v="31743332"/>
    <s v="Action"/>
    <s v="Adventure"/>
    <s v="Animation"/>
    <s v="Drama"/>
    <s v="Mystery"/>
    <s v="Sci-Fi"/>
    <s v="Thriller"/>
    <n v="9"/>
    <n v="111117"/>
    <n v="245"/>
    <s v="English"/>
    <s v="USA"/>
    <s v="PG-13"/>
    <n v="30000000"/>
    <n v="2009"/>
    <n v="7.1"/>
    <n v="1.3"/>
    <n v="1743332"/>
    <s v="Profit"/>
  </r>
  <r>
    <x v="143"/>
    <n v="450"/>
    <n v="106"/>
    <n v="32154410"/>
    <s v="Crime"/>
    <s v="Drama"/>
    <s v="Thriller"/>
    <m/>
    <m/>
    <m/>
    <m/>
    <s v="Side Effects"/>
    <n v="148327"/>
    <n v="274"/>
    <s v="English"/>
    <s v="USA"/>
    <s v="R"/>
    <n v="30000000"/>
    <n v="2013"/>
    <n v="7.1"/>
    <n v="1.8"/>
    <n v="2154410"/>
    <s v="Profit"/>
  </r>
  <r>
    <x v="666"/>
    <n v="162"/>
    <n v="63"/>
    <n v="26687172"/>
    <s v="Adventure"/>
    <s v="Animation"/>
    <s v="Comedy"/>
    <s v="Family"/>
    <s v="Musical"/>
    <m/>
    <m/>
    <s v="Winnie the Pooh"/>
    <n v="15600"/>
    <n v="55"/>
    <s v="English"/>
    <s v="USA"/>
    <s v="G"/>
    <n v="30000000"/>
    <n v="2011"/>
    <n v="7.3"/>
    <n v="1"/>
    <n v="-3312828"/>
    <s v="Loss"/>
  </r>
  <r>
    <x v="667"/>
    <n v="85"/>
    <n v="85"/>
    <n v="26096584"/>
    <s v="Comedy"/>
    <m/>
    <m/>
    <m/>
    <m/>
    <m/>
    <m/>
    <s v="Dumb and Dumberer: When Harry Met Lloyd"/>
    <n v="30651"/>
    <n v="267"/>
    <s v="English"/>
    <s v="USA"/>
    <s v="PG-13"/>
    <n v="19000000"/>
    <n v="2003"/>
    <n v="3.4"/>
    <n v="1.4"/>
    <n v="7096584"/>
    <s v="Profit"/>
  </r>
  <r>
    <x v="461"/>
    <n v="110"/>
    <n v="108"/>
    <n v="26525834"/>
    <s v="Comedy"/>
    <s v="Drama"/>
    <s v="Romance"/>
    <m/>
    <m/>
    <m/>
    <m/>
    <s v="Bulworth"/>
    <n v="21998"/>
    <n v="227"/>
    <s v="English"/>
    <s v="USA"/>
    <s v="R"/>
    <n v="30000000"/>
    <n v="1998"/>
    <n v="6.8"/>
    <n v="1.8"/>
    <n v="-3474166"/>
    <s v="Loss"/>
  </r>
  <r>
    <x v="668"/>
    <n v="165"/>
    <n v="139"/>
    <n v="30513940"/>
    <s v="Biography"/>
    <s v="Drama"/>
    <s v="Music"/>
    <m/>
    <m/>
    <m/>
    <m/>
    <s v="Get on Up"/>
    <n v="15843"/>
    <n v="104"/>
    <s v="English"/>
    <s v="USA"/>
    <s v="PG-13"/>
    <n v="30000000"/>
    <n v="2014"/>
    <n v="6.9"/>
    <n v="2.2999999999999998"/>
    <n v="513940"/>
    <s v="Profit"/>
  </r>
  <r>
    <x v="439"/>
    <n v="64"/>
    <n v="127"/>
    <n v="23209440"/>
    <s v="Drama"/>
    <m/>
    <m/>
    <m/>
    <m/>
    <m/>
    <m/>
    <s v="One True Thing"/>
    <n v="9283"/>
    <n v="112"/>
    <s v="English"/>
    <s v="USA"/>
    <s v="R"/>
    <n v="30000000"/>
    <n v="1998"/>
    <n v="7"/>
    <n v="2.1"/>
    <n v="-6790560"/>
    <s v="Loss"/>
  </r>
  <r>
    <x v="669"/>
    <n v="44"/>
    <n v="106"/>
    <n v="24048000"/>
    <s v="Action"/>
    <s v="Crime"/>
    <s v="Sci-Fi"/>
    <s v="Thriller"/>
    <m/>
    <m/>
    <m/>
    <s v="Virtuosity"/>
    <n v="23579"/>
    <n v="88"/>
    <s v="English"/>
    <s v="USA"/>
    <s v="R"/>
    <n v="30000000"/>
    <n v="1995"/>
    <n v="5.5"/>
    <n v="1.8"/>
    <n v="-5952000"/>
    <s v="Loss"/>
  </r>
  <r>
    <x v="233"/>
    <n v="147"/>
    <n v="95"/>
    <n v="22526144"/>
    <s v="Comedy"/>
    <s v="Romance"/>
    <s v="Sci-Fi"/>
    <m/>
    <m/>
    <m/>
    <m/>
    <s v="My Super Ex-Girlfriend"/>
    <n v="53884"/>
    <n v="203"/>
    <s v="English"/>
    <s v="USA"/>
    <s v="PG-13"/>
    <n v="30000000"/>
    <n v="2006"/>
    <n v="5.0999999999999996"/>
    <n v="1.6"/>
    <n v="-7473856"/>
    <s v="Loss"/>
  </r>
  <r>
    <x v="232"/>
    <n v="242"/>
    <n v="118"/>
    <n v="30523568"/>
    <s v="Horror"/>
    <s v="Mystery"/>
    <s v="Thriller"/>
    <m/>
    <m/>
    <m/>
    <m/>
    <s v="Deliver Us from Evil"/>
    <n v="54447"/>
    <n v="201"/>
    <s v="English"/>
    <s v="USA"/>
    <s v="R"/>
    <n v="30000000"/>
    <n v="2014"/>
    <n v="6.2"/>
    <n v="2"/>
    <n v="523568"/>
    <s v="Profit"/>
  </r>
  <r>
    <x v="670"/>
    <n v="244"/>
    <n v="108"/>
    <n v="23070045"/>
    <s v="Adventure"/>
    <s v="Drama"/>
    <s v="Thriller"/>
    <m/>
    <m/>
    <m/>
    <m/>
    <s v="Sanctum"/>
    <n v="47003"/>
    <n v="215"/>
    <s v="English"/>
    <s v="USA"/>
    <s v="R"/>
    <n v="30000000"/>
    <n v="2011"/>
    <n v="5.9"/>
    <n v="1.8"/>
    <n v="-6929955"/>
    <s v="Loss"/>
  </r>
  <r>
    <x v="671"/>
    <n v="73"/>
    <n v="105"/>
    <n v="20422207"/>
    <s v="Comedy"/>
    <s v="Drama"/>
    <s v="Romance"/>
    <m/>
    <m/>
    <m/>
    <m/>
    <s v="Little Black Book"/>
    <n v="15052"/>
    <n v="116"/>
    <s v="English"/>
    <s v="USA"/>
    <s v="PG-13"/>
    <n v="35000000"/>
    <n v="2004"/>
    <n v="5.2"/>
    <n v="1.8"/>
    <n v="-14577793"/>
    <s v="Loss"/>
  </r>
  <r>
    <x v="586"/>
    <n v="232"/>
    <n v="131"/>
    <n v="28644770"/>
    <s v="Comedy"/>
    <s v="Romance"/>
    <m/>
    <m/>
    <m/>
    <m/>
    <m/>
    <s v="The Five-Year Engagement"/>
    <n v="78974"/>
    <n v="141"/>
    <s v="English"/>
    <s v="USA"/>
    <s v="R"/>
    <n v="30000000"/>
    <n v="2012"/>
    <n v="6.2"/>
    <n v="2.2000000000000002"/>
    <n v="-1355230"/>
    <s v="Loss"/>
  </r>
  <r>
    <x v="672"/>
    <n v="63"/>
    <n v="104"/>
    <n v="21800302"/>
    <s v="Comedy"/>
    <s v="Drama"/>
    <s v="Romance"/>
    <s v="Sport"/>
    <m/>
    <m/>
    <m/>
    <s v="Mr 3000"/>
    <n v="12164"/>
    <n v="63"/>
    <s v="English"/>
    <s v="USA"/>
    <s v="PG-13"/>
    <n v="30000000"/>
    <n v="2004"/>
    <n v="5.5"/>
    <n v="1.7"/>
    <n v="-8199698"/>
    <s v="Loss"/>
  </r>
  <r>
    <x v="673"/>
    <n v="239"/>
    <n v="133"/>
    <n v="21129348"/>
    <s v="Crime"/>
    <s v="Drama"/>
    <s v="Romance"/>
    <s v="Thriller"/>
    <m/>
    <m/>
    <m/>
    <s v="The Next Three Days"/>
    <n v="146364"/>
    <n v="237"/>
    <s v="English"/>
    <s v="USA"/>
    <s v="PG-13"/>
    <n v="35000000"/>
    <n v="2010"/>
    <n v="7.4"/>
    <n v="2.2000000000000002"/>
    <n v="-13870652"/>
    <s v="Loss"/>
  </r>
  <r>
    <x v="674"/>
    <n v="158"/>
    <n v="94"/>
    <n v="18500966"/>
    <s v="Action"/>
    <s v="Horror"/>
    <s v="Sci-Fi"/>
    <s v="Thriller"/>
    <m/>
    <m/>
    <m/>
    <s v="Ultraviolet"/>
    <n v="70341"/>
    <n v="830"/>
    <s v="English"/>
    <s v="USA"/>
    <s v="PG-13"/>
    <n v="30000000"/>
    <n v="2006"/>
    <n v="4.4000000000000004"/>
    <n v="1.6"/>
    <n v="-11499034"/>
    <s v="Loss"/>
  </r>
  <r>
    <x v="675"/>
    <n v="152"/>
    <n v="109"/>
    <n v="19976073"/>
    <s v="Action"/>
    <s v="Crime"/>
    <s v="Drama"/>
    <s v="Thriller"/>
    <m/>
    <m/>
    <m/>
    <s v="Assault on Precinct 13"/>
    <n v="65979"/>
    <n v="220"/>
    <s v="English"/>
    <s v="USA"/>
    <s v="R"/>
    <n v="20000000"/>
    <n v="2005"/>
    <n v="6.3"/>
    <n v="1.8"/>
    <n v="-23927"/>
    <s v="Loss"/>
  </r>
  <r>
    <x v="259"/>
    <n v="105"/>
    <n v="96"/>
    <n v="18967571"/>
    <s v="Action"/>
    <s v="Crime"/>
    <s v="Thriller"/>
    <m/>
    <m/>
    <m/>
    <m/>
    <s v="The Replacement Killers"/>
    <n v="23345"/>
    <n v="167"/>
    <s v="English"/>
    <s v="USA"/>
    <s v="R"/>
    <n v="30000000"/>
    <n v="1998"/>
    <n v="6.1"/>
    <n v="1.6"/>
    <n v="-11032429"/>
    <s v="Loss"/>
  </r>
  <r>
    <x v="676"/>
    <n v="36"/>
    <n v="105"/>
    <n v="17100000"/>
    <s v="Action"/>
    <s v="Adventure"/>
    <s v="Crime"/>
    <s v="Drama"/>
    <s v="Romance"/>
    <m/>
    <m/>
    <s v="Fled"/>
    <n v="7073"/>
    <n v="29"/>
    <s v="English"/>
    <s v="USA"/>
    <s v="R"/>
    <n v="25000000"/>
    <n v="1996"/>
    <n v="5.3"/>
    <n v="1.8"/>
    <n v="-7900000"/>
    <s v="Loss"/>
  </r>
  <r>
    <x v="677"/>
    <n v="181"/>
    <n v="99"/>
    <n v="17266505"/>
    <s v="Action"/>
    <s v="Comedy"/>
    <s v="Horror"/>
    <m/>
    <m/>
    <m/>
    <m/>
    <s v="Eight Legged Freaks"/>
    <n v="43764"/>
    <n v="291"/>
    <s v="English"/>
    <s v="USA"/>
    <s v="PG-13"/>
    <n v="30000000"/>
    <n v="2002"/>
    <n v="5.4"/>
    <n v="1.6"/>
    <n v="-12733495"/>
    <s v="Loss"/>
  </r>
  <r>
    <x v="99"/>
    <n v="219"/>
    <n v="112"/>
    <n v="32357532"/>
    <s v="Comedy"/>
    <s v="Drama"/>
    <s v="Romance"/>
    <m/>
    <m/>
    <m/>
    <m/>
    <s v="Love &amp; Other Drugs"/>
    <n v="143368"/>
    <n v="215"/>
    <s v="English"/>
    <s v="USA"/>
    <s v="R"/>
    <n v="30000000"/>
    <n v="2010"/>
    <n v="6.7"/>
    <n v="1.9"/>
    <n v="2357532"/>
    <s v="Profit"/>
  </r>
  <r>
    <x v="342"/>
    <n v="158"/>
    <n v="108"/>
    <n v="16930884"/>
    <s v="Crime"/>
    <s v="Drama"/>
    <s v="Mystery"/>
    <s v="Thriller"/>
    <m/>
    <m/>
    <m/>
    <s v="88 Minutes"/>
    <n v="65628"/>
    <n v="262"/>
    <s v="English"/>
    <s v="USA"/>
    <s v="R"/>
    <n v="30000000"/>
    <n v="2007"/>
    <n v="5.9"/>
    <n v="1.8"/>
    <n v="-13069116"/>
    <s v="Loss"/>
  </r>
  <r>
    <x v="678"/>
    <n v="155"/>
    <n v="126"/>
    <n v="18324242"/>
    <s v="Drama"/>
    <m/>
    <m/>
    <m/>
    <m/>
    <m/>
    <m/>
    <s v="North Country"/>
    <n v="32815"/>
    <n v="214"/>
    <s v="English"/>
    <s v="USA"/>
    <s v="R"/>
    <n v="35000000"/>
    <n v="2005"/>
    <n v="7.3"/>
    <n v="2.1"/>
    <n v="-16675758"/>
    <s v="Loss"/>
  </r>
  <r>
    <x v="433"/>
    <n v="74"/>
    <n v="98"/>
    <n v="16323969"/>
    <s v="Comedy"/>
    <s v="Crime"/>
    <s v="Thriller"/>
    <m/>
    <m/>
    <m/>
    <m/>
    <s v="The Whole Ten Yards"/>
    <n v="45775"/>
    <n v="112"/>
    <s v="English"/>
    <s v="USA"/>
    <s v="PG-13"/>
    <n v="40000000"/>
    <n v="2004"/>
    <n v="5.5"/>
    <n v="1.6"/>
    <n v="-23676031"/>
    <s v="Loss"/>
  </r>
  <r>
    <x v="679"/>
    <n v="368"/>
    <n v="104"/>
    <n v="16999046"/>
    <s v="Drama"/>
    <s v="Horror"/>
    <s v="Sci-Fi"/>
    <m/>
    <m/>
    <m/>
    <m/>
    <s v="Splice"/>
    <n v="79517"/>
    <n v="354"/>
    <s v="English"/>
    <s v="Canada"/>
    <s v="R"/>
    <n v="26000000"/>
    <n v="2009"/>
    <n v="5.8"/>
    <n v="1.7"/>
    <n v="-9000954"/>
    <s v="Loss"/>
  </r>
  <r>
    <x v="680"/>
    <n v="81"/>
    <n v="110"/>
    <n v="16295774"/>
    <s v="Action"/>
    <s v="Adventure"/>
    <s v="Comedy"/>
    <s v="Romance"/>
    <s v="Sci-Fi"/>
    <m/>
    <m/>
    <s v="Howard the Duck"/>
    <n v="33669"/>
    <n v="269"/>
    <s v="English"/>
    <s v="USA"/>
    <s v="PG"/>
    <n v="35000000"/>
    <n v="1986"/>
    <n v="4.5999999999999996"/>
    <n v="1.8"/>
    <n v="-18704226"/>
    <s v="Loss"/>
  </r>
  <r>
    <x v="681"/>
    <n v="154"/>
    <n v="130"/>
    <n v="15709385"/>
    <s v="Crime"/>
    <s v="Drama"/>
    <s v="Thriller"/>
    <m/>
    <m/>
    <m/>
    <m/>
    <s v="Pride and Glory"/>
    <n v="53053"/>
    <n v="132"/>
    <s v="English"/>
    <s v="USA"/>
    <s v="R"/>
    <n v="30000000"/>
    <n v="2008"/>
    <n v="6.7"/>
    <n v="2.2000000000000002"/>
    <n v="-14290615"/>
    <s v="Loss"/>
  </r>
  <r>
    <x v="682"/>
    <n v="140"/>
    <n v="93"/>
    <n v="14888028"/>
    <s v="Adventure"/>
    <s v="Horror"/>
    <s v="Thriller"/>
    <m/>
    <m/>
    <m/>
    <m/>
    <s v="The Cave"/>
    <n v="28606"/>
    <n v="262"/>
    <s v="English"/>
    <s v="USA"/>
    <s v="PG-13"/>
    <n v="30000000"/>
    <n v="2005"/>
    <n v="5.0999999999999996"/>
    <n v="1.6"/>
    <n v="-15111972"/>
    <s v="Loss"/>
  </r>
  <r>
    <x v="323"/>
    <n v="73"/>
    <n v="96"/>
    <n v="14208384"/>
    <s v="Comedy"/>
    <s v="Romance"/>
    <m/>
    <m/>
    <m/>
    <m/>
    <m/>
    <s v="Alex &amp; Emma"/>
    <n v="11520"/>
    <n v="105"/>
    <s v="English"/>
    <s v="USA"/>
    <s v="PG-13"/>
    <n v="30000000"/>
    <n v="2003"/>
    <n v="5.6"/>
    <n v="1.6"/>
    <n v="-15791616"/>
    <s v="Loss"/>
  </r>
  <r>
    <x v="495"/>
    <n v="98"/>
    <n v="114"/>
    <n v="12831121"/>
    <s v="Drama"/>
    <s v="Mystery"/>
    <s v="Romance"/>
    <s v="Thriller"/>
    <m/>
    <m/>
    <m/>
    <s v="Wicker Park"/>
    <n v="44979"/>
    <n v="298"/>
    <s v="English"/>
    <s v="USA"/>
    <s v="PG-13"/>
    <n v="30000000"/>
    <n v="2004"/>
    <n v="7"/>
    <n v="1.9"/>
    <n v="-17168879"/>
    <s v="Loss"/>
  </r>
  <r>
    <x v="683"/>
    <n v="358"/>
    <n v="106"/>
    <n v="18298649"/>
    <s v="Comedy"/>
    <s v="Horror"/>
    <m/>
    <m/>
    <m/>
    <m/>
    <m/>
    <s v="Fright Night"/>
    <n v="85024"/>
    <n v="242"/>
    <s v="English"/>
    <s v="USA"/>
    <s v="R"/>
    <n v="30000000"/>
    <n v="2011"/>
    <n v="6.4"/>
    <n v="1.8"/>
    <n v="-11701351"/>
    <s v="Loss"/>
  </r>
  <r>
    <x v="406"/>
    <n v="222"/>
    <n v="150"/>
    <n v="12712093"/>
    <s v="Biography"/>
    <s v="Drama"/>
    <s v="History"/>
    <s v="Romance"/>
    <m/>
    <m/>
    <m/>
    <s v="The New World"/>
    <n v="70771"/>
    <n v="671"/>
    <s v="English"/>
    <s v="USA"/>
    <s v="PG-13"/>
    <n v="30000000"/>
    <n v="2005"/>
    <n v="6.7"/>
    <n v="2.5"/>
    <n v="-17287907"/>
    <s v="Loss"/>
  </r>
  <r>
    <x v="684"/>
    <n v="85"/>
    <n v="100"/>
    <n v="11576087"/>
    <s v="Action"/>
    <s v="Adventure"/>
    <s v="Sci-Fi"/>
    <m/>
    <m/>
    <m/>
    <m/>
    <s v="Wing Commander"/>
    <n v="14747"/>
    <n v="338"/>
    <s v="English"/>
    <s v="USA"/>
    <s v="PG-13"/>
    <n v="30000000"/>
    <n v="1999"/>
    <n v="4.0999999999999996"/>
    <n v="1.7"/>
    <n v="-18423913"/>
    <s v="Loss"/>
  </r>
  <r>
    <x v="413"/>
    <n v="62"/>
    <n v="100"/>
    <n v="11900000"/>
    <s v="Drama"/>
    <s v="Fantasy"/>
    <s v="Thriller"/>
    <m/>
    <m/>
    <m/>
    <m/>
    <s v="In Dreams"/>
    <n v="11003"/>
    <n v="148"/>
    <s v="English"/>
    <s v="USA"/>
    <s v="R"/>
    <n v="30000000"/>
    <n v="1999"/>
    <n v="5.5"/>
    <n v="1.7"/>
    <n v="-18100000"/>
    <s v="Loss"/>
  </r>
  <r>
    <x v="459"/>
    <n v="130"/>
    <n v="100"/>
    <n v="9353573"/>
    <s v="Action"/>
    <s v="Adventure"/>
    <s v="Fantasy"/>
    <s v="Sci-Fi"/>
    <s v="Thriller"/>
    <m/>
    <m/>
    <s v="Dragonball: Evolution"/>
    <n v="56451"/>
    <n v="524"/>
    <s v="English"/>
    <s v="USA"/>
    <s v="PG"/>
    <n v="45000000"/>
    <n v="2009"/>
    <n v="2.7"/>
    <n v="1.7"/>
    <n v="-35646427"/>
    <s v="Loss"/>
  </r>
  <r>
    <x v="685"/>
    <n v="376"/>
    <n v="107"/>
    <n v="12026670"/>
    <s v="Action"/>
    <s v="Crime"/>
    <s v="Thriller"/>
    <m/>
    <m/>
    <m/>
    <m/>
    <s v="The Last Stand"/>
    <n v="114241"/>
    <n v="258"/>
    <s v="English"/>
    <s v="USA"/>
    <s v="R"/>
    <n v="45000000"/>
    <n v="2013"/>
    <n v="6.4"/>
    <n v="1.8"/>
    <n v="-32973330"/>
    <s v="Loss"/>
  </r>
  <r>
    <x v="686"/>
    <n v="130"/>
    <n v="102"/>
    <n v="14334645"/>
    <s v="Drama"/>
    <s v="Horror"/>
    <s v="Sci-Fi"/>
    <s v="Thriller"/>
    <m/>
    <m/>
    <m/>
    <s v="Godsend"/>
    <n v="22449"/>
    <n v="191"/>
    <s v="English"/>
    <s v="USA"/>
    <s v="PG-13"/>
    <n v="25000000"/>
    <n v="2004"/>
    <n v="4.8"/>
    <n v="1.7"/>
    <n v="-10665355"/>
    <s v="Loss"/>
  </r>
  <r>
    <x v="687"/>
    <n v="65"/>
    <n v="101"/>
    <n v="12189514"/>
    <s v="Comedy"/>
    <s v="Romance"/>
    <m/>
    <m/>
    <m/>
    <m/>
    <m/>
    <s v="Chasing Liberty"/>
    <n v="30092"/>
    <n v="129"/>
    <s v="English"/>
    <s v="USA"/>
    <s v="PG-13"/>
    <n v="23000000"/>
    <n v="2004"/>
    <n v="6.1"/>
    <n v="1.7"/>
    <n v="-10810486"/>
    <s v="Loss"/>
  </r>
  <r>
    <x v="688"/>
    <n v="77"/>
    <n v="86"/>
    <n v="10134754"/>
    <s v="Animation"/>
    <s v="Comedy"/>
    <s v="Family"/>
    <m/>
    <m/>
    <m/>
    <m/>
    <s v="Hoodwinked Too! Hood vs. Evil"/>
    <n v="9682"/>
    <n v="38"/>
    <s v="English"/>
    <s v="USA"/>
    <s v="PG"/>
    <n v="30000000"/>
    <n v="2011"/>
    <n v="4.8"/>
    <n v="1.4"/>
    <n v="-19865246"/>
    <s v="Loss"/>
  </r>
  <r>
    <x v="604"/>
    <n v="107"/>
    <n v="108"/>
    <n v="8535575"/>
    <s v="Drama"/>
    <m/>
    <m/>
    <m/>
    <m/>
    <m/>
    <m/>
    <s v="An Unfinished Life"/>
    <n v="24033"/>
    <n v="152"/>
    <s v="English"/>
    <s v="USA"/>
    <s v="PG-13"/>
    <n v="30000000"/>
    <n v="2005"/>
    <n v="7"/>
    <n v="1.8"/>
    <n v="-21464425"/>
    <s v="Loss"/>
  </r>
  <r>
    <x v="241"/>
    <n v="292"/>
    <n v="123"/>
    <n v="7689458"/>
    <s v="Adventure"/>
    <s v="Fantasy"/>
    <s v="Mystery"/>
    <m/>
    <m/>
    <m/>
    <m/>
    <s v="The Imaginarium of Doctor Parnassus"/>
    <n v="126307"/>
    <n v="210"/>
    <s v="English"/>
    <s v="UK"/>
    <s v="PG-13"/>
    <n v="40000000"/>
    <n v="2009"/>
    <n v="6.8"/>
    <n v="2"/>
    <n v="-32310542"/>
    <s v="Loss"/>
  </r>
  <r>
    <x v="466"/>
    <n v="184"/>
    <n v="88"/>
    <n v="19316646"/>
    <s v="Crime"/>
    <s v="Thriller"/>
    <m/>
    <m/>
    <m/>
    <m/>
    <m/>
    <s v="Runner Runner"/>
    <n v="52069"/>
    <n v="95"/>
    <s v="English"/>
    <s v="USA"/>
    <s v="R"/>
    <n v="30000000"/>
    <n v="2013"/>
    <n v="5.6"/>
    <n v="1.5"/>
    <n v="-10683354"/>
    <s v="Loss"/>
  </r>
  <r>
    <x v="477"/>
    <n v="123"/>
    <n v="109"/>
    <n v="10965209"/>
    <s v="Action"/>
    <s v="Crime"/>
    <s v="Drama"/>
    <s v="Thriller"/>
    <m/>
    <m/>
    <m/>
    <s v="Antitrust"/>
    <n v="25558"/>
    <n v="221"/>
    <s v="English"/>
    <s v="USA"/>
    <s v="PG-13"/>
    <n v="30000000"/>
    <n v="2001"/>
    <n v="6.1"/>
    <n v="1.8"/>
    <n v="-19034791"/>
    <s v="Loss"/>
  </r>
  <r>
    <x v="99"/>
    <n v="60"/>
    <n v="122"/>
    <n v="26830000"/>
    <s v="Drama"/>
    <s v="History"/>
    <s v="War"/>
    <m/>
    <m/>
    <m/>
    <m/>
    <s v="Glory"/>
    <n v="101888"/>
    <n v="365"/>
    <s v="English"/>
    <s v="USA"/>
    <s v="R"/>
    <n v="18000000"/>
    <n v="1989"/>
    <n v="7.9"/>
    <n v="2"/>
    <n v="8830000"/>
    <s v="Profit"/>
  </r>
  <r>
    <x v="689"/>
    <n v="111"/>
    <n v="251"/>
    <n v="5300000"/>
    <s v="Crime"/>
    <s v="Drama"/>
    <m/>
    <m/>
    <m/>
    <m/>
    <m/>
    <s v="Once Upon a Time in America"/>
    <n v="221000"/>
    <n v="495"/>
    <s v="English"/>
    <s v="Italy"/>
    <s v="R"/>
    <n v="30000000"/>
    <n v="1984"/>
    <n v="8.4"/>
    <n v="4.2"/>
    <n v="-24700000"/>
    <s v="Loss"/>
  </r>
  <r>
    <x v="690"/>
    <n v="217"/>
    <n v="118"/>
    <n v="10880926"/>
    <s v="Action"/>
    <s v="Crime"/>
    <s v="Drama"/>
    <s v="Thriller"/>
    <m/>
    <m/>
    <m/>
    <s v="Dead Man Down"/>
    <n v="54147"/>
    <n v="127"/>
    <s v="English"/>
    <s v="USA"/>
    <s v="R"/>
    <n v="30000000"/>
    <n v="2013"/>
    <n v="6.5"/>
    <n v="2"/>
    <n v="-19119074"/>
    <s v="Loss"/>
  </r>
  <r>
    <x v="691"/>
    <n v="117"/>
    <n v="131"/>
    <n v="3752725"/>
    <s v="Drama"/>
    <s v="Romance"/>
    <m/>
    <m/>
    <m/>
    <m/>
    <m/>
    <s v="The Merchant of Venice"/>
    <n v="29715"/>
    <n v="161"/>
    <s v="English"/>
    <s v="USA"/>
    <s v="R"/>
    <n v="18000000"/>
    <n v="2004"/>
    <n v="7.1"/>
    <n v="2.2000000000000002"/>
    <n v="-14247275"/>
    <s v="Loss"/>
  </r>
  <r>
    <x v="413"/>
    <n v="105"/>
    <n v="109"/>
    <n v="3517797"/>
    <s v="Action"/>
    <s v="Crime"/>
    <s v="Drama"/>
    <s v="Romance"/>
    <s v="Thriller"/>
    <m/>
    <m/>
    <s v="The Good Thief"/>
    <n v="9004"/>
    <n v="103"/>
    <s v="English"/>
    <s v="France"/>
    <s v="R"/>
    <n v="25000000"/>
    <n v="2002"/>
    <n v="6.6"/>
    <n v="1.8"/>
    <n v="-21482203"/>
    <s v="Loss"/>
  </r>
  <r>
    <x v="646"/>
    <n v="124"/>
    <n v="88"/>
    <n v="2975649"/>
    <s v="Biography"/>
    <s v="Drama"/>
    <s v="Romance"/>
    <m/>
    <m/>
    <m/>
    <m/>
    <s v="Miss Potter"/>
    <n v="23864"/>
    <n v="142"/>
    <s v="English"/>
    <s v="UK"/>
    <s v="PG"/>
    <n v="30000000"/>
    <n v="2006"/>
    <n v="7"/>
    <n v="1.5"/>
    <n v="-27024351"/>
    <s v="Loss"/>
  </r>
  <r>
    <x v="692"/>
    <n v="90"/>
    <n v="103"/>
    <n v="668171"/>
    <s v="Action"/>
    <s v="Drama"/>
    <s v="Fantasy"/>
    <m/>
    <m/>
    <m/>
    <m/>
    <s v="The Promise"/>
    <n v="8215"/>
    <n v="132"/>
    <s v="Mandarin"/>
    <s v="China"/>
    <s v="PG-13"/>
    <n v="60000000"/>
    <n v="2005"/>
    <n v="5.6"/>
    <n v="1.7"/>
    <n v="-59331829"/>
    <s v="Loss"/>
  </r>
  <r>
    <x v="693"/>
    <n v="110"/>
    <n v="87"/>
    <n v="480314"/>
    <s v="Action"/>
    <s v="Adventure"/>
    <m/>
    <m/>
    <m/>
    <m/>
    <m/>
    <s v="DOA: Dead or Alive"/>
    <n v="38503"/>
    <n v="180"/>
    <s v="English"/>
    <s v="USA"/>
    <s v="PG-13"/>
    <n v="21000000"/>
    <n v="2006"/>
    <n v="4.8"/>
    <n v="1.4"/>
    <n v="-20519686"/>
    <s v="Loss"/>
  </r>
  <r>
    <x v="694"/>
    <n v="273"/>
    <n v="160"/>
    <n v="3904982"/>
    <s v="Biography"/>
    <s v="Crime"/>
    <s v="Drama"/>
    <s v="History"/>
    <s v="Western"/>
    <m/>
    <m/>
    <s v="The Assassination of Jesse James by the Coward Robert Ford"/>
    <n v="136104"/>
    <n v="415"/>
    <s v="English"/>
    <s v="USA"/>
    <s v="R"/>
    <n v="30000000"/>
    <n v="2007"/>
    <n v="7.5"/>
    <n v="2.7"/>
    <n v="-26095018"/>
    <s v="Loss"/>
  </r>
  <r>
    <x v="695"/>
    <n v="63"/>
    <n v="121"/>
    <n v="127437"/>
    <s v="Action"/>
    <s v="Adventure"/>
    <s v="Drama"/>
    <s v="History"/>
    <s v="War"/>
    <m/>
    <m/>
    <n v="1911"/>
    <n v="4670"/>
    <n v="27"/>
    <s v="Mandarin"/>
    <s v="China"/>
    <s v="R"/>
    <n v="18000000"/>
    <n v="2011"/>
    <n v="6"/>
    <n v="2"/>
    <n v="-17872563"/>
    <s v="Loss"/>
  </r>
  <r>
    <x v="11"/>
    <n v="134"/>
    <n v="129"/>
    <n v="537580"/>
    <s v="Action"/>
    <s v="Biography"/>
    <s v="Crime"/>
    <s v="Drama"/>
    <m/>
    <m/>
    <m/>
    <s v="Machine Gun Preacher"/>
    <n v="52972"/>
    <n v="124"/>
    <s v="English"/>
    <s v="USA"/>
    <s v="R"/>
    <n v="30000000"/>
    <n v="2011"/>
    <n v="6.8"/>
    <n v="2.2000000000000002"/>
    <n v="-29462420"/>
    <s v="Loss"/>
  </r>
  <r>
    <x v="696"/>
    <n v="221"/>
    <n v="115"/>
    <n v="183436380"/>
    <s v="Comedy"/>
    <s v="Music"/>
    <m/>
    <m/>
    <m/>
    <m/>
    <m/>
    <s v="Pitch Perfect 2"/>
    <n v="97697"/>
    <n v="185"/>
    <s v="English"/>
    <s v="USA"/>
    <s v="PG-13"/>
    <n v="29000000"/>
    <n v="2015"/>
    <n v="6.5"/>
    <n v="1.9"/>
    <n v="154436380"/>
    <s v="Profit"/>
  </r>
  <r>
    <x v="135"/>
    <n v="291"/>
    <n v="153"/>
    <n v="119518352"/>
    <s v="Biography"/>
    <s v="Drama"/>
    <s v="Music"/>
    <s v="Romance"/>
    <m/>
    <m/>
    <m/>
    <s v="Walk the Line"/>
    <n v="188637"/>
    <n v="815"/>
    <s v="English"/>
    <s v="USA"/>
    <s v="PG-13"/>
    <n v="28000000"/>
    <n v="2005"/>
    <n v="7.9"/>
    <n v="2.6"/>
    <n v="91518352"/>
    <s v="Profit"/>
  </r>
  <r>
    <x v="697"/>
    <n v="148"/>
    <n v="128"/>
    <n v="37036404"/>
    <s v="Comedy"/>
    <s v="Drama"/>
    <s v="Romance"/>
    <m/>
    <m/>
    <m/>
    <m/>
    <s v="Keeping the Faith"/>
    <n v="44816"/>
    <n v="259"/>
    <s v="English"/>
    <s v="USA"/>
    <s v="PG-13"/>
    <n v="30000000"/>
    <n v="2000"/>
    <n v="6.4"/>
    <n v="2.1"/>
    <n v="7036404"/>
    <s v="Profit"/>
  </r>
  <r>
    <x v="418"/>
    <n v="42"/>
    <n v="89"/>
    <n v="22359293"/>
    <s v="Adventure"/>
    <s v="Comedy"/>
    <s v="Family"/>
    <s v="Fantasy"/>
    <m/>
    <m/>
    <m/>
    <s v="The Borrowers"/>
    <n v="16222"/>
    <n v="39"/>
    <s v="English"/>
    <s v="UK"/>
    <s v="PG"/>
    <n v="29000000"/>
    <n v="1997"/>
    <n v="5.8"/>
    <n v="1.5"/>
    <n v="-6640707"/>
    <s v="Loss"/>
  </r>
  <r>
    <x v="80"/>
    <n v="302"/>
    <n v="122"/>
    <n v="18593156"/>
    <s v="Drama"/>
    <m/>
    <m/>
    <m/>
    <m/>
    <m/>
    <m/>
    <s v="Frost/Nixon"/>
    <n v="88682"/>
    <n v="241"/>
    <s v="English"/>
    <s v="USA"/>
    <s v="R"/>
    <n v="35000000"/>
    <n v="2008"/>
    <n v="7.7"/>
    <n v="2"/>
    <n v="-16406844"/>
    <s v="Loss"/>
  </r>
  <r>
    <x v="500"/>
    <n v="64"/>
    <n v="99"/>
    <n v="16930185"/>
    <s v="Comedy"/>
    <s v="Romance"/>
    <m/>
    <m/>
    <m/>
    <m/>
    <m/>
    <s v="Serving Sara"/>
    <n v="14315"/>
    <n v="101"/>
    <s v="English"/>
    <s v="Germany"/>
    <s v="PG-13"/>
    <n v="29000000"/>
    <n v="2002"/>
    <n v="5.3"/>
    <n v="1.6"/>
    <n v="-12069815"/>
    <s v="Loss"/>
  </r>
  <r>
    <x v="698"/>
    <n v="154"/>
    <n v="99"/>
    <n v="63034755"/>
    <s v="Comedy"/>
    <m/>
    <m/>
    <m/>
    <m/>
    <m/>
    <m/>
    <s v="The Boss"/>
    <n v="16984"/>
    <n v="96"/>
    <s v="English"/>
    <s v="USA"/>
    <s v="R"/>
    <n v="29000000"/>
    <n v="2016"/>
    <n v="5.3"/>
    <n v="1.6"/>
    <n v="34034755"/>
    <s v="Profit"/>
  </r>
  <r>
    <x v="699"/>
    <n v="17"/>
    <n v="147"/>
    <n v="5899797"/>
    <s v="Biography"/>
    <s v="Drama"/>
    <s v="History"/>
    <m/>
    <m/>
    <m/>
    <m/>
    <s v="Cry Freedom"/>
    <n v="9913"/>
    <n v="51"/>
    <s v="English"/>
    <s v="UK"/>
    <s v="PG"/>
    <n v="29000000"/>
    <n v="1987"/>
    <n v="7.5"/>
    <n v="2.4"/>
    <n v="-23100203"/>
    <s v="Loss"/>
  </r>
  <r>
    <x v="304"/>
    <n v="65"/>
    <n v="112"/>
    <n v="4554569"/>
    <s v="Comedy"/>
    <s v="Drama"/>
    <m/>
    <m/>
    <m/>
    <m/>
    <m/>
    <s v="Mumford"/>
    <n v="8134"/>
    <n v="123"/>
    <s v="English"/>
    <s v="USA"/>
    <s v="R"/>
    <n v="28000000"/>
    <n v="1999"/>
    <n v="6.9"/>
    <n v="1.9"/>
    <n v="-23445431"/>
    <s v="Loss"/>
  </r>
  <r>
    <x v="700"/>
    <n v="148"/>
    <n v="88"/>
    <n v="17016190"/>
    <s v="Comedy"/>
    <s v="Fantasy"/>
    <s v="Horror"/>
    <s v="Thriller"/>
    <m/>
    <m/>
    <m/>
    <s v="Seed of Chucky"/>
    <n v="28632"/>
    <n v="214"/>
    <s v="English"/>
    <s v="Romania"/>
    <s v="R"/>
    <n v="12000000"/>
    <n v="2004"/>
    <n v="4.9000000000000004"/>
    <n v="1.5"/>
    <n v="5016190"/>
    <s v="Profit"/>
  </r>
  <r>
    <x v="701"/>
    <n v="161"/>
    <n v="94"/>
    <n v="6301131"/>
    <s v="Drama"/>
    <s v="Mystery"/>
    <s v="Sci-Fi"/>
    <s v="Thriller"/>
    <m/>
    <m/>
    <m/>
    <s v="The Jacket"/>
    <n v="92850"/>
    <n v="263"/>
    <s v="English"/>
    <s v="USA"/>
    <s v="R"/>
    <n v="29000000"/>
    <n v="2005"/>
    <n v="7.1"/>
    <n v="1.6"/>
    <n v="-22698869"/>
    <s v="Loss"/>
  </r>
  <r>
    <x v="153"/>
    <n v="124"/>
    <n v="90"/>
    <n v="217350219"/>
    <s v="Adventure"/>
    <s v="Animation"/>
    <s v="Comedy"/>
    <s v="Family"/>
    <s v="Fantasy"/>
    <s v="Musical"/>
    <s v="Romance"/>
    <s v="Aladdin"/>
    <n v="260939"/>
    <n v="244"/>
    <s v="English"/>
    <s v="USA"/>
    <s v="G"/>
    <n v="28000000"/>
    <n v="1992"/>
    <n v="8"/>
    <n v="1.5"/>
    <n v="189350219"/>
    <s v="Profit"/>
  </r>
  <r>
    <x v="258"/>
    <n v="349"/>
    <n v="167"/>
    <n v="161029270"/>
    <s v="Biography"/>
    <s v="Crime"/>
    <s v="Drama"/>
    <s v="History"/>
    <s v="Music"/>
    <m/>
    <m/>
    <s v="Straight Outta Compton"/>
    <n v="119928"/>
    <n v="331"/>
    <s v="English"/>
    <s v="USA"/>
    <s v="R"/>
    <n v="28000000"/>
    <n v="2015"/>
    <n v="7.9"/>
    <n v="2.8"/>
    <n v="133029270"/>
    <s v="Profit"/>
  </r>
  <r>
    <x v="37"/>
    <n v="148"/>
    <n v="118"/>
    <n v="179870271"/>
    <s v="Action"/>
    <s v="Adventure"/>
    <m/>
    <m/>
    <m/>
    <m/>
    <m/>
    <s v="Indiana Jones and the Temple of Doom"/>
    <n v="329969"/>
    <n v="524"/>
    <s v="English"/>
    <s v="USA"/>
    <s v="PG"/>
    <n v="28000000"/>
    <n v="1984"/>
    <n v="7.6"/>
    <n v="2"/>
    <n v="151870271"/>
    <s v="Profit"/>
  </r>
  <r>
    <x v="702"/>
    <n v="45"/>
    <n v="83"/>
    <n v="100491683"/>
    <s v="Adventure"/>
    <s v="Animation"/>
    <s v="Comedy"/>
    <s v="Drama"/>
    <s v="Family"/>
    <s v="Musical"/>
    <m/>
    <s v="The Rugrats Movie"/>
    <n v="14005"/>
    <n v="67"/>
    <s v="English"/>
    <s v="USA"/>
    <s v="G"/>
    <n v="24000000"/>
    <n v="1998"/>
    <n v="5.9"/>
    <n v="1.4"/>
    <n v="76491683"/>
    <s v="Profit"/>
  </r>
  <r>
    <x v="94"/>
    <n v="133"/>
    <n v="104"/>
    <n v="74058698"/>
    <s v="Crime"/>
    <s v="Drama"/>
    <s v="Thriller"/>
    <m/>
    <m/>
    <m/>
    <m/>
    <s v="Along Came a Spider"/>
    <n v="59232"/>
    <n v="317"/>
    <s v="English"/>
    <s v="USA"/>
    <s v="R"/>
    <n v="60000000"/>
    <n v="2001"/>
    <n v="6.3"/>
    <n v="1.7"/>
    <n v="14058698"/>
    <s v="Profit"/>
  </r>
  <r>
    <x v="402"/>
    <n v="178"/>
    <n v="102"/>
    <n v="55845943"/>
    <s v="Action"/>
    <s v="Crime"/>
    <s v="Thriller"/>
    <m/>
    <m/>
    <m/>
    <m/>
    <s v="Once Upon a Time in Mexico"/>
    <n v="130094"/>
    <n v="471"/>
    <s v="English"/>
    <s v="USA"/>
    <s v="R"/>
    <n v="29000000"/>
    <n v="2003"/>
    <n v="6.4"/>
    <n v="1.7"/>
    <n v="26845943"/>
    <s v="Profit"/>
  </r>
  <r>
    <x v="125"/>
    <n v="233"/>
    <n v="131"/>
    <n v="81350242"/>
    <s v="Action"/>
    <s v="Thriller"/>
    <m/>
    <m/>
    <m/>
    <m/>
    <m/>
    <s v="Die Hard"/>
    <n v="592582"/>
    <n v="722"/>
    <s v="English"/>
    <s v="USA"/>
    <s v="R"/>
    <n v="28000000"/>
    <n v="1988"/>
    <n v="8.1999999999999993"/>
    <n v="2.2000000000000002"/>
    <n v="53350242"/>
    <s v="Profit"/>
  </r>
  <r>
    <x v="703"/>
    <n v="173"/>
    <n v="101"/>
    <n v="67266300"/>
    <s v="Comedy"/>
    <m/>
    <m/>
    <m/>
    <m/>
    <m/>
    <m/>
    <s v="Role Models"/>
    <n v="195255"/>
    <n v="170"/>
    <s v="English"/>
    <s v="Germany"/>
    <s v="R"/>
    <n v="28000000"/>
    <n v="2008"/>
    <n v="6.9"/>
    <n v="1.7"/>
    <n v="39266300"/>
    <s v="Profit"/>
  </r>
  <r>
    <x v="158"/>
    <n v="426"/>
    <n v="130"/>
    <n v="70235322"/>
    <s v="Biography"/>
    <s v="Comedy"/>
    <s v="Drama"/>
    <s v="History"/>
    <m/>
    <m/>
    <m/>
    <s v="The Big Short"/>
    <n v="182983"/>
    <n v="374"/>
    <s v="English"/>
    <s v="USA"/>
    <s v="R"/>
    <n v="28000000"/>
    <n v="2015"/>
    <n v="7.8"/>
    <n v="2.2000000000000002"/>
    <n v="42235322"/>
    <s v="Profit"/>
  </r>
  <r>
    <x v="102"/>
    <n v="210"/>
    <n v="120"/>
    <n v="7443007"/>
    <s v="Comedy"/>
    <s v="Drama"/>
    <s v="Music"/>
    <m/>
    <m/>
    <m/>
    <m/>
    <s v="Taking Woodstock"/>
    <n v="24663"/>
    <n v="71"/>
    <s v="English"/>
    <s v="USA"/>
    <s v="R"/>
    <n v="30000000"/>
    <n v="2009"/>
    <n v="6.7"/>
    <n v="2"/>
    <n v="-22556993"/>
    <s v="Loss"/>
  </r>
  <r>
    <x v="681"/>
    <n v="129"/>
    <n v="135"/>
    <n v="64371181"/>
    <s v="Biography"/>
    <s v="Drama"/>
    <s v="History"/>
    <s v="Sport"/>
    <m/>
    <m/>
    <m/>
    <s v="Miracle"/>
    <n v="36636"/>
    <n v="289"/>
    <s v="English"/>
    <s v="USA"/>
    <s v="PG"/>
    <n v="28000000"/>
    <n v="2004"/>
    <n v="7.5"/>
    <n v="2.2000000000000002"/>
    <n v="36371181"/>
    <s v="Profit"/>
  </r>
  <r>
    <x v="9"/>
    <n v="287"/>
    <n v="110"/>
    <n v="58885635"/>
    <s v="Action"/>
    <s v="Horror"/>
    <s v="Thriller"/>
    <m/>
    <m/>
    <m/>
    <m/>
    <s v="Dawn of the Dead"/>
    <n v="194422"/>
    <n v="1057"/>
    <s v="English"/>
    <s v="USA"/>
    <s v="R"/>
    <n v="26000000"/>
    <n v="2004"/>
    <n v="7.4"/>
    <n v="1.8"/>
    <n v="32885635"/>
    <s v="Profit"/>
  </r>
  <r>
    <x v="226"/>
    <n v="108"/>
    <n v="103"/>
    <n v="60400856"/>
    <s v="Comedy"/>
    <s v="Romance"/>
    <m/>
    <m/>
    <m/>
    <m/>
    <m/>
    <s v="The Wedding Planner"/>
    <n v="61317"/>
    <n v="229"/>
    <s v="English"/>
    <s v="Germany"/>
    <s v="PG-13"/>
    <n v="35000000"/>
    <n v="2001"/>
    <n v="5.2"/>
    <n v="1.7"/>
    <n v="25400856"/>
    <s v="Profit"/>
  </r>
  <r>
    <x v="447"/>
    <n v="220"/>
    <n v="110"/>
    <n v="52353636"/>
    <s v="Comedy"/>
    <s v="Drama"/>
    <m/>
    <m/>
    <m/>
    <m/>
    <m/>
    <s v="The Royal Tenenbaums"/>
    <n v="209133"/>
    <n v="962"/>
    <s v="English"/>
    <s v="USA"/>
    <s v="R"/>
    <n v="21000000"/>
    <n v="2001"/>
    <n v="7.6"/>
    <n v="1.8"/>
    <n v="31353636"/>
    <s v="Profit"/>
  </r>
  <r>
    <x v="135"/>
    <n v="136"/>
    <n v="91"/>
    <n v="51475962"/>
    <s v="Mystery"/>
    <s v="Thriller"/>
    <m/>
    <m/>
    <m/>
    <m/>
    <m/>
    <s v="Identity"/>
    <n v="177828"/>
    <n v="714"/>
    <s v="English"/>
    <s v="USA"/>
    <s v="R"/>
    <n v="30000000"/>
    <n v="2003"/>
    <n v="7.3"/>
    <n v="1.5"/>
    <n v="21475962"/>
    <s v="Profit"/>
  </r>
  <r>
    <x v="67"/>
    <n v="222"/>
    <n v="105"/>
    <n v="63910583"/>
    <s v="Comedy"/>
    <s v="Romance"/>
    <m/>
    <m/>
    <m/>
    <m/>
    <m/>
    <s v="Last Vegas"/>
    <n v="106755"/>
    <n v="173"/>
    <s v="English"/>
    <s v="USA"/>
    <s v="PG-13"/>
    <n v="28000000"/>
    <n v="2013"/>
    <n v="6.6"/>
    <n v="1.8"/>
    <n v="35910583"/>
    <s v="Profit"/>
  </r>
  <r>
    <x v="504"/>
    <n v="112"/>
    <n v="127"/>
    <n v="62300000"/>
    <s v="Action"/>
    <s v="Adventure"/>
    <s v="Thriller"/>
    <m/>
    <m/>
    <m/>
    <m/>
    <s v="For Your Eyes Only"/>
    <n v="72085"/>
    <n v="263"/>
    <s v="English"/>
    <s v="UK"/>
    <s v="PG"/>
    <n v="28000000"/>
    <n v="1981"/>
    <n v="6.8"/>
    <n v="2.1"/>
    <n v="34300000"/>
    <s v="Profit"/>
  </r>
  <r>
    <x v="154"/>
    <n v="122"/>
    <n v="82"/>
    <n v="49968653"/>
    <s v="Comedy"/>
    <s v="Romance"/>
    <m/>
    <m/>
    <m/>
    <m/>
    <m/>
    <s v="Serendipity"/>
    <n v="85423"/>
    <n v="374"/>
    <s v="English"/>
    <s v="USA"/>
    <s v="PG-13"/>
    <n v="28000000"/>
    <n v="2001"/>
    <n v="6.9"/>
    <n v="1.4"/>
    <n v="21968653"/>
    <s v="Profit"/>
  </r>
  <r>
    <x v="168"/>
    <n v="62"/>
    <n v="99"/>
    <n v="44450000"/>
    <s v="Action"/>
    <s v="Crime"/>
    <s v="Sci-Fi"/>
    <s v="Thriller"/>
    <m/>
    <m/>
    <m/>
    <s v="Timecop"/>
    <n v="44394"/>
    <n v="115"/>
    <s v="English"/>
    <s v="Canada"/>
    <s v="R"/>
    <n v="27000000"/>
    <n v="1994"/>
    <n v="5.8"/>
    <n v="1.6"/>
    <n v="17450000"/>
    <s v="Profit"/>
  </r>
  <r>
    <x v="193"/>
    <n v="135"/>
    <n v="90"/>
    <n v="45162741"/>
    <s v="Comedy"/>
    <m/>
    <m/>
    <m/>
    <m/>
    <m/>
    <m/>
    <s v="Zoolander"/>
    <n v="201084"/>
    <n v="523"/>
    <s v="English"/>
    <s v="Germany"/>
    <s v="PG-13"/>
    <n v="28000000"/>
    <n v="2001"/>
    <n v="6.6"/>
    <n v="1.5"/>
    <n v="17162741"/>
    <s v="Profit"/>
  </r>
  <r>
    <x v="604"/>
    <n v="184"/>
    <n v="115"/>
    <n v="71346930"/>
    <s v="Drama"/>
    <s v="Romance"/>
    <s v="Thriller"/>
    <m/>
    <m/>
    <m/>
    <m/>
    <s v="Safe Haven"/>
    <n v="78008"/>
    <n v="160"/>
    <s v="English"/>
    <s v="USA"/>
    <s v="PG-13"/>
    <n v="28000000"/>
    <n v="2013"/>
    <n v="6.7"/>
    <n v="1.9"/>
    <n v="43346930"/>
    <s v="Profit"/>
  </r>
  <r>
    <x v="336"/>
    <n v="36"/>
    <n v="96"/>
    <n v="39514713"/>
    <s v="Comedy"/>
    <s v="Family"/>
    <s v="Fantasy"/>
    <m/>
    <m/>
    <m/>
    <m/>
    <s v="Hocus Pocus"/>
    <n v="60494"/>
    <n v="132"/>
    <s v="English"/>
    <s v="USA"/>
    <s v="PG"/>
    <n v="28000000"/>
    <n v="1993"/>
    <n v="6.7"/>
    <n v="1.6"/>
    <n v="11514713"/>
    <s v="Profit"/>
  </r>
  <r>
    <x v="579"/>
    <n v="171"/>
    <n v="104"/>
    <n v="43097652"/>
    <s v="Comedy"/>
    <s v="Drama"/>
    <s v="Romance"/>
    <m/>
    <m/>
    <m/>
    <m/>
    <s v="No Reservations"/>
    <n v="59068"/>
    <n v="128"/>
    <s v="English"/>
    <s v="USA"/>
    <s v="PG"/>
    <n v="28000000"/>
    <n v="2007"/>
    <n v="6.3"/>
    <n v="1.7"/>
    <n v="15097652"/>
    <s v="Profit"/>
  </r>
  <r>
    <x v="65"/>
    <n v="447"/>
    <n v="117"/>
    <n v="48043505"/>
    <s v="Action"/>
    <s v="Comedy"/>
    <m/>
    <m/>
    <m/>
    <m/>
    <m/>
    <s v="Kick-Ass"/>
    <n v="435864"/>
    <n v="801"/>
    <s v="English"/>
    <s v="UK"/>
    <s v="R"/>
    <n v="30000000"/>
    <n v="2010"/>
    <n v="7.7"/>
    <n v="2"/>
    <n v="18043505"/>
    <s v="Profit"/>
  </r>
  <r>
    <x v="352"/>
    <n v="220"/>
    <n v="83"/>
    <n v="37053924"/>
    <s v="Action"/>
    <s v="Comedy"/>
    <s v="Crime"/>
    <m/>
    <m/>
    <m/>
    <m/>
    <s v="30 Minutes or Less"/>
    <n v="77935"/>
    <n v="122"/>
    <s v="English"/>
    <s v="Germany"/>
    <s v="R"/>
    <n v="28000000"/>
    <n v="2011"/>
    <n v="6.1"/>
    <n v="1.4"/>
    <n v="9053924"/>
    <s v="Profit"/>
  </r>
  <r>
    <x v="458"/>
    <n v="122"/>
    <n v="99"/>
    <n v="33000377"/>
    <s v="Action"/>
    <s v="Fantasy"/>
    <s v="Horror"/>
    <s v="Thriller"/>
    <m/>
    <m/>
    <m/>
    <s v="Dracula 2000"/>
    <n v="27378"/>
    <n v="365"/>
    <s v="English"/>
    <s v="USA"/>
    <s v="R"/>
    <n v="28000000"/>
    <n v="2000"/>
    <n v="4.9000000000000004"/>
    <n v="1.6"/>
    <n v="5000377"/>
    <s v="Profit"/>
  </r>
  <r>
    <x v="704"/>
    <n v="119"/>
    <n v="81"/>
    <n v="66950483"/>
    <s v="Comedy"/>
    <s v="Family"/>
    <m/>
    <m/>
    <m/>
    <m/>
    <m/>
    <s v="Alexander and the Terrible, Horrible, No Good, Very Bad Day"/>
    <n v="29738"/>
    <n v="85"/>
    <s v="English"/>
    <s v="USA"/>
    <s v="PG"/>
    <n v="28000000"/>
    <n v="2014"/>
    <n v="6.2"/>
    <n v="1.4"/>
    <n v="38950483"/>
    <s v="Profit"/>
  </r>
  <r>
    <x v="92"/>
    <n v="177"/>
    <n v="135"/>
    <n v="38372662"/>
    <s v="Drama"/>
    <s v="Romance"/>
    <m/>
    <m/>
    <m/>
    <m/>
    <m/>
    <s v="Pride &amp; Prejudice"/>
    <n v="193455"/>
    <n v="1058"/>
    <s v="English"/>
    <s v="France"/>
    <s v="PG"/>
    <n v="28000000"/>
    <n v="2005"/>
    <n v="7.8"/>
    <n v="2.2000000000000002"/>
    <n v="10372662"/>
    <s v="Profit"/>
  </r>
  <r>
    <x v="17"/>
    <n v="302"/>
    <n v="117"/>
    <n v="27000000"/>
    <s v="Sci-Fi"/>
    <s v="Thriller"/>
    <m/>
    <m/>
    <m/>
    <m/>
    <m/>
    <s v="Blade Runner"/>
    <n v="461609"/>
    <n v="1168"/>
    <s v="English"/>
    <s v="USA"/>
    <s v="R"/>
    <n v="28000000"/>
    <n v="1982"/>
    <n v="8.1999999999999993"/>
    <n v="2"/>
    <n v="-1000000"/>
    <s v="Loss"/>
  </r>
  <r>
    <x v="293"/>
    <n v="44"/>
    <n v="139"/>
    <n v="31600000"/>
    <s v="Adventure"/>
    <s v="Biography"/>
    <m/>
    <m/>
    <m/>
    <m/>
    <m/>
    <s v="Rob Roy"/>
    <n v="34427"/>
    <n v="126"/>
    <s v="English"/>
    <s v="USA"/>
    <s v="R"/>
    <n v="28000000"/>
    <n v="1995"/>
    <n v="6.9"/>
    <n v="2.2999999999999998"/>
    <n v="3600000"/>
    <s v="Profit"/>
  </r>
  <r>
    <x v="31"/>
    <n v="211"/>
    <n v="123"/>
    <n v="30688364"/>
    <s v="Action"/>
    <s v="Drama"/>
    <s v="Thriller"/>
    <m/>
    <m/>
    <m/>
    <m/>
    <s v="3 Days to Kill"/>
    <n v="69355"/>
    <n v="211"/>
    <s v="English"/>
    <s v="USA"/>
    <s v="PG-13"/>
    <n v="28000000"/>
    <n v="2014"/>
    <n v="6.2"/>
    <n v="2"/>
    <n v="2688364"/>
    <s v="Profit"/>
  </r>
  <r>
    <x v="705"/>
    <n v="222"/>
    <n v="117"/>
    <n v="28563179"/>
    <s v="Crime"/>
    <s v="Drama"/>
    <s v="Thriller"/>
    <m/>
    <m/>
    <m/>
    <m/>
    <s v="We Own the Night"/>
    <n v="72693"/>
    <n v="199"/>
    <s v="English"/>
    <s v="USA"/>
    <s v="R"/>
    <n v="21000000"/>
    <n v="2007"/>
    <n v="6.9"/>
    <n v="2"/>
    <n v="7563179"/>
    <s v="Profit"/>
  </r>
  <r>
    <x v="706"/>
    <n v="100"/>
    <n v="97"/>
    <n v="16779636"/>
    <s v="Drama"/>
    <s v="Horror"/>
    <s v="Thriller"/>
    <m/>
    <m/>
    <m/>
    <m/>
    <s v="Lost Souls"/>
    <n v="9338"/>
    <n v="167"/>
    <s v="English"/>
    <s v="USA"/>
    <s v="R"/>
    <n v="28000000"/>
    <n v="2000"/>
    <n v="4.8"/>
    <n v="1.6"/>
    <n v="-11220364"/>
    <s v="Loss"/>
  </r>
  <r>
    <x v="354"/>
    <n v="98"/>
    <n v="103"/>
    <n v="17324744"/>
    <s v="Comedy"/>
    <s v="Fantasy"/>
    <s v="Romance"/>
    <m/>
    <m/>
    <m/>
    <m/>
    <s v="Just My Luck"/>
    <n v="44103"/>
    <n v="149"/>
    <s v="English"/>
    <s v="USA"/>
    <s v="PG-13"/>
    <n v="28000000"/>
    <n v="2006"/>
    <n v="5.3"/>
    <n v="1.7"/>
    <n v="-10675256"/>
    <s v="Loss"/>
  </r>
  <r>
    <x v="181"/>
    <n v="74"/>
    <n v="119"/>
    <n v="8888143"/>
    <s v="Comedy"/>
    <s v="Drama"/>
    <s v="Sport"/>
    <m/>
    <m/>
    <m/>
    <m/>
    <s v="Mystery, Alaska"/>
    <n v="22250"/>
    <n v="123"/>
    <s v="English"/>
    <s v="Canada"/>
    <s v="R"/>
    <n v="28000000"/>
    <n v="1999"/>
    <n v="6.7"/>
    <n v="2"/>
    <n v="-19111857"/>
    <s v="Loss"/>
  </r>
  <r>
    <x v="339"/>
    <n v="97"/>
    <n v="94"/>
    <n v="24268828"/>
    <s v="Action"/>
    <s v="Comedy"/>
    <s v="Family"/>
    <m/>
    <m/>
    <m/>
    <m/>
    <s v="The Spy Next Door"/>
    <n v="29971"/>
    <n v="71"/>
    <s v="English"/>
    <s v="USA"/>
    <s v="PG"/>
    <n v="28000000"/>
    <n v="2010"/>
    <n v="5.4"/>
    <n v="1.6"/>
    <n v="-3731172"/>
    <s v="Loss"/>
  </r>
  <r>
    <x v="707"/>
    <n v="21"/>
    <n v="89"/>
    <n v="8119205"/>
    <s v="Comedy"/>
    <s v="Family"/>
    <s v="Fantasy"/>
    <m/>
    <m/>
    <m/>
    <m/>
    <s v="A Simple Wish"/>
    <n v="4288"/>
    <n v="21"/>
    <s v="English"/>
    <s v="USA"/>
    <s v="PG"/>
    <n v="28000000"/>
    <n v="1997"/>
    <n v="5.4"/>
    <n v="1.5"/>
    <n v="-19880795"/>
    <s v="Loss"/>
  </r>
  <r>
    <x v="446"/>
    <n v="156"/>
    <n v="98"/>
    <n v="8434601"/>
    <s v="Action"/>
    <s v="Horror"/>
    <s v="Sci-Fi"/>
    <m/>
    <m/>
    <m/>
    <m/>
    <s v="Ghosts of Mars"/>
    <n v="43006"/>
    <n v="460"/>
    <s v="English"/>
    <s v="USA"/>
    <s v="R"/>
    <n v="28000000"/>
    <n v="2001"/>
    <n v="4.9000000000000004"/>
    <n v="1.6"/>
    <n v="-19565399"/>
    <s v="Loss"/>
  </r>
  <r>
    <x v="450"/>
    <n v="125"/>
    <n v="107"/>
    <n v="6998324"/>
    <s v="Comedy"/>
    <s v="Drama"/>
    <m/>
    <m/>
    <m/>
    <m/>
    <m/>
    <s v="Our Brand Is Crisis"/>
    <n v="11476"/>
    <n v="50"/>
    <s v="English"/>
    <s v="USA"/>
    <s v="R"/>
    <n v="28000000"/>
    <n v="2015"/>
    <n v="6.1"/>
    <n v="1.8"/>
    <n v="-21001676"/>
    <s v="Loss"/>
  </r>
  <r>
    <x v="498"/>
    <n v="225"/>
    <n v="108"/>
    <n v="10907291"/>
    <s v="Action"/>
    <s v="Horror"/>
    <s v="Romance"/>
    <m/>
    <m/>
    <m/>
    <m/>
    <s v="Pride and Prejudice and Zombies"/>
    <n v="23775"/>
    <n v="134"/>
    <s v="English"/>
    <s v="USA"/>
    <s v="PG-13"/>
    <n v="28000000"/>
    <n v="2016"/>
    <n v="5.8"/>
    <n v="1.8"/>
    <n v="-17092709"/>
    <s v="Loss"/>
  </r>
  <r>
    <x v="46"/>
    <n v="85"/>
    <n v="134"/>
    <n v="5532301"/>
    <s v="Biography"/>
    <s v="Drama"/>
    <s v="History"/>
    <s v="War"/>
    <m/>
    <m/>
    <m/>
    <s v="Kundun"/>
    <n v="21606"/>
    <n v="117"/>
    <s v="English"/>
    <s v="USA"/>
    <s v="PG-13"/>
    <n v="28000000"/>
    <n v="1997"/>
    <n v="7"/>
    <n v="2.2000000000000002"/>
    <n v="-22467699"/>
    <s v="Loss"/>
  </r>
  <r>
    <x v="708"/>
    <n v="135"/>
    <n v="110"/>
    <n v="2775593"/>
    <s v="Comedy"/>
    <s v="Drama"/>
    <s v="Romance"/>
    <m/>
    <m/>
    <m/>
    <m/>
    <s v="How to Lose Friends &amp; Alienate People"/>
    <n v="61269"/>
    <n v="98"/>
    <s v="English"/>
    <s v="UK"/>
    <s v="R"/>
    <n v="27000000"/>
    <n v="2008"/>
    <n v="6.5"/>
    <n v="1.8"/>
    <n v="-24224407"/>
    <s v="Loss"/>
  </r>
  <r>
    <x v="709"/>
    <n v="350"/>
    <n v="103"/>
    <n v="28751715"/>
    <s v="Action"/>
    <s v="Comedy"/>
    <s v="Crime"/>
    <m/>
    <m/>
    <m/>
    <m/>
    <s v="Kick-Ass 2"/>
    <n v="202967"/>
    <n v="378"/>
    <s v="English"/>
    <s v="USA"/>
    <s v="R"/>
    <n v="28000000"/>
    <n v="2013"/>
    <n v="6.6"/>
    <n v="1.7"/>
    <n v="751715"/>
    <s v="Profit"/>
  </r>
  <r>
    <x v="710"/>
    <n v="177"/>
    <n v="100"/>
    <n v="20285518"/>
    <s v="Action"/>
    <s v="Crime"/>
    <s v="Drama"/>
    <s v="Thriller"/>
    <m/>
    <m/>
    <m/>
    <s v="Brick Mansions"/>
    <n v="32103"/>
    <n v="112"/>
    <s v="English"/>
    <s v="France"/>
    <s v="PG-13"/>
    <n v="28000000"/>
    <n v="2014"/>
    <n v="5.7"/>
    <n v="1.7"/>
    <n v="-7714482"/>
    <s v="Loss"/>
  </r>
  <r>
    <x v="504"/>
    <n v="106"/>
    <n v="131"/>
    <n v="67900000"/>
    <s v="Action"/>
    <s v="Adventure"/>
    <s v="Thriller"/>
    <m/>
    <m/>
    <m/>
    <m/>
    <s v="Octopussy"/>
    <n v="74374"/>
    <n v="225"/>
    <s v="English"/>
    <s v="UK"/>
    <s v="PG"/>
    <n v="27500000"/>
    <n v="1983"/>
    <n v="6.6"/>
    <n v="2.2000000000000002"/>
    <n v="40400000"/>
    <s v="Profit"/>
  </r>
  <r>
    <x v="271"/>
    <n v="251"/>
    <n v="133"/>
    <n v="148734225"/>
    <s v="Comedy"/>
    <s v="Romance"/>
    <m/>
    <m/>
    <m/>
    <m/>
    <m/>
    <s v="Knocked Up"/>
    <n v="298590"/>
    <n v="559"/>
    <s v="English"/>
    <s v="USA"/>
    <s v="R"/>
    <n v="30000000"/>
    <n v="2007"/>
    <n v="7"/>
    <n v="2.2000000000000002"/>
    <n v="118734225"/>
    <s v="Profit"/>
  </r>
  <r>
    <x v="521"/>
    <n v="148"/>
    <n v="109"/>
    <n v="49185998"/>
    <s v="Drama"/>
    <m/>
    <m/>
    <m/>
    <m/>
    <m/>
    <m/>
    <s v="My Sister's Keeper"/>
    <n v="74476"/>
    <n v="184"/>
    <s v="English"/>
    <s v="USA"/>
    <s v="PG-13"/>
    <n v="30000000"/>
    <n v="2009"/>
    <n v="7.4"/>
    <n v="1.8"/>
    <n v="19185998"/>
    <s v="Profit"/>
  </r>
  <r>
    <x v="711"/>
    <n v="76"/>
    <n v="114"/>
    <n v="42168445"/>
    <s v="Comedy"/>
    <s v="Drama"/>
    <s v="Romance"/>
    <m/>
    <m/>
    <m/>
    <m/>
    <s v="Welcome Home, Roscoe Jenkins"/>
    <n v="10791"/>
    <n v="39"/>
    <s v="English"/>
    <s v="USA"/>
    <s v="PG-13"/>
    <n v="35000000"/>
    <n v="2008"/>
    <n v="5.3"/>
    <n v="1.9"/>
    <n v="7168445"/>
    <s v="Profit"/>
  </r>
  <r>
    <x v="712"/>
    <n v="52"/>
    <n v="164"/>
    <n v="26400000"/>
    <s v="Adventure"/>
    <s v="Drama"/>
    <s v="History"/>
    <m/>
    <m/>
    <m/>
    <m/>
    <s v="A Passage to India"/>
    <n v="12980"/>
    <n v="89"/>
    <s v="English"/>
    <s v="UK"/>
    <s v="PG"/>
    <n v="16000000"/>
    <n v="1984"/>
    <n v="7.4"/>
    <n v="2.7"/>
    <n v="10400000"/>
    <s v="Profit"/>
  </r>
  <r>
    <x v="713"/>
    <n v="220"/>
    <n v="92"/>
    <n v="17508670"/>
    <s v="Crime"/>
    <s v="Drama"/>
    <s v="Romance"/>
    <s v="Thriller"/>
    <m/>
    <m/>
    <m/>
    <s v="Notes on a Scandal"/>
    <n v="64625"/>
    <n v="281"/>
    <s v="English"/>
    <s v="UK"/>
    <s v="R"/>
    <n v="15000000"/>
    <n v="2006"/>
    <n v="7.4"/>
    <n v="1.5"/>
    <n v="2508670"/>
    <s v="Profit"/>
  </r>
  <r>
    <x v="77"/>
    <n v="131"/>
    <n v="122"/>
    <n v="9664316"/>
    <s v="Drama"/>
    <s v="Thriller"/>
    <m/>
    <m/>
    <m/>
    <m/>
    <m/>
    <s v="Rendition"/>
    <n v="47203"/>
    <n v="197"/>
    <s v="English"/>
    <s v="USA"/>
    <s v="R"/>
    <n v="27500000"/>
    <n v="2007"/>
    <n v="6.8"/>
    <n v="2"/>
    <n v="-17835684"/>
    <s v="Loss"/>
  </r>
  <r>
    <x v="714"/>
    <n v="112"/>
    <n v="110"/>
    <n v="74888996"/>
    <s v="Action"/>
    <s v="Adventure"/>
    <s v="Sci-Fi"/>
    <s v="Thriller"/>
    <m/>
    <m/>
    <m/>
    <s v="Star Trek VI: The Undiscovered Country"/>
    <n v="55513"/>
    <n v="188"/>
    <s v="English"/>
    <s v="USA"/>
    <s v="PG"/>
    <n v="30000000"/>
    <n v="1991"/>
    <n v="7.2"/>
    <n v="1.8"/>
    <n v="44888996"/>
    <s v="Profit"/>
  </r>
  <r>
    <x v="715"/>
    <n v="93"/>
    <n v="116"/>
    <n v="69586544"/>
    <s v="Drama"/>
    <m/>
    <m/>
    <m/>
    <m/>
    <m/>
    <m/>
    <s v="Divine Secrets of the Ya-Ya Sisterhood"/>
    <n v="15352"/>
    <n v="199"/>
    <s v="English"/>
    <s v="USA"/>
    <s v="PG-13"/>
    <n v="27000000"/>
    <n v="2002"/>
    <n v="6"/>
    <n v="1.9"/>
    <n v="42586544"/>
    <s v="Profit"/>
  </r>
  <r>
    <x v="426"/>
    <n v="83"/>
    <n v="115"/>
    <n v="60491560"/>
    <s v="Crime"/>
    <s v="Drama"/>
    <s v="Mystery"/>
    <s v="Thriller"/>
    <m/>
    <m/>
    <m/>
    <s v="Kiss the Girls"/>
    <n v="50653"/>
    <n v="143"/>
    <s v="English"/>
    <s v="USA"/>
    <s v="R"/>
    <n v="27000000"/>
    <n v="1997"/>
    <n v="6.6"/>
    <n v="1.9"/>
    <n v="33491560"/>
    <s v="Profit"/>
  </r>
  <r>
    <x v="436"/>
    <n v="125"/>
    <n v="148"/>
    <n v="54200000"/>
    <s v="Action"/>
    <s v="Comedy"/>
    <s v="Crime"/>
    <s v="Music"/>
    <m/>
    <m/>
    <m/>
    <s v="The Blues Brothers"/>
    <n v="142448"/>
    <n v="319"/>
    <s v="English"/>
    <s v="USA"/>
    <s v="R"/>
    <n v="27000000"/>
    <n v="1980"/>
    <n v="7.9"/>
    <n v="2.5"/>
    <n v="27200000"/>
    <s v="Profit"/>
  </r>
  <r>
    <x v="716"/>
    <n v="98"/>
    <n v="118"/>
    <n v="30920167"/>
    <s v="Comedy"/>
    <s v="Music"/>
    <m/>
    <m/>
    <m/>
    <m/>
    <m/>
    <s v="Joyful Noise"/>
    <n v="6476"/>
    <n v="71"/>
    <s v="English"/>
    <s v="USA"/>
    <s v="PG-13"/>
    <n v="25000000"/>
    <n v="2012"/>
    <n v="5.7"/>
    <n v="2"/>
    <n v="5920167"/>
    <s v="Profit"/>
  </r>
  <r>
    <x v="18"/>
    <n v="158"/>
    <n v="101"/>
    <n v="40566655"/>
    <s v="Comedy"/>
    <s v="Drama"/>
    <s v="Romance"/>
    <m/>
    <m/>
    <m/>
    <m/>
    <s v="About a Boy"/>
    <n v="144021"/>
    <n v="391"/>
    <s v="English"/>
    <s v="UK"/>
    <s v="PG-13"/>
    <n v="30000000"/>
    <n v="2002"/>
    <n v="7.1"/>
    <n v="1.7"/>
    <n v="10566655"/>
    <s v="Profit"/>
  </r>
  <r>
    <x v="567"/>
    <n v="152"/>
    <n v="82"/>
    <n v="31768374"/>
    <s v="Action"/>
    <s v="Comedy"/>
    <s v="Horror"/>
    <m/>
    <m/>
    <m/>
    <m/>
    <s v="Lake Placid"/>
    <n v="42761"/>
    <n v="366"/>
    <s v="English"/>
    <s v="USA"/>
    <s v="R"/>
    <n v="27000000"/>
    <n v="1999"/>
    <n v="5.6"/>
    <n v="1.4"/>
    <n v="4768374"/>
    <s v="Profit"/>
  </r>
  <r>
    <x v="495"/>
    <n v="202"/>
    <n v="110"/>
    <n v="22494487"/>
    <s v="Crime"/>
    <s v="Drama"/>
    <s v="Mystery"/>
    <s v="Thriller"/>
    <m/>
    <m/>
    <m/>
    <s v="Lucky Number Slevin"/>
    <n v="262153"/>
    <n v="507"/>
    <s v="English"/>
    <s v="Germany"/>
    <s v="R"/>
    <n v="27000000"/>
    <n v="2006"/>
    <n v="7.8"/>
    <n v="1.8"/>
    <n v="-4505513"/>
    <s v="Loss"/>
  </r>
  <r>
    <x v="717"/>
    <n v="80"/>
    <n v="193"/>
    <n v="21500000"/>
    <s v="Adventure"/>
    <s v="Drama"/>
    <s v="History"/>
    <m/>
    <m/>
    <m/>
    <m/>
    <s v="The Right Stuff"/>
    <n v="45271"/>
    <n v="170"/>
    <s v="English"/>
    <s v="USA"/>
    <s v="PG"/>
    <n v="27000000"/>
    <n v="1983"/>
    <n v="7.9"/>
    <n v="3.2"/>
    <n v="-5500000"/>
    <s v="Loss"/>
  </r>
  <r>
    <x v="40"/>
    <n v="288"/>
    <n v="130"/>
    <n v="4463292"/>
    <s v="Drama"/>
    <s v="History"/>
    <s v="Thriller"/>
    <m/>
    <m/>
    <m/>
    <m/>
    <s v="Anonymous"/>
    <n v="34488"/>
    <n v="136"/>
    <s v="English"/>
    <s v="UK"/>
    <s v="PG-13"/>
    <n v="30000000"/>
    <n v="2011"/>
    <n v="6.9"/>
    <n v="2.2000000000000002"/>
    <n v="-25536708"/>
    <s v="Loss"/>
  </r>
  <r>
    <x v="100"/>
    <n v="222"/>
    <n v="111"/>
    <n v="14337579"/>
    <s v="Action"/>
    <s v="Drama"/>
    <s v="Fantasy"/>
    <s v="Mystery"/>
    <s v="Sci-Fi"/>
    <s v="Thriller"/>
    <m/>
    <s v="Dark City"/>
    <n v="156929"/>
    <n v="624"/>
    <s v="English"/>
    <s v="Australia"/>
    <s v="R"/>
    <n v="27000000"/>
    <n v="1998"/>
    <n v="7.7"/>
    <n v="1.8"/>
    <n v="-12662421"/>
    <s v="Loss"/>
  </r>
  <r>
    <x v="718"/>
    <n v="194"/>
    <n v="110"/>
    <n v="13823741"/>
    <s v="Biography"/>
    <s v="Drama"/>
    <s v="History"/>
    <s v="Romance"/>
    <m/>
    <m/>
    <m/>
    <s v="The Duchess"/>
    <n v="61777"/>
    <n v="140"/>
    <s v="English"/>
    <s v="UK"/>
    <s v="PG-13"/>
    <n v="13500000"/>
    <n v="2008"/>
    <n v="6.9"/>
    <n v="1.8"/>
    <n v="323741"/>
    <s v="Profit"/>
  </r>
  <r>
    <x v="719"/>
    <n v="63"/>
    <n v="123"/>
    <n v="10297897"/>
    <s v="Action"/>
    <s v="Crime"/>
    <s v="Drama"/>
    <s v="History"/>
    <s v="Western"/>
    <m/>
    <m/>
    <s v="The Newton Boys"/>
    <n v="8309"/>
    <n v="39"/>
    <s v="English"/>
    <s v="USA"/>
    <s v="PG-13"/>
    <n v="27000000"/>
    <n v="1998"/>
    <n v="6"/>
    <n v="2"/>
    <n v="-16702103"/>
    <s v="Loss"/>
  </r>
  <r>
    <x v="551"/>
    <n v="167"/>
    <n v="109"/>
    <n v="13248477"/>
    <s v="Horror"/>
    <s v="Mystery"/>
    <s v="Thriller"/>
    <m/>
    <m/>
    <m/>
    <m/>
    <s v="Case 39"/>
    <n v="60555"/>
    <n v="174"/>
    <s v="English"/>
    <s v="USA"/>
    <s v="R"/>
    <n v="27000000"/>
    <n v="2009"/>
    <n v="6.2"/>
    <n v="1.8"/>
    <n v="-13751523"/>
    <s v="Loss"/>
  </r>
  <r>
    <x v="720"/>
    <n v="101"/>
    <n v="99"/>
    <n v="8712564"/>
    <s v="Crime"/>
    <s v="Drama"/>
    <s v="Mystery"/>
    <s v="Thriller"/>
    <m/>
    <m/>
    <m/>
    <s v="Suspect Zero"/>
    <n v="16555"/>
    <n v="139"/>
    <s v="English"/>
    <s v="USA"/>
    <s v="R"/>
    <n v="27000000"/>
    <n v="2004"/>
    <n v="5.9"/>
    <n v="1.6"/>
    <n v="-18287436"/>
    <s v="Loss"/>
  </r>
  <r>
    <x v="721"/>
    <n v="118"/>
    <n v="106"/>
    <n v="7486906"/>
    <s v="Comedy"/>
    <s v="Drama"/>
    <s v="Family"/>
    <m/>
    <m/>
    <m/>
    <m/>
    <s v="Martian Child"/>
    <n v="17436"/>
    <n v="71"/>
    <s v="English"/>
    <s v="USA"/>
    <s v="PG"/>
    <n v="27000000"/>
    <n v="2007"/>
    <n v="6.8"/>
    <n v="1.8"/>
    <n v="-19513094"/>
    <s v="Loss"/>
  </r>
  <r>
    <x v="402"/>
    <n v="76"/>
    <n v="89"/>
    <n v="38536376"/>
    <s v="Action"/>
    <s v="Adventure"/>
    <s v="Comedy"/>
    <s v="Family"/>
    <s v="Sci-Fi"/>
    <m/>
    <m/>
    <s v="Spy Kids: All the Time in the World in 4D"/>
    <n v="15866"/>
    <n v="83"/>
    <s v="English"/>
    <s v="USA"/>
    <s v="PG"/>
    <n v="27000000"/>
    <n v="2011"/>
    <n v="3.6"/>
    <n v="1.5"/>
    <n v="11536376"/>
    <s v="Profit"/>
  </r>
  <r>
    <x v="722"/>
    <n v="268"/>
    <n v="98"/>
    <n v="41008532"/>
    <s v="Crime"/>
    <s v="Drama"/>
    <s v="Thriller"/>
    <m/>
    <m/>
    <m/>
    <m/>
    <s v="Money Monster"/>
    <n v="19611"/>
    <n v="103"/>
    <s v="English"/>
    <s v="USA"/>
    <s v="R"/>
    <n v="27000000"/>
    <n v="2016"/>
    <n v="6.7"/>
    <n v="1.6"/>
    <n v="14008532"/>
    <s v="Profit"/>
  </r>
  <r>
    <x v="608"/>
    <n v="95"/>
    <n v="93"/>
    <n v="5204007"/>
    <s v="Action"/>
    <s v="Comedy"/>
    <s v="Crime"/>
    <s v="Thriller"/>
    <m/>
    <m/>
    <m/>
    <s v="Formula 51"/>
    <n v="42876"/>
    <n v="167"/>
    <s v="English"/>
    <s v="UK"/>
    <s v="R"/>
    <n v="28000000"/>
    <n v="2001"/>
    <n v="6.3"/>
    <n v="1.6"/>
    <n v="-22795993"/>
    <s v="Loss"/>
  </r>
  <r>
    <x v="127"/>
    <n v="78"/>
    <n v="112"/>
    <n v="4485485"/>
    <s v="Comedy"/>
    <s v="Crime"/>
    <s v="Drama"/>
    <m/>
    <m/>
    <m/>
    <m/>
    <s v="Flawless"/>
    <n v="14612"/>
    <n v="105"/>
    <s v="English"/>
    <s v="USA"/>
    <s v="R"/>
    <n v="15000000"/>
    <n v="1999"/>
    <n v="6.4"/>
    <n v="1.9"/>
    <n v="-10514515"/>
    <s v="Loss"/>
  </r>
  <r>
    <x v="191"/>
    <n v="127"/>
    <n v="101"/>
    <n v="4476235"/>
    <s v="Crime"/>
    <s v="Horror"/>
    <s v="Mystery"/>
    <s v="Thriller"/>
    <m/>
    <m/>
    <m/>
    <s v="Mindhunters"/>
    <n v="49405"/>
    <n v="226"/>
    <s v="English"/>
    <s v="USA"/>
    <s v="R"/>
    <n v="27000000"/>
    <n v="2004"/>
    <n v="6.4"/>
    <n v="1.7"/>
    <n v="-22523765"/>
    <s v="Loss"/>
  </r>
  <r>
    <x v="262"/>
    <n v="137"/>
    <n v="104"/>
    <n v="1089365"/>
    <s v="Comedy"/>
    <s v="Drama"/>
    <m/>
    <m/>
    <m/>
    <m/>
    <m/>
    <s v="What Just Happened"/>
    <n v="23767"/>
    <n v="111"/>
    <s v="English"/>
    <s v="USA"/>
    <s v="R"/>
    <n v="25000000"/>
    <n v="2008"/>
    <n v="5.7"/>
    <n v="1.7"/>
    <n v="-23910635"/>
    <s v="Loss"/>
  </r>
  <r>
    <x v="562"/>
    <n v="54"/>
    <n v="120"/>
    <n v="763044"/>
    <s v="Drama"/>
    <s v="Thriller"/>
    <m/>
    <m/>
    <m/>
    <m/>
    <m/>
    <s v="The Statement"/>
    <n v="4257"/>
    <n v="52"/>
    <s v="English"/>
    <s v="Canada"/>
    <s v="R"/>
    <n v="23000000"/>
    <n v="2003"/>
    <n v="6.2"/>
    <n v="2"/>
    <n v="-22236956"/>
    <s v="Loss"/>
  </r>
  <r>
    <x v="272"/>
    <n v="167"/>
    <n v="91"/>
    <n v="20819129"/>
    <s v="Action"/>
    <s v="Comedy"/>
    <s v="Crime"/>
    <m/>
    <m/>
    <m/>
    <m/>
    <s v="Paul Blart: Mall Cop"/>
    <n v="84209"/>
    <n v="201"/>
    <s v="English"/>
    <s v="USA"/>
    <s v="PG"/>
    <n v="26000000"/>
    <n v="2009"/>
    <n v="5.2"/>
    <n v="1.5"/>
    <n v="-5180871"/>
    <s v="Loss"/>
  </r>
  <r>
    <x v="188"/>
    <n v="129"/>
    <n v="97"/>
    <n v="110222438"/>
    <s v="Comedy"/>
    <s v="Family"/>
    <s v="Fantasy"/>
    <s v="Music"/>
    <s v="Romance"/>
    <m/>
    <m/>
    <s v="Freaky Friday"/>
    <n v="96693"/>
    <n v="271"/>
    <s v="English"/>
    <s v="USA"/>
    <s v="PG"/>
    <n v="26000000"/>
    <n v="2003"/>
    <n v="6.1"/>
    <n v="1.6"/>
    <n v="84222438"/>
    <s v="Profit"/>
  </r>
  <r>
    <x v="271"/>
    <n v="217"/>
    <n v="133"/>
    <n v="109243478"/>
    <s v="Comedy"/>
    <s v="Romance"/>
    <m/>
    <m/>
    <m/>
    <m/>
    <m/>
    <s v="The 40-Year-Old Virgin"/>
    <n v="313797"/>
    <n v="546"/>
    <s v="English"/>
    <s v="USA"/>
    <s v="R"/>
    <n v="26000000"/>
    <n v="2005"/>
    <n v="7.1"/>
    <n v="2.2000000000000002"/>
    <n v="83243478"/>
    <s v="Profit"/>
  </r>
  <r>
    <x v="377"/>
    <n v="134"/>
    <n v="123"/>
    <n v="100241322"/>
    <s v="Comedy"/>
    <s v="Drama"/>
    <s v="Romance"/>
    <m/>
    <m/>
    <m/>
    <m/>
    <s v="Shakespeare in Love"/>
    <n v="175524"/>
    <n v="752"/>
    <s v="English"/>
    <s v="USA"/>
    <s v="R"/>
    <n v="25000000"/>
    <n v="1998"/>
    <n v="7.2"/>
    <n v="2"/>
    <n v="75241322"/>
    <s v="Profit"/>
  </r>
  <r>
    <x v="723"/>
    <n v="253"/>
    <n v="114"/>
    <n v="25977365"/>
    <s v="Crime"/>
    <s v="Drama"/>
    <s v="Mystery"/>
    <s v="Thriller"/>
    <m/>
    <m/>
    <m/>
    <s v="A Walk Among the Tombstones"/>
    <n v="87950"/>
    <n v="207"/>
    <s v="English"/>
    <s v="USA"/>
    <s v="R"/>
    <n v="28000000"/>
    <n v="2014"/>
    <n v="6.5"/>
    <n v="1.9"/>
    <n v="-2022635"/>
    <s v="Loss"/>
  </r>
  <r>
    <x v="233"/>
    <n v="46"/>
    <n v="111"/>
    <n v="91457688"/>
    <s v="Action"/>
    <s v="Comedy"/>
    <s v="Crime"/>
    <m/>
    <m/>
    <m/>
    <m/>
    <s v="Kindergarten Cop"/>
    <n v="107801"/>
    <n v="109"/>
    <s v="English"/>
    <s v="USA"/>
    <s v="PG-13"/>
    <n v="26000000"/>
    <n v="1990"/>
    <n v="6"/>
    <n v="1.8"/>
    <n v="65457688"/>
    <s v="Profit"/>
  </r>
  <r>
    <x v="450"/>
    <n v="232"/>
    <n v="117"/>
    <n v="87341380"/>
    <s v="Action"/>
    <s v="Comedy"/>
    <s v="Crime"/>
    <m/>
    <m/>
    <m/>
    <m/>
    <s v="Pineapple Express"/>
    <n v="255257"/>
    <n v="374"/>
    <s v="English"/>
    <s v="USA"/>
    <s v="R"/>
    <n v="27000000"/>
    <n v="2008"/>
    <n v="7"/>
    <n v="2"/>
    <n v="60341380"/>
    <s v="Profit"/>
  </r>
  <r>
    <x v="264"/>
    <n v="92"/>
    <n v="121"/>
    <n v="65703412"/>
    <s v="Comedy"/>
    <s v="Drama"/>
    <s v="Romance"/>
    <m/>
    <m/>
    <m/>
    <m/>
    <s v="Ever After: A Cinderella Story"/>
    <n v="57958"/>
    <n v="345"/>
    <s v="English"/>
    <s v="USA"/>
    <s v="PG-13"/>
    <n v="26000000"/>
    <n v="1998"/>
    <n v="7"/>
    <n v="2"/>
    <n v="39703412"/>
    <s v="Profit"/>
  </r>
  <r>
    <x v="245"/>
    <n v="153"/>
    <n v="139"/>
    <n v="58328680"/>
    <s v="Drama"/>
    <s v="Romance"/>
    <s v="Western"/>
    <m/>
    <m/>
    <m/>
    <m/>
    <s v="Open Range"/>
    <n v="54096"/>
    <n v="494"/>
    <s v="English"/>
    <s v="USA"/>
    <s v="R"/>
    <n v="22000000"/>
    <n v="2003"/>
    <n v="7.5"/>
    <n v="2.2999999999999998"/>
    <n v="36328680"/>
    <s v="Profit"/>
  </r>
  <r>
    <x v="127"/>
    <n v="49"/>
    <n v="115"/>
    <n v="61490000"/>
    <s v="Drama"/>
    <s v="Horror"/>
    <s v="Sci-Fi"/>
    <s v="Thriller"/>
    <m/>
    <m/>
    <m/>
    <s v="Flatliners"/>
    <n v="62037"/>
    <n v="148"/>
    <s v="English"/>
    <s v="USA"/>
    <s v="R"/>
    <n v="26000000"/>
    <n v="1990"/>
    <n v="6.6"/>
    <n v="1.9"/>
    <n v="35490000"/>
    <s v="Profit"/>
  </r>
  <r>
    <x v="699"/>
    <n v="56"/>
    <n v="175"/>
    <n v="50800000"/>
    <s v="Drama"/>
    <s v="History"/>
    <s v="War"/>
    <m/>
    <m/>
    <m/>
    <m/>
    <s v="A Bridge Too Far"/>
    <n v="40277"/>
    <n v="210"/>
    <s v="English"/>
    <s v="USA"/>
    <s v="PG"/>
    <n v="26000000"/>
    <n v="1977"/>
    <n v="7.4"/>
    <n v="2.9"/>
    <n v="24800000"/>
    <s v="Profit"/>
  </r>
  <r>
    <x v="518"/>
    <n v="224"/>
    <n v="85"/>
    <n v="57859105"/>
    <s v="Mystery"/>
    <s v="Thriller"/>
    <m/>
    <m/>
    <m/>
    <m/>
    <m/>
    <s v="Red Eye"/>
    <n v="94108"/>
    <n v="673"/>
    <s v="English"/>
    <s v="USA"/>
    <s v="PG-13"/>
    <n v="26000000"/>
    <n v="2005"/>
    <n v="6.5"/>
    <n v="1.4"/>
    <n v="31859105"/>
    <s v="Profit"/>
  </r>
  <r>
    <x v="476"/>
    <n v="175"/>
    <n v="90"/>
    <n v="46455802"/>
    <s v="Horror"/>
    <s v="Thriller"/>
    <m/>
    <m/>
    <m/>
    <m/>
    <m/>
    <s v="Final Destination 2"/>
    <n v="120786"/>
    <n v="472"/>
    <s v="English"/>
    <s v="USA"/>
    <s v="R"/>
    <n v="26000000"/>
    <n v="2003"/>
    <n v="6.2"/>
    <n v="1.5"/>
    <n v="20455802"/>
    <s v="Profit"/>
  </r>
  <r>
    <x v="357"/>
    <n v="197"/>
    <n v="107"/>
    <n v="45506619"/>
    <s v="Adventure"/>
    <s v="Comedy"/>
    <s v="Crime"/>
    <s v="Music"/>
    <m/>
    <m/>
    <m/>
    <s v="O Brother, Where Art Thou?"/>
    <n v="225102"/>
    <n v="862"/>
    <s v="English"/>
    <s v="UK"/>
    <s v="PG-13"/>
    <n v="26000000"/>
    <n v="2000"/>
    <n v="7.8"/>
    <n v="1.8"/>
    <n v="19506619"/>
    <s v="Profit"/>
  </r>
  <r>
    <x v="359"/>
    <n v="226"/>
    <n v="100"/>
    <n v="40168080"/>
    <s v="Action"/>
    <s v="Fantasy"/>
    <s v="Horror"/>
    <m/>
    <m/>
    <m/>
    <m/>
    <s v="Legion"/>
    <n v="80870"/>
    <n v="315"/>
    <s v="English"/>
    <s v="USA"/>
    <s v="R"/>
    <n v="26000000"/>
    <n v="2010"/>
    <n v="5.2"/>
    <n v="1.7"/>
    <n v="14168080"/>
    <s v="Profit"/>
  </r>
  <r>
    <x v="26"/>
    <n v="335"/>
    <n v="129"/>
    <n v="49874933"/>
    <s v="Comedy"/>
    <s v="Crime"/>
    <s v="Drama"/>
    <m/>
    <m/>
    <m/>
    <m/>
    <s v="Pain &amp; Gain"/>
    <n v="161168"/>
    <n v="287"/>
    <s v="English"/>
    <s v="USA"/>
    <s v="R"/>
    <n v="26000000"/>
    <n v="2013"/>
    <n v="6.5"/>
    <n v="2.2000000000000002"/>
    <n v="23874933"/>
    <s v="Profit"/>
  </r>
  <r>
    <x v="157"/>
    <n v="157"/>
    <n v="109"/>
    <n v="45489752"/>
    <s v="Comedy"/>
    <s v="Drama"/>
    <s v="Romance"/>
    <m/>
    <m/>
    <m/>
    <m/>
    <s v="In Good Company"/>
    <n v="48973"/>
    <n v="214"/>
    <s v="English"/>
    <s v="USA"/>
    <s v="PG-13"/>
    <n v="26000000"/>
    <n v="2004"/>
    <n v="6.5"/>
    <n v="1.8"/>
    <n v="19489752"/>
    <s v="Profit"/>
  </r>
  <r>
    <x v="282"/>
    <n v="69"/>
    <n v="94"/>
    <n v="36985501"/>
    <s v="Action"/>
    <s v="Adventure"/>
    <s v="Comedy"/>
    <s v="Sci-Fi"/>
    <s v="Thriller"/>
    <m/>
    <m/>
    <s v="Clockstoppers"/>
    <n v="11212"/>
    <n v="94"/>
    <s v="English"/>
    <s v="USA"/>
    <s v="PG"/>
    <n v="26000000"/>
    <n v="2002"/>
    <n v="5.2"/>
    <n v="1.6"/>
    <n v="10985501"/>
    <s v="Profit"/>
  </r>
  <r>
    <x v="304"/>
    <n v="46"/>
    <n v="133"/>
    <n v="33200000"/>
    <s v="Action"/>
    <s v="Crime"/>
    <s v="Drama"/>
    <s v="Western"/>
    <m/>
    <m/>
    <m/>
    <s v="Silverado"/>
    <n v="28247"/>
    <n v="149"/>
    <s v="English"/>
    <s v="USA"/>
    <s v="PG-13"/>
    <n v="26000000"/>
    <n v="1985"/>
    <n v="7.2"/>
    <n v="2.2000000000000002"/>
    <n v="7200000"/>
    <s v="Profit"/>
  </r>
  <r>
    <x v="451"/>
    <n v="217"/>
    <n v="105"/>
    <n v="28501651"/>
    <s v="Drama"/>
    <s v="Thriller"/>
    <m/>
    <m/>
    <m/>
    <m/>
    <m/>
    <s v="Brothers"/>
    <n v="88035"/>
    <n v="201"/>
    <s v="English"/>
    <s v="USA"/>
    <s v="R"/>
    <n v="26000000"/>
    <n v="2009"/>
    <n v="7.1"/>
    <n v="1.8"/>
    <n v="2501651"/>
    <s v="Profit"/>
  </r>
  <r>
    <x v="724"/>
    <n v="55"/>
    <n v="100"/>
    <n v="23222861"/>
    <s v="Action"/>
    <s v="Adventure"/>
    <s v="Comedy"/>
    <s v="Family"/>
    <s v="Romance"/>
    <s v="Sci-Fi"/>
    <m/>
    <s v="Agent Cody Banks 2: Destination London"/>
    <n v="11092"/>
    <n v="44"/>
    <s v="English"/>
    <s v="USA"/>
    <s v="PG"/>
    <n v="26000000"/>
    <n v="2004"/>
    <n v="4.5"/>
    <n v="1.7"/>
    <n v="-2777139"/>
    <s v="Loss"/>
  </r>
  <r>
    <x v="277"/>
    <n v="200"/>
    <n v="113"/>
    <n v="54540525"/>
    <s v="Comedy"/>
    <s v="Romance"/>
    <m/>
    <m/>
    <m/>
    <m/>
    <m/>
    <s v="New Year's Eve"/>
    <n v="66579"/>
    <n v="134"/>
    <s v="English"/>
    <s v="USA"/>
    <s v="PG-13"/>
    <n v="56000000"/>
    <n v="2011"/>
    <n v="5.7"/>
    <n v="1.9"/>
    <n v="-1459475"/>
    <s v="Loss"/>
  </r>
  <r>
    <x v="725"/>
    <n v="93"/>
    <n v="118"/>
    <n v="16252765"/>
    <s v="Drama"/>
    <s v="Mystery"/>
    <s v="Romance"/>
    <s v="Thriller"/>
    <m/>
    <m/>
    <m/>
    <s v="Original Sin"/>
    <n v="44913"/>
    <n v="181"/>
    <s v="English"/>
    <s v="France"/>
    <s v="R"/>
    <n v="42000000"/>
    <n v="2001"/>
    <n v="6"/>
    <n v="2"/>
    <n v="-25747235"/>
    <s v="Loss"/>
  </r>
  <r>
    <x v="423"/>
    <n v="265"/>
    <n v="110"/>
    <n v="16005978"/>
    <s v="Crime"/>
    <s v="Mystery"/>
    <s v="Thriller"/>
    <m/>
    <m/>
    <m/>
    <m/>
    <s v="The Raven"/>
    <n v="72886"/>
    <n v="190"/>
    <s v="English"/>
    <s v="USA"/>
    <s v="R"/>
    <n v="26000000"/>
    <n v="2012"/>
    <n v="6.4"/>
    <n v="1.8"/>
    <n v="-9994022"/>
    <s v="Loss"/>
  </r>
  <r>
    <x v="354"/>
    <n v="82"/>
    <n v="110"/>
    <n v="14469428"/>
    <s v="Comedy"/>
    <s v="Romance"/>
    <m/>
    <m/>
    <m/>
    <m/>
    <m/>
    <s v="Welcome to Mooseport"/>
    <n v="10667"/>
    <n v="95"/>
    <s v="English"/>
    <s v="USA"/>
    <s v="PG-13"/>
    <n v="26000000"/>
    <n v="2004"/>
    <n v="5.2"/>
    <n v="1.8"/>
    <n v="-11530572"/>
    <s v="Loss"/>
  </r>
  <r>
    <x v="726"/>
    <n v="32"/>
    <n v="99"/>
    <n v="13829734"/>
    <s v="Action"/>
    <s v="Fantasy"/>
    <s v="Romance"/>
    <s v="Sci-Fi"/>
    <m/>
    <m/>
    <m/>
    <s v="Highlander: The Final Dimension"/>
    <n v="16194"/>
    <n v="79"/>
    <s v="English"/>
    <s v="Canada"/>
    <s v="PG-13"/>
    <n v="26000000"/>
    <n v="1994"/>
    <n v="4.3"/>
    <n v="1.6"/>
    <n v="-12170266"/>
    <s v="Loss"/>
  </r>
  <r>
    <x v="727"/>
    <n v="42"/>
    <n v="101"/>
    <n v="1075288"/>
    <s v="Crime"/>
    <s v="Drama"/>
    <s v="Thriller"/>
    <m/>
    <m/>
    <m/>
    <m/>
    <s v="Blood and Wine"/>
    <n v="7772"/>
    <n v="55"/>
    <s v="English"/>
    <s v="USA"/>
    <s v="R"/>
    <n v="22000000"/>
    <n v="1996"/>
    <n v="6.1"/>
    <n v="1.7"/>
    <n v="-20924712"/>
    <s v="Loss"/>
  </r>
  <r>
    <x v="650"/>
    <n v="116"/>
    <n v="103"/>
    <n v="7496522"/>
    <s v="Comedy"/>
    <s v="Crime"/>
    <s v="Mystery"/>
    <s v="Romance"/>
    <m/>
    <m/>
    <m/>
    <s v="The Curse of the Jade Scorpion"/>
    <n v="31798"/>
    <n v="178"/>
    <s v="English"/>
    <s v="USA"/>
    <s v="PG-13"/>
    <n v="26000000"/>
    <n v="2001"/>
    <n v="6.8"/>
    <n v="1.7"/>
    <n v="-18503478"/>
    <s v="Loss"/>
  </r>
  <r>
    <x v="728"/>
    <n v="23"/>
    <n v="95"/>
    <n v="20047715"/>
    <s v="Adventure"/>
    <s v="Family"/>
    <m/>
    <m/>
    <m/>
    <m/>
    <m/>
    <s v="Flipper"/>
    <n v="8008"/>
    <n v="26"/>
    <s v="English"/>
    <s v="USA"/>
    <s v="PG"/>
    <n v="25530000"/>
    <n v="1996"/>
    <n v="5.2"/>
    <n v="1.6"/>
    <n v="-5482285"/>
    <s v="Loss"/>
  </r>
  <r>
    <x v="217"/>
    <n v="178"/>
    <n v="117"/>
    <n v="12276810"/>
    <s v="Action"/>
    <s v="Mystery"/>
    <s v="Sci-Fi"/>
    <s v="Thriller"/>
    <m/>
    <m/>
    <m/>
    <s v="Self/less"/>
    <n v="57674"/>
    <n v="126"/>
    <s v="English"/>
    <s v="USA"/>
    <s v="PG-13"/>
    <n v="26000000"/>
    <n v="2015"/>
    <n v="6.5"/>
    <n v="2"/>
    <n v="-13723190"/>
    <s v="Loss"/>
  </r>
  <r>
    <x v="729"/>
    <n v="226"/>
    <n v="129"/>
    <n v="33565375"/>
    <s v="Drama"/>
    <s v="Mystery"/>
    <s v="Romance"/>
    <s v="Thriller"/>
    <m/>
    <m/>
    <m/>
    <s v="The Constant Gardener"/>
    <n v="111351"/>
    <n v="568"/>
    <s v="English"/>
    <s v="UK"/>
    <s v="R"/>
    <n v="15000000"/>
    <n v="2005"/>
    <n v="7.5"/>
    <n v="2.2000000000000002"/>
    <n v="18565375"/>
    <s v="Profit"/>
  </r>
  <r>
    <x v="273"/>
    <n v="406"/>
    <n v="120"/>
    <n v="499263"/>
    <s v="Drama"/>
    <m/>
    <m/>
    <m/>
    <m/>
    <m/>
    <m/>
    <s v="The Passion of the Christ"/>
    <n v="179235"/>
    <n v="2814"/>
    <s v="Aramaic"/>
    <s v="USA"/>
    <s v="R"/>
    <n v="30000000"/>
    <n v="2004"/>
    <n v="7.1"/>
    <n v="2"/>
    <n v="-29500737"/>
    <s v="Loss"/>
  </r>
  <r>
    <x v="120"/>
    <n v="57"/>
    <n v="125"/>
    <n v="219200000"/>
    <s v="Comedy"/>
    <s v="Drama"/>
    <s v="Family"/>
    <s v="Romance"/>
    <m/>
    <m/>
    <m/>
    <s v="Mrs. Doubtfire"/>
    <n v="181380"/>
    <n v="223"/>
    <s v="English"/>
    <s v="USA"/>
    <s v="PG-13"/>
    <n v="25000000"/>
    <n v="1993"/>
    <n v="6.9"/>
    <n v="2.1"/>
    <n v="194200000"/>
    <s v="Profit"/>
  </r>
  <r>
    <x v="262"/>
    <n v="100"/>
    <n v="133"/>
    <n v="172825435"/>
    <s v="Drama"/>
    <m/>
    <m/>
    <m/>
    <m/>
    <m/>
    <m/>
    <s v="Rain Man"/>
    <n v="383784"/>
    <n v="331"/>
    <s v="English"/>
    <s v="USA"/>
    <s v="R"/>
    <n v="25000000"/>
    <n v="1988"/>
    <n v="8"/>
    <n v="2.2000000000000002"/>
    <n v="147825435"/>
    <s v="Profit"/>
  </r>
  <r>
    <x v="309"/>
    <n v="366"/>
    <n v="116"/>
    <n v="148085755"/>
    <s v="Drama"/>
    <m/>
    <m/>
    <m/>
    <m/>
    <m/>
    <m/>
    <s v="Gran Torino"/>
    <n v="561773"/>
    <n v="871"/>
    <s v="English"/>
    <s v="USA"/>
    <s v="R"/>
    <n v="33000000"/>
    <n v="2008"/>
    <n v="8.1999999999999993"/>
    <n v="1.9"/>
    <n v="115085755"/>
    <s v="Profit"/>
  </r>
  <r>
    <x v="74"/>
    <n v="242"/>
    <n v="129"/>
    <n v="25517500"/>
    <s v="Biography"/>
    <s v="Drama"/>
    <s v="History"/>
    <m/>
    <m/>
    <m/>
    <m/>
    <s v="W."/>
    <n v="40941"/>
    <n v="320"/>
    <s v="English"/>
    <s v="USA"/>
    <s v="PG-13"/>
    <n v="25100000"/>
    <n v="2008"/>
    <n v="6.4"/>
    <n v="2.2000000000000002"/>
    <n v="417500"/>
    <s v="Profit"/>
  </r>
  <r>
    <x v="409"/>
    <n v="309"/>
    <n v="93"/>
    <n v="145000989"/>
    <s v="Action"/>
    <s v="Thriller"/>
    <m/>
    <m/>
    <m/>
    <m/>
    <m/>
    <s v="Taken"/>
    <n v="483756"/>
    <n v="974"/>
    <s v="English"/>
    <s v="France"/>
    <s v="PG-13"/>
    <n v="25000000"/>
    <n v="2008"/>
    <n v="7.9"/>
    <n v="1.6"/>
    <n v="120000989"/>
    <s v="Profit"/>
  </r>
  <r>
    <x v="730"/>
    <n v="85"/>
    <n v="118"/>
    <n v="26761283"/>
    <s v="Drama"/>
    <s v="Romance"/>
    <m/>
    <m/>
    <m/>
    <m/>
    <m/>
    <s v="The Best of Me"/>
    <n v="43084"/>
    <n v="99"/>
    <s v="English"/>
    <s v="USA"/>
    <s v="PG-13"/>
    <n v="26000000"/>
    <n v="2014"/>
    <n v="6.7"/>
    <n v="2"/>
    <n v="761283"/>
    <s v="Profit"/>
  </r>
  <r>
    <x v="200"/>
    <n v="48"/>
    <n v="129"/>
    <n v="121945720"/>
    <s v="Action"/>
    <s v="Drama"/>
    <s v="Music"/>
    <s v="Romance"/>
    <m/>
    <m/>
    <m/>
    <s v="The Bodyguard"/>
    <n v="89972"/>
    <n v="126"/>
    <s v="English"/>
    <s v="USA"/>
    <s v="R"/>
    <n v="25000000"/>
    <n v="1992"/>
    <n v="6.1"/>
    <n v="2.2000000000000002"/>
    <n v="96945720"/>
    <s v="Profit"/>
  </r>
  <r>
    <x v="37"/>
    <n v="174"/>
    <n v="185"/>
    <n v="96067179"/>
    <s v="Biography"/>
    <s v="Drama"/>
    <s v="History"/>
    <m/>
    <m/>
    <m/>
    <m/>
    <s v="Schindler's List"/>
    <n v="865020"/>
    <n v="1273"/>
    <s v="English"/>
    <s v="USA"/>
    <s v="R"/>
    <n v="22000000"/>
    <n v="1993"/>
    <n v="8.9"/>
    <n v="3.1"/>
    <n v="74067179"/>
    <s v="Profit"/>
  </r>
  <r>
    <x v="668"/>
    <n v="373"/>
    <n v="146"/>
    <n v="169705587"/>
    <s v="Drama"/>
    <m/>
    <m/>
    <m/>
    <m/>
    <m/>
    <m/>
    <s v="The Help"/>
    <n v="318955"/>
    <n v="460"/>
    <s v="English"/>
    <s v="USA"/>
    <s v="PG-13"/>
    <n v="25000000"/>
    <n v="2011"/>
    <n v="8.1"/>
    <n v="2.4"/>
    <n v="144705587"/>
    <s v="Profit"/>
  </r>
  <r>
    <x v="107"/>
    <n v="224"/>
    <n v="128"/>
    <n v="3254172"/>
    <s v="Biography"/>
    <s v="Drama"/>
    <s v="Thriller"/>
    <m/>
    <m/>
    <m/>
    <m/>
    <s v="The Fifth Estate"/>
    <n v="29282"/>
    <n v="105"/>
    <s v="English"/>
    <s v="USA"/>
    <s v="R"/>
    <n v="28000000"/>
    <n v="2013"/>
    <n v="6.2"/>
    <n v="2.1"/>
    <n v="-24745828"/>
    <s v="Loss"/>
  </r>
  <r>
    <x v="146"/>
    <n v="94"/>
    <n v="93"/>
    <n v="84185387"/>
    <s v="Adventure"/>
    <s v="Comedy"/>
    <s v="Family"/>
    <s v="Fantasy"/>
    <s v="Horror"/>
    <s v="Mystery"/>
    <m/>
    <s v="Scooby-Doo 2: Monsters Unleashed"/>
    <n v="33180"/>
    <n v="149"/>
    <s v="English"/>
    <s v="USA"/>
    <s v="PG"/>
    <n v="80000000"/>
    <n v="2004"/>
    <n v="4.9000000000000004"/>
    <n v="1.6"/>
    <n v="4185387"/>
    <s v="Profit"/>
  </r>
  <r>
    <x v="608"/>
    <n v="273"/>
    <n v="97"/>
    <n v="82163317"/>
    <s v="Action"/>
    <s v="Horror"/>
    <s v="Thriller"/>
    <m/>
    <m/>
    <m/>
    <m/>
    <s v="Freddy vs. Jason"/>
    <n v="89101"/>
    <n v="885"/>
    <s v="English"/>
    <s v="USA"/>
    <s v="R"/>
    <n v="30000000"/>
    <n v="2003"/>
    <n v="5.8"/>
    <n v="1.6"/>
    <n v="52163317"/>
    <s v="Profit"/>
  </r>
  <r>
    <x v="478"/>
    <n v="66"/>
    <n v="82"/>
    <n v="80920948"/>
    <s v="Action"/>
    <s v="Adventure"/>
    <s v="Animation"/>
    <s v="Comedy"/>
    <s v="Family"/>
    <s v="Sci-Fi"/>
    <m/>
    <s v="Jimmy Neutron: Boy Genius"/>
    <n v="23943"/>
    <n v="118"/>
    <s v="English"/>
    <s v="USA"/>
    <s v="G"/>
    <n v="30000000"/>
    <n v="2001"/>
    <n v="6"/>
    <n v="1.4"/>
    <n v="50920948"/>
    <s v="Profit"/>
  </r>
  <r>
    <x v="55"/>
    <n v="459"/>
    <n v="85"/>
    <n v="80034302"/>
    <s v="Action"/>
    <s v="Adventure"/>
    <s v="Horror"/>
    <s v="Sci-Fi"/>
    <m/>
    <m/>
    <m/>
    <s v="Cloverfield"/>
    <n v="296787"/>
    <n v="2192"/>
    <s v="English"/>
    <s v="USA"/>
    <s v="PG-13"/>
    <n v="25000000"/>
    <n v="2008"/>
    <n v="7"/>
    <n v="1.4"/>
    <n v="55034302"/>
    <s v="Profit"/>
  </r>
  <r>
    <x v="731"/>
    <n v="68"/>
    <n v="88"/>
    <n v="78656813"/>
    <s v="Action"/>
    <s v="Adventure"/>
    <s v="Comedy"/>
    <s v="Family"/>
    <s v="Sci-Fi"/>
    <m/>
    <m/>
    <s v="Teenage Mutant Ninja Turtles II: The Secret of the Ooze"/>
    <n v="42765"/>
    <n v="93"/>
    <s v="English"/>
    <s v="USA"/>
    <s v="PG"/>
    <n v="25000000"/>
    <n v="1991"/>
    <n v="6"/>
    <n v="1.5"/>
    <n v="53656813"/>
    <s v="Profit"/>
  </r>
  <r>
    <x v="199"/>
    <n v="123"/>
    <n v="119"/>
    <n v="76270454"/>
    <s v="Crime"/>
    <s v="Drama"/>
    <s v="Thriller"/>
    <m/>
    <m/>
    <m/>
    <m/>
    <s v="The Untouchables"/>
    <n v="219008"/>
    <n v="418"/>
    <s v="English"/>
    <s v="USA"/>
    <s v="R"/>
    <n v="25000000"/>
    <n v="1987"/>
    <n v="7.9"/>
    <n v="2"/>
    <n v="51270454"/>
    <s v="Profit"/>
  </r>
  <r>
    <x v="572"/>
    <n v="488"/>
    <n v="122"/>
    <n v="74273505"/>
    <s v="Crime"/>
    <s v="Drama"/>
    <s v="Thriller"/>
    <m/>
    <m/>
    <m/>
    <m/>
    <s v="No Country for Old Men"/>
    <n v="612060"/>
    <n v="1518"/>
    <s v="English"/>
    <s v="USA"/>
    <s v="R"/>
    <n v="25000000"/>
    <n v="2007"/>
    <n v="8.1"/>
    <n v="2"/>
    <n v="49273505"/>
    <s v="Profit"/>
  </r>
  <r>
    <x v="129"/>
    <n v="146"/>
    <n v="99"/>
    <n v="134141530"/>
    <s v="Action"/>
    <s v="Comedy"/>
    <s v="Crime"/>
    <s v="Romance"/>
    <m/>
    <m/>
    <m/>
    <s v="Ride Along"/>
    <n v="75903"/>
    <n v="109"/>
    <s v="English"/>
    <s v="USA"/>
    <s v="PG-13"/>
    <n v="25000000"/>
    <n v="2014"/>
    <n v="6.2"/>
    <n v="1.6"/>
    <n v="109141530"/>
    <s v="Profit"/>
  </r>
  <r>
    <x v="732"/>
    <n v="168"/>
    <n v="97"/>
    <n v="71500556"/>
    <s v="Comedy"/>
    <s v="Drama"/>
    <s v="Romance"/>
    <m/>
    <m/>
    <m/>
    <m/>
    <s v="Bridget Jones's Diary"/>
    <n v="171568"/>
    <n v="571"/>
    <s v="English"/>
    <s v="UK"/>
    <s v="R"/>
    <n v="26000000"/>
    <n v="2001"/>
    <n v="6.7"/>
    <n v="1.6"/>
    <n v="45500556"/>
    <s v="Profit"/>
  </r>
  <r>
    <x v="604"/>
    <n v="152"/>
    <n v="121"/>
    <n v="71309760"/>
    <s v="Drama"/>
    <s v="Romance"/>
    <m/>
    <m/>
    <m/>
    <m/>
    <m/>
    <s v="Chocolat"/>
    <n v="150308"/>
    <n v="498"/>
    <s v="English"/>
    <s v="UK"/>
    <s v="PG-13"/>
    <n v="25000000"/>
    <n v="2000"/>
    <n v="7.3"/>
    <n v="2"/>
    <n v="46309760"/>
    <s v="Profit"/>
  </r>
  <r>
    <x v="733"/>
    <n v="133"/>
    <n v="95"/>
    <n v="89808372"/>
    <s v="Comedy"/>
    <m/>
    <m/>
    <m/>
    <m/>
    <m/>
    <m/>
    <s v="Legally Blonde 2: Red, White &amp; Blonde"/>
    <n v="46417"/>
    <n v="297"/>
    <s v="English"/>
    <s v="USA"/>
    <s v="PG-13"/>
    <n v="45000000"/>
    <n v="2003"/>
    <n v="4.5999999999999996"/>
    <n v="1.6"/>
    <n v="44808372"/>
    <s v="Profit"/>
  </r>
  <r>
    <x v="422"/>
    <n v="139"/>
    <n v="105"/>
    <n v="77264926"/>
    <s v="Comedy"/>
    <s v="Family"/>
    <m/>
    <m/>
    <m/>
    <m/>
    <m/>
    <s v="Parental Guidance"/>
    <n v="21176"/>
    <n v="107"/>
    <s v="English"/>
    <s v="USA"/>
    <s v="PG"/>
    <n v="25000000"/>
    <n v="2012"/>
    <n v="6.1"/>
    <n v="1.8"/>
    <n v="52264926"/>
    <s v="Profit"/>
  </r>
  <r>
    <x v="233"/>
    <n v="245"/>
    <n v="108"/>
    <n v="70625986"/>
    <s v="Comedy"/>
    <s v="Romance"/>
    <m/>
    <m/>
    <m/>
    <m/>
    <m/>
    <s v="No Strings Attached"/>
    <n v="168717"/>
    <n v="178"/>
    <s v="English"/>
    <s v="USA"/>
    <s v="R"/>
    <n v="25000000"/>
    <n v="2011"/>
    <n v="6.2"/>
    <n v="1.8"/>
    <n v="45625986"/>
    <s v="Profit"/>
  </r>
  <r>
    <x v="489"/>
    <n v="84"/>
    <n v="134"/>
    <n v="56505065"/>
    <s v="Action"/>
    <s v="Biography"/>
    <s v="Drama"/>
    <s v="History"/>
    <s v="Romance"/>
    <s v="Western"/>
    <m/>
    <s v="Tombstone"/>
    <n v="95241"/>
    <n v="439"/>
    <s v="English"/>
    <s v="USA"/>
    <s v="R"/>
    <n v="25000000"/>
    <n v="1993"/>
    <n v="7.8"/>
    <n v="2.2000000000000002"/>
    <n v="31505065"/>
    <s v="Profit"/>
  </r>
  <r>
    <x v="285"/>
    <n v="70"/>
    <n v="115"/>
    <n v="55973336"/>
    <s v="Action"/>
    <s v="Crime"/>
    <s v="Thriller"/>
    <m/>
    <m/>
    <m/>
    <m/>
    <s v="Romeo Must Die"/>
    <n v="57040"/>
    <n v="365"/>
    <s v="English"/>
    <s v="USA"/>
    <s v="R"/>
    <n v="25000000"/>
    <n v="2000"/>
    <n v="6.1"/>
    <n v="1.9"/>
    <n v="30973336"/>
    <s v="Profit"/>
  </r>
  <r>
    <x v="459"/>
    <n v="216"/>
    <n v="86"/>
    <n v="54098051"/>
    <s v="Horror"/>
    <m/>
    <m/>
    <m/>
    <m/>
    <m/>
    <m/>
    <s v="Final Destination 3"/>
    <n v="102861"/>
    <n v="571"/>
    <s v="English"/>
    <s v="Germany"/>
    <s v="R"/>
    <n v="25000000"/>
    <n v="2006"/>
    <n v="5.8"/>
    <n v="1.4"/>
    <n v="29098051"/>
    <s v="Profit"/>
  </r>
  <r>
    <x v="579"/>
    <n v="170"/>
    <n v="101"/>
    <n v="60443237"/>
    <s v="Drama"/>
    <s v="Romance"/>
    <m/>
    <m/>
    <m/>
    <m/>
    <m/>
    <s v="The Lucky One"/>
    <n v="76882"/>
    <n v="106"/>
    <s v="English"/>
    <s v="USA"/>
    <s v="PG-13"/>
    <n v="25000000"/>
    <n v="2012"/>
    <n v="6.5"/>
    <n v="1.7"/>
    <n v="35443237"/>
    <s v="Profit"/>
  </r>
  <r>
    <x v="734"/>
    <n v="181"/>
    <n v="96"/>
    <n v="82234139"/>
    <s v="Adventure"/>
    <s v="Drama"/>
    <s v="Family"/>
    <s v="Fantasy"/>
    <m/>
    <m/>
    <m/>
    <s v="Bridge to Terabithia"/>
    <n v="110390"/>
    <n v="522"/>
    <s v="English"/>
    <s v="USA"/>
    <s v="PG"/>
    <n v="17000000"/>
    <n v="2007"/>
    <n v="7.2"/>
    <n v="1.6"/>
    <n v="65234139"/>
    <s v="Profit"/>
  </r>
  <r>
    <x v="11"/>
    <n v="226"/>
    <n v="101"/>
    <n v="51676606"/>
    <s v="Biography"/>
    <s v="Drama"/>
    <s v="Family"/>
    <m/>
    <m/>
    <m/>
    <m/>
    <s v="Finding Neverland"/>
    <n v="174591"/>
    <n v="632"/>
    <s v="English"/>
    <s v="USA"/>
    <s v="PG"/>
    <n v="25000000"/>
    <n v="2004"/>
    <n v="7.8"/>
    <n v="1.7"/>
    <n v="26676606"/>
    <s v="Profit"/>
  </r>
  <r>
    <x v="735"/>
    <n v="24"/>
    <n v="100"/>
    <n v="52528330"/>
    <s v="Comedy"/>
    <s v="Drama"/>
    <m/>
    <m/>
    <m/>
    <m/>
    <m/>
    <s v="A Madea Christmas"/>
    <n v="4265"/>
    <n v="27"/>
    <s v="English"/>
    <s v="USA"/>
    <s v="PG-13"/>
    <n v="25000000"/>
    <n v="2013"/>
    <n v="4.7"/>
    <n v="1.7"/>
    <n v="27528330"/>
    <s v="Profit"/>
  </r>
  <r>
    <x v="736"/>
    <n v="408"/>
    <n v="117"/>
    <n v="51533608"/>
    <s v="Action"/>
    <s v="Adventure"/>
    <s v="Drama"/>
    <s v="Thriller"/>
    <m/>
    <m/>
    <m/>
    <s v="The Grey"/>
    <n v="203111"/>
    <n v="755"/>
    <s v="English"/>
    <s v="USA"/>
    <s v="R"/>
    <n v="25000000"/>
    <n v="2011"/>
    <n v="6.8"/>
    <n v="2"/>
    <n v="26533608"/>
    <s v="Profit"/>
  </r>
  <r>
    <x v="737"/>
    <n v="180"/>
    <n v="101"/>
    <n v="51097664"/>
    <s v="Drama"/>
    <s v="Horror"/>
    <s v="Mystery"/>
    <s v="Thriller"/>
    <m/>
    <m/>
    <m/>
    <s v="Hide and Seek"/>
    <n v="70205"/>
    <n v="450"/>
    <s v="English"/>
    <s v="USA"/>
    <s v="R"/>
    <n v="30000000"/>
    <n v="2005"/>
    <n v="5.9"/>
    <n v="1.7"/>
    <n v="21097664"/>
    <s v="Profit"/>
  </r>
  <r>
    <x v="158"/>
    <n v="181"/>
    <n v="98"/>
    <n v="84136909"/>
    <s v="Comedy"/>
    <m/>
    <m/>
    <m/>
    <m/>
    <m/>
    <m/>
    <s v="Anchorman: The Legend of Ron Burgundy"/>
    <n v="267921"/>
    <n v="577"/>
    <s v="English"/>
    <s v="USA"/>
    <s v="PG-13"/>
    <n v="26000000"/>
    <n v="2004"/>
    <n v="7.2"/>
    <n v="1.6"/>
    <n v="58136909"/>
    <s v="Profit"/>
  </r>
  <r>
    <x v="46"/>
    <n v="192"/>
    <n v="146"/>
    <n v="46836394"/>
    <s v="Biography"/>
    <s v="Crime"/>
    <s v="Drama"/>
    <m/>
    <m/>
    <m/>
    <m/>
    <s v="Goodfellas"/>
    <n v="728685"/>
    <n v="989"/>
    <s v="English"/>
    <s v="USA"/>
    <s v="R"/>
    <n v="25000000"/>
    <n v="1990"/>
    <n v="8.6999999999999993"/>
    <n v="2.4"/>
    <n v="21836394"/>
    <s v="Profit"/>
  </r>
  <r>
    <x v="365"/>
    <n v="79"/>
    <n v="102"/>
    <n v="47285499"/>
    <s v="Action"/>
    <s v="Adventure"/>
    <s v="Comedy"/>
    <s v="Crime"/>
    <s v="Family"/>
    <s v="Romance"/>
    <s v="Thriller"/>
    <s v="Agent Cody Banks"/>
    <n v="26755"/>
    <n v="104"/>
    <s v="English"/>
    <s v="USA"/>
    <s v="PG"/>
    <n v="26000000"/>
    <n v="2003"/>
    <n v="5"/>
    <n v="1.7"/>
    <n v="21285499"/>
    <s v="Profit"/>
  </r>
  <r>
    <x v="571"/>
    <n v="128"/>
    <n v="97"/>
    <n v="47124400"/>
    <s v="Comedy"/>
    <s v="Family"/>
    <s v="Fantasy"/>
    <m/>
    <m/>
    <m/>
    <m/>
    <s v="Nanny McPhee"/>
    <n v="49676"/>
    <n v="181"/>
    <s v="English"/>
    <s v="USA"/>
    <s v="PG"/>
    <n v="25000000"/>
    <n v="2005"/>
    <n v="6.6"/>
    <n v="1.6"/>
    <n v="22124400"/>
    <s v="Profit"/>
  </r>
  <r>
    <x v="199"/>
    <n v="147"/>
    <n v="142"/>
    <n v="44700000"/>
    <s v="Crime"/>
    <s v="Drama"/>
    <m/>
    <m/>
    <m/>
    <m/>
    <m/>
    <s v="Scarface"/>
    <n v="537442"/>
    <n v="851"/>
    <s v="English"/>
    <s v="USA"/>
    <s v="R"/>
    <n v="25000000"/>
    <n v="1983"/>
    <n v="8.3000000000000007"/>
    <n v="2.4"/>
    <n v="19700000"/>
    <s v="Profit"/>
  </r>
  <r>
    <x v="411"/>
    <n v="49"/>
    <n v="98"/>
    <n v="44455658"/>
    <s v="Action"/>
    <s v="Adventure"/>
    <s v="Comedy"/>
    <s v="Crime"/>
    <m/>
    <m/>
    <m/>
    <s v="Nothing to Lose"/>
    <n v="36253"/>
    <n v="92"/>
    <s v="English"/>
    <s v="USA"/>
    <s v="R"/>
    <n v="25000000"/>
    <n v="1997"/>
    <n v="6.7"/>
    <n v="1.6"/>
    <n v="19455658"/>
    <s v="Profit"/>
  </r>
  <r>
    <x v="738"/>
    <n v="75"/>
    <n v="219"/>
    <n v="43984230"/>
    <s v="Biography"/>
    <s v="Drama"/>
    <s v="History"/>
    <m/>
    <m/>
    <m/>
    <m/>
    <s v="The Last Emperor"/>
    <n v="70274"/>
    <n v="133"/>
    <s v="English"/>
    <s v="China"/>
    <s v="PG-13"/>
    <n v="23000000"/>
    <n v="1987"/>
    <n v="7.8"/>
    <n v="3.6"/>
    <n v="20984230"/>
    <s v="Profit"/>
  </r>
  <r>
    <x v="320"/>
    <n v="270"/>
    <n v="109"/>
    <n v="66489425"/>
    <s v="Action"/>
    <s v="Crime"/>
    <s v="Drama"/>
    <s v="Thriller"/>
    <m/>
    <m/>
    <m/>
    <s v="Contraband"/>
    <n v="101977"/>
    <n v="161"/>
    <s v="English"/>
    <s v="USA"/>
    <s v="R"/>
    <n v="25000000"/>
    <n v="2012"/>
    <n v="6.5"/>
    <n v="1.8"/>
    <n v="41489425"/>
    <s v="Profit"/>
  </r>
  <r>
    <x v="24"/>
    <n v="29"/>
    <n v="97"/>
    <n v="41067398"/>
    <s v="Action"/>
    <s v="Comedy"/>
    <s v="Crime"/>
    <s v="Thriller"/>
    <m/>
    <m/>
    <m/>
    <s v="Money Talks"/>
    <n v="22748"/>
    <n v="41"/>
    <s v="English"/>
    <s v="USA"/>
    <s v="R"/>
    <n v="25000000"/>
    <n v="1997"/>
    <n v="6.1"/>
    <n v="1.6"/>
    <n v="16067398"/>
    <s v="Profit"/>
  </r>
  <r>
    <x v="568"/>
    <n v="398"/>
    <n v="158"/>
    <n v="40218903"/>
    <s v="Drama"/>
    <m/>
    <m/>
    <m/>
    <m/>
    <m/>
    <m/>
    <s v="There Will Be Blood"/>
    <n v="372990"/>
    <n v="1107"/>
    <s v="English"/>
    <s v="USA"/>
    <s v="R"/>
    <n v="25000000"/>
    <n v="2007"/>
    <n v="8.1"/>
    <n v="2.6"/>
    <n v="15218903"/>
    <s v="Profit"/>
  </r>
  <r>
    <x v="739"/>
    <n v="38"/>
    <n v="85"/>
    <n v="39880476"/>
    <s v="Adventure"/>
    <s v="Animation"/>
    <s v="Comedy"/>
    <s v="Family"/>
    <s v="Fantasy"/>
    <m/>
    <m/>
    <s v="The Wild Thornberrys Movie"/>
    <n v="12218"/>
    <n v="33"/>
    <s v="English"/>
    <s v="USA"/>
    <s v="PG"/>
    <n v="25000000"/>
    <n v="2002"/>
    <n v="5.2"/>
    <n v="1.4"/>
    <n v="14880476"/>
    <s v="Profit"/>
  </r>
  <r>
    <x v="740"/>
    <n v="45"/>
    <n v="80"/>
    <n v="39399750"/>
    <s v="Adventure"/>
    <s v="Animation"/>
    <s v="Comedy"/>
    <s v="Family"/>
    <s v="Fantasy"/>
    <s v="Musical"/>
    <m/>
    <s v="Rugrats Go Wild"/>
    <n v="5674"/>
    <n v="35"/>
    <s v="English"/>
    <s v="USA"/>
    <s v="PG"/>
    <n v="25000000"/>
    <n v="2003"/>
    <n v="5.6"/>
    <n v="1.3"/>
    <n v="14399750"/>
    <s v="Profit"/>
  </r>
  <r>
    <x v="711"/>
    <n v="81"/>
    <n v="86"/>
    <n v="38230435"/>
    <s v="Action"/>
    <s v="Comedy"/>
    <m/>
    <m/>
    <m/>
    <m/>
    <m/>
    <s v="Undercover Brother"/>
    <n v="29661"/>
    <n v="179"/>
    <s v="English"/>
    <s v="USA"/>
    <s v="PG-13"/>
    <n v="25000000"/>
    <n v="2002"/>
    <n v="5.8"/>
    <n v="1.4"/>
    <n v="13230435"/>
    <s v="Profit"/>
  </r>
  <r>
    <x v="517"/>
    <n v="88"/>
    <n v="119"/>
    <n v="39008741"/>
    <s v="Comedy"/>
    <s v="Drama"/>
    <s v="Family"/>
    <s v="Romance"/>
    <m/>
    <m/>
    <m/>
    <s v="The Sisterhood of the Traveling Pants"/>
    <n v="44838"/>
    <n v="223"/>
    <s v="English"/>
    <s v="USA"/>
    <s v="PG"/>
    <n v="25000000"/>
    <n v="2005"/>
    <n v="6.6"/>
    <n v="2"/>
    <n v="14008741"/>
    <s v="Profit"/>
  </r>
  <r>
    <x v="741"/>
    <n v="116"/>
    <n v="98"/>
    <n v="36833473"/>
    <s v="Action"/>
    <s v="Crime"/>
    <s v="Drama"/>
    <s v="Thriller"/>
    <m/>
    <m/>
    <m/>
    <s v="Kiss of the Dragon"/>
    <n v="53126"/>
    <n v="254"/>
    <s v="English"/>
    <s v="France"/>
    <s v="R"/>
    <n v="25000000"/>
    <n v="2001"/>
    <n v="6.6"/>
    <n v="1.6"/>
    <n v="11833473"/>
    <s v="Profit"/>
  </r>
  <r>
    <x v="742"/>
    <n v="129"/>
    <n v="97"/>
    <n v="48237389"/>
    <s v="Comedy"/>
    <s v="Romance"/>
    <m/>
    <m/>
    <m/>
    <m/>
    <m/>
    <s v="The House Bunny"/>
    <n v="63969"/>
    <n v="126"/>
    <s v="English"/>
    <s v="USA"/>
    <s v="PG-13"/>
    <n v="25000000"/>
    <n v="2008"/>
    <n v="5.5"/>
    <n v="1.6"/>
    <n v="23237389"/>
    <s v="Profit"/>
  </r>
  <r>
    <x v="683"/>
    <n v="151"/>
    <n v="124"/>
    <n v="36447959"/>
    <s v="Biography"/>
    <s v="Drama"/>
    <s v="Sport"/>
    <m/>
    <m/>
    <m/>
    <m/>
    <s v="Million Dollar Arm"/>
    <n v="35833"/>
    <n v="96"/>
    <s v="English"/>
    <s v="USA"/>
    <s v="PG"/>
    <n v="25000000"/>
    <n v="2014"/>
    <n v="7"/>
    <n v="2.1"/>
    <n v="11447959"/>
    <s v="Profit"/>
  </r>
  <r>
    <x v="115"/>
    <n v="198"/>
    <n v="97"/>
    <n v="45089048"/>
    <s v="Drama"/>
    <s v="Romance"/>
    <s v="Sci-Fi"/>
    <m/>
    <m/>
    <m/>
    <m/>
    <s v="The Giver"/>
    <n v="86251"/>
    <n v="260"/>
    <s v="English"/>
    <s v="South Africa"/>
    <s v="PG-13"/>
    <n v="25000000"/>
    <n v="2014"/>
    <n v="6.5"/>
    <n v="1.6"/>
    <n v="20089048"/>
    <s v="Profit"/>
  </r>
  <r>
    <x v="545"/>
    <n v="66"/>
    <n v="105"/>
    <n v="35990505"/>
    <s v="Comedy"/>
    <s v="Drama"/>
    <s v="Family"/>
    <s v="Romance"/>
    <m/>
    <m/>
    <m/>
    <s v="What a Girl Wants"/>
    <n v="48095"/>
    <n v="194"/>
    <s v="English"/>
    <s v="USA"/>
    <s v="PG"/>
    <n v="20000000"/>
    <n v="2003"/>
    <n v="5.8"/>
    <n v="1.8"/>
    <n v="15990505"/>
    <s v="Profit"/>
  </r>
  <r>
    <x v="743"/>
    <n v="167"/>
    <n v="104"/>
    <n v="35143332"/>
    <s v="Horror"/>
    <m/>
    <m/>
    <m/>
    <m/>
    <m/>
    <m/>
    <s v="Jeepers Creepers II"/>
    <n v="45102"/>
    <n v="316"/>
    <s v="English"/>
    <s v="USA"/>
    <s v="R"/>
    <n v="17000000"/>
    <n v="2003"/>
    <n v="5.6"/>
    <n v="1.7"/>
    <n v="18143332"/>
    <s v="Profit"/>
  </r>
  <r>
    <x v="744"/>
    <n v="127"/>
    <n v="101"/>
    <n v="35000629"/>
    <s v="Comedy"/>
    <s v="Romance"/>
    <m/>
    <m/>
    <m/>
    <m/>
    <m/>
    <s v="Good Luck Chuck"/>
    <n v="74622"/>
    <n v="150"/>
    <s v="English"/>
    <s v="USA"/>
    <s v="R"/>
    <n v="25000000"/>
    <n v="2007"/>
    <n v="5.6"/>
    <n v="1.7"/>
    <n v="10000629"/>
    <s v="Profit"/>
  </r>
  <r>
    <x v="285"/>
    <n v="109"/>
    <n v="101"/>
    <n v="34604054"/>
    <s v="Action"/>
    <s v="Crime"/>
    <s v="Drama"/>
    <s v="Thriller"/>
    <m/>
    <m/>
    <m/>
    <s v="Cradle 2 the Grave"/>
    <n v="34942"/>
    <n v="185"/>
    <s v="English"/>
    <s v="USA"/>
    <s v="R"/>
    <n v="30000000"/>
    <n v="2003"/>
    <n v="5.8"/>
    <n v="1.7"/>
    <n v="4604054"/>
    <s v="Profit"/>
  </r>
  <r>
    <x v="534"/>
    <n v="174"/>
    <n v="114"/>
    <n v="41597830"/>
    <s v="Drama"/>
    <s v="Romance"/>
    <m/>
    <m/>
    <m/>
    <m/>
    <m/>
    <s v="The Hours"/>
    <n v="102123"/>
    <n v="660"/>
    <s v="English"/>
    <s v="USA"/>
    <s v="PG-13"/>
    <n v="25000000"/>
    <n v="2002"/>
    <n v="7.6"/>
    <n v="1.9"/>
    <n v="16597830"/>
    <s v="Profit"/>
  </r>
  <r>
    <x v="422"/>
    <n v="91"/>
    <n v="105"/>
    <n v="33687630"/>
    <s v="Comedy"/>
    <s v="Romance"/>
    <m/>
    <m/>
    <m/>
    <m/>
    <m/>
    <s v="She's the Man"/>
    <n v="116762"/>
    <n v="261"/>
    <s v="English"/>
    <s v="USA"/>
    <s v="PG-13"/>
    <n v="20000000"/>
    <n v="2006"/>
    <n v="6.4"/>
    <n v="1.8"/>
    <n v="13687630"/>
    <s v="Profit"/>
  </r>
  <r>
    <x v="745"/>
    <n v="151"/>
    <n v="90"/>
    <n v="32553210"/>
    <s v="Comedy"/>
    <s v="Family"/>
    <m/>
    <m/>
    <m/>
    <m/>
    <m/>
    <s v="Mr. Bean's Holiday"/>
    <n v="88714"/>
    <n v="235"/>
    <s v="English"/>
    <s v="UK"/>
    <s v="PG"/>
    <n v="25000000"/>
    <n v="2007"/>
    <n v="6.3"/>
    <n v="1.5"/>
    <n v="7553210"/>
    <s v="Profit"/>
  </r>
  <r>
    <x v="746"/>
    <n v="94"/>
    <n v="97"/>
    <n v="31526393"/>
    <s v="Action"/>
    <s v="Adventure"/>
    <s v="Horror"/>
    <s v="Thriller"/>
    <m/>
    <m/>
    <m/>
    <s v="Anacondas: The Hunt for the Blood Orchid"/>
    <n v="22243"/>
    <n v="144"/>
    <s v="English"/>
    <s v="USA"/>
    <s v="PG-13"/>
    <n v="25000000"/>
    <n v="2004"/>
    <n v="4.5999999999999996"/>
    <n v="1.6"/>
    <n v="6526393"/>
    <s v="Profit"/>
  </r>
  <r>
    <x v="747"/>
    <n v="91"/>
    <n v="144"/>
    <n v="41229"/>
    <s v="Crime"/>
    <s v="Drama"/>
    <s v="Thriller"/>
    <m/>
    <m/>
    <m/>
    <m/>
    <s v="Blood Ties"/>
    <n v="14612"/>
    <n v="41"/>
    <s v="English"/>
    <s v="France"/>
    <s v="R"/>
    <n v="25500000"/>
    <n v="2013"/>
    <n v="6.5"/>
    <n v="2.4"/>
    <n v="-25458771"/>
    <s v="Loss"/>
  </r>
  <r>
    <x v="748"/>
    <n v="148"/>
    <n v="114"/>
    <n v="31655091"/>
    <s v="Drama"/>
    <s v="Music"/>
    <m/>
    <m/>
    <m/>
    <m/>
    <m/>
    <s v="August Rush"/>
    <n v="87331"/>
    <n v="364"/>
    <s v="English"/>
    <s v="USA"/>
    <s v="PG"/>
    <n v="30000000"/>
    <n v="2007"/>
    <n v="7.5"/>
    <n v="1.9"/>
    <n v="1655091"/>
    <s v="Profit"/>
  </r>
  <r>
    <x v="393"/>
    <n v="141"/>
    <n v="124"/>
    <n v="30012990"/>
    <s v="Biography"/>
    <s v="Drama"/>
    <s v="History"/>
    <m/>
    <m/>
    <m/>
    <m/>
    <s v="Elizabeth"/>
    <n v="75973"/>
    <n v="409"/>
    <s v="English"/>
    <s v="UK"/>
    <s v="R"/>
    <n v="25000000"/>
    <n v="1998"/>
    <n v="7.5"/>
    <n v="2.1"/>
    <n v="5012990"/>
    <s v="Profit"/>
  </r>
  <r>
    <x v="608"/>
    <n v="114"/>
    <n v="89"/>
    <n v="32368960"/>
    <s v="Comedy"/>
    <s v="Fantasy"/>
    <s v="Horror"/>
    <s v="Romance"/>
    <m/>
    <m/>
    <m/>
    <s v="Bride of Chucky"/>
    <n v="39768"/>
    <n v="292"/>
    <s v="English"/>
    <s v="Canada"/>
    <s v="R"/>
    <n v="25000000"/>
    <n v="1998"/>
    <n v="5.3"/>
    <n v="1.5"/>
    <n v="7368960"/>
    <s v="Profit"/>
  </r>
  <r>
    <x v="749"/>
    <n v="79"/>
    <n v="160"/>
    <n v="14500000"/>
    <s v="Action"/>
    <s v="Drama"/>
    <s v="History"/>
    <s v="War"/>
    <m/>
    <m/>
    <m/>
    <s v="Tora! Tora! Tora!"/>
    <n v="25019"/>
    <n v="159"/>
    <s v="English"/>
    <s v="Japan"/>
    <s v="G"/>
    <n v="25000000"/>
    <n v="1970"/>
    <n v="7.5"/>
    <n v="2.7"/>
    <n v="-10500000"/>
    <s v="Loss"/>
  </r>
  <r>
    <x v="750"/>
    <n v="33"/>
    <n v="93"/>
    <n v="29247405"/>
    <s v="Comedy"/>
    <s v="Family"/>
    <s v="Music"/>
    <m/>
    <m/>
    <m/>
    <m/>
    <s v="Spice World"/>
    <n v="28377"/>
    <n v="261"/>
    <s v="English"/>
    <s v="UK"/>
    <s v="PG"/>
    <n v="25000000"/>
    <n v="1997"/>
    <n v="3.3"/>
    <n v="1.6"/>
    <n v="4247405"/>
    <s v="Profit"/>
  </r>
  <r>
    <x v="751"/>
    <n v="83"/>
    <n v="88"/>
    <n v="25615792"/>
    <s v="Action"/>
    <s v="Comedy"/>
    <s v="Music"/>
    <m/>
    <m/>
    <m/>
    <m/>
    <s v="Dance Flick"/>
    <n v="10161"/>
    <n v="50"/>
    <s v="English"/>
    <s v="USA"/>
    <s v="PG-13"/>
    <n v="25000000"/>
    <n v="2009"/>
    <n v="3.5"/>
    <n v="1.5"/>
    <n v="615792"/>
    <s v="Profit"/>
  </r>
  <r>
    <x v="275"/>
    <n v="199"/>
    <n v="142"/>
    <n v="28341469"/>
    <s v="Crime"/>
    <s v="Drama"/>
    <m/>
    <m/>
    <m/>
    <m/>
    <m/>
    <s v="The Shawshank Redemption"/>
    <n v="1689764"/>
    <n v="4144"/>
    <s v="English"/>
    <s v="USA"/>
    <s v="R"/>
    <n v="25000000"/>
    <n v="1994"/>
    <n v="9.3000000000000007"/>
    <n v="2.4"/>
    <n v="3341469"/>
    <s v="Profit"/>
  </r>
  <r>
    <x v="486"/>
    <n v="71"/>
    <n v="92"/>
    <n v="25590119"/>
    <s v="Adventure"/>
    <s v="Comedy"/>
    <s v="Crime"/>
    <m/>
    <m/>
    <m/>
    <m/>
    <s v="Crocodile Dundee in Los Angeles"/>
    <n v="19699"/>
    <n v="119"/>
    <s v="English"/>
    <s v="Australia"/>
    <s v="PG"/>
    <n v="21150000"/>
    <n v="2001"/>
    <n v="4.8"/>
    <n v="1.5"/>
    <n v="4440119"/>
    <s v="Profit"/>
  </r>
  <r>
    <x v="291"/>
    <n v="62"/>
    <n v="117"/>
    <n v="24944213"/>
    <s v="Comedy"/>
    <s v="Sport"/>
    <m/>
    <m/>
    <m/>
    <m/>
    <m/>
    <s v="Kingpin"/>
    <n v="63459"/>
    <n v="185"/>
    <s v="English"/>
    <s v="USA"/>
    <s v="PG-13"/>
    <n v="27000000"/>
    <n v="1996"/>
    <n v="6.9"/>
    <n v="2"/>
    <n v="-2055787"/>
    <s v="Loss"/>
  </r>
  <r>
    <x v="187"/>
    <n v="175"/>
    <n v="111"/>
    <n v="33631221"/>
    <s v="Crime"/>
    <s v="Drama"/>
    <s v="Thriller"/>
    <m/>
    <m/>
    <m/>
    <m/>
    <s v="The Gambler"/>
    <n v="48559"/>
    <n v="145"/>
    <s v="English"/>
    <s v="USA"/>
    <s v="R"/>
    <n v="25000000"/>
    <n v="2014"/>
    <n v="6"/>
    <n v="1.8"/>
    <n v="8631221"/>
    <s v="Profit"/>
  </r>
  <r>
    <x v="752"/>
    <n v="322"/>
    <n v="121"/>
    <n v="37738400"/>
    <s v="Drama"/>
    <m/>
    <m/>
    <m/>
    <m/>
    <m/>
    <m/>
    <s v="August: Osage County"/>
    <n v="67797"/>
    <n v="285"/>
    <s v="English"/>
    <s v="USA"/>
    <s v="R"/>
    <n v="25000000"/>
    <n v="2013"/>
    <n v="7.3"/>
    <n v="2"/>
    <n v="12738400"/>
    <s v="Profit"/>
  </r>
  <r>
    <x v="753"/>
    <n v="112"/>
    <n v="107"/>
    <n v="21835784"/>
    <s v="Comedy"/>
    <s v="Drama"/>
    <s v="Romance"/>
    <m/>
    <m/>
    <m/>
    <m/>
    <s v="A Lot Like Love"/>
    <n v="58297"/>
    <n v="161"/>
    <s v="English"/>
    <s v="USA"/>
    <s v="PG-13"/>
    <n v="30000000"/>
    <n v="2005"/>
    <n v="6.6"/>
    <n v="1.8"/>
    <n v="-8164216"/>
    <s v="Loss"/>
  </r>
  <r>
    <x v="754"/>
    <n v="216"/>
    <n v="106"/>
    <n v="15785632"/>
    <s v="Biography"/>
    <s v="Comedy"/>
    <s v="Drama"/>
    <s v="Sport"/>
    <m/>
    <m/>
    <m/>
    <s v="Eddie the Eagle"/>
    <n v="32507"/>
    <n v="119"/>
    <s v="English"/>
    <s v="UK"/>
    <s v="PG-13"/>
    <n v="23000000"/>
    <n v="2016"/>
    <n v="7.5"/>
    <n v="1.8"/>
    <n v="-7214368"/>
    <s v="Loss"/>
  </r>
  <r>
    <x v="415"/>
    <n v="48"/>
    <n v="136"/>
    <n v="21554585"/>
    <s v="Drama"/>
    <s v="Sport"/>
    <m/>
    <m/>
    <m/>
    <m/>
    <m/>
    <s v="He Got Game"/>
    <n v="36108"/>
    <n v="109"/>
    <s v="English"/>
    <s v="USA"/>
    <s v="R"/>
    <n v="25000000"/>
    <n v="1998"/>
    <n v="6.9"/>
    <n v="2.2999999999999998"/>
    <n v="-3445415"/>
    <s v="Loss"/>
  </r>
  <r>
    <x v="755"/>
    <n v="44"/>
    <n v="97"/>
    <n v="22200000"/>
    <s v="Comedy"/>
    <s v="Drama"/>
    <s v="Romance"/>
    <m/>
    <m/>
    <m/>
    <m/>
    <s v="Don Juan DeMarco"/>
    <n v="41310"/>
    <n v="117"/>
    <s v="English"/>
    <s v="USA"/>
    <s v="PG-13"/>
    <n v="25000000"/>
    <n v="1994"/>
    <n v="6.8"/>
    <n v="1.6"/>
    <n v="-2800000"/>
    <s v="Loss"/>
  </r>
  <r>
    <x v="756"/>
    <n v="213"/>
    <n v="97"/>
    <n v="23527955"/>
    <s v="Action"/>
    <s v="Crime"/>
    <s v="Drama"/>
    <s v="Mystery"/>
    <s v="Thriller"/>
    <m/>
    <m/>
    <s v="The Losers"/>
    <n v="74691"/>
    <n v="165"/>
    <s v="English"/>
    <s v="USA"/>
    <s v="PG-13"/>
    <n v="25000000"/>
    <n v="2010"/>
    <n v="6.4"/>
    <n v="1.6"/>
    <n v="-1472045"/>
    <s v="Loss"/>
  </r>
  <r>
    <x v="757"/>
    <n v="298"/>
    <n v="99"/>
    <n v="24042490"/>
    <s v="Fantasy"/>
    <s v="Horror"/>
    <s v="Thriller"/>
    <m/>
    <m/>
    <m/>
    <m/>
    <s v="Don't Be Afraid of the Dark"/>
    <n v="40776"/>
    <n v="250"/>
    <s v="English"/>
    <s v="USA"/>
    <s v="R"/>
    <n v="25000000"/>
    <n v="2010"/>
    <n v="5.6"/>
    <n v="1.6"/>
    <n v="-957510"/>
    <s v="Loss"/>
  </r>
  <r>
    <x v="758"/>
    <n v="119"/>
    <n v="103"/>
    <n v="22466994"/>
    <s v="Action"/>
    <s v="Crime"/>
    <s v="Thriller"/>
    <m/>
    <m/>
    <m/>
    <m/>
    <s v="War"/>
    <n v="72673"/>
    <n v="166"/>
    <s v="English"/>
    <s v="USA"/>
    <s v="R"/>
    <n v="25000000"/>
    <n v="2007"/>
    <n v="6.3"/>
    <n v="1.7"/>
    <n v="-2533006"/>
    <s v="Loss"/>
  </r>
  <r>
    <x v="568"/>
    <n v="251"/>
    <n v="95"/>
    <n v="17791031"/>
    <s v="Comedy"/>
    <s v="Drama"/>
    <s v="Romance"/>
    <s v="Thriller"/>
    <m/>
    <m/>
    <m/>
    <s v="Punch-Drunk Love"/>
    <n v="109855"/>
    <n v="888"/>
    <s v="English"/>
    <s v="USA"/>
    <s v="R"/>
    <n v="25000000"/>
    <n v="2002"/>
    <n v="7.3"/>
    <n v="1.6"/>
    <n v="-7208969"/>
    <s v="Loss"/>
  </r>
  <r>
    <x v="759"/>
    <n v="92"/>
    <n v="93"/>
    <n v="17718223"/>
    <s v="Comedy"/>
    <m/>
    <m/>
    <m/>
    <m/>
    <m/>
    <m/>
    <s v="EuroTrip"/>
    <n v="162067"/>
    <n v="316"/>
    <s v="English"/>
    <s v="USA"/>
    <s v="R"/>
    <n v="25000000"/>
    <n v="2004"/>
    <n v="6.6"/>
    <n v="1.6"/>
    <n v="-7281777"/>
    <s v="Loss"/>
  </r>
  <r>
    <x v="760"/>
    <n v="58"/>
    <n v="98"/>
    <n v="15361537"/>
    <s v="Action"/>
    <s v="Crime"/>
    <s v="Thriller"/>
    <m/>
    <m/>
    <m/>
    <m/>
    <s v="Half Past Dead"/>
    <n v="12263"/>
    <n v="132"/>
    <s v="English"/>
    <s v="Germany"/>
    <s v="PG-13"/>
    <n v="13000000"/>
    <n v="2002"/>
    <n v="4.5999999999999996"/>
    <n v="1.6"/>
    <n v="2361537"/>
    <s v="Profit"/>
  </r>
  <r>
    <x v="95"/>
    <n v="73"/>
    <n v="90"/>
    <n v="16647384"/>
    <s v="Adventure"/>
    <s v="Comedy"/>
    <s v="Family"/>
    <s v="Romance"/>
    <m/>
    <m/>
    <m/>
    <s v="Unaccompanied Minors"/>
    <n v="8398"/>
    <n v="56"/>
    <s v="English"/>
    <s v="USA"/>
    <s v="PG"/>
    <n v="26000000"/>
    <n v="2006"/>
    <n v="5.0999999999999996"/>
    <n v="1.5"/>
    <n v="-9352616"/>
    <s v="Loss"/>
  </r>
  <r>
    <x v="761"/>
    <n v="28"/>
    <n v="107"/>
    <n v="16118077"/>
    <s v="Drama"/>
    <m/>
    <m/>
    <m/>
    <m/>
    <m/>
    <m/>
    <s v="Bright Lights, Big City"/>
    <n v="5817"/>
    <n v="37"/>
    <s v="English"/>
    <s v="USA"/>
    <s v="R"/>
    <n v="25000000"/>
    <n v="1988"/>
    <n v="5.6"/>
    <n v="1.8"/>
    <n v="-8881923"/>
    <s v="Loss"/>
  </r>
  <r>
    <x v="762"/>
    <n v="19"/>
    <n v="90"/>
    <n v="15091542"/>
    <s v="Adventure"/>
    <s v="Family"/>
    <s v="Fantasy"/>
    <s v="Musical"/>
    <m/>
    <m/>
    <m/>
    <s v="The Adventures of Pinocchio"/>
    <n v="4086"/>
    <n v="22"/>
    <s v="Italian"/>
    <s v="UK"/>
    <s v="G"/>
    <n v="25000000"/>
    <n v="1996"/>
    <n v="5.3"/>
    <n v="1.5"/>
    <n v="-9908458"/>
    <s v="Loss"/>
  </r>
  <r>
    <x v="763"/>
    <n v="287"/>
    <n v="115"/>
    <n v="15045676"/>
    <s v="Drama"/>
    <s v="Fantasy"/>
    <s v="Mystery"/>
    <s v="Thriller"/>
    <m/>
    <m/>
    <m/>
    <s v="The Box"/>
    <n v="76303"/>
    <n v="376"/>
    <s v="English"/>
    <s v="USA"/>
    <s v="PG-13"/>
    <n v="16000000"/>
    <n v="2009"/>
    <n v="5.6"/>
    <n v="1.9"/>
    <n v="-954324"/>
    <s v="Loss"/>
  </r>
  <r>
    <x v="764"/>
    <n v="233"/>
    <n v="93"/>
    <n v="17427926"/>
    <s v="Horror"/>
    <m/>
    <m/>
    <m/>
    <m/>
    <m/>
    <m/>
    <s v="The Ruins"/>
    <n v="60062"/>
    <n v="351"/>
    <s v="English"/>
    <s v="USA"/>
    <s v="R"/>
    <n v="8000000"/>
    <n v="2008"/>
    <n v="5.9"/>
    <n v="1.6"/>
    <n v="9427926"/>
    <s v="Profit"/>
  </r>
  <r>
    <x v="765"/>
    <n v="86"/>
    <n v="99"/>
    <n v="14983572"/>
    <s v="Comedy"/>
    <s v="Drama"/>
    <s v="Romance"/>
    <m/>
    <m/>
    <m/>
    <m/>
    <s v="The Next Best Thing"/>
    <n v="9361"/>
    <n v="162"/>
    <s v="English"/>
    <s v="USA"/>
    <s v="PG-13"/>
    <n v="25000000"/>
    <n v="2000"/>
    <n v="4.7"/>
    <n v="1.6"/>
    <n v="-10016428"/>
    <s v="Loss"/>
  </r>
  <r>
    <x v="518"/>
    <n v="160"/>
    <n v="107"/>
    <n v="14637490"/>
    <s v="Horror"/>
    <s v="Mystery"/>
    <s v="Thriller"/>
    <m/>
    <m/>
    <m/>
    <m/>
    <s v="My Soul to Take"/>
    <n v="16411"/>
    <n v="136"/>
    <s v="English"/>
    <s v="USA"/>
    <s v="R"/>
    <n v="25000000"/>
    <n v="2010"/>
    <n v="4.8"/>
    <n v="1.8"/>
    <n v="-10362510"/>
    <s v="Loss"/>
  </r>
  <r>
    <x v="591"/>
    <n v="126"/>
    <n v="110"/>
    <n v="14589444"/>
    <s v="Comedy"/>
    <s v="Drama"/>
    <s v="Romance"/>
    <m/>
    <m/>
    <m/>
    <m/>
    <s v="The Girl Next Door"/>
    <n v="171151"/>
    <n v="513"/>
    <s v="English"/>
    <s v="USA"/>
    <s v="R"/>
    <n v="25000000"/>
    <n v="2004"/>
    <n v="6.8"/>
    <n v="1.8"/>
    <n v="-10410556"/>
    <s v="Loss"/>
  </r>
  <r>
    <x v="766"/>
    <n v="50"/>
    <n v="101"/>
    <n v="14095303"/>
    <s v="Action"/>
    <s v="Crime"/>
    <s v="Mystery"/>
    <s v="Romance"/>
    <s v="Thriller"/>
    <m/>
    <m/>
    <s v="Maximum Risk"/>
    <n v="15814"/>
    <n v="68"/>
    <s v="English"/>
    <s v="USA"/>
    <s v="R"/>
    <n v="25000000"/>
    <n v="1996"/>
    <n v="5.4"/>
    <n v="1.7"/>
    <n v="-10904697"/>
    <s v="Loss"/>
  </r>
  <r>
    <x v="767"/>
    <n v="52"/>
    <n v="85"/>
    <n v="13973532"/>
    <s v="Comedy"/>
    <s v="Crime"/>
    <m/>
    <m/>
    <m/>
    <m/>
    <m/>
    <s v="Stealing Harvard"/>
    <n v="11211"/>
    <n v="92"/>
    <s v="English"/>
    <s v="USA"/>
    <s v="PG-13"/>
    <n v="25000000"/>
    <n v="2002"/>
    <n v="5.0999999999999996"/>
    <n v="1.4"/>
    <n v="-11026468"/>
    <s v="Loss"/>
  </r>
  <r>
    <x v="416"/>
    <n v="260"/>
    <n v="132"/>
    <n v="1865774"/>
    <s v="Biography"/>
    <s v="Crime"/>
    <s v="Drama"/>
    <s v="History"/>
    <s v="Thriller"/>
    <m/>
    <m/>
    <s v="Legend"/>
    <n v="87682"/>
    <n v="174"/>
    <s v="English"/>
    <s v="UK"/>
    <s v="R"/>
    <n v="30000000"/>
    <n v="2015"/>
    <n v="7"/>
    <n v="2.2000000000000002"/>
    <n v="-28134226"/>
    <s v="Loss"/>
  </r>
  <r>
    <x v="476"/>
    <n v="231"/>
    <n v="90"/>
    <n v="18860403"/>
    <s v="Horror"/>
    <s v="Thriller"/>
    <m/>
    <m/>
    <m/>
    <m/>
    <m/>
    <s v="Shark Night 3D"/>
    <n v="20823"/>
    <n v="130"/>
    <s v="English"/>
    <s v="USA"/>
    <s v="PG-13"/>
    <n v="25000000"/>
    <n v="2011"/>
    <n v="4"/>
    <n v="1.5"/>
    <n v="-6139597"/>
    <s v="Loss"/>
  </r>
  <r>
    <x v="386"/>
    <n v="99"/>
    <n v="145"/>
    <n v="13038660"/>
    <s v="Drama"/>
    <m/>
    <m/>
    <m/>
    <m/>
    <m/>
    <m/>
    <s v="Angela's Ashes"/>
    <n v="16995"/>
    <n v="163"/>
    <s v="English"/>
    <s v="USA"/>
    <s v="R"/>
    <n v="25000000"/>
    <n v="1999"/>
    <n v="7.3"/>
    <n v="2.4"/>
    <n v="-11961340"/>
    <s v="Loss"/>
  </r>
  <r>
    <x v="233"/>
    <n v="159"/>
    <n v="110"/>
    <n v="28831145"/>
    <s v="Drama"/>
    <s v="Sport"/>
    <m/>
    <m/>
    <m/>
    <m/>
    <m/>
    <s v="Draft Day"/>
    <n v="39357"/>
    <n v="113"/>
    <s v="English"/>
    <s v="USA"/>
    <s v="R"/>
    <n v="25000000"/>
    <n v="2014"/>
    <n v="6.8"/>
    <n v="1.8"/>
    <n v="3831145"/>
    <s v="Profit"/>
  </r>
  <r>
    <x v="334"/>
    <n v="199"/>
    <n v="122"/>
    <n v="11538204"/>
    <s v="Crime"/>
    <s v="Drama"/>
    <s v="History"/>
    <m/>
    <m/>
    <m/>
    <m/>
    <s v="The Conspirator"/>
    <n v="23696"/>
    <n v="135"/>
    <s v="English"/>
    <s v="USA"/>
    <s v="PG-13"/>
    <n v="25000000"/>
    <n v="2010"/>
    <n v="7"/>
    <n v="2"/>
    <n v="-13461796"/>
    <s v="Loss"/>
  </r>
  <r>
    <x v="505"/>
    <n v="119"/>
    <n v="107"/>
    <n v="11008432"/>
    <s v="Biography"/>
    <s v="Drama"/>
    <s v="Sport"/>
    <m/>
    <m/>
    <m/>
    <m/>
    <s v="Lords of Dogtown"/>
    <n v="43903"/>
    <n v="194"/>
    <s v="English"/>
    <s v="USA"/>
    <s v="PG-13"/>
    <n v="25000000"/>
    <n v="2005"/>
    <n v="7.1"/>
    <n v="1.8"/>
    <n v="-13991568"/>
    <s v="Loss"/>
  </r>
  <r>
    <x v="768"/>
    <n v="120"/>
    <n v="127"/>
    <n v="12188642"/>
    <s v="Biography"/>
    <s v="Drama"/>
    <s v="History"/>
    <m/>
    <m/>
    <m/>
    <m/>
    <s v="The 33"/>
    <n v="21098"/>
    <n v="56"/>
    <s v="English"/>
    <s v="Chile"/>
    <s v="PG-13"/>
    <n v="26000000"/>
    <n v="2015"/>
    <n v="6.9"/>
    <n v="2.1"/>
    <n v="-13811358"/>
    <s v="Loss"/>
  </r>
  <r>
    <x v="446"/>
    <n v="180"/>
    <n v="99"/>
    <n v="11100000"/>
    <s v="Action"/>
    <s v="Adventure"/>
    <s v="Comedy"/>
    <s v="Fantasy"/>
    <m/>
    <m/>
    <m/>
    <s v="Big Trouble in Little China"/>
    <n v="92464"/>
    <n v="331"/>
    <s v="English"/>
    <s v="USA"/>
    <s v="PG-13"/>
    <n v="25000000"/>
    <n v="1986"/>
    <n v="7.3"/>
    <n v="1.6"/>
    <n v="-13900000"/>
    <s v="Loss"/>
  </r>
  <r>
    <x v="681"/>
    <n v="317"/>
    <n v="140"/>
    <n v="13651662"/>
    <s v="Drama"/>
    <s v="Sport"/>
    <m/>
    <m/>
    <m/>
    <m/>
    <m/>
    <s v="Warrior"/>
    <n v="332276"/>
    <n v="514"/>
    <s v="English"/>
    <s v="USA"/>
    <s v="PG-13"/>
    <n v="25000000"/>
    <n v="2011"/>
    <n v="8.1999999999999993"/>
    <n v="2.2999999999999998"/>
    <n v="-11348338"/>
    <s v="Loss"/>
  </r>
  <r>
    <x v="413"/>
    <n v="44"/>
    <n v="133"/>
    <n v="11030963"/>
    <s v="Biography"/>
    <s v="Drama"/>
    <s v="Thriller"/>
    <s v="War"/>
    <m/>
    <m/>
    <m/>
    <s v="Michael Collins"/>
    <n v="24145"/>
    <n v="93"/>
    <s v="English"/>
    <s v="UK"/>
    <s v="R"/>
    <n v="28000000"/>
    <n v="1996"/>
    <n v="7.1"/>
    <n v="2.2000000000000002"/>
    <n v="-16969037"/>
    <s v="Loss"/>
  </r>
  <r>
    <x v="395"/>
    <n v="22"/>
    <n v="271"/>
    <n v="10769960"/>
    <s v="Drama"/>
    <s v="History"/>
    <s v="War"/>
    <m/>
    <m/>
    <m/>
    <m/>
    <s v="Gettysburg"/>
    <n v="21940"/>
    <n v="256"/>
    <s v="English"/>
    <s v="USA"/>
    <s v="PG"/>
    <n v="25000000"/>
    <n v="1993"/>
    <n v="7.7"/>
    <n v="4.5"/>
    <n v="-14230040"/>
    <s v="Loss"/>
  </r>
  <r>
    <x v="662"/>
    <n v="143"/>
    <n v="112"/>
    <n v="10911750"/>
    <s v="Drama"/>
    <s v="War"/>
    <m/>
    <m/>
    <m/>
    <m/>
    <m/>
    <s v="Stop-Loss"/>
    <n v="17757"/>
    <n v="99"/>
    <s v="English"/>
    <s v="USA"/>
    <s v="R"/>
    <n v="25000000"/>
    <n v="2008"/>
    <n v="6.5"/>
    <n v="1.9"/>
    <n v="-14088250"/>
    <s v="Loss"/>
  </r>
  <r>
    <x v="429"/>
    <n v="72"/>
    <n v="99"/>
    <n v="10719367"/>
    <s v="Drama"/>
    <s v="Music"/>
    <s v="Mystery"/>
    <s v="Romance"/>
    <s v="Thriller"/>
    <m/>
    <m/>
    <s v="Abandon"/>
    <n v="7909"/>
    <n v="157"/>
    <s v="English"/>
    <s v="USA"/>
    <s v="PG-13"/>
    <n v="25000000"/>
    <n v="2002"/>
    <n v="4.9000000000000004"/>
    <n v="1.6"/>
    <n v="-14280633"/>
    <s v="Loss"/>
  </r>
  <r>
    <x v="769"/>
    <n v="70"/>
    <n v="100"/>
    <n v="10114315"/>
    <s v="Drama"/>
    <s v="Mystery"/>
    <s v="Thriller"/>
    <m/>
    <m/>
    <m/>
    <m/>
    <s v="Brokedown Palace"/>
    <n v="18693"/>
    <n v="187"/>
    <s v="English"/>
    <s v="USA"/>
    <s v="PG-13"/>
    <n v="25000000"/>
    <n v="1999"/>
    <n v="6.4"/>
    <n v="1.7"/>
    <n v="-14885685"/>
    <s v="Loss"/>
  </r>
  <r>
    <x v="770"/>
    <n v="264"/>
    <n v="92"/>
    <n v="49122319"/>
    <s v="Horror"/>
    <s v="Thriller"/>
    <m/>
    <m/>
    <m/>
    <m/>
    <m/>
    <s v="The Possession"/>
    <n v="47169"/>
    <n v="162"/>
    <s v="English"/>
    <s v="USA"/>
    <s v="PG-13"/>
    <n v="14000000"/>
    <n v="2012"/>
    <n v="5.9"/>
    <n v="1.5"/>
    <n v="35122319"/>
    <s v="Profit"/>
  </r>
  <r>
    <x v="771"/>
    <n v="20"/>
    <n v="105"/>
    <n v="10070000"/>
    <s v="Comedy"/>
    <s v="Drama"/>
    <s v="Romance"/>
    <m/>
    <m/>
    <m/>
    <m/>
    <s v="Mrs. Winterbourne"/>
    <n v="5668"/>
    <n v="50"/>
    <s v="English"/>
    <s v="USA"/>
    <s v="PG-13"/>
    <n v="25000000"/>
    <n v="1996"/>
    <n v="6.2"/>
    <n v="1.8"/>
    <n v="-14930000"/>
    <s v="Loss"/>
  </r>
  <r>
    <x v="362"/>
    <n v="190"/>
    <n v="110"/>
    <n v="10324441"/>
    <s v="Action"/>
    <s v="Drama"/>
    <s v="Thriller"/>
    <m/>
    <m/>
    <m/>
    <m/>
    <s v="Straw Dogs"/>
    <n v="27117"/>
    <n v="140"/>
    <s v="English"/>
    <s v="USA"/>
    <s v="R"/>
    <n v="25000000"/>
    <n v="2011"/>
    <n v="5.8"/>
    <n v="1.8"/>
    <n v="-14675559"/>
    <s v="Loss"/>
  </r>
  <r>
    <x v="604"/>
    <n v="142"/>
    <n v="116"/>
    <n v="7156933"/>
    <s v="Comedy"/>
    <s v="Drama"/>
    <m/>
    <m/>
    <m/>
    <m/>
    <m/>
    <s v="The Hoax"/>
    <n v="14581"/>
    <n v="74"/>
    <s v="English"/>
    <s v="USA"/>
    <s v="R"/>
    <n v="25000000"/>
    <n v="2006"/>
    <n v="6.7"/>
    <n v="1.9"/>
    <n v="-17843067"/>
    <s v="Loss"/>
  </r>
  <r>
    <x v="772"/>
    <n v="27"/>
    <n v="88"/>
    <n v="9286314"/>
    <s v="Action"/>
    <s v="Crime"/>
    <s v="Drama"/>
    <s v="Thriller"/>
    <m/>
    <m/>
    <m/>
    <s v="Stone Cold"/>
    <n v="4972"/>
    <n v="62"/>
    <s v="English"/>
    <s v="USA"/>
    <s v="R"/>
    <n v="17000000"/>
    <n v="1991"/>
    <n v="5.9"/>
    <n v="1.5"/>
    <n v="-7713686"/>
    <s v="Loss"/>
  </r>
  <r>
    <x v="773"/>
    <n v="355"/>
    <n v="111"/>
    <n v="56692"/>
    <s v="Adventure"/>
    <s v="Drama"/>
    <m/>
    <m/>
    <m/>
    <m/>
    <m/>
    <s v="The Road"/>
    <n v="177401"/>
    <n v="504"/>
    <s v="English"/>
    <s v="USA"/>
    <s v="R"/>
    <n v="25000000"/>
    <n v="2009"/>
    <n v="7.3"/>
    <n v="1.8"/>
    <n v="-24943308"/>
    <s v="Loss"/>
  </r>
  <r>
    <x v="774"/>
    <n v="31"/>
    <n v="95"/>
    <n v="5654777"/>
    <s v="Action"/>
    <s v="Comedy"/>
    <s v="Crime"/>
    <s v="Drama"/>
    <s v="Thriller"/>
    <m/>
    <m/>
    <s v="Underclassman"/>
    <n v="4875"/>
    <n v="26"/>
    <s v="English"/>
    <s v="USA"/>
    <s v="PG-13"/>
    <n v="25000000"/>
    <n v="2005"/>
    <n v="4.0999999999999996"/>
    <n v="1.6"/>
    <n v="-19345223"/>
    <s v="Loss"/>
  </r>
  <r>
    <x v="637"/>
    <n v="87"/>
    <n v="95"/>
    <n v="5516708"/>
    <s v="Comedy"/>
    <s v="Romance"/>
    <m/>
    <m/>
    <m/>
    <m/>
    <m/>
    <s v="Say It Isn't So"/>
    <n v="11375"/>
    <n v="91"/>
    <s v="English"/>
    <s v="USA"/>
    <s v="R"/>
    <n v="25000000"/>
    <n v="2001"/>
    <n v="4.9000000000000004"/>
    <n v="1.6"/>
    <n v="-19483292"/>
    <s v="Loss"/>
  </r>
  <r>
    <x v="139"/>
    <n v="126"/>
    <n v="127"/>
    <n v="5128124"/>
    <s v="Biography"/>
    <s v="Drama"/>
    <s v="Sport"/>
    <m/>
    <m/>
    <m/>
    <m/>
    <s v="The World's Fastest Indian"/>
    <n v="44198"/>
    <n v="251"/>
    <s v="English"/>
    <s v="New Zealand"/>
    <s v="PG-13"/>
    <n v="25000000"/>
    <n v="2005"/>
    <n v="7.9"/>
    <n v="2.1"/>
    <n v="-19871876"/>
    <s v="Loss"/>
  </r>
  <r>
    <x v="775"/>
    <n v="60"/>
    <n v="104"/>
    <n v="4064333"/>
    <s v="Action"/>
    <s v="Comedy"/>
    <s v="Sci-Fi"/>
    <m/>
    <m/>
    <m/>
    <m/>
    <s v="Tank Girl"/>
    <n v="24790"/>
    <n v="173"/>
    <s v="English"/>
    <s v="USA"/>
    <s v="R"/>
    <n v="25000000"/>
    <n v="1995"/>
    <n v="5.2"/>
    <n v="1.7"/>
    <n v="-20935667"/>
    <s v="Loss"/>
  </r>
  <r>
    <x v="776"/>
    <n v="23"/>
    <n v="95"/>
    <n v="4006906"/>
    <s v="Comedy"/>
    <s v="Crime"/>
    <m/>
    <m/>
    <m/>
    <m/>
    <m/>
    <s v="King's Ransom"/>
    <n v="3229"/>
    <n v="20"/>
    <s v="English"/>
    <s v="USA"/>
    <s v="PG-13"/>
    <n v="15000000"/>
    <n v="2005"/>
    <n v="4.0999999999999996"/>
    <n v="1.6"/>
    <n v="-10993094"/>
    <s v="Loss"/>
  </r>
  <r>
    <x v="729"/>
    <n v="229"/>
    <n v="121"/>
    <n v="3073392"/>
    <s v="Drama"/>
    <s v="Mystery"/>
    <s v="Sci-Fi"/>
    <s v="Thriller"/>
    <m/>
    <m/>
    <m/>
    <s v="Blindness"/>
    <n v="59462"/>
    <n v="300"/>
    <s v="English"/>
    <s v="Canada"/>
    <s v="R"/>
    <n v="25000000"/>
    <n v="2008"/>
    <n v="6.6"/>
    <n v="2"/>
    <n v="-21926608"/>
    <s v="Loss"/>
  </r>
  <r>
    <x v="369"/>
    <n v="143"/>
    <n v="92"/>
    <n v="1550000"/>
    <s v="Action"/>
    <s v="Adventure"/>
    <s v="Fantasy"/>
    <s v="Horror"/>
    <m/>
    <m/>
    <m/>
    <s v="BloodRayne"/>
    <n v="30628"/>
    <n v="471"/>
    <s v="English"/>
    <s v="USA"/>
    <s v="R"/>
    <n v="25000000"/>
    <n v="2005"/>
    <n v="2.9"/>
    <n v="1.5"/>
    <n v="-23450000"/>
    <s v="Loss"/>
  </r>
  <r>
    <x v="777"/>
    <n v="97"/>
    <n v="107"/>
    <n v="871527"/>
    <s v="Crime"/>
    <s v="Drama"/>
    <s v="Mystery"/>
    <s v="Thriller"/>
    <m/>
    <m/>
    <m/>
    <s v="Where the Truth Lies"/>
    <n v="14982"/>
    <n v="128"/>
    <s v="English"/>
    <s v="Canada"/>
    <s v="R"/>
    <n v="25000000"/>
    <n v="2005"/>
    <n v="6.5"/>
    <n v="1.8"/>
    <n v="-24128473"/>
    <s v="Loss"/>
  </r>
  <r>
    <x v="778"/>
    <n v="28"/>
    <n v="117"/>
    <n v="777423"/>
    <s v="Biography"/>
    <s v="Drama"/>
    <s v="Sport"/>
    <m/>
    <m/>
    <m/>
    <m/>
    <s v="Without Limits"/>
    <n v="5841"/>
    <n v="57"/>
    <s v="English"/>
    <s v="USA"/>
    <s v="PG-13"/>
    <n v="25000000"/>
    <n v="1998"/>
    <n v="7.2"/>
    <n v="2"/>
    <n v="-24222577"/>
    <s v="Loss"/>
  </r>
  <r>
    <x v="719"/>
    <n v="160"/>
    <n v="107"/>
    <n v="1186957"/>
    <s v="Drama"/>
    <m/>
    <m/>
    <m/>
    <m/>
    <m/>
    <m/>
    <s v="Me and Orson Welles"/>
    <n v="9264"/>
    <n v="69"/>
    <s v="English"/>
    <s v="UK"/>
    <s v="PG-13"/>
    <n v="25000000"/>
    <n v="2008"/>
    <n v="6.8"/>
    <n v="1.8"/>
    <n v="-23813043"/>
    <s v="Loss"/>
  </r>
  <r>
    <x v="779"/>
    <n v="124"/>
    <n v="131"/>
    <n v="85433"/>
    <s v="Crime"/>
    <s v="Drama"/>
    <s v="Mystery"/>
    <s v="Romance"/>
    <m/>
    <m/>
    <m/>
    <s v="The Best Offer"/>
    <n v="69676"/>
    <n v="131"/>
    <s v="English"/>
    <s v="Italy"/>
    <s v="R"/>
    <n v="13500000"/>
    <n v="2013"/>
    <n v="7.8"/>
    <n v="2.2000000000000002"/>
    <n v="-13414567"/>
    <s v="Loss"/>
  </r>
  <r>
    <x v="780"/>
    <n v="280"/>
    <n v="122"/>
    <n v="1697956"/>
    <s v="Crime"/>
    <s v="Drama"/>
    <m/>
    <m/>
    <m/>
    <m/>
    <m/>
    <s v="Bad Lieutenant: Port of Call New Orleans"/>
    <n v="64944"/>
    <n v="212"/>
    <s v="English"/>
    <s v="USA"/>
    <s v="R"/>
    <n v="20000000"/>
    <n v="2009"/>
    <n v="6.7"/>
    <n v="2"/>
    <n v="-18302044"/>
    <s v="Loss"/>
  </r>
  <r>
    <x v="747"/>
    <n v="118"/>
    <n v="134"/>
    <n v="183662"/>
    <s v="Comedy"/>
    <s v="Drama"/>
    <m/>
    <m/>
    <m/>
    <m/>
    <m/>
    <s v="Little White Lies"/>
    <n v="18395"/>
    <n v="48"/>
    <s v="French"/>
    <s v="France"/>
    <s v="Not Rated"/>
    <n v="25000000"/>
    <n v="2010"/>
    <n v="7.1"/>
    <n v="2.2000000000000002"/>
    <n v="-24816338"/>
    <s v="Loss"/>
  </r>
  <r>
    <x v="315"/>
    <n v="49"/>
    <n v="117"/>
    <n v="134904"/>
    <s v="Comedy"/>
    <s v="Drama"/>
    <s v="Romance"/>
    <s v="Sport"/>
    <m/>
    <m/>
    <m/>
    <s v="Love Ranch"/>
    <n v="2395"/>
    <n v="17"/>
    <s v="English"/>
    <s v="USA"/>
    <s v="R"/>
    <n v="25000000"/>
    <n v="2010"/>
    <n v="5.7"/>
    <n v="2"/>
    <n v="-24865096"/>
    <s v="Loss"/>
  </r>
  <r>
    <x v="17"/>
    <n v="336"/>
    <n v="138"/>
    <n v="16969390"/>
    <s v="Crime"/>
    <s v="Drama"/>
    <s v="Thriller"/>
    <m/>
    <m/>
    <m/>
    <m/>
    <s v="The Counselor"/>
    <n v="80861"/>
    <n v="431"/>
    <s v="English"/>
    <s v="USA"/>
    <s v="R"/>
    <n v="25000000"/>
    <n v="2013"/>
    <n v="5.3"/>
    <n v="2.2999999999999998"/>
    <n v="-8030610"/>
    <s v="Loss"/>
  </r>
  <r>
    <x v="464"/>
    <n v="51"/>
    <n v="119"/>
    <n v="34700000"/>
    <s v="Drama"/>
    <s v="Romance"/>
    <m/>
    <m/>
    <m/>
    <m/>
    <m/>
    <s v="Dangerous Liaisons"/>
    <n v="52846"/>
    <n v="143"/>
    <s v="English"/>
    <s v="USA"/>
    <s v="R"/>
    <n v="14000000"/>
    <n v="1988"/>
    <n v="7.7"/>
    <n v="2"/>
    <n v="20700000"/>
    <s v="Profit"/>
  </r>
  <r>
    <x v="366"/>
    <n v="252"/>
    <n v="137"/>
    <n v="717753"/>
    <s v="Adventure"/>
    <s v="Drama"/>
    <m/>
    <m/>
    <m/>
    <m/>
    <m/>
    <s v="On the Road"/>
    <n v="33107"/>
    <n v="128"/>
    <s v="English"/>
    <s v="France"/>
    <s v="R"/>
    <n v="25000000"/>
    <n v="2012"/>
    <n v="6.1"/>
    <n v="2.2999999999999998"/>
    <n v="-24282247"/>
    <s v="Loss"/>
  </r>
  <r>
    <x v="781"/>
    <n v="106"/>
    <n v="119"/>
    <n v="109713132"/>
    <s v="Adventure"/>
    <s v="Comedy"/>
    <s v="Sci-Fi"/>
    <m/>
    <m/>
    <m/>
    <m/>
    <s v="Star Trek IV: The Voyage Home"/>
    <n v="61621"/>
    <n v="219"/>
    <s v="English"/>
    <s v="USA"/>
    <s v="PG"/>
    <n v="25000000"/>
    <n v="1986"/>
    <n v="7.3"/>
    <n v="2"/>
    <n v="84713132"/>
    <s v="Profit"/>
  </r>
  <r>
    <x v="222"/>
    <n v="285"/>
    <n v="139"/>
    <n v="70269171"/>
    <s v="Drama"/>
    <s v="Sport"/>
    <m/>
    <m/>
    <m/>
    <m/>
    <m/>
    <s v="Rocky Balboa"/>
    <n v="162130"/>
    <n v="962"/>
    <s v="English"/>
    <s v="USA"/>
    <s v="PG"/>
    <n v="24000000"/>
    <n v="2006"/>
    <n v="7.2"/>
    <n v="2.2999999999999998"/>
    <n v="46269171"/>
    <s v="Profit"/>
  </r>
  <r>
    <x v="518"/>
    <n v="195"/>
    <n v="120"/>
    <n v="101334374"/>
    <s v="Horror"/>
    <s v="Mystery"/>
    <m/>
    <m/>
    <m/>
    <m/>
    <m/>
    <s v="Scream 2"/>
    <n v="124941"/>
    <n v="488"/>
    <s v="English"/>
    <s v="USA"/>
    <s v="R"/>
    <n v="24000000"/>
    <n v="1997"/>
    <n v="6.1"/>
    <n v="2"/>
    <n v="77334374"/>
    <s v="Profit"/>
  </r>
  <r>
    <x v="681"/>
    <n v="123"/>
    <n v="98"/>
    <n v="1512815"/>
    <s v="Action"/>
    <s v="Drama"/>
    <s v="Western"/>
    <m/>
    <m/>
    <m/>
    <m/>
    <s v="Jane Got a Gun"/>
    <n v="8885"/>
    <n v="56"/>
    <s v="English"/>
    <s v="USA"/>
    <s v="R"/>
    <n v="25000000"/>
    <n v="2016"/>
    <n v="5.8"/>
    <n v="1.6"/>
    <n v="-23487185"/>
    <s v="Loss"/>
  </r>
  <r>
    <x v="129"/>
    <n v="52"/>
    <n v="106"/>
    <n v="65182182"/>
    <s v="Comedy"/>
    <s v="Romance"/>
    <m/>
    <m/>
    <m/>
    <m/>
    <m/>
    <s v="Think Like a Man Too"/>
    <n v="15310"/>
    <n v="38"/>
    <s v="English"/>
    <s v="USA"/>
    <s v="PG-13"/>
    <n v="24000000"/>
    <n v="2014"/>
    <n v="5.7"/>
    <n v="1.8"/>
    <n v="41182182"/>
    <s v="Profit"/>
  </r>
  <r>
    <x v="559"/>
    <n v="129"/>
    <n v="98"/>
    <n v="57262492"/>
    <s v="Comedy"/>
    <s v="Crime"/>
    <m/>
    <m/>
    <m/>
    <m/>
    <m/>
    <s v="The Whole Nine Yards"/>
    <n v="90374"/>
    <n v="318"/>
    <s v="English"/>
    <s v="USA"/>
    <s v="R"/>
    <n v="24000000"/>
    <n v="2000"/>
    <n v="6.7"/>
    <n v="1.6"/>
    <n v="33262492"/>
    <s v="Profit"/>
  </r>
  <r>
    <x v="782"/>
    <n v="60"/>
    <n v="107"/>
    <n v="80000000"/>
    <s v="Drama"/>
    <s v="Music"/>
    <s v="Romance"/>
    <m/>
    <m/>
    <m/>
    <m/>
    <s v="Footloose"/>
    <n v="51459"/>
    <n v="113"/>
    <s v="English"/>
    <s v="USA"/>
    <s v="PG"/>
    <n v="8200000"/>
    <n v="1984"/>
    <n v="6.5"/>
    <n v="1.8"/>
    <n v="71800000"/>
    <s v="Profit"/>
  </r>
  <r>
    <x v="223"/>
    <n v="123"/>
    <n v="88"/>
    <n v="74608545"/>
    <s v="Comedy"/>
    <m/>
    <m/>
    <m/>
    <m/>
    <m/>
    <m/>
    <s v="Old School"/>
    <n v="185258"/>
    <n v="404"/>
    <s v="English"/>
    <s v="USA"/>
    <s v="R"/>
    <n v="24000000"/>
    <n v="2003"/>
    <n v="7.2"/>
    <n v="1.5"/>
    <n v="50608545"/>
    <s v="Profit"/>
  </r>
  <r>
    <x v="241"/>
    <n v="84"/>
    <n v="137"/>
    <n v="41895491"/>
    <s v="Comedy"/>
    <s v="Drama"/>
    <s v="Fantasy"/>
    <m/>
    <m/>
    <m/>
    <m/>
    <s v="The Fisher King"/>
    <n v="63274"/>
    <n v="170"/>
    <s v="English"/>
    <s v="USA"/>
    <s v="R"/>
    <n v="24000000"/>
    <n v="1991"/>
    <n v="7.6"/>
    <n v="2.2999999999999998"/>
    <n v="17895491"/>
    <s v="Profit"/>
  </r>
  <r>
    <x v="620"/>
    <n v="125"/>
    <n v="100"/>
    <n v="39989008"/>
    <s v="Horror"/>
    <s v="Mystery"/>
    <m/>
    <m/>
    <m/>
    <m/>
    <m/>
    <s v="I Still Know What You Did Last Summer"/>
    <n v="55398"/>
    <n v="418"/>
    <s v="English"/>
    <s v="USA"/>
    <s v="R"/>
    <n v="24000000"/>
    <n v="1998"/>
    <n v="4.5999999999999996"/>
    <n v="1.7"/>
    <n v="15989008"/>
    <s v="Profit"/>
  </r>
  <r>
    <x v="783"/>
    <n v="106"/>
    <n v="115"/>
    <n v="32662299"/>
    <s v="Comedy"/>
    <s v="Drama"/>
    <s v="Romance"/>
    <m/>
    <m/>
    <m/>
    <m/>
    <s v="Return to Me"/>
    <n v="16469"/>
    <n v="275"/>
    <s v="English"/>
    <s v="USA"/>
    <s v="PG"/>
    <n v="24000000"/>
    <n v="2000"/>
    <n v="6.9"/>
    <n v="1.9"/>
    <n v="8662299"/>
    <s v="Profit"/>
  </r>
  <r>
    <x v="574"/>
    <n v="247"/>
    <n v="101"/>
    <n v="31452765"/>
    <s v="Comedy"/>
    <s v="Romance"/>
    <m/>
    <m/>
    <m/>
    <m/>
    <m/>
    <s v="Zack and Miri Make a Porno"/>
    <n v="149835"/>
    <n v="243"/>
    <s v="English"/>
    <s v="USA"/>
    <s v="R"/>
    <n v="24000000"/>
    <n v="2008"/>
    <n v="6.6"/>
    <n v="1.7"/>
    <n v="7452765"/>
    <s v="Profit"/>
  </r>
  <r>
    <x v="784"/>
    <n v="156"/>
    <n v="110"/>
    <n v="25167270"/>
    <s v="Comedy"/>
    <s v="Crime"/>
    <s v="Drama"/>
    <m/>
    <m/>
    <m/>
    <m/>
    <s v="Nurse Betty"/>
    <n v="30119"/>
    <n v="263"/>
    <s v="English"/>
    <s v="Germany"/>
    <s v="R"/>
    <n v="24000000"/>
    <n v="2000"/>
    <n v="6.3"/>
    <n v="1.8"/>
    <n v="1167270"/>
    <s v="Profit"/>
  </r>
  <r>
    <x v="785"/>
    <n v="271"/>
    <n v="94"/>
    <n v="32416109"/>
    <s v="Comedy"/>
    <s v="War"/>
    <m/>
    <m/>
    <m/>
    <m/>
    <m/>
    <s v="The Men Who Stare at Goats"/>
    <n v="109620"/>
    <n v="268"/>
    <s v="English"/>
    <s v="USA"/>
    <s v="R"/>
    <n v="25000000"/>
    <n v="2009"/>
    <n v="6.2"/>
    <n v="1.6"/>
    <n v="7416109"/>
    <s v="Profit"/>
  </r>
  <r>
    <x v="786"/>
    <n v="45"/>
    <n v="88"/>
    <n v="20218"/>
    <s v="Action"/>
    <s v="Comedy"/>
    <s v="Crime"/>
    <s v="Thriller"/>
    <m/>
    <m/>
    <m/>
    <s v="Double Take"/>
    <n v="5431"/>
    <n v="50"/>
    <s v="English"/>
    <s v="USA"/>
    <s v="PG-13"/>
    <n v="24000000"/>
    <n v="2001"/>
    <n v="5.3"/>
    <n v="1.5"/>
    <n v="-23979782"/>
    <s v="Loss"/>
  </r>
  <r>
    <x v="135"/>
    <n v="133"/>
    <n v="127"/>
    <n v="28871190"/>
    <s v="Biography"/>
    <s v="Drama"/>
    <m/>
    <m/>
    <m/>
    <m/>
    <m/>
    <s v="Girl, Interrupted"/>
    <n v="125421"/>
    <n v="385"/>
    <s v="English"/>
    <s v="USA"/>
    <s v="R"/>
    <n v="24000000"/>
    <n v="1999"/>
    <n v="7.3"/>
    <n v="2.1"/>
    <n v="4871190"/>
    <s v="Profit"/>
  </r>
  <r>
    <x v="260"/>
    <n v="84"/>
    <n v="95"/>
    <n v="16964743"/>
    <s v="Comedy"/>
    <s v="Romance"/>
    <m/>
    <m/>
    <m/>
    <m/>
    <m/>
    <s v="Win a Date with Tad Hamilton!"/>
    <n v="22844"/>
    <n v="140"/>
    <s v="English"/>
    <s v="USA"/>
    <s v="PG-13"/>
    <n v="24000000"/>
    <n v="2004"/>
    <n v="5.6"/>
    <n v="1.6"/>
    <n v="-7035257"/>
    <s v="Loss"/>
  </r>
  <r>
    <x v="327"/>
    <n v="70"/>
    <n v="87"/>
    <n v="16290976"/>
    <s v="Adventure"/>
    <s v="Comedy"/>
    <s v="Family"/>
    <s v="Fantasy"/>
    <s v="Music"/>
    <s v="Sci-Fi"/>
    <m/>
    <s v="Muppets from Space"/>
    <n v="14637"/>
    <n v="100"/>
    <s v="English"/>
    <s v="USA"/>
    <s v="G"/>
    <n v="24000000"/>
    <n v="1999"/>
    <n v="6.2"/>
    <n v="1.4"/>
    <n v="-7709024"/>
    <s v="Loss"/>
  </r>
  <r>
    <x v="787"/>
    <n v="32"/>
    <n v="118"/>
    <n v="13000000"/>
    <s v="Adventure"/>
    <s v="Family"/>
    <s v="Fantasy"/>
    <s v="Music"/>
    <s v="Musical"/>
    <m/>
    <m/>
    <s v="The Wiz"/>
    <n v="10895"/>
    <n v="150"/>
    <s v="English"/>
    <s v="USA"/>
    <s v="G"/>
    <n v="24000000"/>
    <n v="1978"/>
    <n v="5.2"/>
    <n v="2"/>
    <n v="-11000000"/>
    <s v="Loss"/>
  </r>
  <r>
    <x v="338"/>
    <n v="51"/>
    <n v="107"/>
    <n v="12372410"/>
    <s v="Comedy"/>
    <s v="Sport"/>
    <m/>
    <m/>
    <m/>
    <m/>
    <m/>
    <s v="Ready to Rumble"/>
    <n v="11709"/>
    <n v="101"/>
    <s v="English"/>
    <s v="USA"/>
    <s v="PG-13"/>
    <n v="24000000"/>
    <n v="2000"/>
    <n v="5.3"/>
    <n v="1.8"/>
    <n v="-11627590"/>
    <s v="Loss"/>
  </r>
  <r>
    <x v="267"/>
    <n v="73"/>
    <n v="124"/>
    <n v="8427204"/>
    <s v="Comedy"/>
    <s v="Drama"/>
    <s v="Sport"/>
    <m/>
    <m/>
    <m/>
    <m/>
    <s v="Play It to the Bone"/>
    <n v="10100"/>
    <n v="59"/>
    <s v="English"/>
    <s v="USA"/>
    <s v="R"/>
    <n v="24000000"/>
    <n v="1999"/>
    <n v="5.4"/>
    <n v="2.1"/>
    <n v="-15572796"/>
    <s v="Loss"/>
  </r>
  <r>
    <x v="788"/>
    <n v="169"/>
    <n v="89"/>
    <n v="9639242"/>
    <s v="Comedy"/>
    <s v="Romance"/>
    <m/>
    <m/>
    <m/>
    <m/>
    <m/>
    <s v="I Don't Know How She Does It"/>
    <n v="16437"/>
    <n v="68"/>
    <s v="English"/>
    <s v="USA"/>
    <s v="PG-13"/>
    <n v="24000000"/>
    <n v="2011"/>
    <n v="4.9000000000000004"/>
    <n v="1.5"/>
    <n v="-14360758"/>
    <s v="Loss"/>
  </r>
  <r>
    <x v="594"/>
    <n v="365"/>
    <n v="88"/>
    <n v="25003072"/>
    <s v="Comedy"/>
    <s v="Horror"/>
    <m/>
    <m/>
    <m/>
    <m/>
    <m/>
    <s v="Piranha 3D"/>
    <n v="72552"/>
    <n v="374"/>
    <s v="English"/>
    <s v="USA"/>
    <s v="R"/>
    <n v="24000000"/>
    <n v="2010"/>
    <n v="5.5"/>
    <n v="1.5"/>
    <n v="1003072"/>
    <s v="Profit"/>
  </r>
  <r>
    <x v="789"/>
    <n v="113"/>
    <n v="118"/>
    <n v="6144806"/>
    <s v="Biography"/>
    <s v="Drama"/>
    <s v="Music"/>
    <s v="Musical"/>
    <m/>
    <m/>
    <m/>
    <s v="Beyond the Sea"/>
    <n v="12821"/>
    <n v="248"/>
    <s v="English"/>
    <s v="USA"/>
    <s v="PG-13"/>
    <n v="23000000"/>
    <n v="2004"/>
    <n v="6.7"/>
    <n v="2"/>
    <n v="-16855194"/>
    <s v="Loss"/>
  </r>
  <r>
    <x v="790"/>
    <n v="10"/>
    <n v="80"/>
    <n v="669276"/>
    <s v="Action"/>
    <s v="Adventure"/>
    <s v="Animation"/>
    <s v="Comedy"/>
    <s v="Fantasy"/>
    <m/>
    <m/>
    <s v="The Princess and the Cobbler"/>
    <n v="2541"/>
    <n v="47"/>
    <s v="English"/>
    <s v="UK"/>
    <s v="G"/>
    <n v="28000000"/>
    <n v="1993"/>
    <n v="7.2"/>
    <n v="1.3"/>
    <n v="-27330724"/>
    <s v="Loss"/>
  </r>
  <r>
    <x v="791"/>
    <n v="16"/>
    <n v="120"/>
    <n v="42880"/>
    <s v="Drama"/>
    <s v="Romance"/>
    <m/>
    <m/>
    <m/>
    <m/>
    <m/>
    <s v="The Bridge of San Luis Rey"/>
    <n v="2919"/>
    <n v="50"/>
    <s v="English"/>
    <s v="UK"/>
    <s v="PG"/>
    <n v="24000000"/>
    <n v="2004"/>
    <n v="5.0999999999999996"/>
    <n v="2"/>
    <n v="-23957120"/>
    <s v="Loss"/>
  </r>
  <r>
    <x v="613"/>
    <n v="196"/>
    <n v="98"/>
    <n v="23225911"/>
    <s v="Action"/>
    <s v="Crime"/>
    <s v="Drama"/>
    <s v="Thriller"/>
    <m/>
    <m/>
    <m/>
    <s v="Faster"/>
    <n v="80574"/>
    <n v="157"/>
    <s v="English"/>
    <s v="USA"/>
    <s v="R"/>
    <n v="24000000"/>
    <n v="2010"/>
    <n v="6.5"/>
    <n v="1.6"/>
    <n v="-774089"/>
    <s v="Loss"/>
  </r>
  <r>
    <x v="612"/>
    <n v="212"/>
    <n v="119"/>
    <n v="4710455"/>
    <s v="Adventure"/>
    <s v="Animation"/>
    <s v="Family"/>
    <s v="Fantasy"/>
    <m/>
    <m/>
    <m/>
    <s v="Howl's Moving Castle"/>
    <n v="214091"/>
    <n v="330"/>
    <s v="Japanese"/>
    <s v="Japan"/>
    <s v="PG"/>
    <n v="24000000"/>
    <n v="2004"/>
    <n v="8.1999999999999993"/>
    <n v="2"/>
    <n v="-19289545"/>
    <s v="Loss"/>
  </r>
  <r>
    <x v="352"/>
    <n v="445"/>
    <n v="88"/>
    <n v="75590286"/>
    <s v="Adventure"/>
    <s v="Comedy"/>
    <s v="Horror"/>
    <s v="Sci-Fi"/>
    <m/>
    <m/>
    <m/>
    <s v="Zombieland"/>
    <n v="386217"/>
    <n v="553"/>
    <s v="English"/>
    <s v="USA"/>
    <s v="R"/>
    <n v="23600000"/>
    <n v="2009"/>
    <n v="7.7"/>
    <n v="1.5"/>
    <n v="51990286"/>
    <s v="Profit"/>
  </r>
  <r>
    <x v="150"/>
    <n v="108"/>
    <n v="90"/>
    <n v="161487252"/>
    <s v="Comedy"/>
    <s v="Sport"/>
    <m/>
    <m/>
    <m/>
    <m/>
    <m/>
    <s v="The Waterboy"/>
    <n v="119450"/>
    <n v="300"/>
    <s v="English"/>
    <s v="USA"/>
    <s v="PG-13"/>
    <n v="20000000"/>
    <n v="1998"/>
    <n v="6.1"/>
    <n v="1.5"/>
    <n v="141487252"/>
    <s v="Profit"/>
  </r>
  <r>
    <x v="577"/>
    <n v="223"/>
    <n v="127"/>
    <n v="290158751"/>
    <s v="Action"/>
    <s v="Adventure"/>
    <s v="Fantasy"/>
    <s v="Sci-Fi"/>
    <m/>
    <m/>
    <m/>
    <s v="Star Wars: Episode V - The Empire Strikes Back"/>
    <n v="837759"/>
    <n v="900"/>
    <s v="English"/>
    <s v="USA"/>
    <s v="PG"/>
    <n v="18000000"/>
    <n v="1980"/>
    <n v="8.8000000000000007"/>
    <n v="2.1"/>
    <n v="272158751"/>
    <s v="Profit"/>
  </r>
  <r>
    <x v="26"/>
    <n v="63"/>
    <n v="119"/>
    <n v="65807024"/>
    <s v="Action"/>
    <s v="Comedy"/>
    <s v="Crime"/>
    <s v="Drama"/>
    <s v="Thriller"/>
    <m/>
    <m/>
    <s v="Bad Boys"/>
    <n v="172405"/>
    <n v="203"/>
    <s v="English"/>
    <s v="USA"/>
    <s v="R"/>
    <n v="19000000"/>
    <n v="1995"/>
    <n v="6.8"/>
    <n v="2"/>
    <n v="46807024"/>
    <s v="Profit"/>
  </r>
  <r>
    <x v="467"/>
    <n v="43"/>
    <n v="85"/>
    <n v="86930411"/>
    <s v="Comedy"/>
    <s v="Crime"/>
    <m/>
    <m/>
    <m/>
    <m/>
    <m/>
    <s v="The Naked Gun 2"/>
    <n v="83269"/>
    <n v="87"/>
    <s v="English"/>
    <s v="USA"/>
    <s v="PG-13"/>
    <n v="23000000"/>
    <n v="1991"/>
    <n v="6.8"/>
    <n v="1.4"/>
    <n v="63930411"/>
    <s v="Profit"/>
  </r>
  <r>
    <x v="459"/>
    <n v="211"/>
    <n v="98"/>
    <n v="53302314"/>
    <s v="Horror"/>
    <s v="Thriller"/>
    <m/>
    <m/>
    <m/>
    <m/>
    <m/>
    <s v="Final Destination"/>
    <n v="181058"/>
    <n v="674"/>
    <s v="English"/>
    <s v="USA"/>
    <s v="R"/>
    <n v="23000000"/>
    <n v="2000"/>
    <n v="6.7"/>
    <n v="1.6"/>
    <n v="30302314"/>
    <s v="Profit"/>
  </r>
  <r>
    <x v="283"/>
    <n v="421"/>
    <n v="101"/>
    <n v="40962534"/>
    <s v="Drama"/>
    <m/>
    <m/>
    <m/>
    <m/>
    <m/>
    <m/>
    <s v="The Ides of March"/>
    <n v="188652"/>
    <n v="288"/>
    <s v="English"/>
    <s v="USA"/>
    <s v="R"/>
    <n v="12500000"/>
    <n v="2011"/>
    <n v="7.1"/>
    <n v="1.7"/>
    <n v="28462534"/>
    <s v="Profit"/>
  </r>
  <r>
    <x v="132"/>
    <n v="214"/>
    <n v="112"/>
    <n v="39235088"/>
    <s v="Horror"/>
    <s v="Sci-Fi"/>
    <m/>
    <m/>
    <m/>
    <m/>
    <m/>
    <s v="Pitch Black"/>
    <n v="193962"/>
    <n v="805"/>
    <s v="English"/>
    <s v="USA"/>
    <s v="R"/>
    <n v="23000000"/>
    <n v="2000"/>
    <n v="7.1"/>
    <n v="1.9"/>
    <n v="16235088"/>
    <s v="Profit"/>
  </r>
  <r>
    <x v="792"/>
    <n v="92"/>
    <n v="97"/>
    <n v="27338033"/>
    <s v="Comedy"/>
    <s v="Romance"/>
    <m/>
    <m/>
    <m/>
    <m/>
    <m/>
    <s v="Someone Like You..."/>
    <n v="19709"/>
    <n v="167"/>
    <s v="English"/>
    <s v="USA"/>
    <s v="PG-13"/>
    <n v="23000000"/>
    <n v="2001"/>
    <n v="6.1"/>
    <n v="1.6"/>
    <n v="4338033"/>
    <s v="Profit"/>
  </r>
  <r>
    <x v="165"/>
    <n v="574"/>
    <n v="126"/>
    <n v="25556065"/>
    <s v="Drama"/>
    <s v="Romance"/>
    <s v="Sci-Fi"/>
    <m/>
    <m/>
    <m/>
    <m/>
    <s v="Her"/>
    <n v="355126"/>
    <n v="748"/>
    <s v="English"/>
    <s v="USA"/>
    <s v="R"/>
    <n v="23000000"/>
    <n v="2013"/>
    <n v="8"/>
    <n v="2.1"/>
    <n v="2556065"/>
    <s v="Profit"/>
  </r>
  <r>
    <x v="370"/>
    <n v="140"/>
    <n v="97"/>
    <n v="21973182"/>
    <s v="Mystery"/>
    <s v="Thriller"/>
    <m/>
    <m/>
    <m/>
    <m/>
    <m/>
    <s v="Joy Ride"/>
    <n v="53415"/>
    <n v="339"/>
    <s v="English"/>
    <s v="USA"/>
    <s v="R"/>
    <n v="23000000"/>
    <n v="2001"/>
    <n v="6.6"/>
    <n v="1.6"/>
    <n v="-1026818"/>
    <s v="Loss"/>
  </r>
  <r>
    <x v="793"/>
    <n v="28"/>
    <n v="100"/>
    <n v="4756"/>
    <s v="Adventure"/>
    <s v="Family"/>
    <s v="Fantasy"/>
    <m/>
    <m/>
    <m/>
    <m/>
    <s v="The Adventurer: The Curse of the Midas Box"/>
    <n v="4191"/>
    <n v="32"/>
    <s v="English"/>
    <s v="UK"/>
    <s v="PG"/>
    <n v="25000000"/>
    <n v="2013"/>
    <n v="5.4"/>
    <n v="1.7"/>
    <n v="-24995244"/>
    <s v="Loss"/>
  </r>
  <r>
    <x v="382"/>
    <n v="36"/>
    <n v="114"/>
    <n v="18653615"/>
    <s v="Comedy"/>
    <s v="Drama"/>
    <m/>
    <m/>
    <m/>
    <m/>
    <m/>
    <s v="Anywhere But Here"/>
    <n v="14786"/>
    <n v="103"/>
    <s v="English"/>
    <s v="USA"/>
    <s v="PG-13"/>
    <n v="23000000"/>
    <n v="1999"/>
    <n v="6.1"/>
    <n v="1.9"/>
    <n v="-4346385"/>
    <s v="Loss"/>
  </r>
  <r>
    <x v="794"/>
    <n v="53"/>
    <n v="88"/>
    <n v="13019253"/>
    <s v="Comedy"/>
    <s v="Crime"/>
    <m/>
    <m/>
    <m/>
    <m/>
    <m/>
    <s v="The Crew"/>
    <n v="3914"/>
    <n v="47"/>
    <s v="English"/>
    <s v="USA"/>
    <s v="PG-13"/>
    <n v="23000000"/>
    <n v="2000"/>
    <n v="5.6"/>
    <n v="1.5"/>
    <n v="-9980747"/>
    <s v="Loss"/>
  </r>
  <r>
    <x v="143"/>
    <n v="394"/>
    <n v="93"/>
    <n v="18934858"/>
    <s v="Action"/>
    <s v="Thriller"/>
    <m/>
    <m/>
    <m/>
    <m/>
    <m/>
    <s v="Haywire"/>
    <n v="72646"/>
    <n v="397"/>
    <s v="English"/>
    <s v="Ireland"/>
    <s v="R"/>
    <n v="23000000"/>
    <n v="2011"/>
    <n v="5.8"/>
    <n v="1.6"/>
    <n v="-4065142"/>
    <s v="Loss"/>
  </r>
  <r>
    <x v="795"/>
    <n v="80"/>
    <n v="92"/>
    <n v="20763013"/>
    <s v="Adventure"/>
    <s v="Horror"/>
    <s v="Thriller"/>
    <m/>
    <m/>
    <m/>
    <m/>
    <s v="Jaws: The Revenge"/>
    <n v="30840"/>
    <n v="383"/>
    <s v="English"/>
    <s v="USA"/>
    <s v="PG-13"/>
    <n v="23000000"/>
    <n v="1987"/>
    <n v="2.8"/>
    <n v="1.5"/>
    <n v="-2236987"/>
    <s v="Loss"/>
  </r>
  <r>
    <x v="796"/>
    <n v="45"/>
    <n v="98"/>
    <n v="12782508"/>
    <s v="Drama"/>
    <m/>
    <m/>
    <m/>
    <m/>
    <m/>
    <m/>
    <s v="Marvin's Room"/>
    <n v="20163"/>
    <n v="71"/>
    <s v="English"/>
    <s v="USA"/>
    <s v="PG-13"/>
    <n v="23000000"/>
    <n v="1996"/>
    <n v="6.7"/>
    <n v="1.6"/>
    <n v="-10217492"/>
    <s v="Loss"/>
  </r>
  <r>
    <x v="797"/>
    <n v="47"/>
    <n v="94"/>
    <n v="11508423"/>
    <s v="Biography"/>
    <s v="Comedy"/>
    <s v="Drama"/>
    <s v="Family"/>
    <s v="Sport"/>
    <m/>
    <m/>
    <s v="The Longshots"/>
    <n v="3174"/>
    <n v="19"/>
    <s v="English"/>
    <s v="USA"/>
    <s v="PG"/>
    <n v="23000000"/>
    <n v="2008"/>
    <n v="5.0999999999999996"/>
    <n v="1.6"/>
    <n v="-11491577"/>
    <s v="Loss"/>
  </r>
  <r>
    <x v="413"/>
    <n v="90"/>
    <n v="102"/>
    <n v="10660147"/>
    <s v="Drama"/>
    <s v="Romance"/>
    <m/>
    <m/>
    <m/>
    <m/>
    <m/>
    <s v="The End of the Affair"/>
    <n v="17740"/>
    <n v="165"/>
    <s v="English"/>
    <s v="UK"/>
    <s v="R"/>
    <n v="23000000"/>
    <n v="1999"/>
    <n v="7.2"/>
    <n v="1.7"/>
    <n v="-12339853"/>
    <s v="Loss"/>
  </r>
  <r>
    <x v="486"/>
    <n v="30"/>
    <n v="98"/>
    <n v="7434726"/>
    <s v="Action"/>
    <s v="Crime"/>
    <s v="Drama"/>
    <s v="Thriller"/>
    <s v="Western"/>
    <m/>
    <m/>
    <s v="Harley Davidson and the Marlboro Man"/>
    <n v="14473"/>
    <n v="81"/>
    <s v="English"/>
    <s v="USA"/>
    <s v="R"/>
    <n v="23000000"/>
    <n v="1991"/>
    <n v="6"/>
    <n v="1.6"/>
    <n v="-15565274"/>
    <s v="Loss"/>
  </r>
  <r>
    <x v="798"/>
    <n v="165"/>
    <n v="111"/>
    <n v="6109075"/>
    <s v="Biography"/>
    <s v="Drama"/>
    <m/>
    <m/>
    <m/>
    <m/>
    <m/>
    <s v="Coco Before Chanel"/>
    <n v="32003"/>
    <n v="65"/>
    <s v="French"/>
    <s v="France"/>
    <s v="PG-13"/>
    <n v="19430000"/>
    <n v="2009"/>
    <n v="6.7"/>
    <n v="1.8"/>
    <n v="-13320925"/>
    <s v="Loss"/>
  </r>
  <r>
    <x v="464"/>
    <n v="155"/>
    <n v="100"/>
    <n v="2708188"/>
    <s v="Comedy"/>
    <s v="Drama"/>
    <s v="Romance"/>
    <m/>
    <m/>
    <m/>
    <m/>
    <s v="Ch"/>
    <n v="8924"/>
    <n v="43"/>
    <s v="English"/>
    <s v="UK"/>
    <s v="R"/>
    <n v="23000000"/>
    <n v="2009"/>
    <n v="6.2"/>
    <n v="1.7"/>
    <n v="-20291812"/>
    <s v="Loss"/>
  </r>
  <r>
    <x v="799"/>
    <n v="118"/>
    <n v="141"/>
    <n v="16123851"/>
    <s v="Drama"/>
    <m/>
    <m/>
    <m/>
    <m/>
    <m/>
    <m/>
    <s v="Vanity Fair"/>
    <n v="17373"/>
    <n v="148"/>
    <s v="English"/>
    <s v="USA"/>
    <s v="PG-13"/>
    <n v="23000000"/>
    <n v="2004"/>
    <n v="6.2"/>
    <n v="2.4"/>
    <n v="-6876149"/>
    <s v="Loss"/>
  </r>
  <r>
    <x v="294"/>
    <n v="314"/>
    <n v="114"/>
    <n v="71975611"/>
    <s v="Fantasy"/>
    <s v="Horror"/>
    <m/>
    <m/>
    <m/>
    <m/>
    <m/>
    <n v="1408"/>
    <n v="209396"/>
    <n v="580"/>
    <s v="English"/>
    <s v="USA"/>
    <s v="PG-13"/>
    <n v="25000000"/>
    <n v="2007"/>
    <n v="6.8"/>
    <n v="1.9"/>
    <n v="46975611"/>
    <s v="Profit"/>
  </r>
  <r>
    <x v="800"/>
    <n v="103"/>
    <n v="96"/>
    <n v="38119483"/>
    <s v="Adventure"/>
    <s v="Comedy"/>
    <s v="Sci-Fi"/>
    <m/>
    <m/>
    <m/>
    <m/>
    <s v="Spaceballs"/>
    <n v="136667"/>
    <n v="273"/>
    <s v="English"/>
    <s v="USA"/>
    <s v="PG"/>
    <n v="22700000"/>
    <n v="1987"/>
    <n v="7.1"/>
    <n v="1.6"/>
    <n v="15419483"/>
    <s v="Profit"/>
  </r>
  <r>
    <x v="801"/>
    <n v="183"/>
    <n v="111"/>
    <n v="4190530"/>
    <s v="Drama"/>
    <s v="War"/>
    <m/>
    <m/>
    <m/>
    <m/>
    <m/>
    <s v="The Water Diviner"/>
    <n v="53341"/>
    <n v="185"/>
    <s v="English"/>
    <s v="Australia"/>
    <s v="R"/>
    <n v="22500000"/>
    <n v="2014"/>
    <n v="7.1"/>
    <n v="1.8"/>
    <n v="-18309470"/>
    <s v="Loss"/>
  </r>
  <r>
    <x v="263"/>
    <n v="77"/>
    <n v="127"/>
    <n v="217631306"/>
    <s v="Drama"/>
    <s v="Fantasy"/>
    <s v="Romance"/>
    <s v="Thriller"/>
    <m/>
    <m/>
    <m/>
    <s v="Ghost"/>
    <n v="154199"/>
    <n v="252"/>
    <s v="English"/>
    <s v="USA"/>
    <s v="PG-13"/>
    <n v="22000000"/>
    <n v="1990"/>
    <n v="7"/>
    <n v="2.1"/>
    <n v="195631306"/>
    <s v="Profit"/>
  </r>
  <r>
    <x v="291"/>
    <n v="171"/>
    <n v="107"/>
    <n v="176483808"/>
    <s v="Comedy"/>
    <s v="Romance"/>
    <m/>
    <m/>
    <m/>
    <m/>
    <m/>
    <s v="There's Something About Mary"/>
    <n v="247289"/>
    <n v="611"/>
    <s v="English"/>
    <s v="USA"/>
    <s v="R"/>
    <n v="23000000"/>
    <n v="1998"/>
    <n v="7.1"/>
    <n v="1.8"/>
    <n v="153483808"/>
    <s v="Profit"/>
  </r>
  <r>
    <x v="351"/>
    <n v="64"/>
    <n v="97"/>
    <n v="144833357"/>
    <s v="Comedy"/>
    <s v="Drama"/>
    <s v="Family"/>
    <s v="Fantasy"/>
    <m/>
    <m/>
    <m/>
    <s v="The Santa Clause"/>
    <n v="64742"/>
    <n v="111"/>
    <s v="English"/>
    <s v="USA"/>
    <s v="PG"/>
    <n v="22000000"/>
    <n v="1994"/>
    <n v="6.4"/>
    <n v="1.6"/>
    <n v="122833357"/>
    <s v="Profit"/>
  </r>
  <r>
    <x v="190"/>
    <n v="92"/>
    <n v="127"/>
    <n v="75597042"/>
    <s v="Drama"/>
    <s v="Family"/>
    <s v="Sport"/>
    <m/>
    <m/>
    <m/>
    <m/>
    <s v="The Rookie"/>
    <n v="26434"/>
    <n v="174"/>
    <s v="English"/>
    <s v="USA"/>
    <s v="G"/>
    <n v="20000000"/>
    <n v="2002"/>
    <n v="7"/>
    <n v="2.1"/>
    <n v="55597042"/>
    <s v="Profit"/>
  </r>
  <r>
    <x v="422"/>
    <n v="112"/>
    <n v="110"/>
    <n v="90636983"/>
    <s v="Comedy"/>
    <s v="Family"/>
    <s v="Sport"/>
    <m/>
    <m/>
    <m/>
    <m/>
    <s v="The Game Plan"/>
    <n v="44021"/>
    <n v="83"/>
    <s v="English"/>
    <s v="USA"/>
    <s v="PG"/>
    <n v="22000000"/>
    <n v="2007"/>
    <n v="6.2"/>
    <n v="1.8"/>
    <n v="68636983"/>
    <s v="Profit"/>
  </r>
  <r>
    <x v="309"/>
    <n v="69"/>
    <n v="135"/>
    <n v="70960517"/>
    <s v="Drama"/>
    <s v="Romance"/>
    <m/>
    <m/>
    <m/>
    <m/>
    <m/>
    <s v="The Bridges of Madison County"/>
    <n v="54631"/>
    <n v="192"/>
    <s v="English"/>
    <s v="USA"/>
    <s v="PG-13"/>
    <n v="35000000"/>
    <n v="1995"/>
    <n v="7.5"/>
    <n v="2.2000000000000002"/>
    <n v="35960517"/>
    <s v="Profit"/>
  </r>
  <r>
    <x v="591"/>
    <n v="75"/>
    <n v="84"/>
    <n v="55762229"/>
    <s v="Comedy"/>
    <s v="Sci-Fi"/>
    <m/>
    <m/>
    <m/>
    <m/>
    <m/>
    <s v="The Animal"/>
    <n v="47383"/>
    <n v="132"/>
    <s v="English"/>
    <s v="USA"/>
    <s v="PG-13"/>
    <n v="22000000"/>
    <n v="2001"/>
    <n v="4.8"/>
    <n v="1.4"/>
    <n v="33762229"/>
    <s v="Profit"/>
  </r>
  <r>
    <x v="604"/>
    <n v="180"/>
    <n v="122"/>
    <n v="54235441"/>
    <s v="Comedy"/>
    <s v="Drama"/>
    <m/>
    <m/>
    <m/>
    <m/>
    <m/>
    <s v="The Hundred-Foot Journey"/>
    <n v="52894"/>
    <n v="185"/>
    <s v="English"/>
    <s v="USA"/>
    <s v="PG"/>
    <n v="22000000"/>
    <n v="2014"/>
    <n v="7.3"/>
    <n v="2"/>
    <n v="32235441"/>
    <s v="Profit"/>
  </r>
  <r>
    <x v="539"/>
    <n v="53"/>
    <n v="114"/>
    <n v="50728000"/>
    <s v="Action"/>
    <s v="Crime"/>
    <s v="Drama"/>
    <s v="Mystery"/>
    <s v="Thriller"/>
    <m/>
    <m/>
    <s v="The Net"/>
    <n v="48909"/>
    <n v="166"/>
    <s v="English"/>
    <s v="USA"/>
    <s v="PG-13"/>
    <n v="22000000"/>
    <n v="1995"/>
    <n v="5.8"/>
    <n v="1.9"/>
    <n v="28728000"/>
    <s v="Profit"/>
  </r>
  <r>
    <x v="802"/>
    <n v="129"/>
    <n v="132"/>
    <n v="40270895"/>
    <s v="Drama"/>
    <m/>
    <m/>
    <m/>
    <m/>
    <m/>
    <m/>
    <s v="I Am Sam"/>
    <n v="121937"/>
    <n v="431"/>
    <s v="English"/>
    <s v="USA"/>
    <s v="PG-13"/>
    <n v="22000000"/>
    <n v="2001"/>
    <n v="7.6"/>
    <n v="2.2000000000000002"/>
    <n v="18270895"/>
    <s v="Profit"/>
  </r>
  <r>
    <x v="803"/>
    <n v="61"/>
    <n v="170"/>
    <n v="59696176"/>
    <s v="Biography"/>
    <s v="Drama"/>
    <s v="History"/>
    <m/>
    <m/>
    <m/>
    <m/>
    <s v="Son of God"/>
    <n v="15448"/>
    <n v="174"/>
    <s v="English"/>
    <s v="USA"/>
    <s v="PG-13"/>
    <n v="22000000"/>
    <n v="2014"/>
    <n v="5.6"/>
    <n v="2.8"/>
    <n v="37696176"/>
    <s v="Profit"/>
  </r>
  <r>
    <x v="149"/>
    <n v="226"/>
    <n v="133"/>
    <n v="51483949"/>
    <s v="Action"/>
    <s v="Fantasy"/>
    <s v="Thriller"/>
    <m/>
    <m/>
    <m/>
    <m/>
    <s v="Underworld"/>
    <n v="208092"/>
    <n v="806"/>
    <s v="English"/>
    <s v="UK"/>
    <s v="R"/>
    <n v="22000000"/>
    <n v="2003"/>
    <n v="7"/>
    <n v="2.2000000000000002"/>
    <n v="29483949"/>
    <s v="Profit"/>
  </r>
  <r>
    <x v="294"/>
    <n v="116"/>
    <n v="112"/>
    <n v="36020063"/>
    <s v="Drama"/>
    <s v="Thriller"/>
    <m/>
    <m/>
    <m/>
    <m/>
    <m/>
    <s v="Derailed"/>
    <n v="62584"/>
    <n v="375"/>
    <s v="English"/>
    <s v="USA"/>
    <s v="R"/>
    <n v="22000000"/>
    <n v="2005"/>
    <n v="6.6"/>
    <n v="1.9"/>
    <n v="14020063"/>
    <s v="Profit"/>
  </r>
  <r>
    <x v="143"/>
    <n v="248"/>
    <n v="108"/>
    <n v="33313582"/>
    <s v="Comedy"/>
    <s v="Crime"/>
    <s v="Drama"/>
    <s v="Thriller"/>
    <m/>
    <m/>
    <m/>
    <s v="The Informant!"/>
    <n v="52888"/>
    <n v="175"/>
    <s v="English"/>
    <s v="USA"/>
    <s v="R"/>
    <n v="21000000"/>
    <n v="2009"/>
    <n v="6.5"/>
    <n v="1.8"/>
    <n v="12313582"/>
    <s v="Profit"/>
  </r>
  <r>
    <x v="699"/>
    <n v="23"/>
    <n v="115"/>
    <n v="25842000"/>
    <s v="Biography"/>
    <s v="Drama"/>
    <s v="Romance"/>
    <m/>
    <m/>
    <m/>
    <m/>
    <s v="Shadowlands"/>
    <n v="13455"/>
    <n v="87"/>
    <s v="English"/>
    <s v="UK"/>
    <s v="PG"/>
    <n v="22000000"/>
    <n v="1993"/>
    <n v="7.4"/>
    <n v="1.9"/>
    <n v="3842000"/>
    <s v="Profit"/>
  </r>
  <r>
    <x v="804"/>
    <n v="98"/>
    <n v="83"/>
    <n v="22264487"/>
    <s v="Comedy"/>
    <m/>
    <m/>
    <m/>
    <m/>
    <m/>
    <m/>
    <s v="Deuce Bigalow: European Gigolo"/>
    <n v="41239"/>
    <n v="166"/>
    <s v="English"/>
    <s v="USA"/>
    <s v="R"/>
    <n v="22000000"/>
    <n v="2005"/>
    <n v="4.5999999999999996"/>
    <n v="1.4"/>
    <n v="264487"/>
    <s v="Profit"/>
  </r>
  <r>
    <x v="610"/>
    <n v="168"/>
    <n v="105"/>
    <n v="30659817"/>
    <s v="Comedy"/>
    <s v="Drama"/>
    <m/>
    <m/>
    <m/>
    <m/>
    <m/>
    <s v="Delivery Man"/>
    <n v="59805"/>
    <n v="95"/>
    <s v="English"/>
    <s v="USA"/>
    <s v="PG-13"/>
    <n v="26000000"/>
    <n v="2013"/>
    <n v="6.4"/>
    <n v="1.8"/>
    <n v="4659817"/>
    <s v="Profit"/>
  </r>
  <r>
    <x v="196"/>
    <n v="97"/>
    <n v="96"/>
    <n v="19351569"/>
    <s v="Comedy"/>
    <s v="Crime"/>
    <s v="Romance"/>
    <m/>
    <m/>
    <m/>
    <m/>
    <s v="Saving Silverman"/>
    <n v="33287"/>
    <n v="201"/>
    <s v="English"/>
    <s v="USA"/>
    <s v="PG-13"/>
    <n v="22000000"/>
    <n v="2001"/>
    <n v="5.9"/>
    <n v="1.6"/>
    <n v="-2648431"/>
    <s v="Loss"/>
  </r>
  <r>
    <x v="91"/>
    <n v="88"/>
    <n v="94"/>
    <n v="49002815"/>
    <s v="Comedy"/>
    <s v="Family"/>
    <m/>
    <m/>
    <m/>
    <m/>
    <m/>
    <s v="Diary of a Wimpy Kid: Dog Days"/>
    <n v="15665"/>
    <n v="35"/>
    <s v="English"/>
    <s v="USA"/>
    <s v="PG"/>
    <n v="22000000"/>
    <n v="2012"/>
    <n v="6.4"/>
    <n v="1.6"/>
    <n v="27002815"/>
    <s v="Profit"/>
  </r>
  <r>
    <x v="415"/>
    <n v="85"/>
    <n v="142"/>
    <n v="19283782"/>
    <s v="Crime"/>
    <s v="Drama"/>
    <s v="Romance"/>
    <s v="Thriller"/>
    <m/>
    <m/>
    <m/>
    <s v="Summer of Sam"/>
    <n v="31227"/>
    <n v="354"/>
    <s v="English"/>
    <s v="USA"/>
    <s v="R"/>
    <n v="22000000"/>
    <n v="1999"/>
    <n v="6.6"/>
    <n v="2.4"/>
    <n v="-2716218"/>
    <s v="Loss"/>
  </r>
  <r>
    <x v="574"/>
    <n v="181"/>
    <n v="104"/>
    <n v="30059386"/>
    <s v="Comedy"/>
    <m/>
    <m/>
    <m/>
    <m/>
    <m/>
    <m/>
    <s v="Jay and Silent Bob Strike Back"/>
    <n v="128593"/>
    <n v="867"/>
    <s v="English"/>
    <s v="USA"/>
    <s v="R"/>
    <n v="22000000"/>
    <n v="2001"/>
    <n v="6.9"/>
    <n v="1.7"/>
    <n v="8059386"/>
    <s v="Profit"/>
  </r>
  <r>
    <x v="805"/>
    <n v="95"/>
    <n v="106"/>
    <n v="17951431"/>
    <s v="Crime"/>
    <s v="Drama"/>
    <s v="Mystery"/>
    <s v="Thriller"/>
    <m/>
    <m/>
    <m/>
    <s v="The Glass House"/>
    <n v="25462"/>
    <n v="200"/>
    <s v="English"/>
    <s v="USA"/>
    <s v="PG-13"/>
    <n v="30000000"/>
    <n v="2001"/>
    <n v="5.8"/>
    <n v="1.8"/>
    <n v="-12048569"/>
    <s v="Loss"/>
  </r>
  <r>
    <x v="572"/>
    <n v="423"/>
    <n v="106"/>
    <n v="29997095"/>
    <s v="Comedy"/>
    <s v="Mystery"/>
    <m/>
    <m/>
    <m/>
    <m/>
    <m/>
    <s v="Hail, Caesar!"/>
    <n v="60926"/>
    <n v="302"/>
    <s v="English"/>
    <s v="UK"/>
    <s v="PG-13"/>
    <n v="22000000"/>
    <n v="2016"/>
    <n v="6.4"/>
    <n v="1.8"/>
    <n v="7997095"/>
    <s v="Profit"/>
  </r>
  <r>
    <x v="806"/>
    <n v="93"/>
    <n v="98"/>
    <n v="14252830"/>
    <s v="Comedy"/>
    <s v="Music"/>
    <m/>
    <m/>
    <m/>
    <m/>
    <m/>
    <s v="Josie and the Pussycats"/>
    <n v="18900"/>
    <n v="242"/>
    <s v="English"/>
    <s v="Canada"/>
    <s v="PG-13"/>
    <n v="22000000"/>
    <n v="2001"/>
    <n v="5.3"/>
    <n v="1.6"/>
    <n v="-7747170"/>
    <s v="Loss"/>
  </r>
  <r>
    <x v="426"/>
    <n v="203"/>
    <n v="100"/>
    <n v="19783777"/>
    <s v="Action"/>
    <s v="Crime"/>
    <s v="Drama"/>
    <s v="Thriller"/>
    <m/>
    <m/>
    <m/>
    <s v="Homefront"/>
    <n v="82804"/>
    <n v="154"/>
    <s v="English"/>
    <s v="USA"/>
    <s v="R"/>
    <n v="22000000"/>
    <n v="2013"/>
    <n v="6.5"/>
    <n v="1.7"/>
    <n v="-2216223"/>
    <s v="Loss"/>
  </r>
  <r>
    <x v="807"/>
    <n v="38"/>
    <n v="95"/>
    <n v="13555988"/>
    <s v="Adventure"/>
    <s v="Comedy"/>
    <s v="Family"/>
    <s v="Fantasy"/>
    <m/>
    <m/>
    <m/>
    <s v="The Little Vampire"/>
    <n v="7242"/>
    <n v="38"/>
    <s v="English"/>
    <s v="Germany"/>
    <s v="PG"/>
    <n v="22000000"/>
    <n v="2000"/>
    <n v="5.7"/>
    <n v="1.6"/>
    <n v="-8444012"/>
    <s v="Loss"/>
  </r>
  <r>
    <x v="346"/>
    <n v="183"/>
    <n v="107"/>
    <n v="12784713"/>
    <s v="Comedy"/>
    <m/>
    <m/>
    <m/>
    <m/>
    <m/>
    <m/>
    <s v="I Heart Huckabees"/>
    <n v="56813"/>
    <n v="381"/>
    <s v="English"/>
    <s v="USA"/>
    <s v="R"/>
    <n v="22000000"/>
    <n v="2004"/>
    <n v="6.7"/>
    <n v="1.8"/>
    <n v="-9215287"/>
    <s v="Loss"/>
  </r>
  <r>
    <x v="808"/>
    <n v="75"/>
    <n v="104"/>
    <n v="10696210"/>
    <s v="Action"/>
    <s v="Crime"/>
    <s v="Sci-Fi"/>
    <s v="Thriller"/>
    <m/>
    <m/>
    <m/>
    <s v="RoboCop 3"/>
    <n v="35018"/>
    <n v="180"/>
    <s v="English"/>
    <s v="USA"/>
    <s v="PG-13"/>
    <n v="23500000"/>
    <n v="1993"/>
    <n v="3.9"/>
    <n v="1.7"/>
    <n v="-12803790"/>
    <s v="Loss"/>
  </r>
  <r>
    <x v="809"/>
    <n v="18"/>
    <n v="104"/>
    <n v="5974653"/>
    <s v="Action"/>
    <s v="Adventure"/>
    <s v="Fantasy"/>
    <s v="Sci-Fi"/>
    <s v="Thriller"/>
    <m/>
    <m/>
    <s v="Megiddo: The Omega Code 2"/>
    <n v="2253"/>
    <n v="111"/>
    <s v="English"/>
    <s v="USA"/>
    <s v="PG-13"/>
    <n v="22000000"/>
    <n v="2001"/>
    <n v="4.0999999999999996"/>
    <n v="1.7"/>
    <n v="-16025347"/>
    <s v="Loss"/>
  </r>
  <r>
    <x v="810"/>
    <n v="22"/>
    <n v="143"/>
    <n v="5000000"/>
    <s v="Comedy"/>
    <s v="Drama"/>
    <s v="Musical"/>
    <s v="Romance"/>
    <s v="War"/>
    <m/>
    <m/>
    <s v="Darling Lili"/>
    <n v="1547"/>
    <n v="50"/>
    <s v="English"/>
    <s v="USA"/>
    <s v="G"/>
    <n v="25000000"/>
    <n v="1970"/>
    <n v="6.2"/>
    <n v="2.4"/>
    <n v="-20000000"/>
    <s v="Loss"/>
  </r>
  <r>
    <x v="596"/>
    <n v="41"/>
    <n v="77"/>
    <n v="9694105"/>
    <s v="Comedy"/>
    <s v="Family"/>
    <s v="Romance"/>
    <m/>
    <m/>
    <m/>
    <m/>
    <s v="Dudley Do-Right"/>
    <n v="8176"/>
    <n v="77"/>
    <s v="English"/>
    <s v="USA"/>
    <s v="PG"/>
    <n v="22000000"/>
    <n v="1999"/>
    <n v="3.8"/>
    <n v="1.3"/>
    <n v="-12305895"/>
    <s v="Loss"/>
  </r>
  <r>
    <x v="710"/>
    <n v="148"/>
    <n v="96"/>
    <n v="16027866"/>
    <s v="Action"/>
    <s v="Crime"/>
    <s v="Thriller"/>
    <m/>
    <m/>
    <m/>
    <m/>
    <s v="The Transporter Refueled"/>
    <n v="26767"/>
    <n v="121"/>
    <s v="English"/>
    <s v="France"/>
    <s v="PG-13"/>
    <n v="25000000"/>
    <n v="2015"/>
    <n v="5.0999999999999996"/>
    <n v="1.6"/>
    <n v="-8972134"/>
    <s v="Loss"/>
  </r>
  <r>
    <x v="124"/>
    <n v="231"/>
    <n v="145"/>
    <n v="4398392"/>
    <s v="Drama"/>
    <s v="Thriller"/>
    <s v="War"/>
    <m/>
    <m/>
    <m/>
    <m/>
    <s v="Black Book"/>
    <n v="59507"/>
    <n v="232"/>
    <s v="Dutch"/>
    <s v="Netherlands"/>
    <s v="R"/>
    <n v="21000000"/>
    <n v="2006"/>
    <n v="7.8"/>
    <n v="2.4"/>
    <n v="-16601608"/>
    <s v="Loss"/>
  </r>
  <r>
    <x v="811"/>
    <n v="115"/>
    <n v="116"/>
    <n v="1050445"/>
    <s v="Drama"/>
    <s v="History"/>
    <s v="Music"/>
    <s v="Romance"/>
    <s v="War"/>
    <m/>
    <m/>
    <s v="Joyeux Noel"/>
    <n v="21394"/>
    <n v="147"/>
    <s v="French"/>
    <s v="France"/>
    <s v="PG-13"/>
    <n v="22000000"/>
    <n v="2005"/>
    <n v="7.8"/>
    <n v="1.9"/>
    <n v="-20949555"/>
    <s v="Loss"/>
  </r>
  <r>
    <x v="812"/>
    <n v="176"/>
    <n v="100"/>
    <n v="13746550"/>
    <s v="Action"/>
    <s v="Comedy"/>
    <s v="Romance"/>
    <m/>
    <m/>
    <m/>
    <m/>
    <s v="Hit and Run"/>
    <n v="29322"/>
    <n v="104"/>
    <s v="English"/>
    <s v="USA"/>
    <s v="R"/>
    <n v="2000000"/>
    <n v="2012"/>
    <n v="6.1"/>
    <n v="1.7"/>
    <n v="11746550"/>
    <s v="Profit"/>
  </r>
  <r>
    <x v="715"/>
    <n v="98"/>
    <n v="104"/>
    <n v="20668843"/>
    <s v="Comedy"/>
    <s v="Crime"/>
    <s v="Thriller"/>
    <m/>
    <m/>
    <m/>
    <m/>
    <s v="Mad Money"/>
    <n v="16831"/>
    <n v="54"/>
    <s v="English"/>
    <s v="USA"/>
    <s v="PG-13"/>
    <n v="22000000"/>
    <n v="2008"/>
    <n v="5.8"/>
    <n v="1.7"/>
    <n v="-1331157"/>
    <s v="Loss"/>
  </r>
  <r>
    <x v="813"/>
    <n v="149"/>
    <n v="92"/>
    <n v="2963012"/>
    <s v="Drama"/>
    <s v="Mystery"/>
    <s v="Thriller"/>
    <m/>
    <m/>
    <m/>
    <m/>
    <s v="Before I Go to Sleep"/>
    <n v="48873"/>
    <n v="105"/>
    <s v="English"/>
    <s v="UK"/>
    <s v="R"/>
    <n v="22000000"/>
    <n v="2014"/>
    <n v="6.3"/>
    <n v="1.5"/>
    <n v="-19036988"/>
    <s v="Loss"/>
  </r>
  <r>
    <x v="814"/>
    <n v="138"/>
    <n v="105"/>
    <n v="1796024"/>
    <s v="Drama"/>
    <s v="Thriller"/>
    <m/>
    <m/>
    <m/>
    <m/>
    <m/>
    <s v="Stone"/>
    <n v="34985"/>
    <n v="135"/>
    <s v="English"/>
    <s v="USA"/>
    <s v="R"/>
    <n v="22000000"/>
    <n v="2010"/>
    <n v="5.4"/>
    <n v="1.8"/>
    <n v="-20203976"/>
    <s v="Loss"/>
  </r>
  <r>
    <x v="815"/>
    <n v="78"/>
    <n v="120"/>
    <n v="634277"/>
    <s v="Comedy"/>
    <s v="History"/>
    <m/>
    <m/>
    <m/>
    <m/>
    <m/>
    <s v="Moli"/>
    <n v="5166"/>
    <n v="27"/>
    <s v="French"/>
    <s v="France"/>
    <s v="PG-13"/>
    <n v="16000000"/>
    <n v="2007"/>
    <n v="7.3"/>
    <n v="2"/>
    <n v="-15365723"/>
    <s v="Loss"/>
  </r>
  <r>
    <x v="401"/>
    <n v="288"/>
    <n v="116"/>
    <n v="11326836"/>
    <s v="Crime"/>
    <s v="Drama"/>
    <s v="Thriller"/>
    <m/>
    <m/>
    <m/>
    <m/>
    <s v="Out of the Furnace"/>
    <n v="83171"/>
    <n v="231"/>
    <s v="English"/>
    <s v="USA"/>
    <s v="R"/>
    <n v="22000000"/>
    <n v="2013"/>
    <n v="6.8"/>
    <n v="1.9"/>
    <n v="-10673164"/>
    <s v="Loss"/>
  </r>
  <r>
    <x v="126"/>
    <n v="299"/>
    <n v="119"/>
    <n v="49024969"/>
    <s v="Crime"/>
    <s v="Drama"/>
    <s v="Mystery"/>
    <s v="Thriller"/>
    <m/>
    <m/>
    <m/>
    <s v="Michael Clayton"/>
    <n v="133367"/>
    <n v="363"/>
    <s v="English"/>
    <s v="USA"/>
    <s v="R"/>
    <n v="25000000"/>
    <n v="2007"/>
    <n v="7.3"/>
    <n v="2"/>
    <n v="24024969"/>
    <s v="Profit"/>
  </r>
  <r>
    <x v="220"/>
    <n v="27"/>
    <n v="101"/>
    <n v="22294341"/>
    <s v="Adventure"/>
    <s v="Comedy"/>
    <m/>
    <m/>
    <m/>
    <m/>
    <m/>
    <s v="My Fellow Americans"/>
    <n v="12278"/>
    <n v="71"/>
    <s v="English"/>
    <s v="USA"/>
    <s v="PG-13"/>
    <n v="21500000"/>
    <n v="1996"/>
    <n v="6.5"/>
    <n v="1.7"/>
    <n v="794341"/>
    <s v="Profit"/>
  </r>
  <r>
    <x v="503"/>
    <n v="155"/>
    <n v="117"/>
    <n v="24362501"/>
    <s v="Crime"/>
    <s v="Drama"/>
    <s v="Thriller"/>
    <m/>
    <m/>
    <m/>
    <m/>
    <s v="Arlington Road"/>
    <n v="69980"/>
    <n v="591"/>
    <s v="English"/>
    <s v="USA"/>
    <s v="R"/>
    <n v="21500000"/>
    <n v="1999"/>
    <n v="7.2"/>
    <n v="2"/>
    <n v="2862501"/>
    <s v="Profit"/>
  </r>
  <r>
    <x v="650"/>
    <n v="275"/>
    <n v="112"/>
    <n v="16684352"/>
    <s v="Comedy"/>
    <s v="Romance"/>
    <m/>
    <m/>
    <m/>
    <m/>
    <m/>
    <s v="To Rome with Love"/>
    <n v="67893"/>
    <n v="163"/>
    <s v="English"/>
    <s v="USA"/>
    <s v="R"/>
    <n v="17000000"/>
    <n v="2012"/>
    <n v="6.3"/>
    <n v="1.9"/>
    <n v="-315648"/>
    <s v="Loss"/>
  </r>
  <r>
    <x v="309"/>
    <n v="43"/>
    <n v="136"/>
    <n v="46700000"/>
    <s v="Action"/>
    <s v="Adventure"/>
    <s v="Thriller"/>
    <m/>
    <m/>
    <m/>
    <m/>
    <s v="Firefox"/>
    <n v="19832"/>
    <n v="98"/>
    <s v="English"/>
    <s v="USA"/>
    <s v="PG"/>
    <n v="21000000"/>
    <n v="1982"/>
    <n v="5.9"/>
    <n v="2.2999999999999998"/>
    <n v="25700000"/>
    <s v="Profit"/>
  </r>
  <r>
    <x v="816"/>
    <n v="163"/>
    <n v="81"/>
    <n v="52008288"/>
    <s v="Animation"/>
    <s v="Comedy"/>
    <s v="Fantasy"/>
    <s v="Musical"/>
    <m/>
    <m/>
    <m/>
    <s v="South Park: Bigger Longer &amp; Uncut"/>
    <n v="162037"/>
    <n v="928"/>
    <s v="English"/>
    <s v="USA"/>
    <s v="R"/>
    <n v="21000000"/>
    <n v="1999"/>
    <n v="7.8"/>
    <n v="1.4"/>
    <n v="31008288"/>
    <s v="Profit"/>
  </r>
  <r>
    <x v="180"/>
    <n v="168"/>
    <n v="87"/>
    <n v="8579684"/>
    <s v="Comedy"/>
    <m/>
    <m/>
    <m/>
    <m/>
    <m/>
    <m/>
    <s v="Death at a Funeral"/>
    <n v="89547"/>
    <n v="199"/>
    <s v="English"/>
    <s v="USA"/>
    <s v="R"/>
    <n v="9000000"/>
    <n v="2007"/>
    <n v="7.4"/>
    <n v="1.4"/>
    <n v="-420316"/>
    <s v="Loss"/>
  </r>
  <r>
    <x v="817"/>
    <n v="60"/>
    <n v="96"/>
    <n v="42660000"/>
    <s v="Action"/>
    <s v="Adventure"/>
    <s v="Comedy"/>
    <s v="Family"/>
    <s v="Fantasy"/>
    <s v="Sci-Fi"/>
    <m/>
    <s v="Teenage Mutant Ninja Turtles III"/>
    <n v="25086"/>
    <n v="87"/>
    <s v="English"/>
    <s v="USA"/>
    <s v="PG"/>
    <n v="17000000"/>
    <n v="1993"/>
    <n v="4.8"/>
    <n v="1.6"/>
    <n v="25660000"/>
    <s v="Profit"/>
  </r>
  <r>
    <x v="338"/>
    <n v="85"/>
    <n v="106"/>
    <n v="40219708"/>
    <s v="Drama"/>
    <s v="Sport"/>
    <m/>
    <m/>
    <m/>
    <m/>
    <m/>
    <s v="Hardball"/>
    <n v="22649"/>
    <n v="131"/>
    <s v="English"/>
    <s v="USA"/>
    <s v="PG-13"/>
    <n v="21000000"/>
    <n v="2001"/>
    <n v="6.3"/>
    <n v="1.8"/>
    <n v="19219708"/>
    <s v="Profit"/>
  </r>
  <r>
    <x v="346"/>
    <n v="539"/>
    <n v="122"/>
    <n v="132088910"/>
    <s v="Comedy"/>
    <s v="Drama"/>
    <s v="Romance"/>
    <m/>
    <m/>
    <m/>
    <m/>
    <s v="Silver Linings Playbook"/>
    <n v="533607"/>
    <n v="692"/>
    <s v="English"/>
    <s v="USA"/>
    <s v="R"/>
    <n v="21000000"/>
    <n v="2012"/>
    <n v="7.8"/>
    <n v="2"/>
    <n v="111088910"/>
    <s v="Profit"/>
  </r>
  <r>
    <x v="455"/>
    <n v="84"/>
    <n v="123"/>
    <n v="36581633"/>
    <s v="Biography"/>
    <s v="Crime"/>
    <s v="Drama"/>
    <m/>
    <m/>
    <m/>
    <m/>
    <s v="Freedom Writers"/>
    <n v="52533"/>
    <n v="235"/>
    <s v="English"/>
    <s v="Germany"/>
    <s v="PG-13"/>
    <n v="21000000"/>
    <n v="2007"/>
    <n v="7.5"/>
    <n v="2"/>
    <n v="15581633"/>
    <s v="Profit"/>
  </r>
  <r>
    <x v="108"/>
    <n v="171"/>
    <n v="92"/>
    <n v="25296447"/>
    <s v="Action"/>
    <s v="Crime"/>
    <s v="Thriller"/>
    <m/>
    <m/>
    <m/>
    <m/>
    <s v="The Transporter"/>
    <n v="237248"/>
    <n v="460"/>
    <s v="English"/>
    <s v="France"/>
    <s v="PG-13"/>
    <n v="21000000"/>
    <n v="2002"/>
    <n v="6.8"/>
    <n v="1.5"/>
    <n v="4296447"/>
    <s v="Profit"/>
  </r>
  <r>
    <x v="709"/>
    <n v="140"/>
    <n v="110"/>
    <n v="24848292"/>
    <s v="Action"/>
    <s v="Drama"/>
    <s v="Sport"/>
    <m/>
    <m/>
    <m/>
    <m/>
    <s v="Never Back Down"/>
    <n v="80556"/>
    <n v="184"/>
    <s v="English"/>
    <s v="USA"/>
    <s v="PG-13"/>
    <n v="20000000"/>
    <n v="2008"/>
    <n v="6.6"/>
    <n v="1.8"/>
    <n v="4848292"/>
    <s v="Profit"/>
  </r>
  <r>
    <x v="818"/>
    <n v="85"/>
    <n v="104"/>
    <n v="17757087"/>
    <s v="Horror"/>
    <s v="Sci-Fi"/>
    <s v="Thriller"/>
    <m/>
    <m/>
    <m/>
    <m/>
    <s v="The Rage: Carrie 2"/>
    <n v="13065"/>
    <n v="253"/>
    <s v="English"/>
    <s v="USA"/>
    <s v="R"/>
    <n v="21000000"/>
    <n v="1999"/>
    <n v="4.5999999999999996"/>
    <n v="1.7"/>
    <n v="-3242913"/>
    <s v="Loss"/>
  </r>
  <r>
    <x v="2"/>
    <n v="217"/>
    <n v="98"/>
    <n v="9430988"/>
    <s v="Comedy"/>
    <s v="Drama"/>
    <s v="Romance"/>
    <m/>
    <m/>
    <m/>
    <m/>
    <s v="Away We Go"/>
    <n v="45992"/>
    <n v="115"/>
    <s v="English"/>
    <s v="USA"/>
    <s v="R"/>
    <n v="17000000"/>
    <n v="2009"/>
    <n v="7.1"/>
    <n v="1.6"/>
    <n v="-7569012"/>
    <s v="Loss"/>
  </r>
  <r>
    <x v="819"/>
    <n v="131"/>
    <n v="120"/>
    <n v="16284360"/>
    <s v="Comedy"/>
    <s v="Drama"/>
    <m/>
    <m/>
    <m/>
    <m/>
    <m/>
    <s v="Swing Vote"/>
    <n v="15079"/>
    <n v="79"/>
    <s v="English"/>
    <s v="USA"/>
    <s v="PG-13"/>
    <n v="21000000"/>
    <n v="2008"/>
    <n v="6.1"/>
    <n v="2"/>
    <n v="-4715640"/>
    <s v="Loss"/>
  </r>
  <r>
    <x v="171"/>
    <n v="111"/>
    <n v="112"/>
    <n v="6830957"/>
    <s v="Drama"/>
    <s v="Romance"/>
    <m/>
    <m/>
    <m/>
    <m/>
    <m/>
    <s v="Moonlight Mile"/>
    <n v="11983"/>
    <n v="147"/>
    <s v="English"/>
    <s v="USA"/>
    <s v="PG-13"/>
    <n v="21000000"/>
    <n v="2002"/>
    <n v="6.7"/>
    <n v="1.9"/>
    <n v="-14169043"/>
    <s v="Loss"/>
  </r>
  <r>
    <x v="820"/>
    <n v="466"/>
    <n v="127"/>
    <n v="24104113"/>
    <s v="Drama"/>
    <s v="Mystery"/>
    <s v="Thriller"/>
    <m/>
    <m/>
    <m/>
    <m/>
    <s v="Tinker Tailor Soldier Spy"/>
    <n v="149066"/>
    <n v="517"/>
    <s v="English"/>
    <s v="France"/>
    <s v="R"/>
    <n v="20000000"/>
    <n v="2011"/>
    <n v="7.1"/>
    <n v="2.1"/>
    <n v="4104113"/>
    <s v="Profit"/>
  </r>
  <r>
    <x v="821"/>
    <n v="16"/>
    <n v="102"/>
    <n v="15593"/>
    <s v="Comedy"/>
    <s v="Drama"/>
    <s v="Romance"/>
    <m/>
    <m/>
    <m/>
    <m/>
    <s v="Molly"/>
    <n v="2295"/>
    <n v="40"/>
    <s v="English"/>
    <s v="USA"/>
    <s v="PG-13"/>
    <n v="21000000"/>
    <n v="1999"/>
    <n v="5.8"/>
    <n v="1.7"/>
    <n v="-20984407"/>
    <s v="Loss"/>
  </r>
  <r>
    <x v="722"/>
    <n v="276"/>
    <n v="91"/>
    <n v="958319"/>
    <s v="Drama"/>
    <m/>
    <m/>
    <m/>
    <m/>
    <m/>
    <m/>
    <s v="The Beaver"/>
    <n v="39764"/>
    <n v="148"/>
    <s v="English"/>
    <s v="USA"/>
    <s v="PG-13"/>
    <n v="21000000"/>
    <n v="2011"/>
    <n v="6.7"/>
    <n v="1.5"/>
    <n v="-20041681"/>
    <s v="Loss"/>
  </r>
  <r>
    <x v="822"/>
    <n v="11"/>
    <n v="114"/>
    <n v="69700000"/>
    <s v="Comedy"/>
    <s v="Musical"/>
    <m/>
    <m/>
    <m/>
    <m/>
    <m/>
    <s v="The Best Little Whorehouse in Texas"/>
    <n v="7748"/>
    <n v="48"/>
    <s v="English"/>
    <s v="USA"/>
    <s v="R"/>
    <n v="35000000"/>
    <n v="1982"/>
    <n v="5.8"/>
    <n v="1.9"/>
    <n v="34700000"/>
    <s v="Profit"/>
  </r>
  <r>
    <x v="448"/>
    <n v="196"/>
    <n v="115"/>
    <n v="2840417"/>
    <s v="Horror"/>
    <s v="Sci-Fi"/>
    <s v="Thriller"/>
    <m/>
    <m/>
    <m/>
    <m/>
    <s v="eXistenZ"/>
    <n v="77493"/>
    <n v="527"/>
    <s v="English"/>
    <s v="Canada"/>
    <s v="R"/>
    <n v="31000000"/>
    <n v="1999"/>
    <n v="6.8"/>
    <n v="1.9"/>
    <n v="-28159583"/>
    <s v="Loss"/>
  </r>
  <r>
    <x v="37"/>
    <n v="234"/>
    <n v="115"/>
    <n v="242374454"/>
    <s v="Action"/>
    <s v="Adventure"/>
    <m/>
    <m/>
    <m/>
    <m/>
    <m/>
    <s v="Raiders of the Lost Ark"/>
    <n v="661017"/>
    <n v="771"/>
    <s v="English"/>
    <s v="USA"/>
    <s v="PG"/>
    <n v="18000000"/>
    <n v="1981"/>
    <n v="8.5"/>
    <n v="1.9"/>
    <n v="224374454"/>
    <s v="Profit"/>
  </r>
  <r>
    <x v="120"/>
    <n v="37"/>
    <n v="120"/>
    <n v="173585516"/>
    <s v="Adventure"/>
    <s v="Comedy"/>
    <s v="Family"/>
    <m/>
    <m/>
    <m/>
    <m/>
    <s v="Home Alone 2: Lost in New York"/>
    <n v="200077"/>
    <n v="189"/>
    <s v="English"/>
    <s v="USA"/>
    <s v="PG"/>
    <n v="18000000"/>
    <n v="1992"/>
    <n v="6.6"/>
    <n v="2"/>
    <n v="155585516"/>
    <s v="Profit"/>
  </r>
  <r>
    <x v="37"/>
    <n v="171"/>
    <n v="135"/>
    <n v="128300000"/>
    <s v="Drama"/>
    <s v="Sci-Fi"/>
    <m/>
    <m/>
    <m/>
    <m/>
    <m/>
    <s v="Close Encounters of the Third Kind"/>
    <n v="139288"/>
    <n v="339"/>
    <s v="English"/>
    <s v="USA"/>
    <s v="PG"/>
    <n v="19400870"/>
    <n v="1977"/>
    <n v="7.7"/>
    <n v="2.2000000000000002"/>
    <n v="108899130"/>
    <s v="Profit"/>
  </r>
  <r>
    <x v="823"/>
    <n v="148"/>
    <n v="90"/>
    <n v="20259297"/>
    <s v="Drama"/>
    <s v="Horror"/>
    <s v="Sci-Fi"/>
    <s v="Thriller"/>
    <m/>
    <m/>
    <m/>
    <s v="Pulse"/>
    <n v="24969"/>
    <n v="258"/>
    <s v="English"/>
    <s v="USA"/>
    <s v="PG-13"/>
    <n v="20000000"/>
    <n v="2006"/>
    <n v="4.7"/>
    <n v="1.5"/>
    <n v="259297"/>
    <s v="Profit"/>
  </r>
  <r>
    <x v="156"/>
    <n v="50"/>
    <n v="100"/>
    <n v="153665036"/>
    <s v="Action"/>
    <s v="Comedy"/>
    <s v="Crime"/>
    <s v="Thriller"/>
    <m/>
    <m/>
    <m/>
    <s v="Beverly Hills Cop II"/>
    <n v="84824"/>
    <n v="95"/>
    <s v="English"/>
    <s v="USA"/>
    <s v="R"/>
    <n v="28000000"/>
    <n v="1987"/>
    <n v="6.4"/>
    <n v="1.7"/>
    <n v="125665036"/>
    <s v="Profit"/>
  </r>
  <r>
    <x v="226"/>
    <n v="121"/>
    <n v="105"/>
    <n v="132541238"/>
    <s v="Comedy"/>
    <m/>
    <m/>
    <m/>
    <m/>
    <m/>
    <m/>
    <s v="Bringing Down the House"/>
    <n v="30058"/>
    <n v="236"/>
    <s v="English"/>
    <s v="USA"/>
    <s v="PG-13"/>
    <n v="33000000"/>
    <n v="2003"/>
    <n v="5.5"/>
    <n v="1.8"/>
    <n v="99541238"/>
    <s v="Profit"/>
  </r>
  <r>
    <x v="237"/>
    <n v="185"/>
    <n v="138"/>
    <n v="130727000"/>
    <s v="Crime"/>
    <s v="Drama"/>
    <s v="Horror"/>
    <s v="Thriller"/>
    <m/>
    <m/>
    <m/>
    <s v="The Silence of the Lambs"/>
    <n v="887467"/>
    <n v="916"/>
    <s v="English"/>
    <s v="USA"/>
    <s v="R"/>
    <n v="19000000"/>
    <n v="1991"/>
    <n v="8.6"/>
    <n v="2.2999999999999998"/>
    <n v="111727000"/>
    <s v="Profit"/>
  </r>
  <r>
    <x v="824"/>
    <n v="61"/>
    <n v="94"/>
    <n v="121697350"/>
    <s v="Comedy"/>
    <s v="Music"/>
    <m/>
    <m/>
    <m/>
    <m/>
    <m/>
    <s v="Wayne's World"/>
    <n v="114610"/>
    <n v="176"/>
    <s v="English"/>
    <s v="USA"/>
    <s v="PG-13"/>
    <n v="20000000"/>
    <n v="1992"/>
    <n v="7"/>
    <n v="1.6"/>
    <n v="101697350"/>
    <s v="Profit"/>
  </r>
  <r>
    <x v="825"/>
    <n v="156"/>
    <n v="101"/>
    <n v="117224271"/>
    <s v="Action"/>
    <s v="Comedy"/>
    <s v="Documentary"/>
    <m/>
    <m/>
    <m/>
    <m/>
    <s v="Jackass 3D"/>
    <n v="47794"/>
    <n v="81"/>
    <s v="English"/>
    <s v="USA"/>
    <s v="R"/>
    <n v="20000000"/>
    <n v="2010"/>
    <n v="7.1"/>
    <n v="1.7"/>
    <n v="97224271"/>
    <s v="Profit"/>
  </r>
  <r>
    <x v="826"/>
    <n v="75"/>
    <n v="131"/>
    <n v="102922376"/>
    <s v="Adventure"/>
    <s v="Horror"/>
    <s v="Thriller"/>
    <m/>
    <m/>
    <m/>
    <m/>
    <s v="Jaws 2"/>
    <n v="51314"/>
    <n v="265"/>
    <s v="English"/>
    <s v="USA"/>
    <s v="PG"/>
    <n v="20000000"/>
    <n v="1978"/>
    <n v="5.7"/>
    <n v="2.2000000000000002"/>
    <n v="82922376"/>
    <s v="Profit"/>
  </r>
  <r>
    <x v="146"/>
    <n v="100"/>
    <n v="91"/>
    <n v="94497271"/>
    <s v="Adventure"/>
    <s v="Comedy"/>
    <s v="Drama"/>
    <s v="Family"/>
    <s v="Romance"/>
    <m/>
    <m/>
    <s v="Beverly Hills Chihuahua"/>
    <n v="17829"/>
    <n v="99"/>
    <s v="English"/>
    <s v="USA"/>
    <s v="PG"/>
    <n v="20000000"/>
    <n v="2008"/>
    <n v="3.7"/>
    <n v="1.5"/>
    <n v="74497271"/>
    <s v="Profit"/>
  </r>
  <r>
    <x v="32"/>
    <n v="511"/>
    <n v="112"/>
    <n v="137387272"/>
    <s v="Horror"/>
    <s v="Mystery"/>
    <s v="Thriller"/>
    <m/>
    <m/>
    <m/>
    <m/>
    <s v="The Conjuring"/>
    <n v="300110"/>
    <n v="807"/>
    <s v="English"/>
    <s v="USA"/>
    <s v="R"/>
    <n v="20000000"/>
    <n v="2013"/>
    <n v="7.5"/>
    <n v="1.9"/>
    <n v="117387272"/>
    <s v="Profit"/>
  </r>
  <r>
    <x v="339"/>
    <n v="75"/>
    <n v="95"/>
    <n v="82301521"/>
    <s v="Adventure"/>
    <s v="Comedy"/>
    <s v="Family"/>
    <s v="Romance"/>
    <m/>
    <m/>
    <m/>
    <s v="Are We There Yet?"/>
    <n v="22679"/>
    <n v="149"/>
    <s v="English"/>
    <s v="USA"/>
    <s v="PG"/>
    <n v="32000000"/>
    <n v="2005"/>
    <n v="4.5999999999999996"/>
    <n v="1.6"/>
    <n v="50301521"/>
    <s v="Profit"/>
  </r>
  <r>
    <x v="698"/>
    <n v="148"/>
    <n v="100"/>
    <n v="84518155"/>
    <s v="Comedy"/>
    <m/>
    <m/>
    <m/>
    <m/>
    <m/>
    <m/>
    <s v="Tammy"/>
    <n v="35965"/>
    <n v="144"/>
    <s v="English"/>
    <s v="USA"/>
    <s v="R"/>
    <n v="20000000"/>
    <n v="2014"/>
    <n v="4.9000000000000004"/>
    <n v="1.7"/>
    <n v="64518155"/>
    <s v="Profit"/>
  </r>
  <r>
    <x v="719"/>
    <n v="204"/>
    <n v="108"/>
    <n v="81257845"/>
    <s v="Comedy"/>
    <s v="Music"/>
    <m/>
    <m/>
    <m/>
    <m/>
    <m/>
    <s v="School of Rock"/>
    <n v="210680"/>
    <n v="479"/>
    <s v="English"/>
    <s v="USA"/>
    <s v="PG-13"/>
    <n v="35000000"/>
    <n v="2003"/>
    <n v="7.1"/>
    <n v="1.8"/>
    <n v="46257845"/>
    <s v="Profit"/>
  </r>
  <r>
    <x v="206"/>
    <n v="72"/>
    <n v="101"/>
    <n v="70360285"/>
    <s v="Action"/>
    <s v="Adventure"/>
    <s v="Fantasy"/>
    <s v="Sci-Fi"/>
    <s v="Thriller"/>
    <m/>
    <m/>
    <s v="Mortal Kombat"/>
    <n v="81783"/>
    <n v="283"/>
    <s v="English"/>
    <s v="USA"/>
    <s v="PG-13"/>
    <n v="18000000"/>
    <n v="1995"/>
    <n v="5.8"/>
    <n v="1.7"/>
    <n v="52360285"/>
    <s v="Profit"/>
  </r>
  <r>
    <x v="322"/>
    <n v="62"/>
    <n v="109"/>
    <n v="69148997"/>
    <s v="Comedy"/>
    <s v="Crime"/>
    <m/>
    <m/>
    <m/>
    <m/>
    <m/>
    <s v="White Chicks"/>
    <n v="98794"/>
    <n v="251"/>
    <s v="English"/>
    <s v="USA"/>
    <s v="PG-13"/>
    <n v="37000000"/>
    <n v="2004"/>
    <n v="5.4"/>
    <n v="1.8"/>
    <n v="32148997"/>
    <s v="Profit"/>
  </r>
  <r>
    <x v="643"/>
    <n v="549"/>
    <n v="115"/>
    <n v="82624961"/>
    <s v="Comedy"/>
    <s v="Drama"/>
    <m/>
    <m/>
    <m/>
    <m/>
    <m/>
    <s v="The Descendants"/>
    <n v="205284"/>
    <n v="439"/>
    <s v="English"/>
    <s v="USA"/>
    <s v="R"/>
    <n v="20000000"/>
    <n v="2011"/>
    <n v="7.3"/>
    <n v="1.9"/>
    <n v="62624961"/>
    <s v="Profit"/>
  </r>
  <r>
    <x v="216"/>
    <n v="106"/>
    <n v="117"/>
    <n v="67325559"/>
    <s v="Adventure"/>
    <s v="Comedy"/>
    <s v="Drama"/>
    <s v="Family"/>
    <s v="Mystery"/>
    <m/>
    <m/>
    <s v="Holes"/>
    <n v="58222"/>
    <n v="331"/>
    <s v="English"/>
    <s v="USA"/>
    <s v="PG"/>
    <n v="20000000"/>
    <n v="2003"/>
    <n v="7.1"/>
    <n v="2"/>
    <n v="47325559"/>
    <s v="Profit"/>
  </r>
  <r>
    <x v="508"/>
    <n v="123"/>
    <n v="107"/>
    <n v="62933793"/>
    <s v="Drama"/>
    <s v="Family"/>
    <s v="Music"/>
    <s v="Romance"/>
    <m/>
    <m/>
    <m/>
    <s v="The Last Song"/>
    <n v="62421"/>
    <n v="185"/>
    <s v="English"/>
    <s v="USA"/>
    <s v="PG"/>
    <n v="20000000"/>
    <n v="2010"/>
    <n v="5.8"/>
    <n v="1.8"/>
    <n v="42933793"/>
    <s v="Profit"/>
  </r>
  <r>
    <x v="827"/>
    <n v="597"/>
    <n v="134"/>
    <n v="56667870"/>
    <s v="Biography"/>
    <s v="Drama"/>
    <s v="History"/>
    <m/>
    <m/>
    <m/>
    <m/>
    <s v="12 Years a Slave"/>
    <n v="439176"/>
    <n v="695"/>
    <s v="English"/>
    <s v="USA"/>
    <s v="R"/>
    <n v="20000000"/>
    <n v="2013"/>
    <n v="8.1"/>
    <n v="2.2000000000000002"/>
    <n v="36667870"/>
    <s v="Profit"/>
  </r>
  <r>
    <x v="672"/>
    <n v="64"/>
    <n v="118"/>
    <n v="56398162"/>
    <s v="Comedy"/>
    <s v="Drama"/>
    <s v="Music"/>
    <s v="Romance"/>
    <m/>
    <m/>
    <m/>
    <s v="Drumline"/>
    <n v="28649"/>
    <n v="185"/>
    <s v="English"/>
    <s v="USA"/>
    <s v="PG-13"/>
    <n v="20000000"/>
    <n v="2002"/>
    <n v="5.7"/>
    <n v="2"/>
    <n v="36398162"/>
    <s v="Profit"/>
  </r>
  <r>
    <x v="735"/>
    <n v="40"/>
    <n v="121"/>
    <n v="60072596"/>
    <s v="Comedy"/>
    <s v="Drama"/>
    <s v="Romance"/>
    <m/>
    <m/>
    <m/>
    <m/>
    <s v="Why Did I Get Married Too?"/>
    <n v="7664"/>
    <n v="68"/>
    <s v="English"/>
    <s v="USA"/>
    <s v="PG-13"/>
    <n v="20000000"/>
    <n v="2010"/>
    <n v="4.4000000000000004"/>
    <n v="2"/>
    <n v="40072596"/>
    <s v="Profit"/>
  </r>
  <r>
    <x v="23"/>
    <n v="111"/>
    <n v="105"/>
    <n v="56362352"/>
    <s v="Fantasy"/>
    <s v="Romance"/>
    <m/>
    <m/>
    <m/>
    <m/>
    <m/>
    <s v="Edward Scissorhands"/>
    <n v="357581"/>
    <n v="588"/>
    <s v="English"/>
    <s v="USA"/>
    <s v="PG-13"/>
    <n v="20000000"/>
    <n v="1990"/>
    <n v="7.9"/>
    <n v="1.8"/>
    <n v="36362352"/>
    <s v="Profit"/>
  </r>
  <r>
    <x v="828"/>
    <n v="151"/>
    <n v="110"/>
    <n v="56154094"/>
    <s v="Drama"/>
    <s v="Romance"/>
    <m/>
    <m/>
    <m/>
    <m/>
    <m/>
    <s v="Me Before You"/>
    <n v="44723"/>
    <n v="130"/>
    <s v="English"/>
    <s v="UK"/>
    <s v="PG-13"/>
    <n v="20000000"/>
    <n v="2016"/>
    <n v="7.6"/>
    <n v="1.8"/>
    <n v="36154094"/>
    <s v="Profit"/>
  </r>
  <r>
    <x v="735"/>
    <n v="31"/>
    <n v="114"/>
    <n v="65623128"/>
    <s v="Comedy"/>
    <s v="Crime"/>
    <s v="Drama"/>
    <m/>
    <m/>
    <m/>
    <m/>
    <s v="Madea's Witness Protection"/>
    <n v="7354"/>
    <n v="50"/>
    <s v="English"/>
    <s v="USA"/>
    <s v="PG-13"/>
    <n v="20000000"/>
    <n v="2012"/>
    <n v="4.8"/>
    <n v="1.9"/>
    <n v="45623128"/>
    <s v="Profit"/>
  </r>
  <r>
    <x v="829"/>
    <n v="99"/>
    <n v="85"/>
    <n v="48546578"/>
    <s v="Comedy"/>
    <s v="Romance"/>
    <m/>
    <m/>
    <m/>
    <m/>
    <m/>
    <s v="Date Movie"/>
    <n v="50415"/>
    <n v="613"/>
    <s v="English"/>
    <s v="USA"/>
    <s v="PG-13"/>
    <n v="20000000"/>
    <n v="2006"/>
    <n v="2.7"/>
    <n v="1.4"/>
    <n v="28546578"/>
    <s v="Profit"/>
  </r>
  <r>
    <x v="830"/>
    <n v="80"/>
    <n v="72"/>
    <n v="48423368"/>
    <s v="Adventure"/>
    <s v="Animation"/>
    <s v="Family"/>
    <s v="Fantasy"/>
    <m/>
    <m/>
    <m/>
    <s v="Return to Never Land"/>
    <n v="13324"/>
    <n v="79"/>
    <s v="English"/>
    <s v="USA"/>
    <s v="G"/>
    <n v="20000000"/>
    <n v="2002"/>
    <n v="5.8"/>
    <n v="1.2"/>
    <n v="28423368"/>
    <s v="Profit"/>
  </r>
  <r>
    <x v="831"/>
    <n v="364"/>
    <n v="128"/>
    <n v="52066000"/>
    <s v="Biography"/>
    <s v="Drama"/>
    <s v="History"/>
    <m/>
    <m/>
    <m/>
    <m/>
    <s v="Selma"/>
    <n v="61114"/>
    <n v="212"/>
    <s v="English"/>
    <s v="UK"/>
    <s v="PG-13"/>
    <n v="20000000"/>
    <n v="2014"/>
    <n v="7.5"/>
    <n v="2.1"/>
    <n v="32066000"/>
    <s v="Profit"/>
  </r>
  <r>
    <x v="832"/>
    <n v="85"/>
    <n v="72"/>
    <n v="47887943"/>
    <s v="Adventure"/>
    <s v="Animation"/>
    <s v="Family"/>
    <s v="Musical"/>
    <m/>
    <m/>
    <m/>
    <s v="The Jungle Book 2"/>
    <n v="11634"/>
    <n v="58"/>
    <s v="English"/>
    <s v="USA"/>
    <s v="G"/>
    <n v="20000000"/>
    <n v="2003"/>
    <n v="5.4"/>
    <n v="1.2"/>
    <n v="27887943"/>
    <s v="Profit"/>
  </r>
  <r>
    <x v="542"/>
    <n v="140"/>
    <n v="89"/>
    <n v="46363118"/>
    <s v="Drama"/>
    <s v="Horror"/>
    <s v="Mystery"/>
    <s v="Thriller"/>
    <m/>
    <m/>
    <m/>
    <s v="Boogeyman"/>
    <n v="25960"/>
    <n v="389"/>
    <s v="English"/>
    <s v="USA"/>
    <s v="PG-13"/>
    <n v="20000000"/>
    <n v="2005"/>
    <n v="4.0999999999999996"/>
    <n v="1.5"/>
    <n v="26363118"/>
    <s v="Profit"/>
  </r>
  <r>
    <x v="833"/>
    <n v="184"/>
    <n v="96"/>
    <n v="47852604"/>
    <s v="Drama"/>
    <s v="Mystery"/>
    <s v="Thriller"/>
    <m/>
    <m/>
    <m/>
    <m/>
    <s v="Premonition"/>
    <n v="62364"/>
    <n v="337"/>
    <s v="English"/>
    <s v="USA"/>
    <s v="PG-13"/>
    <n v="20000000"/>
    <n v="2007"/>
    <n v="5.9"/>
    <n v="1.6"/>
    <n v="27852604"/>
    <s v="Profit"/>
  </r>
  <r>
    <x v="834"/>
    <n v="89"/>
    <n v="77"/>
    <n v="45542421"/>
    <s v="Animation"/>
    <s v="Comedy"/>
    <s v="Drama"/>
    <s v="Family"/>
    <s v="Musical"/>
    <m/>
    <m/>
    <s v="The Tigger Movie"/>
    <n v="13319"/>
    <n v="53"/>
    <s v="English"/>
    <s v="USA"/>
    <s v="G"/>
    <n v="30000000"/>
    <n v="2000"/>
    <n v="6.3"/>
    <n v="1.3"/>
    <n v="15542421"/>
    <s v="Profit"/>
  </r>
  <r>
    <x v="621"/>
    <n v="61"/>
    <n v="111"/>
    <n v="42652003"/>
    <s v="Adventure"/>
    <s v="Family"/>
    <m/>
    <m/>
    <m/>
    <m/>
    <m/>
    <s v="Max"/>
    <n v="18915"/>
    <n v="87"/>
    <s v="English"/>
    <s v="USA"/>
    <s v="PG"/>
    <n v="20000000"/>
    <n v="2015"/>
    <n v="6.8"/>
    <n v="1.8"/>
    <n v="22652003"/>
    <s v="Profit"/>
  </r>
  <r>
    <x v="658"/>
    <n v="112"/>
    <n v="93"/>
    <n v="39737645"/>
    <s v="Adventure"/>
    <s v="Comedy"/>
    <m/>
    <m/>
    <m/>
    <m/>
    <m/>
    <s v="Epic Movie"/>
    <n v="89687"/>
    <n v="666"/>
    <s v="English"/>
    <s v="USA"/>
    <s v="PG-13"/>
    <n v="20000000"/>
    <n v="2007"/>
    <n v="2.2999999999999998"/>
    <n v="1.6"/>
    <n v="19737645"/>
    <s v="Profit"/>
  </r>
  <r>
    <x v="835"/>
    <n v="474"/>
    <n v="128"/>
    <n v="44988180"/>
    <s v="Biography"/>
    <s v="Crime"/>
    <s v="Drama"/>
    <s v="History"/>
    <m/>
    <m/>
    <m/>
    <s v="Spotlight"/>
    <n v="195333"/>
    <n v="409"/>
    <s v="English"/>
    <s v="USA"/>
    <s v="R"/>
    <n v="20000000"/>
    <n v="2015"/>
    <n v="8.1"/>
    <n v="2.1"/>
    <n v="24988180"/>
    <s v="Profit"/>
  </r>
  <r>
    <x v="784"/>
    <n v="165"/>
    <n v="110"/>
    <n v="39263506"/>
    <s v="Crime"/>
    <s v="Drama"/>
    <s v="Thriller"/>
    <m/>
    <m/>
    <m/>
    <m/>
    <s v="Lakeview Terrace"/>
    <n v="40469"/>
    <n v="135"/>
    <s v="English"/>
    <s v="USA"/>
    <s v="PG-13"/>
    <n v="22000000"/>
    <n v="2008"/>
    <n v="6.1"/>
    <n v="1.8"/>
    <n v="17263506"/>
    <s v="Profit"/>
  </r>
  <r>
    <x v="836"/>
    <n v="131"/>
    <n v="137"/>
    <n v="39143839"/>
    <s v="Horror"/>
    <s v="Thriller"/>
    <m/>
    <m/>
    <m/>
    <m/>
    <m/>
    <s v="The Grudge 2"/>
    <n v="38658"/>
    <n v="284"/>
    <s v="English"/>
    <s v="USA"/>
    <s v="PG-13"/>
    <n v="20000000"/>
    <n v="2006"/>
    <n v="5"/>
    <n v="2.2999999999999998"/>
    <n v="19143839"/>
    <s v="Profit"/>
  </r>
  <r>
    <x v="583"/>
    <n v="29"/>
    <n v="124"/>
    <n v="37672350"/>
    <s v="Comedy"/>
    <s v="Drama"/>
    <s v="Romance"/>
    <m/>
    <m/>
    <m/>
    <m/>
    <s v="How Stella Got Her Groove Back"/>
    <n v="5427"/>
    <n v="51"/>
    <s v="English"/>
    <s v="USA"/>
    <s v="R"/>
    <n v="20000000"/>
    <n v="1998"/>
    <n v="5.5"/>
    <n v="2.1"/>
    <n v="17672350"/>
    <s v="Profit"/>
  </r>
  <r>
    <x v="418"/>
    <n v="43"/>
    <n v="93"/>
    <n v="38037513"/>
    <s v="Adventure"/>
    <s v="Comedy"/>
    <s v="Fantasy"/>
    <s v="Music"/>
    <s v="Sci-Fi"/>
    <m/>
    <m/>
    <s v="Bill &amp; Ted's Bogus Journey"/>
    <n v="49680"/>
    <n v="117"/>
    <s v="English"/>
    <s v="USA"/>
    <s v="PG"/>
    <n v="20000000"/>
    <n v="1991"/>
    <n v="6.2"/>
    <n v="1.6"/>
    <n v="18037513"/>
    <s v="Profit"/>
  </r>
  <r>
    <x v="262"/>
    <n v="111"/>
    <n v="115"/>
    <n v="37442180"/>
    <s v="Comedy"/>
    <s v="Drama"/>
    <s v="Romance"/>
    <s v="Thriller"/>
    <m/>
    <m/>
    <m/>
    <s v="Man of the Year"/>
    <n v="28005"/>
    <n v="236"/>
    <s v="English"/>
    <s v="USA"/>
    <s v="PG-13"/>
    <n v="20000000"/>
    <n v="2006"/>
    <n v="6.2"/>
    <n v="1.9"/>
    <n v="17442180"/>
    <s v="Profit"/>
  </r>
  <r>
    <x v="837"/>
    <n v="333"/>
    <n v="105"/>
    <n v="35596227"/>
    <s v="Crime"/>
    <s v="Drama"/>
    <s v="Thriller"/>
    <m/>
    <m/>
    <m/>
    <m/>
    <s v="The American"/>
    <n v="79461"/>
    <n v="463"/>
    <s v="English"/>
    <s v="USA"/>
    <s v="R"/>
    <n v="20000000"/>
    <n v="2010"/>
    <n v="6.3"/>
    <n v="1.8"/>
    <n v="15596227"/>
    <s v="Profit"/>
  </r>
  <r>
    <x v="838"/>
    <n v="37"/>
    <n v="127"/>
    <n v="35422828"/>
    <s v="Biography"/>
    <s v="Drama"/>
    <s v="Music"/>
    <m/>
    <m/>
    <m/>
    <m/>
    <s v="Selena"/>
    <n v="19126"/>
    <n v="155"/>
    <s v="English"/>
    <s v="USA"/>
    <s v="PG"/>
    <n v="20000000"/>
    <n v="1997"/>
    <n v="6.7"/>
    <n v="2.1"/>
    <n v="15422828"/>
    <s v="Profit"/>
  </r>
  <r>
    <x v="658"/>
    <n v="122"/>
    <n v="82"/>
    <n v="36658108"/>
    <s v="Comedy"/>
    <m/>
    <m/>
    <m/>
    <m/>
    <m/>
    <m/>
    <s v="Vampires Suck"/>
    <n v="39095"/>
    <n v="187"/>
    <s v="English"/>
    <s v="USA"/>
    <s v="PG-13"/>
    <n v="20000000"/>
    <n v="2010"/>
    <n v="3.5"/>
    <n v="1.4"/>
    <n v="16658108"/>
    <s v="Profit"/>
  </r>
  <r>
    <x v="109"/>
    <n v="285"/>
    <n v="143"/>
    <n v="34300771"/>
    <s v="Drama"/>
    <m/>
    <m/>
    <m/>
    <m/>
    <m/>
    <m/>
    <s v="Babel"/>
    <n v="243799"/>
    <n v="908"/>
    <s v="English"/>
    <s v="France"/>
    <s v="R"/>
    <n v="25000000"/>
    <n v="2006"/>
    <n v="7.5"/>
    <n v="2.4"/>
    <n v="9300771"/>
    <s v="Profit"/>
  </r>
  <r>
    <x v="76"/>
    <n v="156"/>
    <n v="103"/>
    <n v="34290142"/>
    <s v="Comedy"/>
    <s v="Drama"/>
    <m/>
    <m/>
    <m/>
    <m/>
    <m/>
    <s v="This Is Where I Leave You"/>
    <n v="54242"/>
    <n v="145"/>
    <s v="English"/>
    <s v="USA"/>
    <s v="R"/>
    <n v="19800000"/>
    <n v="2014"/>
    <n v="6.6"/>
    <n v="1.7"/>
    <n v="14490142"/>
    <s v="Profit"/>
  </r>
  <r>
    <x v="839"/>
    <n v="293"/>
    <n v="104"/>
    <n v="33422556"/>
    <s v="Drama"/>
    <s v="Mystery"/>
    <m/>
    <m/>
    <m/>
    <m/>
    <m/>
    <s v="Doubt"/>
    <n v="99236"/>
    <n v="321"/>
    <s v="English"/>
    <s v="USA"/>
    <s v="PG-13"/>
    <n v="20000000"/>
    <n v="2008"/>
    <n v="7.5"/>
    <n v="1.7"/>
    <n v="13422556"/>
    <s v="Profit"/>
  </r>
  <r>
    <x v="816"/>
    <n v="233"/>
    <n v="98"/>
    <n v="32774834"/>
    <s v="Action"/>
    <s v="Comedy"/>
    <m/>
    <m/>
    <m/>
    <m/>
    <m/>
    <s v="Team America: World Police"/>
    <n v="136048"/>
    <n v="700"/>
    <s v="English"/>
    <s v="USA"/>
    <s v="R"/>
    <n v="30000000"/>
    <n v="2004"/>
    <n v="7.2"/>
    <n v="1.6"/>
    <n v="2774834"/>
    <s v="Profit"/>
  </r>
  <r>
    <x v="626"/>
    <n v="282"/>
    <n v="92"/>
    <n v="34334256"/>
    <s v="Horror"/>
    <s v="Thriller"/>
    <m/>
    <m/>
    <m/>
    <m/>
    <m/>
    <s v="Texas Chainsaw 3D"/>
    <n v="35131"/>
    <n v="255"/>
    <s v="English"/>
    <s v="USA"/>
    <s v="R"/>
    <n v="11000000"/>
    <n v="2013"/>
    <n v="4.8"/>
    <n v="1.5"/>
    <n v="23334256"/>
    <s v="Profit"/>
  </r>
  <r>
    <x v="219"/>
    <n v="57"/>
    <n v="123"/>
    <n v="32051917"/>
    <s v="Crime"/>
    <s v="Drama"/>
    <s v="Mystery"/>
    <s v="Thriller"/>
    <m/>
    <m/>
    <m/>
    <s v="Copycat"/>
    <n v="42315"/>
    <n v="140"/>
    <s v="English"/>
    <s v="USA"/>
    <s v="R"/>
    <n v="20000000"/>
    <n v="1995"/>
    <n v="6.6"/>
    <n v="2"/>
    <n v="12051917"/>
    <s v="Profit"/>
  </r>
  <r>
    <x v="711"/>
    <n v="153"/>
    <n v="88"/>
    <n v="32014289"/>
    <s v="Comedy"/>
    <m/>
    <m/>
    <m/>
    <m/>
    <m/>
    <m/>
    <s v="Scary Movie 5"/>
    <n v="50337"/>
    <n v="177"/>
    <s v="English"/>
    <s v="USA"/>
    <s v="PG-13"/>
    <n v="20000000"/>
    <n v="2013"/>
    <n v="3.5"/>
    <n v="1.5"/>
    <n v="12014289"/>
    <s v="Profit"/>
  </r>
  <r>
    <x v="496"/>
    <n v="324"/>
    <n v="128"/>
    <n v="31838002"/>
    <s v="Biography"/>
    <s v="Drama"/>
    <s v="History"/>
    <m/>
    <m/>
    <m/>
    <m/>
    <s v="Milk"/>
    <n v="136673"/>
    <n v="281"/>
    <s v="English"/>
    <s v="USA"/>
    <s v="R"/>
    <n v="20000000"/>
    <n v="2008"/>
    <n v="7.6"/>
    <n v="2.1"/>
    <n v="11838002"/>
    <s v="Profit"/>
  </r>
  <r>
    <x v="51"/>
    <n v="122"/>
    <n v="107"/>
    <n v="36874745"/>
    <s v="Action"/>
    <s v="Adventure"/>
    <s v="Drama"/>
    <s v="Mystery"/>
    <m/>
    <m/>
    <m/>
    <s v="Risen"/>
    <n v="12276"/>
    <n v="117"/>
    <s v="English"/>
    <s v="USA"/>
    <s v="PG-13"/>
    <n v="20000000"/>
    <n v="2016"/>
    <n v="6.3"/>
    <n v="1.8"/>
    <n v="16874745"/>
    <s v="Profit"/>
  </r>
  <r>
    <x v="840"/>
    <n v="156"/>
    <n v="91"/>
    <n v="30079316"/>
    <s v="Horror"/>
    <m/>
    <m/>
    <m/>
    <m/>
    <m/>
    <m/>
    <s v="Ghost Ship"/>
    <n v="75920"/>
    <n v="474"/>
    <s v="English"/>
    <s v="USA"/>
    <s v="R"/>
    <n v="35000000"/>
    <n v="2002"/>
    <n v="5.5"/>
    <n v="1.5"/>
    <n v="-4920684"/>
    <s v="Loss"/>
  </r>
  <r>
    <x v="841"/>
    <n v="161"/>
    <n v="90"/>
    <n v="35033759"/>
    <s v="Adventure"/>
    <s v="Comedy"/>
    <m/>
    <m/>
    <m/>
    <m/>
    <m/>
    <s v="A Very Harold &amp; Kumar 3D Christmas"/>
    <n v="55008"/>
    <n v="93"/>
    <s v="English"/>
    <s v="USA"/>
    <s v="R"/>
    <n v="19000000"/>
    <n v="2011"/>
    <n v="6.3"/>
    <n v="1.5"/>
    <n v="16033759"/>
    <s v="Profit"/>
  </r>
  <r>
    <x v="842"/>
    <n v="69"/>
    <n v="115"/>
    <n v="29753944"/>
    <s v="Crime"/>
    <s v="Drama"/>
    <s v="Mystery"/>
    <s v="Thriller"/>
    <m/>
    <m/>
    <m/>
    <s v="Wild Things"/>
    <n v="90677"/>
    <n v="389"/>
    <s v="English"/>
    <s v="USA"/>
    <s v="R"/>
    <n v="20000000"/>
    <n v="1998"/>
    <n v="6.5"/>
    <n v="1.9"/>
    <n v="9753944"/>
    <s v="Profit"/>
  </r>
  <r>
    <x v="377"/>
    <n v="258"/>
    <n v="113"/>
    <n v="31146570"/>
    <s v="Drama"/>
    <s v="Thriller"/>
    <m/>
    <m/>
    <m/>
    <m/>
    <m/>
    <s v="The Debt"/>
    <n v="55441"/>
    <n v="165"/>
    <s v="English"/>
    <s v="USA"/>
    <s v="R"/>
    <n v="20000000"/>
    <n v="2010"/>
    <n v="6.9"/>
    <n v="1.9"/>
    <n v="11146570"/>
    <s v="Profit"/>
  </r>
  <r>
    <x v="464"/>
    <n v="174"/>
    <n v="113"/>
    <n v="27277055"/>
    <s v="Comedy"/>
    <s v="Drama"/>
    <s v="Music"/>
    <s v="Romance"/>
    <m/>
    <m/>
    <m/>
    <s v="High Fidelity"/>
    <n v="143137"/>
    <n v="602"/>
    <s v="English"/>
    <s v="UK"/>
    <s v="R"/>
    <n v="20000000"/>
    <n v="2000"/>
    <n v="7.6"/>
    <n v="1.9"/>
    <n v="7277055"/>
    <s v="Profit"/>
  </r>
  <r>
    <x v="843"/>
    <n v="141"/>
    <n v="87"/>
    <n v="26876529"/>
    <s v="Horror"/>
    <s v="Mystery"/>
    <m/>
    <m/>
    <m/>
    <m/>
    <m/>
    <s v="One Missed Call"/>
    <n v="26624"/>
    <n v="189"/>
    <s v="English"/>
    <s v="Japan"/>
    <s v="PG-13"/>
    <n v="27000000"/>
    <n v="2008"/>
    <n v="3.9"/>
    <n v="1.4"/>
    <n v="-123471"/>
    <s v="Loss"/>
  </r>
  <r>
    <x v="765"/>
    <n v="31"/>
    <n v="101"/>
    <n v="53146000"/>
    <s v="Crime"/>
    <s v="Drama"/>
    <s v="Thriller"/>
    <m/>
    <m/>
    <m/>
    <m/>
    <s v="Eye for an Eye"/>
    <n v="9845"/>
    <n v="77"/>
    <s v="English"/>
    <s v="USA"/>
    <s v="R"/>
    <n v="20000000"/>
    <n v="1996"/>
    <n v="6.1"/>
    <n v="1.7"/>
    <n v="33146000"/>
    <s v="Profit"/>
  </r>
  <r>
    <x v="139"/>
    <n v="222"/>
    <n v="111"/>
    <n v="30028592"/>
    <s v="Crime"/>
    <s v="Drama"/>
    <s v="Romance"/>
    <s v="Thriller"/>
    <m/>
    <m/>
    <m/>
    <s v="The Bank Job"/>
    <n v="152247"/>
    <n v="189"/>
    <s v="English"/>
    <s v="UK"/>
    <s v="R"/>
    <n v="20000000"/>
    <n v="2008"/>
    <n v="7.3"/>
    <n v="1.8"/>
    <n v="10028592"/>
    <s v="Profit"/>
  </r>
  <r>
    <x v="144"/>
    <n v="273"/>
    <n v="108"/>
    <n v="34126138"/>
    <s v="Drama"/>
    <s v="Fantasy"/>
    <s v="Romance"/>
    <s v="Sci-Fi"/>
    <m/>
    <m/>
    <m/>
    <s v="Eternal Sunshine of the Spotless Mind"/>
    <n v="666937"/>
    <n v="1514"/>
    <s v="English"/>
    <s v="USA"/>
    <s v="R"/>
    <n v="20000000"/>
    <n v="2004"/>
    <n v="8.3000000000000007"/>
    <n v="1.8"/>
    <n v="14126138"/>
    <s v="Profit"/>
  </r>
  <r>
    <x v="422"/>
    <n v="91"/>
    <n v="105"/>
    <n v="25677801"/>
    <s v="Comedy"/>
    <s v="Family"/>
    <s v="Romance"/>
    <m/>
    <m/>
    <m/>
    <m/>
    <s v="You Again"/>
    <n v="41273"/>
    <n v="136"/>
    <s v="English"/>
    <s v="USA"/>
    <s v="PG"/>
    <n v="20000000"/>
    <n v="2010"/>
    <n v="5.8"/>
    <n v="1.8"/>
    <n v="5677801"/>
    <s v="Profit"/>
  </r>
  <r>
    <x v="48"/>
    <n v="190"/>
    <n v="109"/>
    <n v="26415649"/>
    <s v="Action"/>
    <s v="Crime"/>
    <s v="Drama"/>
    <s v="Thriller"/>
    <m/>
    <m/>
    <m/>
    <s v="Street Kings"/>
    <n v="94892"/>
    <n v="189"/>
    <s v="English"/>
    <s v="USA"/>
    <s v="R"/>
    <n v="20000000"/>
    <n v="2008"/>
    <n v="6.8"/>
    <n v="1.8"/>
    <n v="6415649"/>
    <s v="Profit"/>
  </r>
  <r>
    <x v="218"/>
    <n v="427"/>
    <n v="109"/>
    <n v="26003149"/>
    <s v="Action"/>
    <s v="Comedy"/>
    <s v="Sci-Fi"/>
    <m/>
    <m/>
    <m/>
    <m/>
    <s v="The World's End"/>
    <n v="185587"/>
    <n v="401"/>
    <s v="English"/>
    <s v="UK"/>
    <s v="R"/>
    <n v="20000000"/>
    <n v="2013"/>
    <n v="7"/>
    <n v="1.8"/>
    <n v="6003149"/>
    <s v="Profit"/>
  </r>
  <r>
    <x v="844"/>
    <n v="93"/>
    <n v="99"/>
    <n v="25584685"/>
    <s v="Comedy"/>
    <s v="Crime"/>
    <s v="Family"/>
    <s v="Mystery"/>
    <s v="Romance"/>
    <s v="Thriller"/>
    <m/>
    <s v="Nancy Drew"/>
    <n v="15877"/>
    <n v="102"/>
    <s v="English"/>
    <s v="USA"/>
    <s v="PG"/>
    <n v="20000000"/>
    <n v="2007"/>
    <n v="5.9"/>
    <n v="1.6"/>
    <n v="5584685"/>
    <s v="Profit"/>
  </r>
  <r>
    <x v="845"/>
    <n v="292"/>
    <n v="98"/>
    <n v="29975979"/>
    <s v="Action"/>
    <s v="Horror"/>
    <s v="Sci-Fi"/>
    <s v="Thriller"/>
    <m/>
    <m/>
    <m/>
    <s v="Daybreakers"/>
    <n v="105797"/>
    <n v="281"/>
    <s v="English"/>
    <s v="Australia"/>
    <s v="R"/>
    <n v="20000000"/>
    <n v="2009"/>
    <n v="6.5"/>
    <n v="1.6"/>
    <n v="9975979"/>
    <s v="Profit"/>
  </r>
  <r>
    <x v="846"/>
    <n v="180"/>
    <n v="104"/>
    <n v="31584722"/>
    <s v="Comedy"/>
    <s v="Romance"/>
    <m/>
    <m/>
    <m/>
    <m/>
    <m/>
    <s v="She's Out of My League"/>
    <n v="101730"/>
    <n v="131"/>
    <s v="English"/>
    <s v="USA"/>
    <s v="R"/>
    <n v="20000000"/>
    <n v="2010"/>
    <n v="6.4"/>
    <n v="1.7"/>
    <n v="11584722"/>
    <s v="Profit"/>
  </r>
  <r>
    <x v="847"/>
    <n v="94"/>
    <n v="109"/>
    <n v="23179303"/>
    <s v="Adventure"/>
    <s v="Comedy"/>
    <s v="Family"/>
    <s v="Romance"/>
    <m/>
    <m/>
    <m/>
    <s v="Monte Carlo"/>
    <n v="32951"/>
    <n v="44"/>
    <s v="English"/>
    <s v="Hungary"/>
    <s v="PG"/>
    <n v="20000000"/>
    <n v="2011"/>
    <n v="5.8"/>
    <n v="1.8"/>
    <n v="3179303"/>
    <s v="Profit"/>
  </r>
  <r>
    <x v="848"/>
    <n v="112"/>
    <n v="75"/>
    <n v="23078294"/>
    <s v="Horror"/>
    <s v="Thriller"/>
    <m/>
    <m/>
    <m/>
    <m/>
    <m/>
    <s v="Stay Alive"/>
    <n v="25870"/>
    <n v="281"/>
    <s v="English"/>
    <s v="USA"/>
    <s v="PG-13"/>
    <n v="9000000"/>
    <n v="2006"/>
    <n v="5.0999999999999996"/>
    <n v="1.2"/>
    <n v="14078294"/>
    <s v="Profit"/>
  </r>
  <r>
    <x v="486"/>
    <n v="20"/>
    <n v="119"/>
    <n v="21413105"/>
    <s v="Action"/>
    <s v="Adventure"/>
    <s v="Drama"/>
    <s v="Romance"/>
    <s v="Western"/>
    <m/>
    <m/>
    <s v="Quigley Down Under"/>
    <n v="15230"/>
    <n v="97"/>
    <s v="English"/>
    <s v="Australia"/>
    <s v="PG-13"/>
    <n v="20000000"/>
    <n v="1990"/>
    <n v="6.8"/>
    <n v="2"/>
    <n v="1413105"/>
    <s v="Profit"/>
  </r>
  <r>
    <x v="849"/>
    <n v="84"/>
    <n v="90"/>
    <n v="25077977"/>
    <s v="Adventure"/>
    <s v="Animation"/>
    <s v="Comedy"/>
    <s v="Family"/>
    <s v="Romance"/>
    <m/>
    <m/>
    <s v="Alpha and Omega"/>
    <n v="10986"/>
    <n v="84"/>
    <s v="English"/>
    <s v="USA"/>
    <s v="PG"/>
    <n v="20000000"/>
    <n v="2010"/>
    <n v="5.3"/>
    <n v="1.5"/>
    <n v="5077977"/>
    <s v="Profit"/>
  </r>
  <r>
    <x v="191"/>
    <n v="120"/>
    <n v="97"/>
    <n v="23292105"/>
    <s v="Action"/>
    <s v="Fantasy"/>
    <s v="Horror"/>
    <s v="Thriller"/>
    <m/>
    <m/>
    <m/>
    <s v="The Covenant"/>
    <n v="39541"/>
    <n v="334"/>
    <s v="English"/>
    <s v="USA"/>
    <s v="PG-13"/>
    <n v="20000000"/>
    <n v="2006"/>
    <n v="5.3"/>
    <n v="1.6"/>
    <n v="3292105"/>
    <s v="Profit"/>
  </r>
  <r>
    <x v="402"/>
    <n v="103"/>
    <n v="89"/>
    <n v="20916309"/>
    <s v="Comedy"/>
    <s v="Family"/>
    <s v="Fantasy"/>
    <m/>
    <m/>
    <m/>
    <m/>
    <s v="Shorts"/>
    <n v="5332"/>
    <n v="37"/>
    <s v="English"/>
    <s v="USA"/>
    <s v="PG"/>
    <n v="40000000"/>
    <n v="2009"/>
    <n v="4.9000000000000004"/>
    <n v="1.5"/>
    <n v="-19083691"/>
    <s v="Loss"/>
  </r>
  <r>
    <x v="496"/>
    <n v="59"/>
    <n v="106"/>
    <n v="21200000"/>
    <s v="Comedy"/>
    <s v="Crime"/>
    <s v="Drama"/>
    <m/>
    <m/>
    <m/>
    <m/>
    <s v="To Die For"/>
    <n v="34774"/>
    <n v="162"/>
    <s v="English"/>
    <s v="USA"/>
    <s v="R"/>
    <n v="20000000"/>
    <n v="1995"/>
    <n v="6.8"/>
    <n v="1.8"/>
    <n v="1200000"/>
    <s v="Profit"/>
  </r>
  <r>
    <x v="446"/>
    <n v="114"/>
    <n v="104"/>
    <n v="20241395"/>
    <s v="Action"/>
    <s v="Horror"/>
    <s v="Thriller"/>
    <m/>
    <m/>
    <m/>
    <m/>
    <s v="Vampires"/>
    <n v="42664"/>
    <n v="403"/>
    <s v="English"/>
    <s v="USA"/>
    <s v="R"/>
    <n v="20000000"/>
    <n v="1998"/>
    <n v="6.1"/>
    <n v="1.7"/>
    <n v="241395"/>
    <s v="Profit"/>
  </r>
  <r>
    <x v="850"/>
    <n v="290"/>
    <n v="108"/>
    <n v="32000000"/>
    <s v="Horror"/>
    <s v="Mystery"/>
    <s v="Thriller"/>
    <m/>
    <m/>
    <m/>
    <m/>
    <s v="Psycho"/>
    <n v="422432"/>
    <n v="1040"/>
    <s v="English"/>
    <s v="USA"/>
    <s v="R"/>
    <n v="806947"/>
    <n v="1960"/>
    <n v="8.5"/>
    <n v="1.8"/>
    <n v="31193053"/>
    <s v="Profit"/>
  </r>
  <r>
    <x v="433"/>
    <n v="80"/>
    <n v="112"/>
    <n v="19151864"/>
    <s v="Comedy"/>
    <s v="Romance"/>
    <m/>
    <m/>
    <m/>
    <m/>
    <m/>
    <s v="My Best Friend's Girl"/>
    <n v="36983"/>
    <n v="100"/>
    <s v="English"/>
    <s v="USA"/>
    <s v="R"/>
    <n v="40000000"/>
    <n v="2008"/>
    <n v="5.9"/>
    <n v="1.9"/>
    <n v="-20848136"/>
    <s v="Loss"/>
  </r>
  <r>
    <x v="851"/>
    <n v="98"/>
    <n v="104"/>
    <n v="23393765"/>
    <s v="Drama"/>
    <s v="Romance"/>
    <m/>
    <m/>
    <m/>
    <m/>
    <m/>
    <s v="Endless Love"/>
    <n v="31323"/>
    <n v="76"/>
    <s v="English"/>
    <s v="USA"/>
    <s v="PG-13"/>
    <n v="20000000"/>
    <n v="2014"/>
    <n v="6.3"/>
    <n v="1.7"/>
    <n v="3393765"/>
    <s v="Profit"/>
  </r>
  <r>
    <x v="277"/>
    <n v="88"/>
    <n v="113"/>
    <n v="18882880"/>
    <s v="Comedy"/>
    <s v="Drama"/>
    <m/>
    <m/>
    <m/>
    <m/>
    <m/>
    <s v="Georgia Rule"/>
    <n v="20539"/>
    <n v="125"/>
    <s v="English"/>
    <s v="USA"/>
    <s v="R"/>
    <n v="20000000"/>
    <n v="2007"/>
    <n v="5.9"/>
    <n v="1.9"/>
    <n v="-1117120"/>
    <s v="Loss"/>
  </r>
  <r>
    <x v="852"/>
    <n v="13"/>
    <n v="98"/>
    <n v="8500000"/>
    <s v="Comedy"/>
    <m/>
    <m/>
    <m/>
    <m/>
    <m/>
    <m/>
    <s v="Under the Rainbow"/>
    <n v="2061"/>
    <n v="34"/>
    <s v="English"/>
    <s v="USA"/>
    <s v="PG"/>
    <n v="20000000"/>
    <n v="1981"/>
    <n v="5.4"/>
    <n v="1.6"/>
    <n v="-11500000"/>
    <s v="Loss"/>
  </r>
  <r>
    <x v="130"/>
    <n v="60"/>
    <n v="114"/>
    <n v="18252684"/>
    <s v="Comedy"/>
    <s v="Drama"/>
    <s v="Family"/>
    <m/>
    <m/>
    <m/>
    <m/>
    <s v="Simon Birch"/>
    <n v="18366"/>
    <n v="219"/>
    <s v="English"/>
    <s v="USA"/>
    <s v="PG"/>
    <n v="30000000"/>
    <n v="1998"/>
    <n v="6.9"/>
    <n v="1.9"/>
    <n v="-11747316"/>
    <s v="Loss"/>
  </r>
  <r>
    <x v="853"/>
    <n v="154"/>
    <n v="124"/>
    <n v="19661987"/>
    <s v="Drama"/>
    <m/>
    <m/>
    <m/>
    <m/>
    <m/>
    <m/>
    <s v="Reign Over Me"/>
    <n v="83786"/>
    <n v="231"/>
    <s v="English"/>
    <s v="USA"/>
    <s v="R"/>
    <n v="20000000"/>
    <n v="2007"/>
    <n v="7.5"/>
    <n v="2.1"/>
    <n v="-338013"/>
    <s v="Loss"/>
  </r>
  <r>
    <x v="484"/>
    <n v="274"/>
    <n v="148"/>
    <n v="18352454"/>
    <s v="Adventure"/>
    <s v="Biography"/>
    <s v="Drama"/>
    <m/>
    <m/>
    <m/>
    <m/>
    <s v="Into the Wild"/>
    <n v="426359"/>
    <n v="760"/>
    <s v="English"/>
    <s v="USA"/>
    <s v="R"/>
    <n v="15000000"/>
    <n v="2007"/>
    <n v="8.1999999999999993"/>
    <n v="2.5"/>
    <n v="3352454"/>
    <s v="Profit"/>
  </r>
  <r>
    <x v="223"/>
    <n v="110"/>
    <n v="108"/>
    <n v="17803796"/>
    <s v="Comedy"/>
    <m/>
    <m/>
    <m/>
    <m/>
    <m/>
    <m/>
    <s v="School for Scoundrels"/>
    <n v="26100"/>
    <n v="97"/>
    <s v="English"/>
    <s v="USA"/>
    <s v="PG-13"/>
    <n v="20000000"/>
    <n v="2006"/>
    <n v="5.9"/>
    <n v="1.8"/>
    <n v="-2196204"/>
    <s v="Loss"/>
  </r>
  <r>
    <x v="854"/>
    <n v="173"/>
    <n v="95"/>
    <n v="17529157"/>
    <s v="Adventure"/>
    <s v="Drama"/>
    <s v="Horror"/>
    <s v="Mystery"/>
    <s v="Thriller"/>
    <m/>
    <m/>
    <s v="Silent Hill: Revelation 3D"/>
    <n v="49888"/>
    <n v="220"/>
    <s v="English"/>
    <s v="France"/>
    <s v="R"/>
    <n v="20000000"/>
    <n v="2012"/>
    <n v="5"/>
    <n v="1.6"/>
    <n v="-2470843"/>
    <s v="Loss"/>
  </r>
  <r>
    <x v="402"/>
    <n v="165"/>
    <n v="108"/>
    <n v="25753840"/>
    <s v="Crime"/>
    <s v="Fantasy"/>
    <s v="Horror"/>
    <m/>
    <m/>
    <m/>
    <m/>
    <s v="From Dusk Till Dawn"/>
    <n v="219091"/>
    <n v="592"/>
    <s v="English"/>
    <s v="USA"/>
    <s v="R"/>
    <n v="19000000"/>
    <n v="1996"/>
    <n v="7.3"/>
    <n v="1.8"/>
    <n v="6753840"/>
    <s v="Profit"/>
  </r>
  <r>
    <x v="855"/>
    <n v="45"/>
    <n v="68"/>
    <n v="18081626"/>
    <s v="Animation"/>
    <s v="Family"/>
    <s v="Fantasy"/>
    <s v="Mystery"/>
    <m/>
    <m/>
    <m/>
    <s v="Pooh's Heffalump Movie"/>
    <n v="4180"/>
    <n v="32"/>
    <s v="English"/>
    <s v="USA"/>
    <s v="G"/>
    <n v="20000000"/>
    <n v="2005"/>
    <n v="6.4"/>
    <n v="1.1000000000000001"/>
    <n v="-1918374"/>
    <s v="Loss"/>
  </r>
  <r>
    <x v="722"/>
    <n v="45"/>
    <n v="103"/>
    <n v="17518220"/>
    <s v="Comedy"/>
    <s v="Drama"/>
    <s v="Romance"/>
    <m/>
    <m/>
    <m/>
    <m/>
    <s v="Home for the Holidays"/>
    <n v="9105"/>
    <n v="76"/>
    <s v="English"/>
    <s v="USA"/>
    <s v="PG-13"/>
    <n v="20000000"/>
    <n v="1995"/>
    <n v="6.6"/>
    <n v="1.7"/>
    <n v="-2481780"/>
    <s v="Loss"/>
  </r>
  <r>
    <x v="856"/>
    <n v="377"/>
    <n v="99"/>
    <n v="17104669"/>
    <s v="Action"/>
    <s v="Comedy"/>
    <s v="Crime"/>
    <s v="Fantasy"/>
    <m/>
    <m/>
    <m/>
    <s v="Kung Fu Hustle"/>
    <n v="99353"/>
    <n v="354"/>
    <s v="Cantonese"/>
    <s v="Hong Kong"/>
    <s v="R"/>
    <n v="20000000"/>
    <n v="2004"/>
    <n v="7.8"/>
    <n v="1.6"/>
    <n v="-2895331"/>
    <s v="Loss"/>
  </r>
  <r>
    <x v="857"/>
    <n v="43"/>
    <n v="88"/>
    <n v="16988996"/>
    <s v="Comedy"/>
    <s v="Family"/>
    <s v="Music"/>
    <s v="Musical"/>
    <m/>
    <m/>
    <m/>
    <s v="The Country Bears"/>
    <n v="3875"/>
    <n v="75"/>
    <s v="English"/>
    <s v="USA"/>
    <s v="G"/>
    <n v="35000000"/>
    <n v="2002"/>
    <n v="4"/>
    <n v="1.5"/>
    <n v="-18011004"/>
    <s v="Loss"/>
  </r>
  <r>
    <x v="11"/>
    <n v="201"/>
    <n v="128"/>
    <n v="15797907"/>
    <s v="Drama"/>
    <m/>
    <m/>
    <m/>
    <m/>
    <m/>
    <m/>
    <s v="The Kite Runner"/>
    <n v="68119"/>
    <n v="230"/>
    <s v="Dari"/>
    <s v="USA"/>
    <s v="PG-13"/>
    <n v="20000000"/>
    <n v="2007"/>
    <n v="7.6"/>
    <n v="2.1"/>
    <n v="-4202093"/>
    <s v="Loss"/>
  </r>
  <r>
    <x v="109"/>
    <n v="192"/>
    <n v="124"/>
    <n v="16248701"/>
    <s v="Drama"/>
    <m/>
    <m/>
    <m/>
    <m/>
    <m/>
    <m/>
    <s v="21 Grams"/>
    <n v="189683"/>
    <n v="559"/>
    <s v="English"/>
    <s v="USA"/>
    <s v="R"/>
    <n v="20000000"/>
    <n v="2003"/>
    <n v="7.7"/>
    <n v="2.1"/>
    <n v="-3751299"/>
    <s v="Loss"/>
  </r>
  <r>
    <x v="858"/>
    <n v="77"/>
    <n v="84"/>
    <n v="15712072"/>
    <s v="Action"/>
    <s v="Crime"/>
    <s v="Drama"/>
    <s v="Thriller"/>
    <m/>
    <m/>
    <m/>
    <s v="Paparazzi"/>
    <n v="13210"/>
    <n v="138"/>
    <s v="English"/>
    <s v="USA"/>
    <s v="PG-13"/>
    <n v="20000000"/>
    <n v="2004"/>
    <n v="5.8"/>
    <n v="1.4"/>
    <n v="-4287928"/>
    <s v="Loss"/>
  </r>
  <r>
    <x v="859"/>
    <n v="81"/>
    <n v="101"/>
    <n v="15408822"/>
    <s v="Comedy"/>
    <s v="Romance"/>
    <m/>
    <m/>
    <m/>
    <m/>
    <m/>
    <s v="A Guy Thing"/>
    <n v="14147"/>
    <n v="92"/>
    <s v="English"/>
    <s v="USA"/>
    <s v="PG-13"/>
    <n v="20000000"/>
    <n v="2003"/>
    <n v="5.6"/>
    <n v="1.7"/>
    <n v="-4591178"/>
    <s v="Loss"/>
  </r>
  <r>
    <x v="860"/>
    <n v="81"/>
    <n v="98"/>
    <n v="15464026"/>
    <s v="Comedy"/>
    <s v="Romance"/>
    <m/>
    <m/>
    <m/>
    <m/>
    <m/>
    <s v="Loser"/>
    <n v="23076"/>
    <n v="158"/>
    <s v="English"/>
    <s v="USA"/>
    <s v="PG-13"/>
    <n v="20000000"/>
    <n v="2000"/>
    <n v="5.3"/>
    <n v="1.6"/>
    <n v="-4535974"/>
    <s v="Loss"/>
  </r>
  <r>
    <x v="861"/>
    <n v="27"/>
    <n v="225"/>
    <n v="8000000"/>
    <s v="Biography"/>
    <s v="Drama"/>
    <s v="History"/>
    <m/>
    <m/>
    <m/>
    <m/>
    <s v="The Greatest Story Ever Told"/>
    <n v="6484"/>
    <n v="100"/>
    <s v="English"/>
    <s v="USA"/>
    <s v="G"/>
    <n v="20000000"/>
    <n v="1965"/>
    <n v="6.6"/>
    <n v="3.8"/>
    <n v="-12000000"/>
    <s v="Loss"/>
  </r>
  <r>
    <x v="658"/>
    <n v="111"/>
    <n v="88"/>
    <n v="14174654"/>
    <s v="Comedy"/>
    <m/>
    <m/>
    <m/>
    <m/>
    <m/>
    <m/>
    <s v="Disaster Movie"/>
    <n v="74945"/>
    <n v="359"/>
    <s v="English"/>
    <s v="USA"/>
    <s v="PG-13"/>
    <n v="25000000"/>
    <n v="2008"/>
    <n v="1.9"/>
    <n v="1.5"/>
    <n v="-10825346"/>
    <s v="Loss"/>
  </r>
  <r>
    <x v="524"/>
    <n v="107"/>
    <n v="88"/>
    <n v="15988876"/>
    <s v="Action"/>
    <s v="Crime"/>
    <s v="Thriller"/>
    <m/>
    <m/>
    <m/>
    <m/>
    <s v="Armored"/>
    <n v="26236"/>
    <n v="110"/>
    <s v="English"/>
    <s v="USA"/>
    <s v="PG-13"/>
    <n v="27000000"/>
    <n v="2009"/>
    <n v="5.7"/>
    <n v="1.5"/>
    <n v="-11011124"/>
    <s v="Loss"/>
  </r>
  <r>
    <x v="219"/>
    <n v="34"/>
    <n v="94"/>
    <n v="13801755"/>
    <s v="Action"/>
    <s v="Comedy"/>
    <s v="Crime"/>
    <s v="Thriller"/>
    <m/>
    <m/>
    <m/>
    <s v="The Man Who Knew Too Little"/>
    <n v="23928"/>
    <n v="100"/>
    <s v="English"/>
    <s v="USA"/>
    <s v="PG"/>
    <n v="20000000"/>
    <n v="1997"/>
    <n v="6.6"/>
    <n v="1.6"/>
    <n v="-6198245"/>
    <s v="Loss"/>
  </r>
  <r>
    <x v="862"/>
    <n v="151"/>
    <n v="117"/>
    <n v="13987482"/>
    <s v="Comedy"/>
    <s v="Romance"/>
    <m/>
    <m/>
    <m/>
    <m/>
    <m/>
    <s v="What's Your Number?"/>
    <n v="58957"/>
    <n v="91"/>
    <s v="English"/>
    <s v="USA"/>
    <s v="R"/>
    <n v="20000000"/>
    <n v="2011"/>
    <n v="6"/>
    <n v="2"/>
    <n v="-6012518"/>
    <s v="Loss"/>
  </r>
  <r>
    <x v="863"/>
    <n v="289"/>
    <n v="95"/>
    <n v="14291570"/>
    <s v="Action"/>
    <s v="Adventure"/>
    <s v="Sci-Fi"/>
    <s v="Thriller"/>
    <m/>
    <m/>
    <m/>
    <s v="Lockout"/>
    <n v="82082"/>
    <n v="236"/>
    <s v="English"/>
    <s v="France"/>
    <s v="PG-13"/>
    <n v="20000000"/>
    <n v="2012"/>
    <n v="6.1"/>
    <n v="1.6"/>
    <n v="-5708430"/>
    <s v="Loss"/>
  </r>
  <r>
    <x v="262"/>
    <n v="76"/>
    <n v="99"/>
    <n v="12181484"/>
    <s v="Comedy"/>
    <m/>
    <m/>
    <m/>
    <m/>
    <m/>
    <m/>
    <s v="Envy"/>
    <n v="26390"/>
    <n v="176"/>
    <s v="English"/>
    <s v="USA"/>
    <s v="PG-13"/>
    <n v="40000000"/>
    <n v="2004"/>
    <n v="4.8"/>
    <n v="1.6"/>
    <n v="-27818516"/>
    <s v="Loss"/>
  </r>
  <r>
    <x v="376"/>
    <n v="150"/>
    <n v="96"/>
    <n v="13630226"/>
    <s v="Action"/>
    <s v="Crime"/>
    <s v="Sci-Fi"/>
    <s v="Thriller"/>
    <m/>
    <m/>
    <m/>
    <s v="Crank: High Voltage"/>
    <n v="112516"/>
    <n v="223"/>
    <s v="English"/>
    <s v="USA"/>
    <s v="R"/>
    <n v="20000000"/>
    <n v="2009"/>
    <n v="6.2"/>
    <n v="1.6"/>
    <n v="-6369774"/>
    <s v="Loss"/>
  </r>
  <r>
    <x v="650"/>
    <n v="67"/>
    <n v="98"/>
    <n v="13383737"/>
    <s v="Comedy"/>
    <s v="Crime"/>
    <m/>
    <m/>
    <m/>
    <m/>
    <m/>
    <s v="Bullets Over Broadway"/>
    <n v="29385"/>
    <n v="86"/>
    <s v="English"/>
    <s v="USA"/>
    <s v="R"/>
    <n v="20000000"/>
    <n v="1994"/>
    <n v="7.5"/>
    <n v="1.6"/>
    <n v="-6616263"/>
    <s v="Loss"/>
  </r>
  <r>
    <x v="864"/>
    <n v="36"/>
    <n v="123"/>
    <n v="13391174"/>
    <s v="Biography"/>
    <s v="Drama"/>
    <s v="History"/>
    <m/>
    <m/>
    <m/>
    <m/>
    <s v="One Night with the King"/>
    <n v="5796"/>
    <n v="177"/>
    <s v="English"/>
    <s v="USA"/>
    <s v="PG"/>
    <n v="20000000"/>
    <n v="2006"/>
    <n v="6.3"/>
    <n v="2"/>
    <n v="-6608826"/>
    <s v="Loss"/>
  </r>
  <r>
    <x v="115"/>
    <n v="149"/>
    <n v="101"/>
    <n v="12987647"/>
    <s v="Drama"/>
    <s v="Mystery"/>
    <s v="Romance"/>
    <s v="Thriller"/>
    <s v="War"/>
    <m/>
    <m/>
    <s v="The Quiet American"/>
    <n v="24019"/>
    <n v="199"/>
    <s v="English"/>
    <s v="UK"/>
    <s v="R"/>
    <n v="30000000"/>
    <n v="2002"/>
    <n v="7.1"/>
    <n v="1.7"/>
    <n v="-17012353"/>
    <s v="Loss"/>
  </r>
  <r>
    <x v="1"/>
    <n v="156"/>
    <n v="102"/>
    <n v="12469811"/>
    <s v="Comedy"/>
    <s v="Drama"/>
    <m/>
    <m/>
    <m/>
    <m/>
    <m/>
    <s v="The Weather Man"/>
    <n v="69172"/>
    <n v="316"/>
    <s v="English"/>
    <s v="USA"/>
    <s v="R"/>
    <n v="22000000"/>
    <n v="2005"/>
    <n v="6.6"/>
    <n v="1.7"/>
    <n v="-9530189"/>
    <s v="Loss"/>
  </r>
  <r>
    <x v="363"/>
    <n v="64"/>
    <n v="94"/>
    <n v="12398628"/>
    <s v="Action"/>
    <s v="Crime"/>
    <s v="Drama"/>
    <s v="Sport"/>
    <m/>
    <m/>
    <m/>
    <s v="Undisputed"/>
    <n v="21542"/>
    <n v="88"/>
    <s v="English"/>
    <s v="USA"/>
    <s v="R"/>
    <n v="20000000"/>
    <n v="2002"/>
    <n v="6.1"/>
    <n v="1.6"/>
    <n v="-7601372"/>
    <s v="Loss"/>
  </r>
  <r>
    <x v="368"/>
    <n v="210"/>
    <n v="102"/>
    <n v="13214030"/>
    <s v="Comedy"/>
    <s v="Drama"/>
    <s v="Fantasy"/>
    <s v="Romance"/>
    <m/>
    <m/>
    <m/>
    <s v="Ghost Town"/>
    <n v="60516"/>
    <n v="147"/>
    <s v="English"/>
    <s v="USA"/>
    <s v="PG-13"/>
    <n v="20000000"/>
    <n v="2008"/>
    <n v="6.7"/>
    <n v="1.7"/>
    <n v="-6785970"/>
    <s v="Loss"/>
  </r>
  <r>
    <x v="191"/>
    <n v="113"/>
    <n v="108"/>
    <n v="12232937"/>
    <s v="Action"/>
    <s v="Crime"/>
    <s v="Thriller"/>
    <m/>
    <m/>
    <m/>
    <m/>
    <s v="12 Rounds"/>
    <n v="22823"/>
    <n v="113"/>
    <s v="English"/>
    <s v="USA"/>
    <s v="PG-13"/>
    <n v="22000000"/>
    <n v="2009"/>
    <n v="5.6"/>
    <n v="1.8"/>
    <n v="-9767063"/>
    <s v="Loss"/>
  </r>
  <r>
    <x v="55"/>
    <n v="390"/>
    <n v="116"/>
    <n v="12134420"/>
    <s v="Drama"/>
    <s v="Fantasy"/>
    <s v="Horror"/>
    <s v="Mystery"/>
    <m/>
    <m/>
    <m/>
    <s v="Let Me In"/>
    <n v="92237"/>
    <n v="366"/>
    <s v="English"/>
    <s v="UK"/>
    <s v="R"/>
    <n v="20000000"/>
    <n v="2010"/>
    <n v="7.2"/>
    <n v="1.9"/>
    <n v="-7865580"/>
    <s v="Loss"/>
  </r>
  <r>
    <x v="865"/>
    <n v="5"/>
    <n v="93"/>
    <n v="11784000"/>
    <s v="Action"/>
    <s v="Comedy"/>
    <s v="Family"/>
    <m/>
    <m/>
    <m/>
    <m/>
    <s v="3 Ninjas Kick Back"/>
    <n v="6701"/>
    <n v="26"/>
    <s v="English"/>
    <s v="USA"/>
    <s v="PG"/>
    <n v="20000000"/>
    <n v="1994"/>
    <n v="4.3"/>
    <n v="1.6"/>
    <n v="-8216000"/>
    <s v="Loss"/>
  </r>
  <r>
    <x v="144"/>
    <n v="248"/>
    <n v="102"/>
    <n v="11169531"/>
    <s v="Comedy"/>
    <m/>
    <m/>
    <m/>
    <m/>
    <m/>
    <m/>
    <s v="Be Kind Rewind"/>
    <n v="79855"/>
    <n v="235"/>
    <s v="English"/>
    <s v="UK"/>
    <s v="PG-13"/>
    <n v="20000000"/>
    <n v="2008"/>
    <n v="6.4"/>
    <n v="1.7"/>
    <n v="-8830469"/>
    <s v="Loss"/>
  </r>
  <r>
    <x v="464"/>
    <n v="137"/>
    <n v="103"/>
    <n v="11034436"/>
    <s v="Comedy"/>
    <s v="Drama"/>
    <s v="Music"/>
    <s v="War"/>
    <m/>
    <m/>
    <m/>
    <s v="Mrs Henderson Presents"/>
    <n v="13505"/>
    <n v="180"/>
    <s v="English"/>
    <s v="UK"/>
    <s v="R"/>
    <n v="20000000"/>
    <n v="2005"/>
    <n v="7.1"/>
    <n v="1.7"/>
    <n v="-8965564"/>
    <s v="Loss"/>
  </r>
  <r>
    <x v="773"/>
    <n v="214"/>
    <n v="115"/>
    <n v="12626905"/>
    <s v="Action"/>
    <s v="Crime"/>
    <s v="Drama"/>
    <s v="Thriller"/>
    <m/>
    <m/>
    <m/>
    <s v="Triple 9"/>
    <n v="32567"/>
    <n v="106"/>
    <s v="English"/>
    <s v="USA"/>
    <s v="R"/>
    <n v="20000000"/>
    <n v="2016"/>
    <n v="6.3"/>
    <n v="1.9"/>
    <n v="-7373095"/>
    <s v="Loss"/>
  </r>
  <r>
    <x v="650"/>
    <n v="104"/>
    <n v="96"/>
    <n v="10569071"/>
    <s v="Comedy"/>
    <m/>
    <m/>
    <m/>
    <m/>
    <m/>
    <m/>
    <s v="Deconstructing Harry"/>
    <n v="35586"/>
    <n v="131"/>
    <s v="English"/>
    <s v="USA"/>
    <s v="R"/>
    <n v="20000000"/>
    <n v="1997"/>
    <n v="7.4"/>
    <n v="1.6"/>
    <n v="-9430929"/>
    <s v="Loss"/>
  </r>
  <r>
    <x v="866"/>
    <n v="81"/>
    <n v="98"/>
    <n v="10544143"/>
    <s v="Comedy"/>
    <s v="Romance"/>
    <m/>
    <m/>
    <m/>
    <m/>
    <m/>
    <s v="Three to Tango"/>
    <n v="16372"/>
    <n v="121"/>
    <s v="English"/>
    <s v="Australia"/>
    <s v="PG-13"/>
    <n v="20000000"/>
    <n v="1999"/>
    <n v="6.1"/>
    <n v="1.6"/>
    <n v="-9455857"/>
    <s v="Loss"/>
  </r>
  <r>
    <x v="752"/>
    <n v="175"/>
    <n v="101"/>
    <n v="13650738"/>
    <s v="Comedy"/>
    <s v="Drama"/>
    <m/>
    <m/>
    <m/>
    <m/>
    <m/>
    <s v="Burnt"/>
    <n v="61360"/>
    <n v="129"/>
    <s v="English"/>
    <s v="USA"/>
    <s v="R"/>
    <n v="20000000"/>
    <n v="2015"/>
    <n v="6.6"/>
    <n v="1.7"/>
    <n v="-6349262"/>
    <s v="Loss"/>
  </r>
  <r>
    <x v="413"/>
    <n v="20"/>
    <n v="106"/>
    <n v="10555348"/>
    <s v="Comedy"/>
    <s v="Crime"/>
    <m/>
    <m/>
    <m/>
    <m/>
    <m/>
    <s v="We're No Angels"/>
    <n v="17349"/>
    <n v="42"/>
    <s v="English"/>
    <s v="USA"/>
    <s v="PG-13"/>
    <n v="20000000"/>
    <n v="1989"/>
    <n v="6"/>
    <n v="1.8"/>
    <n v="-9444652"/>
    <s v="Loss"/>
  </r>
  <r>
    <x v="650"/>
    <n v="69"/>
    <n v="101"/>
    <n v="9714482"/>
    <s v="Comedy"/>
    <s v="Musical"/>
    <s v="Romance"/>
    <m/>
    <m/>
    <m/>
    <m/>
    <s v="Everyone Says I Love You"/>
    <n v="30083"/>
    <n v="140"/>
    <s v="English"/>
    <s v="USA"/>
    <s v="R"/>
    <n v="20000000"/>
    <n v="1996"/>
    <n v="6.8"/>
    <n v="1.7"/>
    <n v="-10285518"/>
    <s v="Loss"/>
  </r>
  <r>
    <x v="32"/>
    <n v="166"/>
    <n v="111"/>
    <n v="9525276"/>
    <s v="Action"/>
    <s v="Crime"/>
    <s v="Thriller"/>
    <m/>
    <m/>
    <m/>
    <m/>
    <s v="Death Sentence"/>
    <n v="60156"/>
    <n v="299"/>
    <s v="English"/>
    <s v="USA"/>
    <s v="R"/>
    <n v="20000000"/>
    <n v="2007"/>
    <n v="6.8"/>
    <n v="1.8"/>
    <n v="-10474724"/>
    <s v="Loss"/>
  </r>
  <r>
    <x v="571"/>
    <n v="160"/>
    <n v="99"/>
    <n v="8855646"/>
    <s v="Adventure"/>
    <s v="Drama"/>
    <m/>
    <m/>
    <m/>
    <m/>
    <m/>
    <s v="Everybody's Fine"/>
    <n v="49855"/>
    <n v="117"/>
    <s v="English"/>
    <s v="USA"/>
    <s v="PG-13"/>
    <n v="21000000"/>
    <n v="2009"/>
    <n v="7.2"/>
    <n v="1.6"/>
    <n v="-12144354"/>
    <s v="Loss"/>
  </r>
  <r>
    <x v="867"/>
    <n v="32"/>
    <n v="88"/>
    <n v="9109322"/>
    <s v="Comedy"/>
    <s v="Family"/>
    <s v="Sci-Fi"/>
    <m/>
    <m/>
    <m/>
    <m/>
    <s v="Superbabies: Baby Geniuses 2"/>
    <n v="25371"/>
    <n v="129"/>
    <s v="English"/>
    <s v="Germany"/>
    <s v="PG"/>
    <n v="20000000"/>
    <n v="2004"/>
    <n v="1.9"/>
    <n v="1.5"/>
    <n v="-10890678"/>
    <s v="Loss"/>
  </r>
  <r>
    <x v="230"/>
    <n v="72"/>
    <n v="83"/>
    <n v="8326035"/>
    <s v="Action"/>
    <s v="Comedy"/>
    <s v="Crime"/>
    <m/>
    <m/>
    <m/>
    <m/>
    <s v="The Man"/>
    <n v="21933"/>
    <n v="76"/>
    <s v="English"/>
    <s v="Germany"/>
    <s v="PG-13"/>
    <n v="33000000"/>
    <n v="2005"/>
    <n v="5.5"/>
    <n v="1.4"/>
    <n v="-24673965"/>
    <s v="Loss"/>
  </r>
  <r>
    <x v="230"/>
    <n v="53"/>
    <n v="91"/>
    <n v="8104069"/>
    <s v="Action"/>
    <s v="Comedy"/>
    <s v="Crime"/>
    <m/>
    <m/>
    <m/>
    <m/>
    <s v="Code Name: The Cleaner"/>
    <n v="9785"/>
    <n v="26"/>
    <s v="English"/>
    <s v="USA"/>
    <s v="PG-13"/>
    <n v="20000000"/>
    <n v="2007"/>
    <n v="4.5"/>
    <n v="1.5"/>
    <n v="-11895931"/>
    <s v="Loss"/>
  </r>
  <r>
    <x v="305"/>
    <n v="76"/>
    <n v="108"/>
    <n v="8054280"/>
    <s v="Comedy"/>
    <s v="Crime"/>
    <s v="Music"/>
    <m/>
    <m/>
    <m/>
    <m/>
    <s v="Connie and Carla"/>
    <n v="6838"/>
    <n v="117"/>
    <s v="English"/>
    <s v="USA"/>
    <s v="PG-13"/>
    <n v="20000000"/>
    <n v="2004"/>
    <n v="6.3"/>
    <n v="1.8"/>
    <n v="-11945720"/>
    <s v="Loss"/>
  </r>
  <r>
    <x v="568"/>
    <n v="401"/>
    <n v="148"/>
    <n v="8093318"/>
    <s v="Comedy"/>
    <s v="Crime"/>
    <s v="Drama"/>
    <s v="Mystery"/>
    <s v="Romance"/>
    <m/>
    <m/>
    <s v="Inherent Vice"/>
    <n v="61935"/>
    <n v="242"/>
    <s v="English"/>
    <s v="USA"/>
    <s v="R"/>
    <n v="20000000"/>
    <n v="2014"/>
    <n v="6.7"/>
    <n v="2.5"/>
    <n v="-11906682"/>
    <s v="Loss"/>
  </r>
  <r>
    <x v="868"/>
    <n v="31"/>
    <n v="77"/>
    <n v="7382993"/>
    <s v="Adventure"/>
    <s v="Animation"/>
    <s v="Comedy"/>
    <s v="Family"/>
    <s v="Fantasy"/>
    <m/>
    <m/>
    <s v="Doogal"/>
    <n v="3851"/>
    <n v="114"/>
    <s v="English"/>
    <s v="USA"/>
    <s v="G"/>
    <n v="20000000"/>
    <n v="2006"/>
    <n v="2.8"/>
    <n v="1.3"/>
    <n v="-12617007"/>
    <s v="Loss"/>
  </r>
  <r>
    <x v="869"/>
    <n v="65"/>
    <n v="110"/>
    <n v="8888355"/>
    <s v="Drama"/>
    <s v="Music"/>
    <m/>
    <m/>
    <m/>
    <m/>
    <m/>
    <s v="Battle of the Year"/>
    <n v="7894"/>
    <n v="25"/>
    <s v="English"/>
    <s v="USA"/>
    <s v="PG-13"/>
    <n v="20000000"/>
    <n v="2013"/>
    <n v="5"/>
    <n v="1.8"/>
    <n v="-11111645"/>
    <s v="Loss"/>
  </r>
  <r>
    <x v="467"/>
    <n v="45"/>
    <n v="83"/>
    <n v="7001720"/>
    <s v="Comedy"/>
    <s v="Fantasy"/>
    <m/>
    <m/>
    <m/>
    <m/>
    <m/>
    <s v="An American Carol"/>
    <n v="8560"/>
    <n v="205"/>
    <s v="English"/>
    <s v="USA"/>
    <s v="PG-13"/>
    <n v="12000000"/>
    <n v="2008"/>
    <n v="4.3"/>
    <n v="1.4"/>
    <n v="-4998280"/>
    <s v="Loss"/>
  </r>
  <r>
    <x v="402"/>
    <n v="260"/>
    <n v="107"/>
    <n v="7268659"/>
    <s v="Action"/>
    <s v="Comedy"/>
    <s v="Crime"/>
    <s v="Thriller"/>
    <m/>
    <m/>
    <m/>
    <s v="Machete Kills"/>
    <n v="59248"/>
    <n v="164"/>
    <s v="English"/>
    <s v="Russia"/>
    <s v="R"/>
    <n v="20000000"/>
    <n v="2013"/>
    <n v="5.6"/>
    <n v="1.8"/>
    <n v="-12731341"/>
    <s v="Loss"/>
  </r>
  <r>
    <x v="870"/>
    <n v="129"/>
    <n v="100"/>
    <n v="6852144"/>
    <s v="Drama"/>
    <s v="Horror"/>
    <s v="Sci-Fi"/>
    <s v="Thriller"/>
    <m/>
    <m/>
    <m/>
    <s v="Willard"/>
    <n v="15169"/>
    <n v="213"/>
    <s v="English"/>
    <s v="Canada"/>
    <s v="PG-13"/>
    <n v="22000000"/>
    <n v="2003"/>
    <n v="6.2"/>
    <n v="1.7"/>
    <n v="-15147856"/>
    <s v="Loss"/>
  </r>
  <r>
    <x v="742"/>
    <n v="58"/>
    <n v="87"/>
    <n v="6563357"/>
    <s v="Adventure"/>
    <s v="Comedy"/>
    <m/>
    <m/>
    <m/>
    <m/>
    <m/>
    <s v="Strange Wilderness"/>
    <n v="18571"/>
    <n v="120"/>
    <s v="English"/>
    <s v="USA"/>
    <s v="R"/>
    <n v="20000000"/>
    <n v="2008"/>
    <n v="5.3"/>
    <n v="1.4"/>
    <n v="-13436643"/>
    <s v="Loss"/>
  </r>
  <r>
    <x v="871"/>
    <n v="103"/>
    <n v="154"/>
    <n v="6201757"/>
    <s v="Biography"/>
    <s v="Comedy"/>
    <s v="Drama"/>
    <s v="History"/>
    <s v="Music"/>
    <s v="Musical"/>
    <m/>
    <s v="Topsy-Turvy"/>
    <n v="10037"/>
    <n v="202"/>
    <s v="English"/>
    <s v="UK"/>
    <s v="R"/>
    <n v="10000000"/>
    <n v="1999"/>
    <n v="7.4"/>
    <n v="2.6"/>
    <n v="-3798243"/>
    <s v="Loss"/>
  </r>
  <r>
    <x v="872"/>
    <n v="45"/>
    <n v="106"/>
    <n v="6420319"/>
    <s v="Drama"/>
    <s v="War"/>
    <m/>
    <m/>
    <m/>
    <m/>
    <m/>
    <s v="Little Boy"/>
    <n v="15978"/>
    <n v="122"/>
    <s v="English"/>
    <s v="Mexico"/>
    <s v="PG-13"/>
    <n v="20000000"/>
    <n v="2015"/>
    <n v="7.4"/>
    <n v="1.8"/>
    <n v="-13579681"/>
    <s v="Loss"/>
  </r>
  <r>
    <x v="448"/>
    <n v="345"/>
    <n v="99"/>
    <n v="5702083"/>
    <s v="Biography"/>
    <s v="Drama"/>
    <s v="Thriller"/>
    <m/>
    <m/>
    <m/>
    <m/>
    <s v="A Dangerous Method"/>
    <n v="80617"/>
    <n v="190"/>
    <s v="English"/>
    <s v="UK"/>
    <s v="R"/>
    <n v="15000000"/>
    <n v="2011"/>
    <n v="6.5"/>
    <n v="1.6"/>
    <n v="-9297917"/>
    <s v="Loss"/>
  </r>
  <r>
    <x v="719"/>
    <n v="232"/>
    <n v="100"/>
    <n v="5480996"/>
    <s v="Animation"/>
    <s v="Drama"/>
    <s v="Mystery"/>
    <s v="Sci-Fi"/>
    <s v="Thriller"/>
    <m/>
    <m/>
    <s v="A Scanner Darkly"/>
    <n v="89383"/>
    <n v="293"/>
    <s v="English"/>
    <s v="USA"/>
    <s v="R"/>
    <n v="8700000"/>
    <n v="2006"/>
    <n v="7.1"/>
    <n v="1.7"/>
    <n v="-3219004"/>
    <s v="Loss"/>
  </r>
  <r>
    <x v="73"/>
    <n v="116"/>
    <n v="116"/>
    <n v="6002756"/>
    <s v="Biography"/>
    <s v="Drama"/>
    <s v="Sport"/>
    <m/>
    <m/>
    <m/>
    <m/>
    <s v="Chasing Mavericks"/>
    <n v="24997"/>
    <n v="75"/>
    <s v="English"/>
    <s v="USA"/>
    <s v="PG"/>
    <n v="20000000"/>
    <n v="2012"/>
    <n v="7.2"/>
    <n v="1.9"/>
    <n v="-13997244"/>
    <s v="Loss"/>
  </r>
  <r>
    <x v="369"/>
    <n v="148"/>
    <n v="94"/>
    <n v="5132655"/>
    <s v="Horror"/>
    <s v="Sci-Fi"/>
    <m/>
    <m/>
    <m/>
    <m/>
    <m/>
    <s v="Alone in the Dark"/>
    <n v="37626"/>
    <n v="521"/>
    <s v="English"/>
    <s v="Canada"/>
    <s v="R"/>
    <n v="20000000"/>
    <n v="2005"/>
    <n v="2.2999999999999998"/>
    <n v="1.6"/>
    <n v="-14867345"/>
    <s v="Loss"/>
  </r>
  <r>
    <x v="716"/>
    <n v="79"/>
    <n v="111"/>
    <n v="5205343"/>
    <s v="Comedy"/>
    <s v="Drama"/>
    <s v="Family"/>
    <s v="Music"/>
    <s v="Romance"/>
    <m/>
    <m/>
    <s v="Bandslam"/>
    <n v="11958"/>
    <n v="39"/>
    <s v="English"/>
    <s v="USA"/>
    <s v="PG"/>
    <n v="20000000"/>
    <n v="2009"/>
    <n v="6.4"/>
    <n v="1.8"/>
    <n v="-14794657"/>
    <s v="Loss"/>
  </r>
  <r>
    <x v="873"/>
    <n v="167"/>
    <n v="100"/>
    <n v="5005883"/>
    <s v="Drama"/>
    <s v="Mystery"/>
    <s v="Romance"/>
    <s v="Thriller"/>
    <m/>
    <m/>
    <m/>
    <s v="Birth"/>
    <n v="29649"/>
    <n v="361"/>
    <s v="English"/>
    <s v="USA"/>
    <s v="R"/>
    <n v="20000000"/>
    <n v="2004"/>
    <n v="6.1"/>
    <n v="1.7"/>
    <n v="-14994117"/>
    <s v="Loss"/>
  </r>
  <r>
    <x v="874"/>
    <n v="350"/>
    <n v="125"/>
    <n v="5749134"/>
    <s v="Action"/>
    <s v="Crime"/>
    <s v="Drama"/>
    <s v="Thriller"/>
    <m/>
    <m/>
    <m/>
    <s v="A Most Violent Year"/>
    <n v="45799"/>
    <n v="180"/>
    <s v="English"/>
    <s v="USA"/>
    <s v="R"/>
    <n v="20000000"/>
    <n v="2014"/>
    <n v="7"/>
    <n v="2.1"/>
    <n v="-14250866"/>
    <s v="Loss"/>
  </r>
  <r>
    <x v="875"/>
    <n v="99"/>
    <n v="119"/>
    <n v="4234040"/>
    <s v="Biography"/>
    <s v="Drama"/>
    <m/>
    <m/>
    <m/>
    <m/>
    <m/>
    <s v="Flash of Genius"/>
    <n v="14301"/>
    <n v="45"/>
    <s v="English"/>
    <s v="USA"/>
    <s v="PG-13"/>
    <n v="20000000"/>
    <n v="2008"/>
    <n v="7"/>
    <n v="2"/>
    <n v="-15765960"/>
    <s v="Loss"/>
  </r>
  <r>
    <x v="876"/>
    <n v="231"/>
    <n v="135"/>
    <n v="4001121"/>
    <s v="Biography"/>
    <s v="Drama"/>
    <s v="Music"/>
    <m/>
    <m/>
    <m/>
    <m/>
    <s v="I'm Not There."/>
    <n v="48346"/>
    <n v="230"/>
    <s v="English"/>
    <s v="USA"/>
    <s v="R"/>
    <n v="20000000"/>
    <n v="2007"/>
    <n v="7"/>
    <n v="2.2000000000000002"/>
    <n v="-15998879"/>
    <s v="Loss"/>
  </r>
  <r>
    <x v="877"/>
    <n v="119"/>
    <n v="93"/>
    <n v="3749061"/>
    <s v="Action"/>
    <s v="Thriller"/>
    <m/>
    <m/>
    <m/>
    <m/>
    <m/>
    <s v="The Cold Light of Day"/>
    <n v="28629"/>
    <n v="113"/>
    <s v="English"/>
    <s v="USA"/>
    <s v="PG-13"/>
    <n v="20000000"/>
    <n v="2012"/>
    <n v="4.9000000000000004"/>
    <n v="1.6"/>
    <n v="-16250939"/>
    <s v="Loss"/>
  </r>
  <r>
    <x v="645"/>
    <n v="182"/>
    <n v="114"/>
    <n v="3519627"/>
    <s v="Adventure"/>
    <s v="Comedy"/>
    <s v="Drama"/>
    <s v="Romance"/>
    <m/>
    <m/>
    <m/>
    <s v="The Brothers Bloom"/>
    <n v="41737"/>
    <n v="105"/>
    <s v="English"/>
    <s v="USA"/>
    <s v="PG-13"/>
    <n v="20000000"/>
    <n v="2008"/>
    <n v="6.9"/>
    <n v="1.9"/>
    <n v="-16480373"/>
    <s v="Loss"/>
  </r>
  <r>
    <x v="878"/>
    <n v="245"/>
    <n v="124"/>
    <n v="3081925"/>
    <s v="Comedy"/>
    <s v="Drama"/>
    <s v="Romance"/>
    <m/>
    <m/>
    <m/>
    <m/>
    <s v="Synecdoche, New York"/>
    <n v="55842"/>
    <n v="274"/>
    <s v="English"/>
    <s v="USA"/>
    <s v="R"/>
    <n v="21000000"/>
    <n v="2008"/>
    <n v="7.5"/>
    <n v="2.1"/>
    <n v="-17918075"/>
    <s v="Loss"/>
  </r>
  <r>
    <x v="612"/>
    <n v="174"/>
    <n v="134"/>
    <n v="2298191"/>
    <s v="Adventure"/>
    <s v="Animation"/>
    <s v="Fantasy"/>
    <m/>
    <m/>
    <m/>
    <m/>
    <s v="Princess Mononoke"/>
    <n v="221552"/>
    <n v="570"/>
    <s v="Japanese"/>
    <s v="Japan"/>
    <s v="PG-13"/>
    <n v="2400000000"/>
    <n v="1997"/>
    <n v="8.4"/>
    <n v="2.2000000000000002"/>
    <n v="-2397701809"/>
    <s v="Loss"/>
  </r>
  <r>
    <x v="879"/>
    <n v="69"/>
    <n v="114"/>
    <n v="2353728"/>
    <s v="Comedy"/>
    <s v="Drama"/>
    <s v="Mystery"/>
    <s v="Romance"/>
    <s v="Thriller"/>
    <s v="War"/>
    <m/>
    <s v="Bon voyage"/>
    <n v="4293"/>
    <n v="53"/>
    <s v="French"/>
    <s v="France"/>
    <s v="PG-13"/>
    <n v="20000000"/>
    <n v="2003"/>
    <n v="6.9"/>
    <n v="1.9"/>
    <n v="-17646272"/>
    <s v="Loss"/>
  </r>
  <r>
    <x v="880"/>
    <n v="26"/>
    <n v="124"/>
    <n v="2000000"/>
    <s v="Biography"/>
    <s v="Comedy"/>
    <s v="Musical"/>
    <m/>
    <m/>
    <m/>
    <m/>
    <s v="Can't Stop the Music"/>
    <n v="2998"/>
    <n v="74"/>
    <s v="English"/>
    <s v="USA"/>
    <s v="PG"/>
    <n v="20000000"/>
    <n v="1980"/>
    <n v="4.5"/>
    <n v="2.1"/>
    <n v="-18000000"/>
    <s v="Loss"/>
  </r>
  <r>
    <x v="773"/>
    <n v="168"/>
    <n v="104"/>
    <n v="1900725"/>
    <s v="Crime"/>
    <s v="Drama"/>
    <s v="Western"/>
    <m/>
    <m/>
    <m/>
    <m/>
    <s v="The Proposition"/>
    <n v="43205"/>
    <n v="232"/>
    <s v="English"/>
    <s v="Australia"/>
    <s v="R"/>
    <n v="2000000"/>
    <n v="2005"/>
    <n v="7.4"/>
    <n v="1.7"/>
    <n v="-99275"/>
    <s v="Loss"/>
  </r>
  <r>
    <x v="881"/>
    <n v="27"/>
    <n v="118"/>
    <n v="2246000"/>
    <s v="Biography"/>
    <s v="Drama"/>
    <s v="Sport"/>
    <m/>
    <m/>
    <m/>
    <m/>
    <s v="Courage"/>
    <n v="2302"/>
    <n v="20"/>
    <s v="English"/>
    <s v="USA"/>
    <s v="PG"/>
    <n v="20000000"/>
    <n v="2015"/>
    <n v="7"/>
    <n v="2"/>
    <n v="-17754000"/>
    <s v="Loss"/>
  </r>
  <r>
    <x v="771"/>
    <n v="28"/>
    <n v="80"/>
    <n v="1646664"/>
    <s v="Comedy"/>
    <s v="Music"/>
    <m/>
    <m/>
    <m/>
    <m/>
    <m/>
    <s v="Marci X"/>
    <n v="4518"/>
    <n v="66"/>
    <s v="English"/>
    <s v="USA"/>
    <s v="R"/>
    <n v="20000000"/>
    <n v="2003"/>
    <n v="2.8"/>
    <n v="1.3"/>
    <n v="-18353336"/>
    <s v="Loss"/>
  </r>
  <r>
    <x v="674"/>
    <n v="146"/>
    <n v="107"/>
    <n v="1190018"/>
    <s v="Action"/>
    <s v="Drama"/>
    <s v="Sci-Fi"/>
    <s v="Thriller"/>
    <m/>
    <m/>
    <m/>
    <s v="Equilibrium"/>
    <n v="261317"/>
    <n v="1137"/>
    <s v="English"/>
    <s v="USA"/>
    <s v="R"/>
    <n v="20000000"/>
    <n v="2002"/>
    <n v="7.5"/>
    <n v="1.8"/>
    <n v="-18809982"/>
    <s v="Loss"/>
  </r>
  <r>
    <x v="142"/>
    <n v="67"/>
    <n v="125"/>
    <n v="1027749"/>
    <s v="Drama"/>
    <s v="War"/>
    <m/>
    <m/>
    <m/>
    <m/>
    <m/>
    <s v="The Children of Huang Shi"/>
    <n v="8087"/>
    <n v="33"/>
    <s v="English"/>
    <s v="Australia"/>
    <s v="R"/>
    <n v="40000000"/>
    <n v="2008"/>
    <n v="7.1"/>
    <n v="2.1"/>
    <n v="-38972251"/>
    <s v="Loss"/>
  </r>
  <r>
    <x v="705"/>
    <n v="93"/>
    <n v="115"/>
    <n v="882710"/>
    <s v="Crime"/>
    <s v="Drama"/>
    <s v="Romance"/>
    <s v="Thriller"/>
    <m/>
    <m/>
    <m/>
    <s v="The Yards"/>
    <n v="16215"/>
    <n v="138"/>
    <s v="English"/>
    <s v="USA"/>
    <s v="R"/>
    <n v="24000000"/>
    <n v="2000"/>
    <n v="6.4"/>
    <n v="1.9"/>
    <n v="-23117290"/>
    <s v="Loss"/>
  </r>
  <r>
    <x v="308"/>
    <n v="131"/>
    <n v="122"/>
    <n v="531009"/>
    <s v="Drama"/>
    <s v="Romance"/>
    <m/>
    <m/>
    <m/>
    <m/>
    <m/>
    <s v="By the Sea"/>
    <n v="7976"/>
    <n v="61"/>
    <s v="English"/>
    <s v="USA"/>
    <s v="R"/>
    <n v="10000000"/>
    <n v="2015"/>
    <n v="5.3"/>
    <n v="2"/>
    <n v="-9468991"/>
    <s v="Loss"/>
  </r>
  <r>
    <x v="882"/>
    <n v="105"/>
    <n v="103"/>
    <n v="410388"/>
    <s v="Action"/>
    <s v="Adventure"/>
    <s v="Animation"/>
    <s v="Family"/>
    <s v="Sci-Fi"/>
    <s v="Thriller"/>
    <m/>
    <s v="Steamboy"/>
    <n v="13727"/>
    <n v="79"/>
    <s v="Japanese"/>
    <s v="Japan"/>
    <s v="PG-13"/>
    <n v="2127519898"/>
    <n v="2004"/>
    <n v="6.9"/>
    <n v="1.7"/>
    <n v="-2127109510"/>
    <s v="Loss"/>
  </r>
  <r>
    <x v="883"/>
    <n v="21"/>
    <n v="101"/>
    <n v="375474"/>
    <s v="Drama"/>
    <s v="History"/>
    <s v="Sport"/>
    <m/>
    <m/>
    <m/>
    <m/>
    <s v="The Game of Their Lives"/>
    <n v="2613"/>
    <n v="46"/>
    <s v="English"/>
    <s v="USA"/>
    <s v="PG"/>
    <n v="20000000"/>
    <n v="2005"/>
    <n v="6.2"/>
    <n v="1.7"/>
    <n v="-19624526"/>
    <s v="Loss"/>
  </r>
  <r>
    <x v="51"/>
    <n v="9"/>
    <n v="107"/>
    <n v="305070"/>
    <s v="Action"/>
    <s v="Adventure"/>
    <s v="Drama"/>
    <s v="History"/>
    <s v="Romance"/>
    <m/>
    <m/>
    <s v="Rapa Nui"/>
    <n v="3843"/>
    <n v="25"/>
    <s v="English"/>
    <s v="USA"/>
    <s v="R"/>
    <n v="20000000"/>
    <n v="1994"/>
    <n v="6.4"/>
    <n v="1.8"/>
    <n v="-19694930"/>
    <s v="Loss"/>
  </r>
  <r>
    <x v="584"/>
    <n v="138"/>
    <n v="107"/>
    <n v="1183354"/>
    <s v="Action"/>
    <s v="Comedy"/>
    <s v="Crime"/>
    <s v="Fantasy"/>
    <s v="Horror"/>
    <s v="Mystery"/>
    <s v="Sci-Fi"/>
    <s v="Dylan Dog: Dead of Night"/>
    <n v="13026"/>
    <n v="75"/>
    <s v="English"/>
    <s v="USA"/>
    <s v="PG-13"/>
    <n v="20000000"/>
    <n v="2010"/>
    <n v="5.0999999999999996"/>
    <n v="1.8"/>
    <n v="-18816646"/>
    <s v="Loss"/>
  </r>
  <r>
    <x v="884"/>
    <n v="42"/>
    <n v="100"/>
    <n v="121972"/>
    <s v="Crime"/>
    <s v="Drama"/>
    <s v="Mystery"/>
    <m/>
    <m/>
    <m/>
    <m/>
    <s v="People I Know"/>
    <n v="9868"/>
    <n v="81"/>
    <s v="English"/>
    <s v="USA"/>
    <s v="R"/>
    <n v="22000000"/>
    <n v="2002"/>
    <n v="5.5"/>
    <n v="1.7"/>
    <n v="-21878028"/>
    <s v="Loss"/>
  </r>
  <r>
    <x v="480"/>
    <n v="92"/>
    <n v="110"/>
    <n v="263365"/>
    <s v="Comedy"/>
    <s v="Drama"/>
    <s v="Fantasy"/>
    <s v="Romance"/>
    <m/>
    <m/>
    <m/>
    <s v="The Tempest"/>
    <n v="6147"/>
    <n v="36"/>
    <s v="English"/>
    <s v="USA"/>
    <s v="PG-13"/>
    <n v="20000000"/>
    <n v="2010"/>
    <n v="5.4"/>
    <n v="1.8"/>
    <n v="-19736635"/>
    <s v="Loss"/>
  </r>
  <r>
    <x v="814"/>
    <n v="143"/>
    <n v="125"/>
    <n v="8047690"/>
    <s v="Drama"/>
    <s v="Romance"/>
    <m/>
    <m/>
    <m/>
    <m/>
    <m/>
    <s v="The Painted Veil"/>
    <n v="77656"/>
    <n v="220"/>
    <s v="Mandarin"/>
    <s v="China"/>
    <s v="PG-13"/>
    <n v="19400000"/>
    <n v="2006"/>
    <n v="7.5"/>
    <n v="2.1"/>
    <n v="-11352310"/>
    <s v="Loss"/>
  </r>
  <r>
    <x v="807"/>
    <n v="160"/>
    <n v="184"/>
    <n v="476270"/>
    <s v="Action"/>
    <s v="Biography"/>
    <s v="Crime"/>
    <s v="Drama"/>
    <m/>
    <m/>
    <m/>
    <s v="The Baader Meinhof Complex"/>
    <n v="29602"/>
    <n v="110"/>
    <s v="German"/>
    <s v="Germany"/>
    <s v="R"/>
    <n v="20000000"/>
    <n v="2008"/>
    <n v="7.4"/>
    <n v="3.1"/>
    <n v="-19523730"/>
    <s v="Loss"/>
  </r>
  <r>
    <x v="245"/>
    <n v="92"/>
    <n v="236"/>
    <n v="184208848"/>
    <s v="Adventure"/>
    <s v="Drama"/>
    <s v="Western"/>
    <m/>
    <m/>
    <m/>
    <m/>
    <s v="Dances with Wolves"/>
    <n v="186485"/>
    <n v="382"/>
    <s v="English"/>
    <s v="USA"/>
    <s v="PG-13"/>
    <n v="22000000"/>
    <n v="1990"/>
    <n v="8"/>
    <n v="3.9"/>
    <n v="162208848"/>
    <s v="Profit"/>
  </r>
  <r>
    <x v="531"/>
    <n v="286"/>
    <n v="97"/>
    <n v="100292856"/>
    <s v="Comedy"/>
    <m/>
    <m/>
    <m/>
    <m/>
    <m/>
    <m/>
    <s v="Bad Teacher"/>
    <n v="160418"/>
    <n v="296"/>
    <s v="English"/>
    <s v="USA"/>
    <s v="R"/>
    <n v="20000000"/>
    <n v="2011"/>
    <n v="5.7"/>
    <n v="1.6"/>
    <n v="80292856"/>
    <s v="Profit"/>
  </r>
  <r>
    <x v="358"/>
    <n v="43"/>
    <n v="113"/>
    <n v="58571513"/>
    <s v="Crime"/>
    <s v="Drama"/>
    <s v="Mystery"/>
    <s v="Thriller"/>
    <m/>
    <m/>
    <m/>
    <s v="Sea of Love"/>
    <n v="30213"/>
    <n v="112"/>
    <s v="English"/>
    <s v="USA"/>
    <s v="R"/>
    <n v="19000000"/>
    <n v="1989"/>
    <n v="6.8"/>
    <n v="1.9"/>
    <n v="39571513"/>
    <s v="Profit"/>
  </r>
  <r>
    <x v="885"/>
    <n v="69"/>
    <n v="95"/>
    <n v="51431160"/>
    <s v="Comedy"/>
    <s v="Family"/>
    <s v="Romance"/>
    <m/>
    <m/>
    <m/>
    <m/>
    <s v="A Cinderella Story"/>
    <n v="62861"/>
    <n v="232"/>
    <s v="English"/>
    <s v="USA"/>
    <s v="PG"/>
    <n v="20000000"/>
    <n v="2004"/>
    <n v="5.9"/>
    <n v="1.6"/>
    <n v="31431160"/>
    <s v="Profit"/>
  </r>
  <r>
    <x v="518"/>
    <n v="242"/>
    <n v="103"/>
    <n v="103001286"/>
    <s v="Horror"/>
    <s v="Mystery"/>
    <m/>
    <m/>
    <m/>
    <m/>
    <m/>
    <s v="Scream"/>
    <n v="222018"/>
    <n v="869"/>
    <s v="English"/>
    <s v="USA"/>
    <s v="R"/>
    <n v="15000000"/>
    <n v="1996"/>
    <n v="7.2"/>
    <n v="1.7"/>
    <n v="88001286"/>
    <s v="Profit"/>
  </r>
  <r>
    <x v="840"/>
    <n v="149"/>
    <n v="91"/>
    <n v="41867960"/>
    <s v="Horror"/>
    <m/>
    <m/>
    <m/>
    <m/>
    <m/>
    <m/>
    <s v="Thir13en Ghosts"/>
    <n v="65512"/>
    <n v="478"/>
    <s v="English"/>
    <s v="USA"/>
    <s v="R"/>
    <n v="20000000"/>
    <n v="2001"/>
    <n v="5.5"/>
    <n v="1.5"/>
    <n v="21867960"/>
    <s v="Profit"/>
  </r>
  <r>
    <x v="41"/>
    <n v="198"/>
    <n v="116"/>
    <n v="210609762"/>
    <s v="Adventure"/>
    <s v="Comedy"/>
    <s v="Sci-Fi"/>
    <m/>
    <m/>
    <m/>
    <m/>
    <s v="Back to the Future"/>
    <n v="732212"/>
    <n v="809"/>
    <s v="English"/>
    <s v="USA"/>
    <s v="PG"/>
    <n v="19000000"/>
    <n v="1985"/>
    <n v="8.5"/>
    <n v="1.9"/>
    <n v="191609762"/>
    <s v="Profit"/>
  </r>
  <r>
    <x v="548"/>
    <n v="147"/>
    <n v="93"/>
    <n v="40846082"/>
    <s v="Horror"/>
    <s v="Mystery"/>
    <s v="Thriller"/>
    <m/>
    <m/>
    <m/>
    <m/>
    <s v="House on Haunted Hill"/>
    <n v="45317"/>
    <n v="536"/>
    <s v="English"/>
    <s v="USA"/>
    <s v="R"/>
    <n v="19000000"/>
    <n v="1999"/>
    <n v="5.6"/>
    <n v="1.6"/>
    <n v="21846082"/>
    <s v="Profit"/>
  </r>
  <r>
    <x v="735"/>
    <n v="36"/>
    <n v="113"/>
    <n v="51697449"/>
    <s v="Comedy"/>
    <s v="Drama"/>
    <m/>
    <m/>
    <m/>
    <m/>
    <m/>
    <s v="I Can Do Bad All by Myself"/>
    <n v="8346"/>
    <n v="59"/>
    <s v="English"/>
    <s v="USA"/>
    <s v="PG-13"/>
    <n v="13000000"/>
    <n v="2009"/>
    <n v="4.0999999999999996"/>
    <n v="1.9"/>
    <n v="38697449"/>
    <s v="Profit"/>
  </r>
  <r>
    <x v="326"/>
    <n v="181"/>
    <n v="101"/>
    <n v="27758465"/>
    <s v="Comedy"/>
    <s v="Drama"/>
    <s v="Romance"/>
    <m/>
    <m/>
    <m/>
    <m/>
    <s v="The Switch"/>
    <n v="77987"/>
    <n v="120"/>
    <s v="English"/>
    <s v="USA"/>
    <s v="PG-13"/>
    <n v="19000000"/>
    <n v="2010"/>
    <n v="6.1"/>
    <n v="1.7"/>
    <n v="8758465"/>
    <s v="Profit"/>
  </r>
  <r>
    <x v="76"/>
    <n v="97"/>
    <n v="95"/>
    <n v="56127162"/>
    <s v="Comedy"/>
    <s v="Romance"/>
    <m/>
    <m/>
    <m/>
    <m/>
    <m/>
    <s v="Just Married"/>
    <n v="57479"/>
    <n v="205"/>
    <s v="English"/>
    <s v="USA"/>
    <s v="PG-13"/>
    <n v="18000000"/>
    <n v="2003"/>
    <n v="5.4"/>
    <n v="1.6"/>
    <n v="38127162"/>
    <s v="Profit"/>
  </r>
  <r>
    <x v="94"/>
    <n v="167"/>
    <n v="109"/>
    <n v="1357042"/>
    <s v="Biography"/>
    <s v="Drama"/>
    <s v="Thriller"/>
    <m/>
    <m/>
    <m/>
    <m/>
    <s v="The Devil's Double"/>
    <n v="53977"/>
    <n v="125"/>
    <s v="English"/>
    <s v="Belgium"/>
    <s v="R"/>
    <n v="15000000"/>
    <n v="2011"/>
    <n v="7.1"/>
    <n v="1.8"/>
    <n v="-13642958"/>
    <s v="Loss"/>
  </r>
  <r>
    <x v="886"/>
    <n v="47"/>
    <n v="85"/>
    <n v="15911333"/>
    <s v="Adventure"/>
    <s v="Comedy"/>
    <s v="Drama"/>
    <s v="Family"/>
    <s v="Fantasy"/>
    <m/>
    <m/>
    <s v="Thomas and the Magic Railroad"/>
    <n v="2855"/>
    <n v="119"/>
    <s v="English"/>
    <s v="UK"/>
    <s v="G"/>
    <n v="19000000"/>
    <n v="2000"/>
    <n v="3.6"/>
    <n v="1.4"/>
    <n v="-3088667"/>
    <s v="Loss"/>
  </r>
  <r>
    <x v="104"/>
    <n v="308"/>
    <n v="101"/>
    <n v="39103378"/>
    <s v="Horror"/>
    <s v="Thriller"/>
    <m/>
    <m/>
    <m/>
    <m/>
    <m/>
    <s v="The Crazies"/>
    <n v="93272"/>
    <n v="251"/>
    <s v="English"/>
    <s v="USA"/>
    <s v="R"/>
    <n v="20000000"/>
    <n v="2010"/>
    <n v="6.5"/>
    <n v="1.7"/>
    <n v="19103378"/>
    <s v="Profit"/>
  </r>
  <r>
    <x v="612"/>
    <n v="246"/>
    <n v="125"/>
    <n v="10049886"/>
    <s v="Adventure"/>
    <s v="Animation"/>
    <s v="Family"/>
    <s v="Fantasy"/>
    <m/>
    <m/>
    <m/>
    <s v="Spirited Away"/>
    <n v="417971"/>
    <n v="902"/>
    <s v="Japanese"/>
    <s v="Japan"/>
    <s v="PG"/>
    <n v="19000000"/>
    <n v="2001"/>
    <n v="8.6"/>
    <n v="2.1"/>
    <n v="-8950114"/>
    <s v="Loss"/>
  </r>
  <r>
    <x v="139"/>
    <n v="29"/>
    <n v="132"/>
    <n v="8600000"/>
    <s v="Action"/>
    <s v="Adventure"/>
    <s v="Drama"/>
    <s v="History"/>
    <s v="Romance"/>
    <m/>
    <m/>
    <s v="The Bounty"/>
    <n v="17982"/>
    <n v="95"/>
    <s v="English"/>
    <s v="UK"/>
    <s v="PG"/>
    <n v="25000000"/>
    <n v="1984"/>
    <n v="7"/>
    <n v="2.2000000000000002"/>
    <n v="-16400000"/>
    <s v="Loss"/>
  </r>
  <r>
    <x v="887"/>
    <n v="252"/>
    <n v="131"/>
    <n v="21483154"/>
    <s v="Drama"/>
    <s v="War"/>
    <m/>
    <m/>
    <m/>
    <m/>
    <m/>
    <s v="The Book Thief"/>
    <n v="98741"/>
    <n v="236"/>
    <s v="English"/>
    <s v="USA"/>
    <s v="PG-13"/>
    <n v="19000000"/>
    <n v="2013"/>
    <n v="7.6"/>
    <n v="2.2000000000000002"/>
    <n v="2483154"/>
    <s v="Profit"/>
  </r>
  <r>
    <x v="375"/>
    <n v="102"/>
    <n v="129"/>
    <n v="8396942"/>
    <s v="Adventure"/>
    <s v="Comedy"/>
    <s v="Romance"/>
    <m/>
    <m/>
    <m/>
    <m/>
    <s v="Sex Drive"/>
    <n v="72715"/>
    <n v="103"/>
    <s v="English"/>
    <s v="USA"/>
    <s v="R"/>
    <n v="19000000"/>
    <n v="2008"/>
    <n v="6.5"/>
    <n v="2.2000000000000002"/>
    <n v="-10603058"/>
    <s v="Loss"/>
  </r>
  <r>
    <x v="888"/>
    <n v="134"/>
    <n v="100"/>
    <n v="12561"/>
    <s v="Comedy"/>
    <s v="Romance"/>
    <m/>
    <m/>
    <m/>
    <m/>
    <m/>
    <s v="Leap Year"/>
    <n v="71276"/>
    <n v="181"/>
    <s v="English"/>
    <s v="USA"/>
    <s v="PG"/>
    <n v="19000000"/>
    <n v="2010"/>
    <n v="6.4"/>
    <n v="1.7"/>
    <n v="-18987439"/>
    <s v="Loss"/>
  </r>
  <r>
    <x v="889"/>
    <n v="136"/>
    <n v="97"/>
    <n v="6923891"/>
    <s v="Comedy"/>
    <s v="Drama"/>
    <s v="Romance"/>
    <m/>
    <m/>
    <m/>
    <m/>
    <s v="Take Me Home Tonight"/>
    <n v="43867"/>
    <n v="83"/>
    <s v="English"/>
    <s v="USA"/>
    <s v="R"/>
    <n v="23000000"/>
    <n v="2011"/>
    <n v="6.3"/>
    <n v="1.6"/>
    <n v="-16076109"/>
    <s v="Loss"/>
  </r>
  <r>
    <x v="890"/>
    <n v="10"/>
    <n v="92"/>
    <n v="2119994"/>
    <s v="Family"/>
    <s v="Fantasy"/>
    <s v="Music"/>
    <m/>
    <m/>
    <m/>
    <m/>
    <s v="The Nutcracker"/>
    <n v="1153"/>
    <n v="15"/>
    <s v="English"/>
    <s v="USA"/>
    <s v="G"/>
    <n v="19000000"/>
    <n v="1993"/>
    <n v="5.7"/>
    <n v="1.5"/>
    <n v="-16880006"/>
    <s v="Loss"/>
  </r>
  <r>
    <x v="891"/>
    <n v="31"/>
    <n v="116"/>
    <n v="1292527"/>
    <s v="Crime"/>
    <s v="Drama"/>
    <s v="Music"/>
    <s v="Thriller"/>
    <m/>
    <m/>
    <m/>
    <s v="Kansas City"/>
    <n v="3536"/>
    <n v="44"/>
    <s v="English"/>
    <s v="France"/>
    <s v="R"/>
    <n v="19000000"/>
    <n v="1996"/>
    <n v="6.3"/>
    <n v="1.9"/>
    <n v="-17707473"/>
    <s v="Loss"/>
  </r>
  <r>
    <x v="892"/>
    <n v="220"/>
    <n v="90"/>
    <n v="64255243"/>
    <s v="Drama"/>
    <s v="Horror"/>
    <s v="Mystery"/>
    <s v="Thriller"/>
    <m/>
    <m/>
    <m/>
    <s v="The Amityville Horror"/>
    <n v="80903"/>
    <n v="518"/>
    <s v="English"/>
    <s v="USA"/>
    <s v="R"/>
    <n v="19000000"/>
    <n v="2005"/>
    <n v="6"/>
    <n v="1.5"/>
    <n v="45255243"/>
    <s v="Profit"/>
  </r>
  <r>
    <x v="165"/>
    <n v="241"/>
    <n v="81"/>
    <n v="22245861"/>
    <s v="Comedy"/>
    <s v="Drama"/>
    <m/>
    <m/>
    <m/>
    <m/>
    <m/>
    <s v="Adaptation."/>
    <n v="143251"/>
    <n v="710"/>
    <s v="English"/>
    <s v="USA"/>
    <s v="R"/>
    <n v="19000000"/>
    <n v="2002"/>
    <n v="7.7"/>
    <n v="1.4"/>
    <n v="3245861"/>
    <s v="Profit"/>
  </r>
  <r>
    <x v="893"/>
    <n v="252"/>
    <n v="97"/>
    <n v="20433940"/>
    <s v="Horror"/>
    <m/>
    <m/>
    <m/>
    <m/>
    <m/>
    <m/>
    <s v="Land of the Dead"/>
    <n v="78883"/>
    <n v="662"/>
    <s v="English"/>
    <s v="Canada"/>
    <s v="R"/>
    <n v="15000000"/>
    <n v="2005"/>
    <n v="6.2"/>
    <n v="1.6"/>
    <n v="5433940"/>
    <s v="Profit"/>
  </r>
  <r>
    <x v="241"/>
    <n v="156"/>
    <n v="118"/>
    <n v="10562387"/>
    <s v="Adventure"/>
    <s v="Comedy"/>
    <s v="Drama"/>
    <m/>
    <m/>
    <m/>
    <m/>
    <s v="Fear and Loathing in Las Vegas"/>
    <n v="213226"/>
    <n v="648"/>
    <s v="English"/>
    <s v="USA"/>
    <s v="R"/>
    <n v="18500000"/>
    <n v="1998"/>
    <n v="7.7"/>
    <n v="2"/>
    <n v="-7937613"/>
    <s v="Loss"/>
  </r>
  <r>
    <x v="894"/>
    <n v="192"/>
    <n v="100"/>
    <n v="18439082"/>
    <s v="Comedy"/>
    <s v="Fantasy"/>
    <s v="Romance"/>
    <m/>
    <m/>
    <m/>
    <m/>
    <s v="The Invention of Lying"/>
    <n v="94292"/>
    <n v="287"/>
    <s v="English"/>
    <s v="USA"/>
    <s v="PG-13"/>
    <n v="18500000"/>
    <n v="2009"/>
    <n v="6.4"/>
    <n v="1.7"/>
    <n v="-60918"/>
    <s v="Loss"/>
  </r>
  <r>
    <x v="586"/>
    <n v="351"/>
    <n v="97"/>
    <n v="150056505"/>
    <s v="Comedy"/>
    <m/>
    <m/>
    <m/>
    <m/>
    <m/>
    <m/>
    <s v="Neighbors"/>
    <n v="216581"/>
    <n v="397"/>
    <s v="English"/>
    <s v="USA"/>
    <s v="R"/>
    <n v="18000000"/>
    <n v="2014"/>
    <n v="6.4"/>
    <n v="1.6"/>
    <n v="132056505"/>
    <s v="Profit"/>
  </r>
  <r>
    <x v="159"/>
    <n v="57"/>
    <n v="114"/>
    <n v="119938730"/>
    <s v="Action"/>
    <s v="Comedy"/>
    <s v="Crime"/>
    <s v="Fantasy"/>
    <m/>
    <m/>
    <m/>
    <s v="The Mask"/>
    <n v="265818"/>
    <n v="213"/>
    <s v="English"/>
    <s v="USA"/>
    <s v="PG-13"/>
    <n v="18000000"/>
    <n v="1994"/>
    <n v="6.9"/>
    <n v="1.9"/>
    <n v="101938730"/>
    <s v="Profit"/>
  </r>
  <r>
    <x v="462"/>
    <n v="99"/>
    <n v="130"/>
    <n v="114968774"/>
    <s v="Comedy"/>
    <s v="Drama"/>
    <s v="Family"/>
    <s v="Fantasy"/>
    <s v="Romance"/>
    <m/>
    <m/>
    <s v="Big"/>
    <n v="153468"/>
    <n v="204"/>
    <s v="English"/>
    <s v="USA"/>
    <s v="PG"/>
    <n v="18000000"/>
    <n v="1988"/>
    <n v="7.3"/>
    <n v="2.2000000000000002"/>
    <n v="96968774"/>
    <s v="Profit"/>
  </r>
  <r>
    <x v="310"/>
    <n v="343"/>
    <n v="82"/>
    <n v="128505958"/>
    <s v="Comedy"/>
    <m/>
    <m/>
    <m/>
    <m/>
    <m/>
    <m/>
    <s v="Borat: Cultural Learnings of America for Make Benefit Glorious Nation of Kazakhstan"/>
    <n v="297014"/>
    <n v="1198"/>
    <s v="English"/>
    <s v="USA"/>
    <s v="R"/>
    <n v="18000000"/>
    <n v="2006"/>
    <n v="7.3"/>
    <n v="1.4"/>
    <n v="110505958"/>
    <s v="Profit"/>
  </r>
  <r>
    <x v="260"/>
    <n v="163"/>
    <n v="96"/>
    <n v="95001351"/>
    <s v="Comedy"/>
    <s v="Romance"/>
    <m/>
    <m/>
    <m/>
    <m/>
    <m/>
    <s v="Legally Blonde"/>
    <n v="131801"/>
    <n v="548"/>
    <s v="English"/>
    <s v="USA"/>
    <s v="PG-13"/>
    <n v="18000000"/>
    <n v="2001"/>
    <n v="6.2"/>
    <n v="1.6"/>
    <n v="77001351"/>
    <s v="Profit"/>
  </r>
  <r>
    <x v="781"/>
    <n v="110"/>
    <n v="105"/>
    <n v="76400000"/>
    <s v="Action"/>
    <s v="Adventure"/>
    <s v="Sci-Fi"/>
    <m/>
    <m/>
    <m/>
    <m/>
    <s v="Star Trek III: The Search for Spock"/>
    <n v="58743"/>
    <n v="192"/>
    <s v="English"/>
    <s v="USA"/>
    <s v="PG"/>
    <n v="17000000"/>
    <n v="1984"/>
    <n v="6.6"/>
    <n v="1.8"/>
    <n v="59400000"/>
    <s v="Profit"/>
  </r>
  <r>
    <x v="232"/>
    <n v="233"/>
    <n v="122"/>
    <n v="75072454"/>
    <s v="Drama"/>
    <s v="Horror"/>
    <s v="Thriller"/>
    <m/>
    <m/>
    <m/>
    <m/>
    <s v="The Exorcism of Emily Rose"/>
    <n v="96569"/>
    <n v="522"/>
    <s v="English"/>
    <s v="USA"/>
    <s v="PG-13"/>
    <n v="20000000"/>
    <n v="2005"/>
    <n v="6.7"/>
    <n v="2"/>
    <n v="55072454"/>
    <s v="Profit"/>
  </r>
  <r>
    <x v="57"/>
    <n v="91"/>
    <n v="88"/>
    <n v="65535067"/>
    <s v="Comedy"/>
    <s v="Romance"/>
    <m/>
    <m/>
    <m/>
    <m/>
    <m/>
    <s v="Deuce Bigalow: Male Gigolo"/>
    <n v="59380"/>
    <n v="202"/>
    <s v="English"/>
    <s v="USA"/>
    <s v="R"/>
    <n v="17000000"/>
    <n v="1999"/>
    <n v="5.7"/>
    <n v="1.5"/>
    <n v="48535067"/>
    <s v="Profit"/>
  </r>
  <r>
    <x v="895"/>
    <n v="169"/>
    <n v="110"/>
    <n v="13998282"/>
    <s v="Action"/>
    <s v="Drama"/>
    <s v="Fantasy"/>
    <s v="Mystery"/>
    <s v="Thriller"/>
    <m/>
    <m/>
    <s v="Left Behind"/>
    <n v="24854"/>
    <n v="374"/>
    <s v="English"/>
    <s v="USA"/>
    <s v="PG-13"/>
    <n v="16000000"/>
    <n v="2014"/>
    <n v="3.1"/>
    <n v="1.8"/>
    <n v="-2001718"/>
    <s v="Loss"/>
  </r>
  <r>
    <x v="847"/>
    <n v="142"/>
    <n v="103"/>
    <n v="6061759"/>
    <s v="Comedy"/>
    <s v="Drama"/>
    <s v="Romance"/>
    <m/>
    <m/>
    <m/>
    <m/>
    <s v="The Family Stone"/>
    <n v="49077"/>
    <n v="475"/>
    <s v="English"/>
    <s v="USA"/>
    <s v="PG-13"/>
    <n v="17000000"/>
    <n v="2005"/>
    <n v="6.3"/>
    <n v="1.7"/>
    <n v="-10938241"/>
    <s v="Loss"/>
  </r>
  <r>
    <x v="583"/>
    <n v="50"/>
    <n v="106"/>
    <n v="64955956"/>
    <s v="Comedy"/>
    <s v="Drama"/>
    <m/>
    <m/>
    <m/>
    <m/>
    <m/>
    <s v="Barbershop 2: Back in Business"/>
    <n v="10104"/>
    <n v="69"/>
    <s v="English"/>
    <s v="USA"/>
    <s v="PG-13"/>
    <n v="18000000"/>
    <n v="2004"/>
    <n v="5.7"/>
    <n v="1.8"/>
    <n v="46955956"/>
    <s v="Profit"/>
  </r>
  <r>
    <x v="896"/>
    <n v="195"/>
    <n v="98"/>
    <n v="60057639"/>
    <s v="Comedy"/>
    <s v="Crime"/>
    <s v="Drama"/>
    <m/>
    <m/>
    <m/>
    <m/>
    <s v="Bad Santa"/>
    <n v="107815"/>
    <n v="485"/>
    <s v="English"/>
    <s v="USA"/>
    <s v="R"/>
    <n v="18000000"/>
    <n v="2003"/>
    <n v="7.1"/>
    <n v="1.6"/>
    <n v="42057639"/>
    <s v="Profit"/>
  </r>
  <r>
    <x v="181"/>
    <n v="129"/>
    <n v="68"/>
    <n v="53868030"/>
    <s v="Comedy"/>
    <s v="Crime"/>
    <m/>
    <m/>
    <m/>
    <m/>
    <m/>
    <s v="Austin Powers: International Man of Mystery"/>
    <n v="183425"/>
    <n v="425"/>
    <s v="English"/>
    <s v="USA"/>
    <s v="PG-13"/>
    <n v="17000000"/>
    <n v="1997"/>
    <n v="7"/>
    <n v="1.1000000000000001"/>
    <n v="36868030"/>
    <s v="Profit"/>
  </r>
  <r>
    <x v="571"/>
    <n v="156"/>
    <n v="94"/>
    <n v="59573085"/>
    <s v="Comedy"/>
    <s v="Family"/>
    <s v="Romance"/>
    <m/>
    <m/>
    <m/>
    <m/>
    <s v="My Big Fat Greek Wedding 2"/>
    <n v="13562"/>
    <n v="103"/>
    <s v="English"/>
    <s v="USA"/>
    <s v="PG-13"/>
    <n v="18000000"/>
    <n v="2016"/>
    <n v="6.1"/>
    <n v="1.6"/>
    <n v="41573085"/>
    <s v="Profit"/>
  </r>
  <r>
    <x v="91"/>
    <n v="103"/>
    <n v="99"/>
    <n v="52691009"/>
    <s v="Comedy"/>
    <s v="Family"/>
    <m/>
    <m/>
    <m/>
    <m/>
    <m/>
    <s v="Diary of a Wimpy Kid: Rodrick Rules"/>
    <n v="18727"/>
    <n v="45"/>
    <s v="English"/>
    <s v="USA"/>
    <s v="PG"/>
    <n v="21000000"/>
    <n v="2011"/>
    <n v="6.6"/>
    <n v="1.6"/>
    <n v="31691009"/>
    <s v="Profit"/>
  </r>
  <r>
    <x v="125"/>
    <n v="217"/>
    <n v="107"/>
    <n v="59735548"/>
    <s v="Action"/>
    <s v="Horror"/>
    <s v="Sci-Fi"/>
    <m/>
    <m/>
    <m/>
    <m/>
    <s v="Predator"/>
    <n v="290949"/>
    <n v="629"/>
    <s v="English"/>
    <s v="USA"/>
    <s v="R"/>
    <n v="15000000"/>
    <n v="1987"/>
    <n v="7.8"/>
    <n v="1.8"/>
    <n v="44735548"/>
    <s v="Profit"/>
  </r>
  <r>
    <x v="408"/>
    <n v="134"/>
    <n v="180"/>
    <n v="51600000"/>
    <s v="Biography"/>
    <s v="Drama"/>
    <s v="History"/>
    <s v="Music"/>
    <m/>
    <m/>
    <m/>
    <s v="Amadeus"/>
    <n v="270790"/>
    <n v="549"/>
    <s v="English"/>
    <s v="USA"/>
    <s v="R"/>
    <n v="18000000"/>
    <n v="1984"/>
    <n v="8.3000000000000007"/>
    <n v="3"/>
    <n v="33600000"/>
    <s v="Profit"/>
  </r>
  <r>
    <x v="897"/>
    <n v="146"/>
    <n v="89"/>
    <n v="43818159"/>
    <s v="Horror"/>
    <s v="Mystery"/>
    <m/>
    <m/>
    <m/>
    <m/>
    <m/>
    <s v="Prom Night"/>
    <n v="27664"/>
    <n v="260"/>
    <s v="English"/>
    <s v="USA"/>
    <s v="PG-13"/>
    <n v="20000000"/>
    <n v="2008"/>
    <n v="3.9"/>
    <n v="1.5"/>
    <n v="23818159"/>
    <s v="Profit"/>
  </r>
  <r>
    <x v="188"/>
    <n v="159"/>
    <n v="97"/>
    <n v="86049418"/>
    <s v="Comedy"/>
    <m/>
    <m/>
    <m/>
    <m/>
    <m/>
    <m/>
    <s v="Mean Girls"/>
    <n v="245989"/>
    <n v="554"/>
    <s v="English"/>
    <s v="USA"/>
    <s v="PG-13"/>
    <n v="17000000"/>
    <n v="2004"/>
    <n v="7"/>
    <n v="1.6"/>
    <n v="69049418"/>
    <s v="Profit"/>
  </r>
  <r>
    <x v="898"/>
    <n v="111"/>
    <n v="113"/>
    <n v="43601508"/>
    <s v="Comedy"/>
    <s v="Drama"/>
    <s v="Romance"/>
    <m/>
    <m/>
    <m/>
    <m/>
    <s v="Under the Tuscan Sun"/>
    <n v="35718"/>
    <n v="317"/>
    <s v="English"/>
    <s v="USA"/>
    <s v="PG-13"/>
    <n v="18000000"/>
    <n v="2003"/>
    <n v="6.7"/>
    <n v="1.9"/>
    <n v="25601508"/>
    <s v="Profit"/>
  </r>
  <r>
    <x v="891"/>
    <n v="187"/>
    <n v="131"/>
    <n v="41300105"/>
    <s v="Drama"/>
    <s v="Mystery"/>
    <m/>
    <m/>
    <m/>
    <m/>
    <m/>
    <s v="Gosford Park"/>
    <n v="65201"/>
    <n v="651"/>
    <s v="English"/>
    <s v="UK"/>
    <s v="R"/>
    <n v="19800000"/>
    <n v="2001"/>
    <n v="7.3"/>
    <n v="2.2000000000000002"/>
    <n v="21500105"/>
    <s v="Profit"/>
  </r>
  <r>
    <x v="399"/>
    <n v="44"/>
    <n v="103"/>
    <n v="41382841"/>
    <s v="Comedy"/>
    <s v="Drama"/>
    <s v="Fantasy"/>
    <s v="Romance"/>
    <m/>
    <m/>
    <m/>
    <s v="Peggy Sue Got Married"/>
    <n v="27149"/>
    <n v="96"/>
    <s v="English"/>
    <s v="USA"/>
    <s v="PG-13"/>
    <n v="18000000"/>
    <n v="1986"/>
    <n v="6.3"/>
    <n v="1.7"/>
    <n v="23382841"/>
    <s v="Profit"/>
  </r>
  <r>
    <x v="109"/>
    <n v="588"/>
    <n v="119"/>
    <n v="42335698"/>
    <s v="Comedy"/>
    <s v="Drama"/>
    <s v="Romance"/>
    <m/>
    <m/>
    <m/>
    <m/>
    <s v="Birdman or (The Unexpected Virtue of Ignorance)"/>
    <n v="395087"/>
    <n v="1101"/>
    <s v="English"/>
    <s v="USA"/>
    <s v="R"/>
    <n v="18000000"/>
    <n v="2014"/>
    <n v="7.8"/>
    <n v="2"/>
    <n v="24335698"/>
    <s v="Profit"/>
  </r>
  <r>
    <x v="650"/>
    <n v="415"/>
    <n v="98"/>
    <n v="33404871"/>
    <s v="Drama"/>
    <m/>
    <m/>
    <m/>
    <m/>
    <m/>
    <m/>
    <s v="Blue Jasmine"/>
    <n v="150082"/>
    <n v="384"/>
    <s v="English"/>
    <s v="USA"/>
    <s v="PG-13"/>
    <n v="18000000"/>
    <n v="2013"/>
    <n v="7.3"/>
    <n v="1.6"/>
    <n v="15404871"/>
    <s v="Profit"/>
  </r>
  <r>
    <x v="111"/>
    <n v="279"/>
    <n v="111"/>
    <n v="31471430"/>
    <s v="Drama"/>
    <s v="History"/>
    <s v="Thriller"/>
    <m/>
    <m/>
    <m/>
    <m/>
    <s v="United 93"/>
    <n v="83374"/>
    <n v="828"/>
    <s v="English"/>
    <s v="USA"/>
    <s v="R"/>
    <n v="15000000"/>
    <n v="2006"/>
    <n v="7.6"/>
    <n v="1.8"/>
    <n v="16471430"/>
    <s v="Profit"/>
  </r>
  <r>
    <x v="899"/>
    <n v="97"/>
    <n v="94"/>
    <n v="30222640"/>
    <s v="Drama"/>
    <s v="Music"/>
    <s v="Romance"/>
    <m/>
    <m/>
    <m/>
    <m/>
    <s v="Honey"/>
    <n v="36666"/>
    <n v="144"/>
    <s v="English"/>
    <s v="USA"/>
    <s v="PG-13"/>
    <n v="25000000"/>
    <n v="2003"/>
    <n v="5.3"/>
    <n v="1.6"/>
    <n v="5222640"/>
    <s v="Profit"/>
  </r>
  <r>
    <x v="900"/>
    <n v="27"/>
    <n v="81"/>
    <n v="26906039"/>
    <s v="Action"/>
    <s v="Comedy"/>
    <m/>
    <m/>
    <m/>
    <m/>
    <m/>
    <s v="Spy Hard"/>
    <n v="29621"/>
    <n v="76"/>
    <s v="English"/>
    <s v="USA"/>
    <s v="PG-13"/>
    <n v="18000000"/>
    <n v="1996"/>
    <n v="5.3"/>
    <n v="1.4"/>
    <n v="8906039"/>
    <s v="Profit"/>
  </r>
  <r>
    <x v="446"/>
    <n v="212"/>
    <n v="89"/>
    <n v="21378000"/>
    <s v="Fantasy"/>
    <s v="Horror"/>
    <m/>
    <m/>
    <m/>
    <m/>
    <m/>
    <s v="The Fog"/>
    <n v="46492"/>
    <n v="335"/>
    <s v="English"/>
    <s v="USA"/>
    <s v="R"/>
    <n v="1000000"/>
    <n v="1980"/>
    <n v="6.8"/>
    <n v="1.5"/>
    <n v="20378000"/>
    <s v="Profit"/>
  </r>
  <r>
    <x v="901"/>
    <n v="110"/>
    <n v="106"/>
    <n v="43853424"/>
    <s v="Biography"/>
    <s v="Drama"/>
    <s v="Family"/>
    <s v="Sport"/>
    <m/>
    <m/>
    <m/>
    <s v="Soul Surfer"/>
    <n v="35514"/>
    <n v="114"/>
    <s v="English"/>
    <s v="USA"/>
    <s v="PG"/>
    <n v="18000000"/>
    <n v="2011"/>
    <n v="7.1"/>
    <n v="1.8"/>
    <n v="25853424"/>
    <s v="Profit"/>
  </r>
  <r>
    <x v="902"/>
    <n v="190"/>
    <n v="86"/>
    <n v="23993605"/>
    <s v="Comedy"/>
    <s v="Crime"/>
    <s v="Drama"/>
    <m/>
    <m/>
    <m/>
    <m/>
    <s v="Observe and Report"/>
    <n v="52467"/>
    <n v="248"/>
    <s v="English"/>
    <s v="USA"/>
    <s v="R"/>
    <n v="18000000"/>
    <n v="2009"/>
    <n v="5.8"/>
    <n v="1.4"/>
    <n v="5993605"/>
    <s v="Profit"/>
  </r>
  <r>
    <x v="749"/>
    <n v="77"/>
    <n v="103"/>
    <n v="26400000"/>
    <s v="Action"/>
    <s v="Adventure"/>
    <s v="Fantasy"/>
    <m/>
    <m/>
    <m/>
    <m/>
    <s v="Conan the Destroyer"/>
    <n v="62009"/>
    <n v="109"/>
    <s v="English"/>
    <s v="USA"/>
    <s v="PG"/>
    <n v="18000000"/>
    <n v="1984"/>
    <n v="5.8"/>
    <n v="1.7"/>
    <n v="8400000"/>
    <s v="Profit"/>
  </r>
  <r>
    <x v="46"/>
    <n v="151"/>
    <n v="121"/>
    <n v="45250"/>
    <s v="Biography"/>
    <s v="Drama"/>
    <s v="Sport"/>
    <m/>
    <m/>
    <m/>
    <m/>
    <s v="Raging Bull"/>
    <n v="235133"/>
    <n v="494"/>
    <s v="English"/>
    <s v="USA"/>
    <s v="R"/>
    <n v="18000000"/>
    <n v="1980"/>
    <n v="8.3000000000000007"/>
    <n v="2"/>
    <n v="-17954750"/>
    <s v="Loss"/>
  </r>
  <r>
    <x v="903"/>
    <n v="111"/>
    <n v="109"/>
    <n v="22927390"/>
    <s v="Drama"/>
    <s v="Romance"/>
    <m/>
    <m/>
    <m/>
    <m/>
    <m/>
    <s v="Love Happens"/>
    <n v="25344"/>
    <n v="77"/>
    <s v="English"/>
    <s v="USA"/>
    <s v="PG-13"/>
    <n v="18000000"/>
    <n v="2009"/>
    <n v="5.6"/>
    <n v="1.8"/>
    <n v="4927390"/>
    <s v="Profit"/>
  </r>
  <r>
    <x v="262"/>
    <n v="64"/>
    <n v="109"/>
    <n v="4250320"/>
    <s v="Adventure"/>
    <s v="Fantasy"/>
    <s v="Mystery"/>
    <s v="Thriller"/>
    <m/>
    <m/>
    <m/>
    <s v="Young Sherlock Holmes"/>
    <n v="14870"/>
    <n v="86"/>
    <s v="English"/>
    <s v="USA"/>
    <s v="PG-13"/>
    <n v="18000000"/>
    <n v="1985"/>
    <n v="6.8"/>
    <n v="1.8"/>
    <n v="-13749680"/>
    <s v="Loss"/>
  </r>
  <r>
    <x v="904"/>
    <n v="134"/>
    <n v="123"/>
    <n v="22452209"/>
    <s v="Comedy"/>
    <s v="Drama"/>
    <s v="Musical"/>
    <s v="Romance"/>
    <m/>
    <m/>
    <m/>
    <s v="Fame"/>
    <n v="14062"/>
    <n v="82"/>
    <s v="English"/>
    <s v="USA"/>
    <s v="PG"/>
    <n v="18000000"/>
    <n v="2009"/>
    <n v="5"/>
    <n v="2"/>
    <n v="4452209"/>
    <s v="Profit"/>
  </r>
  <r>
    <x v="441"/>
    <n v="450"/>
    <n v="94"/>
    <n v="18329466"/>
    <s v="Adventure"/>
    <s v="Biography"/>
    <s v="Drama"/>
    <s v="Thriller"/>
    <m/>
    <m/>
    <m/>
    <s v="127 Hours"/>
    <n v="279179"/>
    <n v="440"/>
    <s v="English"/>
    <s v="USA"/>
    <s v="R"/>
    <n v="18000000"/>
    <n v="2010"/>
    <n v="7.6"/>
    <n v="1.6"/>
    <n v="329466"/>
    <s v="Profit"/>
  </r>
  <r>
    <x v="650"/>
    <n v="128"/>
    <n v="94"/>
    <n v="17071230"/>
    <s v="Comedy"/>
    <s v="Crime"/>
    <m/>
    <m/>
    <m/>
    <m/>
    <m/>
    <s v="Small Time Crooks"/>
    <n v="31169"/>
    <n v="192"/>
    <s v="English"/>
    <s v="USA"/>
    <s v="PG"/>
    <n v="18000000"/>
    <n v="2000"/>
    <n v="6.7"/>
    <n v="1.6"/>
    <n v="-928770"/>
    <s v="Loss"/>
  </r>
  <r>
    <x v="905"/>
    <n v="68"/>
    <n v="115"/>
    <n v="17174870"/>
    <s v="Drama"/>
    <s v="Music"/>
    <s v="Romance"/>
    <m/>
    <m/>
    <m/>
    <m/>
    <s v="Center Stage"/>
    <n v="15817"/>
    <n v="210"/>
    <s v="English"/>
    <s v="USA"/>
    <s v="PG-13"/>
    <n v="18000000"/>
    <n v="2000"/>
    <n v="6.7"/>
    <n v="1.9"/>
    <n v="-825130"/>
    <s v="Loss"/>
  </r>
  <r>
    <x v="802"/>
    <n v="97"/>
    <n v="107"/>
    <n v="26284475"/>
    <s v="Comedy"/>
    <m/>
    <m/>
    <m/>
    <m/>
    <m/>
    <m/>
    <s v="Love the Coopers"/>
    <n v="9051"/>
    <n v="68"/>
    <s v="English"/>
    <s v="USA"/>
    <s v="PG-13"/>
    <n v="17000000"/>
    <n v="2015"/>
    <n v="5.7"/>
    <n v="1.8"/>
    <n v="9284475"/>
    <s v="Profit"/>
  </r>
  <r>
    <x v="906"/>
    <n v="54"/>
    <n v="91"/>
    <n v="16702864"/>
    <s v="Comedy"/>
    <s v="Crime"/>
    <m/>
    <m/>
    <m/>
    <m/>
    <m/>
    <s v="Catch That Kid"/>
    <n v="8023"/>
    <n v="49"/>
    <s v="English"/>
    <s v="USA"/>
    <s v="PG"/>
    <n v="18000000"/>
    <n v="2004"/>
    <n v="5.2"/>
    <n v="1.5"/>
    <n v="-1297136"/>
    <s v="Loss"/>
  </r>
  <r>
    <x v="539"/>
    <n v="99"/>
    <n v="125"/>
    <n v="15561627"/>
    <s v="Drama"/>
    <m/>
    <m/>
    <m/>
    <m/>
    <m/>
    <m/>
    <s v="Life as a House"/>
    <n v="39105"/>
    <n v="359"/>
    <s v="English"/>
    <s v="USA"/>
    <s v="R"/>
    <n v="18000000"/>
    <n v="2001"/>
    <n v="7.5"/>
    <n v="2.1"/>
    <n v="-2438373"/>
    <s v="Loss"/>
  </r>
  <r>
    <x v="441"/>
    <n v="412"/>
    <n v="122"/>
    <n v="17750583"/>
    <s v="Biography"/>
    <s v="Drama"/>
    <m/>
    <m/>
    <m/>
    <m/>
    <m/>
    <s v="Steve Jobs"/>
    <n v="93548"/>
    <n v="307"/>
    <s v="English"/>
    <s v="UK"/>
    <s v="R"/>
    <n v="30000000"/>
    <n v="2015"/>
    <n v="7.2"/>
    <n v="2"/>
    <n v="-12249417"/>
    <s v="Loss"/>
  </r>
  <r>
    <x v="120"/>
    <n v="107"/>
    <n v="102"/>
    <n v="14793904"/>
    <s v="Comedy"/>
    <s v="Romance"/>
    <m/>
    <m/>
    <m/>
    <m/>
    <m/>
    <s v="I Love You, Beth Cooper"/>
    <n v="28209"/>
    <n v="80"/>
    <s v="English"/>
    <s v="Canada"/>
    <s v="PG-13"/>
    <n v="18000000"/>
    <n v="2009"/>
    <n v="5.3"/>
    <n v="1.7"/>
    <n v="-3206096"/>
    <s v="Loss"/>
  </r>
  <r>
    <x v="704"/>
    <n v="192"/>
    <n v="90"/>
    <n v="15281286"/>
    <s v="Comedy"/>
    <s v="Drama"/>
    <s v="Romance"/>
    <m/>
    <m/>
    <m/>
    <m/>
    <s v="Youth in Revolt"/>
    <n v="64646"/>
    <n v="105"/>
    <s v="English"/>
    <s v="USA"/>
    <s v="R"/>
    <n v="18000000"/>
    <n v="2009"/>
    <n v="6.5"/>
    <n v="1.5"/>
    <n v="-2718714"/>
    <s v="Loss"/>
  </r>
  <r>
    <x v="907"/>
    <n v="25"/>
    <n v="98"/>
    <n v="8000000"/>
    <s v="Action"/>
    <s v="Adventure"/>
    <s v="Western"/>
    <m/>
    <m/>
    <m/>
    <m/>
    <s v="The Legend of the Lone Ranger"/>
    <n v="1400"/>
    <n v="41"/>
    <s v="English"/>
    <s v="USA"/>
    <s v="PG"/>
    <n v="18000000"/>
    <n v="1981"/>
    <n v="5"/>
    <n v="1.6"/>
    <n v="-10000000"/>
    <s v="Loss"/>
  </r>
  <r>
    <x v="908"/>
    <n v="104"/>
    <n v="109"/>
    <n v="13491653"/>
    <s v="Drama"/>
    <s v="Thriller"/>
    <m/>
    <m/>
    <m/>
    <m/>
    <m/>
    <s v="The Tailor of Panama"/>
    <n v="23728"/>
    <n v="213"/>
    <s v="English"/>
    <s v="USA"/>
    <s v="R"/>
    <n v="18000000"/>
    <n v="2001"/>
    <n v="6.1"/>
    <n v="1.8"/>
    <n v="-4508347"/>
    <s v="Loss"/>
  </r>
  <r>
    <x v="909"/>
    <n v="146"/>
    <n v="90"/>
    <n v="10494494"/>
    <s v="Action"/>
    <s v="Crime"/>
    <s v="Thriller"/>
    <m/>
    <m/>
    <m/>
    <m/>
    <s v="Getaway"/>
    <n v="19586"/>
    <n v="109"/>
    <s v="English"/>
    <s v="USA"/>
    <s v="PG-13"/>
    <n v="18000000"/>
    <n v="2013"/>
    <n v="4.4000000000000004"/>
    <n v="1.5"/>
    <n v="-7505506"/>
    <s v="Loss"/>
  </r>
  <r>
    <x v="102"/>
    <n v="124"/>
    <n v="112"/>
    <n v="7837632"/>
    <s v="Drama"/>
    <m/>
    <m/>
    <m/>
    <m/>
    <m/>
    <m/>
    <s v="The Ice Storm"/>
    <n v="46396"/>
    <n v="287"/>
    <s v="English"/>
    <s v="USA"/>
    <s v="R"/>
    <n v="18000000"/>
    <n v="1997"/>
    <n v="7.5"/>
    <n v="1.9"/>
    <n v="-10162368"/>
    <s v="Loss"/>
  </r>
  <r>
    <x v="323"/>
    <n v="107"/>
    <n v="94"/>
    <n v="15155772"/>
    <s v="Comedy"/>
    <s v="Drama"/>
    <s v="Romance"/>
    <m/>
    <m/>
    <m/>
    <m/>
    <s v="And So It Goes"/>
    <n v="8895"/>
    <n v="48"/>
    <s v="English"/>
    <s v="USA"/>
    <s v="PG-13"/>
    <n v="18000000"/>
    <n v="2014"/>
    <n v="5.7"/>
    <n v="1.6"/>
    <n v="-2844228"/>
    <s v="Loss"/>
  </r>
  <r>
    <x v="910"/>
    <n v="11"/>
    <n v="105"/>
    <n v="8508843"/>
    <s v="Adventure"/>
    <s v="Comedy"/>
    <m/>
    <m/>
    <m/>
    <m/>
    <m/>
    <s v="Troop Beverly Hills"/>
    <n v="7470"/>
    <n v="35"/>
    <s v="English"/>
    <s v="USA"/>
    <s v="PG"/>
    <n v="18000000"/>
    <n v="1989"/>
    <n v="5.5"/>
    <n v="1.8"/>
    <n v="-9491157"/>
    <s v="Loss"/>
  </r>
  <r>
    <x v="911"/>
    <n v="93"/>
    <n v="104"/>
    <n v="7739049"/>
    <s v="Comedy"/>
    <s v="Drama"/>
    <s v="Romance"/>
    <m/>
    <m/>
    <m/>
    <m/>
    <s v="Being Julia"/>
    <n v="10680"/>
    <n v="112"/>
    <s v="English"/>
    <s v="Canada"/>
    <s v="R"/>
    <n v="18000000"/>
    <n v="2004"/>
    <n v="7.1"/>
    <n v="1.7"/>
    <n v="-10260951"/>
    <s v="Loss"/>
  </r>
  <r>
    <x v="428"/>
    <n v="38"/>
    <n v="112"/>
    <n v="6734844"/>
    <s v="Drama"/>
    <s v="Romance"/>
    <m/>
    <m/>
    <m/>
    <m/>
    <m/>
    <n v="9"/>
    <n v="29591"/>
    <n v="118"/>
    <s v="English"/>
    <s v="USA"/>
    <s v="R"/>
    <n v="17000000"/>
    <n v="1986"/>
    <n v="5.9"/>
    <n v="1.9"/>
    <n v="-10265156"/>
    <s v="Loss"/>
  </r>
  <r>
    <x v="912"/>
    <n v="60"/>
    <n v="108"/>
    <n v="6000000"/>
    <s v="Action"/>
    <s v="Adventure"/>
    <s v="Fantasy"/>
    <m/>
    <m/>
    <m/>
    <m/>
    <s v="Dragonslayer"/>
    <n v="10832"/>
    <n v="102"/>
    <s v="English"/>
    <s v="USA"/>
    <s v="PG"/>
    <n v="18000000"/>
    <n v="1981"/>
    <n v="6.7"/>
    <n v="1.8"/>
    <n v="-12000000"/>
    <s v="Loss"/>
  </r>
  <r>
    <x v="730"/>
    <n v="184"/>
    <n v="112"/>
    <n v="6615578"/>
    <s v="Biography"/>
    <s v="Drama"/>
    <s v="Romance"/>
    <m/>
    <m/>
    <m/>
    <m/>
    <s v="The Last Station"/>
    <n v="15352"/>
    <n v="82"/>
    <s v="English"/>
    <s v="Germany"/>
    <s v="R"/>
    <n v="13000000"/>
    <n v="2009"/>
    <n v="7"/>
    <n v="1.9"/>
    <n v="-6384422"/>
    <s v="Loss"/>
  </r>
  <r>
    <x v="23"/>
    <n v="148"/>
    <n v="127"/>
    <n v="5887457"/>
    <s v="Biography"/>
    <s v="Comedy"/>
    <s v="Drama"/>
    <m/>
    <m/>
    <m/>
    <m/>
    <s v="Ed Wood"/>
    <n v="142416"/>
    <n v="420"/>
    <s v="English"/>
    <s v="USA"/>
    <s v="R"/>
    <n v="18000000"/>
    <n v="1994"/>
    <n v="7.9"/>
    <n v="2.1"/>
    <n v="-12112543"/>
    <s v="Loss"/>
  </r>
  <r>
    <x v="642"/>
    <n v="217"/>
    <n v="111"/>
    <n v="13362308"/>
    <s v="Drama"/>
    <m/>
    <m/>
    <m/>
    <m/>
    <m/>
    <m/>
    <s v="Labor Day"/>
    <n v="31898"/>
    <n v="111"/>
    <s v="English"/>
    <s v="USA"/>
    <s v="PG-13"/>
    <n v="18000000"/>
    <n v="2013"/>
    <n v="6.9"/>
    <n v="1.8"/>
    <n v="-4637692"/>
    <s v="Loss"/>
  </r>
  <r>
    <x v="185"/>
    <n v="160"/>
    <n v="126"/>
    <n v="5701643"/>
    <s v="Adventure"/>
    <s v="Biography"/>
    <s v="Drama"/>
    <s v="History"/>
    <s v="War"/>
    <m/>
    <m/>
    <s v="Mongol: The Rise of Genghis Khan"/>
    <n v="37635"/>
    <n v="165"/>
    <s v="Mongolian"/>
    <s v="Russia"/>
    <s v="R"/>
    <n v="20000000"/>
    <n v="2007"/>
    <n v="7.3"/>
    <n v="2.1"/>
    <n v="-14298357"/>
    <s v="Loss"/>
  </r>
  <r>
    <x v="123"/>
    <n v="209"/>
    <n v="114"/>
    <n v="5694401"/>
    <s v="Action"/>
    <s v="Crime"/>
    <s v="Thriller"/>
    <m/>
    <m/>
    <m/>
    <m/>
    <s v="RocknRolla"/>
    <n v="194489"/>
    <n v="192"/>
    <s v="English"/>
    <s v="UK"/>
    <s v="R"/>
    <n v="18000000"/>
    <n v="2008"/>
    <n v="7.3"/>
    <n v="1.9"/>
    <n v="-12305599"/>
    <s v="Loss"/>
  </r>
  <r>
    <x v="913"/>
    <n v="40"/>
    <n v="99"/>
    <n v="5333658"/>
    <s v="Action"/>
    <s v="Sci-Fi"/>
    <m/>
    <m/>
    <m/>
    <m/>
    <m/>
    <s v="Megaforce"/>
    <n v="2541"/>
    <n v="54"/>
    <s v="English"/>
    <s v="USA"/>
    <s v="PG"/>
    <n v="20000000"/>
    <n v="1982"/>
    <n v="3.5"/>
    <n v="1.6"/>
    <n v="-14666342"/>
    <s v="Loss"/>
  </r>
  <r>
    <x v="81"/>
    <n v="85"/>
    <n v="150"/>
    <n v="4414535"/>
    <s v="Drama"/>
    <m/>
    <m/>
    <m/>
    <m/>
    <m/>
    <m/>
    <s v="Hamlet"/>
    <n v="30618"/>
    <n v="224"/>
    <s v="English"/>
    <s v="UK"/>
    <s v="PG-13"/>
    <n v="18000000"/>
    <n v="1996"/>
    <n v="7.8"/>
    <n v="2.5"/>
    <n v="-13585465"/>
    <s v="Loss"/>
  </r>
  <r>
    <x v="914"/>
    <n v="263"/>
    <n v="112"/>
    <n v="3707794"/>
    <s v="Adventure"/>
    <s v="Drama"/>
    <s v="Sci-Fi"/>
    <s v="Thriller"/>
    <m/>
    <m/>
    <m/>
    <s v="Midnight Special"/>
    <n v="31359"/>
    <n v="156"/>
    <s v="English"/>
    <s v="Greece"/>
    <s v="PG-13"/>
    <n v="18000000"/>
    <n v="2016"/>
    <n v="6.7"/>
    <n v="1.9"/>
    <n v="-14292206"/>
    <s v="Loss"/>
  </r>
  <r>
    <x v="650"/>
    <n v="128"/>
    <n v="108"/>
    <n v="3203044"/>
    <s v="Comedy"/>
    <s v="Romance"/>
    <m/>
    <m/>
    <m/>
    <m/>
    <m/>
    <s v="Anything Else"/>
    <n v="25165"/>
    <n v="155"/>
    <s v="English"/>
    <s v="USA"/>
    <s v="R"/>
    <n v="18000000"/>
    <n v="2003"/>
    <n v="6.4"/>
    <n v="1.8"/>
    <n v="-14796956"/>
    <s v="Loss"/>
  </r>
  <r>
    <x v="915"/>
    <n v="186"/>
    <n v="116"/>
    <n v="4435083"/>
    <s v="Biography"/>
    <s v="Drama"/>
    <s v="Romance"/>
    <s v="War"/>
    <m/>
    <m/>
    <m/>
    <s v="The Railway Man"/>
    <n v="27882"/>
    <n v="119"/>
    <s v="English"/>
    <s v="Australia"/>
    <s v="R"/>
    <n v="18000000"/>
    <n v="2013"/>
    <n v="7.1"/>
    <n v="1.9"/>
    <n v="-13564917"/>
    <s v="Loss"/>
  </r>
  <r>
    <x v="916"/>
    <n v="292"/>
    <n v="144"/>
    <n v="2222647"/>
    <s v="Drama"/>
    <s v="Mystery"/>
    <m/>
    <m/>
    <m/>
    <m/>
    <m/>
    <s v="The White Ribbon"/>
    <n v="52958"/>
    <n v="193"/>
    <s v="German"/>
    <s v="Germany"/>
    <s v="R"/>
    <n v="12000000"/>
    <n v="2009"/>
    <n v="7.8"/>
    <n v="2.4"/>
    <n v="-9777353"/>
    <s v="Loss"/>
  </r>
  <r>
    <x v="917"/>
    <n v="70"/>
    <n v="93"/>
    <n v="3500000"/>
    <s v="Action"/>
    <s v="Horror"/>
    <s v="Romance"/>
    <s v="Sci-Fi"/>
    <s v="Thriller"/>
    <m/>
    <m/>
    <s v="The Wraith"/>
    <n v="10082"/>
    <n v="100"/>
    <s v="English"/>
    <s v="USA"/>
    <s v="R"/>
    <n v="2700000"/>
    <n v="1986"/>
    <n v="5.9"/>
    <n v="1.6"/>
    <n v="800000"/>
    <s v="Profit"/>
  </r>
  <r>
    <x v="227"/>
    <n v="79"/>
    <n v="103"/>
    <n v="676698"/>
    <s v="Crime"/>
    <s v="Drama"/>
    <s v="Mystery"/>
    <s v="Thriller"/>
    <m/>
    <m/>
    <m/>
    <s v="The Salton Sea"/>
    <n v="26730"/>
    <n v="180"/>
    <s v="English"/>
    <s v="USA"/>
    <s v="R"/>
    <n v="18000000"/>
    <n v="2002"/>
    <n v="7.2"/>
    <n v="1.7"/>
    <n v="-17323302"/>
    <s v="Loss"/>
  </r>
  <r>
    <x v="918"/>
    <n v="10"/>
    <n v="121"/>
    <n v="229311"/>
    <s v="Action"/>
    <s v="Drama"/>
    <s v="History"/>
    <s v="Romance"/>
    <s v="War"/>
    <s v="Western"/>
    <m/>
    <s v="One Man's Hero"/>
    <n v="899"/>
    <n v="42"/>
    <s v="English"/>
    <s v="Spain"/>
    <s v="R"/>
    <n v="11350000"/>
    <n v="1999"/>
    <n v="6.2"/>
    <n v="2"/>
    <n v="-11120689"/>
    <s v="Loss"/>
  </r>
  <r>
    <x v="919"/>
    <n v="112"/>
    <n v="105"/>
    <n v="63260"/>
    <s v="Action"/>
    <s v="Animation"/>
    <s v="Sci-Fi"/>
    <s v="Thriller"/>
    <m/>
    <m/>
    <m/>
    <s v="Renaissance"/>
    <n v="14325"/>
    <n v="90"/>
    <s v="English"/>
    <s v="France"/>
    <s v="R"/>
    <n v="14000000"/>
    <n v="2006"/>
    <n v="6.7"/>
    <n v="1.8"/>
    <n v="-13936740"/>
    <s v="Loss"/>
  </r>
  <r>
    <x v="530"/>
    <n v="256"/>
    <n v="119"/>
    <n v="121463226"/>
    <s v="Comedy"/>
    <m/>
    <m/>
    <m/>
    <m/>
    <m/>
    <m/>
    <s v="Superbad"/>
    <n v="422606"/>
    <n v="555"/>
    <s v="English"/>
    <s v="USA"/>
    <s v="R"/>
    <n v="20000000"/>
    <n v="2007"/>
    <n v="7.6"/>
    <n v="2"/>
    <n v="101463226"/>
    <s v="Profit"/>
  </r>
  <r>
    <x v="103"/>
    <n v="97"/>
    <n v="98"/>
    <n v="58006147"/>
    <s v="Drama"/>
    <s v="Music"/>
    <s v="Musical"/>
    <s v="Romance"/>
    <m/>
    <m/>
    <m/>
    <s v="Step Up 2: The Streets"/>
    <n v="67653"/>
    <n v="108"/>
    <s v="English"/>
    <s v="USA"/>
    <s v="PG-13"/>
    <n v="23000000"/>
    <n v="2008"/>
    <n v="6.2"/>
    <n v="1.6"/>
    <n v="35006147"/>
    <s v="Profit"/>
  </r>
  <r>
    <x v="920"/>
    <n v="142"/>
    <n v="80"/>
    <n v="51053787"/>
    <s v="Action"/>
    <s v="Animation"/>
    <s v="Comedy"/>
    <s v="Crime"/>
    <s v="Family"/>
    <m/>
    <m/>
    <s v="Hoodwinked!"/>
    <n v="45900"/>
    <n v="247"/>
    <s v="English"/>
    <s v="USA"/>
    <s v="PG"/>
    <n v="17500000"/>
    <n v="2005"/>
    <n v="6.5"/>
    <n v="1.3"/>
    <n v="33553787"/>
    <s v="Profit"/>
  </r>
  <r>
    <x v="921"/>
    <n v="187"/>
    <n v="121"/>
    <n v="23472900"/>
    <s v="Drama"/>
    <s v="History"/>
    <s v="War"/>
    <m/>
    <m/>
    <m/>
    <m/>
    <s v="Hotel Rwanda"/>
    <n v="264533"/>
    <n v="609"/>
    <s v="English"/>
    <s v="UK"/>
    <s v="PG-13"/>
    <n v="17500000"/>
    <n v="2004"/>
    <n v="8.1"/>
    <n v="2"/>
    <n v="5972900"/>
    <s v="Profit"/>
  </r>
  <r>
    <x v="922"/>
    <n v="193"/>
    <n v="94"/>
    <n v="39687528"/>
    <s v="Action"/>
    <s v="Crime"/>
    <s v="Drama"/>
    <s v="Thriller"/>
    <m/>
    <m/>
    <m/>
    <s v="Hitman"/>
    <n v="140780"/>
    <n v="376"/>
    <s v="English"/>
    <s v="France"/>
    <s v="R"/>
    <n v="24000000"/>
    <n v="2007"/>
    <n v="6.3"/>
    <n v="1.6"/>
    <n v="15687528"/>
    <s v="Profit"/>
  </r>
  <r>
    <x v="923"/>
    <n v="40"/>
    <n v="93"/>
    <n v="7017178"/>
    <s v="Drama"/>
    <s v="Family"/>
    <s v="Music"/>
    <s v="Musical"/>
    <m/>
    <m/>
    <m/>
    <s v="Black Nativity"/>
    <n v="1633"/>
    <n v="17"/>
    <s v="English"/>
    <s v="USA"/>
    <s v="PG"/>
    <n v="17500000"/>
    <n v="2013"/>
    <n v="4.4000000000000004"/>
    <n v="1.6"/>
    <n v="-10482822"/>
    <s v="Loss"/>
  </r>
  <r>
    <x v="924"/>
    <n v="38"/>
    <n v="116"/>
    <n v="325491"/>
    <s v="Crime"/>
    <s v="Drama"/>
    <s v="Thriller"/>
    <m/>
    <m/>
    <m/>
    <m/>
    <s v="City of Ghosts"/>
    <n v="4387"/>
    <n v="67"/>
    <s v="English"/>
    <s v="USA"/>
    <s v="R"/>
    <n v="17500000"/>
    <n v="2002"/>
    <n v="6"/>
    <n v="1.9"/>
    <n v="-17174509"/>
    <s v="Loss"/>
  </r>
  <r>
    <x v="299"/>
    <n v="239"/>
    <n v="101"/>
    <n v="96471845"/>
    <s v="Fantasy"/>
    <s v="Horror"/>
    <s v="Thriller"/>
    <m/>
    <m/>
    <m/>
    <m/>
    <s v="The Others"/>
    <n v="268581"/>
    <n v="1109"/>
    <s v="English"/>
    <s v="USA"/>
    <s v="PG-13"/>
    <n v="17000000"/>
    <n v="2001"/>
    <n v="7.6"/>
    <n v="1.7"/>
    <n v="79471845"/>
    <s v="Profit"/>
  </r>
  <r>
    <x v="0"/>
    <n v="250"/>
    <n v="154"/>
    <n v="85200000"/>
    <s v="Action"/>
    <s v="Adventure"/>
    <s v="Sci-Fi"/>
    <m/>
    <m/>
    <m/>
    <m/>
    <s v="Aliens"/>
    <n v="488537"/>
    <n v="1076"/>
    <s v="English"/>
    <s v="USA"/>
    <s v="R"/>
    <n v="18500000"/>
    <n v="1986"/>
    <n v="8.4"/>
    <n v="2.6"/>
    <n v="66700000"/>
    <s v="Profit"/>
  </r>
  <r>
    <x v="925"/>
    <n v="82"/>
    <n v="170"/>
    <n v="72000000"/>
    <s v="Drama"/>
    <s v="Family"/>
    <s v="Musical"/>
    <s v="Romance"/>
    <m/>
    <m/>
    <m/>
    <s v="My Fair Lady"/>
    <n v="66959"/>
    <n v="258"/>
    <s v="English"/>
    <s v="USA"/>
    <s v="Approved"/>
    <n v="17000000"/>
    <n v="1964"/>
    <n v="7.9"/>
    <n v="2.8"/>
    <n v="55000000"/>
    <s v="Profit"/>
  </r>
  <r>
    <x v="926"/>
    <n v="140"/>
    <n v="99"/>
    <n v="72219395"/>
    <s v="Horror"/>
    <s v="Mystery"/>
    <s v="Thriller"/>
    <m/>
    <m/>
    <m/>
    <m/>
    <s v="I Know What You Did Last Summer"/>
    <n v="105585"/>
    <n v="419"/>
    <s v="English"/>
    <s v="USA"/>
    <s v="R"/>
    <n v="17000000"/>
    <n v="1997"/>
    <n v="5.6"/>
    <n v="1.6"/>
    <n v="55219395"/>
    <s v="Profit"/>
  </r>
  <r>
    <x v="591"/>
    <n v="129"/>
    <n v="104"/>
    <n v="82389560"/>
    <s v="Comedy"/>
    <m/>
    <m/>
    <m/>
    <m/>
    <m/>
    <m/>
    <s v="Let's Be Cops"/>
    <n v="106820"/>
    <n v="147"/>
    <s v="English"/>
    <s v="USA"/>
    <s v="R"/>
    <n v="17000000"/>
    <n v="2014"/>
    <n v="6.5"/>
    <n v="1.7"/>
    <n v="65389560"/>
    <s v="Profit"/>
  </r>
  <r>
    <x v="643"/>
    <n v="285"/>
    <n v="126"/>
    <n v="71502303"/>
    <s v="Adventure"/>
    <s v="Comedy"/>
    <s v="Drama"/>
    <s v="Romance"/>
    <m/>
    <m/>
    <m/>
    <s v="Sideways"/>
    <n v="149966"/>
    <n v="835"/>
    <s v="English"/>
    <s v="USA"/>
    <s v="R"/>
    <n v="12000000"/>
    <n v="2004"/>
    <n v="7.5"/>
    <n v="2.1"/>
    <n v="59502303"/>
    <s v="Profit"/>
  </r>
  <r>
    <x v="405"/>
    <n v="91"/>
    <n v="110"/>
    <n v="19179969"/>
    <s v="Comedy"/>
    <m/>
    <m/>
    <m/>
    <m/>
    <m/>
    <m/>
    <s v="Beerfest"/>
    <n v="54710"/>
    <n v="177"/>
    <s v="English"/>
    <s v="USA"/>
    <s v="R"/>
    <n v="17500000"/>
    <n v="2006"/>
    <n v="6.3"/>
    <n v="1.8"/>
    <n v="1679969"/>
    <s v="Profit"/>
  </r>
  <r>
    <x v="446"/>
    <n v="318"/>
    <n v="101"/>
    <n v="47000000"/>
    <s v="Horror"/>
    <s v="Thriller"/>
    <m/>
    <m/>
    <m/>
    <m/>
    <m/>
    <s v="Halloween"/>
    <n v="157857"/>
    <n v="1191"/>
    <s v="English"/>
    <s v="USA"/>
    <s v="R"/>
    <n v="300000"/>
    <n v="1978"/>
    <n v="7.9"/>
    <n v="1.7"/>
    <n v="46700000"/>
    <s v="Profit"/>
  </r>
  <r>
    <x v="927"/>
    <n v="52"/>
    <n v="87"/>
    <n v="37566230"/>
    <s v="Comedy"/>
    <s v="Drama"/>
    <s v="Family"/>
    <s v="Fantasy"/>
    <s v="Sci-Fi"/>
    <m/>
    <m/>
    <s v="Good Boy!"/>
    <n v="3407"/>
    <n v="48"/>
    <s v="English"/>
    <s v="USA"/>
    <s v="PG"/>
    <n v="17000000"/>
    <n v="2003"/>
    <n v="5.0999999999999996"/>
    <n v="1.4"/>
    <n v="20566230"/>
    <s v="Profit"/>
  </r>
  <r>
    <x v="711"/>
    <n v="56"/>
    <n v="123"/>
    <n v="70492685"/>
    <s v="Comedy"/>
    <s v="Drama"/>
    <m/>
    <m/>
    <m/>
    <m/>
    <m/>
    <s v="The Best Man Holiday"/>
    <n v="11600"/>
    <n v="64"/>
    <s v="English"/>
    <s v="USA"/>
    <s v="R"/>
    <n v="17000000"/>
    <n v="2013"/>
    <n v="6.7"/>
    <n v="2"/>
    <n v="53492685"/>
    <s v="Profit"/>
  </r>
  <r>
    <x v="736"/>
    <n v="186"/>
    <n v="109"/>
    <n v="35635046"/>
    <s v="Action"/>
    <s v="Crime"/>
    <s v="Drama"/>
    <s v="Thriller"/>
    <m/>
    <m/>
    <m/>
    <s v="Smokin' Aces"/>
    <n v="121058"/>
    <n v="482"/>
    <s v="English"/>
    <s v="UK"/>
    <s v="R"/>
    <n v="17000000"/>
    <n v="2006"/>
    <n v="6.7"/>
    <n v="1.8"/>
    <n v="18635046"/>
    <s v="Profit"/>
  </r>
  <r>
    <x v="928"/>
    <n v="178"/>
    <n v="90"/>
    <n v="45670855"/>
    <s v="Horror"/>
    <s v="Mystery"/>
    <m/>
    <m/>
    <m/>
    <m/>
    <m/>
    <s v="Saw 3D: The Final Chapter"/>
    <n v="67978"/>
    <n v="279"/>
    <s v="English"/>
    <s v="Canada"/>
    <s v="R"/>
    <n v="20000000"/>
    <n v="2010"/>
    <n v="5.6"/>
    <n v="1.5"/>
    <n v="25670855"/>
    <s v="Profit"/>
  </r>
  <r>
    <x v="316"/>
    <n v="140"/>
    <n v="96"/>
    <n v="37939782"/>
    <s v="Comedy"/>
    <s v="Romance"/>
    <m/>
    <m/>
    <m/>
    <m/>
    <m/>
    <s v="40 Days and 40 Nights"/>
    <n v="62272"/>
    <n v="207"/>
    <s v="English"/>
    <s v="USA"/>
    <s v="R"/>
    <n v="17000000"/>
    <n v="2002"/>
    <n v="5.6"/>
    <n v="1.6"/>
    <n v="20939782"/>
    <s v="Profit"/>
  </r>
  <r>
    <x v="929"/>
    <n v="63"/>
    <n v="82"/>
    <n v="30324946"/>
    <s v="Comedy"/>
    <s v="Music"/>
    <s v="Romance"/>
    <m/>
    <m/>
    <m/>
    <m/>
    <s v="A Night at the Roxbury"/>
    <n v="48458"/>
    <n v="239"/>
    <s v="English"/>
    <s v="USA"/>
    <s v="PG-13"/>
    <n v="17000000"/>
    <n v="1998"/>
    <n v="6.2"/>
    <n v="1.4"/>
    <n v="13324946"/>
    <s v="Profit"/>
  </r>
  <r>
    <x v="930"/>
    <n v="148"/>
    <n v="86"/>
    <n v="27854896"/>
    <s v="Drama"/>
    <s v="Fantasy"/>
    <s v="Romance"/>
    <m/>
    <m/>
    <m/>
    <m/>
    <s v="Beastly"/>
    <n v="64190"/>
    <n v="129"/>
    <s v="English"/>
    <s v="USA"/>
    <s v="PG-13"/>
    <n v="17000000"/>
    <n v="2011"/>
    <n v="5.6"/>
    <n v="1.4"/>
    <n v="10854896"/>
    <s v="Profit"/>
  </r>
  <r>
    <x v="594"/>
    <n v="265"/>
    <n v="108"/>
    <n v="41777564"/>
    <s v="Horror"/>
    <m/>
    <m/>
    <m/>
    <m/>
    <m/>
    <m/>
    <s v="The Hills Have Eyes"/>
    <n v="129719"/>
    <n v="855"/>
    <s v="English"/>
    <s v="USA"/>
    <s v="R"/>
    <n v="15000000"/>
    <n v="2006"/>
    <n v="6.4"/>
    <n v="1.8"/>
    <n v="26777564"/>
    <s v="Profit"/>
  </r>
  <r>
    <x v="380"/>
    <n v="75"/>
    <n v="98"/>
    <n v="22734486"/>
    <s v="Comedy"/>
    <m/>
    <m/>
    <m/>
    <m/>
    <m/>
    <m/>
    <s v="Dickie Roberts: Former Child Star"/>
    <n v="11815"/>
    <n v="117"/>
    <s v="English"/>
    <s v="USA"/>
    <s v="PG-13"/>
    <n v="17000000"/>
    <n v="2003"/>
    <n v="5.6"/>
    <n v="1.6"/>
    <n v="5734486"/>
    <s v="Profit"/>
  </r>
  <r>
    <x v="678"/>
    <n v="113"/>
    <n v="129"/>
    <n v="44469602"/>
    <s v="Biography"/>
    <s v="Drama"/>
    <s v="Sport"/>
    <m/>
    <m/>
    <m/>
    <m/>
    <s v="McFarland, USA"/>
    <n v="23480"/>
    <n v="83"/>
    <s v="English"/>
    <s v="USA"/>
    <s v="PG"/>
    <n v="17000000"/>
    <n v="2015"/>
    <n v="7.4"/>
    <n v="2.2000000000000002"/>
    <n v="27469602"/>
    <s v="Profit"/>
  </r>
  <r>
    <x v="931"/>
    <n v="223"/>
    <n v="112"/>
    <n v="64998368"/>
    <s v="Comedy"/>
    <s v="Music"/>
    <s v="Romance"/>
    <m/>
    <m/>
    <m/>
    <m/>
    <s v="Pitch Perfect"/>
    <n v="213898"/>
    <n v="250"/>
    <s v="English"/>
    <s v="USA"/>
    <s v="PG-13"/>
    <n v="17000000"/>
    <n v="2012"/>
    <n v="7.2"/>
    <n v="1.9"/>
    <n v="47998368"/>
    <s v="Profit"/>
  </r>
  <r>
    <x v="585"/>
    <n v="50"/>
    <n v="108"/>
    <n v="19693891"/>
    <s v="Comedy"/>
    <s v="Drama"/>
    <s v="Romance"/>
    <s v="Sport"/>
    <m/>
    <m/>
    <m/>
    <s v="Summer Catch"/>
    <n v="12993"/>
    <n v="107"/>
    <s v="English"/>
    <s v="USA"/>
    <s v="PG-13"/>
    <n v="34000000"/>
    <n v="2001"/>
    <n v="4.9000000000000004"/>
    <n v="1.8"/>
    <n v="-14306109"/>
    <s v="Loss"/>
  </r>
  <r>
    <x v="5"/>
    <n v="125"/>
    <n v="121"/>
    <n v="16311763"/>
    <s v="Crime"/>
    <s v="Drama"/>
    <s v="Thriller"/>
    <m/>
    <m/>
    <m/>
    <m/>
    <s v="A Simple Plan"/>
    <n v="50656"/>
    <n v="416"/>
    <s v="English"/>
    <s v="UK"/>
    <s v="R"/>
    <n v="17000000"/>
    <n v="1998"/>
    <n v="7.5"/>
    <n v="2"/>
    <n v="-688237"/>
    <s v="Loss"/>
  </r>
  <r>
    <x v="932"/>
    <n v="81"/>
    <n v="89"/>
    <n v="12693621"/>
    <s v="Horror"/>
    <s v="Mystery"/>
    <s v="Thriller"/>
    <m/>
    <m/>
    <m/>
    <m/>
    <s v="They"/>
    <n v="10885"/>
    <n v="271"/>
    <s v="English"/>
    <s v="USA"/>
    <s v="PG-13"/>
    <n v="17000000"/>
    <n v="2002"/>
    <n v="4.8"/>
    <n v="1.5"/>
    <n v="-4306379"/>
    <s v="Loss"/>
  </r>
  <r>
    <x v="933"/>
    <n v="37"/>
    <n v="89"/>
    <n v="15655665"/>
    <s v="Comedy"/>
    <s v="Romance"/>
    <m/>
    <m/>
    <m/>
    <m/>
    <m/>
    <s v="Larry the Cable Guy: Health Inspector"/>
    <n v="9104"/>
    <n v="112"/>
    <s v="English"/>
    <s v="USA"/>
    <s v="PG-13"/>
    <n v="4000000"/>
    <n v="2006"/>
    <n v="3.1"/>
    <n v="1.5"/>
    <n v="11655665"/>
    <s v="Profit"/>
  </r>
  <r>
    <x v="934"/>
    <n v="44"/>
    <n v="73"/>
    <n v="11634458"/>
    <s v="Adventure"/>
    <s v="Comedy"/>
    <s v="Family"/>
    <s v="Fantasy"/>
    <s v="Musical"/>
    <m/>
    <m/>
    <s v="The Adventures of Elmo in Grouchland"/>
    <n v="2045"/>
    <n v="37"/>
    <s v="English"/>
    <s v="USA"/>
    <s v="G"/>
    <n v="17000000"/>
    <n v="1999"/>
    <n v="5.8"/>
    <n v="1.2"/>
    <n v="-5365542"/>
    <s v="Loss"/>
  </r>
  <r>
    <x v="259"/>
    <n v="197"/>
    <n v="132"/>
    <n v="27154426"/>
    <s v="Crime"/>
    <s v="Drama"/>
    <s v="Thriller"/>
    <m/>
    <m/>
    <m/>
    <m/>
    <s v="Brooklyn's Finest"/>
    <n v="52852"/>
    <n v="138"/>
    <s v="English"/>
    <s v="USA"/>
    <s v="R"/>
    <n v="17000000"/>
    <n v="2009"/>
    <n v="6.7"/>
    <n v="2.2000000000000002"/>
    <n v="10154426"/>
    <s v="Profit"/>
  </r>
  <r>
    <x v="935"/>
    <n v="543"/>
    <n v="96"/>
    <n v="54239856"/>
    <s v="Horror"/>
    <m/>
    <m/>
    <m/>
    <m/>
    <m/>
    <m/>
    <s v="Evil Dead"/>
    <n v="125016"/>
    <n v="789"/>
    <s v="English"/>
    <s v="USA"/>
    <s v="R"/>
    <n v="17000000"/>
    <n v="2013"/>
    <n v="6.5"/>
    <n v="1.6"/>
    <n v="37239856"/>
    <s v="Profit"/>
  </r>
  <r>
    <x v="354"/>
    <n v="112"/>
    <n v="98"/>
    <n v="8662318"/>
    <s v="Comedy"/>
    <s v="Romance"/>
    <m/>
    <m/>
    <m/>
    <m/>
    <m/>
    <s v="My Life in Ruins"/>
    <n v="15033"/>
    <n v="75"/>
    <s v="English"/>
    <s v="USA"/>
    <s v="PG-13"/>
    <n v="17000000"/>
    <n v="2009"/>
    <n v="5.9"/>
    <n v="1.6"/>
    <n v="-8337682"/>
    <s v="Loss"/>
  </r>
  <r>
    <x v="157"/>
    <n v="153"/>
    <n v="107"/>
    <n v="7156725"/>
    <s v="Comedy"/>
    <s v="Music"/>
    <m/>
    <m/>
    <m/>
    <m/>
    <m/>
    <s v="American Dreamz"/>
    <n v="22639"/>
    <n v="217"/>
    <s v="English"/>
    <s v="USA"/>
    <s v="PG-13"/>
    <n v="19000000"/>
    <n v="2006"/>
    <n v="5.5"/>
    <n v="1.8"/>
    <n v="-11843275"/>
    <s v="Loss"/>
  </r>
  <r>
    <x v="936"/>
    <n v="94"/>
    <n v="134"/>
    <n v="15681020"/>
    <s v="Action"/>
    <s v="Adventure"/>
    <s v="Family"/>
    <s v="Sci-Fi"/>
    <m/>
    <m/>
    <m/>
    <s v="Superman IV: The Quest for Peace"/>
    <n v="33570"/>
    <n v="259"/>
    <s v="English"/>
    <s v="UK"/>
    <s v="PG"/>
    <n v="17000000"/>
    <n v="1987"/>
    <n v="3.6"/>
    <n v="2.2000000000000002"/>
    <n v="-1318980"/>
    <s v="Loss"/>
  </r>
  <r>
    <x v="937"/>
    <n v="157"/>
    <n v="122"/>
    <n v="6855137"/>
    <s v="Action"/>
    <s v="Crime"/>
    <s v="Drama"/>
    <s v="Thriller"/>
    <m/>
    <m/>
    <m/>
    <s v="Running Scared"/>
    <n v="88590"/>
    <n v="419"/>
    <s v="English"/>
    <s v="Germany"/>
    <s v="R"/>
    <n v="17000000"/>
    <n v="2006"/>
    <n v="7.4"/>
    <n v="2"/>
    <n v="-10144863"/>
    <s v="Loss"/>
  </r>
  <r>
    <x v="938"/>
    <n v="21"/>
    <n v="97"/>
    <n v="2315683"/>
    <s v="Adventure"/>
    <s v="Crime"/>
    <s v="Drama"/>
    <s v="Romance"/>
    <m/>
    <m/>
    <m/>
    <s v="Shanghai Surprise"/>
    <n v="4081"/>
    <n v="28"/>
    <s v="English"/>
    <s v="UK"/>
    <s v="PG-13"/>
    <n v="17000000"/>
    <n v="1986"/>
    <n v="3"/>
    <n v="1.6"/>
    <n v="-14684317"/>
    <s v="Loss"/>
  </r>
  <r>
    <x v="212"/>
    <n v="236"/>
    <n v="110"/>
    <n v="39825798"/>
    <s v="Drama"/>
    <s v="Mystery"/>
    <s v="Romance"/>
    <s v="Thriller"/>
    <m/>
    <m/>
    <m/>
    <s v="The Illusionist"/>
    <n v="295375"/>
    <n v="645"/>
    <s v="English"/>
    <s v="USA"/>
    <s v="PG-13"/>
    <n v="16000000"/>
    <n v="2006"/>
    <n v="7.6"/>
    <n v="1.8"/>
    <n v="23825798"/>
    <s v="Profit"/>
  </r>
  <r>
    <x v="939"/>
    <n v="50"/>
    <n v="102"/>
    <n v="2000000"/>
    <s v="Adventure"/>
    <s v="Horror"/>
    <s v="Thriller"/>
    <m/>
    <m/>
    <m/>
    <m/>
    <s v="Roar"/>
    <n v="1275"/>
    <n v="27"/>
    <s v="English"/>
    <s v="USA"/>
    <s v="PG"/>
    <n v="17000000"/>
    <n v="1981"/>
    <n v="6.4"/>
    <n v="1.7"/>
    <n v="-15000000"/>
    <s v="Loss"/>
  </r>
  <r>
    <x v="127"/>
    <n v="106"/>
    <n v="98"/>
    <n v="1569918"/>
    <s v="Biography"/>
    <s v="Crime"/>
    <s v="Drama"/>
    <s v="Thriller"/>
    <m/>
    <m/>
    <m/>
    <s v="Veronica Guerin"/>
    <n v="16234"/>
    <n v="113"/>
    <s v="English"/>
    <s v="Ireland"/>
    <s v="R"/>
    <n v="17000000"/>
    <n v="2003"/>
    <n v="6.9"/>
    <n v="1.6"/>
    <n v="-15430082"/>
    <s v="Loss"/>
  </r>
  <r>
    <x v="763"/>
    <n v="173"/>
    <n v="160"/>
    <n v="273420"/>
    <s v="Comedy"/>
    <s v="Mystery"/>
    <s v="Sci-Fi"/>
    <s v="Thriller"/>
    <m/>
    <m/>
    <m/>
    <s v="Southland Tales"/>
    <n v="32671"/>
    <n v="238"/>
    <s v="English"/>
    <s v="France"/>
    <s v="R"/>
    <n v="17000000"/>
    <n v="2006"/>
    <n v="5.5"/>
    <n v="2.7"/>
    <n v="-16726580"/>
    <s v="Loss"/>
  </r>
  <r>
    <x v="940"/>
    <n v="145"/>
    <n v="83"/>
    <n v="4930798"/>
    <s v="Horror"/>
    <s v="Thriller"/>
    <m/>
    <m/>
    <m/>
    <m/>
    <m/>
    <s v="The Apparition"/>
    <n v="16268"/>
    <n v="108"/>
    <s v="English"/>
    <s v="USA"/>
    <s v="PG-13"/>
    <n v="17000000"/>
    <n v="2012"/>
    <n v="4.0999999999999996"/>
    <n v="1.4"/>
    <n v="-12069202"/>
    <s v="Loss"/>
  </r>
  <r>
    <x v="941"/>
    <n v="31"/>
    <n v="102"/>
    <n v="59847242"/>
    <s v="Comedy"/>
    <s v="Drama"/>
    <s v="Family"/>
    <s v="Romance"/>
    <m/>
    <m/>
    <m/>
    <s v="My Girl"/>
    <n v="55895"/>
    <n v="115"/>
    <s v="English"/>
    <s v="USA"/>
    <s v="PG-13"/>
    <n v="16500000"/>
    <n v="1991"/>
    <n v="6.8"/>
    <n v="1.7"/>
    <n v="43347242"/>
    <s v="Profit"/>
  </r>
  <r>
    <x v="942"/>
    <n v="105"/>
    <n v="122"/>
    <n v="220914"/>
    <s v="Biography"/>
    <s v="Drama"/>
    <s v="Romance"/>
    <m/>
    <m/>
    <m/>
    <m/>
    <s v="Fur: An Imaginary Portrait of Diane Arbus"/>
    <n v="13239"/>
    <n v="97"/>
    <s v="English"/>
    <s v="USA"/>
    <s v="R"/>
    <n v="16800000"/>
    <n v="2006"/>
    <n v="6.5"/>
    <n v="2"/>
    <n v="-16579086"/>
    <s v="Loss"/>
  </r>
  <r>
    <x v="74"/>
    <n v="114"/>
    <n v="126"/>
    <n v="43848100"/>
    <s v="Crime"/>
    <s v="Drama"/>
    <m/>
    <m/>
    <m/>
    <m/>
    <m/>
    <s v="Wall Street"/>
    <n v="119150"/>
    <n v="219"/>
    <s v="English"/>
    <s v="USA"/>
    <s v="R"/>
    <n v="15000000"/>
    <n v="1987"/>
    <n v="7.4"/>
    <n v="2.1"/>
    <n v="28848100"/>
    <s v="Profit"/>
  </r>
  <r>
    <x v="102"/>
    <n v="69"/>
    <n v="136"/>
    <n v="42700000"/>
    <s v="Drama"/>
    <s v="Romance"/>
    <m/>
    <m/>
    <m/>
    <m/>
    <m/>
    <s v="Sense and Sensibility"/>
    <n v="78392"/>
    <n v="196"/>
    <s v="English"/>
    <s v="USA"/>
    <s v="PG"/>
    <n v="16500000"/>
    <n v="1995"/>
    <n v="7.7"/>
    <n v="2.2999999999999998"/>
    <n v="26200000"/>
    <s v="Profit"/>
  </r>
  <r>
    <x v="943"/>
    <n v="150"/>
    <n v="120"/>
    <n v="18663911"/>
    <s v="Biography"/>
    <s v="Drama"/>
    <s v="Romance"/>
    <m/>
    <m/>
    <m/>
    <m/>
    <s v="Becoming Jane"/>
    <n v="46204"/>
    <n v="151"/>
    <s v="English"/>
    <s v="UK"/>
    <s v="PG"/>
    <n v="16500000"/>
    <n v="2007"/>
    <n v="7.1"/>
    <n v="2"/>
    <n v="2163911"/>
    <s v="Profit"/>
  </r>
  <r>
    <x v="944"/>
    <n v="72"/>
    <n v="108"/>
    <n v="11702090"/>
    <s v="Comedy"/>
    <s v="Romance"/>
    <m/>
    <m/>
    <m/>
    <m/>
    <m/>
    <s v="Sydney White"/>
    <n v="37700"/>
    <n v="50"/>
    <s v="English"/>
    <s v="USA"/>
    <s v="PG-13"/>
    <n v="16500000"/>
    <n v="2007"/>
    <n v="6.3"/>
    <n v="1.8"/>
    <n v="-4797910"/>
    <s v="Loss"/>
  </r>
  <r>
    <x v="945"/>
    <n v="158"/>
    <n v="126"/>
    <n v="13005485"/>
    <s v="Drama"/>
    <m/>
    <m/>
    <m/>
    <m/>
    <m/>
    <m/>
    <s v="House of Sand and Fog"/>
    <n v="56665"/>
    <n v="469"/>
    <s v="English"/>
    <s v="USA"/>
    <s v="R"/>
    <n v="15000000"/>
    <n v="2003"/>
    <n v="7.6"/>
    <n v="2.1"/>
    <n v="-1994515"/>
    <s v="Loss"/>
  </r>
  <r>
    <x v="106"/>
    <n v="96"/>
    <n v="128"/>
    <n v="95860116"/>
    <s v="Comedy"/>
    <s v="Drama"/>
    <m/>
    <m/>
    <m/>
    <m/>
    <m/>
    <s v="Dead Poets Society"/>
    <n v="277451"/>
    <n v="491"/>
    <s v="English"/>
    <s v="USA"/>
    <s v="PG"/>
    <n v="16400000"/>
    <n v="1989"/>
    <n v="8"/>
    <n v="2.1"/>
    <n v="79460116"/>
    <s v="Profit"/>
  </r>
  <r>
    <x v="946"/>
    <n v="84"/>
    <n v="113"/>
    <n v="127175354"/>
    <s v="Comedy"/>
    <m/>
    <m/>
    <m/>
    <m/>
    <m/>
    <m/>
    <s v="Dumb &amp; Dumber"/>
    <n v="288451"/>
    <n v="438"/>
    <s v="English"/>
    <s v="USA"/>
    <s v="PG-13"/>
    <n v="16000000"/>
    <n v="1994"/>
    <n v="7.3"/>
    <n v="1.9"/>
    <n v="111175354"/>
    <s v="Profit"/>
  </r>
  <r>
    <x v="323"/>
    <n v="114"/>
    <n v="89"/>
    <n v="92823600"/>
    <s v="Comedy"/>
    <s v="Drama"/>
    <s v="Romance"/>
    <m/>
    <m/>
    <m/>
    <m/>
    <s v="When Harry Met Sally..."/>
    <n v="149108"/>
    <n v="273"/>
    <s v="English"/>
    <s v="USA"/>
    <s v="R"/>
    <n v="16000000"/>
    <n v="1989"/>
    <n v="7.6"/>
    <n v="1.5"/>
    <n v="76823600"/>
    <s v="Profit"/>
  </r>
  <r>
    <x v="787"/>
    <n v="79"/>
    <n v="129"/>
    <n v="54000000"/>
    <s v="Drama"/>
    <m/>
    <m/>
    <m/>
    <m/>
    <m/>
    <m/>
    <s v="The Verdict"/>
    <n v="26310"/>
    <n v="154"/>
    <s v="English"/>
    <s v="USA"/>
    <s v="R"/>
    <n v="16000000"/>
    <n v="1982"/>
    <n v="7.8"/>
    <n v="2.2000000000000002"/>
    <n v="38000000"/>
    <s v="Profit"/>
  </r>
  <r>
    <x v="223"/>
    <n v="103"/>
    <n v="94"/>
    <n v="68525609"/>
    <s v="Comedy"/>
    <m/>
    <m/>
    <m/>
    <m/>
    <m/>
    <m/>
    <s v="Road Trip"/>
    <n v="132963"/>
    <n v="302"/>
    <s v="English"/>
    <s v="USA"/>
    <s v="R"/>
    <n v="15600000"/>
    <n v="2000"/>
    <n v="6.5"/>
    <n v="1.6"/>
    <n v="52925609"/>
    <s v="Profit"/>
  </r>
  <r>
    <x v="338"/>
    <n v="67"/>
    <n v="106"/>
    <n v="52885587"/>
    <s v="Comedy"/>
    <s v="Drama"/>
    <s v="Romance"/>
    <s v="Sport"/>
    <m/>
    <m/>
    <m/>
    <s v="Varsity Blues"/>
    <n v="35312"/>
    <n v="267"/>
    <s v="English"/>
    <s v="USA"/>
    <s v="R"/>
    <n v="16000000"/>
    <n v="1999"/>
    <n v="6.4"/>
    <n v="1.8"/>
    <n v="36885587"/>
    <s v="Profit"/>
  </r>
  <r>
    <x v="947"/>
    <n v="576"/>
    <n v="100"/>
    <n v="44667095"/>
    <s v="Comedy"/>
    <s v="Drama"/>
    <s v="Romance"/>
    <m/>
    <m/>
    <m/>
    <m/>
    <s v="The Artist"/>
    <n v="190030"/>
    <n v="583"/>
    <s v="English"/>
    <s v="France"/>
    <s v="PG-13"/>
    <n v="15000000"/>
    <n v="2011"/>
    <n v="8"/>
    <n v="1.7"/>
    <n v="29667095"/>
    <s v="Profit"/>
  </r>
  <r>
    <x v="314"/>
    <n v="178"/>
    <n v="89"/>
    <n v="42638165"/>
    <s v="Drama"/>
    <s v="Fantasy"/>
    <s v="Horror"/>
    <s v="Mystery"/>
    <s v="Thriller"/>
    <m/>
    <m/>
    <s v="The Unborn"/>
    <n v="42182"/>
    <n v="230"/>
    <s v="English"/>
    <s v="USA"/>
    <s v="PG-13"/>
    <n v="16000000"/>
    <n v="2009"/>
    <n v="4.8"/>
    <n v="1.5"/>
    <n v="26638165"/>
    <s v="Profit"/>
  </r>
  <r>
    <x v="447"/>
    <n v="487"/>
    <n v="94"/>
    <n v="45507053"/>
    <s v="Adventure"/>
    <s v="Comedy"/>
    <s v="Drama"/>
    <s v="Romance"/>
    <m/>
    <m/>
    <m/>
    <s v="Moonrise Kingdom"/>
    <n v="237848"/>
    <n v="377"/>
    <s v="English"/>
    <s v="USA"/>
    <s v="PG-13"/>
    <n v="16000000"/>
    <n v="2012"/>
    <n v="7.8"/>
    <n v="1.6"/>
    <n v="29507053"/>
    <s v="Profit"/>
  </r>
  <r>
    <x v="84"/>
    <n v="196"/>
    <n v="83"/>
    <n v="39511038"/>
    <s v="Horror"/>
    <m/>
    <m/>
    <m/>
    <m/>
    <m/>
    <m/>
    <s v="The Texas Chainsaw Massacre: The Beginning"/>
    <n v="56269"/>
    <n v="366"/>
    <s v="English"/>
    <s v="USA"/>
    <s v="R"/>
    <n v="16000000"/>
    <n v="2006"/>
    <n v="5.9"/>
    <n v="1.4"/>
    <n v="23511038"/>
    <s v="Profit"/>
  </r>
  <r>
    <x v="948"/>
    <n v="24"/>
    <n v="111"/>
    <n v="6462576"/>
    <s v="Drama"/>
    <m/>
    <m/>
    <m/>
    <m/>
    <m/>
    <m/>
    <s v="The Young Messiah"/>
    <n v="1449"/>
    <n v="30"/>
    <s v="English"/>
    <s v="USA"/>
    <s v="PG-13"/>
    <n v="18500000"/>
    <n v="2016"/>
    <n v="5.4"/>
    <n v="1.8"/>
    <n v="-12037424"/>
    <s v="Loss"/>
  </r>
  <r>
    <x v="949"/>
    <n v="56"/>
    <n v="80"/>
    <n v="40363530"/>
    <s v="Comedy"/>
    <s v="Family"/>
    <m/>
    <m/>
    <m/>
    <m/>
    <m/>
    <s v="The Master of Disguise"/>
    <n v="18254"/>
    <n v="307"/>
    <s v="English"/>
    <s v="USA"/>
    <s v="PG"/>
    <n v="16000000"/>
    <n v="2002"/>
    <n v="3.3"/>
    <n v="1.3"/>
    <n v="24363530"/>
    <s v="Profit"/>
  </r>
  <r>
    <x v="36"/>
    <n v="406"/>
    <n v="112"/>
    <n v="37623143"/>
    <s v="Drama"/>
    <s v="Fantasy"/>
    <s v="War"/>
    <m/>
    <m/>
    <m/>
    <m/>
    <s v="Pan's Labyrinth"/>
    <n v="467234"/>
    <n v="1083"/>
    <s v="Spanish"/>
    <s v="Spain"/>
    <s v="R"/>
    <n v="13500000"/>
    <n v="2006"/>
    <n v="8.1999999999999993"/>
    <n v="1.9"/>
    <n v="24123143"/>
    <s v="Profit"/>
  </r>
  <r>
    <x v="520"/>
    <n v="51"/>
    <n v="94"/>
    <n v="33357476"/>
    <s v="Action"/>
    <s v="Comedy"/>
    <s v="Crime"/>
    <s v="Family"/>
    <m/>
    <m/>
    <m/>
    <s v="See Spot Run"/>
    <n v="7392"/>
    <n v="53"/>
    <s v="English"/>
    <s v="USA"/>
    <s v="PG"/>
    <n v="35000000"/>
    <n v="2001"/>
    <n v="5.4"/>
    <n v="1.6"/>
    <n v="-1642524"/>
    <s v="Loss"/>
  </r>
  <r>
    <x v="249"/>
    <n v="41"/>
    <n v="130"/>
    <n v="28734552"/>
    <s v="Crime"/>
    <s v="Drama"/>
    <s v="Romance"/>
    <s v="Thriller"/>
    <m/>
    <m/>
    <m/>
    <s v="Baby Boy"/>
    <n v="9566"/>
    <n v="81"/>
    <s v="English"/>
    <s v="USA"/>
    <s v="R"/>
    <n v="16000000"/>
    <n v="2001"/>
    <n v="6.4"/>
    <n v="2.2000000000000002"/>
    <n v="12734552"/>
    <s v="Profit"/>
  </r>
  <r>
    <x v="950"/>
    <n v="138"/>
    <n v="91"/>
    <n v="37300107"/>
    <s v="Drama"/>
    <s v="Horror"/>
    <s v="Thriller"/>
    <m/>
    <m/>
    <m/>
    <m/>
    <s v="The Roommate"/>
    <n v="29147"/>
    <n v="115"/>
    <s v="English"/>
    <s v="USA"/>
    <s v="PG-13"/>
    <n v="16000000"/>
    <n v="2011"/>
    <n v="4.8"/>
    <n v="1.5"/>
    <n v="21300107"/>
    <s v="Profit"/>
  </r>
  <r>
    <x v="545"/>
    <n v="78"/>
    <n v="91"/>
    <n v="27087695"/>
    <s v="Adventure"/>
    <s v="Comedy"/>
    <s v="Drama"/>
    <m/>
    <m/>
    <m/>
    <m/>
    <s v="Joe Dirt"/>
    <n v="41664"/>
    <n v="205"/>
    <s v="English"/>
    <s v="USA"/>
    <s v="PG-13"/>
    <n v="17700000"/>
    <n v="2001"/>
    <n v="5.9"/>
    <n v="1.5"/>
    <n v="9387695"/>
    <s v="Profit"/>
  </r>
  <r>
    <x v="951"/>
    <n v="40"/>
    <n v="110"/>
    <n v="30102717"/>
    <s v="Action"/>
    <s v="Crime"/>
    <m/>
    <m/>
    <m/>
    <m/>
    <m/>
    <s v="Double Impact"/>
    <n v="28736"/>
    <n v="72"/>
    <s v="English"/>
    <s v="USA"/>
    <s v="R"/>
    <n v="15000000"/>
    <n v="1991"/>
    <n v="5.5"/>
    <n v="1.8"/>
    <n v="15102717"/>
    <s v="Profit"/>
  </r>
  <r>
    <x v="218"/>
    <n v="285"/>
    <n v="121"/>
    <n v="23618786"/>
    <s v="Action"/>
    <s v="Comedy"/>
    <s v="Mystery"/>
    <m/>
    <m/>
    <m/>
    <m/>
    <s v="Hot Fuzz"/>
    <n v="352695"/>
    <n v="687"/>
    <s v="English"/>
    <s v="UK"/>
    <s v="R"/>
    <n v="8000000"/>
    <n v="2007"/>
    <n v="7.9"/>
    <n v="2"/>
    <n v="15618786"/>
    <s v="Profit"/>
  </r>
  <r>
    <x v="952"/>
    <n v="124"/>
    <n v="114"/>
    <n v="26896744"/>
    <s v="Comedy"/>
    <s v="Drama"/>
    <m/>
    <m/>
    <m/>
    <m/>
    <m/>
    <s v="The Women"/>
    <n v="16582"/>
    <n v="125"/>
    <s v="English"/>
    <s v="USA"/>
    <s v="PG-13"/>
    <n v="16500000"/>
    <n v="2008"/>
    <n v="4.9000000000000004"/>
    <n v="1.9"/>
    <n v="10396744"/>
    <s v="Profit"/>
  </r>
  <r>
    <x v="650"/>
    <n v="275"/>
    <n v="96"/>
    <n v="23213577"/>
    <s v="Drama"/>
    <s v="Romance"/>
    <m/>
    <m/>
    <m/>
    <m/>
    <m/>
    <s v="Vicky Cristina Barcelona"/>
    <n v="198111"/>
    <n v="365"/>
    <s v="English"/>
    <s v="Spain"/>
    <s v="PG-13"/>
    <n v="15500000"/>
    <n v="2008"/>
    <n v="7.2"/>
    <n v="1.6"/>
    <n v="7713577"/>
    <s v="Profit"/>
  </r>
  <r>
    <x v="953"/>
    <n v="67"/>
    <n v="94"/>
    <n v="20627372"/>
    <s v="Comedy"/>
    <s v="Drama"/>
    <s v="Romance"/>
    <m/>
    <m/>
    <m/>
    <m/>
    <s v="Boys and Girls"/>
    <n v="13661"/>
    <n v="134"/>
    <s v="English"/>
    <s v="USA"/>
    <s v="PG-13"/>
    <n v="16000000"/>
    <n v="2000"/>
    <n v="5.3"/>
    <n v="1.6"/>
    <n v="4627372"/>
    <s v="Profit"/>
  </r>
  <r>
    <x v="954"/>
    <n v="103"/>
    <n v="109"/>
    <n v="16346122"/>
    <s v="Drama"/>
    <m/>
    <m/>
    <m/>
    <m/>
    <m/>
    <m/>
    <s v="White Oleander"/>
    <n v="25549"/>
    <n v="171"/>
    <s v="English"/>
    <s v="USA"/>
    <s v="PG-13"/>
    <n v="16000000"/>
    <n v="2002"/>
    <n v="7.2"/>
    <n v="1.8"/>
    <n v="346122"/>
    <s v="Profit"/>
  </r>
  <r>
    <x v="394"/>
    <n v="300"/>
    <n v="107"/>
    <n v="16204793"/>
    <s v="Comedy"/>
    <s v="Fantasy"/>
    <s v="Horror"/>
    <m/>
    <m/>
    <m/>
    <m/>
    <s v="Jennifer's Body"/>
    <n v="92712"/>
    <n v="294"/>
    <s v="English"/>
    <s v="USA"/>
    <s v="R"/>
    <n v="16000000"/>
    <n v="2009"/>
    <n v="5.0999999999999996"/>
    <n v="1.8"/>
    <n v="204793"/>
    <s v="Profit"/>
  </r>
  <r>
    <x v="955"/>
    <n v="84"/>
    <n v="96"/>
    <n v="15427192"/>
    <s v="Comedy"/>
    <s v="Crime"/>
    <s v="Mystery"/>
    <m/>
    <m/>
    <m/>
    <m/>
    <s v="Drowning Mona"/>
    <n v="11768"/>
    <n v="148"/>
    <s v="English"/>
    <s v="USA"/>
    <s v="PG-13"/>
    <n v="16000000"/>
    <n v="2000"/>
    <n v="5.6"/>
    <n v="1.6"/>
    <n v="-572808"/>
    <s v="Loss"/>
  </r>
  <r>
    <x v="650"/>
    <n v="64"/>
    <n v="88"/>
    <n v="14792779"/>
    <s v="Comedy"/>
    <m/>
    <m/>
    <m/>
    <m/>
    <m/>
    <m/>
    <s v="Radio Days"/>
    <n v="24256"/>
    <n v="91"/>
    <s v="English"/>
    <s v="USA"/>
    <s v="PG"/>
    <n v="16000000"/>
    <n v="1987"/>
    <n v="7.6"/>
    <n v="1.5"/>
    <n v="-1207221"/>
    <s v="Loss"/>
  </r>
  <r>
    <x v="956"/>
    <n v="158"/>
    <n v="113"/>
    <n v="19057024"/>
    <s v="Drama"/>
    <s v="Romance"/>
    <m/>
    <m/>
    <m/>
    <m/>
    <m/>
    <s v="Remember Me"/>
    <n v="113963"/>
    <n v="361"/>
    <s v="English"/>
    <s v="USA"/>
    <s v="PG-13"/>
    <n v="16000000"/>
    <n v="2010"/>
    <n v="7.2"/>
    <n v="1.9"/>
    <n v="3057024"/>
    <s v="Profit"/>
  </r>
  <r>
    <x v="957"/>
    <n v="46"/>
    <n v="101"/>
    <n v="14108518"/>
    <s v="Comedy"/>
    <s v="Drama"/>
    <s v="Romance"/>
    <m/>
    <m/>
    <m/>
    <m/>
    <s v="How to Deal"/>
    <n v="8215"/>
    <n v="95"/>
    <s v="English"/>
    <s v="USA"/>
    <s v="PG-13"/>
    <n v="16000000"/>
    <n v="2003"/>
    <n v="5.7"/>
    <n v="1.7"/>
    <n v="-1891482"/>
    <s v="Loss"/>
  </r>
  <r>
    <x v="771"/>
    <n v="15"/>
    <n v="105"/>
    <n v="13854000"/>
    <s v="Comedy"/>
    <s v="Romance"/>
    <s v="Sci-Fi"/>
    <m/>
    <m/>
    <m/>
    <m/>
    <s v="My Stepmother Is an Alien"/>
    <n v="21079"/>
    <n v="55"/>
    <s v="English"/>
    <s v="USA"/>
    <s v="PG-13"/>
    <n v="20000000"/>
    <n v="1988"/>
    <n v="5.2"/>
    <n v="1.8"/>
    <n v="-6146000"/>
    <s v="Loss"/>
  </r>
  <r>
    <x v="237"/>
    <n v="68"/>
    <n v="125"/>
    <n v="77324422"/>
    <s v="Drama"/>
    <m/>
    <m/>
    <m/>
    <m/>
    <m/>
    <m/>
    <s v="Philadelphia"/>
    <n v="178731"/>
    <n v="261"/>
    <s v="English"/>
    <s v="USA"/>
    <s v="PG-13"/>
    <n v="26000000"/>
    <n v="1993"/>
    <n v="7.7"/>
    <n v="2.1"/>
    <n v="51324422"/>
    <s v="Profit"/>
  </r>
  <r>
    <x v="958"/>
    <n v="111"/>
    <n v="100"/>
    <n v="15500000"/>
    <s v="Mystery"/>
    <s v="Sci-Fi"/>
    <s v="Thriller"/>
    <m/>
    <m/>
    <m/>
    <m/>
    <s v="The Thirteenth Floor"/>
    <n v="51996"/>
    <n v="302"/>
    <s v="English"/>
    <s v="Germany"/>
    <s v="R"/>
    <n v="16000000"/>
    <n v="1999"/>
    <n v="7"/>
    <n v="1.7"/>
    <n v="-500000"/>
    <s v="Loss"/>
  </r>
  <r>
    <x v="959"/>
    <n v="65"/>
    <n v="112"/>
    <n v="4734235"/>
    <s v="Comedy"/>
    <s v="Drama"/>
    <s v="Music"/>
    <m/>
    <m/>
    <m/>
    <m/>
    <s v="Duets"/>
    <n v="8217"/>
    <n v="123"/>
    <s v="English"/>
    <s v="USA"/>
    <s v="R"/>
    <n v="15000000"/>
    <n v="2000"/>
    <n v="6"/>
    <n v="1.9"/>
    <n v="-10265765"/>
    <s v="Loss"/>
  </r>
  <r>
    <x v="650"/>
    <n v="109"/>
    <n v="112"/>
    <n v="4839383"/>
    <s v="Comedy"/>
    <s v="Romance"/>
    <m/>
    <m/>
    <m/>
    <m/>
    <m/>
    <s v="Hollywood Ending"/>
    <n v="21613"/>
    <n v="148"/>
    <s v="English"/>
    <s v="USA"/>
    <s v="PG-13"/>
    <n v="16000000"/>
    <n v="2002"/>
    <n v="6.6"/>
    <n v="1.9"/>
    <n v="-11160617"/>
    <s v="Loss"/>
  </r>
  <r>
    <x v="960"/>
    <n v="42"/>
    <n v="95"/>
    <n v="4193025"/>
    <s v="Comedy"/>
    <s v="Music"/>
    <m/>
    <m/>
    <m/>
    <m/>
    <m/>
    <s v="Detroit Rock City"/>
    <n v="30682"/>
    <n v="194"/>
    <s v="English"/>
    <s v="USA"/>
    <s v="R"/>
    <n v="15000000"/>
    <n v="1999"/>
    <n v="6.8"/>
    <n v="1.6"/>
    <n v="-10806975"/>
    <s v="Loss"/>
  </r>
  <r>
    <x v="475"/>
    <n v="112"/>
    <n v="110"/>
    <n v="5900000"/>
    <s v="Action"/>
    <s v="Adventure"/>
    <s v="Fantasy"/>
    <m/>
    <m/>
    <m/>
    <m/>
    <s v="Highlander"/>
    <n v="98629"/>
    <n v="316"/>
    <s v="English"/>
    <s v="UK"/>
    <s v="R"/>
    <n v="16000000"/>
    <n v="1986"/>
    <n v="7.2"/>
    <n v="1.8"/>
    <n v="-10100000"/>
    <s v="Loss"/>
  </r>
  <r>
    <x v="961"/>
    <n v="146"/>
    <n v="118"/>
    <n v="2849142"/>
    <s v="Drama"/>
    <m/>
    <m/>
    <m/>
    <m/>
    <m/>
    <m/>
    <s v="Things We Lost in the Fire"/>
    <n v="24104"/>
    <n v="88"/>
    <s v="English"/>
    <s v="USA"/>
    <s v="R"/>
    <n v="16000000"/>
    <n v="2007"/>
    <n v="7.2"/>
    <n v="2"/>
    <n v="-13150858"/>
    <s v="Loss"/>
  </r>
  <r>
    <x v="962"/>
    <n v="36"/>
    <n v="97"/>
    <n v="1686429"/>
    <s v="Action"/>
    <s v="Crime"/>
    <s v="Sci-Fi"/>
    <m/>
    <m/>
    <m/>
    <m/>
    <s v="Steel"/>
    <n v="8687"/>
    <n v="62"/>
    <s v="English"/>
    <s v="USA"/>
    <s v="PG-13"/>
    <n v="16000000"/>
    <n v="1997"/>
    <n v="2.8"/>
    <n v="1.6"/>
    <n v="-14313571"/>
    <s v="Loss"/>
  </r>
  <r>
    <x v="705"/>
    <n v="230"/>
    <n v="120"/>
    <n v="1984743"/>
    <s v="Drama"/>
    <s v="Romance"/>
    <m/>
    <m/>
    <m/>
    <m/>
    <m/>
    <s v="The Immigrant"/>
    <n v="20616"/>
    <n v="70"/>
    <s v="English"/>
    <s v="USA"/>
    <s v="R"/>
    <n v="16000000"/>
    <n v="2013"/>
    <n v="6.6"/>
    <n v="2"/>
    <n v="-14015257"/>
    <s v="Loss"/>
  </r>
  <r>
    <x v="963"/>
    <n v="64"/>
    <n v="135"/>
    <n v="1666262"/>
    <s v="Drama"/>
    <s v="History"/>
    <s v="Romance"/>
    <s v="War"/>
    <m/>
    <m/>
    <m/>
    <s v="The White Countess"/>
    <n v="5321"/>
    <n v="78"/>
    <s v="English"/>
    <s v="UK"/>
    <s v="PG-13"/>
    <n v="16000000"/>
    <n v="2005"/>
    <n v="6.7"/>
    <n v="2.2000000000000002"/>
    <n v="-14333738"/>
    <s v="Loss"/>
  </r>
  <r>
    <x v="441"/>
    <n v="393"/>
    <n v="101"/>
    <n v="2319187"/>
    <s v="Crime"/>
    <s v="Drama"/>
    <s v="Mystery"/>
    <s v="Thriller"/>
    <m/>
    <m/>
    <m/>
    <s v="Trance"/>
    <n v="92640"/>
    <n v="212"/>
    <s v="English"/>
    <s v="UK"/>
    <s v="R"/>
    <n v="20000000"/>
    <n v="2013"/>
    <n v="7"/>
    <n v="1.7"/>
    <n v="-17680813"/>
    <s v="Loss"/>
  </r>
  <r>
    <x v="964"/>
    <n v="75"/>
    <n v="92"/>
    <n v="13922211"/>
    <s v="Comedy"/>
    <m/>
    <m/>
    <m/>
    <m/>
    <m/>
    <m/>
    <s v="Soul Plane"/>
    <n v="18271"/>
    <n v="150"/>
    <s v="English"/>
    <s v="USA"/>
    <s v="R"/>
    <n v="16000000"/>
    <n v="2004"/>
    <n v="4.4000000000000004"/>
    <n v="1.5"/>
    <n v="-2077789"/>
    <s v="Loss"/>
  </r>
  <r>
    <x v="965"/>
    <n v="67"/>
    <n v="92"/>
    <n v="23091"/>
    <s v="Drama"/>
    <s v="Romance"/>
    <s v="War"/>
    <m/>
    <m/>
    <m/>
    <m/>
    <s v="Good"/>
    <n v="5664"/>
    <n v="42"/>
    <s v="English"/>
    <s v="UK"/>
    <s v="R"/>
    <n v="15000000"/>
    <n v="2008"/>
    <n v="6.2"/>
    <n v="1.5"/>
    <n v="-14976909"/>
    <s v="Loss"/>
  </r>
  <r>
    <x v="966"/>
    <n v="216"/>
    <n v="161"/>
    <n v="336467"/>
    <s v="Drama"/>
    <s v="Fantasy"/>
    <m/>
    <m/>
    <m/>
    <m/>
    <m/>
    <s v="Enter the Void"/>
    <n v="45449"/>
    <n v="192"/>
    <s v="English"/>
    <s v="France"/>
    <s v="Not Rated"/>
    <n v="13000000"/>
    <n v="2009"/>
    <n v="7.3"/>
    <n v="2.7"/>
    <n v="-12663533"/>
    <s v="Loss"/>
  </r>
  <r>
    <x v="860"/>
    <n v="54"/>
    <n v="92"/>
    <n v="2964"/>
    <s v="Comedy"/>
    <s v="Horror"/>
    <s v="Romance"/>
    <m/>
    <m/>
    <m/>
    <m/>
    <s v="Vamps"/>
    <n v="7444"/>
    <n v="42"/>
    <s v="English"/>
    <s v="USA"/>
    <s v="PG-13"/>
    <n v="16000000"/>
    <n v="2012"/>
    <n v="5.0999999999999996"/>
    <n v="1.5"/>
    <n v="-15997036"/>
    <s v="Loss"/>
  </r>
  <r>
    <x v="967"/>
    <n v="208"/>
    <n v="122"/>
    <n v="2428883"/>
    <s v="Drama"/>
    <s v="Western"/>
    <m/>
    <m/>
    <m/>
    <m/>
    <m/>
    <s v="The Homesman"/>
    <n v="21370"/>
    <n v="132"/>
    <s v="English"/>
    <s v="USA"/>
    <s v="R"/>
    <n v="16000000"/>
    <n v="2014"/>
    <n v="6.6"/>
    <n v="2"/>
    <n v="-13571117"/>
    <s v="Loss"/>
  </r>
  <r>
    <x v="968"/>
    <n v="32"/>
    <n v="91"/>
    <n v="13571817"/>
    <s v="Comedy"/>
    <s v="Drama"/>
    <s v="Romance"/>
    <s v="Sport"/>
    <m/>
    <m/>
    <m/>
    <s v="Juwanna Mann"/>
    <n v="5312"/>
    <n v="40"/>
    <s v="English"/>
    <s v="USA"/>
    <s v="PG-13"/>
    <n v="15600000"/>
    <n v="2002"/>
    <n v="4.5"/>
    <n v="1.5"/>
    <n v="-2028183"/>
    <s v="Loss"/>
  </r>
  <r>
    <x v="969"/>
    <n v="40"/>
    <n v="93"/>
    <n v="1181197"/>
    <s v="Drama"/>
    <s v="Mystery"/>
    <s v="Thriller"/>
    <m/>
    <m/>
    <m/>
    <m/>
    <s v="Slow Burn"/>
    <n v="3299"/>
    <n v="24"/>
    <s v="English"/>
    <s v="USA"/>
    <s v="R"/>
    <n v="15500000"/>
    <n v="2005"/>
    <n v="5.9"/>
    <n v="1.6"/>
    <n v="-14318803"/>
    <s v="Loss"/>
  </r>
  <r>
    <x v="970"/>
    <n v="40"/>
    <n v="94"/>
    <n v="81525"/>
    <s v="Action"/>
    <s v="Comedy"/>
    <s v="Crime"/>
    <s v="Drama"/>
    <s v="Thriller"/>
    <m/>
    <m/>
    <s v="Wasabi"/>
    <n v="29392"/>
    <n v="91"/>
    <s v="French"/>
    <s v="France"/>
    <s v="R"/>
    <n v="15300000"/>
    <n v="2001"/>
    <n v="6.6"/>
    <n v="1.6"/>
    <n v="-15218475"/>
    <s v="Loss"/>
  </r>
  <r>
    <x v="63"/>
    <n v="251"/>
    <n v="95"/>
    <n v="7774730"/>
    <s v="Comedy"/>
    <s v="Horror"/>
    <s v="Sci-Fi"/>
    <m/>
    <m/>
    <m/>
    <m/>
    <s v="Slither"/>
    <n v="61912"/>
    <n v="352"/>
    <s v="English"/>
    <s v="Canada"/>
    <s v="R"/>
    <n v="15500000"/>
    <n v="2006"/>
    <n v="6.5"/>
    <n v="1.6"/>
    <n v="-7725270"/>
    <s v="Loss"/>
  </r>
  <r>
    <x v="215"/>
    <n v="94"/>
    <n v="105"/>
    <n v="234760500"/>
    <s v="Action"/>
    <s v="Comedy"/>
    <s v="Crime"/>
    <m/>
    <m/>
    <m/>
    <m/>
    <s v="Beverly Hills Cop"/>
    <n v="126464"/>
    <n v="175"/>
    <s v="English"/>
    <s v="USA"/>
    <s v="R"/>
    <n v="14000000"/>
    <n v="1984"/>
    <n v="7.3"/>
    <n v="1.8"/>
    <n v="220760500"/>
    <s v="Profit"/>
  </r>
  <r>
    <x v="120"/>
    <n v="102"/>
    <n v="103"/>
    <n v="285761243"/>
    <s v="Comedy"/>
    <s v="Family"/>
    <m/>
    <m/>
    <m/>
    <m/>
    <m/>
    <s v="Home Alone"/>
    <n v="311075"/>
    <n v="305"/>
    <s v="English"/>
    <s v="USA"/>
    <s v="PG"/>
    <n v="18000000"/>
    <n v="1990"/>
    <n v="7.5"/>
    <n v="1.7"/>
    <n v="267761243"/>
    <s v="Profit"/>
  </r>
  <r>
    <x v="781"/>
    <n v="21"/>
    <n v="102"/>
    <n v="167780960"/>
    <s v="Comedy"/>
    <s v="Drama"/>
    <s v="Family"/>
    <m/>
    <m/>
    <m/>
    <m/>
    <s v="3 Men and a Baby"/>
    <n v="36918"/>
    <n v="42"/>
    <s v="English"/>
    <s v="USA"/>
    <s v="PG"/>
    <n v="11000000"/>
    <n v="1987"/>
    <n v="5.9"/>
    <n v="1.7"/>
    <n v="156780960"/>
    <s v="Profit"/>
  </r>
  <r>
    <x v="197"/>
    <n v="94"/>
    <n v="116"/>
    <n v="177200000"/>
    <s v="Comedy"/>
    <s v="Drama"/>
    <s v="Romance"/>
    <m/>
    <m/>
    <m/>
    <m/>
    <s v="Tootsie"/>
    <n v="77366"/>
    <n v="194"/>
    <s v="English"/>
    <s v="USA"/>
    <s v="PG"/>
    <n v="22000000"/>
    <n v="1982"/>
    <n v="7.4"/>
    <n v="1.9"/>
    <n v="155200000"/>
    <s v="Profit"/>
  </r>
  <r>
    <x v="156"/>
    <n v="173"/>
    <n v="110"/>
    <n v="176781728"/>
    <s v="Action"/>
    <s v="Drama"/>
    <s v="Romance"/>
    <m/>
    <m/>
    <m/>
    <m/>
    <s v="Top Gun"/>
    <n v="219171"/>
    <n v="388"/>
    <s v="English"/>
    <s v="USA"/>
    <s v="PG"/>
    <n v="15000000"/>
    <n v="1986"/>
    <n v="6.9"/>
    <n v="1.8"/>
    <n v="161781728"/>
    <s v="Profit"/>
  </r>
  <r>
    <x v="102"/>
    <n v="287"/>
    <n v="120"/>
    <n v="128067808"/>
    <s v="Action"/>
    <s v="Drama"/>
    <s v="Romance"/>
    <m/>
    <m/>
    <m/>
    <m/>
    <s v="Crouching Tiger, Hidden Dragon"/>
    <n v="217740"/>
    <n v="1641"/>
    <s v="Mandarin"/>
    <s v="Taiwan"/>
    <s v="PG-13"/>
    <n v="15000000"/>
    <n v="2000"/>
    <n v="7.9"/>
    <n v="2"/>
    <n v="113067808"/>
    <s v="Profit"/>
  </r>
  <r>
    <x v="2"/>
    <n v="176"/>
    <n v="122"/>
    <n v="130058047"/>
    <s v="Drama"/>
    <m/>
    <m/>
    <m/>
    <m/>
    <m/>
    <m/>
    <s v="American Beauty"/>
    <n v="822500"/>
    <n v="2715"/>
    <s v="English"/>
    <s v="USA"/>
    <s v="R"/>
    <n v="15000000"/>
    <n v="1999"/>
    <n v="8.4"/>
    <n v="2"/>
    <n v="115058047"/>
    <s v="Profit"/>
  </r>
  <r>
    <x v="306"/>
    <n v="479"/>
    <n v="118"/>
    <n v="138795342"/>
    <s v="Biography"/>
    <s v="Drama"/>
    <s v="History"/>
    <s v="Romance"/>
    <m/>
    <m/>
    <m/>
    <s v="The King's Speech"/>
    <n v="503631"/>
    <n v="636"/>
    <s v="English"/>
    <s v="UK"/>
    <s v="R"/>
    <n v="15000000"/>
    <n v="2010"/>
    <n v="8"/>
    <n v="2"/>
    <n v="123795342"/>
    <s v="Profit"/>
  </r>
  <r>
    <x v="233"/>
    <n v="27"/>
    <n v="107"/>
    <n v="111936400"/>
    <s v="Comedy"/>
    <s v="Crime"/>
    <m/>
    <m/>
    <m/>
    <m/>
    <m/>
    <s v="Twins"/>
    <n v="87538"/>
    <n v="79"/>
    <s v="English"/>
    <s v="USA"/>
    <s v="PG"/>
    <n v="15000000"/>
    <n v="1988"/>
    <n v="6"/>
    <n v="1.8"/>
    <n v="96936400"/>
    <s v="Profit"/>
  </r>
  <r>
    <x v="971"/>
    <n v="60"/>
    <n v="102"/>
    <n v="317040"/>
    <s v="Drama"/>
    <s v="Romance"/>
    <m/>
    <m/>
    <m/>
    <m/>
    <m/>
    <s v="The Yellow Handkerchief"/>
    <n v="6723"/>
    <n v="36"/>
    <s v="English"/>
    <s v="USA"/>
    <s v="PG-13"/>
    <n v="15500000"/>
    <n v="2008"/>
    <n v="6.8"/>
    <n v="1.7"/>
    <n v="-15182960"/>
    <s v="Loss"/>
  </r>
  <r>
    <x v="37"/>
    <n v="70"/>
    <n v="154"/>
    <n v="94175854"/>
    <s v="Drama"/>
    <m/>
    <m/>
    <m/>
    <m/>
    <m/>
    <m/>
    <s v="The Color Purple"/>
    <n v="60988"/>
    <n v="199"/>
    <s v="English"/>
    <s v="USA"/>
    <s v="PG-13"/>
    <n v="15000000"/>
    <n v="1985"/>
    <n v="7.8"/>
    <n v="2.6"/>
    <n v="79175854"/>
    <s v="Profit"/>
  </r>
  <r>
    <x v="972"/>
    <n v="454"/>
    <n v="114"/>
    <n v="91121452"/>
    <s v="Biography"/>
    <s v="Drama"/>
    <s v="Thriller"/>
    <s v="War"/>
    <m/>
    <m/>
    <m/>
    <s v="The Imitation Game"/>
    <n v="467613"/>
    <n v="608"/>
    <s v="English"/>
    <s v="UK"/>
    <s v="PG-13"/>
    <n v="14000000"/>
    <n v="2014"/>
    <n v="8.1"/>
    <n v="1.9"/>
    <n v="77121452"/>
    <s v="Profit"/>
  </r>
  <r>
    <x v="941"/>
    <n v="25"/>
    <n v="109"/>
    <n v="69800000"/>
    <s v="Comedy"/>
    <s v="War"/>
    <m/>
    <m/>
    <m/>
    <m/>
    <m/>
    <s v="Private Benjamin"/>
    <n v="18140"/>
    <n v="60"/>
    <s v="English"/>
    <s v="USA"/>
    <s v="R"/>
    <n v="10000000"/>
    <n v="1980"/>
    <n v="6.1"/>
    <n v="1.8"/>
    <n v="59800000"/>
    <s v="Profit"/>
  </r>
  <r>
    <x v="198"/>
    <n v="111"/>
    <n v="94"/>
    <n v="64001297"/>
    <s v="Comedy"/>
    <s v="Family"/>
    <m/>
    <m/>
    <m/>
    <m/>
    <m/>
    <s v="Diary of a Wimpy Kid"/>
    <n v="32002"/>
    <n v="103"/>
    <s v="English"/>
    <s v="USA"/>
    <s v="PG"/>
    <n v="15000000"/>
    <n v="2010"/>
    <n v="6.2"/>
    <n v="1.6"/>
    <n v="49001297"/>
    <s v="Profit"/>
  </r>
  <r>
    <x v="973"/>
    <n v="393"/>
    <n v="100"/>
    <n v="71588220"/>
    <s v="Fantasy"/>
    <s v="Horror"/>
    <m/>
    <m/>
    <m/>
    <m/>
    <m/>
    <s v="Mama"/>
    <n v="134869"/>
    <n v="304"/>
    <s v="English"/>
    <s v="Canada"/>
    <s v="PG-13"/>
    <n v="20000000"/>
    <n v="2013"/>
    <n v="6.2"/>
    <n v="1.7"/>
    <n v="51588220"/>
    <s v="Profit"/>
  </r>
  <r>
    <x v="353"/>
    <n v="55"/>
    <n v="98"/>
    <n v="61400000"/>
    <s v="Adventure"/>
    <s v="Comedy"/>
    <m/>
    <m/>
    <m/>
    <m/>
    <m/>
    <s v="National Lampoon's Vacation"/>
    <n v="71183"/>
    <n v="183"/>
    <s v="English"/>
    <s v="USA"/>
    <s v="R"/>
    <n v="15000000"/>
    <n v="1983"/>
    <n v="7.4"/>
    <n v="1.6"/>
    <n v="46400000"/>
    <s v="Profit"/>
  </r>
  <r>
    <x v="825"/>
    <n v="157"/>
    <n v="102"/>
    <n v="101978840"/>
    <s v="Comedy"/>
    <m/>
    <m/>
    <m/>
    <m/>
    <m/>
    <m/>
    <s v="Bad Grandpa"/>
    <n v="77724"/>
    <n v="162"/>
    <s v="English"/>
    <s v="USA"/>
    <s v="R"/>
    <n v="15000000"/>
    <n v="2013"/>
    <n v="6.6"/>
    <n v="1.7"/>
    <n v="86978840"/>
    <s v="Profit"/>
  </r>
  <r>
    <x v="464"/>
    <n v="280"/>
    <n v="94"/>
    <n v="56437947"/>
    <s v="Biography"/>
    <s v="Drama"/>
    <m/>
    <m/>
    <m/>
    <m/>
    <m/>
    <s v="The Queen"/>
    <n v="85333"/>
    <n v="421"/>
    <s v="English"/>
    <s v="UK"/>
    <s v="PG-13"/>
    <n v="9800000"/>
    <n v="2006"/>
    <n v="7.3"/>
    <n v="1.6"/>
    <n v="46637947"/>
    <s v="Profit"/>
  </r>
  <r>
    <x v="23"/>
    <n v="109"/>
    <n v="92"/>
    <n v="73326666"/>
    <s v="Comedy"/>
    <s v="Fantasy"/>
    <m/>
    <m/>
    <m/>
    <m/>
    <m/>
    <s v="Beetlejuice"/>
    <n v="189413"/>
    <n v="306"/>
    <s v="English"/>
    <s v="USA"/>
    <s v="PG"/>
    <n v="15000000"/>
    <n v="1988"/>
    <n v="7.5"/>
    <n v="1.5"/>
    <n v="58326666"/>
    <s v="Profit"/>
  </r>
  <r>
    <x v="735"/>
    <n v="41"/>
    <n v="113"/>
    <n v="55184721"/>
    <s v="Comedy"/>
    <s v="Drama"/>
    <m/>
    <m/>
    <m/>
    <m/>
    <m/>
    <s v="Why Did I Get Married?"/>
    <n v="9811"/>
    <n v="100"/>
    <s v="English"/>
    <s v="USA"/>
    <s v="PG-13"/>
    <n v="15000000"/>
    <n v="2007"/>
    <n v="5.6"/>
    <n v="1.9"/>
    <n v="40184721"/>
    <s v="Profit"/>
  </r>
  <r>
    <x v="974"/>
    <n v="27"/>
    <n v="115"/>
    <n v="50003300"/>
    <s v="Drama"/>
    <s v="Family"/>
    <s v="Romance"/>
    <m/>
    <m/>
    <m/>
    <m/>
    <s v="Little Women"/>
    <n v="36624"/>
    <n v="132"/>
    <s v="English"/>
    <s v="USA"/>
    <s v="PG"/>
    <n v="15000000"/>
    <n v="1994"/>
    <n v="7.3"/>
    <n v="1.9"/>
    <n v="35003300"/>
    <s v="Profit"/>
  </r>
  <r>
    <x v="975"/>
    <n v="462"/>
    <n v="95"/>
    <n v="54322273"/>
    <s v="Drama"/>
    <s v="Fantasy"/>
    <s v="Horror"/>
    <s v="Thriller"/>
    <m/>
    <m/>
    <m/>
    <s v="The Woman in Black"/>
    <n v="139749"/>
    <n v="509"/>
    <s v="English"/>
    <s v="UK"/>
    <s v="PG-13"/>
    <n v="17000000"/>
    <n v="2012"/>
    <n v="6.4"/>
    <n v="1.6"/>
    <n v="37322273"/>
    <s v="Profit"/>
  </r>
  <r>
    <x v="163"/>
    <n v="152"/>
    <n v="87"/>
    <n v="47860214"/>
    <s v="Horror"/>
    <s v="Thriller"/>
    <m/>
    <m/>
    <m/>
    <m/>
    <m/>
    <s v="When a Stranger Calls"/>
    <n v="34711"/>
    <n v="468"/>
    <s v="English"/>
    <s v="USA"/>
    <s v="PG-13"/>
    <n v="15000000"/>
    <n v="2006"/>
    <n v="5"/>
    <n v="1.4"/>
    <n v="32860214"/>
    <s v="Profit"/>
  </r>
  <r>
    <x v="76"/>
    <n v="69"/>
    <n v="88"/>
    <n v="47811275"/>
    <s v="Adventure"/>
    <s v="Comedy"/>
    <s v="Family"/>
    <m/>
    <m/>
    <m/>
    <m/>
    <s v="Big Fat Liar"/>
    <n v="29008"/>
    <n v="99"/>
    <s v="English"/>
    <s v="USA"/>
    <s v="PG"/>
    <n v="15000000"/>
    <n v="2002"/>
    <n v="5.4"/>
    <n v="1.5"/>
    <n v="32811275"/>
    <s v="Profit"/>
  </r>
  <r>
    <x v="262"/>
    <n v="130"/>
    <n v="97"/>
    <n v="43022524"/>
    <s v="Comedy"/>
    <s v="Drama"/>
    <m/>
    <m/>
    <m/>
    <m/>
    <m/>
    <s v="Wag the Dog"/>
    <n v="67604"/>
    <n v="218"/>
    <s v="English"/>
    <s v="USA"/>
    <s v="R"/>
    <n v="15000000"/>
    <n v="1997"/>
    <n v="7.1"/>
    <n v="1.6"/>
    <n v="28022524"/>
    <s v="Profit"/>
  </r>
  <r>
    <x v="976"/>
    <n v="66"/>
    <n v="94"/>
    <n v="42672630"/>
    <s v="Adventure"/>
    <s v="Comedy"/>
    <s v="Family"/>
    <s v="Music"/>
    <s v="Romance"/>
    <m/>
    <m/>
    <s v="The Lizzie McGuire Movie"/>
    <n v="27580"/>
    <n v="172"/>
    <s v="English"/>
    <s v="USA"/>
    <s v="PG"/>
    <n v="17000000"/>
    <n v="2003"/>
    <n v="5.3"/>
    <n v="1.6"/>
    <n v="25672630"/>
    <s v="Profit"/>
  </r>
  <r>
    <x v="977"/>
    <n v="238"/>
    <n v="112"/>
    <n v="42919096"/>
    <s v="Action"/>
    <s v="Drama"/>
    <s v="Thriller"/>
    <m/>
    <m/>
    <m/>
    <m/>
    <s v="Snitch"/>
    <n v="64747"/>
    <n v="122"/>
    <s v="English"/>
    <s v="USA"/>
    <s v="PG-13"/>
    <n v="15000000"/>
    <n v="2013"/>
    <n v="6.5"/>
    <n v="1.9"/>
    <n v="27919096"/>
    <s v="Profit"/>
  </r>
  <r>
    <x v="978"/>
    <n v="198"/>
    <n v="98"/>
    <n v="42592530"/>
    <s v="Comedy"/>
    <s v="Fantasy"/>
    <s v="Horror"/>
    <m/>
    <m/>
    <m/>
    <m/>
    <s v="Krampus"/>
    <n v="29867"/>
    <n v="181"/>
    <s v="English"/>
    <s v="USA"/>
    <s v="PG-13"/>
    <n v="15000000"/>
    <n v="2015"/>
    <n v="6.2"/>
    <n v="1.6"/>
    <n v="27592530"/>
    <s v="Profit"/>
  </r>
  <r>
    <x v="402"/>
    <n v="154"/>
    <n v="104"/>
    <n v="40064955"/>
    <s v="Horror"/>
    <s v="Mystery"/>
    <s v="Sci-Fi"/>
    <m/>
    <m/>
    <m/>
    <m/>
    <s v="The Faculty"/>
    <n v="92074"/>
    <n v="502"/>
    <s v="English"/>
    <s v="USA"/>
    <s v="R"/>
    <n v="15000000"/>
    <n v="1998"/>
    <n v="6.4"/>
    <n v="1.7"/>
    <n v="25064955"/>
    <s v="Profit"/>
  </r>
  <r>
    <x v="135"/>
    <n v="131"/>
    <n v="120"/>
    <n v="44886089"/>
    <s v="Crime"/>
    <s v="Drama"/>
    <s v="Thriller"/>
    <m/>
    <m/>
    <m/>
    <m/>
    <s v="Cop Land"/>
    <n v="69576"/>
    <n v="207"/>
    <s v="English"/>
    <s v="USA"/>
    <s v="R"/>
    <n v="10000000"/>
    <n v="1997"/>
    <n v="6.9"/>
    <n v="2"/>
    <n v="34886089"/>
    <s v="Profit"/>
  </r>
  <r>
    <x v="979"/>
    <n v="97"/>
    <n v="99"/>
    <n v="37882551"/>
    <s v="Comedy"/>
    <m/>
    <m/>
    <m/>
    <m/>
    <m/>
    <m/>
    <s v="Not Another Teen Movie"/>
    <n v="80305"/>
    <n v="393"/>
    <s v="English"/>
    <s v="USA"/>
    <s v="R"/>
    <n v="16000000"/>
    <n v="2001"/>
    <n v="5.7"/>
    <n v="1.6"/>
    <n v="21882551"/>
    <s v="Profit"/>
  </r>
  <r>
    <x v="48"/>
    <n v="355"/>
    <n v="109"/>
    <n v="40983001"/>
    <s v="Crime"/>
    <s v="Drama"/>
    <s v="Thriller"/>
    <m/>
    <m/>
    <m/>
    <m/>
    <s v="End of Watch"/>
    <n v="181025"/>
    <n v="336"/>
    <s v="English"/>
    <s v="USA"/>
    <s v="R"/>
    <n v="7000000"/>
    <n v="2012"/>
    <n v="7.7"/>
    <n v="1.8"/>
    <n v="33983001"/>
    <s v="Profit"/>
  </r>
  <r>
    <x v="47"/>
    <n v="102"/>
    <n v="106"/>
    <n v="35007180"/>
    <s v="Action"/>
    <s v="Crime"/>
    <s v="Drama"/>
    <s v="Thriller"/>
    <m/>
    <m/>
    <m/>
    <s v="The Skulls"/>
    <n v="26846"/>
    <n v="193"/>
    <s v="English"/>
    <s v="USA"/>
    <s v="PG-13"/>
    <n v="15000000"/>
    <n v="2000"/>
    <n v="5.6"/>
    <n v="1.8"/>
    <n v="20007180"/>
    <s v="Profit"/>
  </r>
  <r>
    <x v="980"/>
    <n v="419"/>
    <n v="123"/>
    <n v="35887263"/>
    <s v="Biography"/>
    <s v="Drama"/>
    <s v="Romance"/>
    <m/>
    <m/>
    <m/>
    <m/>
    <s v="The Theory of Everything"/>
    <n v="265507"/>
    <n v="388"/>
    <s v="English"/>
    <s v="UK"/>
    <s v="PG-13"/>
    <n v="15000000"/>
    <n v="2014"/>
    <n v="7.7"/>
    <n v="2"/>
    <n v="20887263"/>
    <s v="Profit"/>
  </r>
  <r>
    <x v="520"/>
    <n v="37"/>
    <n v="86"/>
    <n v="34308901"/>
    <s v="Comedy"/>
    <s v="Crime"/>
    <m/>
    <m/>
    <m/>
    <m/>
    <m/>
    <s v="Malibu's Most Wanted"/>
    <n v="15939"/>
    <n v="87"/>
    <s v="English"/>
    <s v="USA"/>
    <s v="PG-13"/>
    <n v="16000000"/>
    <n v="2003"/>
    <n v="5.0999999999999996"/>
    <n v="1.4"/>
    <n v="18308901"/>
    <s v="Profit"/>
  </r>
  <r>
    <x v="981"/>
    <n v="78"/>
    <n v="120"/>
    <n v="33771174"/>
    <s v="Comedy"/>
    <s v="Drama"/>
    <s v="Romance"/>
    <m/>
    <m/>
    <m/>
    <m/>
    <s v="Where the Heart Is"/>
    <n v="27044"/>
    <n v="240"/>
    <s v="English"/>
    <s v="USA"/>
    <s v="PG-13"/>
    <n v="15000000"/>
    <n v="2000"/>
    <n v="6.8"/>
    <n v="2"/>
    <n v="18771174"/>
    <s v="Profit"/>
  </r>
  <r>
    <x v="712"/>
    <n v="181"/>
    <n v="227"/>
    <n v="6000000"/>
    <s v="Adventure"/>
    <s v="Biography"/>
    <s v="Drama"/>
    <s v="History"/>
    <s v="War"/>
    <m/>
    <m/>
    <s v="Lawrence of Arabia"/>
    <n v="192775"/>
    <n v="559"/>
    <s v="English"/>
    <s v="UK"/>
    <s v="PG"/>
    <n v="15000000"/>
    <n v="1962"/>
    <n v="8.4"/>
    <n v="3.8"/>
    <n v="-9000000"/>
    <s v="Loss"/>
  </r>
  <r>
    <x v="982"/>
    <n v="220"/>
    <n v="119"/>
    <n v="33386128"/>
    <s v="Horror"/>
    <m/>
    <m/>
    <m/>
    <m/>
    <m/>
    <m/>
    <s v="Halloween II"/>
    <n v="36372"/>
    <n v="491"/>
    <s v="English"/>
    <s v="USA"/>
    <s v="R"/>
    <n v="15000000"/>
    <n v="2009"/>
    <n v="4.9000000000000004"/>
    <n v="2"/>
    <n v="18386128"/>
    <s v="Profit"/>
  </r>
  <r>
    <x v="605"/>
    <n v="349"/>
    <n v="115"/>
    <n v="37877959"/>
    <s v="Adventure"/>
    <s v="Biography"/>
    <s v="Drama"/>
    <m/>
    <m/>
    <m/>
    <m/>
    <s v="Wild"/>
    <n v="86664"/>
    <n v="252"/>
    <s v="English"/>
    <s v="USA"/>
    <s v="R"/>
    <n v="15000000"/>
    <n v="2014"/>
    <n v="7.1"/>
    <n v="1.9"/>
    <n v="22877959"/>
    <s v="Profit"/>
  </r>
  <r>
    <x v="983"/>
    <n v="241"/>
    <n v="114"/>
    <n v="32721635"/>
    <s v="Crime"/>
    <s v="Horror"/>
    <s v="Thriller"/>
    <m/>
    <m/>
    <m/>
    <m/>
    <s v="The Last House on the Left"/>
    <n v="67822"/>
    <n v="279"/>
    <s v="English"/>
    <s v="USA"/>
    <s v="R"/>
    <n v="15000000"/>
    <n v="2009"/>
    <n v="6.6"/>
    <n v="1.9"/>
    <n v="17721635"/>
    <s v="Profit"/>
  </r>
  <r>
    <x v="957"/>
    <n v="103"/>
    <n v="90"/>
    <n v="31585300"/>
    <s v="Comedy"/>
    <s v="Romance"/>
    <m/>
    <m/>
    <m/>
    <m/>
    <m/>
    <s v="The Wedding Date"/>
    <n v="38248"/>
    <n v="250"/>
    <s v="English"/>
    <s v="USA"/>
    <s v="PG-13"/>
    <n v="15000000"/>
    <n v="2005"/>
    <n v="6.1"/>
    <n v="1.5"/>
    <n v="16585300"/>
    <s v="Profit"/>
  </r>
  <r>
    <x v="984"/>
    <n v="151"/>
    <n v="94"/>
    <n v="30259652"/>
    <s v="Comedy"/>
    <s v="Horror"/>
    <s v="Thriller"/>
    <m/>
    <m/>
    <m/>
    <m/>
    <s v="Halloween: Resurrection"/>
    <n v="26905"/>
    <n v="614"/>
    <s v="English"/>
    <s v="USA"/>
    <s v="R"/>
    <n v="15000000"/>
    <n v="2002"/>
    <n v="4.0999999999999996"/>
    <n v="1.6"/>
    <n v="15259652"/>
    <s v="Profit"/>
  </r>
  <r>
    <x v="323"/>
    <n v="185"/>
    <n v="98"/>
    <n v="30857814"/>
    <s v="Adventure"/>
    <s v="Family"/>
    <s v="Fantasy"/>
    <s v="Romance"/>
    <m/>
    <m/>
    <m/>
    <s v="The Princess Bride"/>
    <n v="294163"/>
    <n v="718"/>
    <s v="English"/>
    <s v="USA"/>
    <s v="PG"/>
    <n v="16000000"/>
    <n v="1987"/>
    <n v="8.1"/>
    <n v="1.6"/>
    <n v="14857814"/>
    <s v="Profit"/>
  </r>
  <r>
    <x v="985"/>
    <n v="112"/>
    <n v="126"/>
    <n v="30226144"/>
    <s v="Biography"/>
    <s v="Drama"/>
    <m/>
    <m/>
    <m/>
    <m/>
    <m/>
    <s v="The Great Debaters"/>
    <n v="47626"/>
    <n v="118"/>
    <s v="English"/>
    <s v="USA"/>
    <s v="PG-13"/>
    <n v="15000000"/>
    <n v="2007"/>
    <n v="7.6"/>
    <n v="2.1"/>
    <n v="15226144"/>
    <s v="Profit"/>
  </r>
  <r>
    <x v="986"/>
    <n v="676"/>
    <n v="100"/>
    <n v="35054909"/>
    <s v="Crime"/>
    <s v="Drama"/>
    <m/>
    <m/>
    <m/>
    <m/>
    <m/>
    <s v="Drive"/>
    <n v="431578"/>
    <n v="1264"/>
    <s v="English"/>
    <s v="USA"/>
    <s v="R"/>
    <n v="15000000"/>
    <n v="2011"/>
    <n v="7.8"/>
    <n v="1.7"/>
    <n v="20054909"/>
    <s v="Profit"/>
  </r>
  <r>
    <x v="987"/>
    <n v="74"/>
    <n v="89"/>
    <n v="29302097"/>
    <s v="Comedy"/>
    <s v="Family"/>
    <s v="Music"/>
    <s v="Romance"/>
    <m/>
    <m/>
    <m/>
    <s v="Confessions of a Teenage Drama Queen"/>
    <n v="23408"/>
    <n v="105"/>
    <s v="English"/>
    <s v="Germany"/>
    <s v="PG"/>
    <n v="15000000"/>
    <n v="2004"/>
    <n v="4.5999999999999996"/>
    <n v="1.5"/>
    <n v="14302097"/>
    <s v="Profit"/>
  </r>
  <r>
    <x v="905"/>
    <n v="65"/>
    <n v="111"/>
    <n v="29106737"/>
    <s v="Comedy"/>
    <s v="Drama"/>
    <s v="Romance"/>
    <m/>
    <m/>
    <m/>
    <m/>
    <s v="The Object of My Affection"/>
    <n v="15582"/>
    <n v="132"/>
    <s v="English"/>
    <s v="USA"/>
    <s v="R"/>
    <n v="15000000"/>
    <n v="1998"/>
    <n v="6"/>
    <n v="1.8"/>
    <n v="14106737"/>
    <s v="Profit"/>
  </r>
  <r>
    <x v="988"/>
    <n v="274"/>
    <n v="100"/>
    <n v="28637507"/>
    <s v="Drama"/>
    <s v="Horror"/>
    <s v="Sci-Fi"/>
    <m/>
    <m/>
    <m/>
    <m/>
    <s v="28 Weeks Later"/>
    <n v="212167"/>
    <n v="713"/>
    <s v="English"/>
    <s v="UK"/>
    <s v="R"/>
    <n v="15000000"/>
    <n v="2007"/>
    <n v="7"/>
    <n v="1.7"/>
    <n v="13637507"/>
    <s v="Profit"/>
  </r>
  <r>
    <x v="469"/>
    <n v="50"/>
    <n v="115"/>
    <n v="30127963"/>
    <s v="Drama"/>
    <s v="Family"/>
    <s v="Sport"/>
    <m/>
    <m/>
    <m/>
    <m/>
    <s v="When the Game Stands Tall"/>
    <n v="12596"/>
    <n v="64"/>
    <s v="English"/>
    <s v="USA"/>
    <s v="PG"/>
    <n v="15000000"/>
    <n v="2014"/>
    <n v="6.7"/>
    <n v="1.9"/>
    <n v="15127963"/>
    <s v="Profit"/>
  </r>
  <r>
    <x v="382"/>
    <n v="96"/>
    <n v="106"/>
    <n v="32645546"/>
    <s v="Comedy"/>
    <s v="Drama"/>
    <s v="Family"/>
    <m/>
    <m/>
    <m/>
    <m/>
    <s v="Because of Winn-Dixie"/>
    <n v="8427"/>
    <n v="88"/>
    <s v="English"/>
    <s v="USA"/>
    <s v="PG"/>
    <n v="14000000"/>
    <n v="2005"/>
    <n v="6.4"/>
    <n v="1.8"/>
    <n v="18645546"/>
    <s v="Profit"/>
  </r>
  <r>
    <x v="989"/>
    <n v="68"/>
    <n v="124"/>
    <n v="27441122"/>
    <s v="Drama"/>
    <s v="Romance"/>
    <s v="Sport"/>
    <m/>
    <m/>
    <m/>
    <m/>
    <s v="Love &amp; Basketball"/>
    <n v="14322"/>
    <n v="116"/>
    <s v="English"/>
    <s v="USA"/>
    <s v="PG-13"/>
    <n v="15000000"/>
    <n v="2000"/>
    <n v="7.2"/>
    <n v="2.1"/>
    <n v="12441122"/>
    <s v="Profit"/>
  </r>
  <r>
    <x v="457"/>
    <n v="111"/>
    <n v="107"/>
    <n v="28014536"/>
    <s v="Action"/>
    <s v="Comedy"/>
    <s v="Crime"/>
    <s v="Romance"/>
    <s v="Thriller"/>
    <m/>
    <m/>
    <s v="Grosse Pointe Blank"/>
    <n v="73347"/>
    <n v="296"/>
    <s v="English"/>
    <s v="USA"/>
    <s v="R"/>
    <n v="15000000"/>
    <n v="1997"/>
    <n v="7.4"/>
    <n v="1.8"/>
    <n v="13014536"/>
    <s v="Profit"/>
  </r>
  <r>
    <x v="990"/>
    <n v="128"/>
    <n v="99"/>
    <n v="33860010"/>
    <s v="Comedy"/>
    <s v="Romance"/>
    <m/>
    <m/>
    <m/>
    <m/>
    <m/>
    <s v="All About Steve"/>
    <n v="33088"/>
    <n v="143"/>
    <s v="English"/>
    <s v="USA"/>
    <s v="PG-13"/>
    <n v="15000000"/>
    <n v="2009"/>
    <n v="4.8"/>
    <n v="1.6"/>
    <n v="18860010"/>
    <s v="Profit"/>
  </r>
  <r>
    <x v="991"/>
    <n v="160"/>
    <n v="90"/>
    <n v="26421314"/>
    <s v="Adventure"/>
    <s v="Fantasy"/>
    <s v="Horror"/>
    <s v="Mystery"/>
    <s v="Thriller"/>
    <m/>
    <m/>
    <s v="Book of Shadows: Blair Witch 2"/>
    <n v="28964"/>
    <n v="457"/>
    <s v="English"/>
    <s v="USA"/>
    <s v="R"/>
    <n v="15000000"/>
    <n v="2000"/>
    <n v="4"/>
    <n v="1.5"/>
    <n v="11421314"/>
    <s v="Profit"/>
  </r>
  <r>
    <x v="844"/>
    <n v="93"/>
    <n v="101"/>
    <n v="24881000"/>
    <s v="Drama"/>
    <s v="Fantasy"/>
    <s v="Horror"/>
    <s v="Thriller"/>
    <m/>
    <m/>
    <m/>
    <s v="The Craft"/>
    <n v="57140"/>
    <n v="195"/>
    <s v="English"/>
    <s v="USA"/>
    <s v="R"/>
    <n v="15000000"/>
    <n v="1996"/>
    <n v="6.2"/>
    <n v="1.7"/>
    <n v="9881000"/>
    <s v="Profit"/>
  </r>
  <r>
    <x v="650"/>
    <n v="278"/>
    <n v="119"/>
    <n v="23089926"/>
    <s v="Drama"/>
    <s v="Romance"/>
    <s v="Thriller"/>
    <m/>
    <m/>
    <m/>
    <m/>
    <s v="Match Point"/>
    <n v="166269"/>
    <n v="735"/>
    <s v="English"/>
    <s v="UK"/>
    <s v="R"/>
    <n v="15000000"/>
    <n v="2005"/>
    <n v="7.7"/>
    <n v="2"/>
    <n v="8089926"/>
    <s v="Profit"/>
  </r>
  <r>
    <x v="992"/>
    <n v="81"/>
    <n v="103"/>
    <n v="26161406"/>
    <s v="Adventure"/>
    <s v="Comedy"/>
    <s v="Family"/>
    <s v="Fantasy"/>
    <m/>
    <m/>
    <m/>
    <s v="Ramona and Beezus"/>
    <n v="13874"/>
    <n v="52"/>
    <s v="English"/>
    <s v="USA"/>
    <s v="G"/>
    <n v="15000000"/>
    <n v="2010"/>
    <n v="6.7"/>
    <n v="1.7"/>
    <n v="11161406"/>
    <s v="Profit"/>
  </r>
  <r>
    <x v="963"/>
    <n v="58"/>
    <n v="134"/>
    <n v="22954968"/>
    <s v="Drama"/>
    <s v="Romance"/>
    <m/>
    <m/>
    <m/>
    <m/>
    <m/>
    <s v="The Remains of the Day"/>
    <n v="45703"/>
    <n v="156"/>
    <s v="English"/>
    <s v="UK"/>
    <s v="PG"/>
    <n v="11500000"/>
    <n v="1993"/>
    <n v="7.9"/>
    <n v="2.2000000000000002"/>
    <n v="11454968"/>
    <s v="Profit"/>
  </r>
  <r>
    <x v="568"/>
    <n v="153"/>
    <n v="155"/>
    <n v="26384919"/>
    <s v="Drama"/>
    <m/>
    <m/>
    <m/>
    <m/>
    <m/>
    <m/>
    <s v="Boogie Nights"/>
    <n v="189032"/>
    <n v="560"/>
    <s v="English"/>
    <s v="USA"/>
    <s v="R"/>
    <n v="15000000"/>
    <n v="1997"/>
    <n v="7.9"/>
    <n v="2.6"/>
    <n v="11384919"/>
    <s v="Profit"/>
  </r>
  <r>
    <x v="932"/>
    <n v="25"/>
    <n v="94"/>
    <n v="22189039"/>
    <s v="Action"/>
    <s v="Crime"/>
    <s v="Drama"/>
    <s v="Romance"/>
    <s v="Thriller"/>
    <m/>
    <m/>
    <s v="Nowhere to Run"/>
    <n v="17074"/>
    <n v="55"/>
    <s v="English"/>
    <s v="USA"/>
    <s v="R"/>
    <n v="15000000"/>
    <n v="1993"/>
    <n v="5.5"/>
    <n v="1.6"/>
    <n v="7189039"/>
    <s v="Profit"/>
  </r>
  <r>
    <x v="993"/>
    <n v="46"/>
    <n v="95"/>
    <n v="20998709"/>
    <s v="Adventure"/>
    <s v="Drama"/>
    <s v="Family"/>
    <m/>
    <m/>
    <m/>
    <m/>
    <s v="Flicka"/>
    <n v="6095"/>
    <n v="76"/>
    <s v="English"/>
    <s v="USA"/>
    <s v="PG"/>
    <n v="15000000"/>
    <n v="2006"/>
    <n v="6.2"/>
    <n v="1.6"/>
    <n v="5998709"/>
    <s v="Profit"/>
  </r>
  <r>
    <x v="994"/>
    <n v="161"/>
    <n v="89"/>
    <n v="20801344"/>
    <s v="Horror"/>
    <m/>
    <m/>
    <m/>
    <m/>
    <m/>
    <m/>
    <s v="The Hills Have Eyes II"/>
    <n v="49721"/>
    <n v="211"/>
    <s v="English"/>
    <s v="USA"/>
    <s v="R"/>
    <n v="15000000"/>
    <n v="2007"/>
    <n v="5.0999999999999996"/>
    <n v="1.5"/>
    <n v="5801344"/>
    <s v="Profit"/>
  </r>
  <r>
    <x v="995"/>
    <n v="108"/>
    <n v="97"/>
    <n v="21468807"/>
    <s v="Horror"/>
    <s v="Mystery"/>
    <s v="Thriller"/>
    <m/>
    <m/>
    <m/>
    <m/>
    <s v="Urban Legends: Final Cut"/>
    <n v="13048"/>
    <n v="227"/>
    <s v="English"/>
    <s v="USA"/>
    <s v="R"/>
    <n v="14000000"/>
    <n v="2000"/>
    <n v="4.0999999999999996"/>
    <n v="1.6"/>
    <n v="7468807"/>
    <s v="Profit"/>
  </r>
  <r>
    <x v="335"/>
    <n v="69"/>
    <n v="90"/>
    <n v="19158074"/>
    <s v="Drama"/>
    <s v="Family"/>
    <s v="Fantasy"/>
    <s v="Romance"/>
    <m/>
    <m/>
    <m/>
    <s v="Tuck Everlasting"/>
    <n v="17983"/>
    <n v="127"/>
    <s v="English"/>
    <s v="USA"/>
    <s v="PG"/>
    <n v="15000000"/>
    <n v="2002"/>
    <n v="6.7"/>
    <n v="1.5"/>
    <n v="4158074"/>
    <s v="Profit"/>
  </r>
  <r>
    <x v="996"/>
    <n v="78"/>
    <n v="92"/>
    <n v="18843314"/>
    <s v="Action"/>
    <s v="Drama"/>
    <s v="Thriller"/>
    <m/>
    <m/>
    <m/>
    <m/>
    <s v="The Marine"/>
    <n v="27486"/>
    <n v="284"/>
    <s v="English"/>
    <s v="USA"/>
    <s v="PG-13"/>
    <n v="20000000"/>
    <n v="2006"/>
    <n v="4.7"/>
    <n v="1.5"/>
    <n v="-1156686"/>
    <s v="Loss"/>
  </r>
  <r>
    <x v="997"/>
    <n v="129"/>
    <n v="100"/>
    <n v="20566327"/>
    <s v="Action"/>
    <s v="Comedy"/>
    <m/>
    <m/>
    <m/>
    <m/>
    <m/>
    <s v="Keanu"/>
    <n v="15385"/>
    <n v="84"/>
    <s v="English"/>
    <s v="USA"/>
    <s v="R"/>
    <n v="15000000"/>
    <n v="2016"/>
    <n v="6.4"/>
    <n v="1.7"/>
    <n v="5566327"/>
    <s v="Profit"/>
  </r>
  <r>
    <x v="851"/>
    <n v="135"/>
    <n v="117"/>
    <n v="20218921"/>
    <s v="Drama"/>
    <s v="Music"/>
    <m/>
    <m/>
    <m/>
    <m/>
    <m/>
    <s v="Country Strong"/>
    <n v="14814"/>
    <n v="114"/>
    <s v="English"/>
    <s v="Official site"/>
    <s v="PG-13"/>
    <n v="15000000"/>
    <n v="2010"/>
    <n v="6.3"/>
    <n v="2"/>
    <n v="5218921"/>
    <s v="Profit"/>
  </r>
  <r>
    <x v="998"/>
    <n v="96"/>
    <n v="84"/>
    <n v="17411331"/>
    <s v="Horror"/>
    <s v="Mystery"/>
    <s v="Sci-Fi"/>
    <s v="Thriller"/>
    <m/>
    <m/>
    <m/>
    <s v="Disturbing Behavior"/>
    <n v="17328"/>
    <n v="237"/>
    <s v="English"/>
    <s v="Australia"/>
    <s v="R"/>
    <n v="15000000"/>
    <n v="1998"/>
    <n v="5.5"/>
    <n v="1.4"/>
    <n v="2411331"/>
    <s v="Profit"/>
  </r>
  <r>
    <x v="999"/>
    <n v="417"/>
    <n v="140"/>
    <n v="21383298"/>
    <s v="Crime"/>
    <s v="Drama"/>
    <s v="Thriller"/>
    <m/>
    <m/>
    <m/>
    <m/>
    <s v="The Place Beyond the Pines"/>
    <n v="187170"/>
    <n v="376"/>
    <s v="English"/>
    <s v="USA"/>
    <s v="R"/>
    <n v="15000000"/>
    <n v="2012"/>
    <n v="7.3"/>
    <n v="2.2999999999999998"/>
    <n v="6383298"/>
    <s v="Profit"/>
  </r>
  <r>
    <x v="139"/>
    <n v="172"/>
    <n v="108"/>
    <n v="24984868"/>
    <s v="Action"/>
    <s v="Crime"/>
    <s v="Thriller"/>
    <m/>
    <m/>
    <m/>
    <m/>
    <s v="The November Man"/>
    <n v="50056"/>
    <n v="152"/>
    <s v="English"/>
    <s v="USA"/>
    <s v="R"/>
    <n v="15000000"/>
    <n v="2014"/>
    <n v="6.3"/>
    <n v="1.8"/>
    <n v="9984868"/>
    <s v="Profit"/>
  </r>
  <r>
    <x v="1000"/>
    <n v="88"/>
    <n v="109"/>
    <n v="16459004"/>
    <s v="Drama"/>
    <s v="Mystery"/>
    <s v="Thriller"/>
    <m/>
    <m/>
    <m/>
    <m/>
    <s v="Eye of the Beholder"/>
    <n v="13320"/>
    <n v="415"/>
    <s v="English"/>
    <s v="Canada"/>
    <s v="R"/>
    <n v="15000000"/>
    <n v="1999"/>
    <n v="4.9000000000000004"/>
    <n v="1.8"/>
    <n v="1459004"/>
    <s v="Profit"/>
  </r>
  <r>
    <x v="202"/>
    <n v="388"/>
    <n v="131"/>
    <n v="15700000"/>
    <s v="Drama"/>
    <s v="History"/>
    <s v="Thriller"/>
    <s v="War"/>
    <m/>
    <m/>
    <m/>
    <s v="The Hurt Locker"/>
    <n v="332065"/>
    <n v="876"/>
    <s v="English"/>
    <s v="USA"/>
    <s v="R"/>
    <n v="15000000"/>
    <n v="2008"/>
    <n v="7.6"/>
    <n v="2.2000000000000002"/>
    <n v="700000"/>
    <s v="Profit"/>
  </r>
  <r>
    <x v="1001"/>
    <n v="45"/>
    <n v="114"/>
    <n v="15100000"/>
    <s v="Action"/>
    <s v="Horror"/>
    <s v="Sci-Fi"/>
    <s v="Thriller"/>
    <m/>
    <m/>
    <m/>
    <s v="Firestarter"/>
    <n v="22797"/>
    <n v="96"/>
    <s v="English"/>
    <s v="USA"/>
    <s v="R"/>
    <n v="15000000"/>
    <n v="1984"/>
    <n v="6"/>
    <n v="1.9"/>
    <n v="100000"/>
    <s v="Profit"/>
  </r>
  <r>
    <x v="694"/>
    <n v="414"/>
    <n v="97"/>
    <n v="14938570"/>
    <s v="Crime"/>
    <s v="Thriller"/>
    <m/>
    <m/>
    <m/>
    <m/>
    <m/>
    <s v="Killing Them Softly"/>
    <n v="111625"/>
    <n v="369"/>
    <s v="English"/>
    <s v="USA"/>
    <s v="R"/>
    <n v="15000000"/>
    <n v="2012"/>
    <n v="6.2"/>
    <n v="1.6"/>
    <n v="-61430"/>
    <s v="Loss"/>
  </r>
  <r>
    <x v="837"/>
    <n v="291"/>
    <n v="122"/>
    <n v="17237244"/>
    <s v="Crime"/>
    <s v="Drama"/>
    <s v="Thriller"/>
    <m/>
    <m/>
    <m/>
    <m/>
    <s v="A Most Wanted Man"/>
    <n v="57210"/>
    <n v="158"/>
    <s v="English"/>
    <s v="UK"/>
    <s v="R"/>
    <n v="15000000"/>
    <n v="2014"/>
    <n v="6.8"/>
    <n v="2"/>
    <n v="2237244"/>
    <s v="Profit"/>
  </r>
  <r>
    <x v="1002"/>
    <n v="97"/>
    <n v="87"/>
    <n v="14249005"/>
    <s v="Comedy"/>
    <m/>
    <m/>
    <m/>
    <m/>
    <m/>
    <m/>
    <s v="Freddy Got Fingered"/>
    <n v="39788"/>
    <n v="619"/>
    <s v="English"/>
    <s v="USA"/>
    <s v="R"/>
    <n v="15000000"/>
    <n v="2001"/>
    <n v="4.5"/>
    <n v="1.4"/>
    <n v="-750995"/>
    <s v="Loss"/>
  </r>
  <r>
    <x v="1003"/>
    <n v="37"/>
    <n v="85"/>
    <n v="12701880"/>
    <s v="Adventure"/>
    <s v="Animation"/>
    <s v="Comedy"/>
    <s v="Family"/>
    <m/>
    <m/>
    <m/>
    <s v="The Pirates Who Don't Do Anything: A VeggieTales Movie"/>
    <n v="2037"/>
    <n v="22"/>
    <s v="English"/>
    <s v="USA"/>
    <s v="G"/>
    <n v="15000000"/>
    <n v="2008"/>
    <n v="5.7"/>
    <n v="1.4"/>
    <n v="-2298120"/>
    <s v="Loss"/>
  </r>
  <r>
    <x v="1004"/>
    <n v="90"/>
    <n v="101"/>
    <n v="12801190"/>
    <s v="Action"/>
    <s v="Adventure"/>
    <s v="Fantasy"/>
    <s v="Sci-Fi"/>
    <m/>
    <m/>
    <m/>
    <s v="Highlander: Endgame"/>
    <n v="16340"/>
    <n v="355"/>
    <s v="English"/>
    <s v="USA"/>
    <s v="R"/>
    <n v="15000000"/>
    <n v="2000"/>
    <n v="4.5999999999999996"/>
    <n v="1.7"/>
    <n v="-2198810"/>
    <s v="Loss"/>
  </r>
  <r>
    <x v="1005"/>
    <n v="81"/>
    <n v="121"/>
    <n v="12549485"/>
    <s v="Crime"/>
    <s v="Drama"/>
    <s v="Musical"/>
    <s v="Romance"/>
    <m/>
    <m/>
    <m/>
    <s v="Idlewild"/>
    <n v="4603"/>
    <n v="91"/>
    <s v="English"/>
    <s v="USA"/>
    <s v="R"/>
    <n v="15000000"/>
    <n v="2006"/>
    <n v="6.2"/>
    <n v="2"/>
    <n v="-2450515"/>
    <s v="Loss"/>
  </r>
  <r>
    <x v="1006"/>
    <n v="221"/>
    <n v="107"/>
    <n v="13766014"/>
    <s v="Drama"/>
    <s v="Romance"/>
    <m/>
    <m/>
    <m/>
    <m/>
    <m/>
    <s v="One Day"/>
    <n v="106111"/>
    <n v="181"/>
    <s v="English"/>
    <s v="USA"/>
    <s v="PG-13"/>
    <n v="15000000"/>
    <n v="2011"/>
    <n v="7"/>
    <n v="1.8"/>
    <n v="-1233986"/>
    <s v="Loss"/>
  </r>
  <r>
    <x v="1007"/>
    <n v="230"/>
    <n v="111"/>
    <n v="13034417"/>
    <s v="Drama"/>
    <s v="Sport"/>
    <m/>
    <m/>
    <m/>
    <m/>
    <m/>
    <s v="Whip It"/>
    <n v="55665"/>
    <n v="118"/>
    <s v="English"/>
    <s v="USA"/>
    <s v="PG-13"/>
    <n v="15000000"/>
    <n v="2009"/>
    <n v="6.9"/>
    <n v="1.8"/>
    <n v="-1965583"/>
    <s v="Loss"/>
  </r>
  <r>
    <x v="1008"/>
    <n v="119"/>
    <n v="97"/>
    <n v="12212417"/>
    <s v="Crime"/>
    <s v="Thriller"/>
    <m/>
    <m/>
    <m/>
    <m/>
    <m/>
    <s v="Confidence"/>
    <n v="30643"/>
    <n v="144"/>
    <s v="English"/>
    <s v="USA"/>
    <s v="R"/>
    <n v="15000000"/>
    <n v="2003"/>
    <n v="6.7"/>
    <n v="1.6"/>
    <n v="-2787583"/>
    <s v="Loss"/>
  </r>
  <r>
    <x v="1009"/>
    <n v="97"/>
    <n v="97"/>
    <n v="11614236"/>
    <s v="Comedy"/>
    <m/>
    <m/>
    <m/>
    <m/>
    <m/>
    <m/>
    <s v="The Muse"/>
    <n v="9294"/>
    <n v="140"/>
    <s v="English"/>
    <s v="USA"/>
    <s v="PG-13"/>
    <n v="15000000"/>
    <n v="1999"/>
    <n v="5.6"/>
    <n v="1.6"/>
    <n v="-3385764"/>
    <s v="Loss"/>
  </r>
  <r>
    <x v="539"/>
    <n v="119"/>
    <n v="125"/>
    <n v="13337299"/>
    <s v="Biography"/>
    <s v="Drama"/>
    <s v="Music"/>
    <s v="Musical"/>
    <m/>
    <m/>
    <m/>
    <s v="De-Lovely"/>
    <n v="9649"/>
    <n v="226"/>
    <s v="English"/>
    <s v="USA"/>
    <s v="PG-13"/>
    <n v="20000000"/>
    <n v="2004"/>
    <n v="6.6"/>
    <n v="2.1"/>
    <n v="-6662701"/>
    <s v="Loss"/>
  </r>
  <r>
    <x v="650"/>
    <n v="42"/>
    <n v="124"/>
    <n v="10763469"/>
    <s v="Comedy"/>
    <s v="Drama"/>
    <s v="Romance"/>
    <m/>
    <m/>
    <m/>
    <m/>
    <s v="New York Stories"/>
    <n v="13692"/>
    <n v="55"/>
    <s v="English"/>
    <s v="USA"/>
    <s v="PG"/>
    <n v="15000000"/>
    <n v="1989"/>
    <n v="6.4"/>
    <n v="2.1"/>
    <n v="-4236531"/>
    <s v="Loss"/>
  </r>
  <r>
    <x v="1010"/>
    <n v="24"/>
    <n v="76"/>
    <n v="11144518"/>
    <s v="Adventure"/>
    <s v="Family"/>
    <m/>
    <m/>
    <m/>
    <m/>
    <m/>
    <s v="Barney's Great Adventure"/>
    <n v="2724"/>
    <n v="53"/>
    <s v="English"/>
    <s v="Canada"/>
    <s v="G"/>
    <n v="15000000"/>
    <n v="1998"/>
    <n v="2.8"/>
    <n v="1.3"/>
    <n v="-3855482"/>
    <s v="Loss"/>
  </r>
  <r>
    <x v="1011"/>
    <n v="208"/>
    <n v="107"/>
    <n v="15608545"/>
    <s v="Action"/>
    <m/>
    <m/>
    <m/>
    <m/>
    <m/>
    <m/>
    <s v="The Man with the Iron Fists"/>
    <n v="53471"/>
    <n v="224"/>
    <s v="English"/>
    <s v="USA"/>
    <s v="R"/>
    <n v="15000000"/>
    <n v="2012"/>
    <n v="5.4"/>
    <n v="1.8"/>
    <n v="608545"/>
    <s v="Profit"/>
  </r>
  <r>
    <x v="98"/>
    <n v="42"/>
    <n v="91"/>
    <n v="10443316"/>
    <s v="Comedy"/>
    <s v="Drama"/>
    <s v="Romance"/>
    <m/>
    <m/>
    <m/>
    <m/>
    <s v="Home Fries"/>
    <n v="7159"/>
    <n v="88"/>
    <s v="English"/>
    <s v="USA"/>
    <s v="PG-13"/>
    <n v="15000000"/>
    <n v="1998"/>
    <n v="5"/>
    <n v="1.5"/>
    <n v="-4556684"/>
    <s v="Loss"/>
  </r>
  <r>
    <x v="1012"/>
    <n v="44"/>
    <n v="96"/>
    <n v="10494147"/>
    <s v="Drama"/>
    <s v="Romance"/>
    <m/>
    <m/>
    <m/>
    <m/>
    <m/>
    <s v="Here on Earth"/>
    <n v="7403"/>
    <n v="162"/>
    <s v="English"/>
    <s v="USA"/>
    <s v="PG-13"/>
    <n v="15000000"/>
    <n v="2000"/>
    <n v="5.0999999999999996"/>
    <n v="1.6"/>
    <n v="-4505853"/>
    <s v="Loss"/>
  </r>
  <r>
    <x v="241"/>
    <n v="230"/>
    <n v="142"/>
    <n v="9929000"/>
    <s v="Drama"/>
    <s v="Sci-Fi"/>
    <m/>
    <m/>
    <m/>
    <m/>
    <m/>
    <s v="Brazil"/>
    <n v="152306"/>
    <n v="513"/>
    <s v="English"/>
    <s v="UK"/>
    <s v="R"/>
    <n v="15000000"/>
    <n v="1985"/>
    <n v="8"/>
    <n v="2.4"/>
    <n v="-5071000"/>
    <s v="Loss"/>
  </r>
  <r>
    <x v="901"/>
    <n v="46"/>
    <n v="103"/>
    <n v="10411980"/>
    <s v="Family"/>
    <s v="Music"/>
    <s v="Romance"/>
    <m/>
    <m/>
    <m/>
    <m/>
    <s v="Raise Your Voice"/>
    <n v="22649"/>
    <n v="212"/>
    <s v="English"/>
    <s v="USA"/>
    <s v="PG"/>
    <n v="15000000"/>
    <n v="2004"/>
    <n v="5.9"/>
    <n v="1.7"/>
    <n v="-4588020"/>
    <s v="Loss"/>
  </r>
  <r>
    <x v="357"/>
    <n v="249"/>
    <n v="117"/>
    <n v="17439163"/>
    <s v="Comedy"/>
    <s v="Crime"/>
    <m/>
    <m/>
    <m/>
    <m/>
    <m/>
    <s v="The Big Lebowski"/>
    <n v="537419"/>
    <n v="1028"/>
    <s v="English"/>
    <s v="USA"/>
    <s v="R"/>
    <n v="15000000"/>
    <n v="1998"/>
    <n v="8.1999999999999993"/>
    <n v="2"/>
    <n v="2439163"/>
    <s v="Profit"/>
  </r>
  <r>
    <x v="1013"/>
    <n v="197"/>
    <n v="116"/>
    <n v="9396487"/>
    <s v="Drama"/>
    <s v="Music"/>
    <m/>
    <m/>
    <m/>
    <m/>
    <m/>
    <s v="Black Snake Moan"/>
    <n v="52421"/>
    <n v="200"/>
    <s v="English"/>
    <s v="USA"/>
    <s v="R"/>
    <n v="15000000"/>
    <n v="2006"/>
    <n v="7"/>
    <n v="1.9"/>
    <n v="-5603513"/>
    <s v="Loss"/>
  </r>
  <r>
    <x v="267"/>
    <n v="71"/>
    <n v="118"/>
    <n v="9059588"/>
    <s v="Crime"/>
    <s v="Drama"/>
    <s v="Romance"/>
    <s v="Thriller"/>
    <m/>
    <m/>
    <m/>
    <s v="Dark Blue"/>
    <n v="17261"/>
    <n v="125"/>
    <s v="English"/>
    <s v="USA"/>
    <s v="R"/>
    <n v="15000000"/>
    <n v="2002"/>
    <n v="6.6"/>
    <n v="2"/>
    <n v="-5940412"/>
    <s v="Loss"/>
  </r>
  <r>
    <x v="1014"/>
    <n v="190"/>
    <n v="108"/>
    <n v="9172810"/>
    <s v="Biography"/>
    <s v="Drama"/>
    <s v="History"/>
    <s v="Thriller"/>
    <s v="War"/>
    <m/>
    <m/>
    <s v="A Mighty Heart"/>
    <n v="24150"/>
    <n v="118"/>
    <s v="English"/>
    <s v="USA"/>
    <s v="R"/>
    <n v="16000000"/>
    <n v="2007"/>
    <n v="6.7"/>
    <n v="1.8"/>
    <n v="-6827190"/>
    <s v="Loss"/>
  </r>
  <r>
    <x v="1015"/>
    <n v="50"/>
    <n v="94"/>
    <n v="8735529"/>
    <s v="Comedy"/>
    <s v="Drama"/>
    <s v="Romance"/>
    <m/>
    <m/>
    <m/>
    <m/>
    <s v="Whatever It Takes"/>
    <n v="8055"/>
    <n v="89"/>
    <s v="English"/>
    <s v="USA"/>
    <s v="PG-13"/>
    <n v="15000000"/>
    <n v="2000"/>
    <n v="5.5"/>
    <n v="1.6"/>
    <n v="-6264471"/>
    <s v="Loss"/>
  </r>
  <r>
    <x v="1016"/>
    <n v="63"/>
    <n v="97"/>
    <n v="8586376"/>
    <s v="Comedy"/>
    <m/>
    <m/>
    <m/>
    <m/>
    <m/>
    <m/>
    <s v="Boat Trip"/>
    <n v="26598"/>
    <n v="132"/>
    <s v="English"/>
    <s v="USA"/>
    <s v="R"/>
    <n v="20000000"/>
    <n v="2002"/>
    <n v="4.9000000000000004"/>
    <n v="1.6"/>
    <n v="-11413624"/>
    <s v="Loss"/>
  </r>
  <r>
    <x v="490"/>
    <n v="104"/>
    <n v="97"/>
    <n v="8378141"/>
    <s v="Comedy"/>
    <s v="Drama"/>
    <s v="Romance"/>
    <m/>
    <m/>
    <m/>
    <m/>
    <s v="The Importance of Being Earnest"/>
    <n v="18966"/>
    <n v="141"/>
    <s v="English"/>
    <s v="UK"/>
    <s v="PG"/>
    <n v="15000000"/>
    <n v="2002"/>
    <n v="6.9"/>
    <n v="1.6"/>
    <n v="-6621859"/>
    <s v="Loss"/>
  </r>
  <r>
    <x v="1017"/>
    <n v="49"/>
    <n v="91"/>
    <n v="8080116"/>
    <s v="Adventure"/>
    <s v="Comedy"/>
    <s v="Family"/>
    <m/>
    <m/>
    <m/>
    <m/>
    <s v="Hoot"/>
    <n v="6562"/>
    <n v="66"/>
    <s v="English"/>
    <s v="USA"/>
    <s v="PG"/>
    <n v="15000000"/>
    <n v="2006"/>
    <n v="5.6"/>
    <n v="1.5"/>
    <n v="-6919884"/>
    <s v="Loss"/>
  </r>
  <r>
    <x v="1018"/>
    <n v="300"/>
    <n v="107"/>
    <n v="7757130"/>
    <s v="Comedy"/>
    <s v="Crime"/>
    <s v="Drama"/>
    <m/>
    <m/>
    <m/>
    <m/>
    <s v="In Bruges"/>
    <n v="307639"/>
    <n v="513"/>
    <s v="English"/>
    <s v="UK"/>
    <s v="R"/>
    <n v="15000000"/>
    <n v="2008"/>
    <n v="8"/>
    <n v="1.8"/>
    <n v="-7242870"/>
    <s v="Loss"/>
  </r>
  <r>
    <x v="1019"/>
    <n v="43"/>
    <n v="95"/>
    <n v="9123834"/>
    <s v="Comedy"/>
    <s v="Romance"/>
    <m/>
    <m/>
    <m/>
    <m/>
    <m/>
    <s v="Peeples"/>
    <n v="4065"/>
    <n v="33"/>
    <s v="English"/>
    <s v="USA"/>
    <s v="PG-13"/>
    <n v="15000000"/>
    <n v="2013"/>
    <n v="5.3"/>
    <n v="1.6"/>
    <n v="-5876166"/>
    <s v="Loss"/>
  </r>
  <r>
    <x v="1020"/>
    <n v="132"/>
    <n v="102"/>
    <n v="6409206"/>
    <s v="Comedy"/>
    <s v="Music"/>
    <m/>
    <m/>
    <m/>
    <m/>
    <m/>
    <s v="The Rocker"/>
    <n v="32311"/>
    <n v="104"/>
    <s v="English"/>
    <s v="USA"/>
    <s v="PG-13"/>
    <n v="15000000"/>
    <n v="2008"/>
    <n v="6.2"/>
    <n v="1.7"/>
    <n v="-8590794"/>
    <s v="Loss"/>
  </r>
  <r>
    <x v="1021"/>
    <n v="97"/>
    <n v="88"/>
    <n v="6373693"/>
    <s v="Comedy"/>
    <s v="Romance"/>
    <m/>
    <m/>
    <m/>
    <m/>
    <m/>
    <s v="Post Grad"/>
    <n v="11498"/>
    <n v="53"/>
    <s v="English"/>
    <s v="USA"/>
    <s v="PG-13"/>
    <n v="15000000"/>
    <n v="2009"/>
    <n v="5.3"/>
    <n v="1.5"/>
    <n v="-8626307"/>
    <s v="Loss"/>
  </r>
  <r>
    <x v="496"/>
    <n v="242"/>
    <n v="106"/>
    <n v="7556708"/>
    <s v="Drama"/>
    <m/>
    <m/>
    <m/>
    <m/>
    <m/>
    <m/>
    <s v="Promised Land"/>
    <n v="30284"/>
    <n v="102"/>
    <s v="English"/>
    <s v="USA"/>
    <s v="R"/>
    <n v="15000000"/>
    <n v="2012"/>
    <n v="6.6"/>
    <n v="1.8"/>
    <n v="-7443292"/>
    <s v="Loss"/>
  </r>
  <r>
    <x v="650"/>
    <n v="218"/>
    <n v="92"/>
    <n v="5306447"/>
    <s v="Comedy"/>
    <s v="Romance"/>
    <m/>
    <m/>
    <m/>
    <m/>
    <m/>
    <s v="Whatever Works"/>
    <n v="58967"/>
    <n v="169"/>
    <s v="English"/>
    <s v="USA"/>
    <s v="PG-13"/>
    <n v="15000000"/>
    <n v="2009"/>
    <n v="7.2"/>
    <n v="1.5"/>
    <n v="-9693553"/>
    <s v="Loss"/>
  </r>
  <r>
    <x v="1022"/>
    <n v="49"/>
    <n v="105"/>
    <n v="5217498"/>
    <s v="Drama"/>
    <s v="Mystery"/>
    <s v="Thriller"/>
    <m/>
    <m/>
    <m/>
    <m/>
    <s v="The In Crowd"/>
    <n v="3668"/>
    <n v="85"/>
    <s v="English"/>
    <s v="USA"/>
    <s v="PG-13"/>
    <n v="15000000"/>
    <n v="2000"/>
    <n v="4.5999999999999996"/>
    <n v="1.8"/>
    <n v="-9782502"/>
    <s v="Loss"/>
  </r>
  <r>
    <x v="967"/>
    <n v="172"/>
    <n v="107"/>
    <n v="5023275"/>
    <s v="Adventure"/>
    <s v="Crime"/>
    <s v="Drama"/>
    <s v="Mystery"/>
    <s v="Western"/>
    <m/>
    <m/>
    <s v="Three Burials"/>
    <n v="34194"/>
    <n v="199"/>
    <s v="English"/>
    <s v="France"/>
    <s v="R"/>
    <n v="15000000"/>
    <n v="2005"/>
    <n v="7.5"/>
    <n v="1.8"/>
    <n v="-9976725"/>
    <s v="Loss"/>
  </r>
  <r>
    <x v="1023"/>
    <n v="68"/>
    <n v="120"/>
    <n v="4956401"/>
    <s v="Drama"/>
    <s v="War"/>
    <m/>
    <m/>
    <m/>
    <m/>
    <m/>
    <s v="Jakob the Liar"/>
    <n v="12601"/>
    <n v="89"/>
    <s v="English"/>
    <s v="France"/>
    <s v="PG-13"/>
    <n v="15000000"/>
    <n v="1999"/>
    <n v="6.5"/>
    <n v="2"/>
    <n v="-10043599"/>
    <s v="Loss"/>
  </r>
  <r>
    <x v="22"/>
    <n v="223"/>
    <n v="103"/>
    <n v="4235837"/>
    <s v="Comedy"/>
    <s v="Crime"/>
    <s v="Mystery"/>
    <m/>
    <m/>
    <m/>
    <m/>
    <s v="Kiss Kiss Bang Bang"/>
    <n v="175962"/>
    <n v="336"/>
    <s v="English"/>
    <s v="USA"/>
    <s v="R"/>
    <n v="15000000"/>
    <n v="2005"/>
    <n v="7.6"/>
    <n v="1.7"/>
    <n v="-10764163"/>
    <s v="Loss"/>
  </r>
  <r>
    <x v="1024"/>
    <n v="59"/>
    <n v="92"/>
    <n v="4002955"/>
    <s v="Comedy"/>
    <s v="Fantasy"/>
    <s v="Horror"/>
    <s v="Thriller"/>
    <m/>
    <m/>
    <m/>
    <s v="Idle Hands"/>
    <n v="33745"/>
    <n v="198"/>
    <s v="English"/>
    <s v="USA"/>
    <s v="R"/>
    <n v="20000000"/>
    <n v="1999"/>
    <n v="6.2"/>
    <n v="1.5"/>
    <n v="-15997045"/>
    <s v="Loss"/>
  </r>
  <r>
    <x v="479"/>
    <n v="252"/>
    <n v="147"/>
    <n v="7219578"/>
    <s v="Drama"/>
    <s v="Mystery"/>
    <s v="Thriller"/>
    <m/>
    <m/>
    <m/>
    <m/>
    <s v="Mulholland Drive"/>
    <n v="235992"/>
    <n v="1768"/>
    <s v="English"/>
    <s v="France"/>
    <s v="R"/>
    <n v="15000000"/>
    <n v="2001"/>
    <n v="8"/>
    <n v="2.4"/>
    <n v="-7780422"/>
    <s v="Loss"/>
  </r>
  <r>
    <x v="650"/>
    <n v="223"/>
    <n v="98"/>
    <n v="3247816"/>
    <s v="Comedy"/>
    <s v="Drama"/>
    <s v="Romance"/>
    <m/>
    <m/>
    <m/>
    <m/>
    <s v="You Will Meet a Tall Dark Stranger"/>
    <n v="36145"/>
    <n v="108"/>
    <s v="English"/>
    <s v="USA"/>
    <s v="R"/>
    <n v="22000000"/>
    <n v="2010"/>
    <n v="6.3"/>
    <n v="1.6"/>
    <n v="-18752184"/>
    <s v="Loss"/>
  </r>
  <r>
    <x v="1025"/>
    <n v="328"/>
    <n v="103"/>
    <n v="2412045"/>
    <s v="Drama"/>
    <s v="Romance"/>
    <s v="Sci-Fi"/>
    <m/>
    <m/>
    <m/>
    <m/>
    <s v="Never Let Me Go"/>
    <n v="109873"/>
    <n v="320"/>
    <s v="English"/>
    <s v="UK"/>
    <s v="R"/>
    <n v="15000000"/>
    <n v="2010"/>
    <n v="7.2"/>
    <n v="1.7"/>
    <n v="-12587955"/>
    <s v="Loss"/>
  </r>
  <r>
    <x v="1026"/>
    <n v="150"/>
    <n v="111"/>
    <n v="2203641"/>
    <s v="Crime"/>
    <s v="Drama"/>
    <s v="Mystery"/>
    <s v="Thriller"/>
    <m/>
    <m/>
    <m/>
    <s v="Transsiberian"/>
    <n v="42792"/>
    <n v="162"/>
    <s v="English"/>
    <s v="Spain"/>
    <s v="R"/>
    <n v="15000000"/>
    <n v="2008"/>
    <n v="6.7"/>
    <n v="1.8"/>
    <n v="-12796359"/>
    <s v="Loss"/>
  </r>
  <r>
    <x v="1027"/>
    <n v="21"/>
    <n v="98"/>
    <n v="1953732"/>
    <s v="Adventure"/>
    <s v="Drama"/>
    <s v="Fantasy"/>
    <m/>
    <m/>
    <m/>
    <m/>
    <s v="The Clan of the Cave Bear"/>
    <n v="4996"/>
    <n v="62"/>
    <s v="English"/>
    <s v="USA"/>
    <s v="R"/>
    <n v="15000000"/>
    <n v="1986"/>
    <n v="5.3"/>
    <n v="1.6"/>
    <n v="-13046268"/>
    <s v="Loss"/>
  </r>
  <r>
    <x v="1028"/>
    <n v="28"/>
    <n v="111"/>
    <n v="1954202"/>
    <s v="Comedy"/>
    <s v="Crime"/>
    <s v="Drama"/>
    <m/>
    <m/>
    <m/>
    <m/>
    <s v="Crazy in Alabama"/>
    <n v="5917"/>
    <n v="71"/>
    <s v="English"/>
    <s v="USA"/>
    <s v="PG-13"/>
    <n v="15000000"/>
    <n v="1999"/>
    <n v="6.3"/>
    <n v="1.8"/>
    <n v="-13045798"/>
    <s v="Loss"/>
  </r>
  <r>
    <x v="916"/>
    <n v="250"/>
    <n v="111"/>
    <n v="1294640"/>
    <s v="Crime"/>
    <s v="Drama"/>
    <s v="Horror"/>
    <s v="Thriller"/>
    <m/>
    <m/>
    <m/>
    <s v="Funny Games"/>
    <n v="69569"/>
    <n v="436"/>
    <s v="English"/>
    <s v="USA"/>
    <s v="R"/>
    <n v="15000000"/>
    <n v="2007"/>
    <n v="6.5"/>
    <n v="1.8"/>
    <n v="-13705360"/>
    <s v="Loss"/>
  </r>
  <r>
    <x v="1029"/>
    <n v="260"/>
    <n v="145"/>
    <n v="26435"/>
    <s v="Drama"/>
    <s v="Sci-Fi"/>
    <m/>
    <m/>
    <m/>
    <m/>
    <m/>
    <s v="Metropolis"/>
    <n v="111841"/>
    <n v="413"/>
    <s v="German"/>
    <s v="Germany"/>
    <s v="Not Rated"/>
    <n v="6000000"/>
    <n v="1927"/>
    <n v="8.3000000000000007"/>
    <n v="2.4"/>
    <n v="-5973565"/>
    <s v="Loss"/>
  </r>
  <r>
    <x v="409"/>
    <n v="141"/>
    <n v="84"/>
    <n v="1197786"/>
    <s v="Action"/>
    <s v="Crime"/>
    <s v="Thriller"/>
    <m/>
    <m/>
    <m/>
    <m/>
    <s v="District B13"/>
    <n v="55928"/>
    <n v="157"/>
    <s v="French"/>
    <s v="France"/>
    <s v="R"/>
    <n v="12000000"/>
    <n v="2004"/>
    <n v="7.2"/>
    <n v="1.4"/>
    <n v="-10802214"/>
    <s v="Loss"/>
  </r>
  <r>
    <x v="426"/>
    <n v="52"/>
    <n v="115"/>
    <n v="529766"/>
    <s v="Crime"/>
    <s v="Drama"/>
    <m/>
    <m/>
    <m/>
    <m/>
    <m/>
    <s v="Things to Do in Denver When You're Dead"/>
    <n v="22345"/>
    <n v="144"/>
    <s v="English"/>
    <s v="USA"/>
    <s v="R"/>
    <n v="7000000"/>
    <n v="1995"/>
    <n v="6.8"/>
    <n v="1.9"/>
    <n v="-6470234"/>
    <s v="Loss"/>
  </r>
  <r>
    <x v="1030"/>
    <n v="205"/>
    <n v="105"/>
    <n v="613556"/>
    <s v="Action"/>
    <s v="Drama"/>
    <m/>
    <m/>
    <m/>
    <m/>
    <m/>
    <s v="The Assassin"/>
    <n v="9427"/>
    <n v="87"/>
    <s v="Mandarin"/>
    <s v="Taiwan"/>
    <s v="Not Rated"/>
    <n v="15000000"/>
    <n v="2015"/>
    <n v="6.4"/>
    <n v="1.8"/>
    <n v="-14386444"/>
    <s v="Loss"/>
  </r>
  <r>
    <x v="1031"/>
    <n v="109"/>
    <n v="98"/>
    <n v="353743"/>
    <s v="Comedy"/>
    <s v="Crime"/>
    <s v="Drama"/>
    <s v="Thriller"/>
    <s v="War"/>
    <m/>
    <m/>
    <s v="Buffalo Soldiers"/>
    <n v="20730"/>
    <n v="111"/>
    <s v="English"/>
    <s v="UK"/>
    <s v="R"/>
    <n v="15000000"/>
    <n v="2001"/>
    <n v="6.9"/>
    <n v="1.6"/>
    <n v="-14646257"/>
    <s v="Loss"/>
  </r>
  <r>
    <x v="1032"/>
    <n v="110"/>
    <n v="110"/>
    <n v="102055"/>
    <s v="Action"/>
    <m/>
    <m/>
    <m/>
    <m/>
    <m/>
    <m/>
    <s v="Ong-bak 2"/>
    <n v="24570"/>
    <n v="72"/>
    <s v="Thai"/>
    <s v="Thailand"/>
    <s v="R"/>
    <n v="300000000"/>
    <n v="2008"/>
    <n v="6.2"/>
    <n v="1.8"/>
    <n v="-299897945"/>
    <s v="Loss"/>
  </r>
  <r>
    <x v="1033"/>
    <n v="177"/>
    <n v="103"/>
    <n v="73548"/>
    <s v="Fantasy"/>
    <s v="Horror"/>
    <s v="Mystery"/>
    <m/>
    <m/>
    <m/>
    <m/>
    <s v="The Midnight Meat Train"/>
    <n v="47574"/>
    <n v="209"/>
    <s v="English"/>
    <s v="USA"/>
    <s v="R"/>
    <n v="15000000"/>
    <n v="2008"/>
    <n v="6.1"/>
    <n v="1.7"/>
    <n v="-14926452"/>
    <s v="Loss"/>
  </r>
  <r>
    <x v="1034"/>
    <n v="62"/>
    <n v="90"/>
    <n v="28870"/>
    <s v="Crime"/>
    <s v="Drama"/>
    <s v="Thriller"/>
    <m/>
    <m/>
    <m/>
    <m/>
    <s v="The Son of No One"/>
    <n v="14280"/>
    <n v="41"/>
    <s v="English"/>
    <s v="USA"/>
    <s v="R"/>
    <n v="15000000"/>
    <n v="2011"/>
    <n v="5.0999999999999996"/>
    <n v="1.5"/>
    <n v="-14971130"/>
    <s v="Loss"/>
  </r>
  <r>
    <x v="1035"/>
    <n v="19"/>
    <n v="105"/>
    <n v="22723"/>
    <s v="Action"/>
    <s v="Comedy"/>
    <s v="Drama"/>
    <s v="War"/>
    <m/>
    <m/>
    <m/>
    <s v="All the Queen's Men"/>
    <n v="2236"/>
    <n v="40"/>
    <s v="English"/>
    <s v="Germany"/>
    <s v="PG-13"/>
    <n v="25000000"/>
    <n v="2001"/>
    <n v="4.5"/>
    <n v="1.8"/>
    <n v="-24977277"/>
    <s v="Loss"/>
  </r>
  <r>
    <x v="1036"/>
    <n v="50"/>
    <n v="93"/>
    <n v="20380"/>
    <s v="Comedy"/>
    <s v="Drama"/>
    <s v="Fantasy"/>
    <s v="Music"/>
    <s v="Romance"/>
    <m/>
    <m/>
    <s v="The Good Night"/>
    <n v="7519"/>
    <n v="39"/>
    <s v="English"/>
    <s v="USA"/>
    <s v="R"/>
    <n v="15000000"/>
    <n v="2007"/>
    <n v="5.9"/>
    <n v="1.6"/>
    <n v="-14979620"/>
    <s v="Loss"/>
  </r>
  <r>
    <x v="353"/>
    <n v="147"/>
    <n v="101"/>
    <n v="70906973"/>
    <s v="Comedy"/>
    <s v="Fantasy"/>
    <s v="Romance"/>
    <m/>
    <m/>
    <m/>
    <m/>
    <s v="Groundhog Day"/>
    <n v="437418"/>
    <n v="609"/>
    <s v="English"/>
    <s v="USA"/>
    <s v="PG"/>
    <n v="14600000"/>
    <n v="1993"/>
    <n v="8.1"/>
    <n v="1.7"/>
    <n v="56306973"/>
    <s v="Profit"/>
  </r>
  <r>
    <x v="1037"/>
    <n v="222"/>
    <n v="115"/>
    <n v="66009973"/>
    <s v="Comedy"/>
    <s v="Drama"/>
    <s v="Music"/>
    <m/>
    <m/>
    <m/>
    <m/>
    <s v="Magic Mike XXL"/>
    <n v="38202"/>
    <n v="135"/>
    <s v="English"/>
    <s v="USA"/>
    <s v="R"/>
    <n v="14800000"/>
    <n v="2015"/>
    <n v="5.7"/>
    <n v="1.9"/>
    <n v="51209973"/>
    <s v="Profit"/>
  </r>
  <r>
    <x v="34"/>
    <n v="106"/>
    <n v="120"/>
    <n v="46338728"/>
    <s v="Drama"/>
    <s v="Romance"/>
    <m/>
    <m/>
    <m/>
    <m/>
    <m/>
    <s v="Romeo + Juliet"/>
    <n v="167750"/>
    <n v="506"/>
    <s v="English"/>
    <s v="USA"/>
    <s v="PG-13"/>
    <n v="14500000"/>
    <n v="1996"/>
    <n v="6.8"/>
    <n v="2"/>
    <n v="31838728"/>
    <s v="Profit"/>
  </r>
  <r>
    <x v="1038"/>
    <n v="136"/>
    <n v="111"/>
    <n v="7691700"/>
    <s v="Drama"/>
    <s v="War"/>
    <m/>
    <m/>
    <m/>
    <m/>
    <m/>
    <s v="Sarah's Key"/>
    <n v="12937"/>
    <n v="73"/>
    <s v="French"/>
    <s v="France"/>
    <s v="PG-13"/>
    <n v="10000000"/>
    <n v="2010"/>
    <n v="7.5"/>
    <n v="1.8"/>
    <n v="-2308300"/>
    <s v="Loss"/>
  </r>
  <r>
    <x v="309"/>
    <n v="131"/>
    <n v="131"/>
    <n v="101157447"/>
    <s v="Drama"/>
    <s v="Western"/>
    <m/>
    <m/>
    <m/>
    <m/>
    <m/>
    <s v="Unforgiven"/>
    <n v="277505"/>
    <n v="495"/>
    <s v="English"/>
    <s v="USA"/>
    <s v="R"/>
    <n v="14400000"/>
    <n v="1992"/>
    <n v="8.3000000000000007"/>
    <n v="2.2000000000000002"/>
    <n v="86757447"/>
    <s v="Profit"/>
  </r>
  <r>
    <x v="1039"/>
    <n v="140"/>
    <n v="139"/>
    <n v="74205"/>
    <s v="Drama"/>
    <m/>
    <m/>
    <m/>
    <m/>
    <m/>
    <m/>
    <s v="Manderlay"/>
    <n v="18646"/>
    <n v="81"/>
    <s v="English"/>
    <s v="Denmark"/>
    <s v="Not Rated"/>
    <n v="14200000"/>
    <n v="2005"/>
    <n v="7.4"/>
    <n v="2.2999999999999998"/>
    <n v="-14125795"/>
    <s v="Loss"/>
  </r>
  <r>
    <x v="441"/>
    <n v="418"/>
    <n v="120"/>
    <n v="141319195"/>
    <s v="Drama"/>
    <s v="Romance"/>
    <m/>
    <m/>
    <m/>
    <m/>
    <m/>
    <s v="Slumdog Millionaire"/>
    <n v="641997"/>
    <n v="1017"/>
    <s v="English"/>
    <s v="UK"/>
    <s v="R"/>
    <n v="15000000"/>
    <n v="2008"/>
    <n v="8"/>
    <n v="2"/>
    <n v="126319195"/>
    <s v="Profit"/>
  </r>
  <r>
    <x v="428"/>
    <n v="94"/>
    <n v="119"/>
    <n v="156645693"/>
    <s v="Drama"/>
    <s v="Romance"/>
    <s v="Thriller"/>
    <m/>
    <m/>
    <m/>
    <m/>
    <s v="Fatal Attraction"/>
    <n v="55101"/>
    <n v="201"/>
    <s v="English"/>
    <s v="USA"/>
    <s v="R"/>
    <n v="14000000"/>
    <n v="1987"/>
    <n v="6.9"/>
    <n v="2"/>
    <n v="142645693"/>
    <s v="Profit"/>
  </r>
  <r>
    <x v="277"/>
    <n v="82"/>
    <n v="125"/>
    <n v="178406268"/>
    <s v="Comedy"/>
    <s v="Romance"/>
    <m/>
    <m/>
    <m/>
    <m/>
    <m/>
    <s v="Pretty Woman"/>
    <n v="213476"/>
    <n v="271"/>
    <s v="English"/>
    <s v="USA"/>
    <s v="R"/>
    <n v="14000000"/>
    <n v="1990"/>
    <n v="6.9"/>
    <n v="2.1"/>
    <n v="164406268"/>
    <s v="Profit"/>
  </r>
  <r>
    <x v="1040"/>
    <n v="32"/>
    <n v="108"/>
    <n v="109306210"/>
    <s v="Action"/>
    <s v="Adventure"/>
    <s v="Comedy"/>
    <m/>
    <m/>
    <m/>
    <m/>
    <s v="Crocodile Dundee II"/>
    <n v="44096"/>
    <n v="62"/>
    <s v="English"/>
    <s v="Australia"/>
    <s v="PG"/>
    <n v="15800000"/>
    <n v="1988"/>
    <n v="5.5"/>
    <n v="1.8"/>
    <n v="93506210"/>
    <s v="Profit"/>
  </r>
  <r>
    <x v="74"/>
    <n v="72"/>
    <n v="145"/>
    <n v="70001698"/>
    <s v="Biography"/>
    <s v="Drama"/>
    <s v="War"/>
    <m/>
    <m/>
    <m/>
    <m/>
    <s v="Born on the Fourth of July"/>
    <n v="76842"/>
    <n v="173"/>
    <s v="English"/>
    <s v="USA"/>
    <s v="R"/>
    <n v="14000000"/>
    <n v="1989"/>
    <n v="7.2"/>
    <n v="2.4"/>
    <n v="56001698"/>
    <s v="Profit"/>
  </r>
  <r>
    <x v="67"/>
    <n v="39"/>
    <n v="98"/>
    <n v="68856263"/>
    <s v="Adventure"/>
    <s v="Comedy"/>
    <s v="Family"/>
    <s v="Sport"/>
    <m/>
    <m/>
    <m/>
    <s v="Cool Runnings"/>
    <n v="69733"/>
    <n v="97"/>
    <s v="English"/>
    <s v="USA"/>
    <s v="PG"/>
    <n v="15000000"/>
    <n v="1993"/>
    <n v="6.9"/>
    <n v="1.6"/>
    <n v="53856263"/>
    <s v="Profit"/>
  </r>
  <r>
    <x v="458"/>
    <n v="264"/>
    <n v="101"/>
    <n v="51527787"/>
    <s v="Horror"/>
    <s v="Thriller"/>
    <m/>
    <m/>
    <m/>
    <m/>
    <m/>
    <s v="My Bloody Valentine"/>
    <n v="45603"/>
    <n v="268"/>
    <s v="English"/>
    <s v="USA"/>
    <s v="R"/>
    <n v="15000000"/>
    <n v="2009"/>
    <n v="5.5"/>
    <n v="1.7"/>
    <n v="36527787"/>
    <s v="Profit"/>
  </r>
  <r>
    <x v="756"/>
    <n v="86"/>
    <n v="109"/>
    <n v="61356221"/>
    <s v="Drama"/>
    <s v="Music"/>
    <s v="Romance"/>
    <m/>
    <m/>
    <m/>
    <m/>
    <s v="Stomp the Yard"/>
    <n v="19505"/>
    <n v="162"/>
    <s v="English"/>
    <s v="USA"/>
    <s v="PG-13"/>
    <n v="14000000"/>
    <n v="2007"/>
    <n v="5.2"/>
    <n v="1.8"/>
    <n v="47356221"/>
    <s v="Profit"/>
  </r>
  <r>
    <x v="635"/>
    <n v="112"/>
    <n v="123"/>
    <n v="46800000"/>
    <s v="Action"/>
    <s v="Adventure"/>
    <s v="Sci-Fi"/>
    <s v="Thriller"/>
    <m/>
    <m/>
    <m/>
    <s v="The Spy Who Loved Me"/>
    <n v="76477"/>
    <n v="275"/>
    <s v="English"/>
    <s v="UK"/>
    <s v="PG"/>
    <n v="14000000"/>
    <n v="1977"/>
    <n v="7.1"/>
    <n v="2"/>
    <n v="32800000"/>
    <s v="Profit"/>
  </r>
  <r>
    <x v="1041"/>
    <n v="101"/>
    <n v="99"/>
    <n v="38048637"/>
    <s v="Horror"/>
    <s v="Mystery"/>
    <s v="Thriller"/>
    <m/>
    <m/>
    <m/>
    <m/>
    <s v="Urban Legend"/>
    <n v="47814"/>
    <n v="426"/>
    <s v="English"/>
    <s v="USA"/>
    <s v="R"/>
    <n v="14000000"/>
    <n v="1998"/>
    <n v="5.5"/>
    <n v="1.6"/>
    <n v="24048637"/>
    <s v="Profit"/>
  </r>
  <r>
    <x v="1042"/>
    <n v="10"/>
    <n v="107"/>
    <n v="34793160"/>
    <s v="Adventure"/>
    <s v="Drama"/>
    <m/>
    <m/>
    <m/>
    <m/>
    <m/>
    <s v="White Fang"/>
    <n v="15730"/>
    <n v="31"/>
    <s v="English"/>
    <s v="USA"/>
    <s v="PG"/>
    <n v="14000000"/>
    <n v="1991"/>
    <n v="6.7"/>
    <n v="1.8"/>
    <n v="20793160"/>
    <s v="Profit"/>
  </r>
  <r>
    <x v="767"/>
    <n v="43"/>
    <n v="81"/>
    <n v="30628981"/>
    <s v="Comedy"/>
    <s v="Romance"/>
    <m/>
    <m/>
    <m/>
    <m/>
    <m/>
    <s v="Superstar"/>
    <n v="15047"/>
    <n v="160"/>
    <s v="English"/>
    <s v="USA"/>
    <s v="PG-13"/>
    <n v="14000000"/>
    <n v="1999"/>
    <n v="5"/>
    <n v="1.4"/>
    <n v="16628981"/>
    <s v="Profit"/>
  </r>
  <r>
    <x v="404"/>
    <n v="331"/>
    <n v="105"/>
    <n v="29959436"/>
    <s v="Biography"/>
    <s v="Drama"/>
    <s v="History"/>
    <m/>
    <m/>
    <m/>
    <m/>
    <s v="The Iron Lady"/>
    <n v="82327"/>
    <n v="350"/>
    <s v="English"/>
    <s v="UK"/>
    <s v="PG-13"/>
    <n v="13000000"/>
    <n v="2011"/>
    <n v="6.4"/>
    <n v="1.8"/>
    <n v="16959436"/>
    <s v="Profit"/>
  </r>
  <r>
    <x v="1003"/>
    <n v="38"/>
    <n v="82"/>
    <n v="25571351"/>
    <s v="Adventure"/>
    <s v="Animation"/>
    <s v="Comedy"/>
    <s v="Drama"/>
    <s v="Family"/>
    <s v="Musical"/>
    <m/>
    <s v="Jonah: A VeggieTales Movie"/>
    <n v="3135"/>
    <n v="78"/>
    <s v="English"/>
    <s v="USA"/>
    <s v="G"/>
    <n v="14000000"/>
    <n v="2002"/>
    <n v="6.6"/>
    <n v="1.4"/>
    <n v="11571351"/>
    <s v="Profit"/>
  </r>
  <r>
    <x v="249"/>
    <n v="12"/>
    <n v="109"/>
    <n v="27515786"/>
    <s v="Drama"/>
    <s v="Romance"/>
    <m/>
    <m/>
    <m/>
    <m/>
    <m/>
    <s v="Poetic Justice"/>
    <n v="8904"/>
    <n v="31"/>
    <s v="English"/>
    <s v="USA"/>
    <s v="R"/>
    <n v="14000000"/>
    <n v="1993"/>
    <n v="5.9"/>
    <n v="1.8"/>
    <n v="13515786"/>
    <s v="Profit"/>
  </r>
  <r>
    <x v="378"/>
    <n v="40"/>
    <n v="95"/>
    <n v="25482931"/>
    <s v="Action"/>
    <s v="Comedy"/>
    <s v="Crime"/>
    <s v="Thriller"/>
    <m/>
    <m/>
    <m/>
    <s v="All About the Benjamins"/>
    <n v="9693"/>
    <n v="33"/>
    <s v="English"/>
    <s v="USA"/>
    <s v="R"/>
    <n v="14000000"/>
    <n v="2002"/>
    <n v="5.7"/>
    <n v="1.6"/>
    <n v="11482931"/>
    <s v="Profit"/>
  </r>
  <r>
    <x v="518"/>
    <n v="34"/>
    <n v="100"/>
    <n v="19900000"/>
    <s v="Comedy"/>
    <s v="Fantasy"/>
    <s v="Horror"/>
    <s v="Romance"/>
    <m/>
    <m/>
    <m/>
    <s v="Vampire in Brooklyn"/>
    <n v="17262"/>
    <n v="53"/>
    <s v="English"/>
    <s v="USA"/>
    <s v="R"/>
    <n v="20000000"/>
    <n v="1995"/>
    <n v="4.5"/>
    <n v="1.7"/>
    <n v="-100000"/>
    <s v="Loss"/>
  </r>
  <r>
    <x v="909"/>
    <n v="125"/>
    <n v="91"/>
    <n v="16298046"/>
    <s v="Horror"/>
    <s v="Mystery"/>
    <s v="Thriller"/>
    <m/>
    <m/>
    <m/>
    <m/>
    <s v="An American Haunting"/>
    <n v="22207"/>
    <n v="747"/>
    <s v="English"/>
    <s v="UK"/>
    <s v="PG-13"/>
    <n v="14000000"/>
    <n v="2005"/>
    <n v="5"/>
    <n v="1.5"/>
    <n v="2298046"/>
    <s v="Profit"/>
  </r>
  <r>
    <x v="467"/>
    <n v="56"/>
    <n v="90"/>
    <n v="15549702"/>
    <s v="Comedy"/>
    <s v="Romance"/>
    <m/>
    <m/>
    <m/>
    <m/>
    <m/>
    <s v="My Boss's Daughter"/>
    <n v="24038"/>
    <n v="123"/>
    <s v="English"/>
    <s v="USA"/>
    <s v="PG-13"/>
    <n v="14000000"/>
    <n v="2003"/>
    <n v="4.5999999999999996"/>
    <n v="1.5"/>
    <n v="1549702"/>
    <s v="Profit"/>
  </r>
  <r>
    <x v="132"/>
    <n v="160"/>
    <n v="108"/>
    <n v="15483540"/>
    <s v="Adventure"/>
    <s v="Mystery"/>
    <s v="Thriller"/>
    <m/>
    <m/>
    <m/>
    <m/>
    <s v="A Perfect Getaway"/>
    <n v="56338"/>
    <n v="215"/>
    <s v="English"/>
    <s v="USA"/>
    <s v="R"/>
    <n v="14000000"/>
    <n v="2009"/>
    <n v="6.5"/>
    <n v="1.8"/>
    <n v="1483540"/>
    <s v="Profit"/>
  </r>
  <r>
    <x v="1043"/>
    <n v="71"/>
    <n v="103"/>
    <n v="20246959"/>
    <s v="Comedy"/>
    <s v="Romance"/>
    <m/>
    <m/>
    <m/>
    <m/>
    <m/>
    <s v="Our Family Wedding"/>
    <n v="5721"/>
    <n v="20"/>
    <s v="English"/>
    <s v="USA"/>
    <s v="PG-13"/>
    <n v="14000000"/>
    <n v="2010"/>
    <n v="4.9000000000000004"/>
    <n v="1.7"/>
    <n v="6246959"/>
    <s v="Profit"/>
  </r>
  <r>
    <x v="1044"/>
    <n v="37"/>
    <n v="96"/>
    <n v="15062898"/>
    <s v="Comedy"/>
    <m/>
    <m/>
    <m/>
    <m/>
    <m/>
    <m/>
    <s v="Dead Man on Campus"/>
    <n v="11729"/>
    <n v="106"/>
    <s v="English"/>
    <s v="USA"/>
    <s v="R"/>
    <n v="14000000"/>
    <n v="1998"/>
    <n v="6"/>
    <n v="1.6"/>
    <n v="1062898"/>
    <s v="Profit"/>
  </r>
  <r>
    <x v="1045"/>
    <n v="62"/>
    <n v="117"/>
    <n v="14348123"/>
    <s v="Comedy"/>
    <s v="Drama"/>
    <s v="War"/>
    <m/>
    <m/>
    <m/>
    <m/>
    <s v="Tea with Mussolini"/>
    <n v="9323"/>
    <n v="157"/>
    <s v="English"/>
    <s v="Italy"/>
    <s v="PG"/>
    <n v="12000000"/>
    <n v="1999"/>
    <n v="6.9"/>
    <n v="2"/>
    <n v="2348123"/>
    <s v="Profit"/>
  </r>
  <r>
    <x v="1046"/>
    <n v="73"/>
    <n v="93"/>
    <n v="15171475"/>
    <s v="Fantasy"/>
    <s v="Horror"/>
    <m/>
    <m/>
    <m/>
    <m/>
    <m/>
    <s v="Thinner"/>
    <n v="19805"/>
    <n v="122"/>
    <s v="English"/>
    <s v="USA"/>
    <s v="R"/>
    <n v="8500000"/>
    <n v="1996"/>
    <n v="5.7"/>
    <n v="1.6"/>
    <n v="6671475"/>
    <s v="Profit"/>
  </r>
  <r>
    <x v="415"/>
    <n v="25"/>
    <n v="115"/>
    <n v="13640000"/>
    <s v="Comedy"/>
    <s v="Drama"/>
    <m/>
    <m/>
    <m/>
    <m/>
    <m/>
    <s v="Crooklyn"/>
    <n v="6011"/>
    <n v="39"/>
    <s v="English"/>
    <s v="USA"/>
    <s v="PG-13"/>
    <n v="14000000"/>
    <n v="1994"/>
    <n v="6.9"/>
    <n v="1.9"/>
    <n v="-360000"/>
    <s v="Loss"/>
  </r>
  <r>
    <x v="1047"/>
    <n v="205"/>
    <n v="85"/>
    <n v="12610731"/>
    <s v="Action"/>
    <s v="Horror"/>
    <s v="Sci-Fi"/>
    <s v="Thriller"/>
    <m/>
    <m/>
    <m/>
    <s v="Jason X"/>
    <n v="38985"/>
    <n v="673"/>
    <s v="English"/>
    <s v="USA"/>
    <s v="R"/>
    <n v="11000000"/>
    <n v="2001"/>
    <n v="4.4000000000000004"/>
    <n v="1.4"/>
    <n v="1610731"/>
    <s v="Profit"/>
  </r>
  <r>
    <x v="1048"/>
    <n v="195"/>
    <n v="112"/>
    <n v="11204499"/>
    <s v="Drama"/>
    <s v="History"/>
    <m/>
    <m/>
    <m/>
    <m/>
    <m/>
    <s v="Bobby"/>
    <n v="38142"/>
    <n v="270"/>
    <s v="English"/>
    <s v="USA"/>
    <s v="R"/>
    <n v="14000000"/>
    <n v="2006"/>
    <n v="7"/>
    <n v="1.9"/>
    <n v="-2795501"/>
    <s v="Loss"/>
  </r>
  <r>
    <x v="188"/>
    <n v="61"/>
    <n v="86"/>
    <n v="10397365"/>
    <s v="Comedy"/>
    <s v="Mystery"/>
    <s v="Romance"/>
    <m/>
    <m/>
    <m/>
    <m/>
    <s v="Head Over Heels"/>
    <n v="11693"/>
    <n v="104"/>
    <s v="English"/>
    <s v="USA"/>
    <s v="PG-13"/>
    <n v="14000000"/>
    <n v="2001"/>
    <n v="5.4"/>
    <n v="1.4"/>
    <n v="-3602635"/>
    <s v="Loss"/>
  </r>
  <r>
    <x v="1049"/>
    <n v="77"/>
    <n v="86"/>
    <n v="9402410"/>
    <s v="Adventure"/>
    <s v="Comedy"/>
    <m/>
    <m/>
    <m/>
    <m/>
    <m/>
    <s v="Fun Size"/>
    <n v="11233"/>
    <n v="32"/>
    <s v="English"/>
    <s v="USA"/>
    <s v="PG-13"/>
    <n v="14000000"/>
    <n v="2012"/>
    <n v="5.4"/>
    <n v="1.4"/>
    <n v="-4597590"/>
    <s v="Loss"/>
  </r>
  <r>
    <x v="1050"/>
    <n v="251"/>
    <n v="137"/>
    <n v="5459824"/>
    <s v="Drama"/>
    <s v="Romance"/>
    <m/>
    <m/>
    <m/>
    <m/>
    <m/>
    <s v="Little Children"/>
    <n v="92781"/>
    <n v="320"/>
    <s v="English"/>
    <s v="USA"/>
    <s v="R"/>
    <n v="26000000"/>
    <n v="2006"/>
    <n v="7.6"/>
    <n v="2.2999999999999998"/>
    <n v="-20540176"/>
    <s v="Loss"/>
  </r>
  <r>
    <x v="1051"/>
    <n v="63"/>
    <n v="90"/>
    <n v="5108820"/>
    <s v="Drama"/>
    <s v="Mystery"/>
    <s v="Thriller"/>
    <m/>
    <m/>
    <m/>
    <m/>
    <s v="Gossip"/>
    <n v="12519"/>
    <n v="112"/>
    <s v="English"/>
    <s v="USA"/>
    <s v="R"/>
    <n v="24000000"/>
    <n v="2000"/>
    <n v="5.9"/>
    <n v="1.5"/>
    <n v="-18891180"/>
    <s v="Loss"/>
  </r>
  <r>
    <x v="792"/>
    <n v="47"/>
    <n v="107"/>
    <n v="4741987"/>
    <s v="Drama"/>
    <m/>
    <m/>
    <m/>
    <m/>
    <m/>
    <m/>
    <s v="A Walk on the Moon"/>
    <n v="6782"/>
    <n v="114"/>
    <s v="English"/>
    <s v="USA"/>
    <s v="R"/>
    <n v="14000000"/>
    <n v="1999"/>
    <n v="6.6"/>
    <n v="1.8"/>
    <n v="-9258013"/>
    <s v="Loss"/>
  </r>
  <r>
    <x v="115"/>
    <n v="108"/>
    <n v="98"/>
    <n v="4291965"/>
    <s v="Biography"/>
    <s v="Drama"/>
    <s v="History"/>
    <m/>
    <m/>
    <m/>
    <m/>
    <s v="Catch a Fire"/>
    <n v="9334"/>
    <n v="59"/>
    <s v="English"/>
    <s v="France"/>
    <s v="PG-13"/>
    <n v="14000000"/>
    <n v="2006"/>
    <n v="6.7"/>
    <n v="1.6"/>
    <n v="-9708035"/>
    <s v="Loss"/>
  </r>
  <r>
    <x v="1052"/>
    <n v="64"/>
    <n v="84"/>
    <n v="3100650"/>
    <s v="Drama"/>
    <s v="Horror"/>
    <s v="Mystery"/>
    <s v="Thriller"/>
    <m/>
    <m/>
    <m/>
    <s v="Soul Survivors"/>
    <n v="7277"/>
    <n v="181"/>
    <s v="English"/>
    <s v="USA"/>
    <s v="PG-13"/>
    <n v="14000000"/>
    <n v="2001"/>
    <n v="3.9"/>
    <n v="1.4"/>
    <n v="-10899350"/>
    <s v="Loss"/>
  </r>
  <r>
    <x v="963"/>
    <n v="20"/>
    <n v="139"/>
    <n v="2474000"/>
    <s v="Biography"/>
    <s v="Drama"/>
    <s v="History"/>
    <s v="Romance"/>
    <m/>
    <m/>
    <m/>
    <s v="Jefferson in Paris"/>
    <n v="2427"/>
    <n v="27"/>
    <s v="English"/>
    <s v="France"/>
    <s v="PG-13"/>
    <n v="14000000"/>
    <n v="1995"/>
    <n v="5.7"/>
    <n v="2.2999999999999998"/>
    <n v="-11526000"/>
    <s v="Loss"/>
  </r>
  <r>
    <x v="1053"/>
    <n v="2"/>
    <n v="127"/>
    <n v="1000000"/>
    <s v="Action"/>
    <s v="Adventure"/>
    <s v="History"/>
    <m/>
    <m/>
    <m/>
    <m/>
    <s v="Caravans"/>
    <n v="524"/>
    <n v="8"/>
    <s v="English"/>
    <s v="Iran"/>
    <s v="PG"/>
    <n v="14000000"/>
    <n v="1978"/>
    <n v="6.5"/>
    <n v="2.1"/>
    <n v="-13000000"/>
    <s v="Loss"/>
  </r>
  <r>
    <x v="871"/>
    <n v="262"/>
    <n v="150"/>
    <n v="3958500"/>
    <s v="Biography"/>
    <s v="Drama"/>
    <s v="History"/>
    <m/>
    <m/>
    <m/>
    <m/>
    <s v="Mr. Turner"/>
    <n v="17933"/>
    <n v="165"/>
    <s v="English"/>
    <s v="UK"/>
    <s v="R"/>
    <n v="8200000"/>
    <n v="2014"/>
    <n v="6.8"/>
    <n v="2.5"/>
    <n v="-4241500"/>
    <s v="Loss"/>
  </r>
  <r>
    <x v="452"/>
    <n v="69"/>
    <n v="132"/>
    <n v="274299"/>
    <s v="Biography"/>
    <s v="Crime"/>
    <s v="Drama"/>
    <s v="War"/>
    <m/>
    <m/>
    <m/>
    <s v="Amen."/>
    <n v="11077"/>
    <n v="55"/>
    <s v="English"/>
    <s v="France"/>
    <s v="Unrated"/>
    <n v="103000000"/>
    <n v="2002"/>
    <n v="7.3"/>
    <n v="2.2000000000000002"/>
    <n v="-102725701"/>
    <s v="Loss"/>
  </r>
  <r>
    <x v="212"/>
    <n v="57"/>
    <n v="115"/>
    <n v="183088"/>
    <s v="Comedy"/>
    <s v="Drama"/>
    <s v="War"/>
    <m/>
    <m/>
    <m/>
    <m/>
    <s v="The Lucky Ones"/>
    <n v="11704"/>
    <n v="36"/>
    <s v="English"/>
    <s v="USA"/>
    <s v="R"/>
    <n v="15000000"/>
    <n v="2008"/>
    <n v="7"/>
    <n v="1.9"/>
    <n v="-14816912"/>
    <s v="Loss"/>
  </r>
  <r>
    <x v="1054"/>
    <n v="116"/>
    <n v="186"/>
    <n v="46495"/>
    <s v="Drama"/>
    <m/>
    <m/>
    <m/>
    <m/>
    <m/>
    <m/>
    <s v="Margaret"/>
    <n v="12053"/>
    <n v="119"/>
    <s v="English"/>
    <s v="USA"/>
    <s v="R"/>
    <n v="14000000"/>
    <n v="2011"/>
    <n v="6.5"/>
    <n v="3.1"/>
    <n v="-13953505"/>
    <s v="Loss"/>
  </r>
  <r>
    <x v="323"/>
    <n v="87"/>
    <n v="90"/>
    <n v="1752214"/>
    <s v="Comedy"/>
    <s v="Drama"/>
    <s v="Romance"/>
    <m/>
    <m/>
    <m/>
    <m/>
    <s v="Flipped"/>
    <n v="60460"/>
    <n v="104"/>
    <s v="English"/>
    <s v="USA"/>
    <s v="PG"/>
    <n v="14000000"/>
    <n v="2010"/>
    <n v="7.7"/>
    <n v="1.5"/>
    <n v="-12247786"/>
    <s v="Loss"/>
  </r>
  <r>
    <x v="102"/>
    <n v="357"/>
    <n v="134"/>
    <n v="83025853"/>
    <s v="Drama"/>
    <s v="Romance"/>
    <m/>
    <m/>
    <m/>
    <m/>
    <m/>
    <s v="Brokeback Mountain"/>
    <n v="259837"/>
    <n v="2254"/>
    <s v="English"/>
    <s v="USA"/>
    <s v="R"/>
    <n v="14000000"/>
    <n v="2005"/>
    <n v="7.7"/>
    <n v="2.2000000000000002"/>
    <n v="69025853"/>
    <s v="Profit"/>
  </r>
  <r>
    <x v="860"/>
    <n v="88"/>
    <n v="97"/>
    <n v="56631572"/>
    <s v="Comedy"/>
    <s v="Romance"/>
    <m/>
    <m/>
    <m/>
    <m/>
    <m/>
    <s v="Clueless"/>
    <n v="123390"/>
    <n v="248"/>
    <s v="English"/>
    <s v="USA"/>
    <s v="PG-13"/>
    <n v="12000000"/>
    <n v="1995"/>
    <n v="6.8"/>
    <n v="1.6"/>
    <n v="44631572"/>
    <s v="Profit"/>
  </r>
  <r>
    <x v="876"/>
    <n v="181"/>
    <n v="107"/>
    <n v="15854988"/>
    <s v="Drama"/>
    <s v="Romance"/>
    <m/>
    <m/>
    <m/>
    <m/>
    <m/>
    <s v="Far from Heaven"/>
    <n v="36542"/>
    <n v="378"/>
    <s v="English"/>
    <s v="USA"/>
    <s v="PG-13"/>
    <n v="13500000"/>
    <n v="2002"/>
    <n v="7.4"/>
    <n v="1.8"/>
    <n v="2354988"/>
    <s v="Profit"/>
  </r>
  <r>
    <x v="578"/>
    <n v="107"/>
    <n v="99"/>
    <n v="12282677"/>
    <s v="Comedy"/>
    <s v="Sci-Fi"/>
    <m/>
    <m/>
    <m/>
    <m/>
    <m/>
    <s v="Hot Tub Time Machine 2"/>
    <n v="28159"/>
    <n v="96"/>
    <s v="English"/>
    <s v="USA"/>
    <s v="R"/>
    <n v="14000000"/>
    <n v="2015"/>
    <n v="5.0999999999999996"/>
    <n v="1.6"/>
    <n v="-1717323"/>
    <s v="Loss"/>
  </r>
  <r>
    <x v="717"/>
    <n v="132"/>
    <n v="124"/>
    <n v="7060876"/>
    <s v="Biography"/>
    <s v="Drama"/>
    <m/>
    <m/>
    <m/>
    <m/>
    <m/>
    <s v="Quills"/>
    <n v="44795"/>
    <n v="314"/>
    <s v="English"/>
    <s v="UK"/>
    <s v="R"/>
    <n v="13500000"/>
    <n v="2000"/>
    <n v="7.4"/>
    <n v="2.1"/>
    <n v="-6439124"/>
    <s v="Loss"/>
  </r>
  <r>
    <x v="1018"/>
    <n v="401"/>
    <n v="110"/>
    <n v="14989761"/>
    <s v="Comedy"/>
    <s v="Crime"/>
    <m/>
    <m/>
    <m/>
    <m/>
    <m/>
    <s v="Seven Psychopaths"/>
    <n v="185845"/>
    <n v="284"/>
    <s v="English"/>
    <s v="UK"/>
    <s v="R"/>
    <n v="15000000"/>
    <n v="2012"/>
    <n v="7.2"/>
    <n v="1.8"/>
    <n v="-10239"/>
    <s v="Loss"/>
  </r>
  <r>
    <x v="250"/>
    <n v="192"/>
    <n v="178"/>
    <n v="5501940"/>
    <s v="Biography"/>
    <s v="Drama"/>
    <s v="History"/>
    <s v="War"/>
    <m/>
    <m/>
    <m/>
    <s v="Downfall"/>
    <n v="248354"/>
    <n v="564"/>
    <s v="German"/>
    <s v="Germany"/>
    <s v="R"/>
    <n v="13500000"/>
    <n v="2004"/>
    <n v="8.3000000000000007"/>
    <n v="3"/>
    <n v="-7998060"/>
    <s v="Loss"/>
  </r>
  <r>
    <x v="299"/>
    <n v="157"/>
    <n v="125"/>
    <n v="2086345"/>
    <s v="Biography"/>
    <s v="Drama"/>
    <s v="Romance"/>
    <m/>
    <m/>
    <m/>
    <m/>
    <s v="The Sea Inside"/>
    <n v="64556"/>
    <n v="140"/>
    <s v="Spanish"/>
    <s v="Spain"/>
    <s v="PG-13"/>
    <n v="10000000"/>
    <n v="2004"/>
    <n v="8.1"/>
    <n v="2.1"/>
    <n v="-7913655"/>
    <s v="Loss"/>
  </r>
  <r>
    <x v="262"/>
    <n v="62"/>
    <n v="121"/>
    <n v="123922370"/>
    <s v="Biography"/>
    <s v="Comedy"/>
    <s v="Drama"/>
    <s v="War"/>
    <m/>
    <m/>
    <m/>
    <s v="Good Morning, Vietnam"/>
    <n v="98348"/>
    <n v="131"/>
    <s v="English"/>
    <s v="USA"/>
    <s v="R"/>
    <n v="13000000"/>
    <n v="1987"/>
    <n v="7.3"/>
    <n v="2"/>
    <n v="110922370"/>
    <s v="Profit"/>
  </r>
  <r>
    <x v="630"/>
    <n v="4"/>
    <n v="100"/>
    <n v="163591"/>
    <s v="Comedy"/>
    <m/>
    <m/>
    <m/>
    <m/>
    <m/>
    <m/>
    <s v="The Last Godfather"/>
    <n v="912"/>
    <n v="17"/>
    <s v="English"/>
    <s v="South Korea"/>
    <s v="PG-13"/>
    <n v="13400000"/>
    <n v="2010"/>
    <n v="3.6"/>
    <n v="1.7"/>
    <n v="-13236409"/>
    <s v="Loss"/>
  </r>
  <r>
    <x v="103"/>
    <n v="84"/>
    <n v="115"/>
    <n v="73000942"/>
    <s v="Documentary"/>
    <s v="Music"/>
    <m/>
    <m/>
    <m/>
    <m/>
    <m/>
    <s v="Justin Bieber: Never Say Never"/>
    <n v="74351"/>
    <n v="233"/>
    <s v="English"/>
    <s v="USA"/>
    <s v="G"/>
    <n v="13000000"/>
    <n v="2011"/>
    <n v="1.6"/>
    <n v="1.9"/>
    <n v="60000942"/>
    <s v="Profit"/>
  </r>
  <r>
    <x v="116"/>
    <n v="669"/>
    <n v="108"/>
    <n v="106952327"/>
    <s v="Drama"/>
    <s v="Thriller"/>
    <m/>
    <m/>
    <m/>
    <m/>
    <m/>
    <s v="Black Swan"/>
    <n v="551363"/>
    <n v="1140"/>
    <s v="English"/>
    <s v="USA"/>
    <s v="R"/>
    <n v="13000000"/>
    <n v="2010"/>
    <n v="8"/>
    <n v="1.8"/>
    <n v="93952327"/>
    <s v="Profit"/>
  </r>
  <r>
    <x v="399"/>
    <n v="149"/>
    <n v="220"/>
    <n v="57300000"/>
    <s v="Crime"/>
    <s v="Drama"/>
    <m/>
    <m/>
    <m/>
    <m/>
    <m/>
    <s v="The Godfather: Part II"/>
    <n v="790926"/>
    <n v="650"/>
    <s v="English"/>
    <s v="USA"/>
    <s v="R"/>
    <n v="13000000"/>
    <n v="1974"/>
    <n v="9"/>
    <n v="3.7"/>
    <n v="44300000"/>
    <s v="Profit"/>
  </r>
  <r>
    <x v="469"/>
    <n v="101"/>
    <n v="112"/>
    <n v="91038276"/>
    <s v="Drama"/>
    <s v="Music"/>
    <s v="Romance"/>
    <m/>
    <m/>
    <m/>
    <m/>
    <s v="Save the Last Dance"/>
    <n v="47876"/>
    <n v="320"/>
    <s v="English"/>
    <s v="USA"/>
    <s v="PG-13"/>
    <n v="13000000"/>
    <n v="2001"/>
    <n v="6.1"/>
    <n v="1.9"/>
    <n v="78038276"/>
    <s v="Profit"/>
  </r>
  <r>
    <x v="191"/>
    <n v="102"/>
    <n v="99"/>
    <n v="49369900"/>
    <s v="Fantasy"/>
    <s v="Horror"/>
    <s v="Thriller"/>
    <m/>
    <m/>
    <m/>
    <m/>
    <s v="A Nightmare on Elm Street 4: The Dream Master"/>
    <n v="36108"/>
    <n v="260"/>
    <s v="English"/>
    <s v="USA"/>
    <s v="R"/>
    <n v="7000000"/>
    <n v="1988"/>
    <n v="5.7"/>
    <n v="1.6"/>
    <n v="42369900"/>
    <s v="Profit"/>
  </r>
  <r>
    <x v="768"/>
    <n v="63"/>
    <n v="109"/>
    <n v="61693523"/>
    <s v="Drama"/>
    <m/>
    <m/>
    <m/>
    <m/>
    <m/>
    <m/>
    <s v="Miracles from Heaven"/>
    <n v="6276"/>
    <n v="55"/>
    <s v="English"/>
    <s v="USA"/>
    <s v="PG"/>
    <n v="13000000"/>
    <n v="2016"/>
    <n v="6.8"/>
    <n v="1.8"/>
    <n v="48693523"/>
    <s v="Profit"/>
  </r>
  <r>
    <x v="1055"/>
    <n v="106"/>
    <n v="83"/>
    <n v="46729374"/>
    <s v="Comedy"/>
    <s v="Mystery"/>
    <m/>
    <m/>
    <m/>
    <m/>
    <m/>
    <s v="Dude, Where's My Car?"/>
    <n v="116625"/>
    <n v="469"/>
    <s v="English"/>
    <s v="USA"/>
    <s v="PG-13"/>
    <n v="13000000"/>
    <n v="2000"/>
    <n v="5.5"/>
    <n v="1.4"/>
    <n v="33729374"/>
    <s v="Profit"/>
  </r>
  <r>
    <x v="1056"/>
    <n v="50"/>
    <n v="107"/>
    <n v="44726644"/>
    <s v="Action"/>
    <s v="Crime"/>
    <s v="Drama"/>
    <s v="Thriller"/>
    <s v="Western"/>
    <m/>
    <m/>
    <s v="Young Guns"/>
    <n v="42614"/>
    <n v="120"/>
    <s v="English"/>
    <s v="USA"/>
    <s v="R"/>
    <n v="13000000"/>
    <n v="1988"/>
    <n v="6.8"/>
    <n v="1.8"/>
    <n v="31726644"/>
    <s v="Profit"/>
  </r>
  <r>
    <x v="1057"/>
    <n v="275"/>
    <n v="102"/>
    <n v="44134898"/>
    <s v="Comedy"/>
    <s v="Drama"/>
    <m/>
    <m/>
    <m/>
    <m/>
    <m/>
    <s v="St. Vincent"/>
    <n v="72803"/>
    <n v="171"/>
    <s v="English"/>
    <s v="USA"/>
    <s v="PG-13"/>
    <n v="13000000"/>
    <n v="2014"/>
    <n v="7.3"/>
    <n v="1.7"/>
    <n v="31134898"/>
    <s v="Profit"/>
  </r>
  <r>
    <x v="578"/>
    <n v="90"/>
    <n v="100"/>
    <n v="48637684"/>
    <s v="Comedy"/>
    <s v="Romance"/>
    <m/>
    <m/>
    <m/>
    <m/>
    <m/>
    <s v="About Last Night"/>
    <n v="16979"/>
    <n v="42"/>
    <s v="English"/>
    <s v="USA"/>
    <s v="R"/>
    <n v="12500000"/>
    <n v="2014"/>
    <n v="6.1"/>
    <n v="1.7"/>
    <n v="36137684"/>
    <s v="Profit"/>
  </r>
  <r>
    <x v="592"/>
    <n v="133"/>
    <n v="97"/>
    <n v="38176108"/>
    <s v="Comedy"/>
    <s v="Drama"/>
    <s v="Romance"/>
    <m/>
    <m/>
    <m/>
    <m/>
    <s v="10 Things I Hate About You"/>
    <n v="222099"/>
    <n v="549"/>
    <s v="English"/>
    <s v="USA"/>
    <s v="PG-13"/>
    <n v="16000000"/>
    <n v="1999"/>
    <n v="7.2"/>
    <n v="1.6"/>
    <n v="22176108"/>
    <s v="Profit"/>
  </r>
  <r>
    <x v="1058"/>
    <n v="49"/>
    <n v="92"/>
    <n v="28972187"/>
    <s v="Comedy"/>
    <m/>
    <m/>
    <m/>
    <m/>
    <m/>
    <m/>
    <s v="The New Guy"/>
    <n v="28805"/>
    <n v="159"/>
    <s v="English"/>
    <s v="USA"/>
    <s v="PG-13"/>
    <n v="13000000"/>
    <n v="2002"/>
    <n v="5.9"/>
    <n v="1.5"/>
    <n v="15972187"/>
    <s v="Profit"/>
  </r>
  <r>
    <x v="1059"/>
    <n v="19"/>
    <n v="84"/>
    <n v="27979400"/>
    <s v="Action"/>
    <s v="Comedy"/>
    <s v="Crime"/>
    <m/>
    <m/>
    <m/>
    <m/>
    <s v="Loaded Weapon 1"/>
    <n v="37611"/>
    <n v="72"/>
    <s v="English"/>
    <s v="USA"/>
    <s v="PG-13"/>
    <n v="8200000"/>
    <n v="1993"/>
    <n v="6.1"/>
    <n v="1.4"/>
    <n v="19779400"/>
    <s v="Profit"/>
  </r>
  <r>
    <x v="421"/>
    <n v="186"/>
    <n v="86"/>
    <n v="54257433"/>
    <s v="Drama"/>
    <s v="Horror"/>
    <s v="Thriller"/>
    <m/>
    <m/>
    <m/>
    <m/>
    <s v="The Shallows"/>
    <n v="12983"/>
    <n v="139"/>
    <s v="English"/>
    <s v="USA"/>
    <s v="PG-13"/>
    <n v="17000000"/>
    <n v="2016"/>
    <n v="6.8"/>
    <n v="1.4"/>
    <n v="37257433"/>
    <s v="Profit"/>
  </r>
  <r>
    <x v="1060"/>
    <n v="185"/>
    <n v="120"/>
    <n v="23947"/>
    <s v="Sci-Fi"/>
    <s v="Thriller"/>
    <m/>
    <m/>
    <m/>
    <m/>
    <m/>
    <s v="The Butterfly Effect"/>
    <n v="357579"/>
    <n v="1100"/>
    <s v="English"/>
    <s v="USA"/>
    <s v="R"/>
    <n v="13000000"/>
    <n v="2004"/>
    <n v="7.7"/>
    <n v="2"/>
    <n v="-12976053"/>
    <s v="Loss"/>
  </r>
  <r>
    <x v="859"/>
    <n v="42"/>
    <n v="89"/>
    <n v="60008303"/>
    <s v="Adventure"/>
    <s v="Comedy"/>
    <s v="Family"/>
    <m/>
    <m/>
    <m/>
    <m/>
    <s v="Snow Day"/>
    <n v="9285"/>
    <n v="91"/>
    <s v="English"/>
    <s v="USA"/>
    <s v="PG"/>
    <n v="13000000"/>
    <n v="2000"/>
    <n v="4.9000000000000004"/>
    <n v="1.5"/>
    <n v="47008303"/>
    <s v="Profit"/>
  </r>
  <r>
    <x v="1061"/>
    <n v="37"/>
    <n v="117"/>
    <n v="49121934"/>
    <s v="Comedy"/>
    <s v="Drama"/>
    <s v="Romance"/>
    <m/>
    <m/>
    <m/>
    <m/>
    <s v="This Christmas"/>
    <n v="6528"/>
    <n v="32"/>
    <s v="English"/>
    <s v="USA"/>
    <s v="PG-13"/>
    <n v="13000000"/>
    <n v="2007"/>
    <n v="6.1"/>
    <n v="2"/>
    <n v="36121934"/>
    <s v="Profit"/>
  </r>
  <r>
    <x v="867"/>
    <n v="45"/>
    <n v="97"/>
    <n v="27141959"/>
    <s v="Comedy"/>
    <s v="Crime"/>
    <s v="Family"/>
    <s v="Sci-Fi"/>
    <m/>
    <m/>
    <m/>
    <s v="Baby Geniuses"/>
    <n v="19547"/>
    <n v="168"/>
    <s v="English"/>
    <s v="USA"/>
    <s v="PG"/>
    <n v="18000000"/>
    <n v="1999"/>
    <n v="2.5"/>
    <n v="1.6"/>
    <n v="9141959"/>
    <s v="Profit"/>
  </r>
  <r>
    <x v="1062"/>
    <n v="57"/>
    <n v="91"/>
    <n v="27052167"/>
    <s v="Action"/>
    <s v="Comedy"/>
    <s v="Crime"/>
    <s v="Thriller"/>
    <m/>
    <m/>
    <m/>
    <s v="The Big Hit"/>
    <n v="24834"/>
    <n v="168"/>
    <s v="English"/>
    <s v="USA"/>
    <s v="R"/>
    <n v="13000000"/>
    <n v="1998"/>
    <n v="6.1"/>
    <n v="1.5"/>
    <n v="14052167"/>
    <s v="Profit"/>
  </r>
  <r>
    <x v="1063"/>
    <n v="25"/>
    <n v="100"/>
    <n v="26539321"/>
    <s v="Comedy"/>
    <s v="Drama"/>
    <s v="Family"/>
    <m/>
    <m/>
    <m/>
    <m/>
    <s v="Harriet the Spy"/>
    <n v="7984"/>
    <n v="42"/>
    <s v="English"/>
    <s v="USA"/>
    <s v="PG"/>
    <n v="13000000"/>
    <n v="1996"/>
    <n v="5.9"/>
    <n v="1.7"/>
    <n v="13539321"/>
    <s v="Profit"/>
  </r>
  <r>
    <x v="1064"/>
    <n v="59"/>
    <n v="72"/>
    <n v="28501605"/>
    <s v="Fantasy"/>
    <s v="Horror"/>
    <m/>
    <m/>
    <m/>
    <m/>
    <m/>
    <s v="Child's Play 2"/>
    <n v="31371"/>
    <n v="166"/>
    <s v="English"/>
    <s v="USA"/>
    <s v="R"/>
    <n v="13000000"/>
    <n v="1990"/>
    <n v="5.7"/>
    <n v="1.2"/>
    <n v="15501605"/>
    <s v="Profit"/>
  </r>
  <r>
    <x v="1065"/>
    <n v="58"/>
    <n v="84"/>
    <n v="52543632"/>
    <s v="Crime"/>
    <s v="Thriller"/>
    <m/>
    <m/>
    <m/>
    <m/>
    <m/>
    <s v="No Good Deed"/>
    <n v="12676"/>
    <n v="84"/>
    <s v="English"/>
    <s v="USA"/>
    <s v="PG-13"/>
    <n v="13200000"/>
    <n v="2014"/>
    <n v="5.6"/>
    <n v="1.4"/>
    <n v="39343632"/>
    <s v="Profit"/>
  </r>
  <r>
    <x v="275"/>
    <n v="330"/>
    <n v="126"/>
    <n v="25592632"/>
    <s v="Horror"/>
    <m/>
    <m/>
    <m/>
    <m/>
    <m/>
    <m/>
    <s v="The Mist"/>
    <n v="220475"/>
    <n v="1066"/>
    <s v="English"/>
    <s v="USA"/>
    <s v="R"/>
    <n v="18000000"/>
    <n v="2007"/>
    <n v="7.2"/>
    <n v="2.1"/>
    <n v="7592632"/>
    <s v="Profit"/>
  </r>
  <r>
    <x v="1066"/>
    <n v="489"/>
    <n v="108"/>
    <n v="25440971"/>
    <s v="Drama"/>
    <s v="Mystery"/>
    <s v="Sci-Fi"/>
    <s v="Thriller"/>
    <m/>
    <m/>
    <m/>
    <s v="Ex Machina"/>
    <n v="289508"/>
    <n v="611"/>
    <s v="English"/>
    <s v="UK"/>
    <s v="R"/>
    <n v="15000000"/>
    <n v="2015"/>
    <n v="7.7"/>
    <n v="1.8"/>
    <n v="10440971"/>
    <s v="Profit"/>
  </r>
  <r>
    <x v="165"/>
    <n v="242"/>
    <n v="112"/>
    <n v="22858926"/>
    <s v="Comedy"/>
    <s v="Drama"/>
    <s v="Fantasy"/>
    <m/>
    <m/>
    <m/>
    <m/>
    <s v="Being John Malkovich"/>
    <n v="254404"/>
    <n v="840"/>
    <s v="English"/>
    <s v="USA"/>
    <s v="R"/>
    <n v="13000000"/>
    <n v="1999"/>
    <n v="7.8"/>
    <n v="1.9"/>
    <n v="9858926"/>
    <s v="Profit"/>
  </r>
  <r>
    <x v="1067"/>
    <n v="40"/>
    <n v="90"/>
    <n v="22235901"/>
    <s v="Comedy"/>
    <s v="Romance"/>
    <m/>
    <m/>
    <m/>
    <m/>
    <m/>
    <s v="Two Can Play That Game"/>
    <n v="4339"/>
    <n v="31"/>
    <s v="English"/>
    <s v="USA"/>
    <s v="R"/>
    <n v="6000000"/>
    <n v="2001"/>
    <n v="6.1"/>
    <n v="1.5"/>
    <n v="16235901"/>
    <s v="Profit"/>
  </r>
  <r>
    <x v="1068"/>
    <n v="112"/>
    <n v="91"/>
    <n v="38916903"/>
    <s v="Adventure"/>
    <s v="Family"/>
    <s v="Sci-Fi"/>
    <m/>
    <m/>
    <m/>
    <m/>
    <s v="Earth to Echo"/>
    <n v="15664"/>
    <n v="149"/>
    <s v="English"/>
    <s v="USA"/>
    <s v="PG"/>
    <n v="13000000"/>
    <n v="2014"/>
    <n v="5.8"/>
    <n v="1.5"/>
    <n v="25916903"/>
    <s v="Profit"/>
  </r>
  <r>
    <x v="449"/>
    <n v="84"/>
    <n v="135"/>
    <n v="16929123"/>
    <s v="Drama"/>
    <s v="Romance"/>
    <m/>
    <m/>
    <m/>
    <m/>
    <m/>
    <s v="Crazy/Beautiful"/>
    <n v="21406"/>
    <n v="169"/>
    <s v="English"/>
    <s v="USA"/>
    <s v="PG-13"/>
    <n v="14000000"/>
    <n v="2001"/>
    <n v="6.5"/>
    <n v="2.2000000000000002"/>
    <n v="2929123"/>
    <s v="Profit"/>
  </r>
  <r>
    <x v="309"/>
    <n v="251"/>
    <n v="141"/>
    <n v="13753931"/>
    <s v="Drama"/>
    <s v="History"/>
    <s v="War"/>
    <m/>
    <m/>
    <m/>
    <m/>
    <s v="Letters from Iwo Jima"/>
    <n v="132149"/>
    <n v="316"/>
    <s v="Japanese"/>
    <s v="USA"/>
    <s v="R"/>
    <n v="19000000"/>
    <n v="2006"/>
    <n v="7.9"/>
    <n v="2.4"/>
    <n v="-5246069"/>
    <s v="Loss"/>
  </r>
  <r>
    <x v="1069"/>
    <n v="113"/>
    <n v="104"/>
    <n v="10996440"/>
    <s v="Adventure"/>
    <s v="Drama"/>
    <s v="Sci-Fi"/>
    <m/>
    <m/>
    <m/>
    <m/>
    <s v="The Astronaut Farmer"/>
    <n v="19707"/>
    <n v="128"/>
    <s v="English"/>
    <s v="USA"/>
    <s v="PG"/>
    <n v="13000000"/>
    <n v="2006"/>
    <n v="6.3"/>
    <n v="1.7"/>
    <n v="-2003560"/>
    <s v="Loss"/>
  </r>
  <r>
    <x v="1070"/>
    <n v="421"/>
    <n v="118"/>
    <n v="14677654"/>
    <s v="Drama"/>
    <m/>
    <m/>
    <m/>
    <m/>
    <m/>
    <m/>
    <s v="Room"/>
    <n v="161288"/>
    <n v="351"/>
    <s v="English"/>
    <s v="Ireland"/>
    <s v="R"/>
    <n v="13000000"/>
    <n v="2015"/>
    <n v="8.3000000000000007"/>
    <n v="2"/>
    <n v="1677654"/>
    <s v="Profit"/>
  </r>
  <r>
    <x v="1071"/>
    <n v="32"/>
    <n v="82"/>
    <n v="9975684"/>
    <s v="Comedy"/>
    <m/>
    <m/>
    <m/>
    <m/>
    <m/>
    <m/>
    <s v="Dirty Work"/>
    <n v="20033"/>
    <n v="117"/>
    <s v="English"/>
    <s v="Canada"/>
    <s v="PG-13"/>
    <n v="13000000"/>
    <n v="1998"/>
    <n v="6.4"/>
    <n v="1.4"/>
    <n v="-3024316"/>
    <s v="Loss"/>
  </r>
  <r>
    <x v="1072"/>
    <n v="52"/>
    <n v="95"/>
    <n v="7881335"/>
    <s v="Comedy"/>
    <s v="Crime"/>
    <s v="Thriller"/>
    <m/>
    <m/>
    <m/>
    <m/>
    <s v="Serial Mom"/>
    <n v="21212"/>
    <n v="107"/>
    <s v="English"/>
    <s v="USA"/>
    <s v="R"/>
    <n v="13000000"/>
    <n v="1994"/>
    <n v="6.7"/>
    <n v="1.6"/>
    <n v="-5118665"/>
    <s v="Loss"/>
  </r>
  <r>
    <x v="844"/>
    <n v="81"/>
    <n v="94"/>
    <n v="6241697"/>
    <s v="Comedy"/>
    <m/>
    <m/>
    <m/>
    <m/>
    <m/>
    <m/>
    <s v="Dick"/>
    <n v="16059"/>
    <n v="210"/>
    <s v="English"/>
    <s v="France"/>
    <s v="PG-13"/>
    <n v="13000000"/>
    <n v="1999"/>
    <n v="6.1"/>
    <n v="1.6"/>
    <n v="-6758303"/>
    <s v="Loss"/>
  </r>
  <r>
    <x v="1073"/>
    <n v="39"/>
    <n v="99"/>
    <n v="5871603"/>
    <s v="Drama"/>
    <s v="Thriller"/>
    <m/>
    <m/>
    <m/>
    <m/>
    <m/>
    <s v="Light It Up"/>
    <n v="3116"/>
    <n v="39"/>
    <s v="English"/>
    <s v="USA"/>
    <s v="R"/>
    <n v="13000000"/>
    <n v="1999"/>
    <n v="6"/>
    <n v="1.6"/>
    <n v="-7128397"/>
    <s v="Loss"/>
  </r>
  <r>
    <x v="1074"/>
    <n v="63"/>
    <n v="121"/>
    <n v="16574731"/>
    <s v="Drama"/>
    <s v="Music"/>
    <m/>
    <m/>
    <m/>
    <m/>
    <m/>
    <n v="54"/>
    <n v="27675"/>
    <n v="181"/>
    <s v="English"/>
    <s v="USA"/>
    <s v="R"/>
    <n v="13000000"/>
    <n v="1998"/>
    <n v="5.8"/>
    <n v="2"/>
    <n v="3574731"/>
    <s v="Profit"/>
  </r>
  <r>
    <x v="1075"/>
    <n v="47"/>
    <n v="84"/>
    <n v="5002310"/>
    <s v="Adventure"/>
    <s v="Comedy"/>
    <s v="Romance"/>
    <s v="Sci-Fi"/>
    <m/>
    <m/>
    <m/>
    <s v="Bubble Boy"/>
    <n v="25541"/>
    <n v="181"/>
    <s v="English"/>
    <s v="USA"/>
    <s v="PG-13"/>
    <n v="13000000"/>
    <n v="2001"/>
    <n v="5.6"/>
    <n v="1.4"/>
    <n v="-7997690"/>
    <s v="Loss"/>
  </r>
  <r>
    <x v="1076"/>
    <n v="111"/>
    <n v="93"/>
    <n v="4919896"/>
    <s v="Comedy"/>
    <s v="Crime"/>
    <s v="Thriller"/>
    <m/>
    <m/>
    <m/>
    <m/>
    <s v="Birthday Girl"/>
    <n v="21530"/>
    <n v="159"/>
    <s v="English"/>
    <s v="UK"/>
    <s v="R"/>
    <n v="13000000"/>
    <n v="2001"/>
    <n v="6.1"/>
    <n v="1.6"/>
    <n v="-8080104"/>
    <s v="Loss"/>
  </r>
  <r>
    <x v="1077"/>
    <n v="168"/>
    <n v="93"/>
    <n v="25675765"/>
    <s v="Comedy"/>
    <m/>
    <m/>
    <m/>
    <m/>
    <m/>
    <m/>
    <s v="21 &amp; Over"/>
    <n v="60407"/>
    <n v="84"/>
    <s v="English"/>
    <s v="USA"/>
    <s v="R"/>
    <n v="13000000"/>
    <n v="2013"/>
    <n v="5.9"/>
    <n v="1.6"/>
    <n v="12675765"/>
    <s v="Profit"/>
  </r>
  <r>
    <x v="1078"/>
    <n v="165"/>
    <n v="120"/>
    <n v="4857376"/>
    <s v="Comedy"/>
    <s v="Drama"/>
    <s v="Romance"/>
    <m/>
    <m/>
    <m/>
    <m/>
    <s v="Paris, je t'aime"/>
    <n v="63084"/>
    <n v="123"/>
    <s v="French"/>
    <s v="France"/>
    <s v="R"/>
    <n v="13000000"/>
    <n v="2006"/>
    <n v="7.3"/>
    <n v="2"/>
    <n v="-8142624"/>
    <s v="Loss"/>
  </r>
  <r>
    <x v="362"/>
    <n v="104"/>
    <n v="112"/>
    <n v="3169424"/>
    <s v="Drama"/>
    <s v="Sport"/>
    <m/>
    <m/>
    <m/>
    <m/>
    <m/>
    <s v="Resurrecting the Champ"/>
    <n v="18442"/>
    <n v="59"/>
    <s v="English"/>
    <s v="USA"/>
    <s v="PG-13"/>
    <n v="13000000"/>
    <n v="2007"/>
    <n v="6.8"/>
    <n v="1.9"/>
    <n v="-9830576"/>
    <s v="Loss"/>
  </r>
  <r>
    <x v="157"/>
    <n v="150"/>
    <n v="107"/>
    <n v="18004225"/>
    <s v="Comedy"/>
    <s v="Drama"/>
    <s v="Romance"/>
    <m/>
    <m/>
    <m/>
    <m/>
    <s v="Admission"/>
    <n v="28573"/>
    <n v="87"/>
    <s v="English"/>
    <s v="USA"/>
    <s v="PG-13"/>
    <n v="13000000"/>
    <n v="2013"/>
    <n v="5.7"/>
    <n v="1.8"/>
    <n v="5004225"/>
    <s v="Profit"/>
  </r>
  <r>
    <x v="1079"/>
    <n v="61"/>
    <n v="112"/>
    <n v="3058380"/>
    <s v="Drama"/>
    <s v="Romance"/>
    <m/>
    <m/>
    <m/>
    <m/>
    <m/>
    <s v="The Widow of Saint-Pierre"/>
    <n v="4767"/>
    <n v="69"/>
    <s v="French"/>
    <s v="France"/>
    <s v="R"/>
    <n v="100000000"/>
    <n v="2000"/>
    <n v="7.3"/>
    <n v="1.9"/>
    <n v="-96941620"/>
    <s v="Loss"/>
  </r>
  <r>
    <x v="777"/>
    <n v="226"/>
    <n v="96"/>
    <n v="3074838"/>
    <s v="Drama"/>
    <s v="Mystery"/>
    <s v="Romance"/>
    <s v="Thriller"/>
    <m/>
    <m/>
    <m/>
    <s v="Chloe"/>
    <n v="56264"/>
    <n v="166"/>
    <s v="English"/>
    <s v="USA"/>
    <s v="R"/>
    <n v="11000000"/>
    <n v="2009"/>
    <n v="6.3"/>
    <n v="1.6"/>
    <n v="-7925162"/>
    <s v="Loss"/>
  </r>
  <r>
    <x v="1080"/>
    <n v="21"/>
    <n v="91"/>
    <n v="2104000"/>
    <s v="Comedy"/>
    <s v="Crime"/>
    <s v="Drama"/>
    <m/>
    <m/>
    <m/>
    <m/>
    <s v="Faithful"/>
    <n v="1595"/>
    <n v="19"/>
    <s v="English"/>
    <s v="USA"/>
    <s v="R"/>
    <n v="13000000"/>
    <n v="1996"/>
    <n v="5.9"/>
    <n v="1.5"/>
    <n v="-10896000"/>
    <s v="Loss"/>
  </r>
  <r>
    <x v="787"/>
    <n v="94"/>
    <n v="125"/>
    <n v="1172769"/>
    <s v="Biography"/>
    <s v="Comedy"/>
    <s v="Crime"/>
    <s v="Drama"/>
    <m/>
    <m/>
    <m/>
    <s v="Find Me Guilty"/>
    <n v="28068"/>
    <n v="108"/>
    <s v="English"/>
    <s v="Germany"/>
    <s v="R"/>
    <n v="13000000"/>
    <n v="2006"/>
    <n v="7.1"/>
    <n v="2.1"/>
    <n v="-11827231"/>
    <s v="Loss"/>
  </r>
  <r>
    <x v="1081"/>
    <n v="364"/>
    <n v="102"/>
    <n v="17738570"/>
    <s v="Drama"/>
    <s v="Romance"/>
    <m/>
    <m/>
    <m/>
    <m/>
    <m/>
    <s v="The Perks of Being a Wallflower"/>
    <n v="351274"/>
    <n v="457"/>
    <s v="English"/>
    <s v="USA"/>
    <s v="PG-13"/>
    <n v="13000000"/>
    <n v="2012"/>
    <n v="8"/>
    <n v="1.7"/>
    <n v="4738570"/>
    <s v="Profit"/>
  </r>
  <r>
    <x v="1082"/>
    <n v="19"/>
    <n v="87"/>
    <n v="1200000"/>
    <s v="Action"/>
    <m/>
    <m/>
    <m/>
    <m/>
    <m/>
    <m/>
    <s v="Excessive Force"/>
    <n v="922"/>
    <n v="23"/>
    <s v="English"/>
    <s v="USA"/>
    <s v="R"/>
    <n v="3000000"/>
    <n v="1993"/>
    <n v="5.0999999999999996"/>
    <n v="1.4"/>
    <n v="-1800000"/>
    <s v="Loss"/>
  </r>
  <r>
    <x v="788"/>
    <n v="129"/>
    <n v="118"/>
    <n v="1150403"/>
    <s v="Biography"/>
    <s v="Crime"/>
    <s v="Drama"/>
    <m/>
    <m/>
    <m/>
    <m/>
    <s v="Infamous"/>
    <n v="14143"/>
    <n v="102"/>
    <s v="English"/>
    <s v="USA"/>
    <s v="R"/>
    <n v="13000000"/>
    <n v="2006"/>
    <n v="7.1"/>
    <n v="2"/>
    <n v="-11849597"/>
    <s v="Loss"/>
  </r>
  <r>
    <x v="1014"/>
    <n v="71"/>
    <n v="115"/>
    <n v="403932"/>
    <s v="Drama"/>
    <s v="Romance"/>
    <s v="Western"/>
    <m/>
    <m/>
    <m/>
    <m/>
    <s v="The Claim"/>
    <n v="5254"/>
    <n v="92"/>
    <s v="English"/>
    <s v="UK"/>
    <s v="R"/>
    <n v="20000000"/>
    <n v="2000"/>
    <n v="6.5"/>
    <n v="1.9"/>
    <n v="-19596068"/>
    <s v="Loss"/>
  </r>
  <r>
    <x v="376"/>
    <n v="93"/>
    <n v="91"/>
    <n v="1712111"/>
    <s v="Horror"/>
    <s v="Thriller"/>
    <m/>
    <m/>
    <m/>
    <m/>
    <m/>
    <s v="The Vatican Tapes"/>
    <n v="7199"/>
    <n v="53"/>
    <s v="English"/>
    <s v="USA"/>
    <s v="PG-13"/>
    <n v="8495000"/>
    <n v="2015"/>
    <n v="4.5"/>
    <n v="1.5"/>
    <n v="-6782889"/>
    <s v="Loss"/>
  </r>
  <r>
    <x v="1083"/>
    <n v="399"/>
    <n v="88"/>
    <n v="1024175"/>
    <s v="Action"/>
    <s v="Comedy"/>
    <s v="Sci-Fi"/>
    <s v="Thriller"/>
    <m/>
    <m/>
    <m/>
    <s v="Attack the Block"/>
    <n v="82331"/>
    <n v="297"/>
    <s v="English"/>
    <s v="UK"/>
    <s v="R"/>
    <n v="13000000"/>
    <n v="2011"/>
    <n v="6.6"/>
    <n v="1.5"/>
    <n v="-11975825"/>
    <s v="Loss"/>
  </r>
  <r>
    <x v="308"/>
    <n v="110"/>
    <n v="127"/>
    <n v="301305"/>
    <s v="Drama"/>
    <s v="Romance"/>
    <s v="War"/>
    <m/>
    <m/>
    <m/>
    <m/>
    <s v="In the Land of Blood and Honey"/>
    <n v="31414"/>
    <n v="180"/>
    <s v="Bosnian"/>
    <s v="USA"/>
    <s v="R"/>
    <n v="13000000"/>
    <n v="2011"/>
    <n v="4.3"/>
    <n v="2.1"/>
    <n v="-12698695"/>
    <s v="Loss"/>
  </r>
  <r>
    <x v="1026"/>
    <n v="285"/>
    <n v="94"/>
    <n v="51872378"/>
    <s v="Crime"/>
    <s v="Thriller"/>
    <m/>
    <m/>
    <m/>
    <m/>
    <m/>
    <s v="The Call"/>
    <n v="88241"/>
    <n v="266"/>
    <s v="English"/>
    <s v="USA"/>
    <s v="R"/>
    <n v="13000000"/>
    <n v="2013"/>
    <n v="6.7"/>
    <n v="1.6"/>
    <n v="38872378"/>
    <s v="Profit"/>
  </r>
  <r>
    <x v="1084"/>
    <n v="61"/>
    <n v="90"/>
    <n v="28399192"/>
    <s v="Action"/>
    <s v="Adventure"/>
    <s v="Comedy"/>
    <s v="Family"/>
    <m/>
    <m/>
    <m/>
    <s v="The Crocodile Hunter: Collision Course"/>
    <n v="5663"/>
    <n v="106"/>
    <s v="English"/>
    <s v="Australia"/>
    <s v="PG"/>
    <n v="13000000"/>
    <n v="2002"/>
    <n v="5.4"/>
    <n v="1.5"/>
    <n v="15399192"/>
    <s v="Profit"/>
  </r>
  <r>
    <x v="313"/>
    <n v="242"/>
    <n v="102"/>
    <n v="2035566"/>
    <s v="Biography"/>
    <s v="Comedy"/>
    <s v="Crime"/>
    <s v="Drama"/>
    <s v="Romance"/>
    <m/>
    <m/>
    <s v="I Love You Phillip Morris"/>
    <n v="77305"/>
    <n v="162"/>
    <s v="English"/>
    <s v="France"/>
    <s v="R"/>
    <n v="13000000"/>
    <n v="2009"/>
    <n v="6.6"/>
    <n v="1.7"/>
    <n v="-10964434"/>
    <s v="Loss"/>
  </r>
  <r>
    <x v="985"/>
    <n v="121"/>
    <n v="117"/>
    <n v="21078145"/>
    <s v="Biography"/>
    <s v="Drama"/>
    <m/>
    <m/>
    <m/>
    <m/>
    <m/>
    <s v="Antwone Fisher"/>
    <n v="26493"/>
    <n v="159"/>
    <s v="English"/>
    <s v="USA"/>
    <s v="PG-13"/>
    <n v="12500000"/>
    <n v="2002"/>
    <n v="7.3"/>
    <n v="2"/>
    <n v="8578145"/>
    <s v="Profit"/>
  </r>
  <r>
    <x v="730"/>
    <n v="83"/>
    <n v="109"/>
    <n v="14060950"/>
    <s v="Drama"/>
    <m/>
    <m/>
    <m/>
    <m/>
    <m/>
    <m/>
    <s v="The Emperor's Club"/>
    <n v="14354"/>
    <n v="139"/>
    <s v="English"/>
    <s v="USA"/>
    <s v="PG-13"/>
    <n v="12500000"/>
    <n v="2002"/>
    <n v="6.9"/>
    <n v="1.8"/>
    <n v="1560950"/>
    <s v="Profit"/>
  </r>
  <r>
    <x v="156"/>
    <n v="122"/>
    <n v="121"/>
    <n v="12281500"/>
    <s v="Action"/>
    <s v="Crime"/>
    <s v="Drama"/>
    <s v="Romance"/>
    <s v="Thriller"/>
    <m/>
    <m/>
    <s v="True Romance"/>
    <n v="163492"/>
    <n v="460"/>
    <s v="English"/>
    <s v="USA"/>
    <s v="R"/>
    <n v="13000000"/>
    <n v="1993"/>
    <n v="8"/>
    <n v="2"/>
    <n v="-718500"/>
    <s v="Loss"/>
  </r>
  <r>
    <x v="1008"/>
    <n v="120"/>
    <n v="100"/>
    <n v="10725228"/>
    <s v="Crime"/>
    <s v="Drama"/>
    <s v="Mystery"/>
    <m/>
    <m/>
    <m/>
    <m/>
    <s v="Glengarry Glen Ross"/>
    <n v="75675"/>
    <n v="365"/>
    <s v="English"/>
    <s v="USA"/>
    <s v="R"/>
    <n v="12500000"/>
    <n v="1992"/>
    <n v="7.8"/>
    <n v="1.7"/>
    <n v="-1774772"/>
    <s v="Loss"/>
  </r>
  <r>
    <x v="1014"/>
    <n v="225"/>
    <n v="109"/>
    <n v="214966"/>
    <s v="Crime"/>
    <s v="Drama"/>
    <s v="Thriller"/>
    <m/>
    <m/>
    <m/>
    <m/>
    <s v="The Killer Inside Me"/>
    <n v="28483"/>
    <n v="176"/>
    <s v="English"/>
    <s v="USA"/>
    <s v="R"/>
    <n v="13000000"/>
    <n v="2010"/>
    <n v="6.1"/>
    <n v="1.8"/>
    <n v="-12785034"/>
    <s v="Loss"/>
  </r>
  <r>
    <x v="1085"/>
    <n v="167"/>
    <n v="101"/>
    <n v="11956207"/>
    <s v="Horror"/>
    <s v="Mystery"/>
    <m/>
    <m/>
    <m/>
    <m/>
    <m/>
    <s v="Sorority Row"/>
    <n v="24012"/>
    <n v="126"/>
    <s v="English"/>
    <s v="USA"/>
    <s v="R"/>
    <n v="16000000"/>
    <n v="2009"/>
    <n v="5.0999999999999996"/>
    <n v="1.7"/>
    <n v="-4043793"/>
    <s v="Loss"/>
  </r>
  <r>
    <x v="683"/>
    <n v="226"/>
    <n v="106"/>
    <n v="5949693"/>
    <s v="Comedy"/>
    <s v="Drama"/>
    <s v="Romance"/>
    <m/>
    <m/>
    <m/>
    <m/>
    <s v="Lars and the Real Girl"/>
    <n v="114762"/>
    <n v="299"/>
    <s v="English"/>
    <s v="USA"/>
    <s v="PG-13"/>
    <n v="12000000"/>
    <n v="2007"/>
    <n v="7.4"/>
    <n v="1.8"/>
    <n v="-6050307"/>
    <s v="Loss"/>
  </r>
  <r>
    <x v="1086"/>
    <n v="185"/>
    <n v="94"/>
    <n v="9030581"/>
    <s v="Drama"/>
    <s v="War"/>
    <m/>
    <m/>
    <m/>
    <m/>
    <m/>
    <s v="The Boy in the Striped Pajamas"/>
    <n v="132386"/>
    <n v="398"/>
    <s v="English"/>
    <s v="UK"/>
    <s v="PG-13"/>
    <n v="12500000"/>
    <n v="2008"/>
    <n v="7.8"/>
    <n v="1.6"/>
    <n v="-3469419"/>
    <s v="Loss"/>
  </r>
  <r>
    <x v="1039"/>
    <n v="177"/>
    <n v="140"/>
    <n v="4157491"/>
    <s v="Crime"/>
    <s v="Drama"/>
    <s v="Musical"/>
    <m/>
    <m/>
    <m/>
    <m/>
    <s v="Dancer in the Dark"/>
    <n v="79330"/>
    <n v="690"/>
    <s v="English"/>
    <s v="Denmark"/>
    <s v="R"/>
    <n v="12800000"/>
    <n v="2000"/>
    <n v="8"/>
    <n v="2.2999999999999998"/>
    <n v="-8642509"/>
    <s v="Loss"/>
  </r>
  <r>
    <x v="974"/>
    <n v="28"/>
    <n v="132"/>
    <n v="1508689"/>
    <s v="Drama"/>
    <s v="Romance"/>
    <m/>
    <m/>
    <m/>
    <m/>
    <m/>
    <s v="Oscar and Lucinda"/>
    <n v="5648"/>
    <n v="50"/>
    <s v="English"/>
    <s v="USA"/>
    <s v="R"/>
    <n v="16000000"/>
    <n v="1997"/>
    <n v="6.7"/>
    <n v="2.2000000000000002"/>
    <n v="-14491311"/>
    <s v="Loss"/>
  </r>
  <r>
    <x v="1087"/>
    <n v="48"/>
    <n v="99"/>
    <n v="1227324"/>
    <s v="Crime"/>
    <s v="Drama"/>
    <m/>
    <m/>
    <m/>
    <m/>
    <m/>
    <s v="The Funeral"/>
    <n v="6921"/>
    <n v="48"/>
    <s v="English"/>
    <s v="USA"/>
    <s v="R"/>
    <n v="12500000"/>
    <n v="1996"/>
    <n v="6.6"/>
    <n v="1.6"/>
    <n v="-11272676"/>
    <s v="Loss"/>
  </r>
  <r>
    <x v="1088"/>
    <n v="116"/>
    <n v="90"/>
    <n v="4360548"/>
    <s v="Comedy"/>
    <s v="Drama"/>
    <s v="Romance"/>
    <m/>
    <m/>
    <m/>
    <m/>
    <s v="Solitary Man"/>
    <n v="13371"/>
    <n v="60"/>
    <s v="English"/>
    <s v="USA"/>
    <s v="R"/>
    <n v="15000000"/>
    <n v="2009"/>
    <n v="6.4"/>
    <n v="1.5"/>
    <n v="-10639452"/>
    <s v="Loss"/>
  </r>
  <r>
    <x v="1089"/>
    <n v="391"/>
    <n v="105"/>
    <n v="26589953"/>
    <s v="Action"/>
    <s v="Crime"/>
    <s v="Thriller"/>
    <m/>
    <m/>
    <m/>
    <m/>
    <s v="Machete"/>
    <n v="165792"/>
    <n v="392"/>
    <s v="English"/>
    <s v="USA"/>
    <s v="R"/>
    <n v="10500000"/>
    <n v="2010"/>
    <n v="6.7"/>
    <n v="1.8"/>
    <n v="16089953"/>
    <s v="Profit"/>
  </r>
  <r>
    <x v="1090"/>
    <n v="117"/>
    <n v="108"/>
    <n v="1039869"/>
    <s v="Biography"/>
    <s v="Comedy"/>
    <s v="Crime"/>
    <s v="Drama"/>
    <m/>
    <m/>
    <m/>
    <s v="Casino Jack"/>
    <n v="14757"/>
    <n v="51"/>
    <s v="English"/>
    <s v="Canada"/>
    <s v="R"/>
    <n v="15000000"/>
    <n v="2010"/>
    <n v="6.2"/>
    <n v="1.8"/>
    <n v="-13960131"/>
    <s v="Loss"/>
  </r>
  <r>
    <x v="266"/>
    <n v="24"/>
    <n v="69"/>
    <n v="48092846"/>
    <s v="Adventure"/>
    <s v="Animation"/>
    <s v="Family"/>
    <m/>
    <m/>
    <m/>
    <m/>
    <s v="The Land Before Time"/>
    <n v="61753"/>
    <n v="133"/>
    <s v="English"/>
    <s v="USA"/>
    <s v="G"/>
    <n v="12500000"/>
    <n v="1988"/>
    <n v="7.3"/>
    <n v="1.2"/>
    <n v="35592846"/>
    <s v="Profit"/>
  </r>
  <r>
    <x v="1091"/>
    <n v="86"/>
    <n v="148"/>
    <n v="1110186"/>
    <s v="Action"/>
    <s v="Drama"/>
    <s v="War"/>
    <m/>
    <m/>
    <m/>
    <m/>
    <s v="Tae Guk Gi: The Brotherhood of War"/>
    <n v="31943"/>
    <n v="224"/>
    <s v="Korean"/>
    <s v="South Korea"/>
    <s v="R"/>
    <n v="12800000"/>
    <n v="2004"/>
    <n v="8.1"/>
    <n v="2.5"/>
    <n v="-11689814"/>
    <s v="Loss"/>
  </r>
  <r>
    <x v="1092"/>
    <n v="41"/>
    <n v="118"/>
    <n v="1089445"/>
    <s v="Comedy"/>
    <s v="Drama"/>
    <s v="Family"/>
    <s v="Sport"/>
    <m/>
    <m/>
    <m/>
    <s v="The Perfect Game"/>
    <n v="2676"/>
    <n v="33"/>
    <s v="English"/>
    <s v="Canada"/>
    <s v="PG"/>
    <n v="12500000"/>
    <n v="2009"/>
    <n v="7"/>
    <n v="2"/>
    <n v="-11410555"/>
    <s v="Loss"/>
  </r>
  <r>
    <x v="390"/>
    <n v="304"/>
    <n v="132"/>
    <n v="204565000"/>
    <s v="Horror"/>
    <m/>
    <m/>
    <m/>
    <m/>
    <m/>
    <m/>
    <s v="The Exorcist"/>
    <n v="284252"/>
    <n v="1058"/>
    <s v="English"/>
    <s v="USA"/>
    <s v="R"/>
    <n v="8000000"/>
    <n v="1973"/>
    <n v="8"/>
    <n v="2.2000000000000002"/>
    <n v="196565000"/>
    <s v="Profit"/>
  </r>
  <r>
    <x v="37"/>
    <n v="385"/>
    <n v="130"/>
    <n v="260000000"/>
    <s v="Adventure"/>
    <s v="Drama"/>
    <s v="Thriller"/>
    <m/>
    <m/>
    <m/>
    <m/>
    <s v="Jaws"/>
    <n v="412454"/>
    <n v="962"/>
    <s v="English"/>
    <s v="USA"/>
    <s v="PG"/>
    <n v="8000000"/>
    <n v="1975"/>
    <n v="8"/>
    <n v="2.2000000000000002"/>
    <n v="252000000"/>
    <s v="Profit"/>
  </r>
  <r>
    <x v="157"/>
    <n v="145"/>
    <n v="95"/>
    <n v="101736215"/>
    <s v="Comedy"/>
    <m/>
    <m/>
    <m/>
    <m/>
    <m/>
    <m/>
    <s v="American Pie"/>
    <n v="315549"/>
    <n v="789"/>
    <s v="English"/>
    <s v="USA"/>
    <s v="R"/>
    <n v="11000000"/>
    <n v="1999"/>
    <n v="7"/>
    <n v="1.6"/>
    <n v="90736215"/>
    <s v="Profit"/>
  </r>
  <r>
    <x v="1093"/>
    <n v="99"/>
    <n v="80"/>
    <n v="71442"/>
    <s v="Animation"/>
    <s v="Comedy"/>
    <s v="Crime"/>
    <s v="Drama"/>
    <s v="Family"/>
    <m/>
    <m/>
    <s v="Ernest &amp; Celestine"/>
    <n v="12029"/>
    <n v="32"/>
    <s v="French"/>
    <s v="France"/>
    <s v="PG"/>
    <n v="9600000"/>
    <n v="2012"/>
    <n v="7.9"/>
    <n v="1.3"/>
    <n v="-9528558"/>
    <s v="Loss"/>
  </r>
  <r>
    <x v="707"/>
    <n v="29"/>
    <n v="94"/>
    <n v="79817937"/>
    <s v="Action"/>
    <s v="Adventure"/>
    <s v="Comedy"/>
    <s v="Fantasy"/>
    <s v="Mystery"/>
    <m/>
    <m/>
    <s v="The Golden Child"/>
    <n v="39798"/>
    <n v="69"/>
    <s v="English"/>
    <s v="USA"/>
    <s v="PG-13"/>
    <n v="25000000"/>
    <n v="1986"/>
    <n v="5.9"/>
    <n v="1.6"/>
    <n v="54817937"/>
    <s v="Profit"/>
  </r>
  <r>
    <x v="129"/>
    <n v="77"/>
    <n v="122"/>
    <n v="91547205"/>
    <s v="Comedy"/>
    <s v="Romance"/>
    <m/>
    <m/>
    <m/>
    <m/>
    <m/>
    <s v="Think Like a Man"/>
    <n v="34579"/>
    <n v="62"/>
    <s v="English"/>
    <s v="USA"/>
    <s v="PG-13"/>
    <n v="12000000"/>
    <n v="2012"/>
    <n v="6.6"/>
    <n v="2"/>
    <n v="79547205"/>
    <s v="Profit"/>
  </r>
  <r>
    <x v="129"/>
    <n v="91"/>
    <n v="102"/>
    <n v="75074950"/>
    <s v="Comedy"/>
    <s v="Drama"/>
    <m/>
    <m/>
    <m/>
    <m/>
    <m/>
    <s v="Barbershop"/>
    <n v="22147"/>
    <n v="156"/>
    <s v="English"/>
    <s v="USA"/>
    <s v="PG-13"/>
    <n v="12000000"/>
    <n v="2002"/>
    <n v="6.3"/>
    <n v="1.7"/>
    <n v="63074950"/>
    <s v="Profit"/>
  </r>
  <r>
    <x v="714"/>
    <n v="148"/>
    <n v="116"/>
    <n v="78900000"/>
    <s v="Action"/>
    <s v="Adventure"/>
    <s v="Sci-Fi"/>
    <m/>
    <m/>
    <m/>
    <m/>
    <s v="Star Trek II: The Wrath of Khan"/>
    <n v="91414"/>
    <n v="359"/>
    <s v="English"/>
    <s v="USA"/>
    <s v="PG"/>
    <n v="11000000"/>
    <n v="1982"/>
    <n v="7.7"/>
    <n v="1.9"/>
    <n v="67900000"/>
    <s v="Profit"/>
  </r>
  <r>
    <x v="49"/>
    <n v="61"/>
    <n v="78"/>
    <n v="72217000"/>
    <s v="Comedy"/>
    <m/>
    <m/>
    <m/>
    <m/>
    <m/>
    <m/>
    <s v="Ace Ventura: Pet Detective"/>
    <n v="216486"/>
    <n v="242"/>
    <s v="English"/>
    <s v="USA"/>
    <s v="PG-13"/>
    <n v="12000000"/>
    <n v="1994"/>
    <n v="6.9"/>
    <n v="1.3"/>
    <n v="60217000"/>
    <s v="Profit"/>
  </r>
  <r>
    <x v="1094"/>
    <n v="84"/>
    <n v="114"/>
    <n v="79568000"/>
    <s v="Sci-Fi"/>
    <s v="Thriller"/>
    <m/>
    <m/>
    <m/>
    <m/>
    <m/>
    <s v="WarGames"/>
    <n v="71842"/>
    <n v="152"/>
    <s v="English"/>
    <s v="USA"/>
    <s v="PG"/>
    <n v="12000000"/>
    <n v="1983"/>
    <n v="7.1"/>
    <n v="1.9"/>
    <n v="67568000"/>
    <s v="Profit"/>
  </r>
  <r>
    <x v="106"/>
    <n v="83"/>
    <n v="112"/>
    <n v="65500000"/>
    <s v="Crime"/>
    <s v="Drama"/>
    <s v="Romance"/>
    <s v="Thriller"/>
    <m/>
    <m/>
    <m/>
    <s v="Witness"/>
    <n v="66966"/>
    <n v="175"/>
    <s v="English"/>
    <s v="USA"/>
    <s v="R"/>
    <n v="12000000"/>
    <n v="1985"/>
    <n v="7.4"/>
    <n v="1.9"/>
    <n v="53500000"/>
    <s v="Profit"/>
  </r>
  <r>
    <x v="1095"/>
    <n v="216"/>
    <n v="110"/>
    <n v="70011073"/>
    <s v="Action"/>
    <s v="Adventure"/>
    <s v="Drama"/>
    <s v="Thriller"/>
    <s v="War"/>
    <m/>
    <m/>
    <s v="Act of Valor"/>
    <n v="57996"/>
    <n v="349"/>
    <s v="English"/>
    <s v="USA"/>
    <s v="R"/>
    <n v="12000000"/>
    <n v="2012"/>
    <n v="6.5"/>
    <n v="1.8"/>
    <n v="58011073"/>
    <s v="Profit"/>
  </r>
  <r>
    <x v="514"/>
    <n v="107"/>
    <n v="104"/>
    <n v="65269010"/>
    <s v="Crime"/>
    <s v="Drama"/>
    <s v="Music"/>
    <s v="Romance"/>
    <m/>
    <m/>
    <m/>
    <s v="Step Up"/>
    <n v="90938"/>
    <n v="271"/>
    <s v="English"/>
    <s v="USA"/>
    <s v="PG-13"/>
    <n v="12000000"/>
    <n v="2006"/>
    <n v="6.5"/>
    <n v="1.7"/>
    <n v="53269010"/>
    <s v="Profit"/>
  </r>
  <r>
    <x v="1096"/>
    <n v="63"/>
    <n v="81"/>
    <n v="63071133"/>
    <s v="Adventure"/>
    <s v="Animation"/>
    <s v="Comedy"/>
    <s v="Crime"/>
    <m/>
    <m/>
    <m/>
    <s v="Beavis and Butt-Head Do America"/>
    <n v="42892"/>
    <n v="154"/>
    <s v="English"/>
    <s v="USA"/>
    <s v="PG-13"/>
    <n v="12000000"/>
    <n v="1996"/>
    <n v="6.8"/>
    <n v="1.4"/>
    <n v="51071133"/>
    <s v="Profit"/>
  </r>
  <r>
    <x v="160"/>
    <n v="140"/>
    <n v="154"/>
    <n v="39647595"/>
    <s v="Crime"/>
    <s v="Thriller"/>
    <m/>
    <m/>
    <m/>
    <m/>
    <m/>
    <s v="Jackie Brown"/>
    <n v="239540"/>
    <n v="462"/>
    <s v="English"/>
    <s v="USA"/>
    <s v="R"/>
    <n v="12000000"/>
    <n v="1997"/>
    <n v="7.5"/>
    <n v="2.6"/>
    <n v="27647595"/>
    <s v="Profit"/>
  </r>
  <r>
    <x v="434"/>
    <n v="153"/>
    <n v="102"/>
    <n v="38087366"/>
    <s v="Adventure"/>
    <s v="Comedy"/>
    <m/>
    <m/>
    <m/>
    <m/>
    <m/>
    <s v="Harold &amp; Kumar Escape from Guantanamo Bay"/>
    <n v="113918"/>
    <n v="165"/>
    <s v="English"/>
    <s v="USA"/>
    <s v="R"/>
    <n v="12000000"/>
    <n v="2008"/>
    <n v="6.6"/>
    <n v="1.7"/>
    <n v="26087366"/>
    <s v="Profit"/>
  </r>
  <r>
    <x v="140"/>
    <n v="414"/>
    <n v="89"/>
    <n v="64572496"/>
    <s v="Drama"/>
    <s v="Sci-Fi"/>
    <s v="Thriller"/>
    <m/>
    <m/>
    <m/>
    <m/>
    <s v="Chronicle"/>
    <n v="204327"/>
    <n v="471"/>
    <s v="English"/>
    <s v="USA"/>
    <s v="PG-13"/>
    <n v="12000000"/>
    <n v="2012"/>
    <n v="7.1"/>
    <n v="1.5"/>
    <n v="52572496"/>
    <s v="Profit"/>
  </r>
  <r>
    <x v="502"/>
    <n v="16"/>
    <n v="132"/>
    <n v="30400000"/>
    <s v="Drama"/>
    <s v="Musical"/>
    <s v="Romance"/>
    <m/>
    <m/>
    <m/>
    <m/>
    <s v="Yentl"/>
    <n v="9503"/>
    <n v="68"/>
    <s v="English"/>
    <s v="UK"/>
    <s v="PG"/>
    <n v="12000000"/>
    <n v="1983"/>
    <n v="6.6"/>
    <n v="2.2000000000000002"/>
    <n v="18400000"/>
    <s v="Profit"/>
  </r>
  <r>
    <x v="241"/>
    <n v="139"/>
    <n v="103"/>
    <n v="42365600"/>
    <s v="Adventure"/>
    <s v="Comedy"/>
    <s v="Fantasy"/>
    <s v="Sci-Fi"/>
    <m/>
    <m/>
    <m/>
    <s v="Time Bandits"/>
    <n v="45890"/>
    <n v="177"/>
    <s v="English"/>
    <s v="UK"/>
    <s v="PG"/>
    <n v="5000000"/>
    <n v="1981"/>
    <n v="7"/>
    <n v="1.7"/>
    <n v="37365600"/>
    <s v="Profit"/>
  </r>
  <r>
    <x v="1097"/>
    <n v="111"/>
    <n v="93"/>
    <n v="37188667"/>
    <s v="Comedy"/>
    <s v="Drama"/>
    <m/>
    <m/>
    <m/>
    <m/>
    <m/>
    <s v="Crossroads"/>
    <n v="34219"/>
    <n v="578"/>
    <s v="English"/>
    <s v="USA"/>
    <s v="PG-13"/>
    <n v="12000000"/>
    <n v="2002"/>
    <n v="3.3"/>
    <n v="1.6"/>
    <n v="25188667"/>
    <s v="Profit"/>
  </r>
  <r>
    <x v="1098"/>
    <n v="229"/>
    <n v="93"/>
    <n v="54724272"/>
    <s v="Comedy"/>
    <s v="Crime"/>
    <m/>
    <m/>
    <m/>
    <m/>
    <m/>
    <s v="Project X"/>
    <n v="157051"/>
    <n v="261"/>
    <s v="English"/>
    <s v="USA"/>
    <s v="R"/>
    <n v="12000000"/>
    <n v="2012"/>
    <n v="6.7"/>
    <n v="1.6"/>
    <n v="42724272"/>
    <s v="Profit"/>
  </r>
  <r>
    <x v="1025"/>
    <n v="207"/>
    <n v="96"/>
    <n v="31597131"/>
    <s v="Drama"/>
    <s v="Thriller"/>
    <m/>
    <m/>
    <m/>
    <m/>
    <m/>
    <s v="One Hour Photo"/>
    <n v="97938"/>
    <n v="605"/>
    <s v="English"/>
    <s v="USA"/>
    <s v="R"/>
    <n v="12000000"/>
    <n v="2002"/>
    <n v="6.8"/>
    <n v="1.6"/>
    <n v="19597131"/>
    <s v="Profit"/>
  </r>
  <r>
    <x v="1099"/>
    <n v="198"/>
    <n v="89"/>
    <n v="31691811"/>
    <s v="Horror"/>
    <s v="Sci-Fi"/>
    <s v="Thriller"/>
    <m/>
    <m/>
    <m/>
    <m/>
    <s v="Quarantine"/>
    <n v="57446"/>
    <n v="369"/>
    <s v="English"/>
    <s v="USA"/>
    <s v="R"/>
    <n v="12000000"/>
    <n v="2008"/>
    <n v="6"/>
    <n v="1.5"/>
    <n v="19691811"/>
    <s v="Profit"/>
  </r>
  <r>
    <x v="1100"/>
    <n v="172"/>
    <n v="92"/>
    <n v="31397498"/>
    <s v="Horror"/>
    <s v="Mystery"/>
    <m/>
    <m/>
    <m/>
    <m/>
    <m/>
    <s v="The Eye"/>
    <n v="44130"/>
    <n v="156"/>
    <s v="English"/>
    <s v="USA"/>
    <s v="PG-13"/>
    <n v="12000000"/>
    <n v="2008"/>
    <n v="5.4"/>
    <n v="1.5"/>
    <n v="19397498"/>
    <s v="Profit"/>
  </r>
  <r>
    <x v="1101"/>
    <n v="45"/>
    <n v="97"/>
    <n v="31179516"/>
    <s v="Comedy"/>
    <m/>
    <m/>
    <m/>
    <m/>
    <m/>
    <m/>
    <s v="Johnson Family Vacation"/>
    <n v="5928"/>
    <n v="49"/>
    <s v="English"/>
    <s v="USA"/>
    <s v="PG-13"/>
    <n v="12000000"/>
    <n v="2004"/>
    <n v="4.3"/>
    <n v="1.6"/>
    <n v="19179516"/>
    <s v="Profit"/>
  </r>
  <r>
    <x v="381"/>
    <n v="34"/>
    <n v="93"/>
    <n v="31155435"/>
    <s v="Comedy"/>
    <s v="Fantasy"/>
    <m/>
    <m/>
    <m/>
    <m/>
    <m/>
    <s v="How High"/>
    <n v="42644"/>
    <n v="102"/>
    <s v="English"/>
    <s v="USA"/>
    <s v="R"/>
    <n v="12000000"/>
    <n v="2001"/>
    <n v="6.2"/>
    <n v="1.6"/>
    <n v="19155435"/>
    <s v="Profit"/>
  </r>
  <r>
    <x v="1102"/>
    <n v="75"/>
    <n v="89"/>
    <n v="27281507"/>
    <s v="Comedy"/>
    <s v="Drama"/>
    <s v="Family"/>
    <s v="Fantasy"/>
    <s v="Musical"/>
    <m/>
    <m/>
    <s v="The Muppet Christmas Carol"/>
    <n v="33850"/>
    <n v="147"/>
    <s v="English"/>
    <s v="USA"/>
    <s v="G"/>
    <n v="12000000"/>
    <n v="1992"/>
    <n v="7.7"/>
    <n v="1.5"/>
    <n v="15281507"/>
    <s v="Profit"/>
  </r>
  <r>
    <x v="480"/>
    <n v="128"/>
    <n v="123"/>
    <n v="25776062"/>
    <s v="Biography"/>
    <s v="Drama"/>
    <s v="Romance"/>
    <m/>
    <m/>
    <m/>
    <m/>
    <s v="Frida"/>
    <n v="61651"/>
    <n v="271"/>
    <s v="English"/>
    <s v="USA"/>
    <s v="R"/>
    <n v="12000000"/>
    <n v="2002"/>
    <n v="7.4"/>
    <n v="2"/>
    <n v="13776062"/>
    <s v="Profit"/>
  </r>
  <r>
    <x v="1103"/>
    <n v="68"/>
    <n v="93"/>
    <n v="25240988"/>
    <s v="Documentary"/>
    <s v="Music"/>
    <m/>
    <m/>
    <m/>
    <m/>
    <m/>
    <s v="Katy Perry: Part of Me"/>
    <n v="12383"/>
    <n v="50"/>
    <s v="English"/>
    <s v="USA"/>
    <s v="PG"/>
    <n v="12000000"/>
    <n v="2012"/>
    <n v="5.9"/>
    <n v="1.6"/>
    <n v="13240988"/>
    <s v="Profit"/>
  </r>
  <r>
    <x v="1104"/>
    <n v="326"/>
    <n v="133"/>
    <n v="124868837"/>
    <s v="Drama"/>
    <s v="Romance"/>
    <m/>
    <m/>
    <m/>
    <m/>
    <m/>
    <s v="The Fault in Our Stars"/>
    <n v="249688"/>
    <n v="548"/>
    <s v="English"/>
    <s v="USA"/>
    <s v="PG-13"/>
    <n v="12000000"/>
    <n v="2014"/>
    <n v="7.8"/>
    <n v="2.2000000000000002"/>
    <n v="112868837"/>
    <s v="Profit"/>
  </r>
  <r>
    <x v="370"/>
    <n v="128"/>
    <n v="121"/>
    <n v="22905674"/>
    <s v="Crime"/>
    <s v="Drama"/>
    <m/>
    <m/>
    <m/>
    <m/>
    <m/>
    <s v="Rounders"/>
    <n v="121676"/>
    <n v="290"/>
    <s v="English"/>
    <s v="USA"/>
    <s v="R"/>
    <n v="12000000"/>
    <n v="1998"/>
    <n v="7.4"/>
    <n v="2"/>
    <n v="10905674"/>
    <s v="Profit"/>
  </r>
  <r>
    <x v="580"/>
    <n v="161"/>
    <n v="102"/>
    <n v="25277561"/>
    <s v="Comedy"/>
    <s v="Romance"/>
    <m/>
    <m/>
    <m/>
    <m/>
    <m/>
    <s v="Top Five"/>
    <n v="21672"/>
    <n v="93"/>
    <s v="English"/>
    <s v="USA"/>
    <s v="R"/>
    <n v="12000000"/>
    <n v="2014"/>
    <n v="6.5"/>
    <n v="1.7"/>
    <n v="13277561"/>
    <s v="Profit"/>
  </r>
  <r>
    <x v="368"/>
    <n v="164"/>
    <n v="99"/>
    <n v="21133087"/>
    <s v="Horror"/>
    <s v="Mystery"/>
    <s v="Thriller"/>
    <m/>
    <m/>
    <m/>
    <m/>
    <s v="Stir of Echoes"/>
    <n v="62468"/>
    <n v="374"/>
    <s v="English"/>
    <s v="USA"/>
    <s v="R"/>
    <n v="12000000"/>
    <n v="1999"/>
    <n v="7"/>
    <n v="1.6"/>
    <n v="9133087"/>
    <s v="Profit"/>
  </r>
  <r>
    <x v="464"/>
    <n v="354"/>
    <n v="98"/>
    <n v="37707719"/>
    <s v="Biography"/>
    <s v="Drama"/>
    <m/>
    <m/>
    <m/>
    <m/>
    <m/>
    <s v="Philomena"/>
    <n v="76094"/>
    <n v="233"/>
    <s v="English"/>
    <s v="UK"/>
    <s v="PG-13"/>
    <n v="12000000"/>
    <n v="2013"/>
    <n v="7.6"/>
    <n v="1.6"/>
    <n v="25707719"/>
    <s v="Profit"/>
  </r>
  <r>
    <x v="853"/>
    <n v="125"/>
    <n v="118"/>
    <n v="18761993"/>
    <s v="Comedy"/>
    <s v="Drama"/>
    <m/>
    <m/>
    <m/>
    <m/>
    <m/>
    <s v="The Upside of Anger"/>
    <n v="19007"/>
    <n v="219"/>
    <s v="English"/>
    <s v="USA"/>
    <s v="R"/>
    <n v="9000000"/>
    <n v="2005"/>
    <n v="6.9"/>
    <n v="2"/>
    <n v="9761993"/>
    <s v="Profit"/>
  </r>
  <r>
    <x v="992"/>
    <n v="66"/>
    <n v="104"/>
    <n v="18595716"/>
    <s v="Comedy"/>
    <s v="Family"/>
    <s v="Fantasy"/>
    <s v="Romance"/>
    <m/>
    <m/>
    <m/>
    <s v="Aquamarine"/>
    <n v="30462"/>
    <n v="150"/>
    <s v="English"/>
    <s v="USA"/>
    <s v="PG"/>
    <n v="12000000"/>
    <n v="2006"/>
    <n v="5.3"/>
    <n v="1.7"/>
    <n v="6595716"/>
    <s v="Profit"/>
  </r>
  <r>
    <x v="1105"/>
    <n v="191"/>
    <n v="109"/>
    <n v="31990064"/>
    <s v="Drama"/>
    <s v="Mystery"/>
    <s v="Romance"/>
    <m/>
    <m/>
    <m/>
    <m/>
    <s v="Paper Towns"/>
    <n v="63390"/>
    <n v="160"/>
    <s v="English"/>
    <s v="USA"/>
    <s v="PG-13"/>
    <n v="12000000"/>
    <n v="2015"/>
    <n v="6.4"/>
    <n v="1.8"/>
    <n v="19990064"/>
    <s v="Profit"/>
  </r>
  <r>
    <x v="643"/>
    <n v="433"/>
    <n v="115"/>
    <n v="17613460"/>
    <s v="Adventure"/>
    <s v="Comedy"/>
    <s v="Drama"/>
    <m/>
    <m/>
    <m/>
    <m/>
    <s v="Nebraska"/>
    <n v="91082"/>
    <n v="274"/>
    <s v="English"/>
    <s v="USA"/>
    <s v="R"/>
    <n v="12000000"/>
    <n v="2013"/>
    <n v="7.8"/>
    <n v="1.9"/>
    <n v="5613460"/>
    <s v="Profit"/>
  </r>
  <r>
    <x v="1106"/>
    <n v="66"/>
    <n v="92"/>
    <n v="21088568"/>
    <s v="Action"/>
    <s v="Fantasy"/>
    <s v="Horror"/>
    <s v="Thriller"/>
    <m/>
    <m/>
    <m/>
    <s v="Tales from the Crypt: Demon Knight"/>
    <n v="16646"/>
    <n v="104"/>
    <s v="English"/>
    <s v="USA"/>
    <s v="R"/>
    <n v="13000000"/>
    <n v="1995"/>
    <n v="6.7"/>
    <n v="1.5"/>
    <n v="8088568"/>
    <s v="Profit"/>
  </r>
  <r>
    <x v="327"/>
    <n v="37"/>
    <n v="91"/>
    <n v="17292381"/>
    <s v="Comedy"/>
    <s v="Crime"/>
    <s v="Family"/>
    <m/>
    <m/>
    <m/>
    <m/>
    <s v="Max Keeble's Big Move"/>
    <n v="5794"/>
    <n v="69"/>
    <s v="English"/>
    <s v="USA"/>
    <s v="PG"/>
    <n v="12000000"/>
    <n v="2001"/>
    <n v="5.3"/>
    <n v="1.5"/>
    <n v="5292381"/>
    <s v="Profit"/>
  </r>
  <r>
    <x v="642"/>
    <n v="325"/>
    <n v="94"/>
    <n v="16300302"/>
    <s v="Comedy"/>
    <s v="Drama"/>
    <m/>
    <m/>
    <m/>
    <m/>
    <m/>
    <s v="Young Adult"/>
    <n v="64682"/>
    <n v="203"/>
    <s v="English"/>
    <s v="USA"/>
    <s v="R"/>
    <n v="12000000"/>
    <n v="2011"/>
    <n v="6.3"/>
    <n v="1.6"/>
    <n v="4300302"/>
    <s v="Profit"/>
  </r>
  <r>
    <x v="376"/>
    <n v="170"/>
    <n v="93"/>
    <n v="27829874"/>
    <s v="Action"/>
    <s v="Crime"/>
    <s v="Thriller"/>
    <m/>
    <m/>
    <m/>
    <m/>
    <s v="Crank"/>
    <n v="196422"/>
    <n v="444"/>
    <s v="English"/>
    <s v="USA"/>
    <s v="R"/>
    <n v="12000000"/>
    <n v="2006"/>
    <n v="7"/>
    <n v="1.6"/>
    <n v="15829874"/>
    <s v="Profit"/>
  </r>
  <r>
    <x v="455"/>
    <n v="24"/>
    <n v="100"/>
    <n v="12902790"/>
    <s v="Comedy"/>
    <s v="Drama"/>
    <s v="Romance"/>
    <m/>
    <m/>
    <m/>
    <m/>
    <s v="Living Out Loud"/>
    <n v="4052"/>
    <n v="88"/>
    <s v="English"/>
    <s v="USA"/>
    <s v="R"/>
    <n v="12000000"/>
    <n v="1998"/>
    <n v="6.6"/>
    <n v="1.7"/>
    <n v="902790"/>
    <s v="Profit"/>
  </r>
  <r>
    <x v="68"/>
    <n v="96"/>
    <n v="293"/>
    <n v="11433134"/>
    <s v="Adventure"/>
    <s v="Drama"/>
    <s v="Thriller"/>
    <s v="War"/>
    <m/>
    <m/>
    <m/>
    <s v="Das Boot"/>
    <n v="168203"/>
    <n v="426"/>
    <s v="German"/>
    <s v="West Germany"/>
    <s v="R"/>
    <n v="14000000"/>
    <n v="1981"/>
    <n v="8.4"/>
    <n v="4.9000000000000004"/>
    <n v="-2566866"/>
    <s v="Loss"/>
  </r>
  <r>
    <x v="1107"/>
    <n v="53"/>
    <n v="93"/>
    <n v="10198766"/>
    <s v="Comedy"/>
    <m/>
    <m/>
    <m/>
    <m/>
    <m/>
    <m/>
    <s v="Sorority Boys"/>
    <n v="12007"/>
    <n v="105"/>
    <s v="English"/>
    <s v="USA"/>
    <s v="R"/>
    <n v="12000000"/>
    <n v="2002"/>
    <n v="5.4"/>
    <n v="1.6"/>
    <n v="-1801234"/>
    <s v="Loss"/>
  </r>
  <r>
    <x v="472"/>
    <n v="274"/>
    <n v="123"/>
    <n v="15294553"/>
    <s v="Drama"/>
    <s v="Fantasy"/>
    <s v="Romance"/>
    <m/>
    <m/>
    <m/>
    <m/>
    <s v="About Time"/>
    <n v="202341"/>
    <n v="391"/>
    <s v="English"/>
    <s v="UK"/>
    <s v="R"/>
    <n v="12000000"/>
    <n v="2013"/>
    <n v="7.8"/>
    <n v="2"/>
    <n v="3294553"/>
    <s v="Profit"/>
  </r>
  <r>
    <x v="178"/>
    <n v="248"/>
    <n v="119"/>
    <n v="11041228"/>
    <s v="Action"/>
    <s v="Adventure"/>
    <s v="Drama"/>
    <s v="Romance"/>
    <m/>
    <m/>
    <m/>
    <s v="House of Flying Daggers"/>
    <n v="92295"/>
    <n v="420"/>
    <s v="Mandarin"/>
    <s v="China"/>
    <s v="PG-13"/>
    <n v="100000000"/>
    <n v="2004"/>
    <n v="7.6"/>
    <n v="2"/>
    <n v="-88958772"/>
    <s v="Loss"/>
  </r>
  <r>
    <x v="1108"/>
    <n v="288"/>
    <n v="107"/>
    <n v="7918283"/>
    <s v="Drama"/>
    <s v="Thriller"/>
    <m/>
    <m/>
    <m/>
    <m/>
    <m/>
    <s v="Arbitrage"/>
    <n v="41574"/>
    <n v="145"/>
    <s v="English"/>
    <s v="USA"/>
    <s v="R"/>
    <n v="12000000"/>
    <n v="2012"/>
    <n v="6.6"/>
    <n v="1.8"/>
    <n v="-4081717"/>
    <s v="Loss"/>
  </r>
  <r>
    <x v="1109"/>
    <n v="177"/>
    <n v="106"/>
    <n v="22331028"/>
    <s v="Sci-Fi"/>
    <s v="Thriller"/>
    <m/>
    <m/>
    <m/>
    <m/>
    <m/>
    <s v="Project Almanac"/>
    <n v="57349"/>
    <n v="177"/>
    <s v="English"/>
    <s v="USA"/>
    <s v="PG-13"/>
    <n v="12000000"/>
    <n v="2015"/>
    <n v="6.4"/>
    <n v="1.8"/>
    <n v="10331028"/>
    <s v="Profit"/>
  </r>
  <r>
    <x v="1110"/>
    <n v="81"/>
    <n v="109"/>
    <n v="8134217"/>
    <s v="Biography"/>
    <s v="Drama"/>
    <s v="Music"/>
    <m/>
    <m/>
    <m/>
    <m/>
    <s v="Cadillac Records"/>
    <n v="15412"/>
    <n v="90"/>
    <s v="English"/>
    <s v="USA"/>
    <s v="R"/>
    <n v="12000000"/>
    <n v="2008"/>
    <n v="7"/>
    <n v="1.8"/>
    <n v="-3865783"/>
    <s v="Loss"/>
  </r>
  <r>
    <x v="1111"/>
    <n v="29"/>
    <n v="81"/>
    <n v="6982680"/>
    <s v="Comedy"/>
    <s v="Crime"/>
    <m/>
    <m/>
    <m/>
    <m/>
    <m/>
    <s v="Screwed"/>
    <n v="6965"/>
    <n v="69"/>
    <s v="English"/>
    <s v="USA"/>
    <s v="PG-13"/>
    <n v="10000000"/>
    <n v="2000"/>
    <n v="5.7"/>
    <n v="1.4"/>
    <n v="-3017320"/>
    <s v="Loss"/>
  </r>
  <r>
    <x v="1112"/>
    <n v="58"/>
    <n v="95"/>
    <n v="6739141"/>
    <s v="Action"/>
    <s v="Crime"/>
    <s v="Sci-Fi"/>
    <s v="Thriller"/>
    <m/>
    <m/>
    <m/>
    <s v="Fortress"/>
    <n v="23383"/>
    <n v="68"/>
    <s v="English"/>
    <s v="Australia"/>
    <s v="R"/>
    <n v="8000000"/>
    <n v="1992"/>
    <n v="5.9"/>
    <n v="1.6"/>
    <n v="-1260859"/>
    <s v="Loss"/>
  </r>
  <r>
    <x v="1113"/>
    <n v="144"/>
    <n v="86"/>
    <n v="5542025"/>
    <s v="Comedy"/>
    <m/>
    <m/>
    <m/>
    <m/>
    <m/>
    <m/>
    <s v="For Your Consideration"/>
    <n v="12197"/>
    <n v="150"/>
    <s v="English"/>
    <s v="USA"/>
    <s v="PG-13"/>
    <n v="12000000"/>
    <n v="2006"/>
    <n v="6.3"/>
    <n v="1.4"/>
    <n v="-6457975"/>
    <s v="Loss"/>
  </r>
  <r>
    <x v="650"/>
    <n v="114"/>
    <n v="113"/>
    <n v="5032496"/>
    <s v="Comedy"/>
    <s v="Drama"/>
    <m/>
    <m/>
    <m/>
    <m/>
    <m/>
    <s v="Celebrity"/>
    <n v="20576"/>
    <n v="161"/>
    <s v="English"/>
    <s v="USA"/>
    <s v="R"/>
    <n v="12000000"/>
    <n v="1998"/>
    <n v="6.3"/>
    <n v="1.9"/>
    <n v="-6967504"/>
    <s v="Loss"/>
  </r>
  <r>
    <x v="333"/>
    <n v="132"/>
    <n v="122"/>
    <n v="6754898"/>
    <s v="Comedy"/>
    <s v="Drama"/>
    <m/>
    <m/>
    <m/>
    <m/>
    <m/>
    <s v="Running with Scissors"/>
    <n v="20000"/>
    <n v="188"/>
    <s v="English"/>
    <s v="USA"/>
    <s v="R"/>
    <n v="12000000"/>
    <n v="2006"/>
    <n v="6.2"/>
    <n v="2"/>
    <n v="-5245102"/>
    <s v="Loss"/>
  </r>
  <r>
    <x v="953"/>
    <n v="60"/>
    <n v="90"/>
    <n v="4922166"/>
    <s v="Comedy"/>
    <s v="Musical"/>
    <s v="Romance"/>
    <m/>
    <m/>
    <m/>
    <m/>
    <s v="From Justin to Kelly"/>
    <n v="23606"/>
    <n v="304"/>
    <s v="English"/>
    <s v="USA"/>
    <s v="PG"/>
    <n v="12000000"/>
    <n v="2003"/>
    <n v="2.1"/>
    <n v="1.5"/>
    <n v="-7077834"/>
    <s v="Loss"/>
  </r>
  <r>
    <x v="415"/>
    <n v="30"/>
    <n v="108"/>
    <n v="4903000"/>
    <s v="Comedy"/>
    <s v="Drama"/>
    <m/>
    <m/>
    <m/>
    <m/>
    <m/>
    <s v="Girl 6"/>
    <n v="4961"/>
    <n v="33"/>
    <s v="English"/>
    <s v="USA"/>
    <s v="R"/>
    <n v="12000000"/>
    <n v="1996"/>
    <n v="5"/>
    <n v="1.8"/>
    <n v="-7097000"/>
    <s v="Loss"/>
  </r>
  <r>
    <x v="1114"/>
    <n v="138"/>
    <n v="113"/>
    <n v="4717455"/>
    <s v="Mystery"/>
    <s v="Thriller"/>
    <m/>
    <m/>
    <m/>
    <m/>
    <m/>
    <s v="In the Cut"/>
    <n v="18632"/>
    <n v="354"/>
    <s v="English"/>
    <s v="Australia"/>
    <s v="R"/>
    <n v="12000000"/>
    <n v="2003"/>
    <n v="5.3"/>
    <n v="1.9"/>
    <n v="-7282545"/>
    <s v="Loss"/>
  </r>
  <r>
    <x v="705"/>
    <n v="190"/>
    <n v="110"/>
    <n v="3148482"/>
    <s v="Drama"/>
    <s v="Romance"/>
    <m/>
    <m/>
    <m/>
    <m/>
    <m/>
    <s v="Two Lovers"/>
    <n v="29613"/>
    <n v="98"/>
    <s v="English"/>
    <s v="USA"/>
    <s v="R"/>
    <n v="12000000"/>
    <n v="2008"/>
    <n v="7.1"/>
    <n v="1.8"/>
    <n v="-8851518"/>
    <s v="Loss"/>
  </r>
  <r>
    <x v="1115"/>
    <n v="61"/>
    <n v="109"/>
    <n v="2326407"/>
    <s v="Drama"/>
    <m/>
    <m/>
    <m/>
    <m/>
    <m/>
    <m/>
    <s v="Last Orders"/>
    <n v="5016"/>
    <n v="99"/>
    <s v="English"/>
    <s v="UK"/>
    <s v="R"/>
    <n v="12000000"/>
    <n v="2001"/>
    <n v="7"/>
    <n v="1.8"/>
    <n v="-9673593"/>
    <s v="Loss"/>
  </r>
  <r>
    <x v="1116"/>
    <n v="131"/>
    <n v="101"/>
    <n v="2060953"/>
    <s v="Fantasy"/>
    <s v="Horror"/>
    <s v="Thriller"/>
    <m/>
    <m/>
    <m/>
    <m/>
    <s v="Ravenous"/>
    <n v="29990"/>
    <n v="316"/>
    <s v="English"/>
    <s v="Czech Republic"/>
    <s v="R"/>
    <n v="12000000"/>
    <n v="1999"/>
    <n v="7.1"/>
    <n v="1.7"/>
    <n v="-9939047"/>
    <s v="Loss"/>
  </r>
  <r>
    <x v="1117"/>
    <n v="146"/>
    <n v="97"/>
    <n v="3950294"/>
    <s v="Comedy"/>
    <s v="Drama"/>
    <s v="Romance"/>
    <m/>
    <m/>
    <m/>
    <m/>
    <s v="Charlie Bartlett"/>
    <n v="56654"/>
    <n v="124"/>
    <s v="English"/>
    <s v="USA"/>
    <s v="R"/>
    <n v="12000000"/>
    <n v="2007"/>
    <n v="7"/>
    <n v="1.6"/>
    <n v="-8049706"/>
    <s v="Loss"/>
  </r>
  <r>
    <x v="1118"/>
    <n v="280"/>
    <n v="172"/>
    <n v="2835886"/>
    <s v="Drama"/>
    <m/>
    <m/>
    <m/>
    <m/>
    <m/>
    <m/>
    <s v="The Great Beauty"/>
    <n v="55516"/>
    <n v="124"/>
    <s v="Italian"/>
    <s v="Italy"/>
    <s v="Not Rated"/>
    <n v="9200000"/>
    <n v="2013"/>
    <n v="7.7"/>
    <n v="2.9"/>
    <n v="-6364114"/>
    <s v="Loss"/>
  </r>
  <r>
    <x v="1119"/>
    <n v="78"/>
    <n v="104"/>
    <n v="1779284"/>
    <s v="Comedy"/>
    <s v="Drama"/>
    <m/>
    <m/>
    <m/>
    <m/>
    <m/>
    <s v="The Dangerous Lives of Altar Boys"/>
    <n v="12047"/>
    <n v="122"/>
    <s v="English"/>
    <s v="USA"/>
    <s v="R"/>
    <n v="12000000"/>
    <n v="2002"/>
    <n v="7.1"/>
    <n v="1.7"/>
    <n v="-10220716"/>
    <s v="Loss"/>
  </r>
  <r>
    <x v="1120"/>
    <n v="469"/>
    <n v="99"/>
    <n v="1702277"/>
    <s v="Drama"/>
    <s v="Thriller"/>
    <m/>
    <m/>
    <m/>
    <m/>
    <m/>
    <s v="Stoker"/>
    <n v="84620"/>
    <n v="235"/>
    <s v="English"/>
    <s v="UK"/>
    <s v="R"/>
    <n v="12000000"/>
    <n v="2013"/>
    <n v="6.8"/>
    <n v="1.6"/>
    <n v="-10297723"/>
    <s v="Loss"/>
  </r>
  <r>
    <x v="561"/>
    <n v="194"/>
    <n v="129"/>
    <n v="261481"/>
    <s v="Drama"/>
    <s v="Romance"/>
    <s v="Sci-Fi"/>
    <m/>
    <m/>
    <m/>
    <m/>
    <n v="2046"/>
    <n v="41496"/>
    <n v="210"/>
    <s v="Cantonese"/>
    <s v="Hong Kong"/>
    <s v="R"/>
    <n v="12000000"/>
    <n v="2004"/>
    <n v="7.5"/>
    <n v="2.2000000000000002"/>
    <n v="-11738519"/>
    <s v="Loss"/>
  </r>
  <r>
    <x v="1121"/>
    <n v="121"/>
    <n v="91"/>
    <n v="1506998"/>
    <s v="Crime"/>
    <s v="Drama"/>
    <s v="Romance"/>
    <m/>
    <m/>
    <m/>
    <m/>
    <s v="Married Life"/>
    <n v="8014"/>
    <n v="50"/>
    <s v="English"/>
    <s v="USA"/>
    <s v="PG-13"/>
    <n v="12000000"/>
    <n v="2007"/>
    <n v="6.3"/>
    <n v="1.5"/>
    <n v="-10493002"/>
    <s v="Loss"/>
  </r>
  <r>
    <x v="1122"/>
    <n v="38"/>
    <n v="100"/>
    <n v="860002"/>
    <s v="Adventure"/>
    <s v="Drama"/>
    <s v="Family"/>
    <m/>
    <m/>
    <m/>
    <m/>
    <s v="Duma"/>
    <n v="6454"/>
    <n v="43"/>
    <s v="English"/>
    <s v="USA"/>
    <s v="PG"/>
    <n v="12000000"/>
    <n v="2005"/>
    <n v="7.3"/>
    <n v="1.7"/>
    <n v="-11139998"/>
    <s v="Loss"/>
  </r>
  <r>
    <x v="413"/>
    <n v="123"/>
    <n v="111"/>
    <n v="548934"/>
    <s v="Drama"/>
    <s v="Mystery"/>
    <s v="Romance"/>
    <m/>
    <m/>
    <m/>
    <m/>
    <s v="Ondine"/>
    <n v="16863"/>
    <n v="57"/>
    <s v="English"/>
    <s v="Ireland"/>
    <s v="PG-13"/>
    <n v="12000000"/>
    <n v="2009"/>
    <n v="6.8"/>
    <n v="1.8"/>
    <n v="-11451066"/>
    <s v="Loss"/>
  </r>
  <r>
    <x v="1123"/>
    <n v="81"/>
    <n v="114"/>
    <n v="447750"/>
    <s v="Crime"/>
    <s v="Drama"/>
    <s v="Thriller"/>
    <m/>
    <m/>
    <m/>
    <m/>
    <s v="Brother"/>
    <n v="18520"/>
    <n v="133"/>
    <s v="English"/>
    <s v="USA"/>
    <s v="R"/>
    <n v="10000000"/>
    <n v="2000"/>
    <n v="7.2"/>
    <n v="1.9"/>
    <n v="-9552250"/>
    <s v="Loss"/>
  </r>
  <r>
    <x v="19"/>
    <n v="72"/>
    <n v="86"/>
    <n v="333976"/>
    <s v="Comedy"/>
    <s v="Crime"/>
    <m/>
    <m/>
    <m/>
    <m/>
    <m/>
    <s v="Welcome to Collinwood"/>
    <n v="12559"/>
    <n v="90"/>
    <s v="English"/>
    <s v="USA"/>
    <s v="R"/>
    <n v="12000000"/>
    <n v="2002"/>
    <n v="6.4"/>
    <n v="1.4"/>
    <n v="-11666024"/>
    <s v="Loss"/>
  </r>
  <r>
    <x v="787"/>
    <n v="25"/>
    <n v="107"/>
    <n v="141853"/>
    <s v="Comedy"/>
    <s v="Drama"/>
    <m/>
    <m/>
    <m/>
    <m/>
    <m/>
    <s v="Critical Care"/>
    <n v="1427"/>
    <n v="12"/>
    <s v="English"/>
    <s v="Australia"/>
    <s v="R"/>
    <n v="12000000"/>
    <n v="1997"/>
    <n v="6"/>
    <n v="1.8"/>
    <n v="-11858147"/>
    <s v="Loss"/>
  </r>
  <r>
    <x v="945"/>
    <n v="78"/>
    <n v="90"/>
    <n v="303439"/>
    <s v="Drama"/>
    <s v="Mystery"/>
    <s v="Thriller"/>
    <m/>
    <m/>
    <m/>
    <m/>
    <s v="The Life Before Her Eyes"/>
    <n v="12125"/>
    <n v="78"/>
    <s v="English"/>
    <s v="USA"/>
    <s v="R"/>
    <n v="8000000"/>
    <n v="2007"/>
    <n v="6.4"/>
    <n v="1.5"/>
    <n v="-7696561"/>
    <s v="Loss"/>
  </r>
  <r>
    <x v="1124"/>
    <n v="69"/>
    <n v="120"/>
    <n v="214202"/>
    <s v="Crime"/>
    <s v="Drama"/>
    <s v="Thriller"/>
    <m/>
    <m/>
    <m/>
    <m/>
    <s v="Trade"/>
    <n v="14831"/>
    <n v="75"/>
    <s v="English"/>
    <s v="Germany"/>
    <s v="R"/>
    <n v="12000000"/>
    <n v="2007"/>
    <n v="7.5"/>
    <n v="2"/>
    <n v="-11785798"/>
    <s v="Loss"/>
  </r>
  <r>
    <x v="1125"/>
    <n v="73"/>
    <n v="134"/>
    <n v="195888"/>
    <s v="Drama"/>
    <s v="Romance"/>
    <s v="War"/>
    <m/>
    <m/>
    <m/>
    <m/>
    <s v="Fateless"/>
    <n v="5603"/>
    <n v="45"/>
    <s v="Hungarian"/>
    <s v="Hungary"/>
    <s v="R"/>
    <n v="2500000000"/>
    <n v="2005"/>
    <n v="7.1"/>
    <n v="2.2000000000000002"/>
    <n v="-2499804112"/>
    <s v="Loss"/>
  </r>
  <r>
    <x v="1126"/>
    <n v="42"/>
    <n v="110"/>
    <n v="175370"/>
    <s v="Comedy"/>
    <m/>
    <m/>
    <m/>
    <m/>
    <m/>
    <m/>
    <s v="Breakfast of Champions"/>
    <n v="6884"/>
    <n v="133"/>
    <s v="English"/>
    <s v="USA"/>
    <s v="R"/>
    <n v="12000000"/>
    <n v="1999"/>
    <n v="4.5999999999999996"/>
    <n v="1.8"/>
    <n v="-11824630"/>
    <s v="Loss"/>
  </r>
  <r>
    <x v="1127"/>
    <n v="149"/>
    <n v="132"/>
    <n v="119922"/>
    <s v="Drama"/>
    <s v="History"/>
    <s v="War"/>
    <m/>
    <m/>
    <m/>
    <m/>
    <s v="City of Life and Death"/>
    <n v="8429"/>
    <n v="62"/>
    <s v="Mandarin"/>
    <s v="China"/>
    <s v="R"/>
    <n v="12000000"/>
    <n v="2009"/>
    <n v="7.7"/>
    <n v="2.2000000000000002"/>
    <n v="-11880078"/>
    <s v="Loss"/>
  </r>
  <r>
    <x v="191"/>
    <n v="74"/>
    <n v="113"/>
    <n v="17149"/>
    <s v="Action"/>
    <s v="Drama"/>
    <s v="War"/>
    <m/>
    <m/>
    <m/>
    <m/>
    <s v="5 Days of War"/>
    <n v="12128"/>
    <n v="61"/>
    <s v="English"/>
    <s v="Georgia"/>
    <s v="R"/>
    <n v="20000000"/>
    <n v="2011"/>
    <n v="5.6"/>
    <n v="1.9"/>
    <n v="-19982851"/>
    <s v="Loss"/>
  </r>
  <r>
    <x v="1128"/>
    <n v="1"/>
    <n v="111"/>
    <n v="14616"/>
    <s v="Drama"/>
    <m/>
    <m/>
    <m/>
    <m/>
    <m/>
    <m/>
    <s v="10 Days in a Madhouse"/>
    <n v="314"/>
    <n v="10"/>
    <s v="English"/>
    <s v="USA"/>
    <s v="R"/>
    <n v="12000000"/>
    <n v="2015"/>
    <n v="7.5"/>
    <n v="1.8"/>
    <n v="-11985384"/>
    <s v="Loss"/>
  </r>
  <r>
    <x v="123"/>
    <n v="151"/>
    <n v="104"/>
    <n v="30093107"/>
    <s v="Comedy"/>
    <s v="Crime"/>
    <m/>
    <m/>
    <m/>
    <m/>
    <m/>
    <s v="Snatch"/>
    <n v="600996"/>
    <n v="726"/>
    <s v="English"/>
    <s v="UK"/>
    <s v="R"/>
    <n v="6000000"/>
    <n v="2000"/>
    <n v="8.3000000000000007"/>
    <n v="1.7"/>
    <n v="24093107"/>
    <s v="Profit"/>
  </r>
  <r>
    <x v="1022"/>
    <n v="98"/>
    <n v="103"/>
    <n v="57469179"/>
    <s v="Fantasy"/>
    <s v="Horror"/>
    <m/>
    <m/>
    <m/>
    <m/>
    <m/>
    <s v="Pet Sematary"/>
    <n v="63855"/>
    <n v="248"/>
    <s v="English"/>
    <s v="USA"/>
    <s v="R"/>
    <n v="11500000"/>
    <n v="1989"/>
    <n v="6.6"/>
    <n v="1.7"/>
    <n v="45969179"/>
    <s v="Profit"/>
  </r>
  <r>
    <x v="244"/>
    <n v="183"/>
    <n v="106"/>
    <n v="148170000"/>
    <s v="Comedy"/>
    <s v="Fantasy"/>
    <s v="Horror"/>
    <m/>
    <m/>
    <m/>
    <m/>
    <s v="Gremlins"/>
    <n v="142293"/>
    <n v="245"/>
    <s v="English"/>
    <s v="USA"/>
    <s v="PG"/>
    <n v="11000000"/>
    <n v="1984"/>
    <n v="7.2"/>
    <n v="1.8"/>
    <n v="137170000"/>
    <s v="Profit"/>
  </r>
  <r>
    <x v="136"/>
    <n v="282"/>
    <n v="125"/>
    <n v="460935665"/>
    <s v="Action"/>
    <s v="Adventure"/>
    <s v="Fantasy"/>
    <s v="Sci-Fi"/>
    <m/>
    <m/>
    <m/>
    <s v="Star Wars: Episode IV - A New Hope"/>
    <n v="911097"/>
    <n v="1470"/>
    <s v="English"/>
    <s v="USA"/>
    <s v="PG"/>
    <n v="11000000"/>
    <n v="1977"/>
    <n v="8.6999999999999993"/>
    <n v="2.1"/>
    <n v="449935665"/>
    <s v="Profit"/>
  </r>
  <r>
    <x v="1129"/>
    <n v="158"/>
    <n v="109"/>
    <n v="35537564"/>
    <s v="Comedy"/>
    <m/>
    <m/>
    <m/>
    <m/>
    <m/>
    <m/>
    <s v="Dirty Grandpa"/>
    <n v="49671"/>
    <n v="166"/>
    <s v="English"/>
    <s v="USA"/>
    <s v="R"/>
    <n v="11500000"/>
    <n v="2016"/>
    <n v="6"/>
    <n v="1.8"/>
    <n v="24037564"/>
    <s v="Profit"/>
  </r>
  <r>
    <x v="712"/>
    <n v="89"/>
    <n v="200"/>
    <n v="111722000"/>
    <s v="Drama"/>
    <s v="Romance"/>
    <s v="War"/>
    <m/>
    <m/>
    <m/>
    <m/>
    <s v="Doctor Zhivago"/>
    <n v="55816"/>
    <n v="255"/>
    <s v="English"/>
    <s v="USA"/>
    <s v="PG-13"/>
    <n v="11000000"/>
    <n v="1965"/>
    <n v="8"/>
    <n v="3.3"/>
    <n v="100722000"/>
    <s v="Profit"/>
  </r>
  <r>
    <x v="336"/>
    <n v="128"/>
    <n v="112"/>
    <n v="90556401"/>
    <s v="Comedy"/>
    <s v="Drama"/>
    <s v="Family"/>
    <s v="Music"/>
    <s v="Musical"/>
    <s v="Romance"/>
    <m/>
    <s v="High School Musical 3: Senior Year"/>
    <n v="43795"/>
    <n v="171"/>
    <s v="English"/>
    <s v="USA"/>
    <s v="G"/>
    <n v="11000000"/>
    <n v="2008"/>
    <n v="4.5"/>
    <n v="1.9"/>
    <n v="79556401"/>
    <s v="Profit"/>
  </r>
  <r>
    <x v="346"/>
    <n v="410"/>
    <n v="116"/>
    <n v="93571803"/>
    <s v="Biography"/>
    <s v="Drama"/>
    <s v="Sport"/>
    <m/>
    <m/>
    <m/>
    <m/>
    <s v="The Fighter"/>
    <n v="275869"/>
    <n v="389"/>
    <s v="English"/>
    <s v="USA"/>
    <s v="R"/>
    <n v="25000000"/>
    <n v="2010"/>
    <n v="7.9"/>
    <n v="1.9"/>
    <n v="68571803"/>
    <s v="Profit"/>
  </r>
  <r>
    <x v="559"/>
    <n v="54"/>
    <n v="120"/>
    <n v="52929168"/>
    <s v="Comedy"/>
    <s v="Crime"/>
    <m/>
    <m/>
    <m/>
    <m/>
    <m/>
    <s v="My Cousin Vinny"/>
    <n v="82743"/>
    <n v="201"/>
    <s v="English"/>
    <s v="USA"/>
    <s v="R"/>
    <n v="11000000"/>
    <n v="1992"/>
    <n v="7.5"/>
    <n v="2"/>
    <n v="41929168"/>
    <s v="Profit"/>
  </r>
  <r>
    <x v="1130"/>
    <n v="141"/>
    <n v="107"/>
    <n v="50461335"/>
    <s v="Drama"/>
    <s v="Fantasy"/>
    <s v="Music"/>
    <s v="Romance"/>
    <m/>
    <m/>
    <m/>
    <s v="If I Stay"/>
    <n v="83893"/>
    <n v="132"/>
    <s v="English"/>
    <s v="USA"/>
    <s v="PG-13"/>
    <n v="11000000"/>
    <n v="2014"/>
    <n v="6.8"/>
    <n v="1.8"/>
    <n v="39461335"/>
    <s v="Profit"/>
  </r>
  <r>
    <x v="1131"/>
    <n v="57"/>
    <n v="107"/>
    <n v="49797148"/>
    <s v="Comedy"/>
    <s v="Sport"/>
    <m/>
    <m/>
    <m/>
    <m/>
    <m/>
    <s v="Major League"/>
    <n v="49007"/>
    <n v="97"/>
    <s v="English"/>
    <s v="USA"/>
    <s v="R"/>
    <n v="11000000"/>
    <n v="1989"/>
    <n v="7.2"/>
    <n v="1.8"/>
    <n v="38797148"/>
    <s v="Profit"/>
  </r>
  <r>
    <x v="127"/>
    <n v="216"/>
    <n v="81"/>
    <n v="46563158"/>
    <s v="Crime"/>
    <s v="Thriller"/>
    <m/>
    <m/>
    <m/>
    <m/>
    <m/>
    <s v="Phone Booth"/>
    <n v="207934"/>
    <n v="629"/>
    <s v="English"/>
    <s v="USA"/>
    <s v="R"/>
    <n v="13000000"/>
    <n v="2002"/>
    <n v="7.1"/>
    <n v="1.4"/>
    <n v="33563158"/>
    <s v="Profit"/>
  </r>
  <r>
    <x v="226"/>
    <n v="80"/>
    <n v="101"/>
    <n v="41227069"/>
    <s v="Drama"/>
    <s v="Romance"/>
    <m/>
    <m/>
    <m/>
    <m/>
    <m/>
    <s v="A Walk to Remember"/>
    <n v="162701"/>
    <n v="962"/>
    <s v="English"/>
    <s v="USA"/>
    <s v="PG"/>
    <n v="11000000"/>
    <n v="2002"/>
    <n v="7.4"/>
    <n v="1.7"/>
    <n v="30227069"/>
    <s v="Profit"/>
  </r>
  <r>
    <x v="632"/>
    <n v="77"/>
    <n v="122"/>
    <n v="39025000"/>
    <s v="Crime"/>
    <s v="Drama"/>
    <m/>
    <m/>
    <m/>
    <m/>
    <m/>
    <s v="Dead Man Walking"/>
    <n v="73193"/>
    <n v="190"/>
    <s v="English"/>
    <s v="UK"/>
    <s v="R"/>
    <n v="11000000"/>
    <n v="1995"/>
    <n v="7.6"/>
    <n v="2"/>
    <n v="28025000"/>
    <s v="Profit"/>
  </r>
  <r>
    <x v="497"/>
    <n v="101"/>
    <n v="97"/>
    <n v="38201895"/>
    <s v="Drama"/>
    <s v="Romance"/>
    <m/>
    <m/>
    <m/>
    <m/>
    <m/>
    <s v="Cruel Intentions"/>
    <n v="149222"/>
    <n v="749"/>
    <s v="English"/>
    <s v="USA"/>
    <s v="R"/>
    <n v="10500000"/>
    <n v="1999"/>
    <n v="6.9"/>
    <n v="1.6"/>
    <n v="27701895"/>
    <s v="Profit"/>
  </r>
  <r>
    <x v="928"/>
    <n v="156"/>
    <n v="92"/>
    <n v="27669413"/>
    <s v="Horror"/>
    <s v="Mystery"/>
    <m/>
    <m/>
    <m/>
    <m/>
    <m/>
    <s v="Saw VI"/>
    <n v="76207"/>
    <n v="194"/>
    <s v="English"/>
    <s v="Canada"/>
    <s v="R"/>
    <n v="11000000"/>
    <n v="2009"/>
    <n v="6"/>
    <n v="1.5"/>
    <n v="16669413"/>
    <s v="Profit"/>
  </r>
  <r>
    <x v="989"/>
    <n v="109"/>
    <n v="110"/>
    <n v="37766350"/>
    <s v="Drama"/>
    <m/>
    <m/>
    <m/>
    <m/>
    <m/>
    <m/>
    <s v="The Secret Life of Bees"/>
    <n v="19440"/>
    <n v="56"/>
    <s v="English"/>
    <s v="USA"/>
    <s v="PG-13"/>
    <n v="11000000"/>
    <n v="2008"/>
    <n v="7.3"/>
    <n v="1.8"/>
    <n v="26766350"/>
    <s v="Profit"/>
  </r>
  <r>
    <x v="1132"/>
    <n v="62"/>
    <n v="86"/>
    <n v="23978402"/>
    <s v="Comedy"/>
    <s v="Crime"/>
    <m/>
    <m/>
    <m/>
    <m/>
    <m/>
    <s v="Corky Romano"/>
    <n v="10966"/>
    <n v="100"/>
    <s v="English"/>
    <s v="USA"/>
    <s v="PG-13"/>
    <n v="11000000"/>
    <n v="2001"/>
    <n v="4.5999999999999996"/>
    <n v="1.4"/>
    <n v="12978402"/>
    <s v="Profit"/>
  </r>
  <r>
    <x v="199"/>
    <n v="33"/>
    <n v="91"/>
    <n v="21370057"/>
    <s v="Crime"/>
    <s v="Drama"/>
    <s v="Thriller"/>
    <m/>
    <m/>
    <m/>
    <m/>
    <s v="Raising Cain"/>
    <n v="9903"/>
    <n v="80"/>
    <s v="English"/>
    <s v="USA"/>
    <s v="R"/>
    <n v="12000000"/>
    <n v="1992"/>
    <n v="6"/>
    <n v="1.5"/>
    <n v="9370057"/>
    <s v="Profit"/>
  </r>
  <r>
    <x v="589"/>
    <n v="52"/>
    <n v="100"/>
    <n v="4884663"/>
    <s v="Horror"/>
    <s v="Sci-Fi"/>
    <m/>
    <m/>
    <m/>
    <m/>
    <m/>
    <s v="Invaders from Mars"/>
    <n v="5187"/>
    <n v="64"/>
    <s v="English"/>
    <s v="USA"/>
    <s v="PG"/>
    <n v="12000000"/>
    <n v="1986"/>
    <n v="5.5"/>
    <n v="1.7"/>
    <n v="-7115337"/>
    <s v="Loss"/>
  </r>
  <r>
    <x v="1133"/>
    <n v="351"/>
    <n v="111"/>
    <n v="38317535"/>
    <s v="Drama"/>
    <s v="Romance"/>
    <m/>
    <m/>
    <m/>
    <m/>
    <m/>
    <s v="Brooklyn"/>
    <n v="73249"/>
    <n v="212"/>
    <s v="English"/>
    <s v="UK"/>
    <s v="PG-13"/>
    <n v="11000000"/>
    <n v="2015"/>
    <n v="7.5"/>
    <n v="1.8"/>
    <n v="27317535"/>
    <s v="Profit"/>
  </r>
  <r>
    <x v="1134"/>
    <n v="37"/>
    <n v="89"/>
    <n v="13903262"/>
    <s v="Comedy"/>
    <s v="Sport"/>
    <m/>
    <m/>
    <m/>
    <m/>
    <m/>
    <s v="Out Cold"/>
    <n v="14656"/>
    <n v="90"/>
    <s v="English"/>
    <s v="USA"/>
    <s v="PG-13"/>
    <n v="11000000"/>
    <n v="2001"/>
    <n v="6.3"/>
    <n v="1.5"/>
    <n v="2903262"/>
    <s v="Profit"/>
  </r>
  <r>
    <x v="500"/>
    <n v="58"/>
    <n v="84"/>
    <n v="13592872"/>
    <s v="Comedy"/>
    <m/>
    <m/>
    <m/>
    <m/>
    <m/>
    <m/>
    <s v="The Ladies Man"/>
    <n v="10777"/>
    <n v="79"/>
    <s v="English"/>
    <s v="USA"/>
    <s v="R"/>
    <n v="11000000"/>
    <n v="2000"/>
    <n v="5.0999999999999996"/>
    <n v="1.4"/>
    <n v="2592872"/>
    <s v="Profit"/>
  </r>
  <r>
    <x v="1135"/>
    <n v="175"/>
    <n v="98"/>
    <n v="18381787"/>
    <s v="Comedy"/>
    <s v="Drama"/>
    <m/>
    <m/>
    <m/>
    <m/>
    <m/>
    <s v="Quartet"/>
    <n v="15684"/>
    <n v="126"/>
    <s v="English"/>
    <s v="UK"/>
    <s v="PG-13"/>
    <n v="11000000"/>
    <n v="2012"/>
    <n v="6.8"/>
    <n v="1.6"/>
    <n v="7381787"/>
    <s v="Profit"/>
  </r>
  <r>
    <x v="1136"/>
    <n v="75"/>
    <n v="95"/>
    <n v="13558739"/>
    <s v="Comedy"/>
    <m/>
    <m/>
    <m/>
    <m/>
    <m/>
    <m/>
    <s v="Tomcats"/>
    <n v="15427"/>
    <n v="121"/>
    <s v="English"/>
    <s v="USA"/>
    <s v="R"/>
    <n v="11000000"/>
    <n v="2001"/>
    <n v="5.3"/>
    <n v="1.6"/>
    <n v="2558739"/>
    <s v="Profit"/>
  </r>
  <r>
    <x v="1137"/>
    <n v="161"/>
    <n v="100"/>
    <n v="13103828"/>
    <s v="Crime"/>
    <s v="Drama"/>
    <s v="Thriller"/>
    <m/>
    <m/>
    <m/>
    <m/>
    <s v="Frailty"/>
    <n v="59982"/>
    <n v="463"/>
    <s v="English"/>
    <s v="USA"/>
    <s v="R"/>
    <n v="11000000"/>
    <n v="2001"/>
    <n v="7.3"/>
    <n v="1.7"/>
    <n v="2103828"/>
    <s v="Profit"/>
  </r>
  <r>
    <x v="1138"/>
    <n v="203"/>
    <n v="109"/>
    <n v="33305037"/>
    <s v="Biography"/>
    <s v="Drama"/>
    <s v="History"/>
    <m/>
    <m/>
    <m/>
    <m/>
    <s v="Woman in Gold"/>
    <n v="33856"/>
    <n v="147"/>
    <s v="English"/>
    <s v="UK"/>
    <s v="PG-13"/>
    <n v="11000000"/>
    <n v="2015"/>
    <n v="7.3"/>
    <n v="1.8"/>
    <n v="22305037"/>
    <s v="Profit"/>
  </r>
  <r>
    <x v="107"/>
    <n v="188"/>
    <n v="118"/>
    <n v="10214647"/>
    <s v="Biography"/>
    <s v="Drama"/>
    <m/>
    <m/>
    <m/>
    <m/>
    <m/>
    <s v="Kinsey"/>
    <n v="42689"/>
    <n v="204"/>
    <s v="English"/>
    <s v="USA"/>
    <s v="R"/>
    <n v="11000000"/>
    <n v="2004"/>
    <n v="7.1"/>
    <n v="2"/>
    <n v="-785353"/>
    <s v="Loss"/>
  </r>
  <r>
    <x v="5"/>
    <n v="221"/>
    <n v="88"/>
    <n v="11501093"/>
    <s v="Comedy"/>
    <s v="Fantasy"/>
    <s v="Horror"/>
    <m/>
    <m/>
    <m/>
    <m/>
    <s v="Army of Darkness"/>
    <n v="128850"/>
    <n v="604"/>
    <s v="English"/>
    <s v="USA"/>
    <s v="R"/>
    <n v="13000000"/>
    <n v="1992"/>
    <n v="7.6"/>
    <n v="1.5"/>
    <n v="-1498907"/>
    <s v="Loss"/>
  </r>
  <r>
    <x v="1139"/>
    <n v="66"/>
    <n v="86"/>
    <n v="4814244"/>
    <s v="Comedy"/>
    <s v="Romance"/>
    <m/>
    <m/>
    <m/>
    <m/>
    <m/>
    <s v="Slackers"/>
    <n v="12437"/>
    <n v="107"/>
    <s v="English"/>
    <s v="Canada"/>
    <s v="R"/>
    <n v="11000000"/>
    <n v="2002"/>
    <n v="5.3"/>
    <n v="1.4"/>
    <n v="-6185756"/>
    <s v="Loss"/>
  </r>
  <r>
    <x v="604"/>
    <n v="80"/>
    <n v="118"/>
    <n v="9170214"/>
    <s v="Drama"/>
    <s v="Romance"/>
    <m/>
    <m/>
    <m/>
    <m/>
    <m/>
    <s v="What's Eating Gilbert Grape"/>
    <n v="171882"/>
    <n v="292"/>
    <s v="English"/>
    <s v="USA"/>
    <s v="PG-13"/>
    <n v="11000000"/>
    <n v="1993"/>
    <n v="7.8"/>
    <n v="2"/>
    <n v="-1829786"/>
    <s v="Loss"/>
  </r>
  <r>
    <x v="1140"/>
    <n v="25"/>
    <n v="125"/>
    <n v="4068087"/>
    <s v="Biography"/>
    <s v="Drama"/>
    <s v="History"/>
    <m/>
    <m/>
    <m/>
    <m/>
    <s v="The Visual Bible: The Gospel of John"/>
    <n v="2164"/>
    <n v="74"/>
    <s v="English"/>
    <s v="Canada"/>
    <s v="PG-13"/>
    <n v="17000000"/>
    <n v="2003"/>
    <n v="7.7"/>
    <n v="2.1"/>
    <n v="-12931913"/>
    <s v="Loss"/>
  </r>
  <r>
    <x v="871"/>
    <n v="169"/>
    <n v="125"/>
    <n v="3753806"/>
    <s v="Crime"/>
    <s v="Drama"/>
    <m/>
    <m/>
    <m/>
    <m/>
    <m/>
    <s v="Vera Drake"/>
    <n v="20307"/>
    <n v="165"/>
    <s v="English"/>
    <s v="UK"/>
    <s v="R"/>
    <n v="11000000"/>
    <n v="2004"/>
    <n v="7.7"/>
    <n v="2.1"/>
    <n v="-7246194"/>
    <s v="Loss"/>
  </r>
  <r>
    <x v="1141"/>
    <n v="70"/>
    <n v="94"/>
    <n v="3034181"/>
    <s v="Comedy"/>
    <s v="Music"/>
    <s v="Romance"/>
    <m/>
    <m/>
    <m/>
    <m/>
    <s v="The Guru"/>
    <n v="13622"/>
    <n v="128"/>
    <s v="English"/>
    <s v="UK"/>
    <s v="R"/>
    <n v="11000000"/>
    <n v="2002"/>
    <n v="5.4"/>
    <n v="1.6"/>
    <n v="-7965819"/>
    <s v="Loss"/>
  </r>
  <r>
    <x v="799"/>
    <n v="15"/>
    <n v="113"/>
    <n v="2832826"/>
    <s v="Comedy"/>
    <s v="Drama"/>
    <s v="Romance"/>
    <m/>
    <m/>
    <m/>
    <m/>
    <s v="The Perez Family"/>
    <n v="1761"/>
    <n v="19"/>
    <s v="English"/>
    <s v="USA"/>
    <s v="R"/>
    <n v="11000000"/>
    <n v="1995"/>
    <n v="6.2"/>
    <n v="1.9"/>
    <n v="-8167174"/>
    <s v="Loss"/>
  </r>
  <r>
    <x v="572"/>
    <n v="535"/>
    <n v="104"/>
    <n v="13214255"/>
    <s v="Drama"/>
    <s v="Music"/>
    <m/>
    <m/>
    <m/>
    <m/>
    <m/>
    <s v="Inside Llewyn Davis"/>
    <n v="96233"/>
    <n v="313"/>
    <s v="English"/>
    <s v="USA"/>
    <s v="R"/>
    <n v="11000000"/>
    <n v="2013"/>
    <n v="7.4"/>
    <n v="1.7"/>
    <n v="2214255"/>
    <s v="Profit"/>
  </r>
  <r>
    <x v="1142"/>
    <n v="92"/>
    <n v="95"/>
    <n v="16017403"/>
    <s v="Drama"/>
    <s v="Romance"/>
    <s v="Thriller"/>
    <m/>
    <m/>
    <m/>
    <m/>
    <s v="O"/>
    <n v="17333"/>
    <n v="153"/>
    <s v="English"/>
    <s v="USA"/>
    <s v="R"/>
    <n v="5000000"/>
    <n v="2001"/>
    <n v="6.2"/>
    <n v="1.6"/>
    <n v="11017403"/>
    <s v="Profit"/>
  </r>
  <r>
    <x v="1143"/>
    <n v="14"/>
    <n v="102"/>
    <n v="2807854"/>
    <s v="Adventure"/>
    <s v="Drama"/>
    <s v="Romance"/>
    <m/>
    <m/>
    <m/>
    <m/>
    <s v="Return to the Blue Lagoon"/>
    <n v="14129"/>
    <n v="39"/>
    <s v="English"/>
    <s v="USA"/>
    <s v="PG-13"/>
    <n v="11000000"/>
    <n v="1991"/>
    <n v="5.0999999999999996"/>
    <n v="1.7"/>
    <n v="-8192146"/>
    <s v="Loss"/>
  </r>
  <r>
    <x v="1144"/>
    <n v="78"/>
    <n v="104"/>
    <n v="352786"/>
    <s v="Biography"/>
    <s v="Drama"/>
    <s v="Music"/>
    <m/>
    <m/>
    <m/>
    <m/>
    <s v="Copying Beethoven"/>
    <n v="11132"/>
    <n v="86"/>
    <s v="English"/>
    <s v="USA"/>
    <s v="PG-13"/>
    <n v="11000000"/>
    <n v="2006"/>
    <n v="6.8"/>
    <n v="1.7"/>
    <n v="-10647214"/>
    <s v="Loss"/>
  </r>
  <r>
    <x v="1145"/>
    <n v="160"/>
    <n v="95"/>
    <n v="56729973"/>
    <s v="Horror"/>
    <s v="Mystery"/>
    <m/>
    <m/>
    <m/>
    <m/>
    <m/>
    <s v="Saw V"/>
    <n v="88529"/>
    <n v="262"/>
    <s v="English"/>
    <s v="USA"/>
    <s v="R"/>
    <n v="10800000"/>
    <n v="2008"/>
    <n v="5.8"/>
    <n v="1.6"/>
    <n v="45929973"/>
    <s v="Profit"/>
  </r>
  <r>
    <x v="1146"/>
    <n v="75"/>
    <n v="118"/>
    <n v="399879"/>
    <s v="Crime"/>
    <s v="Drama"/>
    <s v="Mystery"/>
    <s v="Thriller"/>
    <m/>
    <m/>
    <m/>
    <s v="Jindabyne"/>
    <n v="5772"/>
    <n v="115"/>
    <s v="English"/>
    <s v="Australia"/>
    <s v="R"/>
    <n v="15000000"/>
    <n v="2006"/>
    <n v="6.4"/>
    <n v="2"/>
    <n v="-14600121"/>
    <s v="Loss"/>
  </r>
  <r>
    <x v="1147"/>
    <n v="20"/>
    <n v="193"/>
    <n v="3275443"/>
    <s v="Drama"/>
    <m/>
    <m/>
    <m/>
    <m/>
    <m/>
    <m/>
    <s v="Kabhi Alvida Naa Kehna"/>
    <n v="13998"/>
    <n v="264"/>
    <s v="Hindi"/>
    <s v="India"/>
    <s v="R"/>
    <n v="700000000"/>
    <n v="2006"/>
    <n v="6"/>
    <n v="3.2"/>
    <n v="-696724557"/>
    <s v="Loss"/>
  </r>
  <r>
    <x v="490"/>
    <n v="105"/>
    <n v="97"/>
    <n v="18535191"/>
    <s v="Comedy"/>
    <s v="Romance"/>
    <m/>
    <m/>
    <m/>
    <m/>
    <m/>
    <s v="An Ideal Husband"/>
    <n v="12980"/>
    <n v="132"/>
    <s v="English"/>
    <s v="UK"/>
    <s v="PG-13"/>
    <n v="14000000"/>
    <n v="1999"/>
    <n v="6.9"/>
    <n v="1.6"/>
    <n v="4535191"/>
    <s v="Profit"/>
  </r>
  <r>
    <x v="1148"/>
    <n v="120"/>
    <n v="98"/>
    <n v="23838"/>
    <s v="Horror"/>
    <s v="Sci-Fi"/>
    <s v="Thriller"/>
    <m/>
    <m/>
    <m/>
    <m/>
    <s v="The Last Days on Mars"/>
    <n v="28570"/>
    <n v="160"/>
    <s v="English"/>
    <s v="UK"/>
    <s v="R"/>
    <n v="7000000"/>
    <n v="2013"/>
    <n v="5.5"/>
    <n v="1.6"/>
    <n v="-6976162"/>
    <s v="Loss"/>
  </r>
  <r>
    <x v="1149"/>
    <n v="108"/>
    <n v="103"/>
    <n v="22160085"/>
    <s v="Horror"/>
    <m/>
    <m/>
    <m/>
    <m/>
    <m/>
    <m/>
    <s v="Darkness"/>
    <n v="16747"/>
    <n v="349"/>
    <s v="English"/>
    <s v="USA"/>
    <s v="PG-13"/>
    <n v="10600000"/>
    <n v="2002"/>
    <n v="5.4"/>
    <n v="1.7"/>
    <n v="11560085"/>
    <s v="Profit"/>
  </r>
  <r>
    <x v="311"/>
    <n v="285"/>
    <n v="161"/>
    <n v="56715371"/>
    <s v="Adventure"/>
    <s v="Mystery"/>
    <s v="Sci-Fi"/>
    <m/>
    <m/>
    <m/>
    <m/>
    <s v="2001: A Space Odyssey"/>
    <n v="427357"/>
    <n v="1736"/>
    <s v="English"/>
    <s v="UK"/>
    <s v="G"/>
    <n v="12000000"/>
    <n v="1968"/>
    <n v="8.3000000000000007"/>
    <n v="2.7"/>
    <n v="44715371"/>
    <s v="Profit"/>
  </r>
  <r>
    <x v="37"/>
    <n v="215"/>
    <n v="120"/>
    <n v="434949459"/>
    <s v="Family"/>
    <s v="Sci-Fi"/>
    <m/>
    <m/>
    <m/>
    <m/>
    <m/>
    <s v="E.T. the Extra-Terrestrial"/>
    <n v="281842"/>
    <n v="515"/>
    <s v="English"/>
    <s v="USA"/>
    <s v="PG"/>
    <n v="10500000"/>
    <n v="1982"/>
    <n v="7.9"/>
    <n v="2"/>
    <n v="424449459"/>
    <s v="Profit"/>
  </r>
  <r>
    <x v="1150"/>
    <n v="81"/>
    <n v="97"/>
    <n v="11043445"/>
    <s v="Comedy"/>
    <s v="Drama"/>
    <s v="Romance"/>
    <m/>
    <m/>
    <m/>
    <m/>
    <s v="In the Land of Women"/>
    <n v="27689"/>
    <n v="74"/>
    <s v="English"/>
    <s v="USA"/>
    <s v="PG-13"/>
    <n v="10000000"/>
    <n v="2007"/>
    <n v="6.5"/>
    <n v="1.6"/>
    <n v="1043445"/>
    <s v="Profit"/>
  </r>
  <r>
    <x v="1151"/>
    <n v="43"/>
    <n v="145"/>
    <n v="5669081"/>
    <s v="Drama"/>
    <s v="History"/>
    <s v="War"/>
    <m/>
    <m/>
    <m/>
    <m/>
    <s v="For Greater Glory: The True Story of Cristiada"/>
    <n v="3665"/>
    <n v="57"/>
    <s v="Spanish"/>
    <s v="Mexico"/>
    <s v="R"/>
    <n v="10818775"/>
    <n v="2012"/>
    <n v="6.6"/>
    <n v="2.4"/>
    <n v="-5149694"/>
    <s v="Loss"/>
  </r>
  <r>
    <x v="496"/>
    <n v="161"/>
    <n v="126"/>
    <n v="138339411"/>
    <s v="Drama"/>
    <m/>
    <m/>
    <m/>
    <m/>
    <m/>
    <m/>
    <s v="Good Will Hunting"/>
    <n v="604904"/>
    <n v="682"/>
    <s v="English"/>
    <s v="USA"/>
    <s v="R"/>
    <n v="10000000"/>
    <n v="1997"/>
    <n v="8.3000000000000007"/>
    <n v="2.1"/>
    <n v="128339411"/>
    <s v="Profit"/>
  </r>
  <r>
    <x v="1152"/>
    <n v="210"/>
    <n v="121"/>
    <n v="80150343"/>
    <s v="Horror"/>
    <s v="Mystery"/>
    <m/>
    <m/>
    <m/>
    <m/>
    <m/>
    <s v="Saw III"/>
    <n v="142115"/>
    <n v="614"/>
    <s v="English"/>
    <s v="USA"/>
    <s v="R"/>
    <n v="10000000"/>
    <n v="2006"/>
    <n v="6.2"/>
    <n v="2"/>
    <n v="70150343"/>
    <s v="Profit"/>
  </r>
  <r>
    <x v="233"/>
    <n v="52"/>
    <n v="117"/>
    <n v="85300000"/>
    <s v="Action"/>
    <s v="Comedy"/>
    <s v="War"/>
    <m/>
    <m/>
    <m/>
    <m/>
    <s v="Stripes"/>
    <n v="48629"/>
    <n v="134"/>
    <s v="English"/>
    <s v="USA"/>
    <s v="R"/>
    <n v="10000000"/>
    <n v="1981"/>
    <n v="6.9"/>
    <n v="2"/>
    <n v="75300000"/>
    <s v="Profit"/>
  </r>
  <r>
    <x v="113"/>
    <n v="139"/>
    <n v="98"/>
    <n v="68353550"/>
    <s v="Comedy"/>
    <s v="Sport"/>
    <m/>
    <m/>
    <m/>
    <m/>
    <m/>
    <s v="Bring It On"/>
    <n v="70141"/>
    <n v="385"/>
    <s v="English"/>
    <s v="USA"/>
    <s v="PG-13"/>
    <n v="10000000"/>
    <n v="2000"/>
    <n v="5.9"/>
    <n v="1.6"/>
    <n v="58353550"/>
    <s v="Profit"/>
  </r>
  <r>
    <x v="1153"/>
    <n v="165"/>
    <n v="109"/>
    <n v="78845130"/>
    <s v="Action"/>
    <s v="Horror"/>
    <s v="Sci-Fi"/>
    <s v="Thriller"/>
    <m/>
    <m/>
    <m/>
    <s v="The Purge: Election Year"/>
    <n v="17596"/>
    <n v="94"/>
    <s v="English"/>
    <s v="France"/>
    <s v="R"/>
    <n v="10000000"/>
    <n v="2016"/>
    <n v="6.1"/>
    <n v="1.8"/>
    <n v="68845130"/>
    <s v="Profit"/>
  </r>
  <r>
    <x v="953"/>
    <n v="96"/>
    <n v="95"/>
    <n v="63319509"/>
    <s v="Comedy"/>
    <s v="Romance"/>
    <m/>
    <m/>
    <m/>
    <m/>
    <m/>
    <s v="She's All That"/>
    <n v="67115"/>
    <n v="389"/>
    <s v="English"/>
    <s v="USA"/>
    <s v="PG-13"/>
    <n v="10000000"/>
    <n v="1999"/>
    <n v="5.8"/>
    <n v="1.6"/>
    <n v="53319509"/>
    <s v="Profit"/>
  </r>
  <r>
    <x v="1152"/>
    <n v="190"/>
    <n v="96"/>
    <n v="63270259"/>
    <s v="Horror"/>
    <s v="Mystery"/>
    <m/>
    <m/>
    <m/>
    <m/>
    <m/>
    <s v="Saw IV"/>
    <n v="111087"/>
    <n v="319"/>
    <s v="English"/>
    <s v="USA"/>
    <s v="R"/>
    <n v="10000000"/>
    <n v="2007"/>
    <n v="5.9"/>
    <n v="1.6"/>
    <n v="53270259"/>
    <s v="Profit"/>
  </r>
  <r>
    <x v="554"/>
    <n v="173"/>
    <n v="101"/>
    <n v="55865715"/>
    <s v="Drama"/>
    <s v="Horror"/>
    <s v="Mystery"/>
    <s v="Thriller"/>
    <m/>
    <m/>
    <m/>
    <s v="White Noise"/>
    <n v="41763"/>
    <n v="403"/>
    <s v="English"/>
    <s v="UK"/>
    <s v="PG-13"/>
    <n v="10000000"/>
    <n v="2005"/>
    <n v="5.5"/>
    <n v="1.7"/>
    <n v="45865715"/>
    <s v="Profit"/>
  </r>
  <r>
    <x v="735"/>
    <n v="46"/>
    <n v="107"/>
    <n v="63231524"/>
    <s v="Comedy"/>
    <s v="Drama"/>
    <s v="Romance"/>
    <m/>
    <m/>
    <m/>
    <m/>
    <s v="Madea's Family Reunion"/>
    <n v="8962"/>
    <n v="137"/>
    <s v="English"/>
    <s v="USA"/>
    <s v="PG-13"/>
    <n v="6000000"/>
    <n v="2006"/>
    <n v="5"/>
    <n v="1.8"/>
    <n v="57231524"/>
    <s v="Profit"/>
  </r>
  <r>
    <x v="46"/>
    <n v="59"/>
    <n v="119"/>
    <n v="52293982"/>
    <s v="Drama"/>
    <s v="Sport"/>
    <m/>
    <m/>
    <m/>
    <m/>
    <m/>
    <s v="The Color of Money"/>
    <n v="57831"/>
    <n v="115"/>
    <s v="English"/>
    <s v="USA"/>
    <s v="R"/>
    <n v="13800000"/>
    <n v="1986"/>
    <n v="7"/>
    <n v="2"/>
    <n v="38493982"/>
    <s v="Profit"/>
  </r>
  <r>
    <x v="372"/>
    <n v="22"/>
    <n v="100"/>
    <n v="50752337"/>
    <s v="Comedy"/>
    <s v="Drama"/>
    <s v="Family"/>
    <s v="Sport"/>
    <m/>
    <m/>
    <m/>
    <s v="The Mighty Ducks"/>
    <n v="44502"/>
    <n v="46"/>
    <s v="English"/>
    <s v="USA"/>
    <s v="PG"/>
    <n v="10000000"/>
    <n v="1992"/>
    <n v="6.4"/>
    <n v="1.7"/>
    <n v="40752337"/>
    <s v="Profit"/>
  </r>
  <r>
    <x v="836"/>
    <n v="203"/>
    <n v="98"/>
    <n v="110175871"/>
    <s v="Horror"/>
    <s v="Mystery"/>
    <s v="Thriller"/>
    <m/>
    <m/>
    <m/>
    <m/>
    <s v="The Grudge"/>
    <n v="115050"/>
    <n v="911"/>
    <s v="English"/>
    <s v="USA"/>
    <s v="PG-13"/>
    <n v="10000000"/>
    <n v="2004"/>
    <n v="5.9"/>
    <n v="1.6"/>
    <n v="100175871"/>
    <s v="Profit"/>
  </r>
  <r>
    <x v="196"/>
    <n v="77"/>
    <n v="92"/>
    <n v="38624000"/>
    <s v="Comedy"/>
    <s v="Sport"/>
    <m/>
    <m/>
    <m/>
    <m/>
    <m/>
    <s v="Happy Gilmore"/>
    <n v="156143"/>
    <n v="289"/>
    <s v="English"/>
    <s v="USA"/>
    <s v="PG-13"/>
    <n v="12000000"/>
    <n v="1996"/>
    <n v="7"/>
    <n v="1.5"/>
    <n v="26624000"/>
    <s v="Profit"/>
  </r>
  <r>
    <x v="743"/>
    <n v="190"/>
    <n v="90"/>
    <n v="37470017"/>
    <s v="Horror"/>
    <s v="Mystery"/>
    <m/>
    <m/>
    <m/>
    <m/>
    <m/>
    <s v="Jeepers Creepers"/>
    <n v="86890"/>
    <n v="985"/>
    <s v="English"/>
    <s v="Germany"/>
    <s v="R"/>
    <n v="10000000"/>
    <n v="2001"/>
    <n v="6.1"/>
    <n v="1.5"/>
    <n v="27470017"/>
    <s v="Profit"/>
  </r>
  <r>
    <x v="372"/>
    <n v="81"/>
    <n v="90"/>
    <n v="40485039"/>
    <s v="Adventure"/>
    <s v="Comedy"/>
    <s v="Music"/>
    <s v="Sci-Fi"/>
    <m/>
    <m/>
    <m/>
    <s v="Bill &amp; Ted's Excellent Adventure"/>
    <n v="85362"/>
    <n v="181"/>
    <s v="English"/>
    <s v="USA"/>
    <s v="PG"/>
    <n v="10000000"/>
    <n v="1989"/>
    <n v="6.9"/>
    <n v="1.5"/>
    <n v="30485039"/>
    <s v="Profit"/>
  </r>
  <r>
    <x v="1154"/>
    <n v="56"/>
    <n v="153"/>
    <n v="16800000"/>
    <s v="Drama"/>
    <s v="Family"/>
    <s v="Musical"/>
    <m/>
    <m/>
    <m/>
    <m/>
    <s v="Oliver!"/>
    <n v="25303"/>
    <n v="138"/>
    <s v="English"/>
    <s v="UK"/>
    <s v="G"/>
    <n v="10000000"/>
    <n v="1968"/>
    <n v="7.5"/>
    <n v="2.6"/>
    <n v="6800000"/>
    <s v="Profit"/>
  </r>
  <r>
    <x v="377"/>
    <n v="264"/>
    <n v="124"/>
    <n v="46377022"/>
    <s v="Comedy"/>
    <s v="Drama"/>
    <m/>
    <m/>
    <m/>
    <m/>
    <m/>
    <s v="The Best Exotic Marigold Hotel"/>
    <n v="75306"/>
    <n v="266"/>
    <s v="English"/>
    <s v="UK"/>
    <s v="PG-13"/>
    <n v="10000000"/>
    <n v="2011"/>
    <n v="7.3"/>
    <n v="2.1"/>
    <n v="36377022"/>
    <s v="Profit"/>
  </r>
  <r>
    <x v="1155"/>
    <n v="44"/>
    <n v="82"/>
    <n v="36696761"/>
    <s v="Animation"/>
    <s v="Comedy"/>
    <s v="Family"/>
    <s v="Mystery"/>
    <s v="Sci-Fi"/>
    <m/>
    <m/>
    <s v="Recess: School's Out"/>
    <n v="6808"/>
    <n v="38"/>
    <s v="English"/>
    <s v="USA"/>
    <s v="G"/>
    <n v="23000000"/>
    <n v="2001"/>
    <n v="6.5"/>
    <n v="1.4"/>
    <n v="13696761"/>
    <s v="Profit"/>
  </r>
  <r>
    <x v="79"/>
    <n v="117"/>
    <n v="107"/>
    <n v="36200000"/>
    <s v="Action"/>
    <s v="Adventure"/>
    <s v="Sci-Fi"/>
    <s v="Thriller"/>
    <m/>
    <m/>
    <m/>
    <s v="Mad Max Beyond Thunderdome"/>
    <n v="101840"/>
    <n v="193"/>
    <s v="English"/>
    <s v="Australia"/>
    <s v="PG-13"/>
    <n v="12305523"/>
    <n v="1985"/>
    <n v="6.2"/>
    <n v="1.8"/>
    <n v="23894477"/>
    <s v="Profit"/>
  </r>
  <r>
    <x v="848"/>
    <n v="159"/>
    <n v="97"/>
    <n v="35794166"/>
    <s v="Horror"/>
    <s v="Mystery"/>
    <s v="Thriller"/>
    <m/>
    <m/>
    <m/>
    <m/>
    <s v="The Boy"/>
    <n v="35654"/>
    <n v="155"/>
    <s v="English"/>
    <s v="USA"/>
    <s v="PG-13"/>
    <n v="10000000"/>
    <n v="2016"/>
    <n v="6"/>
    <n v="1.6"/>
    <n v="25794166"/>
    <s v="Profit"/>
  </r>
  <r>
    <x v="1099"/>
    <n v="273"/>
    <n v="80"/>
    <n v="33583175"/>
    <s v="Horror"/>
    <s v="Mystery"/>
    <s v="Thriller"/>
    <m/>
    <m/>
    <m/>
    <m/>
    <s v="Devil"/>
    <n v="104089"/>
    <n v="319"/>
    <s v="English"/>
    <s v="USA"/>
    <s v="PG-13"/>
    <n v="10000000"/>
    <n v="2010"/>
    <n v="6.3"/>
    <n v="1.3"/>
    <n v="23583175"/>
    <s v="Profit"/>
  </r>
  <r>
    <x v="1156"/>
    <n v="26"/>
    <n v="85"/>
    <n v="32983713"/>
    <s v="Comedy"/>
    <s v="Drama"/>
    <m/>
    <m/>
    <m/>
    <m/>
    <m/>
    <s v="Friday After Next"/>
    <n v="19284"/>
    <n v="66"/>
    <s v="English"/>
    <s v="USA"/>
    <s v="R"/>
    <n v="20000000"/>
    <n v="2002"/>
    <n v="5.8"/>
    <n v="1.4"/>
    <n v="12983713"/>
    <s v="Profit"/>
  </r>
  <r>
    <x v="1157"/>
    <n v="242"/>
    <n v="97"/>
    <n v="52200504"/>
    <s v="Fantasy"/>
    <s v="Horror"/>
    <s v="Thriller"/>
    <m/>
    <m/>
    <m/>
    <m/>
    <s v="Insidious: Chapter 3"/>
    <n v="54190"/>
    <n v="183"/>
    <s v="English"/>
    <s v="Canada"/>
    <s v="PG-13"/>
    <n v="10000000"/>
    <n v="2015"/>
    <n v="6.1"/>
    <n v="1.6"/>
    <n v="42200504"/>
    <s v="Profit"/>
  </r>
  <r>
    <x v="1158"/>
    <n v="55"/>
    <n v="109"/>
    <n v="33000000"/>
    <s v="Action"/>
    <s v="Comedy"/>
    <s v="Drama"/>
    <s v="Music"/>
    <m/>
    <m/>
    <m/>
    <s v="The Last Dragon"/>
    <n v="9424"/>
    <n v="109"/>
    <s v="English"/>
    <s v="USA"/>
    <s v="PG-13"/>
    <n v="10000000"/>
    <n v="1985"/>
    <n v="6.9"/>
    <n v="1.8"/>
    <n v="23000000"/>
    <s v="Profit"/>
  </r>
  <r>
    <x v="669"/>
    <n v="48"/>
    <n v="140"/>
    <n v="32101000"/>
    <s v="Horror"/>
    <s v="Sci-Fi"/>
    <m/>
    <m/>
    <m/>
    <m/>
    <m/>
    <s v="The Lawnmower Man"/>
    <n v="27800"/>
    <n v="96"/>
    <s v="English"/>
    <s v="UK"/>
    <s v="R"/>
    <n v="10000000"/>
    <n v="1992"/>
    <n v="5.4"/>
    <n v="2.2999999999999998"/>
    <n v="22101000"/>
    <s v="Profit"/>
  </r>
  <r>
    <x v="1159"/>
    <n v="166"/>
    <n v="90"/>
    <n v="31487293"/>
    <s v="Comedy"/>
    <s v="Drama"/>
    <s v="Music"/>
    <s v="Romance"/>
    <m/>
    <m/>
    <m/>
    <s v="Nick and Norah's Infinite Playlist"/>
    <n v="74887"/>
    <n v="129"/>
    <s v="English"/>
    <s v="USA"/>
    <s v="PG-13"/>
    <n v="9000000"/>
    <n v="2008"/>
    <n v="6.7"/>
    <n v="1.5"/>
    <n v="22487293"/>
    <s v="Profit"/>
  </r>
  <r>
    <x v="574"/>
    <n v="206"/>
    <n v="130"/>
    <n v="30651422"/>
    <s v="Adventure"/>
    <s v="Comedy"/>
    <s v="Drama"/>
    <s v="Fantasy"/>
    <m/>
    <m/>
    <m/>
    <s v="Dogma"/>
    <n v="181737"/>
    <n v="1015"/>
    <s v="English"/>
    <s v="USA"/>
    <s v="R"/>
    <n v="10000000"/>
    <n v="1999"/>
    <n v="7.4"/>
    <n v="2.2000000000000002"/>
    <n v="20651422"/>
    <s v="Profit"/>
  </r>
  <r>
    <x v="1160"/>
    <n v="92"/>
    <n v="98"/>
    <n v="30306281"/>
    <s v="Comedy"/>
    <s v="Drama"/>
    <m/>
    <m/>
    <m/>
    <m/>
    <m/>
    <s v="The Banger Sisters"/>
    <n v="12388"/>
    <n v="147"/>
    <s v="English"/>
    <s v="USA"/>
    <s v="R"/>
    <n v="10000000"/>
    <n v="2002"/>
    <n v="5.6"/>
    <n v="1.6"/>
    <n v="20306281"/>
    <s v="Profit"/>
  </r>
  <r>
    <x v="244"/>
    <n v="78"/>
    <n v="101"/>
    <n v="29500000"/>
    <s v="Fantasy"/>
    <s v="Horror"/>
    <s v="Sci-Fi"/>
    <m/>
    <m/>
    <m/>
    <m/>
    <s v="Twilight Zone: The Movie"/>
    <n v="25613"/>
    <n v="121"/>
    <s v="English"/>
    <s v="USA"/>
    <s v="PG"/>
    <n v="10000000"/>
    <n v="1983"/>
    <n v="6.5"/>
    <n v="1.7"/>
    <n v="19500000"/>
    <s v="Profit"/>
  </r>
  <r>
    <x v="1161"/>
    <n v="83"/>
    <n v="114"/>
    <n v="30050028"/>
    <s v="Action"/>
    <s v="Thriller"/>
    <m/>
    <m/>
    <m/>
    <m/>
    <m/>
    <s v="Road House"/>
    <n v="42987"/>
    <n v="201"/>
    <s v="English"/>
    <s v="USA"/>
    <s v="R"/>
    <n v="17000000"/>
    <n v="1989"/>
    <n v="6.5"/>
    <n v="1.9"/>
    <n v="13050028"/>
    <s v="Profit"/>
  </r>
  <r>
    <x v="322"/>
    <n v="8"/>
    <n v="100"/>
    <n v="29392418"/>
    <s v="Action"/>
    <s v="Comedy"/>
    <s v="Crime"/>
    <m/>
    <m/>
    <m/>
    <m/>
    <s v="A Low Down Dirty Shame"/>
    <n v="3924"/>
    <n v="26"/>
    <s v="English"/>
    <s v="USA"/>
    <s v="R"/>
    <n v="10000000"/>
    <n v="1994"/>
    <n v="5.8"/>
    <n v="1.7"/>
    <n v="19392418"/>
    <s v="Profit"/>
  </r>
  <r>
    <x v="737"/>
    <n v="86"/>
    <n v="85"/>
    <n v="28563926"/>
    <s v="Drama"/>
    <s v="Thriller"/>
    <m/>
    <m/>
    <m/>
    <m/>
    <m/>
    <s v="Swimfan"/>
    <n v="16300"/>
    <n v="217"/>
    <s v="English"/>
    <s v="USA"/>
    <s v="PG-13"/>
    <n v="8500000"/>
    <n v="2002"/>
    <n v="5"/>
    <n v="1.4"/>
    <n v="20063926"/>
    <s v="Profit"/>
  </r>
  <r>
    <x v="1162"/>
    <n v="85"/>
    <n v="103"/>
    <n v="28435406"/>
    <s v="Comedy"/>
    <s v="Romance"/>
    <m/>
    <m/>
    <m/>
    <m/>
    <m/>
    <s v="Employee of the Month"/>
    <n v="37681"/>
    <n v="151"/>
    <s v="English"/>
    <s v="USA"/>
    <s v="PG-13"/>
    <n v="12000000"/>
    <n v="2006"/>
    <n v="5.5"/>
    <n v="1.7"/>
    <n v="16435406"/>
    <s v="Profit"/>
  </r>
  <r>
    <x v="806"/>
    <n v="76"/>
    <n v="100"/>
    <n v="25339117"/>
    <s v="Comedy"/>
    <s v="Romance"/>
    <m/>
    <m/>
    <m/>
    <m/>
    <m/>
    <s v="Can't Hardly Wait"/>
    <n v="37885"/>
    <n v="247"/>
    <s v="English"/>
    <s v="USA"/>
    <s v="PG-13"/>
    <n v="10000000"/>
    <n v="1998"/>
    <n v="6.5"/>
    <n v="1.7"/>
    <n v="15339117"/>
    <s v="Profit"/>
  </r>
  <r>
    <x v="399"/>
    <n v="60"/>
    <n v="114"/>
    <n v="25600000"/>
    <s v="Crime"/>
    <s v="Drama"/>
    <m/>
    <m/>
    <m/>
    <m/>
    <m/>
    <s v="The Outsiders"/>
    <n v="57363"/>
    <n v="308"/>
    <s v="English"/>
    <s v="USA"/>
    <s v="PG-13"/>
    <n v="10000000"/>
    <n v="1983"/>
    <n v="7.2"/>
    <n v="1.9"/>
    <n v="15600000"/>
    <s v="Profit"/>
  </r>
  <r>
    <x v="1163"/>
    <n v="189"/>
    <n v="97"/>
    <n v="27736779"/>
    <s v="Horror"/>
    <s v="Mystery"/>
    <s v="Thriller"/>
    <m/>
    <m/>
    <m/>
    <m/>
    <s v="Sinister 2"/>
    <n v="25210"/>
    <n v="126"/>
    <s v="English"/>
    <s v="USA"/>
    <s v="R"/>
    <n v="10000000"/>
    <n v="2015"/>
    <n v="5.2"/>
    <n v="1.6"/>
    <n v="17736779"/>
    <s v="Profit"/>
  </r>
  <r>
    <x v="1164"/>
    <n v="82"/>
    <n v="116"/>
    <n v="24397469"/>
    <s v="Drama"/>
    <s v="Music"/>
    <m/>
    <m/>
    <m/>
    <m/>
    <m/>
    <s v="Sparkle"/>
    <n v="5161"/>
    <n v="48"/>
    <s v="English"/>
    <s v="USA"/>
    <s v="PG-13"/>
    <n v="17000000"/>
    <n v="2012"/>
    <n v="5.7"/>
    <n v="1.9"/>
    <n v="7397469"/>
    <s v="Profit"/>
  </r>
  <r>
    <x v="1041"/>
    <n v="120"/>
    <n v="96"/>
    <n v="20384136"/>
    <s v="Horror"/>
    <s v="Mystery"/>
    <s v="Thriller"/>
    <m/>
    <m/>
    <m/>
    <m/>
    <s v="Valentine"/>
    <n v="20467"/>
    <n v="371"/>
    <s v="English"/>
    <s v="USA"/>
    <s v="R"/>
    <n v="10000000"/>
    <n v="2001"/>
    <n v="4.7"/>
    <n v="1.6"/>
    <n v="10384136"/>
    <s v="Profit"/>
  </r>
  <r>
    <x v="1165"/>
    <n v="183"/>
    <n v="98"/>
    <n v="25464480"/>
    <s v="Mystery"/>
    <s v="Sci-Fi"/>
    <s v="Thriller"/>
    <m/>
    <m/>
    <m/>
    <m/>
    <s v="The Fourth Kind"/>
    <n v="63108"/>
    <n v="330"/>
    <s v="English"/>
    <s v="USA"/>
    <s v="PG-13"/>
    <n v="10000000"/>
    <n v="2009"/>
    <n v="5.9"/>
    <n v="1.6"/>
    <n v="15464480"/>
    <s v="Profit"/>
  </r>
  <r>
    <x v="891"/>
    <n v="211"/>
    <n v="105"/>
    <n v="20338609"/>
    <s v="Comedy"/>
    <s v="Drama"/>
    <s v="Music"/>
    <m/>
    <m/>
    <m/>
    <m/>
    <s v="A Prairie Home Companion"/>
    <n v="19655"/>
    <n v="280"/>
    <s v="English"/>
    <s v="USA"/>
    <s v="PG-13"/>
    <n v="10000000"/>
    <n v="2006"/>
    <n v="6.8"/>
    <n v="1.8"/>
    <n v="10338609"/>
    <s v="Profit"/>
  </r>
  <r>
    <x v="1166"/>
    <n v="14"/>
    <n v="123"/>
    <n v="18272447"/>
    <s v="Drama"/>
    <s v="Thriller"/>
    <m/>
    <m/>
    <m/>
    <m/>
    <m/>
    <s v="Sugar Hill"/>
    <n v="3119"/>
    <n v="35"/>
    <s v="English"/>
    <s v="USA"/>
    <s v="R"/>
    <n v="10000000"/>
    <n v="1993"/>
    <n v="5.9"/>
    <n v="2"/>
    <n v="8272447"/>
    <s v="Profit"/>
  </r>
  <r>
    <x v="447"/>
    <n v="179"/>
    <n v="93"/>
    <n v="17096053"/>
    <s v="Comedy"/>
    <s v="Drama"/>
    <m/>
    <m/>
    <m/>
    <m/>
    <m/>
    <s v="Rushmore"/>
    <n v="134458"/>
    <n v="640"/>
    <s v="English"/>
    <s v="USA"/>
    <s v="R"/>
    <n v="9000000"/>
    <n v="1998"/>
    <n v="7.7"/>
    <n v="1.6"/>
    <n v="8096053"/>
    <s v="Profit"/>
  </r>
  <r>
    <x v="528"/>
    <n v="221"/>
    <n v="97"/>
    <n v="21371425"/>
    <s v="Action"/>
    <s v="Sci-Fi"/>
    <s v="Thriller"/>
    <m/>
    <m/>
    <m/>
    <m/>
    <s v="Skyline"/>
    <n v="76199"/>
    <n v="944"/>
    <s v="English"/>
    <s v="USA"/>
    <s v="PG-13"/>
    <n v="10000000"/>
    <n v="2010"/>
    <n v="4.4000000000000004"/>
    <n v="1.6"/>
    <n v="11371425"/>
    <s v="Profit"/>
  </r>
  <r>
    <x v="377"/>
    <n v="158"/>
    <n v="122"/>
    <n v="33071558"/>
    <s v="Comedy"/>
    <s v="Drama"/>
    <m/>
    <m/>
    <m/>
    <m/>
    <m/>
    <s v="The Second Best Exotic Marigold Hotel"/>
    <n v="22369"/>
    <n v="100"/>
    <s v="English"/>
    <s v="UK"/>
    <s v="PG"/>
    <n v="10000000"/>
    <n v="2015"/>
    <n v="6.6"/>
    <n v="2"/>
    <n v="23071558"/>
    <s v="Profit"/>
  </r>
  <r>
    <x v="1167"/>
    <n v="73"/>
    <n v="101"/>
    <n v="17655201"/>
    <s v="Drama"/>
    <s v="Family"/>
    <m/>
    <m/>
    <m/>
    <m/>
    <m/>
    <s v="Kit Kittredge: An American Girl"/>
    <n v="4719"/>
    <n v="24"/>
    <s v="English"/>
    <s v="USA"/>
    <s v="G"/>
    <n v="10000000"/>
    <n v="2008"/>
    <n v="6.7"/>
    <n v="1.7"/>
    <n v="7655201"/>
    <s v="Profit"/>
  </r>
  <r>
    <x v="885"/>
    <n v="65"/>
    <n v="100"/>
    <n v="16247775"/>
    <s v="Comedy"/>
    <s v="Family"/>
    <s v="Romance"/>
    <m/>
    <m/>
    <m/>
    <m/>
    <s v="The Perfect Man"/>
    <n v="23527"/>
    <n v="104"/>
    <s v="English"/>
    <s v="USA"/>
    <s v="PG"/>
    <n v="25000000"/>
    <n v="2005"/>
    <n v="5.5"/>
    <n v="1.7"/>
    <n v="-8752225"/>
    <s v="Loss"/>
  </r>
  <r>
    <x v="415"/>
    <n v="23"/>
    <n v="129"/>
    <n v="16153600"/>
    <s v="Drama"/>
    <s v="Music"/>
    <s v="Romance"/>
    <m/>
    <m/>
    <m/>
    <m/>
    <s v="Mo' Better Blues"/>
    <n v="8295"/>
    <n v="30"/>
    <s v="English"/>
    <s v="USA"/>
    <s v="R"/>
    <n v="10000000"/>
    <n v="1990"/>
    <n v="6.5"/>
    <n v="2.2000000000000002"/>
    <n v="6153600"/>
    <s v="Profit"/>
  </r>
  <r>
    <x v="411"/>
    <n v="63"/>
    <n v="81"/>
    <n v="16033556"/>
    <s v="Action"/>
    <s v="Comedy"/>
    <m/>
    <m/>
    <m/>
    <m/>
    <m/>
    <s v="Kung Pow: Enter the Fist"/>
    <n v="37901"/>
    <n v="518"/>
    <s v="English"/>
    <s v="USA"/>
    <s v="PG-13"/>
    <n v="10000000"/>
    <n v="2002"/>
    <n v="6.2"/>
    <n v="1.4"/>
    <n v="6033556"/>
    <s v="Profit"/>
  </r>
  <r>
    <x v="175"/>
    <n v="132"/>
    <n v="96"/>
    <n v="16667084"/>
    <s v="Comedy"/>
    <s v="Horror"/>
    <s v="Sci-Fi"/>
    <m/>
    <m/>
    <m/>
    <m/>
    <s v="Tremors"/>
    <n v="90070"/>
    <n v="248"/>
    <s v="English"/>
    <s v="USA"/>
    <s v="PG-13"/>
    <n v="11000000"/>
    <n v="1990"/>
    <n v="7.1"/>
    <n v="1.6"/>
    <n v="5667084"/>
    <s v="Profit"/>
  </r>
  <r>
    <x v="1168"/>
    <n v="191"/>
    <n v="84"/>
    <n v="15417771"/>
    <s v="Horror"/>
    <s v="Thriller"/>
    <m/>
    <m/>
    <m/>
    <m/>
    <m/>
    <s v="Wrong Turn"/>
    <n v="87494"/>
    <n v="540"/>
    <s v="English"/>
    <s v="USA"/>
    <s v="R"/>
    <n v="12600000"/>
    <n v="2003"/>
    <n v="6.1"/>
    <n v="1.4"/>
    <n v="2817771"/>
    <s v="Profit"/>
  </r>
  <r>
    <x v="1008"/>
    <n v="91"/>
    <n v="110"/>
    <n v="15156200"/>
    <s v="Action"/>
    <s v="Crime"/>
    <s v="Drama"/>
    <s v="Mystery"/>
    <s v="Thriller"/>
    <m/>
    <m/>
    <s v="The Corruptor"/>
    <n v="15358"/>
    <n v="131"/>
    <s v="English"/>
    <s v="USA"/>
    <s v="R"/>
    <n v="30000000"/>
    <n v="1999"/>
    <n v="6"/>
    <n v="1.8"/>
    <n v="-14843800"/>
    <s v="Loss"/>
  </r>
  <r>
    <x v="914"/>
    <n v="368"/>
    <n v="130"/>
    <n v="21589307"/>
    <s v="Drama"/>
    <m/>
    <m/>
    <m/>
    <m/>
    <m/>
    <m/>
    <s v="Mud"/>
    <n v="135286"/>
    <n v="261"/>
    <s v="English"/>
    <s v="USA"/>
    <s v="PG-13"/>
    <n v="10000000"/>
    <n v="2012"/>
    <n v="7.4"/>
    <n v="2.2000000000000002"/>
    <n v="11589307"/>
    <s v="Profit"/>
  </r>
  <r>
    <x v="1169"/>
    <n v="89"/>
    <n v="84"/>
    <n v="20339754"/>
    <s v="Comedy"/>
    <s v="Crime"/>
    <m/>
    <m/>
    <m/>
    <m/>
    <m/>
    <s v="Reno 911!: Miami"/>
    <n v="23928"/>
    <n v="73"/>
    <s v="English"/>
    <s v="USA"/>
    <s v="R"/>
    <n v="10000000"/>
    <n v="2007"/>
    <n v="5.9"/>
    <n v="1.4"/>
    <n v="10339754"/>
    <s v="Profit"/>
  </r>
  <r>
    <x v="1170"/>
    <n v="83"/>
    <n v="106"/>
    <n v="28873374"/>
    <s v="Documentary"/>
    <s v="Music"/>
    <m/>
    <m/>
    <m/>
    <m/>
    <m/>
    <s v="One Direction: This Is Us"/>
    <n v="22161"/>
    <n v="68"/>
    <s v="English"/>
    <s v="USA"/>
    <s v="PG"/>
    <n v="10000000"/>
    <n v="2013"/>
    <n v="4.0999999999999996"/>
    <n v="1.8"/>
    <n v="18873374"/>
    <s v="Profit"/>
  </r>
  <r>
    <x v="1171"/>
    <n v="33"/>
    <n v="76"/>
    <n v="13684949"/>
    <s v="Adventure"/>
    <s v="Animation"/>
    <s v="Comedy"/>
    <s v="Family"/>
    <m/>
    <m/>
    <m/>
    <s v="Hey Arnold! The Movie"/>
    <n v="4564"/>
    <n v="43"/>
    <s v="English"/>
    <s v="USA"/>
    <s v="PG"/>
    <n v="3000000"/>
    <n v="2002"/>
    <n v="5.9"/>
    <n v="1.3"/>
    <n v="10684949"/>
    <s v="Profit"/>
  </r>
  <r>
    <x v="1138"/>
    <n v="386"/>
    <n v="99"/>
    <n v="14597405"/>
    <s v="Biography"/>
    <s v="Drama"/>
    <m/>
    <m/>
    <m/>
    <m/>
    <m/>
    <s v="My Week with Marilyn"/>
    <n v="71679"/>
    <n v="216"/>
    <s v="English"/>
    <s v="UK"/>
    <s v="R"/>
    <n v="6400000"/>
    <n v="2011"/>
    <n v="7"/>
    <n v="1.6"/>
    <n v="8197405"/>
    <s v="Profit"/>
  </r>
  <r>
    <x v="555"/>
    <n v="191"/>
    <n v="96"/>
    <n v="12570442"/>
    <s v="Comedy"/>
    <s v="Crime"/>
    <s v="Drama"/>
    <s v="Thriller"/>
    <m/>
    <m/>
    <m/>
    <s v="The Matador"/>
    <n v="40514"/>
    <n v="234"/>
    <s v="English"/>
    <s v="USA"/>
    <s v="R"/>
    <n v="10000000"/>
    <n v="2005"/>
    <n v="6.8"/>
    <n v="1.6"/>
    <n v="2570442"/>
    <s v="Profit"/>
  </r>
  <r>
    <x v="1172"/>
    <n v="16"/>
    <n v="104"/>
    <n v="12514138"/>
    <s v="Drama"/>
    <s v="Romance"/>
    <m/>
    <m/>
    <m/>
    <m/>
    <m/>
    <s v="Love Jones"/>
    <n v="2801"/>
    <n v="28"/>
    <s v="English"/>
    <s v="USA"/>
    <s v="R"/>
    <n v="10000000"/>
    <n v="1997"/>
    <n v="7.4"/>
    <n v="1.7"/>
    <n v="2514138"/>
    <s v="Profit"/>
  </r>
  <r>
    <x v="1173"/>
    <n v="297"/>
    <n v="108"/>
    <n v="43771291"/>
    <s v="Mystery"/>
    <s v="Thriller"/>
    <m/>
    <m/>
    <m/>
    <m/>
    <m/>
    <s v="The Gift"/>
    <n v="79909"/>
    <n v="279"/>
    <s v="English"/>
    <s v="USA"/>
    <s v="R"/>
    <n v="5000000"/>
    <n v="2015"/>
    <n v="7.1"/>
    <n v="1.8"/>
    <n v="38771291"/>
    <s v="Profit"/>
  </r>
  <r>
    <x v="1174"/>
    <n v="47"/>
    <n v="108"/>
    <n v="11703287"/>
    <s v="Adventure"/>
    <s v="Drama"/>
    <m/>
    <m/>
    <m/>
    <m/>
    <m/>
    <s v="End of the Spear"/>
    <n v="4360"/>
    <n v="148"/>
    <s v="English"/>
    <s v="USA"/>
    <s v="PG-13"/>
    <n v="10000000"/>
    <n v="2005"/>
    <n v="7"/>
    <n v="1.8"/>
    <n v="1703287"/>
    <s v="Profit"/>
  </r>
  <r>
    <x v="599"/>
    <n v="63"/>
    <n v="87"/>
    <n v="11560259"/>
    <s v="Comedy"/>
    <s v="Romance"/>
    <m/>
    <m/>
    <m/>
    <m/>
    <m/>
    <s v="Get Over It"/>
    <n v="15617"/>
    <n v="180"/>
    <s v="English"/>
    <s v="USA"/>
    <s v="PG-13"/>
    <n v="22000000"/>
    <n v="2001"/>
    <n v="5.8"/>
    <n v="1.4"/>
    <n v="-10439741"/>
    <s v="Loss"/>
  </r>
  <r>
    <x v="1096"/>
    <n v="144"/>
    <n v="89"/>
    <n v="10824921"/>
    <s v="Comedy"/>
    <m/>
    <m/>
    <m/>
    <m/>
    <m/>
    <m/>
    <s v="Office Space"/>
    <n v="200293"/>
    <n v="621"/>
    <s v="English"/>
    <s v="USA"/>
    <s v="R"/>
    <n v="10000000"/>
    <n v="1999"/>
    <n v="7.8"/>
    <n v="1.5"/>
    <n v="824921"/>
    <s v="Profit"/>
  </r>
  <r>
    <x v="1175"/>
    <n v="77"/>
    <n v="97"/>
    <n v="10561238"/>
    <s v="Comedy"/>
    <s v="Romance"/>
    <s v="Thriller"/>
    <m/>
    <m/>
    <m/>
    <m/>
    <s v="Drop Dead Gorgeous"/>
    <n v="27265"/>
    <n v="321"/>
    <s v="English"/>
    <s v="Germany"/>
    <s v="PG-13"/>
    <n v="10000000"/>
    <n v="1999"/>
    <n v="6.5"/>
    <n v="1.6"/>
    <n v="561238"/>
    <s v="Profit"/>
  </r>
  <r>
    <x v="23"/>
    <n v="325"/>
    <n v="106"/>
    <n v="14479776"/>
    <s v="Biography"/>
    <s v="Crime"/>
    <s v="Drama"/>
    <s v="Romance"/>
    <m/>
    <m/>
    <m/>
    <s v="Big Eyes"/>
    <n v="55539"/>
    <n v="147"/>
    <s v="English"/>
    <s v="USA"/>
    <s v="PG-13"/>
    <n v="10000000"/>
    <n v="2014"/>
    <n v="7"/>
    <n v="1.8"/>
    <n v="4479776"/>
    <s v="Profit"/>
  </r>
  <r>
    <x v="20"/>
    <n v="100"/>
    <n v="100"/>
    <n v="9801782"/>
    <s v="Comedy"/>
    <s v="Crime"/>
    <s v="Thriller"/>
    <m/>
    <m/>
    <m/>
    <m/>
    <s v="Very Bad Things"/>
    <n v="39331"/>
    <n v="481"/>
    <s v="English"/>
    <s v="USA"/>
    <s v="R"/>
    <n v="10000000"/>
    <n v="1998"/>
    <n v="6.3"/>
    <n v="1.7"/>
    <n v="-198218"/>
    <s v="Loss"/>
  </r>
  <r>
    <x v="944"/>
    <n v="52"/>
    <n v="89"/>
    <n v="8070311"/>
    <s v="Comedy"/>
    <s v="Romance"/>
    <m/>
    <m/>
    <m/>
    <m/>
    <m/>
    <s v="Sleepover"/>
    <n v="12706"/>
    <n v="75"/>
    <s v="English"/>
    <s v="USA"/>
    <s v="PG"/>
    <n v="10000000"/>
    <n v="2004"/>
    <n v="5.3"/>
    <n v="1.5"/>
    <n v="-1929689"/>
    <s v="Loss"/>
  </r>
  <r>
    <x v="1176"/>
    <n v="163"/>
    <n v="95"/>
    <n v="8460995"/>
    <s v="Action"/>
    <s v="Comedy"/>
    <s v="Romance"/>
    <m/>
    <m/>
    <m/>
    <m/>
    <s v="MacGruber"/>
    <n v="35888"/>
    <n v="125"/>
    <s v="English"/>
    <s v="USA"/>
    <s v="R"/>
    <n v="10000000"/>
    <n v="2010"/>
    <n v="5.5"/>
    <n v="1.6"/>
    <n v="-1539005"/>
    <s v="Loss"/>
  </r>
  <r>
    <x v="464"/>
    <n v="137"/>
    <n v="97"/>
    <n v="8111360"/>
    <s v="Crime"/>
    <s v="Drama"/>
    <s v="Thriller"/>
    <m/>
    <m/>
    <m/>
    <m/>
    <s v="Dirty Pretty Things"/>
    <n v="34848"/>
    <n v="203"/>
    <s v="English"/>
    <s v="UK"/>
    <s v="R"/>
    <n v="10000000"/>
    <n v="2002"/>
    <n v="7.4"/>
    <n v="1.6"/>
    <n v="-1888640"/>
    <s v="Loss"/>
  </r>
  <r>
    <x v="696"/>
    <n v="180"/>
    <n v="94"/>
    <n v="8828771"/>
    <s v="Comedy"/>
    <m/>
    <m/>
    <m/>
    <m/>
    <m/>
    <m/>
    <s v="Movie 43"/>
    <n v="79146"/>
    <n v="352"/>
    <s v="English"/>
    <s v="USA"/>
    <s v="R"/>
    <n v="6000000"/>
    <n v="2013"/>
    <n v="4.3"/>
    <n v="1.6"/>
    <n v="2828771"/>
    <s v="Profit"/>
  </r>
  <r>
    <x v="1177"/>
    <n v="100"/>
    <n v="95"/>
    <n v="7563670"/>
    <s v="Comedy"/>
    <s v="Fantasy"/>
    <s v="Romance"/>
    <m/>
    <m/>
    <m/>
    <m/>
    <s v="Over Her Dead Body"/>
    <n v="21268"/>
    <n v="53"/>
    <s v="English"/>
    <s v="USA"/>
    <s v="PG-13"/>
    <n v="10000000"/>
    <n v="2008"/>
    <n v="5.2"/>
    <n v="1.6"/>
    <n v="-2436330"/>
    <s v="Loss"/>
  </r>
  <r>
    <x v="1178"/>
    <n v="265"/>
    <n v="101"/>
    <n v="6619173"/>
    <s v="Adventure"/>
    <s v="Comedy"/>
    <s v="Drama"/>
    <s v="Romance"/>
    <s v="Sci-Fi"/>
    <m/>
    <m/>
    <s v="Seeking a Friend for the End of the World"/>
    <n v="87203"/>
    <n v="221"/>
    <s v="English"/>
    <s v="USA"/>
    <s v="R"/>
    <n v="10000000"/>
    <n v="2012"/>
    <n v="6.7"/>
    <n v="1.7"/>
    <n v="-3380827"/>
    <s v="Loss"/>
  </r>
  <r>
    <x v="1179"/>
    <n v="162"/>
    <n v="101"/>
    <n v="6712241"/>
    <s v="Crime"/>
    <s v="Drama"/>
    <m/>
    <m/>
    <m/>
    <m/>
    <m/>
    <s v="American History X"/>
    <n v="782437"/>
    <n v="1420"/>
    <s v="English"/>
    <s v="USA"/>
    <s v="R"/>
    <n v="7500000"/>
    <n v="1998"/>
    <n v="8.6"/>
    <n v="1.7"/>
    <n v="-787759"/>
    <s v="Loss"/>
  </r>
  <r>
    <x v="1180"/>
    <n v="147"/>
    <n v="82"/>
    <n v="6842058"/>
    <s v="Action"/>
    <s v="Horror"/>
    <s v="Thriller"/>
    <m/>
    <m/>
    <m/>
    <m/>
    <s v="The Collection"/>
    <n v="36029"/>
    <n v="99"/>
    <s v="English"/>
    <s v="USA"/>
    <s v="R"/>
    <n v="10000000"/>
    <n v="2012"/>
    <n v="6.1"/>
    <n v="1.4"/>
    <n v="-3157942"/>
    <s v="Loss"/>
  </r>
  <r>
    <x v="1181"/>
    <n v="33"/>
    <n v="74"/>
    <n v="6491350"/>
    <s v="Animation"/>
    <s v="Comedy"/>
    <s v="Family"/>
    <s v="Fantasy"/>
    <s v="Musical"/>
    <m/>
    <m/>
    <s v="Teacher's Pet"/>
    <n v="1231"/>
    <n v="26"/>
    <s v="English"/>
    <s v="USA"/>
    <s v="PG"/>
    <n v="10000000"/>
    <n v="2004"/>
    <n v="5.8"/>
    <n v="1.2"/>
    <n v="-3508650"/>
    <s v="Loss"/>
  </r>
  <r>
    <x v="1182"/>
    <n v="94"/>
    <n v="130"/>
    <n v="9473382"/>
    <s v="Drama"/>
    <s v="Music"/>
    <s v="Mystery"/>
    <s v="Romance"/>
    <m/>
    <m/>
    <m/>
    <s v="The Red Violin"/>
    <n v="26832"/>
    <n v="247"/>
    <s v="French"/>
    <s v="Canada"/>
    <s v="R"/>
    <n v="10000000"/>
    <n v="1998"/>
    <n v="7.7"/>
    <n v="2.2000000000000002"/>
    <n v="-526618"/>
    <s v="Loss"/>
  </r>
  <r>
    <x v="479"/>
    <n v="143"/>
    <n v="112"/>
    <n v="6197866"/>
    <s v="Biography"/>
    <s v="Drama"/>
    <m/>
    <m/>
    <m/>
    <m/>
    <m/>
    <s v="The Straight Story"/>
    <n v="63733"/>
    <n v="414"/>
    <s v="English"/>
    <s v="France"/>
    <s v="G"/>
    <n v="10000000"/>
    <n v="1999"/>
    <n v="8"/>
    <n v="1.9"/>
    <n v="-3802134"/>
    <s v="Loss"/>
  </r>
  <r>
    <x v="1183"/>
    <n v="38"/>
    <n v="96"/>
    <n v="6044618"/>
    <s v="Action"/>
    <s v="Crime"/>
    <s v="Drama"/>
    <m/>
    <m/>
    <m/>
    <m/>
    <s v="Deuces Wild"/>
    <n v="6200"/>
    <n v="92"/>
    <s v="English"/>
    <s v="USA"/>
    <s v="R"/>
    <n v="10000000"/>
    <n v="2002"/>
    <n v="5.6"/>
    <n v="1.6"/>
    <n v="-3955382"/>
    <s v="Loss"/>
  </r>
  <r>
    <x v="1184"/>
    <n v="126"/>
    <n v="89"/>
    <n v="7764027"/>
    <s v="Comedy"/>
    <s v="Drama"/>
    <m/>
    <m/>
    <m/>
    <m/>
    <m/>
    <s v="Bad Words"/>
    <n v="38459"/>
    <n v="119"/>
    <s v="English"/>
    <s v="USA"/>
    <s v="R"/>
    <n v="10000000"/>
    <n v="2013"/>
    <n v="6.7"/>
    <n v="1.5"/>
    <n v="-2235973"/>
    <s v="Loss"/>
  </r>
  <r>
    <x v="853"/>
    <n v="91"/>
    <n v="121"/>
    <n v="21569041"/>
    <s v="Drama"/>
    <m/>
    <m/>
    <m/>
    <m/>
    <m/>
    <m/>
    <s v="Black or White"/>
    <n v="8058"/>
    <n v="57"/>
    <s v="English"/>
    <s v="USA"/>
    <s v="PG-13"/>
    <n v="9000000"/>
    <n v="2014"/>
    <n v="6.6"/>
    <n v="2"/>
    <n v="12569041"/>
    <s v="Profit"/>
  </r>
  <r>
    <x v="1185"/>
    <n v="46"/>
    <n v="85"/>
    <n v="4356743"/>
    <s v="Comedy"/>
    <s v="Family"/>
    <s v="Romance"/>
    <m/>
    <m/>
    <m/>
    <m/>
    <s v="On the Line"/>
    <n v="3662"/>
    <n v="79"/>
    <s v="English"/>
    <s v="USA"/>
    <s v="PG"/>
    <n v="16000000"/>
    <n v="2001"/>
    <n v="4.0999999999999996"/>
    <n v="1.4"/>
    <n v="-11643257"/>
    <s v="Loss"/>
  </r>
  <r>
    <x v="780"/>
    <n v="198"/>
    <n v="120"/>
    <n v="5484375"/>
    <s v="Adventure"/>
    <s v="Biography"/>
    <s v="Drama"/>
    <s v="War"/>
    <m/>
    <m/>
    <m/>
    <s v="Rescue Dawn"/>
    <n v="84641"/>
    <n v="205"/>
    <s v="English"/>
    <s v="USA"/>
    <s v="PG-13"/>
    <n v="10000000"/>
    <n v="2006"/>
    <n v="7.3"/>
    <n v="2"/>
    <n v="-4515625"/>
    <s v="Loss"/>
  </r>
  <r>
    <x v="1186"/>
    <n v="182"/>
    <n v="83"/>
    <n v="4244155"/>
    <s v="Comedy"/>
    <s v="Drama"/>
    <m/>
    <m/>
    <m/>
    <m/>
    <m/>
    <s v="Jeff, Who Lives at Home"/>
    <n v="56005"/>
    <n v="112"/>
    <s v="English"/>
    <s v="USA"/>
    <s v="R"/>
    <n v="10000000"/>
    <n v="2011"/>
    <n v="6.5"/>
    <n v="1.4"/>
    <n v="-5755845"/>
    <s v="Loss"/>
  </r>
  <r>
    <x v="1187"/>
    <n v="181"/>
    <n v="120"/>
    <n v="5004648"/>
    <s v="Drama"/>
    <s v="Romance"/>
    <m/>
    <m/>
    <m/>
    <m/>
    <m/>
    <s v="I Am Love"/>
    <n v="14031"/>
    <n v="114"/>
    <s v="Italian"/>
    <s v="Italy"/>
    <s v="R"/>
    <n v="10000000"/>
    <n v="2009"/>
    <n v="7"/>
    <n v="2"/>
    <n v="-4995352"/>
    <s v="Loss"/>
  </r>
  <r>
    <x v="1188"/>
    <n v="23"/>
    <n v="111"/>
    <n v="3333823"/>
    <s v="Drama"/>
    <s v="Mystery"/>
    <s v="Sci-Fi"/>
    <m/>
    <m/>
    <m/>
    <m/>
    <s v="Atlas Shrugged II: The Strike"/>
    <n v="5612"/>
    <n v="122"/>
    <s v="English"/>
    <s v="USA"/>
    <s v="PG-13"/>
    <n v="10000000"/>
    <n v="2012"/>
    <n v="5.5"/>
    <n v="1.8"/>
    <n v="-6666177"/>
    <s v="Loss"/>
  </r>
  <r>
    <x v="1189"/>
    <n v="30"/>
    <n v="100"/>
    <n v="3275585"/>
    <s v="Action"/>
    <s v="Crime"/>
    <s v="Drama"/>
    <s v="Thriller"/>
    <m/>
    <m/>
    <m/>
    <s v="Romeo Is Bleeding"/>
    <n v="10735"/>
    <n v="88"/>
    <s v="English"/>
    <s v="UK"/>
    <s v="R"/>
    <n v="11500000"/>
    <n v="1993"/>
    <n v="6.6"/>
    <n v="1.7"/>
    <n v="-8224415"/>
    <s v="Loss"/>
  </r>
  <r>
    <x v="143"/>
    <n v="111"/>
    <n v="89"/>
    <n v="3193102"/>
    <s v="Crime"/>
    <s v="Drama"/>
    <s v="Mystery"/>
    <s v="Thriller"/>
    <m/>
    <m/>
    <m/>
    <s v="The Limey"/>
    <n v="24412"/>
    <n v="240"/>
    <s v="English"/>
    <s v="USA"/>
    <s v="R"/>
    <n v="9000000"/>
    <n v="1999"/>
    <n v="7.1"/>
    <n v="1.5"/>
    <n v="-5806898"/>
    <s v="Loss"/>
  </r>
  <r>
    <x v="673"/>
    <n v="287"/>
    <n v="115"/>
    <n v="54557348"/>
    <s v="Crime"/>
    <s v="Drama"/>
    <s v="Thriller"/>
    <m/>
    <m/>
    <m/>
    <m/>
    <s v="Crash"/>
    <n v="361169"/>
    <n v="1624"/>
    <s v="English"/>
    <s v="Germany"/>
    <s v="R"/>
    <n v="6500000"/>
    <n v="2004"/>
    <n v="7.9"/>
    <n v="1.9"/>
    <n v="48057348"/>
    <s v="Profit"/>
  </r>
  <r>
    <x v="1190"/>
    <n v="96"/>
    <n v="135"/>
    <n v="3041803"/>
    <s v="Drama"/>
    <s v="Romance"/>
    <m/>
    <m/>
    <m/>
    <m/>
    <m/>
    <s v="The House of Mirth"/>
    <n v="6377"/>
    <n v="181"/>
    <s v="English"/>
    <s v="UK"/>
    <s v="PG"/>
    <n v="10000000"/>
    <n v="2000"/>
    <n v="7.1"/>
    <n v="2.2000000000000002"/>
    <n v="-6958197"/>
    <s v="Loss"/>
  </r>
  <r>
    <x v="1191"/>
    <n v="27"/>
    <n v="92"/>
    <n v="3060858"/>
    <s v="Action"/>
    <s v="Drama"/>
    <s v="Thriller"/>
    <m/>
    <m/>
    <m/>
    <m/>
    <s v="Malone"/>
    <n v="1768"/>
    <n v="37"/>
    <s v="English"/>
    <s v="USA"/>
    <s v="R"/>
    <n v="10000000"/>
    <n v="1987"/>
    <n v="5.6"/>
    <n v="1.5"/>
    <n v="-6939142"/>
    <s v="Loss"/>
  </r>
  <r>
    <x v="743"/>
    <n v="44"/>
    <n v="120"/>
    <n v="1055654"/>
    <s v="Drama"/>
    <s v="Romance"/>
    <s v="Sport"/>
    <m/>
    <m/>
    <m/>
    <m/>
    <s v="Peaceful Warrior"/>
    <n v="20426"/>
    <n v="175"/>
    <s v="English"/>
    <s v="Germany"/>
    <s v="PG-13"/>
    <n v="10000000"/>
    <n v="2006"/>
    <n v="7.3"/>
    <n v="2"/>
    <n v="-8944346"/>
    <s v="Loss"/>
  </r>
  <r>
    <x v="1192"/>
    <n v="49"/>
    <n v="97"/>
    <n v="2331318"/>
    <s v="Comedy"/>
    <m/>
    <m/>
    <m/>
    <m/>
    <m/>
    <m/>
    <s v="Bucky Larson: Born to Be a Star"/>
    <n v="9541"/>
    <n v="64"/>
    <s v="English"/>
    <s v="USA"/>
    <s v="R"/>
    <n v="10000000"/>
    <n v="2011"/>
    <n v="3.3"/>
    <n v="1.6"/>
    <n v="-7668682"/>
    <s v="Loss"/>
  </r>
  <r>
    <x v="415"/>
    <n v="57"/>
    <n v="135"/>
    <n v="2185266"/>
    <s v="Comedy"/>
    <s v="Drama"/>
    <s v="Music"/>
    <m/>
    <m/>
    <m/>
    <m/>
    <s v="Bamboozled"/>
    <n v="8720"/>
    <n v="186"/>
    <s v="English"/>
    <s v="USA"/>
    <s v="R"/>
    <n v="10000000"/>
    <n v="2000"/>
    <n v="6.5"/>
    <n v="2.2000000000000002"/>
    <n v="-7814734"/>
    <s v="Loss"/>
  </r>
  <r>
    <x v="1193"/>
    <n v="185"/>
    <n v="93"/>
    <n v="26583369"/>
    <s v="Horror"/>
    <s v="Mystery"/>
    <s v="Thriller"/>
    <m/>
    <m/>
    <m/>
    <m/>
    <s v="The Forest"/>
    <n v="20837"/>
    <n v="127"/>
    <s v="English"/>
    <s v="USA"/>
    <s v="PG-13"/>
    <n v="10000000"/>
    <n v="2016"/>
    <n v="4.8"/>
    <n v="1.6"/>
    <n v="16583369"/>
    <s v="Profit"/>
  </r>
  <r>
    <x v="1194"/>
    <n v="2"/>
    <n v="118"/>
    <n v="800000"/>
    <s v="Adventure"/>
    <s v="Mystery"/>
    <s v="Thriller"/>
    <m/>
    <m/>
    <m/>
    <m/>
    <s v="Sphinx"/>
    <n v="892"/>
    <n v="21"/>
    <s v="English"/>
    <s v="USA"/>
    <s v="PG"/>
    <n v="14000000"/>
    <n v="1981"/>
    <n v="5.2"/>
    <n v="2"/>
    <n v="-13200000"/>
    <s v="Loss"/>
  </r>
  <r>
    <x v="1195"/>
    <n v="270"/>
    <n v="97"/>
    <n v="7574066"/>
    <s v="Comedy"/>
    <s v="Drama"/>
    <m/>
    <m/>
    <m/>
    <m/>
    <m/>
    <s v="While We're Young"/>
    <n v="30325"/>
    <n v="96"/>
    <s v="English"/>
    <s v="USA"/>
    <s v="R"/>
    <n v="10000000"/>
    <n v="2014"/>
    <n v="6.3"/>
    <n v="1.6"/>
    <n v="-2425934"/>
    <s v="Loss"/>
  </r>
  <r>
    <x v="18"/>
    <n v="94"/>
    <n v="98"/>
    <n v="1754319"/>
    <s v="Drama"/>
    <s v="Romance"/>
    <m/>
    <m/>
    <m/>
    <m/>
    <m/>
    <s v="A Better Life"/>
    <n v="13174"/>
    <n v="81"/>
    <s v="English"/>
    <s v="USA"/>
    <s v="PG-13"/>
    <n v="10000000"/>
    <n v="2011"/>
    <n v="7.2"/>
    <n v="1.6"/>
    <n v="-8245681"/>
    <s v="Loss"/>
  </r>
  <r>
    <x v="448"/>
    <n v="157"/>
    <n v="98"/>
    <n v="1641788"/>
    <s v="Drama"/>
    <s v="Mystery"/>
    <s v="Thriller"/>
    <m/>
    <m/>
    <m/>
    <m/>
    <s v="Spider"/>
    <n v="30096"/>
    <n v="213"/>
    <s v="English"/>
    <s v="Canada"/>
    <s v="R"/>
    <n v="8000000"/>
    <n v="2002"/>
    <n v="6.8"/>
    <n v="1.6"/>
    <n v="-6358212"/>
    <s v="Loss"/>
  </r>
  <r>
    <x v="1196"/>
    <n v="49"/>
    <n v="101"/>
    <n v="1631839"/>
    <s v="Comedy"/>
    <s v="Crime"/>
    <s v="Romance"/>
    <m/>
    <m/>
    <m/>
    <m/>
    <s v="Gun Shy"/>
    <n v="5936"/>
    <n v="91"/>
    <s v="English"/>
    <s v="USA"/>
    <s v="R"/>
    <n v="10000000"/>
    <n v="2000"/>
    <n v="5.7"/>
    <n v="1.7"/>
    <n v="-8368161"/>
    <s v="Loss"/>
  </r>
  <r>
    <x v="788"/>
    <n v="80"/>
    <n v="132"/>
    <n v="1309849"/>
    <s v="Drama"/>
    <s v="Romance"/>
    <m/>
    <m/>
    <m/>
    <m/>
    <m/>
    <s v="Nicholas Nickleby"/>
    <n v="9395"/>
    <n v="103"/>
    <s v="English"/>
    <s v="UK"/>
    <s v="PG"/>
    <n v="10000000"/>
    <n v="2002"/>
    <n v="7.2"/>
    <n v="2.2000000000000002"/>
    <n v="-8690151"/>
    <s v="Loss"/>
  </r>
  <r>
    <x v="634"/>
    <n v="221"/>
    <n v="106"/>
    <n v="1939441"/>
    <s v="Biography"/>
    <s v="Crime"/>
    <s v="Drama"/>
    <m/>
    <m/>
    <m/>
    <m/>
    <s v="The Iceman"/>
    <n v="55567"/>
    <n v="144"/>
    <s v="English"/>
    <s v="USA"/>
    <s v="R"/>
    <n v="10000000"/>
    <n v="2012"/>
    <n v="6.9"/>
    <n v="1.8"/>
    <n v="-8060559"/>
    <s v="Loss"/>
  </r>
  <r>
    <x v="1072"/>
    <n v="90"/>
    <n v="87"/>
    <n v="1276984"/>
    <s v="Comedy"/>
    <s v="Crime"/>
    <s v="Thriller"/>
    <m/>
    <m/>
    <m/>
    <m/>
    <s v="Cecil B. DeMented"/>
    <n v="11403"/>
    <n v="150"/>
    <s v="English"/>
    <s v="France"/>
    <s v="R"/>
    <n v="10000000"/>
    <n v="2000"/>
    <n v="6.2"/>
    <n v="1.4"/>
    <n v="-8723016"/>
    <s v="Loss"/>
  </r>
  <r>
    <x v="390"/>
    <n v="376"/>
    <n v="98"/>
    <n v="1987762"/>
    <s v="Crime"/>
    <s v="Drama"/>
    <s v="Romance"/>
    <s v="Thriller"/>
    <m/>
    <m/>
    <m/>
    <s v="Killer Joe"/>
    <n v="59297"/>
    <n v="216"/>
    <s v="English"/>
    <s v="USA"/>
    <s v="R"/>
    <n v="11000000"/>
    <n v="2011"/>
    <n v="6.7"/>
    <n v="1.6"/>
    <n v="-9012238"/>
    <s v="Loss"/>
  </r>
  <r>
    <x v="1197"/>
    <n v="144"/>
    <n v="96"/>
    <n v="1474508"/>
    <s v="Comedy"/>
    <s v="Drama"/>
    <m/>
    <m/>
    <m/>
    <m/>
    <m/>
    <s v="The Joneses"/>
    <n v="33473"/>
    <n v="88"/>
    <s v="English"/>
    <s v="USA"/>
    <s v="R"/>
    <n v="5000000"/>
    <n v="2009"/>
    <n v="6.5"/>
    <n v="1.6"/>
    <n v="-3525492"/>
    <s v="Loss"/>
  </r>
  <r>
    <x v="1198"/>
    <n v="82"/>
    <n v="104"/>
    <n v="1011054"/>
    <s v="Crime"/>
    <s v="Drama"/>
    <s v="Thriller"/>
    <m/>
    <m/>
    <m/>
    <m/>
    <s v="Owning Mahowny"/>
    <n v="10585"/>
    <n v="83"/>
    <s v="English"/>
    <s v="Canada"/>
    <s v="R"/>
    <n v="10000000"/>
    <n v="2003"/>
    <n v="7.2"/>
    <n v="1.7"/>
    <n v="-8988946"/>
    <s v="Loss"/>
  </r>
  <r>
    <x v="1199"/>
    <n v="51"/>
    <n v="93"/>
    <n v="900926"/>
    <s v="Comedy"/>
    <m/>
    <m/>
    <m/>
    <m/>
    <m/>
    <m/>
    <s v="The Brothers Solomon"/>
    <n v="9517"/>
    <n v="46"/>
    <s v="English"/>
    <s v="USA"/>
    <s v="R"/>
    <n v="10000000"/>
    <n v="2007"/>
    <n v="5.3"/>
    <n v="1.6"/>
    <n v="-9099074"/>
    <s v="Loss"/>
  </r>
  <r>
    <x v="561"/>
    <n v="192"/>
    <n v="95"/>
    <n v="866778"/>
    <s v="Drama"/>
    <s v="Romance"/>
    <m/>
    <m/>
    <m/>
    <m/>
    <m/>
    <s v="My Blueberry Nights"/>
    <n v="44208"/>
    <n v="117"/>
    <s v="English"/>
    <s v="Hong Kong"/>
    <s v="PG-13"/>
    <n v="10000000"/>
    <n v="2007"/>
    <n v="6.7"/>
    <n v="1.6"/>
    <n v="-9133222"/>
    <s v="Loss"/>
  </r>
  <r>
    <x v="123"/>
    <n v="71"/>
    <n v="89"/>
    <n v="598645"/>
    <s v="Comedy"/>
    <s v="Romance"/>
    <m/>
    <m/>
    <m/>
    <m/>
    <m/>
    <s v="Swept Away"/>
    <n v="13145"/>
    <n v="215"/>
    <s v="English"/>
    <s v="UK"/>
    <s v="R"/>
    <n v="10000000"/>
    <n v="2002"/>
    <n v="3.6"/>
    <n v="1.5"/>
    <n v="-9401355"/>
    <s v="Loss"/>
  </r>
  <r>
    <x v="1200"/>
    <n v="79"/>
    <n v="107"/>
    <n v="578527"/>
    <s v="Action"/>
    <s v="Comedy"/>
    <s v="Thriller"/>
    <m/>
    <m/>
    <m/>
    <m/>
    <s v="War, Inc."/>
    <n v="20008"/>
    <n v="112"/>
    <s v="English"/>
    <s v="USA"/>
    <s v="R"/>
    <n v="10000000"/>
    <n v="2008"/>
    <n v="5.7"/>
    <n v="1.8"/>
    <n v="-9421473"/>
    <s v="Loss"/>
  </r>
  <r>
    <x v="856"/>
    <n v="246"/>
    <n v="85"/>
    <n v="488872"/>
    <s v="Action"/>
    <s v="Comedy"/>
    <s v="Sport"/>
    <m/>
    <m/>
    <m/>
    <m/>
    <s v="Shaolin Soccer"/>
    <n v="56923"/>
    <n v="243"/>
    <s v="Cantonese"/>
    <s v="Hong Kong"/>
    <s v="PG"/>
    <n v="10000000"/>
    <n v="2001"/>
    <n v="7.3"/>
    <n v="1.4"/>
    <n v="-9511128"/>
    <s v="Loss"/>
  </r>
  <r>
    <x v="1201"/>
    <n v="115"/>
    <n v="93"/>
    <n v="365734"/>
    <s v="Drama"/>
    <m/>
    <m/>
    <m/>
    <m/>
    <m/>
    <m/>
    <s v="The Brown Bunny"/>
    <n v="11487"/>
    <n v="226"/>
    <s v="English"/>
    <s v="USA"/>
    <s v="Not Rated"/>
    <n v="10000000"/>
    <n v="2003"/>
    <n v="5"/>
    <n v="1.6"/>
    <n v="-9634266"/>
    <s v="Loss"/>
  </r>
  <r>
    <x v="1202"/>
    <n v="129"/>
    <n v="103"/>
    <n v="3093491"/>
    <s v="Biography"/>
    <s v="Drama"/>
    <m/>
    <m/>
    <m/>
    <m/>
    <m/>
    <s v="Rosewater"/>
    <n v="8307"/>
    <n v="37"/>
    <s v="English"/>
    <s v="USA"/>
    <s v="R"/>
    <n v="5000000"/>
    <n v="2014"/>
    <n v="6.6"/>
    <n v="1.7"/>
    <n v="-1906509"/>
    <s v="Loss"/>
  </r>
  <r>
    <x v="1203"/>
    <n v="73"/>
    <n v="111"/>
    <n v="228524"/>
    <s v="Comedy"/>
    <s v="Drama"/>
    <m/>
    <m/>
    <m/>
    <m/>
    <m/>
    <s v="Imaginary Heroes"/>
    <n v="8708"/>
    <n v="56"/>
    <s v="English"/>
    <s v="USA"/>
    <s v="R"/>
    <n v="4000000"/>
    <n v="2004"/>
    <n v="7.3"/>
    <n v="1.8"/>
    <n v="-3771476"/>
    <s v="Loss"/>
  </r>
  <r>
    <x v="1204"/>
    <n v="43"/>
    <n v="86"/>
    <n v="226792"/>
    <s v="Action"/>
    <s v="Comedy"/>
    <s v="Drama"/>
    <m/>
    <m/>
    <m/>
    <m/>
    <s v="High Heels and Low Lifes"/>
    <n v="3080"/>
    <n v="44"/>
    <s v="English"/>
    <s v="UK"/>
    <s v="R"/>
    <n v="10000000"/>
    <n v="2001"/>
    <n v="6.2"/>
    <n v="1.4"/>
    <n v="-9773208"/>
    <s v="Loss"/>
  </r>
  <r>
    <x v="1205"/>
    <n v="200"/>
    <n v="90"/>
    <n v="136432"/>
    <s v="Comedy"/>
    <s v="Horror"/>
    <s v="Thriller"/>
    <m/>
    <m/>
    <m/>
    <m/>
    <s v="Severance"/>
    <n v="31890"/>
    <n v="194"/>
    <s v="English"/>
    <s v="UK"/>
    <s v="R"/>
    <n v="5000000"/>
    <n v="2006"/>
    <n v="6.6"/>
    <n v="1.5"/>
    <n v="-4863568"/>
    <s v="Loss"/>
  </r>
  <r>
    <x v="1112"/>
    <n v="79"/>
    <n v="82"/>
    <n v="131617"/>
    <s v="Drama"/>
    <s v="Thriller"/>
    <m/>
    <m/>
    <m/>
    <m/>
    <m/>
    <s v="Edmond"/>
    <n v="9971"/>
    <n v="119"/>
    <s v="English"/>
    <s v="USA"/>
    <s v="R"/>
    <n v="10000000"/>
    <n v="2005"/>
    <n v="6.3"/>
    <n v="1.4"/>
    <n v="-9868383"/>
    <s v="Loss"/>
  </r>
  <r>
    <x v="1206"/>
    <n v="17"/>
    <n v="83"/>
    <n v="126247"/>
    <s v="Comedy"/>
    <s v="Crime"/>
    <m/>
    <m/>
    <m/>
    <m/>
    <m/>
    <s v="Police Academy: Mission to Moscow"/>
    <n v="24958"/>
    <n v="103"/>
    <s v="English"/>
    <s v="USA"/>
    <s v="PG"/>
    <n v="6200000"/>
    <n v="1994"/>
    <n v="3.3"/>
    <n v="1.4"/>
    <n v="-6073753"/>
    <s v="Loss"/>
  </r>
  <r>
    <x v="1207"/>
    <n v="29"/>
    <n v="86"/>
    <n v="15447"/>
    <s v="Comedy"/>
    <m/>
    <m/>
    <m/>
    <m/>
    <m/>
    <m/>
    <s v="An Alan Smithee Film: Burn Hollywood Burn"/>
    <n v="2971"/>
    <n v="85"/>
    <s v="English"/>
    <s v="USA"/>
    <s v="R"/>
    <n v="10000000"/>
    <n v="1997"/>
    <n v="3.5"/>
    <n v="1.4"/>
    <n v="-9984553"/>
    <s v="Loss"/>
  </r>
  <r>
    <x v="1208"/>
    <n v="23"/>
    <n v="91"/>
    <n v="19348"/>
    <s v="Comedy"/>
    <s v="Drama"/>
    <m/>
    <m/>
    <m/>
    <m/>
    <m/>
    <s v="The Open Road"/>
    <n v="2941"/>
    <n v="11"/>
    <s v="English"/>
    <s v="USA"/>
    <s v="PG-13"/>
    <n v="10000000"/>
    <n v="2009"/>
    <n v="5.5"/>
    <n v="1.5"/>
    <n v="-9980652"/>
    <s v="Loss"/>
  </r>
  <r>
    <x v="1209"/>
    <n v="22"/>
    <n v="90"/>
    <n v="100503"/>
    <s v="Comedy"/>
    <s v="Romance"/>
    <m/>
    <m/>
    <m/>
    <m/>
    <m/>
    <s v="The Good Guy"/>
    <n v="7759"/>
    <n v="20"/>
    <s v="English"/>
    <s v="USA"/>
    <s v="R"/>
    <n v="8000000"/>
    <n v="2009"/>
    <n v="5.9"/>
    <n v="1.5"/>
    <n v="-7899497"/>
    <s v="Loss"/>
  </r>
  <r>
    <x v="1210"/>
    <n v="43"/>
    <n v="90"/>
    <n v="92900"/>
    <s v="Comedy"/>
    <s v="Drama"/>
    <m/>
    <m/>
    <m/>
    <m/>
    <m/>
    <s v="Motherhood"/>
    <n v="3662"/>
    <n v="23"/>
    <s v="English"/>
    <s v="USA"/>
    <s v="PG-13"/>
    <n v="5000000"/>
    <n v="2009"/>
    <n v="4.7"/>
    <n v="1.5"/>
    <n v="-4907100"/>
    <s v="Loss"/>
  </r>
  <r>
    <x v="1211"/>
    <n v="20"/>
    <n v="93"/>
    <n v="5561"/>
    <s v="Comedy"/>
    <s v="Romance"/>
    <m/>
    <m/>
    <m/>
    <m/>
    <m/>
    <s v="Blonde Ambition"/>
    <n v="4995"/>
    <n v="34"/>
    <s v="English"/>
    <s v="USA"/>
    <s v="PG-13"/>
    <n v="10000000"/>
    <n v="2007"/>
    <n v="3.9"/>
    <n v="1.6"/>
    <n v="-9994439"/>
    <s v="Loss"/>
  </r>
  <r>
    <x v="1212"/>
    <n v="71"/>
    <n v="104"/>
    <n v="3607"/>
    <s v="Crime"/>
    <s v="Mystery"/>
    <s v="Thriller"/>
    <m/>
    <m/>
    <m/>
    <m/>
    <s v="The Oxford Murders"/>
    <n v="22753"/>
    <n v="94"/>
    <s v="English"/>
    <s v="Spain"/>
    <s v="R"/>
    <n v="10000000"/>
    <n v="2008"/>
    <n v="6.1"/>
    <n v="1.7"/>
    <n v="-9996393"/>
    <s v="Loss"/>
  </r>
  <r>
    <x v="1213"/>
    <n v="27"/>
    <n v="85"/>
    <n v="70527"/>
    <s v="Comedy"/>
    <s v="Drama"/>
    <m/>
    <m/>
    <m/>
    <m/>
    <m/>
    <s v="Eulogy"/>
    <n v="7690"/>
    <n v="68"/>
    <s v="English"/>
    <s v="USA"/>
    <s v="R"/>
    <n v="6500000"/>
    <n v="2004"/>
    <n v="6.7"/>
    <n v="1.4"/>
    <n v="-6429473"/>
    <s v="Loss"/>
  </r>
  <r>
    <x v="685"/>
    <n v="152"/>
    <n v="135"/>
    <n v="128486"/>
    <s v="Action"/>
    <s v="Adventure"/>
    <s v="Comedy"/>
    <s v="Western"/>
    <m/>
    <m/>
    <m/>
    <s v="The Good, the Bad, the Weird"/>
    <n v="26156"/>
    <n v="74"/>
    <s v="Korean"/>
    <s v="South Korea"/>
    <s v="R"/>
    <n v="10000000"/>
    <n v="2008"/>
    <n v="7.3"/>
    <n v="2.2000000000000002"/>
    <n v="-9871514"/>
    <s v="Loss"/>
  </r>
  <r>
    <x v="1214"/>
    <n v="52"/>
    <n v="144"/>
    <n v="2483955"/>
    <s v="Drama"/>
    <s v="Romance"/>
    <m/>
    <m/>
    <m/>
    <m/>
    <m/>
    <s v="The Lost City"/>
    <n v="8369"/>
    <n v="165"/>
    <s v="English"/>
    <s v="USA"/>
    <s v="R"/>
    <n v="9600000"/>
    <n v="2005"/>
    <n v="6.7"/>
    <n v="2.4"/>
    <n v="-7116045"/>
    <s v="Loss"/>
  </r>
  <r>
    <x v="272"/>
    <n v="55"/>
    <n v="98"/>
    <n v="57176582"/>
    <s v="Comedy"/>
    <m/>
    <m/>
    <m/>
    <m/>
    <m/>
    <m/>
    <s v="Next Friday"/>
    <n v="27492"/>
    <n v="84"/>
    <s v="English"/>
    <s v="USA"/>
    <s v="R"/>
    <n v="9500000"/>
    <n v="2000"/>
    <n v="6.1"/>
    <n v="1.6"/>
    <n v="47676582"/>
    <s v="Profit"/>
  </r>
  <r>
    <x v="635"/>
    <n v="130"/>
    <n v="117"/>
    <n v="43100000"/>
    <s v="Action"/>
    <s v="Adventure"/>
    <s v="Thriller"/>
    <m/>
    <m/>
    <m/>
    <m/>
    <s v="You Only Live Twice"/>
    <n v="75280"/>
    <n v="267"/>
    <s v="English"/>
    <s v="UK"/>
    <s v="Approved"/>
    <n v="9500000"/>
    <n v="1967"/>
    <n v="6.9"/>
    <n v="2"/>
    <n v="33600000"/>
    <s v="Profit"/>
  </r>
  <r>
    <x v="916"/>
    <n v="447"/>
    <n v="127"/>
    <n v="225377"/>
    <s v="Drama"/>
    <s v="Romance"/>
    <m/>
    <m/>
    <m/>
    <m/>
    <m/>
    <s v="Amour"/>
    <n v="70382"/>
    <n v="190"/>
    <s v="French"/>
    <s v="France"/>
    <s v="PG-13"/>
    <n v="8900000"/>
    <n v="2012"/>
    <n v="7.9"/>
    <n v="2.1"/>
    <n v="-8674623"/>
    <s v="Loss"/>
  </r>
  <r>
    <x v="1215"/>
    <n v="66"/>
    <n v="98"/>
    <n v="14114488"/>
    <s v="Horror"/>
    <s v="Thriller"/>
    <m/>
    <m/>
    <m/>
    <m/>
    <m/>
    <s v="Poltergeist III"/>
    <n v="13190"/>
    <n v="114"/>
    <s v="English"/>
    <s v="USA"/>
    <s v="PG-13"/>
    <n v="10500000"/>
    <n v="1988"/>
    <n v="4.5"/>
    <n v="1.6"/>
    <n v="3614488"/>
    <s v="Profit"/>
  </r>
  <r>
    <x v="1216"/>
    <n v="61"/>
    <n v="197"/>
    <n v="46300000"/>
    <s v="Action"/>
    <s v="Adventure"/>
    <s v="Comedy"/>
    <s v="Crime"/>
    <m/>
    <m/>
    <m/>
    <s v="It's a Mad, Mad, Mad, Mad World"/>
    <n v="29323"/>
    <n v="344"/>
    <s v="English"/>
    <s v="USA"/>
    <s v="Approved"/>
    <n v="9400000"/>
    <n v="1963"/>
    <n v="7.6"/>
    <n v="3.3"/>
    <n v="36900000"/>
    <s v="Profit"/>
  </r>
  <r>
    <x v="431"/>
    <n v="56"/>
    <n v="104"/>
    <n v="2600000"/>
    <s v="Drama"/>
    <s v="War"/>
    <m/>
    <m/>
    <m/>
    <m/>
    <m/>
    <s v="Richard III"/>
    <n v="11612"/>
    <n v="88"/>
    <s v="English"/>
    <s v="UK"/>
    <s v="R"/>
    <n v="6000000"/>
    <n v="1995"/>
    <n v="7.5"/>
    <n v="1.7"/>
    <n v="-3400000"/>
    <s v="Loss"/>
  </r>
  <r>
    <x v="1039"/>
    <n v="439"/>
    <n v="130"/>
    <n v="3029870"/>
    <s v="Drama"/>
    <s v="Sci-Fi"/>
    <m/>
    <m/>
    <m/>
    <m/>
    <m/>
    <s v="Melancholia"/>
    <n v="128729"/>
    <n v="551"/>
    <s v="English"/>
    <s v="Denmark"/>
    <s v="R"/>
    <n v="7400000"/>
    <n v="2011"/>
    <n v="7.1"/>
    <n v="2.2000000000000002"/>
    <n v="-4370130"/>
    <s v="Loss"/>
  </r>
  <r>
    <x v="1217"/>
    <n v="50"/>
    <n v="176"/>
    <n v="3047539"/>
    <s v="Drama"/>
    <s v="Romance"/>
    <m/>
    <m/>
    <m/>
    <m/>
    <m/>
    <s v="Jab Tak Hai Jaan"/>
    <n v="42296"/>
    <n v="286"/>
    <s v="Hindi"/>
    <s v="India"/>
    <s v="Not Rated"/>
    <n v="7217600"/>
    <n v="2012"/>
    <n v="6.9"/>
    <n v="2.9"/>
    <n v="-4170061"/>
    <s v="Loss"/>
  </r>
  <r>
    <x v="17"/>
    <n v="392"/>
    <n v="116"/>
    <n v="78900000"/>
    <s v="Horror"/>
    <s v="Sci-Fi"/>
    <m/>
    <m/>
    <m/>
    <m/>
    <m/>
    <s v="Alien"/>
    <n v="563827"/>
    <n v="1110"/>
    <s v="English"/>
    <s v="UK"/>
    <s v="R"/>
    <n v="11000000"/>
    <n v="1979"/>
    <n v="8.5"/>
    <n v="1.9"/>
    <n v="67900000"/>
    <s v="Profit"/>
  </r>
  <r>
    <x v="589"/>
    <n v="277"/>
    <n v="88"/>
    <n v="30859000"/>
    <s v="Horror"/>
    <s v="Thriller"/>
    <m/>
    <m/>
    <m/>
    <m/>
    <m/>
    <s v="The Texas Chain Saw Massacre"/>
    <n v="96410"/>
    <n v="826"/>
    <s v="English"/>
    <s v="USA"/>
    <s v="R"/>
    <n v="83532"/>
    <n v="1974"/>
    <n v="7.5"/>
    <n v="1.5"/>
    <n v="30775468"/>
    <s v="Profit"/>
  </r>
  <r>
    <x v="1218"/>
    <n v="259"/>
    <n v="106"/>
    <n v="3571735"/>
    <s v="Biography"/>
    <s v="Drama"/>
    <s v="Music"/>
    <m/>
    <m/>
    <m/>
    <m/>
    <s v="The Runaways"/>
    <n v="39260"/>
    <n v="129"/>
    <s v="English"/>
    <s v="USA"/>
    <s v="R"/>
    <n v="10000000"/>
    <n v="2010"/>
    <n v="6.6"/>
    <n v="1.8"/>
    <n v="-6428265"/>
    <s v="Loss"/>
  </r>
  <r>
    <x v="562"/>
    <n v="66"/>
    <n v="181"/>
    <n v="50000000"/>
    <s v="Drama"/>
    <s v="Family"/>
    <s v="Musical"/>
    <s v="Romance"/>
    <m/>
    <m/>
    <m/>
    <s v="Fiddler on the Roof"/>
    <n v="29839"/>
    <n v="150"/>
    <s v="English"/>
    <s v="USA"/>
    <s v="G"/>
    <n v="9000000"/>
    <n v="1971"/>
    <n v="8"/>
    <n v="3"/>
    <n v="41000000"/>
    <s v="Profit"/>
  </r>
  <r>
    <x v="1219"/>
    <n v="129"/>
    <n v="130"/>
    <n v="63600000"/>
    <s v="Action"/>
    <s v="Adventure"/>
    <s v="Thriller"/>
    <m/>
    <m/>
    <m/>
    <m/>
    <s v="Thunderball"/>
    <n v="82073"/>
    <n v="275"/>
    <s v="English"/>
    <s v="UK"/>
    <s v="Approved"/>
    <n v="9000000"/>
    <n v="1965"/>
    <n v="7"/>
    <n v="2.2000000000000002"/>
    <n v="54600000"/>
    <s v="Profit"/>
  </r>
  <r>
    <x v="258"/>
    <n v="29"/>
    <n v="123"/>
    <n v="36049108"/>
    <s v="Action"/>
    <s v="Crime"/>
    <s v="Drama"/>
    <s v="Romance"/>
    <s v="Thriller"/>
    <m/>
    <m/>
    <s v="Set It Off"/>
    <n v="10139"/>
    <n v="70"/>
    <s v="English"/>
    <s v="USA"/>
    <s v="R"/>
    <n v="9000000"/>
    <n v="1996"/>
    <n v="6.8"/>
    <n v="2"/>
    <n v="27049108"/>
    <s v="Profit"/>
  </r>
  <r>
    <x v="711"/>
    <n v="32"/>
    <n v="120"/>
    <n v="34074895"/>
    <s v="Comedy"/>
    <s v="Drama"/>
    <m/>
    <m/>
    <m/>
    <m/>
    <m/>
    <s v="The Best Man"/>
    <n v="6525"/>
    <n v="79"/>
    <s v="English"/>
    <s v="USA"/>
    <s v="R"/>
    <n v="9000000"/>
    <n v="1999"/>
    <n v="6.7"/>
    <n v="2"/>
    <n v="25074895"/>
    <s v="Profit"/>
  </r>
  <r>
    <x v="1046"/>
    <n v="142"/>
    <n v="87"/>
    <n v="33244684"/>
    <s v="Fantasy"/>
    <s v="Horror"/>
    <m/>
    <m/>
    <m/>
    <m/>
    <m/>
    <s v="Child's Play"/>
    <n v="62038"/>
    <n v="281"/>
    <s v="English"/>
    <s v="USA"/>
    <s v="R"/>
    <n v="9000000"/>
    <n v="1988"/>
    <n v="6.5"/>
    <n v="1.4"/>
    <n v="24244684"/>
    <s v="Profit"/>
  </r>
  <r>
    <x v="1220"/>
    <n v="263"/>
    <n v="123"/>
    <n v="24530513"/>
    <s v="Documentary"/>
    <s v="Drama"/>
    <m/>
    <m/>
    <m/>
    <m/>
    <m/>
    <s v="Sicko"/>
    <n v="66610"/>
    <n v="429"/>
    <s v="English"/>
    <s v="USA"/>
    <s v="PG-13"/>
    <n v="9000000"/>
    <n v="2007"/>
    <n v="8"/>
    <n v="2"/>
    <n v="15530513"/>
    <s v="Profit"/>
  </r>
  <r>
    <x v="1153"/>
    <n v="285"/>
    <n v="103"/>
    <n v="71519230"/>
    <s v="Action"/>
    <s v="Horror"/>
    <s v="Sci-Fi"/>
    <s v="Thriller"/>
    <m/>
    <m/>
    <m/>
    <s v="The Purge: Anarchy"/>
    <n v="92364"/>
    <n v="244"/>
    <s v="English"/>
    <s v="USA"/>
    <s v="R"/>
    <n v="9000000"/>
    <n v="2014"/>
    <n v="6.5"/>
    <n v="1.7"/>
    <n v="62519230"/>
    <s v="Profit"/>
  </r>
  <r>
    <x v="1221"/>
    <n v="64"/>
    <n v="91"/>
    <n v="20035310"/>
    <s v="Comedy"/>
    <s v="Drama"/>
    <s v="Romance"/>
    <m/>
    <m/>
    <m/>
    <m/>
    <s v="Down to You"/>
    <n v="12324"/>
    <n v="173"/>
    <s v="English"/>
    <s v="USA"/>
    <s v="PG-13"/>
    <n v="9000000"/>
    <n v="2000"/>
    <n v="4.9000000000000004"/>
    <n v="1.5"/>
    <n v="11035310"/>
    <s v="Profit"/>
  </r>
  <r>
    <x v="1055"/>
    <n v="150"/>
    <n v="88"/>
    <n v="18225165"/>
    <s v="Adventure"/>
    <s v="Comedy"/>
    <m/>
    <m/>
    <m/>
    <m/>
    <m/>
    <s v="Harold &amp; Kumar Go to White Castle"/>
    <n v="155262"/>
    <n v="316"/>
    <s v="English"/>
    <s v="USA"/>
    <s v="R"/>
    <n v="9000000"/>
    <n v="2004"/>
    <n v="7.1"/>
    <n v="1.5"/>
    <n v="9225165"/>
    <s v="Profit"/>
  </r>
  <r>
    <x v="362"/>
    <n v="136"/>
    <n v="126"/>
    <n v="17804273"/>
    <s v="Drama"/>
    <s v="Thriller"/>
    <m/>
    <m/>
    <m/>
    <m/>
    <m/>
    <s v="The Contender"/>
    <n v="20449"/>
    <n v="370"/>
    <s v="English"/>
    <s v="USA"/>
    <s v="R"/>
    <n v="20000000"/>
    <n v="2000"/>
    <n v="7"/>
    <n v="2.1"/>
    <n v="-2195727"/>
    <s v="Loss"/>
  </r>
  <r>
    <x v="1222"/>
    <n v="132"/>
    <n v="120"/>
    <n v="16938179"/>
    <s v="Crime"/>
    <s v="Drama"/>
    <s v="Thriller"/>
    <m/>
    <m/>
    <m/>
    <m/>
    <s v="Boiler Room"/>
    <n v="41313"/>
    <n v="246"/>
    <s v="English"/>
    <s v="USA"/>
    <s v="R"/>
    <n v="8000000"/>
    <n v="2000"/>
    <n v="7"/>
    <n v="2"/>
    <n v="8938179"/>
    <s v="Profit"/>
  </r>
  <r>
    <x v="870"/>
    <n v="186"/>
    <n v="94"/>
    <n v="16235293"/>
    <s v="Horror"/>
    <m/>
    <m/>
    <m/>
    <m/>
    <m/>
    <m/>
    <s v="Black Christmas"/>
    <n v="19918"/>
    <n v="278"/>
    <s v="English"/>
    <s v="USA"/>
    <s v="R"/>
    <n v="9000000"/>
    <n v="2006"/>
    <n v="4.5"/>
    <n v="1.6"/>
    <n v="7235293"/>
    <s v="Profit"/>
  </r>
  <r>
    <x v="81"/>
    <n v="46"/>
    <n v="137"/>
    <n v="10161099"/>
    <s v="Action"/>
    <s v="Biography"/>
    <s v="Drama"/>
    <s v="History"/>
    <s v="Romance"/>
    <s v="War"/>
    <m/>
    <s v="Henry V"/>
    <n v="23441"/>
    <n v="108"/>
    <s v="English"/>
    <s v="UK"/>
    <s v="PG-13"/>
    <n v="9000000"/>
    <n v="1989"/>
    <n v="7.7"/>
    <n v="2.2999999999999998"/>
    <n v="1161099"/>
    <s v="Profit"/>
  </r>
  <r>
    <x v="85"/>
    <n v="117"/>
    <n v="119"/>
    <n v="6047856"/>
    <s v="Action"/>
    <s v="Crime"/>
    <s v="Drama"/>
    <s v="Thriller"/>
    <m/>
    <m/>
    <m/>
    <s v="The Way of the Gun"/>
    <n v="27536"/>
    <n v="327"/>
    <s v="English"/>
    <s v="USA"/>
    <s v="R"/>
    <n v="8500000"/>
    <n v="2000"/>
    <n v="6.7"/>
    <n v="2"/>
    <n v="-2452144"/>
    <s v="Loss"/>
  </r>
  <r>
    <x v="498"/>
    <n v="136"/>
    <n v="99"/>
    <n v="4681503"/>
    <s v="Comedy"/>
    <s v="Drama"/>
    <m/>
    <m/>
    <m/>
    <m/>
    <m/>
    <s v="Igby Goes Down"/>
    <n v="29058"/>
    <n v="238"/>
    <s v="English"/>
    <s v="USA"/>
    <s v="R"/>
    <n v="9000000"/>
    <n v="2002"/>
    <n v="7"/>
    <n v="1.6"/>
    <n v="-4318497"/>
    <s v="Loss"/>
  </r>
  <r>
    <x v="1223"/>
    <n v="15"/>
    <n v="79"/>
    <n v="4350774"/>
    <s v="Comedy"/>
    <m/>
    <m/>
    <m/>
    <m/>
    <m/>
    <m/>
    <s v="PCU"/>
    <n v="10476"/>
    <n v="52"/>
    <s v="English"/>
    <s v="USA"/>
    <s v="PG-13"/>
    <n v="8000000"/>
    <n v="1994"/>
    <n v="6.5"/>
    <n v="1.3"/>
    <n v="-3649226"/>
    <s v="Loss"/>
  </r>
  <r>
    <x v="1051"/>
    <n v="65"/>
    <n v="95"/>
    <n v="2955039"/>
    <s v="Biography"/>
    <s v="Drama"/>
    <s v="Sport"/>
    <m/>
    <m/>
    <m/>
    <m/>
    <s v="Gracie"/>
    <n v="3624"/>
    <n v="27"/>
    <s v="English"/>
    <s v="USA"/>
    <s v="PG-13"/>
    <n v="9000000"/>
    <n v="2007"/>
    <n v="6.2"/>
    <n v="1.6"/>
    <n v="-6044961"/>
    <s v="Loss"/>
  </r>
  <r>
    <x v="906"/>
    <n v="100"/>
    <n v="103"/>
    <n v="1530535"/>
    <s v="Comedy"/>
    <s v="Drama"/>
    <s v="Romance"/>
    <m/>
    <m/>
    <m/>
    <m/>
    <s v="Trust the Man"/>
    <n v="7833"/>
    <n v="63"/>
    <s v="English"/>
    <s v="USA"/>
    <s v="R"/>
    <n v="9000000"/>
    <n v="2005"/>
    <n v="5.7"/>
    <n v="1.7"/>
    <n v="-7469465"/>
    <s v="Loss"/>
  </r>
  <r>
    <x v="844"/>
    <n v="129"/>
    <n v="92"/>
    <n v="4881867"/>
    <s v="Comedy"/>
    <s v="Music"/>
    <m/>
    <m/>
    <m/>
    <m/>
    <m/>
    <s v="Hamlet 2"/>
    <n v="15200"/>
    <n v="76"/>
    <s v="English"/>
    <s v="USA"/>
    <s v="R"/>
    <n v="9000000"/>
    <n v="2008"/>
    <n v="6.4"/>
    <n v="1.5"/>
    <n v="-4118133"/>
    <s v="Loss"/>
  </r>
  <r>
    <x v="904"/>
    <n v="67"/>
    <n v="84"/>
    <n v="11860839"/>
    <s v="Documentary"/>
    <s v="Music"/>
    <m/>
    <m/>
    <m/>
    <m/>
    <m/>
    <s v="Glee: The 3D Concert Movie"/>
    <n v="5156"/>
    <n v="21"/>
    <s v="English"/>
    <s v="USA"/>
    <s v="PG"/>
    <n v="9000000"/>
    <n v="2011"/>
    <n v="5.4"/>
    <n v="1.4"/>
    <n v="2860839"/>
    <s v="Profit"/>
  </r>
  <r>
    <x v="1224"/>
    <n v="31"/>
    <n v="300"/>
    <n v="454255"/>
    <s v="Action"/>
    <s v="Adventure"/>
    <s v="Drama"/>
    <s v="History"/>
    <s v="War"/>
    <m/>
    <m/>
    <s v="The Legend of Suriyothai"/>
    <n v="1666"/>
    <n v="47"/>
    <s v="Thai"/>
    <s v="Thailand"/>
    <s v="R"/>
    <n v="400000000"/>
    <n v="2001"/>
    <n v="6.6"/>
    <n v="5"/>
    <n v="-399545745"/>
    <s v="Loss"/>
  </r>
  <r>
    <x v="1225"/>
    <n v="76"/>
    <n v="120"/>
    <n v="349618"/>
    <s v="Horror"/>
    <m/>
    <m/>
    <m/>
    <m/>
    <m/>
    <m/>
    <s v="Two Evil Eyes"/>
    <n v="4302"/>
    <n v="45"/>
    <s v="English"/>
    <s v="Italy"/>
    <s v="R"/>
    <n v="9000000"/>
    <n v="1990"/>
    <n v="6.1"/>
    <n v="2"/>
    <n v="-8650382"/>
    <s v="Loss"/>
  </r>
  <r>
    <x v="871"/>
    <n v="81"/>
    <n v="121"/>
    <n v="112935"/>
    <s v="Drama"/>
    <m/>
    <m/>
    <m/>
    <m/>
    <m/>
    <m/>
    <s v="All or Nothing"/>
    <n v="8161"/>
    <n v="94"/>
    <s v="English"/>
    <s v="UK"/>
    <s v="R"/>
    <n v="9000000"/>
    <n v="2002"/>
    <n v="7.6"/>
    <n v="2"/>
    <n v="-8887065"/>
    <s v="Loss"/>
  </r>
  <r>
    <x v="1226"/>
    <n v="26"/>
    <n v="97"/>
    <n v="883887"/>
    <s v="Drama"/>
    <m/>
    <m/>
    <m/>
    <m/>
    <m/>
    <m/>
    <s v="Princess Kaiulani"/>
    <n v="1201"/>
    <n v="14"/>
    <s v="English"/>
    <s v="USA"/>
    <s v="PG"/>
    <n v="9000000"/>
    <n v="2009"/>
    <n v="6.2"/>
    <n v="1.6"/>
    <n v="-8116113"/>
    <s v="Loss"/>
  </r>
  <r>
    <x v="1020"/>
    <n v="24"/>
    <n v="86"/>
    <n v="13751"/>
    <s v="Drama"/>
    <s v="Family"/>
    <m/>
    <m/>
    <m/>
    <m/>
    <m/>
    <s v="Opal Dream"/>
    <n v="813"/>
    <n v="6"/>
    <s v="English"/>
    <s v="Australia"/>
    <s v="PG"/>
    <n v="11400000"/>
    <n v="2006"/>
    <n v="6.6"/>
    <n v="1.4"/>
    <n v="-11386249"/>
    <s v="Loss"/>
  </r>
  <r>
    <x v="1227"/>
    <n v="80"/>
    <n v="45"/>
    <n v="145109"/>
    <s v="Drama"/>
    <s v="History"/>
    <s v="Thriller"/>
    <s v="War"/>
    <m/>
    <m/>
    <m/>
    <s v="Flame and Citron"/>
    <n v="14247"/>
    <n v="44"/>
    <s v="Danish"/>
    <s v="Denmark"/>
    <s v="Not Rated"/>
    <n v="45000000"/>
    <n v="2008"/>
    <n v="7.3"/>
    <n v="0.8"/>
    <n v="-44854891"/>
    <s v="Loss"/>
  </r>
  <r>
    <x v="1228"/>
    <n v="41"/>
    <n v="97"/>
    <n v="1046166"/>
    <s v="Comedy"/>
    <s v="Music"/>
    <s v="Romance"/>
    <m/>
    <m/>
    <m/>
    <m/>
    <s v="Undiscovered"/>
    <n v="2599"/>
    <n v="45"/>
    <s v="English"/>
    <s v="Germany"/>
    <s v="PG-13"/>
    <n v="9000000"/>
    <n v="2005"/>
    <n v="4.2"/>
    <n v="1.6"/>
    <n v="-7953834"/>
    <s v="Loss"/>
  </r>
  <r>
    <x v="1229"/>
    <n v="35"/>
    <n v="93"/>
    <n v="174635000"/>
    <s v="Adventure"/>
    <s v="Comedy"/>
    <m/>
    <m/>
    <m/>
    <m/>
    <m/>
    <s v="Crocodile Dundee"/>
    <n v="74743"/>
    <n v="93"/>
    <s v="English"/>
    <s v="Australia"/>
    <s v="PG-13"/>
    <n v="8800000"/>
    <n v="1986"/>
    <n v="6.5"/>
    <n v="1.6"/>
    <n v="165835000"/>
    <s v="Profit"/>
  </r>
  <r>
    <x v="1230"/>
    <n v="133"/>
    <n v="84"/>
    <n v="14373825"/>
    <s v="Crime"/>
    <s v="Mystery"/>
    <s v="Thriller"/>
    <m/>
    <m/>
    <m/>
    <m/>
    <s v="Awake"/>
    <n v="63216"/>
    <n v="196"/>
    <s v="English"/>
    <s v="USA"/>
    <s v="R"/>
    <n v="8600000"/>
    <n v="2007"/>
    <n v="6.5"/>
    <n v="1.4"/>
    <n v="5773825"/>
    <s v="Profit"/>
  </r>
  <r>
    <x v="1231"/>
    <n v="66"/>
    <n v="96"/>
    <n v="162"/>
    <s v="Action"/>
    <s v="Crime"/>
    <s v="Thriller"/>
    <m/>
    <m/>
    <m/>
    <m/>
    <s v="Skin Trade"/>
    <n v="5228"/>
    <n v="38"/>
    <s v="English"/>
    <s v="Thailand"/>
    <s v="R"/>
    <n v="9000000"/>
    <n v="2014"/>
    <n v="5.7"/>
    <n v="1.6"/>
    <n v="-8999838"/>
    <s v="Loss"/>
  </r>
  <r>
    <x v="401"/>
    <n v="273"/>
    <n v="112"/>
    <n v="39462438"/>
    <s v="Drama"/>
    <s v="Music"/>
    <s v="Romance"/>
    <m/>
    <m/>
    <m/>
    <m/>
    <s v="Crazy Heart"/>
    <n v="67760"/>
    <n v="226"/>
    <s v="English"/>
    <s v="USA"/>
    <s v="R"/>
    <n v="7000000"/>
    <n v="2009"/>
    <n v="7.3"/>
    <n v="1.9"/>
    <n v="32462438"/>
    <s v="Profit"/>
  </r>
  <r>
    <x v="1232"/>
    <n v="32"/>
    <n v="125"/>
    <n v="29200000"/>
    <s v="Drama"/>
    <s v="Music"/>
    <s v="Romance"/>
    <m/>
    <m/>
    <m/>
    <m/>
    <s v="The Rose"/>
    <n v="6142"/>
    <n v="52"/>
    <s v="English"/>
    <s v="USA"/>
    <s v="R"/>
    <n v="8500000"/>
    <n v="1979"/>
    <n v="6.9"/>
    <n v="2.1"/>
    <n v="20700000"/>
    <s v="Profit"/>
  </r>
  <r>
    <x v="1233"/>
    <n v="52"/>
    <n v="96"/>
    <n v="21564616"/>
    <s v="Comedy"/>
    <m/>
    <m/>
    <m/>
    <m/>
    <m/>
    <m/>
    <s v="Baggage Claim"/>
    <n v="7098"/>
    <n v="41"/>
    <s v="English"/>
    <s v="USA"/>
    <s v="PG-13"/>
    <n v="8500000"/>
    <n v="2013"/>
    <n v="5"/>
    <n v="1.6"/>
    <n v="13064616"/>
    <s v="Profit"/>
  </r>
  <r>
    <x v="643"/>
    <n v="175"/>
    <n v="103"/>
    <n v="14879556"/>
    <s v="Comedy"/>
    <s v="Drama"/>
    <m/>
    <m/>
    <m/>
    <m/>
    <m/>
    <s v="Election"/>
    <n v="73640"/>
    <n v="441"/>
    <s v="English"/>
    <s v="USA"/>
    <s v="R"/>
    <n v="8000000"/>
    <n v="1999"/>
    <n v="7.3"/>
    <n v="1.7"/>
    <n v="6879556"/>
    <s v="Profit"/>
  </r>
  <r>
    <x v="1234"/>
    <n v="132"/>
    <n v="101"/>
    <n v="34017854"/>
    <s v="Comedy"/>
    <m/>
    <m/>
    <m/>
    <m/>
    <m/>
    <m/>
    <s v="The DUFF"/>
    <n v="51326"/>
    <n v="116"/>
    <s v="English"/>
    <s v="USA"/>
    <s v="PG-13"/>
    <n v="8500000"/>
    <n v="2015"/>
    <n v="6.5"/>
    <n v="1.7"/>
    <n v="25517854"/>
    <s v="Profit"/>
  </r>
  <r>
    <x v="1235"/>
    <n v="66"/>
    <n v="104"/>
    <n v="4273372"/>
    <s v="Drama"/>
    <s v="Music"/>
    <s v="Romance"/>
    <m/>
    <m/>
    <m/>
    <m/>
    <s v="Glitter"/>
    <n v="19412"/>
    <n v="308"/>
    <s v="English"/>
    <s v="USA"/>
    <s v="PG-13"/>
    <n v="22000000"/>
    <n v="2001"/>
    <n v="2.1"/>
    <n v="1.7"/>
    <n v="-17726628"/>
    <s v="Loss"/>
  </r>
  <r>
    <x v="1114"/>
    <n v="222"/>
    <n v="119"/>
    <n v="4440055"/>
    <s v="Biography"/>
    <s v="Drama"/>
    <s v="Romance"/>
    <m/>
    <m/>
    <m/>
    <m/>
    <s v="Bright Star"/>
    <n v="21360"/>
    <n v="110"/>
    <s v="English"/>
    <s v="UK"/>
    <s v="PG"/>
    <n v="8500000"/>
    <n v="2009"/>
    <n v="7"/>
    <n v="2"/>
    <n v="-4059945"/>
    <s v="Loss"/>
  </r>
  <r>
    <x v="1147"/>
    <n v="210"/>
    <n v="128"/>
    <n v="4018695"/>
    <s v="Adventure"/>
    <s v="Drama"/>
    <s v="Thriller"/>
    <m/>
    <m/>
    <m/>
    <m/>
    <s v="My Name Is Khan"/>
    <n v="69759"/>
    <n v="235"/>
    <s v="Hindi"/>
    <s v="India"/>
    <s v="PG-13"/>
    <n v="12000000"/>
    <n v="2010"/>
    <n v="8"/>
    <n v="2.1"/>
    <n v="-7981305"/>
    <s v="Loss"/>
  </r>
  <r>
    <x v="1236"/>
    <n v="46"/>
    <n v="126"/>
    <n v="1997807"/>
    <s v="Adventure"/>
    <s v="Drama"/>
    <s v="Thriller"/>
    <m/>
    <m/>
    <m/>
    <m/>
    <s v="Limbo"/>
    <n v="5158"/>
    <n v="140"/>
    <s v="English"/>
    <s v="USA"/>
    <s v="R"/>
    <n v="8000000"/>
    <n v="1999"/>
    <n v="7.1"/>
    <n v="2.1"/>
    <n v="-6002193"/>
    <s v="Loss"/>
  </r>
  <r>
    <x v="1152"/>
    <n v="147"/>
    <n v="150"/>
    <n v="140244"/>
    <s v="Horror"/>
    <s v="Musical"/>
    <s v="Sci-Fi"/>
    <m/>
    <m/>
    <m/>
    <m/>
    <s v="Repo! The Genetic Opera"/>
    <n v="20419"/>
    <n v="259"/>
    <s v="English"/>
    <s v="USA"/>
    <s v="R"/>
    <n v="8500000"/>
    <n v="2008"/>
    <n v="6.7"/>
    <n v="2.5"/>
    <n v="-8359756"/>
    <s v="Loss"/>
  </r>
  <r>
    <x v="160"/>
    <n v="215"/>
    <n v="178"/>
    <n v="107930000"/>
    <s v="Crime"/>
    <s v="Drama"/>
    <m/>
    <m/>
    <m/>
    <m/>
    <m/>
    <s v="Pulp Fiction"/>
    <n v="1324680"/>
    <n v="2195"/>
    <s v="English"/>
    <s v="USA"/>
    <s v="R"/>
    <n v="8000000"/>
    <n v="1994"/>
    <n v="8.9"/>
    <n v="3"/>
    <n v="99930000"/>
    <s v="Profit"/>
  </r>
  <r>
    <x v="1237"/>
    <n v="534"/>
    <n v="117"/>
    <n v="32279955"/>
    <s v="Crime"/>
    <s v="Drama"/>
    <s v="Thriller"/>
    <m/>
    <m/>
    <m/>
    <m/>
    <s v="Nightcrawler"/>
    <n v="293304"/>
    <n v="552"/>
    <s v="English"/>
    <s v="USA"/>
    <s v="R"/>
    <n v="8500000"/>
    <n v="2014"/>
    <n v="7.9"/>
    <n v="2"/>
    <n v="23779955"/>
    <s v="Profit"/>
  </r>
  <r>
    <x v="405"/>
    <n v="66"/>
    <n v="119"/>
    <n v="4992159"/>
    <s v="Comedy"/>
    <s v="Horror"/>
    <s v="Thriller"/>
    <m/>
    <m/>
    <m/>
    <m/>
    <s v="Club Dread"/>
    <n v="23823"/>
    <n v="201"/>
    <s v="English"/>
    <s v="USA"/>
    <s v="R"/>
    <n v="8550000"/>
    <n v="2004"/>
    <n v="5.6"/>
    <n v="2"/>
    <n v="-3557841"/>
    <s v="Loss"/>
  </r>
  <r>
    <x v="582"/>
    <n v="119"/>
    <n v="174"/>
    <n v="163214286"/>
    <s v="Biography"/>
    <s v="Drama"/>
    <s v="Family"/>
    <s v="Musical"/>
    <s v="Romance"/>
    <m/>
    <m/>
    <s v="The Sound of Music"/>
    <n v="148172"/>
    <n v="406"/>
    <s v="English"/>
    <s v="USA"/>
    <s v="G"/>
    <n v="8200000"/>
    <n v="1965"/>
    <n v="8"/>
    <n v="2.9"/>
    <n v="155014286"/>
    <s v="Profit"/>
  </r>
  <r>
    <x v="80"/>
    <n v="43"/>
    <n v="111"/>
    <n v="69800000"/>
    <s v="Comedy"/>
    <s v="Fantasy"/>
    <s v="Romance"/>
    <m/>
    <m/>
    <m/>
    <m/>
    <s v="Splash"/>
    <n v="54723"/>
    <n v="99"/>
    <s v="English"/>
    <s v="USA"/>
    <s v="PG"/>
    <n v="8000000"/>
    <n v="1984"/>
    <n v="6.2"/>
    <n v="1.8"/>
    <n v="61800000"/>
    <s v="Profit"/>
  </r>
  <r>
    <x v="1238"/>
    <n v="270"/>
    <n v="101"/>
    <n v="59889948"/>
    <s v="Comedy"/>
    <s v="Drama"/>
    <m/>
    <m/>
    <m/>
    <m/>
    <m/>
    <s v="Little Miss Sunshine"/>
    <n v="355810"/>
    <n v="889"/>
    <s v="English"/>
    <s v="USA"/>
    <s v="R"/>
    <n v="8000000"/>
    <n v="2006"/>
    <n v="7.9"/>
    <n v="1.7"/>
    <n v="51889948"/>
    <s v="Profit"/>
  </r>
  <r>
    <x v="323"/>
    <n v="99"/>
    <n v="89"/>
    <n v="52287414"/>
    <s v="Adventure"/>
    <s v="Drama"/>
    <m/>
    <m/>
    <m/>
    <m/>
    <m/>
    <s v="Stand by Me"/>
    <n v="271794"/>
    <n v="584"/>
    <s v="English"/>
    <s v="USA"/>
    <s v="R"/>
    <n v="8000000"/>
    <n v="1986"/>
    <n v="8.1"/>
    <n v="1.5"/>
    <n v="44287414"/>
    <s v="Profit"/>
  </r>
  <r>
    <x v="441"/>
    <n v="224"/>
    <n v="113"/>
    <n v="45063889"/>
    <s v="Drama"/>
    <s v="Horror"/>
    <s v="Sci-Fi"/>
    <s v="Thriller"/>
    <m/>
    <m/>
    <m/>
    <s v="28 Days Later..."/>
    <n v="297250"/>
    <n v="1441"/>
    <s v="English"/>
    <s v="UK"/>
    <s v="R"/>
    <n v="8000000"/>
    <n v="2002"/>
    <n v="7.6"/>
    <n v="1.9"/>
    <n v="37063889"/>
    <s v="Profit"/>
  </r>
  <r>
    <x v="1239"/>
    <n v="58"/>
    <n v="95"/>
    <n v="40066497"/>
    <s v="Drama"/>
    <s v="Music"/>
    <m/>
    <m/>
    <m/>
    <m/>
    <m/>
    <s v="You Got Served"/>
    <n v="23671"/>
    <n v="247"/>
    <s v="English"/>
    <s v="USA"/>
    <s v="PG-13"/>
    <n v="8000000"/>
    <n v="2004"/>
    <n v="3.5"/>
    <n v="1.6"/>
    <n v="32066497"/>
    <s v="Profit"/>
  </r>
  <r>
    <x v="1240"/>
    <n v="53"/>
    <n v="112"/>
    <n v="36500000"/>
    <s v="Biography"/>
    <s v="Crime"/>
    <s v="Drama"/>
    <m/>
    <m/>
    <m/>
    <m/>
    <s v="Escape from Alcatraz"/>
    <n v="87090"/>
    <n v="142"/>
    <s v="English"/>
    <s v="USA"/>
    <s v="PG"/>
    <n v="8000000"/>
    <n v="1979"/>
    <n v="7.6"/>
    <n v="1.9"/>
    <n v="28500000"/>
    <s v="Profit"/>
  </r>
  <r>
    <x v="1043"/>
    <n v="37"/>
    <n v="109"/>
    <n v="27362712"/>
    <s v="Comedy"/>
    <s v="Drama"/>
    <s v="Music"/>
    <s v="Romance"/>
    <m/>
    <m/>
    <m/>
    <s v="Brown Sugar"/>
    <n v="5971"/>
    <n v="60"/>
    <s v="English"/>
    <s v="USA"/>
    <s v="PG-13"/>
    <n v="8000000"/>
    <n v="2002"/>
    <n v="6.5"/>
    <n v="1.8"/>
    <n v="19362712"/>
    <s v="Profit"/>
  </r>
  <r>
    <x v="1241"/>
    <n v="11"/>
    <n v="108"/>
    <n v="34746109"/>
    <s v="Comedy"/>
    <s v="Crime"/>
    <s v="Drama"/>
    <s v="Romance"/>
    <s v="Thriller"/>
    <m/>
    <m/>
    <s v="A Thin Line Between Love and Hate"/>
    <n v="3122"/>
    <n v="14"/>
    <s v="English"/>
    <s v="USA"/>
    <s v="R"/>
    <n v="8000000"/>
    <n v="1996"/>
    <n v="5.6"/>
    <n v="1.8"/>
    <n v="26746109"/>
    <s v="Profit"/>
  </r>
  <r>
    <x v="644"/>
    <n v="327"/>
    <n v="100"/>
    <n v="34963967"/>
    <s v="Comedy"/>
    <s v="Drama"/>
    <s v="Romance"/>
    <m/>
    <m/>
    <m/>
    <m/>
    <s v="50/50"/>
    <n v="270441"/>
    <n v="378"/>
    <s v="English"/>
    <s v="USA"/>
    <s v="R"/>
    <n v="8000000"/>
    <n v="2011"/>
    <n v="7.7"/>
    <n v="1.7"/>
    <n v="26963967"/>
    <s v="Profit"/>
  </r>
  <r>
    <x v="1242"/>
    <n v="135"/>
    <n v="90"/>
    <n v="25926543"/>
    <s v="Horror"/>
    <s v="Mystery"/>
    <s v="Thriller"/>
    <m/>
    <m/>
    <m/>
    <m/>
    <s v="Shutter"/>
    <n v="26609"/>
    <n v="148"/>
    <s v="English"/>
    <s v="USA"/>
    <s v="PG-13"/>
    <n v="8000000"/>
    <n v="2008"/>
    <n v="5.2"/>
    <n v="1.5"/>
    <n v="17926543"/>
    <s v="Profit"/>
  </r>
  <r>
    <x v="1243"/>
    <n v="164"/>
    <n v="94"/>
    <n v="26049082"/>
    <s v="Comedy"/>
    <s v="Romance"/>
    <m/>
    <m/>
    <m/>
    <m/>
    <m/>
    <s v="That Awkward Moment"/>
    <n v="76791"/>
    <n v="100"/>
    <s v="English"/>
    <s v="USA"/>
    <s v="R"/>
    <n v="8000000"/>
    <n v="2014"/>
    <n v="6.1"/>
    <n v="1.6"/>
    <n v="18049082"/>
    <s v="Profit"/>
  </r>
  <r>
    <x v="81"/>
    <n v="41"/>
    <n v="111"/>
    <n v="22551000"/>
    <s v="Comedy"/>
    <s v="Drama"/>
    <s v="Romance"/>
    <m/>
    <m/>
    <m/>
    <m/>
    <s v="Much Ado About Nothing"/>
    <n v="37269"/>
    <n v="165"/>
    <s v="English"/>
    <s v="UK"/>
    <s v="PG-13"/>
    <n v="8000000"/>
    <n v="1993"/>
    <n v="7.4"/>
    <n v="1.8"/>
    <n v="14551000"/>
    <s v="Profit"/>
  </r>
  <r>
    <x v="1244"/>
    <n v="143"/>
    <n v="142"/>
    <n v="22800000"/>
    <s v="Action"/>
    <s v="Adventure"/>
    <s v="Thriller"/>
    <m/>
    <m/>
    <m/>
    <m/>
    <s v="On Her Majesty's Secret Service"/>
    <n v="59941"/>
    <n v="452"/>
    <s v="English"/>
    <s v="UK"/>
    <s v="M"/>
    <n v="7000000"/>
    <n v="1969"/>
    <n v="6.8"/>
    <n v="2.4"/>
    <n v="15800000"/>
    <s v="Profit"/>
  </r>
  <r>
    <x v="518"/>
    <n v="109"/>
    <n v="107"/>
    <n v="18090181"/>
    <s v="Fantasy"/>
    <s v="Horror"/>
    <s v="Mystery"/>
    <s v="Thriller"/>
    <m/>
    <m/>
    <m/>
    <s v="New Nightmare"/>
    <n v="38191"/>
    <n v="271"/>
    <s v="English"/>
    <s v="USA"/>
    <s v="R"/>
    <n v="8000000"/>
    <n v="1994"/>
    <n v="6.4"/>
    <n v="1.8"/>
    <n v="10090181"/>
    <s v="Profit"/>
  </r>
  <r>
    <x v="483"/>
    <n v="59"/>
    <n v="91"/>
    <n v="17843379"/>
    <s v="Comedy"/>
    <s v="Drama"/>
    <s v="Romance"/>
    <m/>
    <m/>
    <m/>
    <m/>
    <s v="Drive Me Crazy"/>
    <n v="14904"/>
    <n v="147"/>
    <s v="English"/>
    <s v="USA"/>
    <s v="PG-13"/>
    <n v="8000000"/>
    <n v="1999"/>
    <n v="5.7"/>
    <n v="1.5"/>
    <n v="9843379"/>
    <s v="Profit"/>
  </r>
  <r>
    <x v="1097"/>
    <n v="40"/>
    <n v="82"/>
    <n v="17278980"/>
    <s v="Comedy"/>
    <s v="Crime"/>
    <m/>
    <m/>
    <m/>
    <m/>
    <m/>
    <s v="Half Baked"/>
    <n v="48225"/>
    <n v="164"/>
    <s v="English"/>
    <s v="USA"/>
    <s v="R"/>
    <n v="8000000"/>
    <n v="1998"/>
    <n v="6.7"/>
    <n v="1.4"/>
    <n v="9278980"/>
    <s v="Profit"/>
  </r>
  <r>
    <x v="1245"/>
    <n v="121"/>
    <n v="97"/>
    <n v="16699684"/>
    <s v="Comedy"/>
    <s v="Romance"/>
    <m/>
    <m/>
    <m/>
    <m/>
    <m/>
    <s v="New in Town"/>
    <n v="17461"/>
    <n v="78"/>
    <s v="English"/>
    <s v="USA"/>
    <s v="PG"/>
    <n v="8000000"/>
    <n v="2009"/>
    <n v="5.6"/>
    <n v="1.6"/>
    <n v="8699684"/>
    <s v="Profit"/>
  </r>
  <r>
    <x v="1246"/>
    <n v="288"/>
    <n v="102"/>
    <n v="15047419"/>
    <s v="Crime"/>
    <s v="Drama"/>
    <m/>
    <m/>
    <m/>
    <m/>
    <m/>
    <s v="American Psycho"/>
    <n v="357275"/>
    <n v="1061"/>
    <s v="English"/>
    <s v="USA"/>
    <s v="R"/>
    <n v="7000000"/>
    <n v="2000"/>
    <n v="7.6"/>
    <n v="1.7"/>
    <n v="8047419"/>
    <s v="Profit"/>
  </r>
  <r>
    <x v="704"/>
    <n v="107"/>
    <n v="93"/>
    <n v="14015786"/>
    <s v="Drama"/>
    <s v="Romance"/>
    <m/>
    <m/>
    <m/>
    <m/>
    <m/>
    <s v="The Good Girl"/>
    <n v="37952"/>
    <n v="298"/>
    <s v="English"/>
    <s v="USA"/>
    <s v="R"/>
    <n v="5000000"/>
    <n v="2002"/>
    <n v="6.5"/>
    <n v="1.6"/>
    <n v="9015786"/>
    <s v="Profit"/>
  </r>
  <r>
    <x v="1247"/>
    <n v="91"/>
    <n v="138"/>
    <n v="10269307"/>
    <s v="Action"/>
    <s v="Crime"/>
    <s v="Thriller"/>
    <m/>
    <m/>
    <m/>
    <m/>
    <s v="The Boondock Saints II: All Saints Day"/>
    <n v="53251"/>
    <n v="188"/>
    <s v="English"/>
    <s v="USA"/>
    <s v="R"/>
    <n v="8000000"/>
    <n v="2009"/>
    <n v="6.3"/>
    <n v="2.2999999999999998"/>
    <n v="2269307"/>
    <s v="Profit"/>
  </r>
  <r>
    <x v="1248"/>
    <n v="231"/>
    <n v="93"/>
    <n v="17536788"/>
    <s v="Comedy"/>
    <s v="Drama"/>
    <s v="Romance"/>
    <m/>
    <m/>
    <m/>
    <m/>
    <s v="Enough Said"/>
    <n v="49240"/>
    <n v="142"/>
    <s v="English"/>
    <s v="USA"/>
    <s v="PG-13"/>
    <n v="8000000"/>
    <n v="2013"/>
    <n v="7.1"/>
    <n v="1.6"/>
    <n v="9536788"/>
    <s v="Profit"/>
  </r>
  <r>
    <x v="312"/>
    <n v="262"/>
    <n v="92"/>
    <n v="58401464"/>
    <s v="Comedy"/>
    <s v="Romance"/>
    <m/>
    <m/>
    <m/>
    <m/>
    <m/>
    <s v="Easy A"/>
    <n v="276746"/>
    <n v="264"/>
    <s v="English"/>
    <s v="USA"/>
    <s v="PG-13"/>
    <n v="8000000"/>
    <n v="2010"/>
    <n v="7.1"/>
    <n v="1.5"/>
    <n v="50401464"/>
    <s v="Profit"/>
  </r>
  <r>
    <x v="720"/>
    <n v="196"/>
    <n v="92"/>
    <n v="8279017"/>
    <s v="Drama"/>
    <s v="Horror"/>
    <m/>
    <m/>
    <m/>
    <m/>
    <m/>
    <s v="Shadow of the Vampire"/>
    <n v="34191"/>
    <n v="339"/>
    <s v="English"/>
    <s v="UK"/>
    <s v="R"/>
    <n v="8000000"/>
    <n v="2000"/>
    <n v="6.9"/>
    <n v="1.5"/>
    <n v="279017"/>
    <s v="Profit"/>
  </r>
  <r>
    <x v="944"/>
    <n v="83"/>
    <n v="104"/>
    <n v="10106233"/>
    <s v="Comedy"/>
    <s v="Drama"/>
    <m/>
    <m/>
    <m/>
    <m/>
    <m/>
    <s v="Prom"/>
    <n v="12702"/>
    <n v="32"/>
    <s v="English"/>
    <s v="USA"/>
    <s v="PG"/>
    <n v="8000000"/>
    <n v="2011"/>
    <n v="5.4"/>
    <n v="1.7"/>
    <n v="2106233"/>
    <s v="Profit"/>
  </r>
  <r>
    <x v="852"/>
    <n v="11"/>
    <n v="89"/>
    <n v="4692814"/>
    <s v="Comedy"/>
    <m/>
    <m/>
    <m/>
    <m/>
    <m/>
    <m/>
    <s v="Held Up"/>
    <n v="2870"/>
    <n v="34"/>
    <s v="English"/>
    <s v="USA"/>
    <s v="PG-13"/>
    <n v="8000000"/>
    <n v="1999"/>
    <n v="5.0999999999999996"/>
    <n v="1.5"/>
    <n v="-3307186"/>
    <s v="Loss"/>
  </r>
  <r>
    <x v="1249"/>
    <n v="72"/>
    <n v="92"/>
    <n v="5018450"/>
    <s v="Comedy"/>
    <s v="Fantasy"/>
    <s v="Romance"/>
    <m/>
    <m/>
    <m/>
    <m/>
    <s v="Woman on Top"/>
    <n v="8546"/>
    <n v="86"/>
    <s v="English"/>
    <s v="USA"/>
    <s v="R"/>
    <n v="8000000"/>
    <n v="2000"/>
    <n v="5.3"/>
    <n v="1.5"/>
    <n v="-2981550"/>
    <s v="Loss"/>
  </r>
  <r>
    <x v="1250"/>
    <n v="328"/>
    <n v="90"/>
    <n v="3442820"/>
    <s v="Animation"/>
    <s v="Comedy"/>
    <s v="Drama"/>
    <s v="Romance"/>
    <m/>
    <m/>
    <m/>
    <s v="Anomalisa"/>
    <n v="31489"/>
    <n v="140"/>
    <s v="English"/>
    <s v="USA"/>
    <s v="R"/>
    <n v="8000000"/>
    <n v="2015"/>
    <n v="7.3"/>
    <n v="1.5"/>
    <n v="-4557180"/>
    <s v="Loss"/>
  </r>
  <r>
    <x v="871"/>
    <n v="248"/>
    <n v="129"/>
    <n v="3205244"/>
    <s v="Comedy"/>
    <s v="Drama"/>
    <m/>
    <m/>
    <m/>
    <m/>
    <m/>
    <s v="Another Year"/>
    <n v="23629"/>
    <n v="141"/>
    <s v="English"/>
    <s v="UK"/>
    <s v="PG-13"/>
    <n v="10000000"/>
    <n v="2010"/>
    <n v="7.3"/>
    <n v="2.2000000000000002"/>
    <n v="-6794756"/>
    <s v="Loss"/>
  </r>
  <r>
    <x v="1251"/>
    <n v="128"/>
    <n v="111"/>
    <n v="3076425"/>
    <s v="Comedy"/>
    <s v="Crime"/>
    <s v="Musical"/>
    <s v="Romance"/>
    <m/>
    <m/>
    <m/>
    <s v="8 Women"/>
    <n v="23660"/>
    <n v="162"/>
    <s v="French"/>
    <s v="France"/>
    <s v="R"/>
    <n v="8000000"/>
    <n v="2002"/>
    <n v="7.1"/>
    <n v="1.8"/>
    <n v="-4923575"/>
    <s v="Loss"/>
  </r>
  <r>
    <x v="1001"/>
    <n v="45"/>
    <n v="79"/>
    <n v="2275557"/>
    <s v="Action"/>
    <s v="Comedy"/>
    <s v="Crime"/>
    <s v="Thriller"/>
    <m/>
    <m/>
    <m/>
    <s v="Showdown in Little Tokyo"/>
    <n v="12561"/>
    <n v="102"/>
    <s v="English"/>
    <s v="USA"/>
    <s v="R"/>
    <n v="8000000"/>
    <n v="1991"/>
    <n v="6"/>
    <n v="1.3"/>
    <n v="-5724443"/>
    <s v="Loss"/>
  </r>
  <r>
    <x v="407"/>
    <n v="49"/>
    <n v="104"/>
    <n v="1789892"/>
    <s v="Comedy"/>
    <s v="Crime"/>
    <m/>
    <m/>
    <m/>
    <m/>
    <m/>
    <s v="Clay Pigeons"/>
    <n v="9494"/>
    <n v="109"/>
    <s v="English"/>
    <s v="Germany"/>
    <s v="R"/>
    <n v="8000000"/>
    <n v="1998"/>
    <n v="6.6"/>
    <n v="1.7"/>
    <n v="-6210108"/>
    <s v="Loss"/>
  </r>
  <r>
    <x v="1252"/>
    <n v="163"/>
    <n v="101"/>
    <n v="6350058"/>
    <s v="Comedy"/>
    <s v="Drama"/>
    <s v="Romance"/>
    <m/>
    <m/>
    <m/>
    <m/>
    <s v="It's Kind of a Funny Story"/>
    <n v="106098"/>
    <n v="150"/>
    <s v="English"/>
    <s v="USA"/>
    <s v="PG-13"/>
    <n v="8000000"/>
    <n v="2010"/>
    <n v="7.2"/>
    <n v="1.7"/>
    <n v="-1649942"/>
    <s v="Loss"/>
  </r>
  <r>
    <x v="753"/>
    <n v="163"/>
    <n v="113"/>
    <n v="1094798"/>
    <s v="Biography"/>
    <s v="Comedy"/>
    <s v="Drama"/>
    <s v="History"/>
    <m/>
    <m/>
    <m/>
    <s v="Made in Dagenham"/>
    <n v="11158"/>
    <n v="73"/>
    <s v="English"/>
    <s v="UK"/>
    <s v="R"/>
    <n v="7200000"/>
    <n v="2010"/>
    <n v="7.2"/>
    <n v="1.9"/>
    <n v="-6105202"/>
    <s v="Loss"/>
  </r>
  <r>
    <x v="888"/>
    <n v="90"/>
    <n v="92"/>
    <n v="1071240"/>
    <s v="Biography"/>
    <s v="Drama"/>
    <m/>
    <m/>
    <m/>
    <m/>
    <m/>
    <s v="When Did You Last See Your Father?"/>
    <n v="3571"/>
    <n v="34"/>
    <s v="English"/>
    <s v="UK"/>
    <s v="PG-13"/>
    <n v="8000000"/>
    <n v="2007"/>
    <n v="6.9"/>
    <n v="1.5"/>
    <n v="-6928760"/>
    <s v="Loss"/>
  </r>
  <r>
    <x v="1253"/>
    <n v="23"/>
    <n v="106"/>
    <n v="532190"/>
    <s v="Biography"/>
    <s v="Drama"/>
    <s v="Romance"/>
    <s v="Sport"/>
    <m/>
    <m/>
    <m/>
    <s v="Prefontaine"/>
    <n v="5673"/>
    <n v="37"/>
    <s v="English"/>
    <s v="USA"/>
    <s v="PG-13"/>
    <n v="8000000"/>
    <n v="1997"/>
    <n v="6.8"/>
    <n v="1.8"/>
    <n v="-7467810"/>
    <s v="Loss"/>
  </r>
  <r>
    <x v="1254"/>
    <n v="118"/>
    <n v="75"/>
    <n v="686383"/>
    <s v="Adventure"/>
    <s v="Animation"/>
    <s v="Family"/>
    <s v="Fantasy"/>
    <m/>
    <m/>
    <m/>
    <s v="The Secret of Kells"/>
    <n v="22811"/>
    <n v="71"/>
    <s v="English"/>
    <s v="France"/>
    <s v="Not Rated"/>
    <n v="6500000"/>
    <n v="2009"/>
    <n v="7.7"/>
    <n v="1.2"/>
    <n v="-5813617"/>
    <s v="Loss"/>
  </r>
  <r>
    <x v="1255"/>
    <n v="283"/>
    <n v="104"/>
    <n v="16168741"/>
    <s v="Drama"/>
    <s v="Music"/>
    <m/>
    <m/>
    <m/>
    <m/>
    <m/>
    <s v="Begin Again"/>
    <n v="99430"/>
    <n v="182"/>
    <s v="English"/>
    <s v="USA"/>
    <s v="R"/>
    <n v="8000000"/>
    <n v="2013"/>
    <n v="7.4"/>
    <n v="1.7"/>
    <n v="8168741"/>
    <s v="Profit"/>
  </r>
  <r>
    <x v="1256"/>
    <n v="74"/>
    <n v="108"/>
    <n v="568695"/>
    <s v="Drama"/>
    <s v="Romance"/>
    <s v="Thriller"/>
    <m/>
    <m/>
    <m/>
    <m/>
    <s v="Down in the Valley"/>
    <n v="16617"/>
    <n v="110"/>
    <s v="English"/>
    <s v="USA"/>
    <s v="R"/>
    <n v="8000000"/>
    <n v="2005"/>
    <n v="6.5"/>
    <n v="1.8"/>
    <n v="-7431305"/>
    <s v="Loss"/>
  </r>
  <r>
    <x v="1257"/>
    <n v="41"/>
    <n v="99"/>
    <n v="398420"/>
    <s v="Crime"/>
    <s v="Drama"/>
    <m/>
    <m/>
    <m/>
    <m/>
    <m/>
    <s v="Brooklyn Rules"/>
    <n v="5049"/>
    <n v="48"/>
    <s v="English"/>
    <s v="USA"/>
    <s v="R"/>
    <n v="8000000"/>
    <n v="2007"/>
    <n v="6.4"/>
    <n v="1.6"/>
    <n v="-7601580"/>
    <s v="Loss"/>
  </r>
  <r>
    <x v="1258"/>
    <n v="66"/>
    <n v="109"/>
    <n v="336456"/>
    <s v="Comedy"/>
    <s v="Crime"/>
    <s v="Musical"/>
    <s v="Mystery"/>
    <m/>
    <m/>
    <m/>
    <s v="The Singing Detective"/>
    <n v="7116"/>
    <n v="79"/>
    <s v="English"/>
    <s v="USA"/>
    <s v="R"/>
    <n v="8000000"/>
    <n v="2003"/>
    <n v="5.6"/>
    <n v="1.8"/>
    <n v="-7663544"/>
    <s v="Loss"/>
  </r>
  <r>
    <x v="1259"/>
    <n v="140"/>
    <n v="93"/>
    <n v="298110"/>
    <s v="Comedy"/>
    <s v="Drama"/>
    <s v="Horror"/>
    <s v="Sci-Fi"/>
    <m/>
    <m/>
    <m/>
    <s v="Fido"/>
    <n v="25055"/>
    <n v="98"/>
    <s v="English"/>
    <s v="Canada"/>
    <s v="R"/>
    <n v="8000000"/>
    <n v="2006"/>
    <n v="6.8"/>
    <n v="1.6"/>
    <n v="-7701890"/>
    <s v="Loss"/>
  </r>
  <r>
    <x v="1260"/>
    <n v="32"/>
    <n v="99"/>
    <n v="127144"/>
    <s v="Comedy"/>
    <s v="Drama"/>
    <s v="Romance"/>
    <m/>
    <m/>
    <m/>
    <m/>
    <s v="The Wendell Baker Story"/>
    <n v="5159"/>
    <n v="27"/>
    <s v="English"/>
    <s v="USA"/>
    <s v="PG-13"/>
    <n v="8000000"/>
    <n v="2005"/>
    <n v="5.5"/>
    <n v="1.6"/>
    <n v="-7872856"/>
    <s v="Loss"/>
  </r>
  <r>
    <x v="559"/>
    <n v="68"/>
    <n v="98"/>
    <n v="117190"/>
    <s v="Action"/>
    <s v="Comedy"/>
    <s v="Crime"/>
    <m/>
    <m/>
    <m/>
    <m/>
    <s v="Wild Target"/>
    <n v="29994"/>
    <n v="86"/>
    <s v="English"/>
    <s v="UK"/>
    <s v="PG-13"/>
    <n v="8000000"/>
    <n v="2010"/>
    <n v="6.9"/>
    <n v="1.6"/>
    <n v="-7882810"/>
    <s v="Loss"/>
  </r>
  <r>
    <x v="1261"/>
    <n v="79"/>
    <n v="95"/>
    <n v="108662"/>
    <s v="Crime"/>
    <s v="Horror"/>
    <s v="Thriller"/>
    <m/>
    <m/>
    <m/>
    <m/>
    <s v="Pathology"/>
    <n v="26849"/>
    <n v="107"/>
    <s v="English"/>
    <s v="USA"/>
    <s v="R"/>
    <n v="8000000"/>
    <n v="2008"/>
    <n v="6"/>
    <n v="1.6"/>
    <n v="-7891338"/>
    <s v="Loss"/>
  </r>
  <r>
    <x v="1262"/>
    <n v="26"/>
    <n v="107"/>
    <n v="53481"/>
    <s v="Crime"/>
    <s v="Drama"/>
    <s v="Thriller"/>
    <m/>
    <m/>
    <m/>
    <m/>
    <s v="10th &amp; Wolf"/>
    <n v="5557"/>
    <n v="34"/>
    <s v="English"/>
    <s v="USA"/>
    <s v="R"/>
    <n v="8000000"/>
    <n v="2006"/>
    <n v="6.4"/>
    <n v="1.8"/>
    <n v="-7946519"/>
    <s v="Loss"/>
  </r>
  <r>
    <x v="1263"/>
    <n v="100"/>
    <n v="102"/>
    <n v="23106"/>
    <s v="Comedy"/>
    <s v="Crime"/>
    <s v="Drama"/>
    <s v="Romance"/>
    <m/>
    <m/>
    <m/>
    <s v="Dear Wendy"/>
    <n v="9003"/>
    <n v="58"/>
    <s v="English"/>
    <s v="Italy"/>
    <s v="Unrated"/>
    <n v="50000000"/>
    <n v="2004"/>
    <n v="6.6"/>
    <n v="1.7"/>
    <n v="-49976894"/>
    <s v="Loss"/>
  </r>
  <r>
    <x v="1264"/>
    <n v="56"/>
    <n v="97"/>
    <n v="52961"/>
    <s v="Drama"/>
    <m/>
    <m/>
    <m/>
    <m/>
    <m/>
    <m/>
    <s v="Aloft"/>
    <n v="2103"/>
    <n v="11"/>
    <s v="English"/>
    <s v="Spain"/>
    <s v="R"/>
    <n v="8000000"/>
    <n v="2014"/>
    <n v="5.3"/>
    <n v="1.6"/>
    <n v="-7947039"/>
    <s v="Loss"/>
  </r>
  <r>
    <x v="882"/>
    <n v="150"/>
    <n v="124"/>
    <n v="439162"/>
    <s v="Action"/>
    <s v="Animation"/>
    <s v="Sci-Fi"/>
    <m/>
    <m/>
    <m/>
    <m/>
    <s v="Akira"/>
    <n v="106160"/>
    <n v="430"/>
    <s v="Japanese"/>
    <s v="Japan"/>
    <s v="R"/>
    <n v="1100000000"/>
    <n v="1988"/>
    <n v="8.1"/>
    <n v="2.1"/>
    <n v="-1099560838"/>
    <s v="Loss"/>
  </r>
  <r>
    <x v="1265"/>
    <n v="85"/>
    <n v="90"/>
    <n v="671240"/>
    <s v="Comedy"/>
    <s v="Drama"/>
    <s v="Romance"/>
    <m/>
    <m/>
    <m/>
    <m/>
    <s v="Imagine Me &amp; You"/>
    <n v="23023"/>
    <n v="149"/>
    <s v="English"/>
    <s v="UK"/>
    <s v="R"/>
    <n v="7900000"/>
    <n v="2005"/>
    <n v="6.9"/>
    <n v="1.5"/>
    <n v="-7228760"/>
    <s v="Loss"/>
  </r>
  <r>
    <x v="1266"/>
    <n v="21"/>
    <n v="90"/>
    <n v="882290"/>
    <s v="Action"/>
    <s v="Sci-Fi"/>
    <s v="Sport"/>
    <m/>
    <m/>
    <m/>
    <m/>
    <s v="The Blood of Heroes"/>
    <n v="4792"/>
    <n v="43"/>
    <s v="English"/>
    <s v="Australia"/>
    <s v="R"/>
    <n v="10000000"/>
    <n v="1989"/>
    <n v="6.5"/>
    <n v="1.5"/>
    <n v="-9117710"/>
    <s v="Loss"/>
  </r>
  <r>
    <x v="515"/>
    <n v="61"/>
    <n v="99"/>
    <n v="106593296"/>
    <s v="Comedy"/>
    <s v="Drama"/>
    <s v="Family"/>
    <m/>
    <m/>
    <m/>
    <m/>
    <s v="Driving Miss Daisy"/>
    <n v="72324"/>
    <n v="134"/>
    <s v="English"/>
    <s v="USA"/>
    <s v="PG"/>
    <n v="7500000"/>
    <n v="1989"/>
    <n v="7.4"/>
    <n v="1.6"/>
    <n v="99093296"/>
    <s v="Profit"/>
  </r>
  <r>
    <x v="613"/>
    <n v="34"/>
    <n v="115"/>
    <n v="43490057"/>
    <s v="Comedy"/>
    <s v="Drama"/>
    <m/>
    <m/>
    <m/>
    <m/>
    <m/>
    <s v="Soul Food"/>
    <n v="5275"/>
    <n v="30"/>
    <s v="English"/>
    <s v="USA"/>
    <s v="R"/>
    <n v="7500000"/>
    <n v="1997"/>
    <n v="6.9"/>
    <n v="1.9"/>
    <n v="35990057"/>
    <s v="Profit"/>
  </r>
  <r>
    <x v="1267"/>
    <n v="62"/>
    <n v="89"/>
    <n v="32333860"/>
    <s v="Action"/>
    <s v="Comedy"/>
    <m/>
    <m/>
    <m/>
    <m/>
    <m/>
    <s v="Rumble in the Bronx"/>
    <n v="29843"/>
    <n v="81"/>
    <s v="Cantonese"/>
    <s v="Hong Kong"/>
    <s v="R"/>
    <n v="7500000"/>
    <n v="1995"/>
    <n v="6.7"/>
    <n v="1.5"/>
    <n v="24833860"/>
    <s v="Profit"/>
  </r>
  <r>
    <x v="642"/>
    <n v="239"/>
    <n v="92"/>
    <n v="24792061"/>
    <s v="Comedy"/>
    <s v="Drama"/>
    <m/>
    <m/>
    <m/>
    <m/>
    <m/>
    <s v="Thank You for Smoking"/>
    <n v="191998"/>
    <n v="323"/>
    <s v="English"/>
    <s v="USA"/>
    <s v="R"/>
    <n v="6500000"/>
    <n v="2005"/>
    <n v="7.6"/>
    <n v="1.5"/>
    <n v="18292061"/>
    <s v="Profit"/>
  </r>
  <r>
    <x v="1268"/>
    <n v="252"/>
    <n v="94"/>
    <n v="17544812"/>
    <s v="Horror"/>
    <m/>
    <m/>
    <m/>
    <m/>
    <m/>
    <m/>
    <s v="Hostel: Part II"/>
    <n v="69989"/>
    <n v="384"/>
    <s v="English"/>
    <s v="USA"/>
    <s v="R"/>
    <n v="10000000"/>
    <n v="2007"/>
    <n v="5.4"/>
    <n v="1.6"/>
    <n v="7544812"/>
    <s v="Profit"/>
  </r>
  <r>
    <x v="1006"/>
    <n v="278"/>
    <n v="100"/>
    <n v="12574715"/>
    <s v="Drama"/>
    <m/>
    <m/>
    <m/>
    <m/>
    <m/>
    <m/>
    <s v="An Education"/>
    <n v="112138"/>
    <n v="237"/>
    <s v="English"/>
    <s v="UK"/>
    <s v="PG-13"/>
    <n v="4500000"/>
    <n v="2009"/>
    <n v="7.3"/>
    <n v="1.7"/>
    <n v="8074715"/>
    <s v="Profit"/>
  </r>
  <r>
    <x v="1269"/>
    <n v="9"/>
    <n v="109"/>
    <n v="5100000"/>
    <s v="Comedy"/>
    <s v="Drama"/>
    <s v="Romance"/>
    <m/>
    <m/>
    <m/>
    <m/>
    <s v="The Hotel New Hampshire"/>
    <n v="6595"/>
    <n v="61"/>
    <s v="English"/>
    <s v="UK"/>
    <s v="R"/>
    <n v="7500000"/>
    <n v="1984"/>
    <n v="6"/>
    <n v="1.8"/>
    <n v="-2400000"/>
    <s v="Loss"/>
  </r>
  <r>
    <x v="736"/>
    <n v="127"/>
    <n v="105"/>
    <n v="10460089"/>
    <s v="Crime"/>
    <s v="Drama"/>
    <s v="Mystery"/>
    <s v="Thriller"/>
    <m/>
    <m/>
    <m/>
    <s v="Narc"/>
    <n v="34098"/>
    <n v="214"/>
    <s v="English"/>
    <s v="USA"/>
    <s v="R"/>
    <n v="7500000"/>
    <n v="2002"/>
    <n v="7.2"/>
    <n v="1.8"/>
    <n v="2960089"/>
    <s v="Profit"/>
  </r>
  <r>
    <x v="1270"/>
    <n v="9"/>
    <n v="102"/>
    <n v="4239767"/>
    <s v="Comedy"/>
    <s v="Drama"/>
    <s v="Romance"/>
    <s v="Sport"/>
    <m/>
    <m/>
    <m/>
    <s v="Men with Brooms"/>
    <n v="3709"/>
    <n v="83"/>
    <s v="English"/>
    <s v="Canada"/>
    <s v="R"/>
    <n v="7500000"/>
    <n v="2002"/>
    <n v="6"/>
    <n v="1.7"/>
    <n v="-3260233"/>
    <s v="Loss"/>
  </r>
  <r>
    <x v="1271"/>
    <n v="35"/>
    <n v="97"/>
    <n v="4131640"/>
    <s v="Comedy"/>
    <s v="Crime"/>
    <m/>
    <m/>
    <m/>
    <m/>
    <m/>
    <s v="Witless Protection"/>
    <n v="5463"/>
    <n v="20"/>
    <s v="English"/>
    <s v="USA"/>
    <s v="PG-13"/>
    <n v="7500000"/>
    <n v="2008"/>
    <n v="3.1"/>
    <n v="1.6"/>
    <n v="-3368360"/>
    <s v="Loss"/>
  </r>
  <r>
    <x v="1096"/>
    <n v="192"/>
    <n v="92"/>
    <n v="10814185"/>
    <s v="Comedy"/>
    <s v="Crime"/>
    <s v="Romance"/>
    <m/>
    <m/>
    <m/>
    <m/>
    <s v="Extract"/>
    <n v="37530"/>
    <n v="106"/>
    <s v="English"/>
    <s v="USA"/>
    <s v="R"/>
    <n v="8000000"/>
    <n v="2009"/>
    <n v="6.2"/>
    <n v="1.5"/>
    <n v="2814185"/>
    <s v="Profit"/>
  </r>
  <r>
    <x v="1014"/>
    <n v="133"/>
    <n v="93"/>
    <n v="197148"/>
    <s v="Drama"/>
    <s v="Romance"/>
    <s v="Sci-Fi"/>
    <s v="Thriller"/>
    <m/>
    <m/>
    <m/>
    <s v="Code 46"/>
    <n v="18109"/>
    <n v="150"/>
    <s v="English"/>
    <s v="UK"/>
    <s v="R"/>
    <n v="7500000"/>
    <n v="2003"/>
    <n v="6.3"/>
    <n v="1.6"/>
    <n v="-7302852"/>
    <s v="Loss"/>
  </r>
  <r>
    <x v="1272"/>
    <n v="222"/>
    <n v="113"/>
    <n v="3014541"/>
    <s v="Drama"/>
    <m/>
    <m/>
    <m/>
    <m/>
    <m/>
    <m/>
    <s v="Albert Nobbs"/>
    <n v="19616"/>
    <n v="98"/>
    <s v="English"/>
    <s v="UK"/>
    <s v="R"/>
    <n v="8000000"/>
    <n v="2011"/>
    <n v="6.7"/>
    <n v="1.9"/>
    <n v="-4985459"/>
    <s v="Loss"/>
  </r>
  <r>
    <x v="1273"/>
    <n v="242"/>
    <n v="89"/>
    <n v="4443403"/>
    <s v="Animation"/>
    <s v="Biography"/>
    <s v="Drama"/>
    <s v="War"/>
    <m/>
    <m/>
    <m/>
    <s v="Persepolis"/>
    <n v="70194"/>
    <n v="158"/>
    <s v="French"/>
    <s v="France"/>
    <s v="PG-13"/>
    <n v="7300000"/>
    <n v="2007"/>
    <n v="8"/>
    <n v="1.5"/>
    <n v="-2856597"/>
    <s v="Loss"/>
  </r>
  <r>
    <x v="986"/>
    <n v="253"/>
    <n v="118"/>
    <n v="1330827"/>
    <s v="Horror"/>
    <s v="Thriller"/>
    <m/>
    <m/>
    <m/>
    <m/>
    <m/>
    <s v="The Neon Demon"/>
    <n v="9866"/>
    <n v="73"/>
    <s v="English"/>
    <s v="France"/>
    <s v="R"/>
    <n v="7000000"/>
    <n v="2016"/>
    <n v="7"/>
    <n v="2"/>
    <n v="-5669173"/>
    <s v="Loss"/>
  </r>
  <r>
    <x v="1274"/>
    <n v="224"/>
    <n v="97"/>
    <n v="1818681"/>
    <s v="Action"/>
    <s v="Crime"/>
    <s v="Drama"/>
    <s v="Thriller"/>
    <m/>
    <m/>
    <m/>
    <s v="Harry Brown"/>
    <n v="74435"/>
    <n v="224"/>
    <s v="English"/>
    <s v="UK"/>
    <s v="R"/>
    <n v="7300000"/>
    <n v="2009"/>
    <n v="7.2"/>
    <n v="1.6"/>
    <n v="-5481319"/>
    <s v="Loss"/>
  </r>
  <r>
    <x v="1275"/>
    <n v="39"/>
    <n v="100"/>
    <n v="12610552"/>
    <s v="Action"/>
    <s v="Adventure"/>
    <s v="Fantasy"/>
    <s v="Sci-Fi"/>
    <s v="Thriller"/>
    <m/>
    <m/>
    <s v="The Omega Code"/>
    <n v="4682"/>
    <n v="206"/>
    <s v="English"/>
    <s v="USA"/>
    <s v="PG-13"/>
    <n v="7500000"/>
    <n v="1999"/>
    <n v="3.5"/>
    <n v="1.7"/>
    <n v="5110552"/>
    <s v="Profit"/>
  </r>
  <r>
    <x v="642"/>
    <n v="387"/>
    <n v="96"/>
    <n v="143492840"/>
    <s v="Comedy"/>
    <s v="Drama"/>
    <s v="Romance"/>
    <m/>
    <m/>
    <m/>
    <m/>
    <s v="Juno"/>
    <n v="414335"/>
    <n v="881"/>
    <s v="English"/>
    <s v="USA"/>
    <s v="PG-13"/>
    <n v="7500000"/>
    <n v="2007"/>
    <n v="7.5"/>
    <n v="1.6"/>
    <n v="135992840"/>
    <s v="Profit"/>
  </r>
  <r>
    <x v="1276"/>
    <n v="120"/>
    <n v="120"/>
    <n v="43800000"/>
    <s v="Action"/>
    <s v="Adventure"/>
    <s v="Thriller"/>
    <m/>
    <m/>
    <m/>
    <m/>
    <s v="Diamonds Are Forever"/>
    <n v="74249"/>
    <n v="276"/>
    <s v="English"/>
    <s v="UK"/>
    <s v="GP"/>
    <n v="7200000"/>
    <n v="1971"/>
    <n v="6.7"/>
    <n v="2"/>
    <n v="36600000"/>
    <s v="Profit"/>
  </r>
  <r>
    <x v="399"/>
    <n v="208"/>
    <n v="175"/>
    <n v="134821952"/>
    <s v="Crime"/>
    <s v="Drama"/>
    <m/>
    <m/>
    <m/>
    <m/>
    <m/>
    <s v="The Godfather"/>
    <n v="1155770"/>
    <n v="2238"/>
    <s v="English"/>
    <s v="USA"/>
    <s v="R"/>
    <n v="6000000"/>
    <n v="1972"/>
    <n v="9.1999999999999993"/>
    <n v="2.9"/>
    <n v="128821952"/>
    <s v="Profit"/>
  </r>
  <r>
    <x v="428"/>
    <n v="51"/>
    <n v="95"/>
    <n v="94900000"/>
    <s v="Drama"/>
    <s v="Music"/>
    <s v="Romance"/>
    <m/>
    <m/>
    <m/>
    <m/>
    <s v="Flashdance"/>
    <n v="35172"/>
    <n v="128"/>
    <s v="English"/>
    <s v="USA"/>
    <s v="R"/>
    <n v="4000000"/>
    <n v="1983"/>
    <n v="6.1"/>
    <n v="1.6"/>
    <n v="90900000"/>
    <s v="Profit"/>
  </r>
  <r>
    <x v="16"/>
    <n v="331"/>
    <n v="95"/>
    <n v="32391374"/>
    <s v="Comedy"/>
    <s v="Drama"/>
    <s v="Romance"/>
    <m/>
    <m/>
    <m/>
    <m/>
    <s v="500 Days of Summer"/>
    <n v="376600"/>
    <n v="494"/>
    <s v="English"/>
    <s v="USA"/>
    <s v="PG-13"/>
    <n v="7500000"/>
    <n v="2009"/>
    <n v="7.7"/>
    <n v="1.6"/>
    <n v="24891374"/>
    <s v="Profit"/>
  </r>
  <r>
    <x v="1114"/>
    <n v="83"/>
    <n v="121"/>
    <n v="40158000"/>
    <s v="Drama"/>
    <s v="Music"/>
    <s v="Romance"/>
    <m/>
    <m/>
    <m/>
    <m/>
    <s v="The Piano"/>
    <n v="63931"/>
    <n v="241"/>
    <s v="English"/>
    <s v="New Zealand"/>
    <s v="R"/>
    <n v="7000000"/>
    <n v="1993"/>
    <n v="7.6"/>
    <n v="2"/>
    <n v="33158000"/>
    <s v="Profit"/>
  </r>
  <r>
    <x v="143"/>
    <n v="324"/>
    <n v="110"/>
    <n v="113709992"/>
    <s v="Comedy"/>
    <s v="Drama"/>
    <m/>
    <m/>
    <m/>
    <m/>
    <m/>
    <s v="Magic Mike"/>
    <n v="108843"/>
    <n v="281"/>
    <s v="English"/>
    <s v="USA"/>
    <s v="R"/>
    <n v="7000000"/>
    <n v="2012"/>
    <n v="6.1"/>
    <n v="1.8"/>
    <n v="106709992"/>
    <s v="Profit"/>
  </r>
  <r>
    <x v="84"/>
    <n v="140"/>
    <n v="96"/>
    <n v="32131483"/>
    <s v="Horror"/>
    <s v="Mystery"/>
    <s v="Thriller"/>
    <m/>
    <m/>
    <m/>
    <m/>
    <s v="Darkness Falls"/>
    <n v="25870"/>
    <n v="369"/>
    <s v="English"/>
    <s v="USA"/>
    <s v="PG-13"/>
    <n v="11000000"/>
    <n v="2003"/>
    <n v="4.9000000000000004"/>
    <n v="1.6"/>
    <n v="21131483"/>
    <s v="Profit"/>
  </r>
  <r>
    <x v="1276"/>
    <n v="136"/>
    <n v="121"/>
    <n v="35400000"/>
    <s v="Action"/>
    <s v="Adventure"/>
    <s v="Thriller"/>
    <m/>
    <m/>
    <m/>
    <m/>
    <s v="Live and Let Die"/>
    <n v="74957"/>
    <n v="251"/>
    <s v="English"/>
    <s v="UK"/>
    <s v="PG"/>
    <n v="7000000"/>
    <n v="1973"/>
    <n v="6.8"/>
    <n v="2"/>
    <n v="28400000"/>
    <s v="Profit"/>
  </r>
  <r>
    <x v="335"/>
    <n v="79"/>
    <n v="95"/>
    <n v="34099640"/>
    <s v="Drama"/>
    <s v="Family"/>
    <s v="Sport"/>
    <m/>
    <m/>
    <m/>
    <m/>
    <s v="My Dog Skip"/>
    <n v="16651"/>
    <n v="149"/>
    <s v="English"/>
    <s v="USA"/>
    <s v="PG"/>
    <n v="5000000"/>
    <n v="2000"/>
    <n v="7"/>
    <n v="1.6"/>
    <n v="29099640"/>
    <s v="Profit"/>
  </r>
  <r>
    <x v="1164"/>
    <n v="52"/>
    <n v="112"/>
    <n v="37295394"/>
    <s v="Comedy"/>
    <s v="Drama"/>
    <m/>
    <m/>
    <m/>
    <m/>
    <m/>
    <s v="Jumping the Broom"/>
    <n v="7973"/>
    <n v="59"/>
    <s v="English"/>
    <s v="USA"/>
    <s v="PG-13"/>
    <n v="6600000"/>
    <n v="2011"/>
    <n v="5.7"/>
    <n v="1.9"/>
    <n v="30695394"/>
    <s v="Profit"/>
  </r>
  <r>
    <x v="283"/>
    <n v="351"/>
    <n v="93"/>
    <n v="31501218"/>
    <s v="Biography"/>
    <s v="Drama"/>
    <s v="History"/>
    <m/>
    <m/>
    <m/>
    <m/>
    <s v="Good Night, and Good Luck."/>
    <n v="84070"/>
    <n v="526"/>
    <s v="English"/>
    <s v="USA"/>
    <s v="PG"/>
    <n v="7500000"/>
    <n v="2005"/>
    <n v="7.5"/>
    <n v="1.6"/>
    <n v="24001218"/>
    <s v="Profit"/>
  </r>
  <r>
    <x v="420"/>
    <n v="271"/>
    <n v="110"/>
    <n v="28747570"/>
    <s v="Biography"/>
    <s v="Crime"/>
    <s v="Drama"/>
    <m/>
    <m/>
    <m/>
    <m/>
    <s v="Capote"/>
    <n v="100571"/>
    <n v="416"/>
    <s v="English"/>
    <s v="Canada"/>
    <s v="R"/>
    <n v="7000000"/>
    <n v="2005"/>
    <n v="7.4"/>
    <n v="1.8"/>
    <n v="21747570"/>
    <s v="Profit"/>
  </r>
  <r>
    <x v="402"/>
    <n v="93"/>
    <n v="104"/>
    <n v="25625110"/>
    <s v="Action"/>
    <s v="Crime"/>
    <s v="Thriller"/>
    <m/>
    <m/>
    <m/>
    <m/>
    <s v="Desperado"/>
    <n v="138707"/>
    <n v="202"/>
    <s v="English"/>
    <s v="USA"/>
    <s v="R"/>
    <n v="7000000"/>
    <n v="1995"/>
    <n v="7.2"/>
    <n v="1.7"/>
    <n v="18625110"/>
    <s v="Profit"/>
  </r>
  <r>
    <x v="1277"/>
    <n v="112"/>
    <n v="119"/>
    <n v="25000000"/>
    <s v="Action"/>
    <s v="Adventure"/>
    <s v="Sci-Fi"/>
    <m/>
    <m/>
    <m/>
    <m/>
    <s v="Logan's Run"/>
    <n v="39847"/>
    <n v="242"/>
    <s v="English"/>
    <s v="USA"/>
    <s v="PG"/>
    <n v="9000000"/>
    <n v="1976"/>
    <n v="6.8"/>
    <n v="2"/>
    <n v="16000000"/>
    <s v="Profit"/>
  </r>
  <r>
    <x v="1276"/>
    <n v="118"/>
    <n v="125"/>
    <n v="21000000"/>
    <s v="Action"/>
    <s v="Adventure"/>
    <s v="Thriller"/>
    <m/>
    <m/>
    <m/>
    <m/>
    <s v="The Man with the Golden Gun"/>
    <n v="73950"/>
    <n v="258"/>
    <s v="English"/>
    <s v="UK"/>
    <s v="PG"/>
    <n v="13000000"/>
    <n v="1974"/>
    <n v="6.8"/>
    <n v="2.1"/>
    <n v="8000000"/>
    <s v="Profit"/>
  </r>
  <r>
    <x v="772"/>
    <n v="35"/>
    <n v="96"/>
    <n v="20257000"/>
    <s v="Action"/>
    <s v="Comedy"/>
    <s v="Crime"/>
    <s v="Thriller"/>
    <m/>
    <m/>
    <m/>
    <s v="Action Jackson"/>
    <n v="7569"/>
    <n v="65"/>
    <s v="English"/>
    <s v="USA"/>
    <s v="R"/>
    <n v="7000000"/>
    <n v="1988"/>
    <n v="5.2"/>
    <n v="1.6"/>
    <n v="13257000"/>
    <s v="Profit"/>
  </r>
  <r>
    <x v="623"/>
    <n v="342"/>
    <n v="100"/>
    <n v="26005908"/>
    <s v="Adventure"/>
    <s v="Horror"/>
    <s v="Thriller"/>
    <m/>
    <m/>
    <m/>
    <m/>
    <s v="The Descent"/>
    <n v="154938"/>
    <n v="1100"/>
    <s v="English"/>
    <s v="UK"/>
    <s v="R"/>
    <n v="3500000"/>
    <n v="2005"/>
    <n v="7.2"/>
    <n v="1.7"/>
    <n v="22505908"/>
    <s v="Profit"/>
  </r>
  <r>
    <x v="1278"/>
    <n v="137"/>
    <n v="89"/>
    <n v="15818967"/>
    <s v="Horror"/>
    <s v="Mystery"/>
    <m/>
    <m/>
    <m/>
    <m/>
    <m/>
    <s v="Devil's Due"/>
    <n v="13913"/>
    <n v="120"/>
    <s v="English"/>
    <s v="USA"/>
    <s v="R"/>
    <n v="7000000"/>
    <n v="2014"/>
    <n v="4"/>
    <n v="1.5"/>
    <n v="8818967"/>
    <s v="Profit"/>
  </r>
  <r>
    <x v="346"/>
    <n v="50"/>
    <n v="92"/>
    <n v="14891000"/>
    <s v="Comedy"/>
    <m/>
    <m/>
    <m/>
    <m/>
    <m/>
    <m/>
    <s v="Flirting with Disaster"/>
    <n v="15088"/>
    <n v="105"/>
    <s v="English"/>
    <s v="USA"/>
    <s v="R"/>
    <n v="7000000"/>
    <n v="1996"/>
    <n v="6.8"/>
    <n v="1.5"/>
    <n v="7891000"/>
    <s v="Profit"/>
  </r>
  <r>
    <x v="982"/>
    <n v="261"/>
    <n v="109"/>
    <n v="16901126"/>
    <s v="Crime"/>
    <s v="Horror"/>
    <m/>
    <m/>
    <m/>
    <m/>
    <m/>
    <s v="The Devil's Rejects"/>
    <n v="76267"/>
    <n v="687"/>
    <s v="English"/>
    <s v="USA"/>
    <s v="R"/>
    <n v="7000000"/>
    <n v="2005"/>
    <n v="6.9"/>
    <n v="1.8"/>
    <n v="9901126"/>
    <s v="Profit"/>
  </r>
  <r>
    <x v="1043"/>
    <n v="180"/>
    <n v="103"/>
    <n v="17474107"/>
    <s v="Comedy"/>
    <s v="Crime"/>
    <s v="Drama"/>
    <m/>
    <m/>
    <m/>
    <m/>
    <s v="Dope"/>
    <n v="56605"/>
    <n v="89"/>
    <s v="English"/>
    <s v="USA"/>
    <s v="R"/>
    <n v="7000000"/>
    <n v="2015"/>
    <n v="7.3"/>
    <n v="1.7"/>
    <n v="10474107"/>
    <s v="Profit"/>
  </r>
  <r>
    <x v="595"/>
    <n v="28"/>
    <n v="95"/>
    <n v="14003141"/>
    <s v="Crime"/>
    <s v="Drama"/>
    <s v="Thriller"/>
    <m/>
    <m/>
    <m/>
    <m/>
    <s v="In Too Deep"/>
    <n v="4598"/>
    <n v="29"/>
    <s v="English"/>
    <s v="USA"/>
    <s v="R"/>
    <n v="7000000"/>
    <n v="1999"/>
    <n v="6.1"/>
    <n v="1.6"/>
    <n v="7003141"/>
    <s v="Profit"/>
  </r>
  <r>
    <x v="982"/>
    <n v="202"/>
    <n v="105"/>
    <n v="12583510"/>
    <s v="Horror"/>
    <m/>
    <m/>
    <m/>
    <m/>
    <m/>
    <m/>
    <s v="House of 1000 Corpses"/>
    <n v="60709"/>
    <n v="922"/>
    <s v="English"/>
    <s v="USA"/>
    <s v="R"/>
    <n v="7000000"/>
    <n v="2003"/>
    <n v="6"/>
    <n v="1.8"/>
    <n v="5583510"/>
    <s v="Profit"/>
  </r>
  <r>
    <x v="572"/>
    <n v="341"/>
    <n v="106"/>
    <n v="9190525"/>
    <s v="Comedy"/>
    <s v="Drama"/>
    <m/>
    <m/>
    <m/>
    <m/>
    <m/>
    <s v="A Serious Man"/>
    <n v="102125"/>
    <n v="324"/>
    <s v="English"/>
    <s v="USA"/>
    <s v="R"/>
    <n v="7000000"/>
    <n v="2009"/>
    <n v="7"/>
    <n v="1.8"/>
    <n v="2190525"/>
    <s v="Profit"/>
  </r>
  <r>
    <x v="1279"/>
    <n v="160"/>
    <n v="100"/>
    <n v="9176553"/>
    <s v="Drama"/>
    <s v="Mystery"/>
    <m/>
    <m/>
    <m/>
    <m/>
    <m/>
    <s v="Get Low"/>
    <n v="19147"/>
    <n v="97"/>
    <s v="English"/>
    <s v="USA"/>
    <s v="PG-13"/>
    <n v="7500000"/>
    <n v="2009"/>
    <n v="7.1"/>
    <n v="1.7"/>
    <n v="1676553"/>
    <s v="Profit"/>
  </r>
  <r>
    <x v="567"/>
    <n v="31"/>
    <n v="103"/>
    <n v="9094451"/>
    <s v="Action"/>
    <s v="Fantasy"/>
    <s v="Horror"/>
    <s v="Thriller"/>
    <m/>
    <m/>
    <m/>
    <s v="Warlock"/>
    <n v="11668"/>
    <n v="79"/>
    <s v="English"/>
    <s v="USA"/>
    <s v="R"/>
    <n v="7000000"/>
    <n v="1989"/>
    <n v="6.2"/>
    <n v="1.7"/>
    <n v="2094451"/>
    <s v="Profit"/>
  </r>
  <r>
    <x v="1280"/>
    <n v="281"/>
    <n v="99"/>
    <n v="9166863"/>
    <s v="Drama"/>
    <s v="Romance"/>
    <m/>
    <m/>
    <m/>
    <m/>
    <m/>
    <s v="A Single Man"/>
    <n v="83182"/>
    <n v="247"/>
    <s v="English"/>
    <s v="USA"/>
    <s v="R"/>
    <n v="7000000"/>
    <n v="2009"/>
    <n v="7.6"/>
    <n v="1.6"/>
    <n v="2166863"/>
    <s v="Profit"/>
  </r>
  <r>
    <x v="46"/>
    <n v="114"/>
    <n v="164"/>
    <n v="8373585"/>
    <s v="Drama"/>
    <m/>
    <m/>
    <m/>
    <m/>
    <m/>
    <m/>
    <s v="The Last Temptation of Christ"/>
    <n v="39680"/>
    <n v="308"/>
    <s v="English"/>
    <s v="USA"/>
    <s v="R"/>
    <n v="7000000"/>
    <n v="1988"/>
    <n v="7.6"/>
    <n v="2.7"/>
    <n v="1373585"/>
    <s v="Profit"/>
  </r>
  <r>
    <x v="1257"/>
    <n v="72"/>
    <n v="96"/>
    <n v="7292175"/>
    <s v="Comedy"/>
    <s v="Drama"/>
    <s v="Romance"/>
    <m/>
    <m/>
    <m/>
    <m/>
    <s v="Outside Providence"/>
    <n v="7736"/>
    <n v="100"/>
    <s v="English"/>
    <s v="USA"/>
    <s v="R"/>
    <n v="7000000"/>
    <n v="1999"/>
    <n v="6.4"/>
    <n v="1.6"/>
    <n v="292175"/>
    <s v="Profit"/>
  </r>
  <r>
    <x v="1281"/>
    <n v="119"/>
    <n v="122"/>
    <n v="6601079"/>
    <s v="Comedy"/>
    <s v="Drama"/>
    <s v="Musical"/>
    <s v="Romance"/>
    <m/>
    <m/>
    <m/>
    <s v="Bride &amp; Prejudice"/>
    <n v="17436"/>
    <n v="276"/>
    <s v="English"/>
    <s v="UK"/>
    <s v="PG-13"/>
    <n v="7000000"/>
    <n v="2004"/>
    <n v="6.2"/>
    <n v="2"/>
    <n v="-398921"/>
    <s v="Loss"/>
  </r>
  <r>
    <x v="115"/>
    <n v="74"/>
    <n v="94"/>
    <n v="6165429"/>
    <s v="Adventure"/>
    <s v="Biography"/>
    <s v="Drama"/>
    <s v="History"/>
    <m/>
    <m/>
    <m/>
    <s v="Rabbit-Proof Fence"/>
    <n v="23486"/>
    <n v="249"/>
    <s v="Aboriginal"/>
    <s v="Australia"/>
    <s v="PG"/>
    <n v="6000000"/>
    <n v="2002"/>
    <n v="7.5"/>
    <n v="1.6"/>
    <n v="165429"/>
    <s v="Profit"/>
  </r>
  <r>
    <x v="760"/>
    <n v="25"/>
    <n v="93"/>
    <n v="5694308"/>
    <s v="Comedy"/>
    <s v="Sport"/>
    <m/>
    <m/>
    <m/>
    <m/>
    <m/>
    <s v="Who's Your Caddy?"/>
    <n v="13815"/>
    <n v="46"/>
    <s v="English"/>
    <s v="USA"/>
    <s v="PG-13"/>
    <n v="7000000"/>
    <n v="2007"/>
    <n v="2"/>
    <n v="1.6"/>
    <n v="-1305692"/>
    <s v="Loss"/>
  </r>
  <r>
    <x v="1282"/>
    <n v="39"/>
    <n v="96"/>
    <n v="5430822"/>
    <s v="Action"/>
    <s v="Crime"/>
    <s v="Horror"/>
    <s v="Sci-Fi"/>
    <s v="Thriller"/>
    <m/>
    <m/>
    <s v="Split Second"/>
    <n v="8391"/>
    <n v="75"/>
    <s v="English"/>
    <s v="UK"/>
    <s v="R"/>
    <n v="7000000"/>
    <n v="1992"/>
    <n v="6.2"/>
    <n v="1.6"/>
    <n v="-1569178"/>
    <s v="Loss"/>
  </r>
  <r>
    <x v="1283"/>
    <n v="27"/>
    <n v="113"/>
    <n v="4720371"/>
    <s v="Adventure"/>
    <s v="Biography"/>
    <s v="Drama"/>
    <m/>
    <m/>
    <m/>
    <m/>
    <s v="The Other Side of Heaven"/>
    <n v="3203"/>
    <n v="85"/>
    <s v="English"/>
    <s v="USA"/>
    <s v="PG"/>
    <n v="7000000"/>
    <n v="2001"/>
    <n v="6.5"/>
    <n v="1.9"/>
    <n v="-2279629"/>
    <s v="Loss"/>
  </r>
  <r>
    <x v="177"/>
    <n v="158"/>
    <n v="99"/>
    <n v="2344847"/>
    <s v="Drama"/>
    <s v="Sport"/>
    <m/>
    <m/>
    <m/>
    <m/>
    <m/>
    <s v="Redbelt"/>
    <n v="18561"/>
    <n v="119"/>
    <s v="English"/>
    <s v="USA"/>
    <s v="R"/>
    <n v="7000000"/>
    <n v="2008"/>
    <n v="6.8"/>
    <n v="1.6"/>
    <n v="-4655153"/>
    <s v="Loss"/>
  </r>
  <r>
    <x v="1186"/>
    <n v="223"/>
    <n v="91"/>
    <n v="7455447"/>
    <s v="Comedy"/>
    <s v="Drama"/>
    <s v="Romance"/>
    <m/>
    <m/>
    <m/>
    <m/>
    <s v="Cyrus"/>
    <n v="29967"/>
    <n v="126"/>
    <s v="English"/>
    <s v="USA"/>
    <s v="R"/>
    <n v="7000000"/>
    <n v="2010"/>
    <n v="6.3"/>
    <n v="1.5"/>
    <n v="455447"/>
    <s v="Profit"/>
  </r>
  <r>
    <x v="1284"/>
    <n v="25"/>
    <n v="100"/>
    <n v="2148212"/>
    <s v="Drama"/>
    <s v="Family"/>
    <m/>
    <m/>
    <m/>
    <m/>
    <m/>
    <s v="A Dog of Flanders"/>
    <n v="781"/>
    <n v="20"/>
    <s v="English"/>
    <s v="USA"/>
    <s v="PG"/>
    <n v="7000000"/>
    <n v="1999"/>
    <n v="6.3"/>
    <n v="1.7"/>
    <n v="-4851788"/>
    <s v="Loss"/>
  </r>
  <r>
    <x v="1285"/>
    <n v="97"/>
    <n v="105"/>
    <n v="2062066"/>
    <s v="Biography"/>
    <s v="Crime"/>
    <s v="Drama"/>
    <m/>
    <m/>
    <m/>
    <m/>
    <s v="Auto Focus"/>
    <n v="11387"/>
    <n v="147"/>
    <s v="English"/>
    <s v="USA"/>
    <s v="R"/>
    <n v="7000000"/>
    <n v="2002"/>
    <n v="6.6"/>
    <n v="1.8"/>
    <n v="-4937934"/>
    <s v="Loss"/>
  </r>
  <r>
    <x v="1090"/>
    <n v="117"/>
    <n v="99"/>
    <n v="1654367"/>
    <s v="Biography"/>
    <s v="Drama"/>
    <m/>
    <m/>
    <m/>
    <m/>
    <m/>
    <s v="Factory Girl"/>
    <n v="18355"/>
    <n v="106"/>
    <s v="English"/>
    <s v="USA"/>
    <s v="R"/>
    <n v="7000000"/>
    <n v="2006"/>
    <n v="6.4"/>
    <n v="1.6"/>
    <n v="-5345633"/>
    <s v="Loss"/>
  </r>
  <r>
    <x v="1286"/>
    <n v="389"/>
    <n v="112"/>
    <n v="1738692"/>
    <s v="Drama"/>
    <s v="Thriller"/>
    <m/>
    <m/>
    <m/>
    <m/>
    <m/>
    <s v="We Need to Talk About Kevin"/>
    <n v="95529"/>
    <n v="301"/>
    <s v="English"/>
    <s v="UK"/>
    <s v="R"/>
    <n v="7000000"/>
    <n v="2011"/>
    <n v="7.5"/>
    <n v="1.9"/>
    <n v="-5261308"/>
    <s v="Loss"/>
  </r>
  <r>
    <x v="1287"/>
    <n v="34"/>
    <n v="99"/>
    <n v="1889522"/>
    <s v="Drama"/>
    <s v="Sport"/>
    <m/>
    <m/>
    <m/>
    <m/>
    <m/>
    <s v="The Mighty Macs"/>
    <n v="1119"/>
    <n v="12"/>
    <s v="English"/>
    <s v="USA"/>
    <s v="G"/>
    <n v="7000000"/>
    <n v="2009"/>
    <n v="6.5"/>
    <n v="1.6"/>
    <n v="-5110478"/>
    <s v="Loss"/>
  </r>
  <r>
    <x v="1272"/>
    <n v="161"/>
    <n v="125"/>
    <n v="1110286"/>
    <s v="Drama"/>
    <s v="Romance"/>
    <m/>
    <m/>
    <m/>
    <m/>
    <m/>
    <s v="Mother and Child"/>
    <n v="9727"/>
    <n v="65"/>
    <s v="English"/>
    <s v="USA"/>
    <s v="R"/>
    <n v="4825000"/>
    <n v="2009"/>
    <n v="7.2"/>
    <n v="2.1"/>
    <n v="-3714714"/>
    <s v="Loss"/>
  </r>
  <r>
    <x v="1288"/>
    <n v="6"/>
    <n v="107"/>
    <n v="1000000"/>
    <s v="Adventure"/>
    <s v="Drama"/>
    <s v="Romance"/>
    <s v="War"/>
    <m/>
    <m/>
    <m/>
    <s v="March or Die"/>
    <n v="2215"/>
    <n v="26"/>
    <s v="English"/>
    <s v="UK"/>
    <s v="PG"/>
    <n v="9000000"/>
    <n v="1977"/>
    <n v="6.3"/>
    <n v="1.8"/>
    <n v="-8000000"/>
    <s v="Loss"/>
  </r>
  <r>
    <x v="552"/>
    <n v="16"/>
    <n v="107"/>
    <n v="700000"/>
    <s v="Comedy"/>
    <s v="Fantasy"/>
    <s v="Sci-Fi"/>
    <m/>
    <m/>
    <m/>
    <m/>
    <s v="Les visiteurs"/>
    <n v="24438"/>
    <n v="78"/>
    <s v="French"/>
    <s v="France"/>
    <s v="R"/>
    <n v="50000000"/>
    <n v="1993"/>
    <n v="7"/>
    <n v="1.8"/>
    <n v="-49300000"/>
    <s v="Loss"/>
  </r>
  <r>
    <x v="541"/>
    <n v="301"/>
    <n v="97"/>
    <n v="1768416"/>
    <s v="Comedy"/>
    <s v="Drama"/>
    <m/>
    <m/>
    <m/>
    <m/>
    <m/>
    <s v="Somewhere"/>
    <n v="35848"/>
    <n v="198"/>
    <s v="English"/>
    <s v="USA"/>
    <s v="R"/>
    <n v="7000000"/>
    <n v="2010"/>
    <n v="6.3"/>
    <n v="1.6"/>
    <n v="-5231584"/>
    <s v="Loss"/>
  </r>
  <r>
    <x v="1289"/>
    <n v="12"/>
    <n v="95"/>
    <n v="306715"/>
    <s v="Comedy"/>
    <m/>
    <m/>
    <m/>
    <m/>
    <m/>
    <m/>
    <s v="Chairman of the Board"/>
    <n v="5143"/>
    <n v="62"/>
    <s v="English"/>
    <s v="USA"/>
    <s v="PG-13"/>
    <n v="10000000"/>
    <n v="1998"/>
    <n v="2.2999999999999998"/>
    <n v="1.6"/>
    <n v="-9693285"/>
    <s v="Loss"/>
  </r>
  <r>
    <x v="1290"/>
    <n v="134"/>
    <n v="106"/>
    <n v="382946"/>
    <s v="Drama"/>
    <m/>
    <m/>
    <m/>
    <m/>
    <m/>
    <m/>
    <s v="Hesher"/>
    <n v="43965"/>
    <n v="99"/>
    <s v="English"/>
    <s v="USA"/>
    <s v="R"/>
    <n v="7000000"/>
    <n v="2010"/>
    <n v="7.1"/>
    <n v="1.8"/>
    <n v="-6617054"/>
    <s v="Loss"/>
  </r>
  <r>
    <x v="1291"/>
    <n v="39"/>
    <n v="96"/>
    <n v="196067"/>
    <s v="Drama"/>
    <s v="Romance"/>
    <m/>
    <m/>
    <m/>
    <m/>
    <m/>
    <s v="The Heart of Me"/>
    <n v="1966"/>
    <n v="25"/>
    <s v="English"/>
    <s v="UK"/>
    <s v="R"/>
    <n v="7000000"/>
    <n v="2002"/>
    <n v="6.7"/>
    <n v="1.6"/>
    <n v="-6803933"/>
    <s v="Loss"/>
  </r>
  <r>
    <x v="1159"/>
    <n v="133"/>
    <n v="103"/>
    <n v="532988"/>
    <s v="Biography"/>
    <s v="Drama"/>
    <s v="Romance"/>
    <m/>
    <m/>
    <m/>
    <m/>
    <s v="Freeheld"/>
    <n v="5863"/>
    <n v="25"/>
    <s v="English"/>
    <s v="USA"/>
    <s v="PG-13"/>
    <n v="7000000"/>
    <n v="2015"/>
    <n v="6.5"/>
    <n v="1.7"/>
    <n v="-6467012"/>
    <s v="Loss"/>
  </r>
  <r>
    <x v="1292"/>
    <n v="104"/>
    <n v="108"/>
    <n v="453079"/>
    <s v="Comedy"/>
    <m/>
    <m/>
    <m/>
    <m/>
    <m/>
    <m/>
    <s v="The Extra Man"/>
    <n v="4124"/>
    <n v="29"/>
    <s v="English"/>
    <s v="USA"/>
    <s v="R"/>
    <n v="7000000"/>
    <n v="2010"/>
    <n v="5.9"/>
    <n v="1.8"/>
    <n v="-6546921"/>
    <s v="Loss"/>
  </r>
  <r>
    <x v="1293"/>
    <n v="27"/>
    <n v="118"/>
    <n v="46451"/>
    <s v="Comedy"/>
    <s v="Crime"/>
    <s v="Thriller"/>
    <m/>
    <m/>
    <m/>
    <m/>
    <s v="Ca$h"/>
    <n v="7663"/>
    <n v="38"/>
    <s v="English"/>
    <s v="USA"/>
    <s v="R"/>
    <n v="7000000"/>
    <n v="2010"/>
    <n v="6"/>
    <n v="2"/>
    <n v="-6953549"/>
    <s v="Loss"/>
  </r>
  <r>
    <x v="1294"/>
    <n v="49"/>
    <n v="97"/>
    <n v="233103"/>
    <s v="Drama"/>
    <m/>
    <m/>
    <m/>
    <m/>
    <m/>
    <m/>
    <s v="Wah-Wah"/>
    <n v="2670"/>
    <n v="50"/>
    <s v="English"/>
    <s v="UK"/>
    <s v="R"/>
    <n v="7000000"/>
    <n v="2005"/>
    <n v="6.9"/>
    <n v="1.6"/>
    <n v="-6766897"/>
    <s v="Loss"/>
  </r>
  <r>
    <x v="309"/>
    <n v="38"/>
    <n v="115"/>
    <n v="41400000"/>
    <s v="Western"/>
    <m/>
    <m/>
    <m/>
    <m/>
    <m/>
    <m/>
    <s v="Pale Rider"/>
    <n v="39451"/>
    <n v="138"/>
    <s v="English"/>
    <s v="USA"/>
    <s v="R"/>
    <n v="6900000"/>
    <n v="1985"/>
    <n v="7.3"/>
    <n v="1.9"/>
    <n v="34500000"/>
    <s v="Profit"/>
  </r>
  <r>
    <x v="719"/>
    <n v="152"/>
    <n v="102"/>
    <n v="7993039"/>
    <s v="Comedy"/>
    <m/>
    <m/>
    <m/>
    <m/>
    <m/>
    <m/>
    <s v="Dazed and Confused"/>
    <n v="120036"/>
    <n v="408"/>
    <s v="English"/>
    <s v="USA"/>
    <s v="R"/>
    <n v="6900000"/>
    <n v="1993"/>
    <n v="7.7"/>
    <n v="1.7"/>
    <n v="1093039"/>
    <s v="Profit"/>
  </r>
  <r>
    <x v="1295"/>
    <n v="74"/>
    <n v="108"/>
    <n v="49526"/>
    <s v="Comedy"/>
    <s v="Drama"/>
    <m/>
    <m/>
    <m/>
    <m/>
    <m/>
    <s v="The Chumscrubber"/>
    <n v="16299"/>
    <n v="129"/>
    <s v="English"/>
    <s v="USA"/>
    <s v="R"/>
    <n v="6800000"/>
    <n v="2005"/>
    <n v="7"/>
    <n v="1.8"/>
    <n v="-6750474"/>
    <s v="Loss"/>
  </r>
  <r>
    <x v="1296"/>
    <n v="25"/>
    <n v="101"/>
    <n v="10696"/>
    <s v="Crime"/>
    <s v="Thriller"/>
    <m/>
    <m/>
    <m/>
    <m/>
    <m/>
    <s v="Shade"/>
    <n v="10771"/>
    <n v="65"/>
    <s v="English"/>
    <s v="USA"/>
    <s v="R"/>
    <n v="6800000"/>
    <n v="2003"/>
    <n v="6.4"/>
    <n v="1.7"/>
    <n v="-6789304"/>
    <s v="Loss"/>
  </r>
  <r>
    <x v="1297"/>
    <n v="224"/>
    <n v="101"/>
    <n v="31607598"/>
    <s v="Drama"/>
    <s v="Horror"/>
    <s v="Thriller"/>
    <m/>
    <m/>
    <m/>
    <m/>
    <s v="House at the End of the Street"/>
    <n v="58366"/>
    <n v="160"/>
    <s v="English"/>
    <s v="Canada"/>
    <s v="PG-13"/>
    <n v="6900000"/>
    <n v="2012"/>
    <n v="5.6"/>
    <n v="1.7"/>
    <n v="24707598"/>
    <s v="Profit"/>
  </r>
  <r>
    <x v="468"/>
    <n v="226"/>
    <n v="139"/>
    <n v="6857096"/>
    <s v="Drama"/>
    <s v="Mystery"/>
    <s v="War"/>
    <m/>
    <m/>
    <m/>
    <m/>
    <s v="Incendies"/>
    <n v="80429"/>
    <n v="156"/>
    <s v="French"/>
    <s v="Canada"/>
    <s v="R"/>
    <n v="6800000"/>
    <n v="2010"/>
    <n v="8.1999999999999993"/>
    <n v="2.2999999999999998"/>
    <n v="57096"/>
    <s v="Profit"/>
  </r>
  <r>
    <x v="383"/>
    <n v="36"/>
    <n v="125"/>
    <n v="223878"/>
    <s v="Comedy"/>
    <s v="Drama"/>
    <s v="Romance"/>
    <m/>
    <m/>
    <m/>
    <m/>
    <s v="Remember Me, My Love"/>
    <n v="3548"/>
    <n v="21"/>
    <s v="Italian"/>
    <s v="Italy"/>
    <s v="R"/>
    <n v="5000000"/>
    <n v="2003"/>
    <n v="6.5"/>
    <n v="2.1"/>
    <n v="-4776122"/>
    <s v="Loss"/>
  </r>
  <r>
    <x v="133"/>
    <n v="142"/>
    <n v="115"/>
    <n v="8060"/>
    <s v="Action"/>
    <s v="Crime"/>
    <s v="Drama"/>
    <s v="Thriller"/>
    <m/>
    <m/>
    <m/>
    <s v="Elite Squad"/>
    <n v="81644"/>
    <n v="107"/>
    <s v="Portuguese"/>
    <s v="Brazil"/>
    <s v="R"/>
    <n v="4000000"/>
    <n v="2007"/>
    <n v="8.1"/>
    <n v="1.9"/>
    <n v="-3991940"/>
    <s v="Loss"/>
  </r>
  <r>
    <x v="660"/>
    <n v="271"/>
    <n v="99"/>
    <n v="84263837"/>
    <s v="Horror"/>
    <s v="Mystery"/>
    <m/>
    <m/>
    <m/>
    <m/>
    <m/>
    <s v="Annabelle"/>
    <n v="81699"/>
    <n v="291"/>
    <s v="English"/>
    <s v="USA"/>
    <s v="R"/>
    <n v="6500000"/>
    <n v="2014"/>
    <n v="5.4"/>
    <n v="1.6"/>
    <n v="77763837"/>
    <s v="Profit"/>
  </r>
  <r>
    <x v="1298"/>
    <n v="33"/>
    <n v="88"/>
    <n v="110029"/>
    <s v="Comedy"/>
    <s v="Drama"/>
    <s v="Musical"/>
    <m/>
    <m/>
    <m/>
    <m/>
    <s v="Bran Nue Dae"/>
    <n v="1388"/>
    <n v="31"/>
    <s v="English"/>
    <s v="Australia"/>
    <s v="PG-13"/>
    <n v="6500000"/>
    <n v="2009"/>
    <n v="6.3"/>
    <n v="1.5"/>
    <n v="-6389971"/>
    <s v="Loss"/>
  </r>
  <r>
    <x v="249"/>
    <n v="64"/>
    <n v="112"/>
    <n v="57504069"/>
    <s v="Crime"/>
    <s v="Drama"/>
    <m/>
    <m/>
    <m/>
    <m/>
    <m/>
    <s v="Boyz n the Hood"/>
    <n v="94139"/>
    <n v="183"/>
    <s v="English"/>
    <s v="USA"/>
    <s v="R"/>
    <n v="6000000"/>
    <n v="1991"/>
    <n v="7.8"/>
    <n v="1.9"/>
    <n v="51504069"/>
    <s v="Profit"/>
  </r>
  <r>
    <x v="1299"/>
    <n v="18"/>
    <n v="108"/>
    <n v="54215416"/>
    <s v="Biography"/>
    <s v="Drama"/>
    <s v="Music"/>
    <m/>
    <m/>
    <m/>
    <m/>
    <s v="La Bamba"/>
    <n v="21409"/>
    <n v="63"/>
    <s v="English"/>
    <s v="USA"/>
    <s v="PG-13"/>
    <n v="6500000"/>
    <n v="1987"/>
    <n v="6.8"/>
    <n v="1.8"/>
    <n v="47715416"/>
    <s v="Profit"/>
  </r>
  <r>
    <x v="199"/>
    <n v="121"/>
    <n v="104"/>
    <n v="31899000"/>
    <s v="Mystery"/>
    <s v="Romance"/>
    <s v="Thriller"/>
    <m/>
    <m/>
    <m/>
    <m/>
    <s v="Dressed to Kill"/>
    <n v="23986"/>
    <n v="201"/>
    <s v="English"/>
    <s v="USA"/>
    <s v="X"/>
    <n v="6500000"/>
    <n v="1980"/>
    <n v="7.1"/>
    <n v="1.7"/>
    <n v="25399000"/>
    <s v="Profit"/>
  </r>
  <r>
    <x v="52"/>
    <n v="14"/>
    <n v="108"/>
    <n v="24103594"/>
    <s v="Adventure"/>
    <s v="Comedy"/>
    <s v="Drama"/>
    <s v="Family"/>
    <m/>
    <m/>
    <m/>
    <s v="The Adventures of Huck Finn"/>
    <n v="6384"/>
    <n v="54"/>
    <s v="English"/>
    <s v="USA"/>
    <s v="PG"/>
    <n v="6500000"/>
    <n v="1993"/>
    <n v="6.2"/>
    <n v="1.8"/>
    <n v="17603594"/>
    <s v="Profit"/>
  </r>
  <r>
    <x v="50"/>
    <n v="137"/>
    <n v="102"/>
    <n v="16842303"/>
    <s v="Comedy"/>
    <s v="Crime"/>
    <m/>
    <m/>
    <m/>
    <m/>
    <m/>
    <s v="Go"/>
    <n v="59474"/>
    <n v="418"/>
    <s v="English"/>
    <s v="USA"/>
    <s v="R"/>
    <n v="6500000"/>
    <n v="1999"/>
    <n v="7.3"/>
    <n v="1.7"/>
    <n v="10342303"/>
    <s v="Profit"/>
  </r>
  <r>
    <x v="1248"/>
    <n v="111"/>
    <n v="88"/>
    <n v="13367101"/>
    <s v="Comedy"/>
    <s v="Drama"/>
    <s v="Romance"/>
    <m/>
    <m/>
    <m/>
    <m/>
    <s v="Friends with Money"/>
    <n v="19715"/>
    <n v="166"/>
    <s v="English"/>
    <s v="USA"/>
    <s v="R"/>
    <n v="6500000"/>
    <n v="2006"/>
    <n v="5.9"/>
    <n v="1.5"/>
    <n v="6867101"/>
    <s v="Profit"/>
  </r>
  <r>
    <x v="1300"/>
    <n v="97"/>
    <n v="91"/>
    <n v="10149779"/>
    <s v="Horror"/>
    <s v="Sci-Fi"/>
    <s v="Thriller"/>
    <m/>
    <m/>
    <m/>
    <m/>
    <s v="Bats"/>
    <n v="8294"/>
    <n v="160"/>
    <s v="English"/>
    <s v="USA"/>
    <s v="PG-13"/>
    <n v="6500000"/>
    <n v="1999"/>
    <n v="3.6"/>
    <n v="1.5"/>
    <n v="3649779"/>
    <s v="Profit"/>
  </r>
  <r>
    <x v="1301"/>
    <n v="73"/>
    <n v="141"/>
    <n v="6173485"/>
    <s v="Biography"/>
    <s v="Drama"/>
    <m/>
    <m/>
    <m/>
    <m/>
    <m/>
    <s v="Nowhere in Africa"/>
    <n v="10672"/>
    <n v="84"/>
    <s v="English"/>
    <s v="Germany"/>
    <s v="R"/>
    <n v="7000000"/>
    <n v="2001"/>
    <n v="7.7"/>
    <n v="2.4"/>
    <n v="-826515"/>
    <s v="Loss"/>
  </r>
  <r>
    <x v="827"/>
    <n v="486"/>
    <n v="101"/>
    <n v="4000304"/>
    <s v="Drama"/>
    <m/>
    <m/>
    <m/>
    <m/>
    <m/>
    <m/>
    <s v="Shame"/>
    <n v="145395"/>
    <n v="375"/>
    <s v="English"/>
    <s v="UK"/>
    <s v="NC-17"/>
    <n v="6500000"/>
    <n v="2011"/>
    <n v="7.3"/>
    <n v="1.7"/>
    <n v="-2499696"/>
    <s v="Loss"/>
  </r>
  <r>
    <x v="65"/>
    <n v="149"/>
    <n v="105"/>
    <n v="2338695"/>
    <s v="Crime"/>
    <s v="Drama"/>
    <s v="Thriller"/>
    <m/>
    <m/>
    <m/>
    <m/>
    <s v="Layer Cake"/>
    <n v="134070"/>
    <n v="263"/>
    <s v="English"/>
    <s v="UK"/>
    <s v="R"/>
    <n v="4000000"/>
    <n v="2004"/>
    <n v="7.4"/>
    <n v="1.8"/>
    <n v="-1661305"/>
    <s v="Loss"/>
  </r>
  <r>
    <x v="1302"/>
    <n v="4"/>
    <n v="100"/>
    <n v="2024854"/>
    <s v="Drama"/>
    <s v="Western"/>
    <m/>
    <m/>
    <m/>
    <m/>
    <m/>
    <s v="The Work and the Glory II: American Zion"/>
    <n v="564"/>
    <n v="21"/>
    <s v="English"/>
    <s v="USA"/>
    <s v="PG-13"/>
    <n v="6500000"/>
    <n v="2005"/>
    <n v="6.6"/>
    <n v="1.7"/>
    <n v="-4475146"/>
    <s v="Loss"/>
  </r>
  <r>
    <x v="1303"/>
    <n v="200"/>
    <n v="116"/>
    <n v="2268296"/>
    <s v="Drama"/>
    <s v="Thriller"/>
    <m/>
    <m/>
    <m/>
    <m/>
    <m/>
    <s v="The East"/>
    <n v="41856"/>
    <n v="119"/>
    <s v="English"/>
    <s v="UK"/>
    <s v="PG-13"/>
    <n v="6500000"/>
    <n v="2013"/>
    <n v="6.9"/>
    <n v="1.9"/>
    <n v="-4231704"/>
    <s v="Loss"/>
  </r>
  <r>
    <x v="993"/>
    <n v="84"/>
    <n v="97"/>
    <n v="1029017"/>
    <s v="Drama"/>
    <s v="Romance"/>
    <m/>
    <m/>
    <m/>
    <m/>
    <m/>
    <s v="A Home at the End of the World"/>
    <n v="12049"/>
    <n v="135"/>
    <s v="English"/>
    <s v="USA"/>
    <s v="R"/>
    <n v="6500000"/>
    <n v="2004"/>
    <n v="6.8"/>
    <n v="1.6"/>
    <n v="-5470983"/>
    <s v="Loss"/>
  </r>
  <r>
    <x v="1304"/>
    <n v="217"/>
    <n v="105"/>
    <n v="66637"/>
    <s v="Drama"/>
    <s v="Romance"/>
    <s v="War"/>
    <m/>
    <m/>
    <m/>
    <m/>
    <s v="The Messenger"/>
    <n v="29608"/>
    <n v="92"/>
    <s v="English"/>
    <s v="USA"/>
    <s v="R"/>
    <n v="6500000"/>
    <n v="2009"/>
    <n v="7.2"/>
    <n v="1.8"/>
    <n v="-6433363"/>
    <s v="Loss"/>
  </r>
  <r>
    <x v="837"/>
    <n v="183"/>
    <n v="122"/>
    <n v="871577"/>
    <s v="Biography"/>
    <s v="Drama"/>
    <s v="Music"/>
    <m/>
    <m/>
    <m/>
    <m/>
    <s v="Control"/>
    <n v="51353"/>
    <n v="143"/>
    <s v="English"/>
    <s v="UK"/>
    <s v="R"/>
    <n v="4500000"/>
    <n v="2007"/>
    <n v="7.7"/>
    <n v="2"/>
    <n v="-3628423"/>
    <s v="Loss"/>
  </r>
  <r>
    <x v="0"/>
    <n v="204"/>
    <n v="107"/>
    <n v="38400000"/>
    <s v="Action"/>
    <s v="Sci-Fi"/>
    <m/>
    <m/>
    <m/>
    <m/>
    <m/>
    <s v="The Terminator"/>
    <n v="600266"/>
    <n v="692"/>
    <s v="English"/>
    <s v="UK"/>
    <s v="R"/>
    <n v="6500000"/>
    <n v="1984"/>
    <n v="8.1"/>
    <n v="1.8"/>
    <n v="31900000"/>
    <s v="Profit"/>
  </r>
  <r>
    <x v="1305"/>
    <n v="153"/>
    <n v="121"/>
    <n v="4063859"/>
    <s v="Drama"/>
    <s v="Romance"/>
    <m/>
    <m/>
    <m/>
    <m/>
    <m/>
    <s v="Good Bye Lenin!"/>
    <n v="114407"/>
    <n v="225"/>
    <s v="German"/>
    <s v="Germany"/>
    <s v="R"/>
    <n v="4800000"/>
    <n v="2003"/>
    <n v="7.7"/>
    <n v="2"/>
    <n v="-736141"/>
    <s v="Loss"/>
  </r>
  <r>
    <x v="306"/>
    <n v="145"/>
    <n v="98"/>
    <n v="449558"/>
    <s v="Biography"/>
    <s v="Drama"/>
    <s v="Sport"/>
    <m/>
    <m/>
    <m/>
    <m/>
    <s v="The Damned United"/>
    <n v="32307"/>
    <n v="75"/>
    <s v="English"/>
    <s v="UK"/>
    <s v="R"/>
    <n v="10000000"/>
    <n v="2009"/>
    <n v="7.6"/>
    <n v="1.6"/>
    <n v="-9550442"/>
    <s v="Loss"/>
  </r>
  <r>
    <x v="574"/>
    <n v="93"/>
    <n v="123"/>
    <n v="2122561"/>
    <s v="Comedy"/>
    <s v="Romance"/>
    <m/>
    <m/>
    <m/>
    <m/>
    <m/>
    <s v="Mallrats"/>
    <n v="99033"/>
    <n v="434"/>
    <s v="English"/>
    <s v="USA"/>
    <s v="R"/>
    <n v="6000000"/>
    <n v="1995"/>
    <n v="7.2"/>
    <n v="2"/>
    <n v="-3877439"/>
    <s v="Loss"/>
  </r>
  <r>
    <x v="1042"/>
    <n v="124"/>
    <n v="110"/>
    <n v="181360000"/>
    <s v="Musical"/>
    <s v="Romance"/>
    <m/>
    <m/>
    <m/>
    <m/>
    <m/>
    <s v="Grease"/>
    <n v="170027"/>
    <n v="350"/>
    <s v="English"/>
    <s v="USA"/>
    <s v="PG-13"/>
    <n v="6000000"/>
    <n v="1978"/>
    <n v="7.2"/>
    <n v="1.8"/>
    <n v="175360000"/>
    <s v="Profit"/>
  </r>
  <r>
    <x v="74"/>
    <n v="120"/>
    <n v="120"/>
    <n v="137963328"/>
    <s v="Drama"/>
    <s v="War"/>
    <m/>
    <m/>
    <m/>
    <m/>
    <m/>
    <s v="Platoon"/>
    <n v="291603"/>
    <n v="505"/>
    <s v="English"/>
    <s v="UK"/>
    <s v="R"/>
    <n v="6000000"/>
    <n v="1986"/>
    <n v="8.1"/>
    <n v="2"/>
    <n v="131963328"/>
    <s v="Profit"/>
  </r>
  <r>
    <x v="1220"/>
    <n v="288"/>
    <n v="122"/>
    <n v="119078393"/>
    <s v="Documentary"/>
    <s v="Drama"/>
    <s v="War"/>
    <m/>
    <m/>
    <m/>
    <m/>
    <s v="Fahrenheit 9/11"/>
    <n v="113152"/>
    <n v="1416"/>
    <s v="English"/>
    <s v="USA"/>
    <s v="R"/>
    <n v="6000000"/>
    <n v="2004"/>
    <n v="7.5"/>
    <n v="2"/>
    <n v="113078393"/>
    <s v="Profit"/>
  </r>
  <r>
    <x v="1306"/>
    <n v="130"/>
    <n v="110"/>
    <n v="102308900"/>
    <s v="Biography"/>
    <s v="Crime"/>
    <s v="Drama"/>
    <s v="Western"/>
    <m/>
    <m/>
    <m/>
    <s v="Butch Cassidy and the Sundance Kid"/>
    <n v="152089"/>
    <n v="309"/>
    <s v="English"/>
    <s v="USA"/>
    <s v="M"/>
    <n v="6000000"/>
    <n v="1969"/>
    <n v="8.1"/>
    <n v="1.8"/>
    <n v="96308900"/>
    <s v="Profit"/>
  </r>
  <r>
    <x v="1307"/>
    <n v="145"/>
    <n v="139"/>
    <n v="102300000"/>
    <s v="Comedy"/>
    <s v="Family"/>
    <s v="Fantasy"/>
    <s v="Musical"/>
    <m/>
    <m/>
    <m/>
    <s v="Mary Poppins"/>
    <n v="107408"/>
    <n v="259"/>
    <s v="English"/>
    <s v="USA"/>
    <s v="Approved"/>
    <n v="6000000"/>
    <n v="1964"/>
    <n v="7.8"/>
    <n v="2.2999999999999998"/>
    <n v="96300000"/>
    <s v="Profit"/>
  </r>
  <r>
    <x v="334"/>
    <n v="62"/>
    <n v="124"/>
    <n v="54800000"/>
    <s v="Drama"/>
    <m/>
    <m/>
    <m/>
    <m/>
    <m/>
    <m/>
    <s v="Ordinary People"/>
    <n v="35130"/>
    <n v="283"/>
    <s v="English"/>
    <s v="USA"/>
    <s v="R"/>
    <n v="6000000"/>
    <n v="1980"/>
    <n v="7.8"/>
    <n v="2.1"/>
    <n v="48800000"/>
    <s v="Profit"/>
  </r>
  <r>
    <x v="1308"/>
    <n v="120"/>
    <n v="152"/>
    <n v="43650000"/>
    <s v="Crime"/>
    <s v="Drama"/>
    <s v="Musical"/>
    <s v="Romance"/>
    <s v="Thriller"/>
    <m/>
    <m/>
    <s v="West Side Story"/>
    <n v="71919"/>
    <n v="316"/>
    <s v="English"/>
    <s v="USA"/>
    <s v="Unrated"/>
    <n v="6000000"/>
    <n v="1961"/>
    <n v="7.6"/>
    <n v="2.5"/>
    <n v="37650000"/>
    <s v="Profit"/>
  </r>
  <r>
    <x v="353"/>
    <n v="71"/>
    <n v="98"/>
    <n v="39800000"/>
    <s v="Comedy"/>
    <s v="Sport"/>
    <m/>
    <m/>
    <m/>
    <m/>
    <m/>
    <s v="Caddyshack"/>
    <n v="81599"/>
    <n v="250"/>
    <s v="English"/>
    <s v="USA"/>
    <s v="R"/>
    <n v="6000000"/>
    <n v="1980"/>
    <n v="7.4"/>
    <n v="1.6"/>
    <n v="33800000"/>
    <s v="Profit"/>
  </r>
  <r>
    <x v="1309"/>
    <n v="52"/>
    <n v="106"/>
    <n v="27457409"/>
    <s v="Comedy"/>
    <s v="Drama"/>
    <m/>
    <m/>
    <m/>
    <m/>
    <m/>
    <s v="The Brothers"/>
    <n v="3198"/>
    <n v="43"/>
    <s v="English"/>
    <s v="USA"/>
    <s v="R"/>
    <n v="6000000"/>
    <n v="2001"/>
    <n v="6.3"/>
    <n v="1.8"/>
    <n v="21457409"/>
    <s v="Profit"/>
  </r>
  <r>
    <x v="1043"/>
    <n v="18"/>
    <n v="106"/>
    <n v="25047631"/>
    <s v="Comedy"/>
    <s v="Drama"/>
    <s v="Romance"/>
    <m/>
    <m/>
    <m/>
    <m/>
    <s v="The Wood"/>
    <n v="6585"/>
    <n v="50"/>
    <s v="English"/>
    <s v="USA"/>
    <s v="R"/>
    <n v="6000000"/>
    <n v="1999"/>
    <n v="6.9"/>
    <n v="1.8"/>
    <n v="19047631"/>
    <s v="Profit"/>
  </r>
  <r>
    <x v="10"/>
    <n v="162"/>
    <n v="106"/>
    <n v="23272306"/>
    <s v="Crime"/>
    <s v="Drama"/>
    <s v="Mystery"/>
    <s v="Thriller"/>
    <m/>
    <m/>
    <m/>
    <s v="The Usual Suspects"/>
    <n v="740918"/>
    <n v="1182"/>
    <s v="English"/>
    <s v="USA"/>
    <s v="R"/>
    <n v="6000000"/>
    <n v="1995"/>
    <n v="8.6"/>
    <n v="1.8"/>
    <n v="17272306"/>
    <s v="Profit"/>
  </r>
  <r>
    <x v="236"/>
    <n v="88"/>
    <n v="89"/>
    <n v="22168359"/>
    <s v="Fantasy"/>
    <s v="Horror"/>
    <s v="Romance"/>
    <s v="Thriller"/>
    <m/>
    <m/>
    <m/>
    <s v="A Nightmare on Elm Street 5: The Dream Child"/>
    <n v="29659"/>
    <n v="227"/>
    <s v="English"/>
    <s v="USA"/>
    <s v="X"/>
    <n v="8000000"/>
    <n v="1989"/>
    <n v="5.0999999999999996"/>
    <n v="1.5"/>
    <n v="14168359"/>
    <s v="Profit"/>
  </r>
  <r>
    <x v="195"/>
    <n v="96"/>
    <n v="94"/>
    <n v="21005329"/>
    <s v="Comedy"/>
    <s v="Romance"/>
    <m/>
    <m/>
    <m/>
    <m/>
    <m/>
    <s v="Van Wilder: Party Liaison"/>
    <n v="89128"/>
    <n v="258"/>
    <s v="English"/>
    <s v="Germany"/>
    <s v="R"/>
    <n v="6000000"/>
    <n v="2002"/>
    <n v="6.4"/>
    <n v="1.6"/>
    <n v="15005329"/>
    <s v="Profit"/>
  </r>
  <r>
    <x v="116"/>
    <n v="391"/>
    <n v="109"/>
    <n v="26236603"/>
    <s v="Drama"/>
    <s v="Sport"/>
    <m/>
    <m/>
    <m/>
    <m/>
    <m/>
    <s v="The Wrestler"/>
    <n v="251349"/>
    <n v="547"/>
    <s v="English"/>
    <s v="USA"/>
    <s v="R"/>
    <n v="6000000"/>
    <n v="2008"/>
    <n v="7.9"/>
    <n v="1.8"/>
    <n v="20236603"/>
    <s v="Profit"/>
  </r>
  <r>
    <x v="1310"/>
    <n v="32"/>
    <n v="144"/>
    <n v="20400000"/>
    <s v="Drama"/>
    <s v="Romance"/>
    <s v="Western"/>
    <m/>
    <m/>
    <m/>
    <m/>
    <s v="Duel in the Sun"/>
    <n v="6304"/>
    <n v="87"/>
    <s v="English"/>
    <s v="USA"/>
    <s v="Unrated"/>
    <n v="8000000"/>
    <n v="1946"/>
    <n v="6.9"/>
    <n v="2.4"/>
    <n v="12400000"/>
    <s v="Profit"/>
  </r>
  <r>
    <x v="1113"/>
    <n v="119"/>
    <n v="90"/>
    <n v="18621249"/>
    <s v="Comedy"/>
    <m/>
    <m/>
    <m/>
    <m/>
    <m/>
    <m/>
    <s v="Best in Show"/>
    <n v="45859"/>
    <n v="340"/>
    <s v="English"/>
    <s v="USA"/>
    <s v="PG-13"/>
    <n v="6000000"/>
    <n v="2000"/>
    <n v="7.5"/>
    <n v="1.5"/>
    <n v="12621249"/>
    <s v="Profit"/>
  </r>
  <r>
    <x v="446"/>
    <n v="201"/>
    <n v="106"/>
    <n v="25244700"/>
    <s v="Action"/>
    <s v="Sci-Fi"/>
    <m/>
    <m/>
    <m/>
    <m/>
    <m/>
    <s v="Escape from New York"/>
    <n v="91017"/>
    <n v="284"/>
    <s v="English"/>
    <s v="UK"/>
    <s v="R"/>
    <n v="6000000"/>
    <n v="1981"/>
    <n v="7.2"/>
    <n v="1.8"/>
    <n v="19244700"/>
    <s v="Profit"/>
  </r>
  <r>
    <x v="415"/>
    <n v="22"/>
    <n v="121"/>
    <n v="14545844"/>
    <s v="Comedy"/>
    <s v="Drama"/>
    <s v="Musical"/>
    <m/>
    <m/>
    <m/>
    <m/>
    <s v="School Daze"/>
    <n v="4756"/>
    <n v="38"/>
    <s v="English"/>
    <s v="USA"/>
    <s v="R"/>
    <n v="6500000"/>
    <n v="1988"/>
    <n v="5.8"/>
    <n v="2"/>
    <n v="8045844"/>
    <s v="Profit"/>
  </r>
  <r>
    <x v="1311"/>
    <n v="52"/>
    <n v="89"/>
    <n v="13235267"/>
    <s v="Comedy"/>
    <s v="Family"/>
    <m/>
    <m/>
    <m/>
    <m/>
    <m/>
    <s v="Daddy Day Camp"/>
    <n v="12339"/>
    <n v="32"/>
    <s v="English"/>
    <s v="USA"/>
    <s v="PG"/>
    <n v="6000000"/>
    <n v="2007"/>
    <n v="2.9"/>
    <n v="1.5"/>
    <n v="7235267"/>
    <s v="Profit"/>
  </r>
  <r>
    <x v="354"/>
    <n v="34"/>
    <n v="104"/>
    <n v="12793213"/>
    <s v="Comedy"/>
    <s v="Drama"/>
    <s v="Romance"/>
    <m/>
    <m/>
    <m/>
    <m/>
    <s v="Mystic Pizza"/>
    <n v="18286"/>
    <n v="73"/>
    <s v="English"/>
    <s v="USA"/>
    <s v="R"/>
    <n v="6000000"/>
    <n v="1988"/>
    <n v="6.2"/>
    <n v="1.7"/>
    <n v="6793213"/>
    <s v="Profit"/>
  </r>
  <r>
    <x v="477"/>
    <n v="88"/>
    <n v="99"/>
    <n v="11883495"/>
    <s v="Comedy"/>
    <s v="Drama"/>
    <s v="Fantasy"/>
    <s v="Romance"/>
    <m/>
    <m/>
    <m/>
    <s v="Sliding Doors"/>
    <n v="52805"/>
    <n v="278"/>
    <s v="English"/>
    <s v="UK"/>
    <s v="R"/>
    <n v="9000000"/>
    <n v="1998"/>
    <n v="6.8"/>
    <n v="1.6"/>
    <n v="2883495"/>
    <s v="Profit"/>
  </r>
  <r>
    <x v="1312"/>
    <n v="25"/>
    <n v="98"/>
    <n v="11797927"/>
    <s v="Comedy"/>
    <s v="Horror"/>
    <s v="Thriller"/>
    <m/>
    <m/>
    <m/>
    <m/>
    <s v="Tales from the Hood"/>
    <n v="4582"/>
    <n v="52"/>
    <s v="English"/>
    <s v="USA"/>
    <s v="R"/>
    <n v="6000000"/>
    <n v="1995"/>
    <n v="6.1"/>
    <n v="1.6"/>
    <n v="5797927"/>
    <s v="Profit"/>
  </r>
  <r>
    <x v="1313"/>
    <n v="252"/>
    <n v="121"/>
    <n v="17605861"/>
    <s v="Biography"/>
    <s v="Drama"/>
    <s v="History"/>
    <s v="Thriller"/>
    <m/>
    <m/>
    <m/>
    <s v="The Last King of Scotland"/>
    <n v="145580"/>
    <n v="351"/>
    <s v="English"/>
    <s v="UK"/>
    <s v="R"/>
    <n v="6000000"/>
    <n v="2006"/>
    <n v="7.7"/>
    <n v="2"/>
    <n v="11605861"/>
    <s v="Profit"/>
  </r>
  <r>
    <x v="1314"/>
    <n v="137"/>
    <n v="96"/>
    <n v="11642254"/>
    <s v="Horror"/>
    <s v="Thriller"/>
    <m/>
    <m/>
    <m/>
    <m/>
    <m/>
    <s v="Halloween 5"/>
    <n v="22929"/>
    <n v="287"/>
    <s v="English"/>
    <s v="USA"/>
    <s v="X"/>
    <n v="3000000"/>
    <n v="1989"/>
    <n v="5.2"/>
    <n v="1.6"/>
    <n v="8642254"/>
    <s v="Profit"/>
  </r>
  <r>
    <x v="719"/>
    <n v="231"/>
    <n v="99"/>
    <n v="9203192"/>
    <s v="Comedy"/>
    <s v="Crime"/>
    <s v="Drama"/>
    <m/>
    <m/>
    <m/>
    <m/>
    <s v="Bernie"/>
    <n v="45396"/>
    <n v="136"/>
    <s v="English"/>
    <s v="USA"/>
    <s v="PG-13"/>
    <n v="5000000"/>
    <n v="2011"/>
    <n v="6.8"/>
    <n v="1.6"/>
    <n v="4203192"/>
    <s v="Profit"/>
  </r>
  <r>
    <x v="1315"/>
    <n v="115"/>
    <n v="122"/>
    <n v="8596914"/>
    <s v="Biography"/>
    <s v="Drama"/>
    <m/>
    <m/>
    <m/>
    <m/>
    <m/>
    <s v="Pollock"/>
    <n v="23023"/>
    <n v="148"/>
    <s v="English"/>
    <s v="USA"/>
    <s v="R"/>
    <n v="6000000"/>
    <n v="2000"/>
    <n v="7"/>
    <n v="2"/>
    <n v="2596914"/>
    <s v="Profit"/>
  </r>
  <r>
    <x v="1316"/>
    <n v="67"/>
    <n v="101"/>
    <n v="6851636"/>
    <s v="Comedy"/>
    <s v="Drama"/>
    <s v="Romance"/>
    <m/>
    <m/>
    <m/>
    <m/>
    <s v="200 Cigarettes"/>
    <n v="13010"/>
    <n v="182"/>
    <s v="English"/>
    <s v="USA"/>
    <s v="R"/>
    <n v="6000000"/>
    <n v="1999"/>
    <n v="5.9"/>
    <n v="1.7"/>
    <n v="851636"/>
    <s v="Profit"/>
  </r>
  <r>
    <x v="1317"/>
    <n v="216"/>
    <n v="102"/>
    <n v="11434867"/>
    <s v="Drama"/>
    <s v="Mystery"/>
    <s v="Romance"/>
    <s v="Thriller"/>
    <m/>
    <m/>
    <m/>
    <s v="The Words"/>
    <n v="59637"/>
    <n v="130"/>
    <s v="English"/>
    <s v="USA"/>
    <s v="PG-13"/>
    <n v="6000000"/>
    <n v="2012"/>
    <n v="7.1"/>
    <n v="1.7"/>
    <n v="5434867"/>
    <s v="Profit"/>
  </r>
  <r>
    <x v="1318"/>
    <n v="133"/>
    <n v="84"/>
    <n v="5895238"/>
    <s v="Comedy"/>
    <s v="Western"/>
    <m/>
    <m/>
    <m/>
    <m/>
    <m/>
    <s v="Casa de mi Padre"/>
    <n v="17169"/>
    <n v="70"/>
    <s v="Spanish"/>
    <s v="USA"/>
    <s v="R"/>
    <n v="6000000"/>
    <n v="2012"/>
    <n v="5.5"/>
    <n v="1.4"/>
    <n v="-104762"/>
    <s v="Loss"/>
  </r>
  <r>
    <x v="1319"/>
    <n v="149"/>
    <n v="104"/>
    <n v="6670712"/>
    <s v="Comedy"/>
    <s v="Drama"/>
    <m/>
    <m/>
    <m/>
    <m/>
    <m/>
    <s v="City Island"/>
    <n v="27301"/>
    <n v="101"/>
    <s v="English"/>
    <s v="USA"/>
    <s v="PG-13"/>
    <n v="6000000"/>
    <n v="2009"/>
    <n v="7.4"/>
    <n v="1.7"/>
    <n v="670712"/>
    <s v="Profit"/>
  </r>
  <r>
    <x v="1320"/>
    <n v="261"/>
    <n v="96"/>
    <n v="5359774"/>
    <s v="Comedy"/>
    <s v="Crime"/>
    <s v="Thriller"/>
    <m/>
    <m/>
    <m/>
    <m/>
    <s v="The Guard"/>
    <n v="64794"/>
    <n v="131"/>
    <s v="English"/>
    <s v="Ireland"/>
    <s v="R"/>
    <n v="6000000"/>
    <n v="2011"/>
    <n v="7.3"/>
    <n v="1.6"/>
    <n v="-640226"/>
    <s v="Loss"/>
  </r>
  <r>
    <x v="1321"/>
    <n v="42"/>
    <n v="94"/>
    <n v="4693919"/>
    <s v="Comedy"/>
    <m/>
    <m/>
    <m/>
    <m/>
    <m/>
    <m/>
    <s v="College"/>
    <n v="11011"/>
    <n v="78"/>
    <s v="English"/>
    <s v="USA"/>
    <s v="R"/>
    <n v="6500000"/>
    <n v="2008"/>
    <n v="4.5999999999999996"/>
    <n v="1.6"/>
    <n v="-1806081"/>
    <s v="Loss"/>
  </r>
  <r>
    <x v="541"/>
    <n v="152"/>
    <n v="90"/>
    <n v="4859475"/>
    <s v="Drama"/>
    <s v="Romance"/>
    <m/>
    <m/>
    <m/>
    <m/>
    <m/>
    <s v="The Virgin Suicides"/>
    <n v="116910"/>
    <n v="520"/>
    <s v="English"/>
    <s v="USA"/>
    <s v="R"/>
    <n v="6000000"/>
    <n v="1999"/>
    <n v="7.2"/>
    <n v="1.5"/>
    <n v="-1140525"/>
    <s v="Loss"/>
  </r>
  <r>
    <x v="1322"/>
    <n v="76"/>
    <n v="90"/>
    <n v="4542775"/>
    <s v="Comedy"/>
    <s v="Romance"/>
    <m/>
    <m/>
    <m/>
    <m/>
    <m/>
    <s v="Miss March"/>
    <n v="18313"/>
    <n v="73"/>
    <s v="English"/>
    <s v="USA"/>
    <s v="R"/>
    <n v="6000000"/>
    <n v="2009"/>
    <n v="5.0999999999999996"/>
    <n v="1.5"/>
    <n v="-1457225"/>
    <s v="Loss"/>
  </r>
  <r>
    <x v="1323"/>
    <n v="149"/>
    <n v="106"/>
    <n v="3588432"/>
    <s v="Comedy"/>
    <s v="Drama"/>
    <m/>
    <m/>
    <m/>
    <m/>
    <m/>
    <s v="Wish I Was Here"/>
    <n v="29341"/>
    <n v="93"/>
    <s v="English"/>
    <s v="USA"/>
    <s v="R"/>
    <n v="6000000"/>
    <n v="2014"/>
    <n v="6.7"/>
    <n v="1.8"/>
    <n v="-2411568"/>
    <s v="Loss"/>
  </r>
  <r>
    <x v="1324"/>
    <n v="35"/>
    <n v="96"/>
    <n v="4394936"/>
    <s v="Comedy"/>
    <s v="Drama"/>
    <s v="Fantasy"/>
    <s v="Romance"/>
    <m/>
    <m/>
    <m/>
    <s v="Simply Irresistible"/>
    <n v="11439"/>
    <n v="190"/>
    <s v="English"/>
    <s v="Germany"/>
    <s v="PG-13"/>
    <n v="6000000"/>
    <n v="1999"/>
    <n v="5.3"/>
    <n v="1.6"/>
    <n v="-1605064"/>
    <s v="Loss"/>
  </r>
  <r>
    <x v="1325"/>
    <n v="108"/>
    <n v="95"/>
    <n v="3029081"/>
    <s v="Comedy"/>
    <s v="Drama"/>
    <s v="Music"/>
    <s v="Musical"/>
    <m/>
    <m/>
    <m/>
    <s v="Hedwig and the Angry Inch"/>
    <n v="26300"/>
    <n v="231"/>
    <s v="English"/>
    <s v="USA"/>
    <s v="R"/>
    <n v="6000000"/>
    <n v="2001"/>
    <n v="7.8"/>
    <n v="1.6"/>
    <n v="-2970919"/>
    <s v="Loss"/>
  </r>
  <r>
    <x v="951"/>
    <n v="17"/>
    <n v="99"/>
    <n v="3273588"/>
    <s v="Action"/>
    <s v="Drama"/>
    <m/>
    <m/>
    <m/>
    <m/>
    <m/>
    <s v="Only the Strong"/>
    <n v="4195"/>
    <n v="50"/>
    <s v="English"/>
    <s v="USA"/>
    <s v="PG-13"/>
    <n v="6000000"/>
    <n v="1993"/>
    <n v="6.7"/>
    <n v="1.6"/>
    <n v="-2726412"/>
    <s v="Loss"/>
  </r>
  <r>
    <x v="1326"/>
    <n v="129"/>
    <n v="99"/>
    <n v="2207975"/>
    <s v="Drama"/>
    <s v="History"/>
    <m/>
    <m/>
    <m/>
    <m/>
    <m/>
    <s v="Shattered Glass"/>
    <n v="28855"/>
    <n v="190"/>
    <s v="English"/>
    <s v="USA"/>
    <s v="PG-13"/>
    <n v="6000000"/>
    <n v="2003"/>
    <n v="7.2"/>
    <n v="1.6"/>
    <n v="-3792025"/>
    <s v="Loss"/>
  </r>
  <r>
    <x v="1327"/>
    <n v="84"/>
    <n v="95"/>
    <n v="2025238"/>
    <s v="Comedy"/>
    <s v="Crime"/>
    <s v="Drama"/>
    <s v="Thriller"/>
    <m/>
    <m/>
    <m/>
    <s v="Novocaine"/>
    <n v="9589"/>
    <n v="105"/>
    <s v="English"/>
    <s v="USA"/>
    <s v="R"/>
    <n v="6000000"/>
    <n v="2001"/>
    <n v="5.8"/>
    <n v="1.6"/>
    <n v="-3974762"/>
    <s v="Loss"/>
  </r>
  <r>
    <x v="644"/>
    <n v="147"/>
    <n v="99"/>
    <n v="2077046"/>
    <s v="Comedy"/>
    <s v="Drama"/>
    <s v="Romance"/>
    <m/>
    <m/>
    <m/>
    <m/>
    <s v="The Wackness"/>
    <n v="27266"/>
    <n v="75"/>
    <s v="English"/>
    <s v="USA"/>
    <s v="R"/>
    <n v="6000000"/>
    <n v="2008"/>
    <n v="7"/>
    <n v="1.6"/>
    <n v="-3922954"/>
    <s v="Loss"/>
  </r>
  <r>
    <x v="1328"/>
    <n v="17"/>
    <n v="107"/>
    <n v="869325"/>
    <s v="Action"/>
    <s v="Adventure"/>
    <s v="Fantasy"/>
    <s v="Sci-Fi"/>
    <m/>
    <m/>
    <m/>
    <s v="Beastmaster 2: Through the Portal of Time"/>
    <n v="2281"/>
    <n v="16"/>
    <s v="English"/>
    <s v="USA"/>
    <s v="PG-13"/>
    <n v="6000000"/>
    <n v="1991"/>
    <n v="3.8"/>
    <n v="1.8"/>
    <n v="-5130675"/>
    <s v="Loss"/>
  </r>
  <r>
    <x v="1329"/>
    <n v="16"/>
    <n v="90"/>
    <n v="399611"/>
    <s v="Biography"/>
    <s v="Drama"/>
    <s v="Sport"/>
    <m/>
    <m/>
    <m/>
    <m/>
    <s v="The 5th Quarter"/>
    <n v="1245"/>
    <n v="29"/>
    <s v="English"/>
    <s v="USA"/>
    <s v="PG"/>
    <n v="6000000"/>
    <n v="2010"/>
    <n v="5.7"/>
    <n v="1.5"/>
    <n v="-5600389"/>
    <s v="Loss"/>
  </r>
  <r>
    <x v="851"/>
    <n v="63"/>
    <n v="96"/>
    <n v="115862"/>
    <s v="Drama"/>
    <s v="Romance"/>
    <m/>
    <m/>
    <m/>
    <m/>
    <m/>
    <s v="The Greatest"/>
    <n v="7394"/>
    <n v="50"/>
    <s v="English"/>
    <s v="USA"/>
    <s v="R"/>
    <n v="6000000"/>
    <n v="2009"/>
    <n v="6.7"/>
    <n v="1.6"/>
    <n v="-5884138"/>
    <s v="Loss"/>
  </r>
  <r>
    <x v="1330"/>
    <n v="36"/>
    <n v="97"/>
    <n v="117560"/>
    <s v="Drama"/>
    <s v="Romance"/>
    <m/>
    <m/>
    <m/>
    <m/>
    <m/>
    <s v="Come Early Morning"/>
    <n v="2330"/>
    <n v="29"/>
    <s v="English"/>
    <s v="USA"/>
    <s v="R"/>
    <n v="6000000"/>
    <n v="2006"/>
    <n v="6.2"/>
    <n v="1.6"/>
    <n v="-5882440"/>
    <s v="Loss"/>
  </r>
  <r>
    <x v="1020"/>
    <n v="47"/>
    <n v="107"/>
    <n v="54606"/>
    <s v="Comedy"/>
    <s v="Crime"/>
    <s v="Romance"/>
    <m/>
    <m/>
    <m/>
    <m/>
    <s v="Lucky Break"/>
    <n v="1940"/>
    <n v="34"/>
    <s v="English"/>
    <s v="UK"/>
    <s v="PG-13"/>
    <n v="6000000"/>
    <n v="2001"/>
    <n v="6.2"/>
    <n v="1.8"/>
    <n v="-5945394"/>
    <s v="Loss"/>
  </r>
  <r>
    <x v="1331"/>
    <n v="26"/>
    <n v="85"/>
    <n v="36497"/>
    <s v="Comedy"/>
    <m/>
    <m/>
    <m/>
    <m/>
    <m/>
    <m/>
    <s v="Surfer, Dude"/>
    <n v="7367"/>
    <n v="37"/>
    <s v="English"/>
    <s v="USA"/>
    <s v="R"/>
    <n v="6000000"/>
    <n v="2008"/>
    <n v="4.7"/>
    <n v="1.4"/>
    <n v="-5963503"/>
    <s v="Loss"/>
  </r>
  <r>
    <x v="1035"/>
    <n v="162"/>
    <n v="95"/>
    <n v="65804"/>
    <s v="Crime"/>
    <s v="Drama"/>
    <s v="Thriller"/>
    <m/>
    <m/>
    <m/>
    <m/>
    <s v="Deadfall"/>
    <n v="32512"/>
    <n v="86"/>
    <s v="English"/>
    <s v="USA"/>
    <s v="R"/>
    <n v="12000000"/>
    <n v="2012"/>
    <n v="6.3"/>
    <n v="1.6"/>
    <n v="-11934196"/>
    <s v="Loss"/>
  </r>
  <r>
    <x v="1332"/>
    <n v="88"/>
    <n v="111"/>
    <n v="3895664"/>
    <s v="Comedy"/>
    <s v="Drama"/>
    <m/>
    <m/>
    <m/>
    <m/>
    <m/>
    <s v="L'auberge espagnole"/>
    <n v="34383"/>
    <n v="149"/>
    <s v="French"/>
    <s v="France"/>
    <s v="R"/>
    <n v="5300000"/>
    <n v="2002"/>
    <n v="7.3"/>
    <n v="1.8"/>
    <n v="-1404336"/>
    <s v="Loss"/>
  </r>
  <r>
    <x v="1333"/>
    <n v="111"/>
    <n v="103"/>
    <n v="542860"/>
    <s v="Drama"/>
    <s v="History"/>
    <s v="War"/>
    <m/>
    <m/>
    <m/>
    <m/>
    <s v="Winter in Wartime"/>
    <n v="9230"/>
    <n v="37"/>
    <s v="Dutch"/>
    <s v="Netherlands"/>
    <s v="R"/>
    <n v="4000000"/>
    <n v="2008"/>
    <n v="7.1"/>
    <n v="1.7"/>
    <n v="-3457140"/>
    <s v="Loss"/>
  </r>
  <r>
    <x v="1334"/>
    <n v="112"/>
    <n v="111"/>
    <n v="11905519"/>
    <s v="Action"/>
    <s v="Crime"/>
    <s v="Drama"/>
    <s v="Thriller"/>
    <m/>
    <m/>
    <m/>
    <s v="The Protector"/>
    <n v="30210"/>
    <n v="214"/>
    <s v="Thai"/>
    <s v="Thailand"/>
    <s v="R"/>
    <n v="200000000"/>
    <n v="2005"/>
    <n v="7.1"/>
    <n v="1.8"/>
    <n v="-188094481"/>
    <s v="Loss"/>
  </r>
  <r>
    <x v="1281"/>
    <n v="161"/>
    <n v="112"/>
    <n v="32541719"/>
    <s v="Comedy"/>
    <s v="Drama"/>
    <s v="Romance"/>
    <s v="Sport"/>
    <m/>
    <m/>
    <m/>
    <s v="Bend It Like Beckham"/>
    <n v="89806"/>
    <n v="438"/>
    <s v="English"/>
    <s v="UK"/>
    <s v="PG-13"/>
    <n v="3500159"/>
    <n v="2002"/>
    <n v="6.7"/>
    <n v="1.9"/>
    <n v="29041560"/>
    <s v="Profit"/>
  </r>
  <r>
    <x v="1236"/>
    <n v="68"/>
    <n v="141"/>
    <n v="3064356"/>
    <s v="Drama"/>
    <s v="Romance"/>
    <m/>
    <m/>
    <m/>
    <m/>
    <m/>
    <s v="Sunshine State"/>
    <n v="3433"/>
    <n v="81"/>
    <s v="English"/>
    <s v="USA"/>
    <s v="PG-13"/>
    <n v="5600000"/>
    <n v="2002"/>
    <n v="6.9"/>
    <n v="2.4"/>
    <n v="-2535644"/>
    <s v="Loss"/>
  </r>
  <r>
    <x v="1061"/>
    <n v="25"/>
    <n v="95"/>
    <n v="7009668"/>
    <s v="Action"/>
    <s v="Sport"/>
    <m/>
    <m/>
    <m/>
    <m/>
    <m/>
    <s v="Crossover"/>
    <n v="8707"/>
    <n v="36"/>
    <s v="English"/>
    <s v="USA"/>
    <s v="PG-13"/>
    <n v="5600000"/>
    <n v="2006"/>
    <n v="2.1"/>
    <n v="1.6"/>
    <n v="1409668"/>
    <s v="Profit"/>
  </r>
  <r>
    <x v="1149"/>
    <n v="222"/>
    <n v="85"/>
    <n v="27024"/>
    <s v="Horror"/>
    <m/>
    <m/>
    <m/>
    <m/>
    <m/>
    <m/>
    <s v="[Rec] 2"/>
    <n v="55597"/>
    <n v="148"/>
    <s v="Spanish"/>
    <s v="Spain"/>
    <s v="R"/>
    <n v="5600000"/>
    <n v="2009"/>
    <n v="6.6"/>
    <n v="1.4"/>
    <n v="-5572976"/>
    <s v="Loss"/>
  </r>
  <r>
    <x v="1306"/>
    <n v="119"/>
    <n v="129"/>
    <n v="159600000"/>
    <s v="Comedy"/>
    <s v="Crime"/>
    <s v="Drama"/>
    <m/>
    <m/>
    <m/>
    <m/>
    <s v="The Sting"/>
    <n v="175607"/>
    <n v="252"/>
    <s v="English"/>
    <s v="USA"/>
    <s v="PG"/>
    <n v="5500000"/>
    <n v="1973"/>
    <n v="8.3000000000000007"/>
    <n v="2.2000000000000002"/>
    <n v="154100000"/>
    <s v="Profit"/>
  </r>
  <r>
    <x v="615"/>
    <n v="90"/>
    <n v="125"/>
    <n v="58800000"/>
    <s v="Biography"/>
    <s v="Drama"/>
    <s v="Sport"/>
    <m/>
    <m/>
    <m/>
    <m/>
    <s v="Chariots of Fire"/>
    <n v="40511"/>
    <n v="213"/>
    <s v="English"/>
    <s v="UK"/>
    <s v="PG"/>
    <n v="5500000"/>
    <n v="1981"/>
    <n v="7.2"/>
    <n v="2.1"/>
    <n v="53300000"/>
    <s v="Profit"/>
  </r>
  <r>
    <x v="1335"/>
    <n v="62"/>
    <n v="116"/>
    <n v="50382128"/>
    <s v="Comedy"/>
    <s v="Drama"/>
    <s v="Romance"/>
    <m/>
    <m/>
    <m/>
    <m/>
    <s v="Diary of a Mad Black Woman"/>
    <n v="10472"/>
    <n v="202"/>
    <s v="English"/>
    <s v="USA"/>
    <s v="PG-13"/>
    <n v="5500000"/>
    <n v="2005"/>
    <n v="5.6"/>
    <n v="1.9"/>
    <n v="44882128"/>
    <s v="Profit"/>
  </r>
  <r>
    <x v="579"/>
    <n v="71"/>
    <n v="105"/>
    <n v="35811509"/>
    <s v="Biography"/>
    <s v="Drama"/>
    <s v="Music"/>
    <s v="Romance"/>
    <m/>
    <m/>
    <m/>
    <s v="Shine"/>
    <n v="43013"/>
    <n v="104"/>
    <s v="English"/>
    <s v="Australia"/>
    <s v="PG-13"/>
    <n v="5500000"/>
    <n v="1996"/>
    <n v="7.7"/>
    <n v="1.8"/>
    <n v="30311509"/>
    <s v="Profit"/>
  </r>
  <r>
    <x v="1336"/>
    <n v="364"/>
    <n v="90"/>
    <n v="24475193"/>
    <s v="Comedy"/>
    <s v="Drama"/>
    <s v="Romance"/>
    <m/>
    <m/>
    <m/>
    <m/>
    <s v="Don Jon"/>
    <n v="190494"/>
    <n v="314"/>
    <s v="English"/>
    <s v="USA"/>
    <s v="R"/>
    <n v="3000000"/>
    <n v="2013"/>
    <n v="6.6"/>
    <n v="1.5"/>
    <n v="21475193"/>
    <s v="Profit"/>
  </r>
  <r>
    <x v="896"/>
    <n v="122"/>
    <n v="111"/>
    <n v="6200756"/>
    <s v="Comedy"/>
    <s v="Drama"/>
    <m/>
    <m/>
    <m/>
    <m/>
    <m/>
    <s v="Ghost World"/>
    <n v="96129"/>
    <n v="488"/>
    <s v="English"/>
    <s v="USA"/>
    <s v="R"/>
    <n v="7000000"/>
    <n v="2001"/>
    <n v="7.4"/>
    <n v="1.8"/>
    <n v="-799244"/>
    <s v="Loss"/>
  </r>
  <r>
    <x v="713"/>
    <n v="100"/>
    <n v="91"/>
    <n v="1292119"/>
    <s v="Biography"/>
    <s v="Drama"/>
    <s v="Romance"/>
    <m/>
    <m/>
    <m/>
    <m/>
    <s v="Iris"/>
    <n v="14786"/>
    <n v="144"/>
    <s v="English"/>
    <s v="UK"/>
    <s v="R"/>
    <n v="5500000"/>
    <n v="2001"/>
    <n v="7.1"/>
    <n v="1.5"/>
    <n v="-4207881"/>
    <s v="Loss"/>
  </r>
  <r>
    <x v="1337"/>
    <n v="112"/>
    <n v="97"/>
    <n v="3629758"/>
    <s v="Drama"/>
    <s v="Music"/>
    <m/>
    <m/>
    <m/>
    <m/>
    <m/>
    <s v="The Chorus"/>
    <n v="44151"/>
    <n v="110"/>
    <s v="French"/>
    <s v="France"/>
    <s v="PG-13"/>
    <n v="5500000"/>
    <n v="2004"/>
    <n v="7.9"/>
    <n v="1.6"/>
    <n v="-1870242"/>
    <s v="Loss"/>
  </r>
  <r>
    <x v="1338"/>
    <n v="67"/>
    <n v="92"/>
    <n v="6239558"/>
    <s v="Comedy"/>
    <s v="Drama"/>
    <m/>
    <m/>
    <m/>
    <m/>
    <m/>
    <s v="Mambo Italiano"/>
    <n v="5548"/>
    <n v="67"/>
    <s v="English"/>
    <s v="Canada"/>
    <s v="R"/>
    <n v="5000000"/>
    <n v="2003"/>
    <n v="6.7"/>
    <n v="1.5"/>
    <n v="1239558"/>
    <s v="Profit"/>
  </r>
  <r>
    <x v="1339"/>
    <n v="91"/>
    <n v="104"/>
    <n v="1056102"/>
    <s v="Crime"/>
    <s v="Drama"/>
    <s v="Mystery"/>
    <s v="Thriller"/>
    <m/>
    <m/>
    <m/>
    <s v="Wonderland"/>
    <n v="18792"/>
    <n v="153"/>
    <s v="English"/>
    <s v="USA"/>
    <s v="R"/>
    <n v="5000000"/>
    <n v="2003"/>
    <n v="6.6"/>
    <n v="1.7"/>
    <n v="-3943898"/>
    <s v="Loss"/>
  </r>
  <r>
    <x v="415"/>
    <n v="103"/>
    <n v="120"/>
    <n v="27545445"/>
    <s v="Drama"/>
    <m/>
    <m/>
    <m/>
    <m/>
    <m/>
    <m/>
    <s v="Do the Right Thing"/>
    <n v="59524"/>
    <n v="418"/>
    <s v="English"/>
    <s v="USA"/>
    <s v="R"/>
    <n v="6500000"/>
    <n v="1989"/>
    <n v="7.9"/>
    <n v="2"/>
    <n v="21045445"/>
    <s v="Profit"/>
  </r>
  <r>
    <x v="1340"/>
    <n v="27"/>
    <n v="99"/>
    <n v="56007"/>
    <s v="Comedy"/>
    <s v="Crime"/>
    <s v="Drama"/>
    <s v="Romance"/>
    <s v="Thriller"/>
    <m/>
    <m/>
    <s v="Harvard Man"/>
    <n v="3754"/>
    <n v="69"/>
    <s v="English"/>
    <s v="USA"/>
    <s v="R"/>
    <n v="5500000"/>
    <n v="2001"/>
    <n v="4.9000000000000004"/>
    <n v="1.6"/>
    <n v="-5443993"/>
    <s v="Loss"/>
  </r>
  <r>
    <x v="1341"/>
    <n v="205"/>
    <n v="93"/>
    <n v="611709"/>
    <s v="Comedy"/>
    <s v="Drama"/>
    <m/>
    <m/>
    <m/>
    <m/>
    <m/>
    <s v="Le Havre"/>
    <n v="15267"/>
    <n v="41"/>
    <s v="French"/>
    <s v="Finland"/>
    <s v="Not Rated"/>
    <n v="3850000"/>
    <n v="2011"/>
    <n v="7.2"/>
    <n v="1.6"/>
    <n v="-3238291"/>
    <s v="Loss"/>
  </r>
  <r>
    <x v="1342"/>
    <n v="72"/>
    <n v="99"/>
    <n v="22770"/>
    <s v="Comedy"/>
    <s v="Drama"/>
    <m/>
    <m/>
    <m/>
    <m/>
    <m/>
    <s v="R100"/>
    <n v="1658"/>
    <n v="12"/>
    <s v="Japanese"/>
    <s v="Japan"/>
    <s v="Unrated"/>
    <n v="5500000"/>
    <n v="2013"/>
    <n v="6.1"/>
    <n v="1.6"/>
    <n v="-5477230"/>
    <s v="Loss"/>
  </r>
  <r>
    <x v="1343"/>
    <n v="48"/>
    <n v="96"/>
    <n v="27445"/>
    <s v="Action"/>
    <s v="Comedy"/>
    <s v="Drama"/>
    <s v="Thriller"/>
    <m/>
    <m/>
    <m/>
    <s v="Salvation Boulevard"/>
    <n v="3788"/>
    <n v="31"/>
    <s v="English"/>
    <s v="USA"/>
    <s v="R"/>
    <n v="9000000"/>
    <n v="2011"/>
    <n v="5.3"/>
    <n v="1.6"/>
    <n v="-8972555"/>
    <s v="Loss"/>
  </r>
  <r>
    <x v="703"/>
    <n v="65"/>
    <n v="96"/>
    <n v="766487"/>
    <s v="Comedy"/>
    <s v="Romance"/>
    <m/>
    <m/>
    <m/>
    <m/>
    <m/>
    <s v="The Ten"/>
    <n v="15315"/>
    <n v="117"/>
    <s v="English"/>
    <s v="USA"/>
    <s v="R"/>
    <n v="5250000"/>
    <n v="2007"/>
    <n v="5"/>
    <n v="1.6"/>
    <n v="-4483513"/>
    <s v="Loss"/>
  </r>
  <r>
    <x v="972"/>
    <n v="284"/>
    <n v="100"/>
    <n v="1196752"/>
    <s v="Crime"/>
    <s v="Drama"/>
    <s v="Thriller"/>
    <m/>
    <m/>
    <m/>
    <m/>
    <s v="Headhunters"/>
    <n v="79353"/>
    <n v="121"/>
    <s v="Norwegian"/>
    <s v="Norway"/>
    <s v="R"/>
    <n v="30300000"/>
    <n v="2011"/>
    <n v="7.6"/>
    <n v="1.7"/>
    <n v="-29103248"/>
    <s v="Loss"/>
  </r>
  <r>
    <x v="1344"/>
    <n v="47"/>
    <n v="98"/>
    <n v="795126"/>
    <s v="Comedy"/>
    <s v="Drama"/>
    <s v="Sport"/>
    <m/>
    <m/>
    <m/>
    <m/>
    <s v="Saint Ralph"/>
    <n v="4976"/>
    <n v="52"/>
    <s v="English"/>
    <s v="Canada"/>
    <s v="PG-13"/>
    <n v="6000000"/>
    <n v="2004"/>
    <n v="7.6"/>
    <n v="1.6"/>
    <n v="-5204874"/>
    <s v="Loss"/>
  </r>
  <r>
    <x v="32"/>
    <n v="318"/>
    <n v="106"/>
    <n v="83574831"/>
    <s v="Fantasy"/>
    <s v="Horror"/>
    <s v="Thriller"/>
    <m/>
    <m/>
    <m/>
    <m/>
    <s v="Insidious: Chapter 2"/>
    <n v="109214"/>
    <n v="269"/>
    <s v="English"/>
    <s v="USA"/>
    <s v="PG-13"/>
    <n v="5000000"/>
    <n v="2013"/>
    <n v="6.6"/>
    <n v="1.8"/>
    <n v="78574831"/>
    <s v="Profit"/>
  </r>
  <r>
    <x v="1152"/>
    <n v="250"/>
    <n v="95"/>
    <n v="87025093"/>
    <s v="Horror"/>
    <s v="Mystery"/>
    <m/>
    <m/>
    <m/>
    <m/>
    <m/>
    <s v="Saw II"/>
    <n v="188679"/>
    <n v="864"/>
    <s v="English"/>
    <s v="USA"/>
    <s v="R"/>
    <n v="4000000"/>
    <n v="2005"/>
    <n v="6.6"/>
    <n v="1.6"/>
    <n v="83025093"/>
    <s v="Profit"/>
  </r>
  <r>
    <x v="1345"/>
    <n v="411"/>
    <n v="104"/>
    <n v="71897215"/>
    <s v="Drama"/>
    <s v="Horror"/>
    <s v="Mystery"/>
    <s v="Sci-Fi"/>
    <s v="Thriller"/>
    <m/>
    <m/>
    <s v="10 Cloverfield Lane"/>
    <n v="126893"/>
    <n v="440"/>
    <s v="English"/>
    <s v="USA"/>
    <s v="PG-13"/>
    <n v="15000000"/>
    <n v="2016"/>
    <n v="7.3"/>
    <n v="1.7"/>
    <n v="56897215"/>
    <s v="Profit"/>
  </r>
  <r>
    <x v="825"/>
    <n v="106"/>
    <n v="87"/>
    <n v="64267897"/>
    <s v="Comedy"/>
    <s v="Documentary"/>
    <m/>
    <m/>
    <m/>
    <m/>
    <m/>
    <s v="Jackass: The Movie"/>
    <n v="67992"/>
    <n v="327"/>
    <s v="English"/>
    <s v="USA"/>
    <s v="R"/>
    <n v="5000000"/>
    <n v="2002"/>
    <n v="6.6"/>
    <n v="1.4"/>
    <n v="59267897"/>
    <s v="Profit"/>
  </r>
  <r>
    <x v="1346"/>
    <n v="159"/>
    <n v="81"/>
    <n v="56536016"/>
    <s v="Horror"/>
    <m/>
    <m/>
    <m/>
    <m/>
    <m/>
    <m/>
    <s v="Lights Out"/>
    <n v="13523"/>
    <n v="95"/>
    <s v="English"/>
    <s v="USA"/>
    <s v="PG-13"/>
    <n v="4900000"/>
    <n v="2016"/>
    <n v="6.9"/>
    <n v="1.4"/>
    <n v="51636016"/>
    <s v="Profit"/>
  </r>
  <r>
    <x v="1347"/>
    <n v="251"/>
    <n v="94"/>
    <n v="104007828"/>
    <s v="Horror"/>
    <m/>
    <m/>
    <m/>
    <m/>
    <m/>
    <m/>
    <s v="Paranormal Activity 3"/>
    <n v="76828"/>
    <n v="314"/>
    <s v="English"/>
    <s v="USA"/>
    <s v="R"/>
    <n v="5000000"/>
    <n v="2011"/>
    <n v="5.8"/>
    <n v="1.6"/>
    <n v="99007828"/>
    <s v="Profit"/>
  </r>
  <r>
    <x v="1348"/>
    <n v="183"/>
    <n v="89"/>
    <n v="50820940"/>
    <s v="Fantasy"/>
    <s v="Horror"/>
    <m/>
    <m/>
    <m/>
    <m/>
    <m/>
    <s v="Ouija"/>
    <n v="31915"/>
    <n v="159"/>
    <s v="English"/>
    <s v="USA"/>
    <s v="PG-13"/>
    <n v="5000000"/>
    <n v="2014"/>
    <n v="4.4000000000000004"/>
    <n v="1.5"/>
    <n v="45820940"/>
    <s v="Profit"/>
  </r>
  <r>
    <x v="159"/>
    <n v="131"/>
    <n v="88"/>
    <n v="44793200"/>
    <s v="Action"/>
    <s v="Fantasy"/>
    <s v="Horror"/>
    <s v="Thriller"/>
    <m/>
    <m/>
    <m/>
    <s v="A Nightmare on Elm Street 3: Dream Warriors"/>
    <n v="49820"/>
    <n v="311"/>
    <s v="English"/>
    <s v="USA"/>
    <s v="X"/>
    <n v="4500000"/>
    <n v="1987"/>
    <n v="6.6"/>
    <n v="1.5"/>
    <n v="40293200"/>
    <s v="Profit"/>
  </r>
  <r>
    <x v="1349"/>
    <n v="41"/>
    <n v="115"/>
    <n v="44456509"/>
    <s v="Comedy"/>
    <s v="Drama"/>
    <m/>
    <m/>
    <m/>
    <m/>
    <m/>
    <s v="Instructions Not Included"/>
    <n v="22105"/>
    <n v="81"/>
    <s v="Spanish"/>
    <s v="Mexico"/>
    <s v="PG-13"/>
    <n v="5000000"/>
    <n v="2013"/>
    <n v="7.6"/>
    <n v="1.9"/>
    <n v="39456509"/>
    <s v="Profit"/>
  </r>
  <r>
    <x v="1347"/>
    <n v="248"/>
    <n v="96"/>
    <n v="53884821"/>
    <s v="Horror"/>
    <m/>
    <m/>
    <m/>
    <m/>
    <m/>
    <m/>
    <s v="Paranormal Activity 4"/>
    <n v="51204"/>
    <n v="247"/>
    <s v="English"/>
    <s v="USA"/>
    <s v="R"/>
    <n v="5000000"/>
    <n v="2012"/>
    <n v="4.5999999999999996"/>
    <n v="1.6"/>
    <n v="48884821"/>
    <s v="Profit"/>
  </r>
  <r>
    <x v="1350"/>
    <n v="42"/>
    <n v="135"/>
    <n v="36000000"/>
    <s v="Drama"/>
    <s v="History"/>
    <m/>
    <m/>
    <m/>
    <m/>
    <m/>
    <s v="The Robe"/>
    <n v="6359"/>
    <n v="69"/>
    <s v="English"/>
    <s v="USA"/>
    <s v="Unrated"/>
    <n v="5000000"/>
    <n v="1953"/>
    <n v="6.8"/>
    <n v="2.2000000000000002"/>
    <n v="31000000"/>
    <s v="Profit"/>
  </r>
  <r>
    <x v="775"/>
    <n v="91"/>
    <n v="93"/>
    <n v="34872293"/>
    <s v="Comedy"/>
    <s v="Fantasy"/>
    <s v="Horror"/>
    <s v="Thriller"/>
    <m/>
    <m/>
    <m/>
    <s v="Freddy's Dead: The Final Nightmare"/>
    <n v="30765"/>
    <n v="252"/>
    <s v="English"/>
    <s v="USA"/>
    <s v="R"/>
    <n v="8500000"/>
    <n v="1991"/>
    <n v="4.9000000000000004"/>
    <n v="1.6"/>
    <n v="26372293"/>
    <s v="Profit"/>
  </r>
  <r>
    <x v="1351"/>
    <n v="185"/>
    <n v="109"/>
    <n v="34468224"/>
    <s v="Biography"/>
    <s v="Crime"/>
    <s v="Drama"/>
    <s v="Thriller"/>
    <m/>
    <m/>
    <m/>
    <s v="Monster"/>
    <n v="105568"/>
    <n v="533"/>
    <s v="English"/>
    <s v="USA"/>
    <s v="R"/>
    <n v="4500000"/>
    <n v="2003"/>
    <n v="7.3"/>
    <n v="1.8"/>
    <n v="29968224"/>
    <s v="Profit"/>
  </r>
  <r>
    <x v="1352"/>
    <n v="220"/>
    <n v="101"/>
    <n v="32453345"/>
    <s v="Fantasy"/>
    <s v="Horror"/>
    <s v="Thriller"/>
    <m/>
    <m/>
    <m/>
    <m/>
    <s v="Paranormal Activity: The Marked Ones"/>
    <n v="31791"/>
    <n v="155"/>
    <s v="English"/>
    <s v="USA"/>
    <s v="R"/>
    <n v="5000000"/>
    <n v="2014"/>
    <n v="5"/>
    <n v="1.7"/>
    <n v="27453345"/>
    <s v="Profit"/>
  </r>
  <r>
    <x v="605"/>
    <n v="471"/>
    <n v="117"/>
    <n v="27296514"/>
    <s v="Biography"/>
    <s v="Drama"/>
    <m/>
    <m/>
    <m/>
    <m/>
    <m/>
    <s v="Dallas Buyers Club"/>
    <n v="326494"/>
    <n v="340"/>
    <s v="English"/>
    <s v="USA"/>
    <s v="R"/>
    <n v="5000000"/>
    <n v="2013"/>
    <n v="8"/>
    <n v="2"/>
    <n v="22296514"/>
    <s v="Profit"/>
  </r>
  <r>
    <x v="1353"/>
    <n v="152"/>
    <n v="83"/>
    <n v="25799043"/>
    <s v="Horror"/>
    <s v="Sci-Fi"/>
    <s v="Thriller"/>
    <m/>
    <m/>
    <m/>
    <m/>
    <s v="The Lazarus Effect"/>
    <n v="28513"/>
    <n v="126"/>
    <s v="English"/>
    <s v="USA"/>
    <s v="PG-13"/>
    <n v="3300000"/>
    <n v="2015"/>
    <n v="5.2"/>
    <n v="1.4"/>
    <n v="22499043"/>
    <s v="Profit"/>
  </r>
  <r>
    <x v="3"/>
    <n v="274"/>
    <n v="113"/>
    <n v="25530884"/>
    <s v="Mystery"/>
    <s v="Thriller"/>
    <m/>
    <m/>
    <m/>
    <m/>
    <m/>
    <s v="Memento"/>
    <n v="845580"/>
    <n v="2067"/>
    <s v="English"/>
    <s v="USA"/>
    <s v="R"/>
    <n v="9000000"/>
    <n v="2000"/>
    <n v="8.5"/>
    <n v="1.9"/>
    <n v="16530884"/>
    <s v="Profit"/>
  </r>
  <r>
    <x v="1354"/>
    <n v="336"/>
    <n v="104"/>
    <n v="27689474"/>
    <s v="Horror"/>
    <s v="Mystery"/>
    <m/>
    <m/>
    <m/>
    <m/>
    <m/>
    <s v="Oculus"/>
    <n v="85688"/>
    <n v="339"/>
    <s v="English"/>
    <s v="USA"/>
    <s v="R"/>
    <n v="5000000"/>
    <n v="2013"/>
    <n v="6.5"/>
    <n v="1.7"/>
    <n v="22689474"/>
    <s v="Profit"/>
  </r>
  <r>
    <x v="574"/>
    <n v="174"/>
    <n v="97"/>
    <n v="24138847"/>
    <s v="Comedy"/>
    <m/>
    <m/>
    <m/>
    <m/>
    <m/>
    <m/>
    <s v="Clerks II"/>
    <n v="114797"/>
    <n v="472"/>
    <s v="English"/>
    <s v="USA"/>
    <s v="R"/>
    <n v="5000000"/>
    <n v="2006"/>
    <n v="7.4"/>
    <n v="1.6"/>
    <n v="19138847"/>
    <s v="Profit"/>
  </r>
  <r>
    <x v="534"/>
    <n v="151"/>
    <n v="110"/>
    <n v="21994911"/>
    <s v="Drama"/>
    <s v="Music"/>
    <m/>
    <m/>
    <m/>
    <m/>
    <m/>
    <s v="Billy Elliot"/>
    <n v="98354"/>
    <n v="433"/>
    <s v="English"/>
    <s v="UK"/>
    <s v="R"/>
    <n v="5000000"/>
    <n v="2000"/>
    <n v="7.7"/>
    <n v="1.8"/>
    <n v="16994911"/>
    <s v="Profit"/>
  </r>
  <r>
    <x v="1355"/>
    <n v="276"/>
    <n v="103"/>
    <n v="21501098"/>
    <s v="Comedy"/>
    <s v="Drama"/>
    <m/>
    <m/>
    <m/>
    <m/>
    <m/>
    <s v="The Way Way Back"/>
    <n v="115813"/>
    <n v="216"/>
    <s v="English"/>
    <s v="USA"/>
    <s v="PG-13"/>
    <n v="5000000"/>
    <n v="2013"/>
    <n v="7.4"/>
    <n v="1.7"/>
    <n v="16501098"/>
    <s v="Profit"/>
  </r>
  <r>
    <x v="1356"/>
    <n v="12"/>
    <n v="94"/>
    <n v="19281235"/>
    <s v="Comedy"/>
    <s v="Drama"/>
    <s v="Music"/>
    <s v="Romance"/>
    <m/>
    <m/>
    <m/>
    <s v="House Party 2"/>
    <n v="3571"/>
    <n v="11"/>
    <s v="English"/>
    <s v="USA"/>
    <s v="R"/>
    <n v="5000000"/>
    <n v="1991"/>
    <n v="5.0999999999999996"/>
    <n v="1.6"/>
    <n v="14281235"/>
    <s v="Profit"/>
  </r>
  <r>
    <x v="1357"/>
    <n v="28"/>
    <n v="77"/>
    <n v="19421271"/>
    <s v="Animation"/>
    <s v="Comedy"/>
    <s v="Family"/>
    <m/>
    <m/>
    <m/>
    <m/>
    <s v="Doug's 1st Movie"/>
    <n v="2448"/>
    <n v="18"/>
    <s v="English"/>
    <s v="USA"/>
    <s v="G"/>
    <n v="5000000"/>
    <n v="1999"/>
    <n v="5"/>
    <n v="1.3"/>
    <n v="14421271"/>
    <s v="Profit"/>
  </r>
  <r>
    <x v="1358"/>
    <n v="95"/>
    <n v="134"/>
    <n v="20733485"/>
    <s v="Drama"/>
    <m/>
    <m/>
    <m/>
    <m/>
    <m/>
    <m/>
    <s v="The Apostle"/>
    <n v="11622"/>
    <n v="157"/>
    <s v="English"/>
    <s v="USA"/>
    <s v="PG-13"/>
    <n v="5000000"/>
    <n v="1997"/>
    <n v="7.2"/>
    <n v="2.2000000000000002"/>
    <n v="15733485"/>
    <s v="Profit"/>
  </r>
  <r>
    <x v="1359"/>
    <n v="179"/>
    <n v="90"/>
    <n v="24809547"/>
    <s v="Comedy"/>
    <s v="Drama"/>
    <m/>
    <m/>
    <m/>
    <m/>
    <m/>
    <s v="Our Idiot Brother"/>
    <n v="74875"/>
    <n v="115"/>
    <s v="English"/>
    <s v="USA"/>
    <s v="R"/>
    <n v="5000000"/>
    <n v="2011"/>
    <n v="6.4"/>
    <n v="1.5"/>
    <n v="19809547"/>
    <s v="Profit"/>
  </r>
  <r>
    <x v="1360"/>
    <n v="22"/>
    <n v="104"/>
    <n v="23031390"/>
    <s v="Comedy"/>
    <s v="Drama"/>
    <m/>
    <m/>
    <m/>
    <m/>
    <m/>
    <s v="The Players Club"/>
    <n v="4345"/>
    <n v="26"/>
    <s v="English"/>
    <s v="USA"/>
    <s v="R"/>
    <n v="4500000"/>
    <n v="1998"/>
    <n v="5.6"/>
    <n v="1.7"/>
    <n v="18531390"/>
    <s v="Profit"/>
  </r>
  <r>
    <x v="1099"/>
    <n v="196"/>
    <n v="93"/>
    <n v="21197315"/>
    <s v="Horror"/>
    <s v="Mystery"/>
    <s v="Thriller"/>
    <m/>
    <m/>
    <m/>
    <m/>
    <s v="As Above, So Below"/>
    <n v="49948"/>
    <n v="211"/>
    <s v="English"/>
    <s v="USA"/>
    <s v="R"/>
    <n v="5000000"/>
    <n v="2014"/>
    <n v="6.1"/>
    <n v="1.6"/>
    <n v="16197315"/>
    <s v="Profit"/>
  </r>
  <r>
    <x v="899"/>
    <n v="9"/>
    <n v="106"/>
    <n v="17382982"/>
    <s v="Drama"/>
    <s v="Thriller"/>
    <m/>
    <m/>
    <m/>
    <m/>
    <m/>
    <s v="Addicted"/>
    <n v="5975"/>
    <n v="33"/>
    <s v="Spanish"/>
    <s v="USA"/>
    <s v="R"/>
    <n v="5000000"/>
    <n v="2014"/>
    <n v="5.2"/>
    <n v="1.8"/>
    <n v="12382982"/>
    <s v="Profit"/>
  </r>
  <r>
    <x v="923"/>
    <n v="31"/>
    <n v="109"/>
    <n v="14821531"/>
    <s v="Drama"/>
    <m/>
    <m/>
    <m/>
    <m/>
    <m/>
    <m/>
    <s v="Eve's Bayou"/>
    <n v="6915"/>
    <n v="209"/>
    <s v="English"/>
    <s v="USA"/>
    <s v="R"/>
    <n v="6000000"/>
    <n v="1997"/>
    <n v="7.3"/>
    <n v="1.8"/>
    <n v="8821531"/>
    <s v="Profit"/>
  </r>
  <r>
    <x v="1361"/>
    <n v="309"/>
    <n v="101"/>
    <n v="18656400"/>
    <s v="Drama"/>
    <m/>
    <m/>
    <m/>
    <m/>
    <m/>
    <m/>
    <s v="Still Alice"/>
    <n v="86077"/>
    <n v="195"/>
    <s v="English"/>
    <s v="USA"/>
    <s v="PG-13"/>
    <n v="5000000"/>
    <n v="2014"/>
    <n v="7.5"/>
    <n v="1.7"/>
    <n v="13656400"/>
    <s v="Profit"/>
  </r>
  <r>
    <x v="1362"/>
    <n v="129"/>
    <n v="100"/>
    <n v="14343976"/>
    <s v="Adventure"/>
    <s v="Horror"/>
    <m/>
    <m/>
    <m/>
    <m/>
    <m/>
    <s v="Friday the 13th Part VIII: Jason Takes Manhattan"/>
    <n v="22961"/>
    <n v="291"/>
    <s v="English"/>
    <s v="USA"/>
    <s v="R"/>
    <n v="5000000"/>
    <n v="1989"/>
    <n v="4.5"/>
    <n v="1.7"/>
    <n v="9343976"/>
    <s v="Profit"/>
  </r>
  <r>
    <x v="474"/>
    <n v="168"/>
    <n v="95"/>
    <n v="241437427"/>
    <s v="Comedy"/>
    <s v="Family"/>
    <s v="Romance"/>
    <m/>
    <m/>
    <m/>
    <m/>
    <s v="My Big Fat Greek Wedding"/>
    <n v="102071"/>
    <n v="756"/>
    <s v="English"/>
    <s v="USA"/>
    <s v="PG"/>
    <n v="5000000"/>
    <n v="2002"/>
    <n v="6.6"/>
    <n v="1.6"/>
    <n v="236437427"/>
    <s v="Profit"/>
  </r>
  <r>
    <x v="1363"/>
    <n v="444"/>
    <n v="94"/>
    <n v="14123773"/>
    <s v="Crime"/>
    <s v="Drama"/>
    <m/>
    <m/>
    <m/>
    <m/>
    <m/>
    <s v="Spring Breakers"/>
    <n v="108683"/>
    <n v="561"/>
    <s v="English"/>
    <s v="USA"/>
    <s v="R"/>
    <n v="5000000"/>
    <n v="2012"/>
    <n v="5.3"/>
    <n v="1.6"/>
    <n v="9123773"/>
    <s v="Profit"/>
  </r>
  <r>
    <x v="1364"/>
    <n v="123"/>
    <n v="93"/>
    <n v="15126948"/>
    <s v="Horror"/>
    <s v="Thriller"/>
    <m/>
    <m/>
    <m/>
    <m/>
    <m/>
    <s v="Halloween: The Curse of Michael Myers"/>
    <n v="20815"/>
    <n v="335"/>
    <s v="English"/>
    <s v="USA"/>
    <s v="R"/>
    <n v="5000000"/>
    <n v="1995"/>
    <n v="4.9000000000000004"/>
    <n v="1.6"/>
    <n v="10126948"/>
    <s v="Profit"/>
  </r>
  <r>
    <x v="117"/>
    <n v="173"/>
    <n v="106"/>
    <n v="13622333"/>
    <s v="Adventure"/>
    <s v="Comedy"/>
    <s v="Drama"/>
    <s v="Romance"/>
    <m/>
    <m/>
    <m/>
    <s v="Y Tu Mam"/>
    <n v="91377"/>
    <n v="385"/>
    <s v="Spanish"/>
    <s v="Mexico"/>
    <s v="R"/>
    <n v="2000000"/>
    <n v="2001"/>
    <n v="7.7"/>
    <n v="1.8"/>
    <n v="11622333"/>
    <s v="Profit"/>
  </r>
  <r>
    <x v="218"/>
    <n v="246"/>
    <n v="99"/>
    <n v="13464388"/>
    <s v="Comedy"/>
    <s v="Horror"/>
    <m/>
    <m/>
    <m/>
    <m/>
    <m/>
    <s v="Shaun of the Dead"/>
    <n v="395921"/>
    <n v="859"/>
    <s v="English"/>
    <s v="UK"/>
    <s v="R"/>
    <n v="4000000"/>
    <n v="2004"/>
    <n v="8"/>
    <n v="1.6"/>
    <n v="9464388"/>
    <s v="Profit"/>
  </r>
  <r>
    <x v="1365"/>
    <n v="74"/>
    <n v="82"/>
    <n v="13350177"/>
    <s v="Drama"/>
    <s v="Horror"/>
    <s v="Thriller"/>
    <m/>
    <m/>
    <m/>
    <m/>
    <s v="The Haunting of Molly Hartley"/>
    <n v="7904"/>
    <n v="113"/>
    <s v="English"/>
    <s v="USA"/>
    <s v="PG-13"/>
    <n v="5000000"/>
    <n v="2008"/>
    <n v="3.8"/>
    <n v="1.4"/>
    <n v="8350177"/>
    <s v="Profit"/>
  </r>
  <r>
    <x v="1236"/>
    <n v="68"/>
    <n v="135"/>
    <n v="13269963"/>
    <s v="Drama"/>
    <s v="Mystery"/>
    <m/>
    <m/>
    <m/>
    <m/>
    <m/>
    <s v="Lone Star"/>
    <n v="23202"/>
    <n v="173"/>
    <s v="English"/>
    <s v="USA"/>
    <s v="R"/>
    <n v="5000000"/>
    <n v="1996"/>
    <n v="7.6"/>
    <n v="2.2000000000000002"/>
    <n v="8269963"/>
    <s v="Profit"/>
  </r>
  <r>
    <x v="746"/>
    <n v="144"/>
    <n v="88"/>
    <n v="17768000"/>
    <s v="Horror"/>
    <s v="Thriller"/>
    <m/>
    <m/>
    <m/>
    <m/>
    <m/>
    <s v="Halloween 4: The Return of Michael Myers"/>
    <n v="29629"/>
    <n v="374"/>
    <s v="English"/>
    <s v="USA"/>
    <s v="R"/>
    <n v="5000000"/>
    <n v="1988"/>
    <n v="5.9"/>
    <n v="1.5"/>
    <n v="12768000"/>
    <s v="Profit"/>
  </r>
  <r>
    <x v="1366"/>
    <n v="96"/>
    <n v="89"/>
    <n v="12947763"/>
    <s v="Horror"/>
    <s v="Mystery"/>
    <m/>
    <m/>
    <m/>
    <m/>
    <m/>
    <s v="April Fool's Day"/>
    <n v="10624"/>
    <n v="125"/>
    <s v="English"/>
    <s v="USA"/>
    <s v="R"/>
    <n v="5000000"/>
    <n v="1986"/>
    <n v="6.2"/>
    <n v="1.5"/>
    <n v="7947763"/>
    <s v="Profit"/>
  </r>
  <r>
    <x v="262"/>
    <n v="42"/>
    <n v="110"/>
    <n v="14100000"/>
    <s v="Comedy"/>
    <s v="Drama"/>
    <m/>
    <m/>
    <m/>
    <m/>
    <m/>
    <s v="Diner"/>
    <n v="14995"/>
    <n v="87"/>
    <s v="English"/>
    <s v="USA"/>
    <s v="R"/>
    <n v="5000000"/>
    <n v="1982"/>
    <n v="7.2"/>
    <n v="1.8"/>
    <n v="9100000"/>
    <s v="Profit"/>
  </r>
  <r>
    <x v="1367"/>
    <n v="29"/>
    <n v="107"/>
    <n v="12200000"/>
    <s v="Action"/>
    <s v="Crime"/>
    <s v="Drama"/>
    <s v="Thriller"/>
    <s v="Western"/>
    <m/>
    <m/>
    <s v="Lone Wolf McQuade"/>
    <n v="7973"/>
    <n v="65"/>
    <s v="English"/>
    <s v="USA"/>
    <s v="PG"/>
    <n v="5000000"/>
    <n v="1983"/>
    <n v="6.3"/>
    <n v="1.8"/>
    <n v="7200000"/>
    <s v="Profit"/>
  </r>
  <r>
    <x v="1368"/>
    <n v="228"/>
    <n v="86"/>
    <n v="17683670"/>
    <s v="Horror"/>
    <s v="Mystery"/>
    <s v="Sci-Fi"/>
    <s v="Thriller"/>
    <m/>
    <m/>
    <m/>
    <s v="Apollo 18"/>
    <n v="47227"/>
    <n v="323"/>
    <s v="English"/>
    <s v="USA"/>
    <s v="PG-13"/>
    <n v="5000000"/>
    <n v="2011"/>
    <n v="5.2"/>
    <n v="1.4"/>
    <n v="12683670"/>
    <s v="Profit"/>
  </r>
  <r>
    <x v="1369"/>
    <n v="195"/>
    <n v="91"/>
    <n v="12055108"/>
    <s v="Comedy"/>
    <s v="Drama"/>
    <m/>
    <m/>
    <m/>
    <m/>
    <m/>
    <s v="Sunshine Cleaning"/>
    <n v="61151"/>
    <n v="134"/>
    <s v="English"/>
    <s v="USA"/>
    <s v="R"/>
    <n v="8000000"/>
    <n v="2008"/>
    <n v="6.9"/>
    <n v="1.5"/>
    <n v="4055108"/>
    <s v="Profit"/>
  </r>
  <r>
    <x v="1099"/>
    <n v="203"/>
    <n v="103"/>
    <n v="27285953"/>
    <s v="Action"/>
    <s v="Thriller"/>
    <m/>
    <m/>
    <m/>
    <m/>
    <m/>
    <s v="No Escape"/>
    <n v="48675"/>
    <n v="214"/>
    <s v="English"/>
    <s v="USA"/>
    <s v="R"/>
    <n v="5000000"/>
    <n v="2015"/>
    <n v="6.8"/>
    <n v="1.7"/>
    <n v="22285953"/>
    <s v="Profit"/>
  </r>
  <r>
    <x v="1370"/>
    <n v="45"/>
    <n v="99"/>
    <n v="10572742"/>
    <s v="Drama"/>
    <s v="Romance"/>
    <m/>
    <m/>
    <m/>
    <m/>
    <m/>
    <s v="Not Easily Broken"/>
    <n v="2326"/>
    <n v="21"/>
    <s v="English"/>
    <s v="USA"/>
    <s v="PG-13"/>
    <n v="8000000"/>
    <n v="2009"/>
    <n v="6.1"/>
    <n v="1.6"/>
    <n v="2572742"/>
    <s v="Profit"/>
  </r>
  <r>
    <x v="1371"/>
    <n v="29"/>
    <n v="82"/>
    <n v="9628751"/>
    <s v="Action"/>
    <s v="Adventure"/>
    <s v="Animation"/>
    <s v="Family"/>
    <s v="Sci-Fi"/>
    <m/>
    <m/>
    <s v="Digimon: The Movie"/>
    <n v="5164"/>
    <n v="65"/>
    <s v="English"/>
    <s v="USA"/>
    <s v="PG"/>
    <n v="5000000"/>
    <n v="2000"/>
    <n v="5.9"/>
    <n v="1.4"/>
    <n v="4628751"/>
    <s v="Profit"/>
  </r>
  <r>
    <x v="1372"/>
    <n v="121"/>
    <n v="92"/>
    <n v="8786715"/>
    <s v="Comedy"/>
    <s v="Drama"/>
    <m/>
    <m/>
    <m/>
    <m/>
    <m/>
    <s v="Saved!"/>
    <n v="40274"/>
    <n v="324"/>
    <s v="English"/>
    <s v="USA"/>
    <s v="PG-13"/>
    <n v="5000000"/>
    <n v="2004"/>
    <n v="6.9"/>
    <n v="1.5"/>
    <n v="3786715"/>
    <s v="Profit"/>
  </r>
  <r>
    <x v="1373"/>
    <n v="135"/>
    <n v="112"/>
    <n v="3432342"/>
    <s v="Comedy"/>
    <s v="Crime"/>
    <s v="Drama"/>
    <s v="Mystery"/>
    <s v="Romance"/>
    <m/>
    <m/>
    <s v="The Barbarian Invasions"/>
    <n v="24921"/>
    <n v="166"/>
    <s v="French"/>
    <s v="Canada"/>
    <s v="R"/>
    <n v="6000000"/>
    <n v="2003"/>
    <n v="7.7"/>
    <n v="1.9"/>
    <n v="-2567658"/>
    <s v="Loss"/>
  </r>
  <r>
    <x v="1374"/>
    <n v="56"/>
    <n v="90"/>
    <n v="6755271"/>
    <s v="Horror"/>
    <s v="Thriller"/>
    <m/>
    <m/>
    <m/>
    <m/>
    <m/>
    <s v="The Forsaken"/>
    <n v="7319"/>
    <n v="131"/>
    <s v="English"/>
    <s v="USA"/>
    <s v="R"/>
    <n v="5000000"/>
    <n v="2001"/>
    <n v="5.3"/>
    <n v="1.5"/>
    <n v="1755271"/>
    <s v="Profit"/>
  </r>
  <r>
    <x v="1375"/>
    <n v="59"/>
    <n v="150"/>
    <n v="6157157"/>
    <s v="Comedy"/>
    <s v="Drama"/>
    <m/>
    <m/>
    <m/>
    <m/>
    <m/>
    <s v="UHF"/>
    <n v="21416"/>
    <n v="198"/>
    <s v="English"/>
    <s v="USA"/>
    <s v="PG-13"/>
    <n v="5000000"/>
    <n v="1989"/>
    <n v="7"/>
    <n v="2.5"/>
    <n v="1157157"/>
    <s v="Profit"/>
  </r>
  <r>
    <x v="1376"/>
    <n v="60"/>
    <n v="91"/>
    <n v="5480318"/>
    <s v="Comedy"/>
    <s v="Drama"/>
    <m/>
    <m/>
    <m/>
    <m/>
    <m/>
    <s v="Slums of Beverly Hills"/>
    <n v="9427"/>
    <n v="79"/>
    <s v="English"/>
    <s v="USA"/>
    <s v="R"/>
    <n v="5000000"/>
    <n v="1998"/>
    <n v="6.6"/>
    <n v="1.5"/>
    <n v="480318"/>
    <s v="Profit"/>
  </r>
  <r>
    <x v="45"/>
    <n v="81"/>
    <n v="95"/>
    <n v="5308707"/>
    <s v="Comedy"/>
    <s v="Crime"/>
    <s v="Drama"/>
    <s v="Thriller"/>
    <m/>
    <m/>
    <m/>
    <s v="Made"/>
    <n v="15053"/>
    <n v="165"/>
    <s v="English"/>
    <s v="USA"/>
    <s v="R"/>
    <n v="5000000"/>
    <n v="2001"/>
    <n v="6.4"/>
    <n v="1.6"/>
    <n v="308707"/>
    <s v="Profit"/>
  </r>
  <r>
    <x v="71"/>
    <n v="415"/>
    <n v="97"/>
    <n v="5009677"/>
    <s v="Drama"/>
    <s v="Mystery"/>
    <s v="Sci-Fi"/>
    <m/>
    <m/>
    <m/>
    <m/>
    <s v="Moon"/>
    <n v="260607"/>
    <n v="485"/>
    <s v="English"/>
    <s v="UK"/>
    <s v="R"/>
    <n v="5000000"/>
    <n v="2009"/>
    <n v="7.9"/>
    <n v="1.6"/>
    <n v="9677"/>
    <s v="Profit"/>
  </r>
  <r>
    <x v="777"/>
    <n v="120"/>
    <n v="112"/>
    <n v="4306697"/>
    <s v="Drama"/>
    <m/>
    <m/>
    <m/>
    <m/>
    <m/>
    <m/>
    <s v="The Sweet Hereafter"/>
    <n v="26720"/>
    <n v="196"/>
    <s v="English"/>
    <s v="Canada"/>
    <s v="R"/>
    <n v="5000000"/>
    <n v="1997"/>
    <n v="7.7"/>
    <n v="1.9"/>
    <n v="-693303"/>
    <s v="Loss"/>
  </r>
  <r>
    <x v="1377"/>
    <n v="195"/>
    <n v="122"/>
    <n v="3950029"/>
    <s v="Drama"/>
    <m/>
    <m/>
    <m/>
    <m/>
    <m/>
    <m/>
    <s v="Of Gods and Men"/>
    <n v="12411"/>
    <n v="89"/>
    <s v="French"/>
    <s v="France"/>
    <s v="PG-13"/>
    <n v="4000000"/>
    <n v="2010"/>
    <n v="7.2"/>
    <n v="2"/>
    <n v="-49971"/>
    <s v="Loss"/>
  </r>
  <r>
    <x v="1378"/>
    <n v="109"/>
    <n v="110"/>
    <n v="4040588"/>
    <s v="Comedy"/>
    <s v="Drama"/>
    <m/>
    <m/>
    <m/>
    <m/>
    <m/>
    <s v="Bottle Shock"/>
    <n v="12233"/>
    <n v="89"/>
    <s v="English"/>
    <s v="USA"/>
    <s v="PG-13"/>
    <n v="5000000"/>
    <n v="2008"/>
    <n v="6.8"/>
    <n v="1.8"/>
    <n v="-959412"/>
    <s v="Loss"/>
  </r>
  <r>
    <x v="15"/>
    <n v="93"/>
    <n v="108"/>
    <n v="3049135"/>
    <s v="Biography"/>
    <s v="Crime"/>
    <s v="Drama"/>
    <s v="Romance"/>
    <s v="Thriller"/>
    <m/>
    <m/>
    <s v="Heavenly Creatures"/>
    <n v="50197"/>
    <n v="265"/>
    <s v="English"/>
    <s v="New Zealand"/>
    <s v="R"/>
    <n v="5000000"/>
    <n v="1994"/>
    <n v="7.4"/>
    <n v="1.8"/>
    <n v="-1950865"/>
    <s v="Loss"/>
  </r>
  <r>
    <x v="1069"/>
    <n v="12"/>
    <n v="121"/>
    <n v="4700361"/>
    <s v="Drama"/>
    <m/>
    <m/>
    <m/>
    <m/>
    <m/>
    <m/>
    <s v="90 Minutes in Heaven"/>
    <n v="2047"/>
    <n v="29"/>
    <s v="English"/>
    <s v="USA"/>
    <s v="PG-13"/>
    <n v="5000000"/>
    <n v="2015"/>
    <n v="4.5999999999999996"/>
    <n v="2"/>
    <n v="-299639"/>
    <s v="Loss"/>
  </r>
  <r>
    <x v="1379"/>
    <n v="155"/>
    <n v="97"/>
    <n v="2711210"/>
    <s v="Comedy"/>
    <s v="Drama"/>
    <m/>
    <m/>
    <m/>
    <m/>
    <m/>
    <s v="Everything Must Go"/>
    <n v="40305"/>
    <n v="86"/>
    <s v="English"/>
    <s v="USA"/>
    <s v="R"/>
    <n v="5000000"/>
    <n v="2010"/>
    <n v="6.4"/>
    <n v="1.6"/>
    <n v="-2288790"/>
    <s v="Loss"/>
  </r>
  <r>
    <x v="531"/>
    <n v="81"/>
    <n v="116"/>
    <n v="1980338"/>
    <s v="Comedy"/>
    <s v="Crime"/>
    <s v="Drama"/>
    <s v="Mystery"/>
    <s v="Thriller"/>
    <m/>
    <m/>
    <s v="Zero Effect"/>
    <n v="12366"/>
    <n v="151"/>
    <s v="English"/>
    <s v="USA"/>
    <s v="R"/>
    <n v="5000000"/>
    <n v="1998"/>
    <n v="7"/>
    <n v="1.9"/>
    <n v="-3019662"/>
    <s v="Loss"/>
  </r>
  <r>
    <x v="1026"/>
    <n v="204"/>
    <n v="94"/>
    <n v="1082044"/>
    <s v="Drama"/>
    <s v="Thriller"/>
    <m/>
    <m/>
    <m/>
    <m/>
    <m/>
    <s v="The Machinist"/>
    <n v="281649"/>
    <n v="458"/>
    <s v="English"/>
    <s v="Spain"/>
    <s v="R"/>
    <n v="5000000"/>
    <n v="2004"/>
    <n v="7.7"/>
    <n v="1.6"/>
    <n v="-3917956"/>
    <s v="Loss"/>
  </r>
  <r>
    <x v="1285"/>
    <n v="19"/>
    <n v="103"/>
    <n v="1100000"/>
    <s v="Crime"/>
    <s v="Drama"/>
    <m/>
    <m/>
    <m/>
    <m/>
    <m/>
    <s v="Light Sleeper"/>
    <n v="3665"/>
    <n v="39"/>
    <s v="English"/>
    <s v="USA"/>
    <s v="R"/>
    <n v="5000000"/>
    <n v="1992"/>
    <n v="6.8"/>
    <n v="1.7"/>
    <n v="-3900000"/>
    <s v="Loss"/>
  </r>
  <r>
    <x v="1380"/>
    <n v="163"/>
    <n v="112"/>
    <n v="2445646"/>
    <s v="Biography"/>
    <s v="Crime"/>
    <s v="Drama"/>
    <s v="Mystery"/>
    <s v="Thriller"/>
    <m/>
    <m/>
    <s v="Kill the Messenger"/>
    <n v="32382"/>
    <n v="99"/>
    <s v="English"/>
    <s v="USA"/>
    <s v="R"/>
    <n v="5000000"/>
    <n v="2014"/>
    <n v="7"/>
    <n v="1.9"/>
    <n v="-2554354"/>
    <s v="Loss"/>
  </r>
  <r>
    <x v="1325"/>
    <n v="248"/>
    <n v="91"/>
    <n v="2221809"/>
    <s v="Drama"/>
    <m/>
    <m/>
    <m/>
    <m/>
    <m/>
    <m/>
    <s v="Rabbit Hole"/>
    <n v="40618"/>
    <n v="144"/>
    <s v="English"/>
    <s v="USA"/>
    <s v="PG-13"/>
    <n v="5000000"/>
    <n v="2010"/>
    <n v="7"/>
    <n v="1.5"/>
    <n v="-2778191"/>
    <s v="Loss"/>
  </r>
  <r>
    <x v="1381"/>
    <n v="39"/>
    <n v="98"/>
    <n v="296665"/>
    <s v="Biography"/>
    <s v="Crime"/>
    <s v="Drama"/>
    <s v="Thriller"/>
    <m/>
    <m/>
    <m/>
    <s v="Party Monster"/>
    <n v="12675"/>
    <n v="158"/>
    <s v="English"/>
    <s v="USA"/>
    <s v="R"/>
    <n v="5000000"/>
    <n v="2003"/>
    <n v="6.3"/>
    <n v="1.6"/>
    <n v="-4703335"/>
    <s v="Loss"/>
  </r>
  <r>
    <x v="1382"/>
    <n v="322"/>
    <n v="95"/>
    <n v="3219029"/>
    <s v="Crime"/>
    <s v="Horror"/>
    <s v="Music"/>
    <s v="Thriller"/>
    <m/>
    <m/>
    <m/>
    <s v="Green Room"/>
    <n v="28845"/>
    <n v="125"/>
    <s v="English"/>
    <s v="USA"/>
    <s v="R"/>
    <n v="5000000"/>
    <n v="2015"/>
    <n v="7.1"/>
    <n v="1.6"/>
    <n v="-1780971"/>
    <s v="Loss"/>
  </r>
  <r>
    <x v="447"/>
    <n v="83"/>
    <n v="91"/>
    <n v="1040879"/>
    <s v="Comedy"/>
    <s v="Crime"/>
    <s v="Drama"/>
    <m/>
    <m/>
    <m/>
    <m/>
    <s v="Bottle Rocket"/>
    <n v="54478"/>
    <n v="184"/>
    <s v="English"/>
    <s v="USA"/>
    <s v="R"/>
    <n v="7000000"/>
    <n v="1996"/>
    <n v="7.1"/>
    <n v="1.5"/>
    <n v="-5959121"/>
    <s v="Loss"/>
  </r>
  <r>
    <x v="789"/>
    <n v="37"/>
    <n v="97"/>
    <n v="326308"/>
    <s v="Crime"/>
    <s v="Drama"/>
    <s v="Thriller"/>
    <m/>
    <m/>
    <m/>
    <m/>
    <s v="Albino Alligator"/>
    <n v="6632"/>
    <n v="69"/>
    <s v="English"/>
    <s v="USA"/>
    <s v="R"/>
    <n v="5000000"/>
    <n v="1996"/>
    <n v="6.1"/>
    <n v="1.6"/>
    <n v="-4673692"/>
    <s v="Loss"/>
  </r>
  <r>
    <x v="1383"/>
    <n v="27"/>
    <n v="90"/>
    <n v="124720"/>
    <s v="Drama"/>
    <s v="Romance"/>
    <m/>
    <m/>
    <m/>
    <m/>
    <m/>
    <s v="Lovely, Still"/>
    <n v="1560"/>
    <n v="15"/>
    <s v="English"/>
    <s v="USA"/>
    <s v="PG"/>
    <n v="5000000"/>
    <n v="2008"/>
    <n v="7.3"/>
    <n v="1.5"/>
    <n v="-4875280"/>
    <s v="Loss"/>
  </r>
  <r>
    <x v="1384"/>
    <n v="31"/>
    <n v="90"/>
    <n v="99147"/>
    <s v="Drama"/>
    <m/>
    <m/>
    <m/>
    <m/>
    <m/>
    <m/>
    <s v="Desert Blue"/>
    <n v="1884"/>
    <n v="28"/>
    <s v="English"/>
    <s v="USA"/>
    <s v="R"/>
    <n v="2000000"/>
    <n v="1998"/>
    <n v="6.2"/>
    <n v="1.5"/>
    <n v="-1900853"/>
    <s v="Loss"/>
  </r>
  <r>
    <x v="199"/>
    <n v="133"/>
    <n v="90"/>
    <n v="65087"/>
    <s v="Crime"/>
    <s v="Thriller"/>
    <s v="War"/>
    <m/>
    <m/>
    <m/>
    <m/>
    <s v="Redacted"/>
    <n v="8824"/>
    <n v="108"/>
    <s v="English"/>
    <s v="USA"/>
    <s v="R"/>
    <n v="5000000"/>
    <n v="2007"/>
    <n v="6.2"/>
    <n v="1.5"/>
    <n v="-4934913"/>
    <s v="Loss"/>
  </r>
  <r>
    <x v="1385"/>
    <n v="13"/>
    <n v="103"/>
    <n v="16066"/>
    <s v="Mystery"/>
    <s v="Romance"/>
    <s v="Thriller"/>
    <m/>
    <m/>
    <m/>
    <m/>
    <s v="Fascination"/>
    <n v="1207"/>
    <n v="44"/>
    <s v="English"/>
    <s v="Germany"/>
    <s v="R"/>
    <n v="5000000"/>
    <n v="2004"/>
    <n v="3.3"/>
    <n v="1.7"/>
    <n v="-4983934"/>
    <s v="Loss"/>
  </r>
  <r>
    <x v="1386"/>
    <n v="99"/>
    <n v="113"/>
    <n v="617228"/>
    <s v="Comedy"/>
    <s v="Drama"/>
    <s v="Romance"/>
    <s v="War"/>
    <m/>
    <m/>
    <m/>
    <s v="I Served the King of England"/>
    <n v="6183"/>
    <n v="27"/>
    <s v="Czech"/>
    <s v="Czech Republic"/>
    <s v="R"/>
    <n v="84450000"/>
    <n v="2006"/>
    <n v="7.4"/>
    <n v="1.9"/>
    <n v="-83832772"/>
    <s v="Loss"/>
  </r>
  <r>
    <x v="487"/>
    <n v="104"/>
    <n v="148"/>
    <n v="24475416"/>
    <s v="Drama"/>
    <m/>
    <m/>
    <m/>
    <m/>
    <m/>
    <m/>
    <s v="Sling Blade"/>
    <n v="72443"/>
    <n v="309"/>
    <s v="English"/>
    <s v="USA"/>
    <s v="R"/>
    <n v="890000"/>
    <n v="1996"/>
    <n v="8"/>
    <n v="2.5"/>
    <n v="23585416"/>
    <s v="Profit"/>
  </r>
  <r>
    <x v="1268"/>
    <n v="303"/>
    <n v="93"/>
    <n v="47277326"/>
    <s v="Horror"/>
    <m/>
    <m/>
    <m/>
    <m/>
    <m/>
    <m/>
    <s v="Hostel"/>
    <n v="138814"/>
    <n v="1516"/>
    <s v="English"/>
    <s v="USA"/>
    <s v="R"/>
    <n v="4800000"/>
    <n v="2005"/>
    <n v="5.9"/>
    <n v="1.6"/>
    <n v="42477326"/>
    <s v="Profit"/>
  </r>
  <r>
    <x v="1014"/>
    <n v="122"/>
    <n v="94"/>
    <n v="1247453"/>
    <s v="Comedy"/>
    <s v="Drama"/>
    <m/>
    <m/>
    <m/>
    <m/>
    <m/>
    <s v="Tristram Shandy: A Cock and Bull Story"/>
    <n v="11202"/>
    <n v="123"/>
    <s v="English"/>
    <s v="UK"/>
    <s v="R"/>
    <n v="2800000"/>
    <n v="2005"/>
    <n v="6.8"/>
    <n v="1.6"/>
    <n v="-1552547"/>
    <s v="Loss"/>
  </r>
  <r>
    <x v="914"/>
    <n v="359"/>
    <n v="121"/>
    <n v="1729969"/>
    <s v="Drama"/>
    <s v="Thriller"/>
    <m/>
    <m/>
    <m/>
    <m/>
    <m/>
    <s v="Take Shelter"/>
    <n v="68211"/>
    <n v="219"/>
    <s v="English"/>
    <s v="USA"/>
    <s v="R"/>
    <n v="5000000"/>
    <n v="2011"/>
    <n v="7.4"/>
    <n v="2"/>
    <n v="-3270031"/>
    <s v="Loss"/>
  </r>
  <r>
    <x v="1387"/>
    <n v="130"/>
    <n v="118"/>
    <n v="1705139"/>
    <s v="Fantasy"/>
    <s v="Horror"/>
    <s v="Mystery"/>
    <s v="Thriller"/>
    <m/>
    <m/>
    <m/>
    <s v="Lady in White"/>
    <n v="4695"/>
    <n v="69"/>
    <s v="English"/>
    <s v="USA"/>
    <s v="R"/>
    <n v="4700000"/>
    <n v="1988"/>
    <n v="6.7"/>
    <n v="2"/>
    <n v="-2994861"/>
    <s v="Loss"/>
  </r>
  <r>
    <x v="589"/>
    <n v="159"/>
    <n v="101"/>
    <n v="8025872"/>
    <s v="Comedy"/>
    <s v="Horror"/>
    <m/>
    <m/>
    <m/>
    <m/>
    <m/>
    <s v="The Texas Chainsaw Massacre 2"/>
    <n v="19234"/>
    <n v="258"/>
    <s v="English"/>
    <s v="USA"/>
    <s v="X"/>
    <n v="4700000"/>
    <n v="1986"/>
    <n v="5.5"/>
    <n v="1.7"/>
    <n v="3325872"/>
    <s v="Profit"/>
  </r>
  <r>
    <x v="986"/>
    <n v="440"/>
    <n v="90"/>
    <n v="778565"/>
    <s v="Crime"/>
    <s v="Drama"/>
    <m/>
    <m/>
    <m/>
    <m/>
    <m/>
    <s v="Only God Forgives"/>
    <n v="83234"/>
    <n v="475"/>
    <s v="English"/>
    <s v="Denmark"/>
    <s v="R"/>
    <n v="4800000"/>
    <n v="2013"/>
    <n v="5.7"/>
    <n v="1.5"/>
    <n v="-4021435"/>
    <s v="Loss"/>
  </r>
  <r>
    <x v="1388"/>
    <n v="87"/>
    <n v="100"/>
    <n v="513836"/>
    <s v="Comedy"/>
    <s v="Drama"/>
    <s v="Romance"/>
    <m/>
    <m/>
    <m/>
    <m/>
    <s v="The Names of Love"/>
    <n v="6304"/>
    <n v="21"/>
    <s v="French"/>
    <s v="France"/>
    <s v="R"/>
    <n v="4600000"/>
    <n v="2010"/>
    <n v="7.2"/>
    <n v="1.7"/>
    <n v="-4086164"/>
    <s v="Loss"/>
  </r>
  <r>
    <x v="1389"/>
    <n v="121"/>
    <n v="97"/>
    <n v="434417"/>
    <s v="Drama"/>
    <m/>
    <m/>
    <m/>
    <m/>
    <m/>
    <m/>
    <s v="Savage Grace"/>
    <n v="8867"/>
    <n v="65"/>
    <s v="English"/>
    <s v="Spain"/>
    <s v="Not Rated"/>
    <n v="4600000"/>
    <n v="2007"/>
    <n v="5.9"/>
    <n v="1.6"/>
    <n v="-4165583"/>
    <s v="Loss"/>
  </r>
  <r>
    <x v="596"/>
    <n v="45"/>
    <n v="96"/>
    <n v="81200000"/>
    <s v="Comedy"/>
    <m/>
    <m/>
    <m/>
    <m/>
    <m/>
    <m/>
    <s v="Police Academy"/>
    <n v="87739"/>
    <n v="133"/>
    <s v="English"/>
    <s v="USA"/>
    <s v="R"/>
    <n v="4500000"/>
    <n v="1984"/>
    <n v="6.7"/>
    <n v="1.6"/>
    <n v="76700000"/>
    <s v="Profit"/>
  </r>
  <r>
    <x v="35"/>
    <n v="84"/>
    <n v="117"/>
    <n v="52700832"/>
    <s v="Comedy"/>
    <s v="Drama"/>
    <s v="Romance"/>
    <m/>
    <m/>
    <m/>
    <m/>
    <s v="Four Weddings and a Funeral"/>
    <n v="107923"/>
    <n v="197"/>
    <s v="English"/>
    <s v="UK"/>
    <s v="R"/>
    <n v="4500000"/>
    <n v="1994"/>
    <n v="7.1"/>
    <n v="2"/>
    <n v="48200832"/>
    <s v="Profit"/>
  </r>
  <r>
    <x v="415"/>
    <n v="202"/>
    <n v="108"/>
    <n v="13060843"/>
    <s v="Drama"/>
    <m/>
    <m/>
    <m/>
    <m/>
    <m/>
    <m/>
    <s v="25th Hour"/>
    <n v="149528"/>
    <n v="454"/>
    <s v="English"/>
    <s v="USA"/>
    <s v="R"/>
    <n v="15000000"/>
    <n v="2002"/>
    <n v="7.7"/>
    <n v="1.8"/>
    <n v="-1939157"/>
    <s v="Loss"/>
  </r>
  <r>
    <x v="42"/>
    <n v="120"/>
    <n v="109"/>
    <n v="3798532"/>
    <s v="Crime"/>
    <s v="Drama"/>
    <s v="Romance"/>
    <s v="Thriller"/>
    <m/>
    <m/>
    <m/>
    <s v="Bound"/>
    <n v="41138"/>
    <n v="208"/>
    <s v="English"/>
    <s v="USA"/>
    <s v="R"/>
    <n v="4500000"/>
    <n v="1996"/>
    <n v="7.4"/>
    <n v="1.8"/>
    <n v="-701468"/>
    <s v="Loss"/>
  </r>
  <r>
    <x v="116"/>
    <n v="234"/>
    <n v="102"/>
    <n v="3609278"/>
    <s v="Drama"/>
    <m/>
    <m/>
    <m/>
    <m/>
    <m/>
    <m/>
    <s v="Requiem for a Dream"/>
    <n v="573541"/>
    <n v="1916"/>
    <s v="English"/>
    <s v="USA"/>
    <s v="R"/>
    <n v="4500000"/>
    <n v="2000"/>
    <n v="8.4"/>
    <n v="1.7"/>
    <n v="-890722"/>
    <s v="Loss"/>
  </r>
  <r>
    <x v="1390"/>
    <n v="35"/>
    <n v="115"/>
    <n v="1687311"/>
    <s v="Drama"/>
    <s v="Musical"/>
    <m/>
    <m/>
    <m/>
    <m/>
    <m/>
    <s v="Tango"/>
    <n v="2412"/>
    <n v="40"/>
    <s v="Spanish"/>
    <s v="Spain"/>
    <s v="PG-13"/>
    <n v="700000000"/>
    <n v="1998"/>
    <n v="7.2"/>
    <n v="1.9"/>
    <n v="-698312689"/>
    <s v="Loss"/>
  </r>
  <r>
    <x v="763"/>
    <n v="283"/>
    <n v="133"/>
    <n v="727883"/>
    <s v="Drama"/>
    <s v="Sci-Fi"/>
    <s v="Thriller"/>
    <m/>
    <m/>
    <m/>
    <m/>
    <s v="Donnie Darko"/>
    <n v="580999"/>
    <n v="2110"/>
    <s v="English"/>
    <s v="USA"/>
    <s v="R"/>
    <n v="4500000"/>
    <n v="2001"/>
    <n v="8.1"/>
    <n v="2.2000000000000002"/>
    <n v="-3772117"/>
    <s v="Loss"/>
  </r>
  <r>
    <x v="1391"/>
    <n v="54"/>
    <n v="122"/>
    <n v="713413"/>
    <s v="Crime"/>
    <s v="Drama"/>
    <s v="Mystery"/>
    <m/>
    <m/>
    <m/>
    <m/>
    <s v="Character"/>
    <n v="9171"/>
    <n v="68"/>
    <s v="Dutch"/>
    <s v="Netherlands"/>
    <s v="R"/>
    <n v="4500000"/>
    <n v="1997"/>
    <n v="7.8"/>
    <n v="2"/>
    <n v="-3786587"/>
    <s v="Loss"/>
  </r>
  <r>
    <x v="1392"/>
    <n v="92"/>
    <n v="106"/>
    <n v="410241"/>
    <s v="Comedy"/>
    <s v="Crime"/>
    <s v="Drama"/>
    <m/>
    <m/>
    <m/>
    <m/>
    <s v="Spun"/>
    <n v="32357"/>
    <n v="199"/>
    <s v="English"/>
    <s v="USA"/>
    <s v="R"/>
    <n v="2000000"/>
    <n v="2002"/>
    <n v="6.8"/>
    <n v="1.8"/>
    <n v="-1589759"/>
    <s v="Loss"/>
  </r>
  <r>
    <x v="1120"/>
    <n v="202"/>
    <n v="112"/>
    <n v="211667"/>
    <s v="Crime"/>
    <s v="Drama"/>
    <m/>
    <m/>
    <m/>
    <m/>
    <m/>
    <s v="Lady Vengeance"/>
    <n v="53508"/>
    <n v="131"/>
    <s v="Korean"/>
    <s v="South Korea"/>
    <s v="R"/>
    <n v="4200000000"/>
    <n v="2005"/>
    <n v="7.7"/>
    <n v="1.9"/>
    <n v="-4199788333"/>
    <s v="Loss"/>
  </r>
  <r>
    <x v="1393"/>
    <n v="54"/>
    <n v="99"/>
    <n v="92191"/>
    <s v="Comedy"/>
    <s v="Drama"/>
    <s v="Sport"/>
    <m/>
    <m/>
    <m/>
    <m/>
    <s v="Mean Machine"/>
    <n v="29463"/>
    <n v="84"/>
    <s v="English"/>
    <s v="UK"/>
    <s v="R"/>
    <n v="2500000"/>
    <n v="2001"/>
    <n v="6.5"/>
    <n v="1.6"/>
    <n v="-2407809"/>
    <s v="Loss"/>
  </r>
  <r>
    <x v="1394"/>
    <n v="98"/>
    <n v="110"/>
    <n v="49413"/>
    <s v="Action"/>
    <s v="Crime"/>
    <s v="Thriller"/>
    <m/>
    <m/>
    <m/>
    <m/>
    <s v="Exiled"/>
    <n v="6919"/>
    <n v="26"/>
    <s v="Cantonese"/>
    <s v="Hong Kong"/>
    <s v="R"/>
    <n v="35000000"/>
    <n v="2006"/>
    <n v="7.3"/>
    <n v="1.8"/>
    <n v="-34950587"/>
    <s v="Loss"/>
  </r>
  <r>
    <x v="1395"/>
    <n v="138"/>
    <n v="104"/>
    <n v="108229"/>
    <s v="Drama"/>
    <s v="Horror"/>
    <s v="Mystery"/>
    <s v="Thriller"/>
    <m/>
    <m/>
    <m/>
    <s v="After.Life"/>
    <n v="30836"/>
    <n v="137"/>
    <s v="English"/>
    <s v="USA"/>
    <s v="R"/>
    <n v="4500000"/>
    <n v="2009"/>
    <n v="5.9"/>
    <n v="1.7"/>
    <n v="-4391771"/>
    <s v="Loss"/>
  </r>
  <r>
    <x v="408"/>
    <n v="149"/>
    <n v="133"/>
    <n v="112000000"/>
    <s v="Drama"/>
    <m/>
    <m/>
    <m/>
    <m/>
    <m/>
    <m/>
    <s v="One Flew Over the Cuckoo's Nest"/>
    <n v="680041"/>
    <n v="760"/>
    <s v="English"/>
    <s v="USA"/>
    <s v="R"/>
    <n v="4400000"/>
    <n v="1975"/>
    <n v="8.6999999999999993"/>
    <n v="2.2000000000000002"/>
    <n v="107600000"/>
    <s v="Profit"/>
  </r>
  <r>
    <x v="1396"/>
    <n v="111"/>
    <n v="112"/>
    <n v="26345"/>
    <s v="Action"/>
    <s v="Crime"/>
    <s v="Drama"/>
    <m/>
    <m/>
    <m/>
    <m/>
    <s v="The Sweeney"/>
    <n v="16445"/>
    <n v="99"/>
    <s v="English"/>
    <s v="UK"/>
    <s v="R"/>
    <n v="3000000"/>
    <n v="2012"/>
    <n v="6.1"/>
    <n v="1.9"/>
    <n v="-2973655"/>
    <s v="Loss"/>
  </r>
  <r>
    <x v="678"/>
    <n v="149"/>
    <n v="101"/>
    <n v="20772796"/>
    <s v="Drama"/>
    <s v="Family"/>
    <m/>
    <m/>
    <m/>
    <m/>
    <m/>
    <s v="Whale Rider"/>
    <n v="34232"/>
    <n v="346"/>
    <s v="English"/>
    <s v="New Zealand"/>
    <s v="PG-13"/>
    <n v="6000000"/>
    <n v="2002"/>
    <n v="7.6"/>
    <n v="1.7"/>
    <n v="14772796"/>
    <s v="Profit"/>
  </r>
  <r>
    <x v="255"/>
    <n v="232"/>
    <n v="104"/>
    <n v="1487477"/>
    <s v="Fantasy"/>
    <s v="Thriller"/>
    <m/>
    <m/>
    <m/>
    <m/>
    <m/>
    <s v="Night Watch"/>
    <n v="47097"/>
    <n v="310"/>
    <s v="Russian"/>
    <s v="Russia"/>
    <s v="R"/>
    <n v="4200000"/>
    <n v="2004"/>
    <n v="6.5"/>
    <n v="1.7"/>
    <n v="-2712523"/>
    <s v="Loss"/>
  </r>
  <r>
    <x v="413"/>
    <n v="63"/>
    <n v="112"/>
    <n v="62549000"/>
    <s v="Crime"/>
    <s v="Drama"/>
    <s v="Romance"/>
    <s v="Thriller"/>
    <m/>
    <m/>
    <m/>
    <s v="The Crying Game"/>
    <n v="41361"/>
    <n v="148"/>
    <s v="English"/>
    <s v="UK"/>
    <s v="R"/>
    <n v="2300000"/>
    <n v="1992"/>
    <n v="7.3"/>
    <n v="1.9"/>
    <n v="60249000"/>
    <s v="Profit"/>
  </r>
  <r>
    <x v="867"/>
    <n v="75"/>
    <n v="94"/>
    <n v="105500000"/>
    <s v="Comedy"/>
    <m/>
    <m/>
    <m/>
    <m/>
    <m/>
    <m/>
    <s v="Porky's"/>
    <n v="31260"/>
    <n v="152"/>
    <s v="English"/>
    <s v="Canada"/>
    <s v="R"/>
    <n v="4000000"/>
    <n v="1981"/>
    <n v="6.2"/>
    <n v="1.6"/>
    <n v="101500000"/>
    <s v="Profit"/>
  </r>
  <r>
    <x v="893"/>
    <n v="274"/>
    <n v="90"/>
    <n v="101055"/>
    <s v="Horror"/>
    <m/>
    <m/>
    <m/>
    <m/>
    <m/>
    <m/>
    <s v="Survival of the Dead"/>
    <n v="17478"/>
    <n v="159"/>
    <s v="English"/>
    <s v="USA"/>
    <s v="R"/>
    <n v="4000000"/>
    <n v="2009"/>
    <n v="5"/>
    <n v="1.5"/>
    <n v="-3898945"/>
    <s v="Loss"/>
  </r>
  <r>
    <x v="541"/>
    <n v="265"/>
    <n v="101"/>
    <n v="44566004"/>
    <s v="Drama"/>
    <m/>
    <m/>
    <m/>
    <m/>
    <m/>
    <m/>
    <s v="Lost in Translation"/>
    <n v="321283"/>
    <n v="1848"/>
    <s v="English"/>
    <s v="USA"/>
    <s v="R"/>
    <n v="4000000"/>
    <n v="2003"/>
    <n v="7.8"/>
    <n v="1.7"/>
    <n v="40566004"/>
    <s v="Profit"/>
  </r>
  <r>
    <x v="650"/>
    <n v="154"/>
    <n v="93"/>
    <n v="39200000"/>
    <s v="Comedy"/>
    <s v="Romance"/>
    <m/>
    <m/>
    <m/>
    <m/>
    <m/>
    <s v="Annie Hall"/>
    <n v="192940"/>
    <n v="491"/>
    <s v="English"/>
    <s v="USA"/>
    <s v="PG"/>
    <n v="4000000"/>
    <n v="1977"/>
    <n v="8.1"/>
    <n v="1.6"/>
    <n v="35200000"/>
    <s v="Profit"/>
  </r>
  <r>
    <x v="1397"/>
    <n v="44"/>
    <n v="152"/>
    <n v="36000000"/>
    <s v="Drama"/>
    <s v="Family"/>
    <s v="Romance"/>
    <m/>
    <m/>
    <m/>
    <m/>
    <s v="The Greatest Show on Earth"/>
    <n v="9456"/>
    <n v="107"/>
    <s v="English"/>
    <s v="USA"/>
    <s v="Not Rated"/>
    <n v="4000000"/>
    <n v="1952"/>
    <n v="6.7"/>
    <n v="2.5"/>
    <n v="32000000"/>
    <s v="Profit"/>
  </r>
  <r>
    <x v="11"/>
    <n v="153"/>
    <n v="112"/>
    <n v="31252964"/>
    <s v="Drama"/>
    <s v="Romance"/>
    <m/>
    <m/>
    <m/>
    <m/>
    <m/>
    <s v="Monster's Ball"/>
    <n v="71495"/>
    <n v="522"/>
    <s v="English"/>
    <s v="USA"/>
    <s v="R"/>
    <n v="4000000"/>
    <n v="2001"/>
    <n v="7.1"/>
    <n v="1.9"/>
    <n v="27252964"/>
    <s v="Profit"/>
  </r>
  <r>
    <x v="1398"/>
    <n v="256"/>
    <n v="95"/>
    <n v="131175"/>
    <s v="Drama"/>
    <s v="Horror"/>
    <m/>
    <m/>
    <m/>
    <m/>
    <m/>
    <s v="Maggie"/>
    <n v="30219"/>
    <n v="200"/>
    <s v="English"/>
    <s v="USA"/>
    <s v="PG-13"/>
    <n v="8500000"/>
    <n v="2015"/>
    <n v="5.6"/>
    <n v="1.6"/>
    <n v="-8368825"/>
    <s v="Loss"/>
  </r>
  <r>
    <x v="1399"/>
    <n v="123"/>
    <n v="111"/>
    <n v="31968347"/>
    <s v="Drama"/>
    <s v="Romance"/>
    <m/>
    <m/>
    <m/>
    <m/>
    <m/>
    <s v="Leaving Las Vegas"/>
    <n v="93894"/>
    <n v="286"/>
    <s v="English"/>
    <s v="USA"/>
    <s v="R"/>
    <n v="3600000"/>
    <n v="1995"/>
    <n v="7.6"/>
    <n v="1.8"/>
    <n v="28368347"/>
    <s v="Profit"/>
  </r>
  <r>
    <x v="47"/>
    <n v="149"/>
    <n v="91"/>
    <n v="35385560"/>
    <s v="Mystery"/>
    <s v="Thriller"/>
    <m/>
    <m/>
    <m/>
    <m/>
    <m/>
    <s v="The Boy Next Door"/>
    <n v="27198"/>
    <n v="131"/>
    <s v="English"/>
    <s v="USA"/>
    <s v="R"/>
    <n v="4000000"/>
    <n v="2015"/>
    <n v="4.5999999999999996"/>
    <n v="1.5"/>
    <n v="31385560"/>
    <s v="Profit"/>
  </r>
  <r>
    <x v="1400"/>
    <n v="323"/>
    <n v="106"/>
    <n v="20803237"/>
    <s v="Comedy"/>
    <s v="Drama"/>
    <m/>
    <m/>
    <m/>
    <m/>
    <m/>
    <s v="The Kids Are All Right"/>
    <n v="110616"/>
    <n v="291"/>
    <s v="English"/>
    <s v="USA"/>
    <s v="R"/>
    <n v="3500000"/>
    <n v="2010"/>
    <n v="7.1"/>
    <n v="1.8"/>
    <n v="17303237"/>
    <s v="Profit"/>
  </r>
  <r>
    <x v="446"/>
    <n v="172"/>
    <n v="93"/>
    <n v="13008928"/>
    <s v="Horror"/>
    <s v="Sci-Fi"/>
    <s v="Thriller"/>
    <m/>
    <m/>
    <m/>
    <m/>
    <s v="They Live"/>
    <n v="73501"/>
    <n v="333"/>
    <s v="English"/>
    <s v="USA"/>
    <s v="R"/>
    <n v="4000000"/>
    <n v="1988"/>
    <n v="7.3"/>
    <n v="1.6"/>
    <n v="9008928"/>
    <s v="Profit"/>
  </r>
  <r>
    <x v="1401"/>
    <n v="161"/>
    <n v="93"/>
    <n v="15152879"/>
    <s v="Drama"/>
    <s v="Horror"/>
    <s v="Thriller"/>
    <m/>
    <m/>
    <m/>
    <m/>
    <s v="The Last Exorcism Part II"/>
    <n v="13506"/>
    <n v="68"/>
    <s v="English"/>
    <s v="France"/>
    <s v="PG-13"/>
    <n v="5000000"/>
    <n v="2013"/>
    <n v="4"/>
    <n v="1.6"/>
    <n v="10152879"/>
    <s v="Profit"/>
  </r>
  <r>
    <x v="719"/>
    <n v="548"/>
    <n v="165"/>
    <n v="25359200"/>
    <s v="Drama"/>
    <m/>
    <m/>
    <m/>
    <m/>
    <m/>
    <m/>
    <s v="Boyhood"/>
    <n v="266020"/>
    <n v="836"/>
    <s v="English"/>
    <s v="USA"/>
    <s v="R"/>
    <n v="4000000"/>
    <n v="2014"/>
    <n v="8"/>
    <n v="2.8"/>
    <n v="21359200"/>
    <s v="Profit"/>
  </r>
  <r>
    <x v="650"/>
    <n v="177"/>
    <n v="96"/>
    <n v="10515579"/>
    <s v="Comedy"/>
    <s v="Crime"/>
    <s v="Mystery"/>
    <m/>
    <m/>
    <m/>
    <m/>
    <s v="Scoop"/>
    <n v="66840"/>
    <n v="248"/>
    <s v="English"/>
    <s v="UK"/>
    <s v="PG-13"/>
    <n v="4000000"/>
    <n v="2006"/>
    <n v="6.7"/>
    <n v="1.6"/>
    <n v="6515579"/>
    <s v="Profit"/>
  </r>
  <r>
    <x v="1402"/>
    <n v="27"/>
    <n v="93"/>
    <n v="10097096"/>
    <s v="Comedy"/>
    <m/>
    <m/>
    <m/>
    <m/>
    <m/>
    <m/>
    <s v="The Wash"/>
    <n v="5612"/>
    <n v="38"/>
    <s v="English"/>
    <s v="USA"/>
    <s v="R"/>
    <n v="4000000"/>
    <n v="2001"/>
    <n v="4.5999999999999996"/>
    <n v="1.6"/>
    <n v="6097096"/>
    <s v="Profit"/>
  </r>
  <r>
    <x v="1402"/>
    <n v="22"/>
    <n v="82"/>
    <n v="9821335"/>
    <s v="Comedy"/>
    <m/>
    <m/>
    <m/>
    <m/>
    <m/>
    <m/>
    <s v="3 Strikes"/>
    <n v="1415"/>
    <n v="10"/>
    <s v="English"/>
    <s v="USA"/>
    <s v="R"/>
    <n v="6000000"/>
    <n v="2000"/>
    <n v="4"/>
    <n v="1.4"/>
    <n v="3821335"/>
    <s v="Profit"/>
  </r>
  <r>
    <x v="937"/>
    <n v="157"/>
    <n v="101"/>
    <n v="8243880"/>
    <s v="Crime"/>
    <s v="Drama"/>
    <s v="Fantasy"/>
    <s v="Romance"/>
    <m/>
    <m/>
    <m/>
    <s v="The Cooler"/>
    <n v="28714"/>
    <n v="215"/>
    <s v="English"/>
    <s v="USA"/>
    <s v="R"/>
    <n v="3200000"/>
    <n v="2003"/>
    <n v="7"/>
    <n v="1.7"/>
    <n v="5043880"/>
    <s v="Profit"/>
  </r>
  <r>
    <x v="1403"/>
    <n v="125"/>
    <n v="81"/>
    <n v="7825820"/>
    <s v="Crime"/>
    <s v="Mystery"/>
    <s v="Thriller"/>
    <m/>
    <m/>
    <m/>
    <m/>
    <s v="The Night Listener"/>
    <n v="13086"/>
    <n v="156"/>
    <s v="English"/>
    <s v="USA"/>
    <s v="R"/>
    <n v="4000000"/>
    <n v="2006"/>
    <n v="5.9"/>
    <n v="1.4"/>
    <n v="3825820"/>
    <s v="Profit"/>
  </r>
  <r>
    <x v="543"/>
    <n v="300"/>
    <n v="105"/>
    <n v="7159147"/>
    <s v="Drama"/>
    <s v="Mystery"/>
    <s v="Thriller"/>
    <m/>
    <m/>
    <m/>
    <m/>
    <s v="The Orphanage"/>
    <n v="120189"/>
    <n v="308"/>
    <s v="Spanish"/>
    <s v="Spain"/>
    <s v="R"/>
    <n v="3400000"/>
    <n v="2007"/>
    <n v="7.5"/>
    <n v="1.8"/>
    <n v="3759147"/>
    <s v="Profit"/>
  </r>
  <r>
    <x v="1404"/>
    <n v="69"/>
    <n v="86"/>
    <n v="17314483"/>
    <s v="Comedy"/>
    <s v="Fantasy"/>
    <m/>
    <m/>
    <m/>
    <m/>
    <m/>
    <s v="A Haunted House 2"/>
    <n v="14621"/>
    <n v="48"/>
    <s v="English"/>
    <s v="USA"/>
    <s v="R"/>
    <n v="4000000"/>
    <n v="2014"/>
    <n v="4.7"/>
    <n v="1.4"/>
    <n v="13314483"/>
    <s v="Profit"/>
  </r>
  <r>
    <x v="1405"/>
    <n v="143"/>
    <n v="110"/>
    <n v="6525762"/>
    <s v="Comedy"/>
    <s v="Drama"/>
    <s v="Romance"/>
    <m/>
    <m/>
    <m/>
    <m/>
    <s v="The Rules of Attraction"/>
    <n v="44339"/>
    <n v="425"/>
    <s v="English"/>
    <s v="USA"/>
    <s v="R"/>
    <n v="4000000"/>
    <n v="2002"/>
    <n v="6.7"/>
    <n v="1.8"/>
    <n v="2525762"/>
    <s v="Profit"/>
  </r>
  <r>
    <x v="1406"/>
    <n v="51"/>
    <n v="110"/>
    <n v="4301331"/>
    <s v="Comedy"/>
    <s v="Fantasy"/>
    <m/>
    <m/>
    <m/>
    <m/>
    <m/>
    <s v="Four Rooms"/>
    <n v="78241"/>
    <n v="177"/>
    <s v="English"/>
    <s v="USA"/>
    <s v="R"/>
    <n v="4000000"/>
    <n v="1995"/>
    <n v="6.7"/>
    <n v="1.8"/>
    <n v="301331"/>
    <s v="Profit"/>
  </r>
  <r>
    <x v="942"/>
    <n v="163"/>
    <n v="104"/>
    <n v="4046737"/>
    <s v="Comedy"/>
    <s v="Drama"/>
    <s v="Romance"/>
    <m/>
    <m/>
    <m/>
    <m/>
    <s v="Secretary"/>
    <n v="67949"/>
    <n v="390"/>
    <s v="English"/>
    <s v="USA"/>
    <s v="R"/>
    <n v="4000000"/>
    <n v="2002"/>
    <n v="7.1"/>
    <n v="1.7"/>
    <n v="46737"/>
    <s v="Profit"/>
  </r>
  <r>
    <x v="1407"/>
    <n v="52"/>
    <n v="96"/>
    <n v="3713002"/>
    <s v="Documentary"/>
    <m/>
    <m/>
    <m/>
    <m/>
    <m/>
    <m/>
    <s v="The Real Cancun"/>
    <n v="3611"/>
    <n v="62"/>
    <s v="English"/>
    <s v="USA"/>
    <s v="R"/>
    <n v="8000000"/>
    <n v="2003"/>
    <n v="2.7"/>
    <n v="1.6"/>
    <n v="-4286998"/>
    <s v="Loss"/>
  </r>
  <r>
    <x v="74"/>
    <n v="40"/>
    <n v="110"/>
    <n v="3468572"/>
    <s v="Drama"/>
    <m/>
    <m/>
    <m/>
    <m/>
    <m/>
    <m/>
    <s v="Talk Radio"/>
    <n v="10073"/>
    <n v="78"/>
    <s v="English"/>
    <s v="USA"/>
    <s v="R"/>
    <n v="4000000"/>
    <n v="1988"/>
    <n v="7.3"/>
    <n v="1.8"/>
    <n v="-531428"/>
    <s v="Loss"/>
  </r>
  <r>
    <x v="1113"/>
    <n v="50"/>
    <n v="84"/>
    <n v="2892582"/>
    <s v="Comedy"/>
    <m/>
    <m/>
    <m/>
    <m/>
    <m/>
    <m/>
    <s v="Waiting for Guffman"/>
    <n v="22697"/>
    <n v="202"/>
    <s v="English"/>
    <s v="USA"/>
    <s v="R"/>
    <n v="4000000"/>
    <n v="1996"/>
    <n v="7.6"/>
    <n v="1.4"/>
    <n v="-1107418"/>
    <s v="Loss"/>
  </r>
  <r>
    <x v="1408"/>
    <n v="45"/>
    <n v="94"/>
    <n v="2800000"/>
    <s v="Comedy"/>
    <m/>
    <m/>
    <m/>
    <m/>
    <m/>
    <m/>
    <s v="Love Stinks"/>
    <n v="4377"/>
    <n v="85"/>
    <s v="English"/>
    <s v="USA"/>
    <s v="R"/>
    <n v="4000000"/>
    <n v="1999"/>
    <n v="5.8"/>
    <n v="1.6"/>
    <n v="-1200000"/>
    <s v="Loss"/>
  </r>
  <r>
    <x v="370"/>
    <n v="121"/>
    <n v="93"/>
    <n v="2426851"/>
    <s v="Comedy"/>
    <s v="Crime"/>
    <s v="Romance"/>
    <s v="Thriller"/>
    <m/>
    <m/>
    <m/>
    <s v="You Kill Me"/>
    <n v="16224"/>
    <n v="76"/>
    <s v="English"/>
    <s v="USA"/>
    <s v="R"/>
    <n v="4000000"/>
    <n v="2007"/>
    <n v="6.5"/>
    <n v="1.6"/>
    <n v="-1573149"/>
    <s v="Loss"/>
  </r>
  <r>
    <x v="1409"/>
    <n v="114"/>
    <n v="96"/>
    <n v="1325073"/>
    <s v="Comedy"/>
    <s v="Drama"/>
    <m/>
    <m/>
    <m/>
    <m/>
    <m/>
    <s v="Thumbsucker"/>
    <n v="18762"/>
    <n v="91"/>
    <s v="English"/>
    <s v="USA"/>
    <s v="R"/>
    <n v="4000000"/>
    <n v="2005"/>
    <n v="6.6"/>
    <n v="1.6"/>
    <n v="-2674927"/>
    <s v="Loss"/>
  </r>
  <r>
    <x v="1410"/>
    <n v="116"/>
    <n v="101"/>
    <n v="864959"/>
    <s v="Adventure"/>
    <s v="Fantasy"/>
    <m/>
    <m/>
    <m/>
    <m/>
    <m/>
    <s v="Mirrormask"/>
    <n v="20275"/>
    <n v="151"/>
    <s v="English"/>
    <s v="UK"/>
    <s v="PG"/>
    <n v="4000000"/>
    <n v="2005"/>
    <n v="6.9"/>
    <n v="1.7"/>
    <n v="-3135041"/>
    <s v="Loss"/>
  </r>
  <r>
    <x v="1411"/>
    <n v="115"/>
    <n v="102"/>
    <n v="2601847"/>
    <s v="Documentary"/>
    <s v="Music"/>
    <m/>
    <m/>
    <m/>
    <m/>
    <m/>
    <s v="Samsara"/>
    <n v="22457"/>
    <n v="69"/>
    <s v="None"/>
    <s v="USA"/>
    <s v="PG-13"/>
    <n v="4000000"/>
    <n v="2011"/>
    <n v="8.5"/>
    <n v="1.7"/>
    <n v="-1398153"/>
    <s v="Loss"/>
  </r>
  <r>
    <x v="1412"/>
    <n v="15"/>
    <n v="87"/>
    <n v="800000"/>
    <s v="Adventure"/>
    <s v="Fantasy"/>
    <m/>
    <m/>
    <m/>
    <m/>
    <m/>
    <s v="The Barbarians"/>
    <n v="2308"/>
    <n v="35"/>
    <s v="English"/>
    <s v="USA"/>
    <s v="R"/>
    <n v="4000000"/>
    <n v="1987"/>
    <n v="4.8"/>
    <n v="1.4"/>
    <n v="-3200000"/>
    <s v="Loss"/>
  </r>
  <r>
    <x v="1413"/>
    <n v="41"/>
    <n v="99"/>
    <n v="562059"/>
    <s v="Drama"/>
    <s v="Thriller"/>
    <m/>
    <m/>
    <m/>
    <m/>
    <m/>
    <s v="Poolhall Junkies"/>
    <n v="8535"/>
    <n v="113"/>
    <s v="English"/>
    <s v="USA"/>
    <s v="R"/>
    <n v="4000000"/>
    <n v="2002"/>
    <n v="7"/>
    <n v="1.6"/>
    <n v="-3437941"/>
    <s v="Loss"/>
  </r>
  <r>
    <x v="1399"/>
    <n v="31"/>
    <n v="106"/>
    <n v="399793"/>
    <s v="Drama"/>
    <m/>
    <m/>
    <m/>
    <m/>
    <m/>
    <m/>
    <s v="The Loss of Sexual Innocence"/>
    <n v="2877"/>
    <n v="70"/>
    <s v="English"/>
    <s v="USA"/>
    <s v="R"/>
    <n v="4000000"/>
    <n v="1999"/>
    <n v="5.4"/>
    <n v="1.8"/>
    <n v="-3600207"/>
    <s v="Loss"/>
  </r>
  <r>
    <x v="450"/>
    <n v="232"/>
    <n v="117"/>
    <n v="371897"/>
    <s v="Drama"/>
    <m/>
    <m/>
    <m/>
    <m/>
    <m/>
    <m/>
    <s v="Joe"/>
    <n v="36494"/>
    <n v="118"/>
    <s v="English"/>
    <s v="USA"/>
    <s v="R"/>
    <n v="4000000"/>
    <n v="2013"/>
    <n v="6.9"/>
    <n v="2"/>
    <n v="-3628103"/>
    <s v="Loss"/>
  </r>
  <r>
    <x v="1414"/>
    <n v="43"/>
    <n v="99"/>
    <n v="302204"/>
    <s v="Comedy"/>
    <s v="Crime"/>
    <s v="Romance"/>
    <m/>
    <m/>
    <m/>
    <m/>
    <s v="Shooting Fish"/>
    <n v="6705"/>
    <n v="53"/>
    <s v="English"/>
    <s v="UK"/>
    <s v="PG"/>
    <n v="3000000"/>
    <n v="1997"/>
    <n v="6.6"/>
    <n v="1.6"/>
    <n v="-2697796"/>
    <s v="Loss"/>
  </r>
  <r>
    <x v="191"/>
    <n v="68"/>
    <n v="102"/>
    <n v="354704"/>
    <s v="Crime"/>
    <s v="Drama"/>
    <s v="Horror"/>
    <s v="Thriller"/>
    <m/>
    <m/>
    <m/>
    <s v="Prison"/>
    <n v="2705"/>
    <n v="38"/>
    <s v="English"/>
    <s v="USA"/>
    <s v="R"/>
    <n v="1300000"/>
    <n v="1987"/>
    <n v="5.9"/>
    <n v="1.7"/>
    <n v="-945296"/>
    <s v="Loss"/>
  </r>
  <r>
    <x v="1415"/>
    <n v="51"/>
    <n v="85"/>
    <n v="265107"/>
    <s v="Comedy"/>
    <s v="Horror"/>
    <s v="Mystery"/>
    <m/>
    <m/>
    <m/>
    <m/>
    <s v="Psycho Beach Party"/>
    <n v="4617"/>
    <n v="93"/>
    <s v="English"/>
    <s v="Australia"/>
    <s v="Unrated"/>
    <n v="1500000"/>
    <n v="2000"/>
    <n v="6.3"/>
    <n v="1.4"/>
    <n v="-1234893"/>
    <s v="Loss"/>
  </r>
  <r>
    <x v="724"/>
    <n v="33"/>
    <n v="86"/>
    <n v="185577"/>
    <s v="Comedy"/>
    <m/>
    <m/>
    <m/>
    <m/>
    <m/>
    <m/>
    <s v="The Big Tease"/>
    <n v="2133"/>
    <n v="31"/>
    <s v="English"/>
    <s v="UK"/>
    <s v="R"/>
    <n v="4000000"/>
    <n v="1999"/>
    <n v="6.3"/>
    <n v="1.4"/>
    <n v="-3814423"/>
    <s v="Loss"/>
  </r>
  <r>
    <x v="1416"/>
    <n v="26"/>
    <n v="120"/>
    <n v="100412"/>
    <s v="Drama"/>
    <m/>
    <m/>
    <m/>
    <m/>
    <m/>
    <m/>
    <s v="Buen D"/>
    <n v="2112"/>
    <n v="7"/>
    <s v="German"/>
    <s v="Mexico"/>
    <s v="PG-13"/>
    <n v="4000000"/>
    <n v="2013"/>
    <n v="7.7"/>
    <n v="2"/>
    <n v="-3899588"/>
    <s v="Loss"/>
  </r>
  <r>
    <x v="1417"/>
    <n v="109"/>
    <n v="106"/>
    <n v="58214"/>
    <s v="Crime"/>
    <s v="Drama"/>
    <s v="Thriller"/>
    <m/>
    <m/>
    <m/>
    <m/>
    <s v="Trust"/>
    <n v="34224"/>
    <n v="137"/>
    <s v="English"/>
    <s v="USA"/>
    <s v="R"/>
    <n v="9500000"/>
    <n v="2010"/>
    <n v="7"/>
    <n v="1.8"/>
    <n v="-9441786"/>
    <s v="Loss"/>
  </r>
  <r>
    <x v="262"/>
    <n v="34"/>
    <n v="103"/>
    <n v="75078"/>
    <s v="Comedy"/>
    <m/>
    <m/>
    <m/>
    <m/>
    <m/>
    <m/>
    <s v="An Everlasting Piece"/>
    <n v="1398"/>
    <n v="26"/>
    <s v="English"/>
    <s v="USA"/>
    <s v="R"/>
    <n v="14000000"/>
    <n v="2000"/>
    <n v="6.3"/>
    <n v="1.7"/>
    <n v="-13924922"/>
    <s v="Loss"/>
  </r>
  <r>
    <x v="798"/>
    <n v="141"/>
    <n v="112"/>
    <n v="317125"/>
    <s v="Drama"/>
    <s v="Romance"/>
    <m/>
    <m/>
    <m/>
    <m/>
    <m/>
    <s v="Adore"/>
    <n v="23334"/>
    <n v="87"/>
    <s v="English"/>
    <s v="Australia"/>
    <s v="R"/>
    <n v="16000000"/>
    <n v="2013"/>
    <n v="6.2"/>
    <n v="1.9"/>
    <n v="-15682875"/>
    <s v="Loss"/>
  </r>
  <r>
    <x v="1418"/>
    <n v="64"/>
    <n v="113"/>
    <n v="146402"/>
    <s v="Comedy"/>
    <s v="Drama"/>
    <m/>
    <m/>
    <m/>
    <m/>
    <m/>
    <s v="Mondays in the Sun"/>
    <n v="9913"/>
    <n v="38"/>
    <s v="Spanish"/>
    <s v="Spain"/>
    <s v="R"/>
    <n v="4000000"/>
    <n v="2002"/>
    <n v="7.7"/>
    <n v="1.9"/>
    <n v="-3853598"/>
    <s v="Loss"/>
  </r>
  <r>
    <x v="1419"/>
    <n v="215"/>
    <n v="98"/>
    <n v="18469"/>
    <s v="Drama"/>
    <s v="Horror"/>
    <s v="Sci-Fi"/>
    <m/>
    <m/>
    <m/>
    <m/>
    <s v="Stake Land"/>
    <n v="34263"/>
    <n v="141"/>
    <s v="English"/>
    <s v="USA"/>
    <s v="R"/>
    <n v="650000"/>
    <n v="2010"/>
    <n v="6.5"/>
    <n v="1.6"/>
    <n v="-631531"/>
    <s v="Loss"/>
  </r>
  <r>
    <x v="542"/>
    <n v="12"/>
    <n v="92"/>
    <n v="12836"/>
    <s v="Biography"/>
    <s v="Drama"/>
    <m/>
    <m/>
    <m/>
    <m/>
    <m/>
    <s v="The Last Time I Committed Suicide"/>
    <n v="1686"/>
    <n v="28"/>
    <s v="English"/>
    <s v="USA"/>
    <s v="R"/>
    <n v="4000000"/>
    <n v="1997"/>
    <n v="5.8"/>
    <n v="1.5"/>
    <n v="-3987164"/>
    <s v="Loss"/>
  </r>
  <r>
    <x v="1420"/>
    <n v="70"/>
    <n v="106"/>
    <n v="20262"/>
    <s v="Drama"/>
    <m/>
    <m/>
    <m/>
    <m/>
    <m/>
    <m/>
    <s v="Futuro Beach"/>
    <n v="1738"/>
    <n v="10"/>
    <s v="Portuguese"/>
    <s v="Brazil"/>
    <s v="Unrated"/>
    <n v="4000000"/>
    <n v="2014"/>
    <n v="6.1"/>
    <n v="1.8"/>
    <n v="-3979738"/>
    <s v="Loss"/>
  </r>
  <r>
    <x v="1421"/>
    <n v="36"/>
    <n v="93"/>
    <n v="4063"/>
    <s v="Drama"/>
    <s v="Mystery"/>
    <s v="Romance"/>
    <s v="Thriller"/>
    <m/>
    <m/>
    <m/>
    <s v="Inescapable"/>
    <n v="2086"/>
    <n v="20"/>
    <s v="English"/>
    <s v="Canada"/>
    <s v="R"/>
    <n v="4000000"/>
    <n v="2012"/>
    <n v="5.2"/>
    <n v="1.6"/>
    <n v="-3995937"/>
    <s v="Loss"/>
  </r>
  <r>
    <x v="1422"/>
    <n v="157"/>
    <n v="226"/>
    <n v="198655278"/>
    <s v="Drama"/>
    <s v="History"/>
    <s v="Romance"/>
    <s v="War"/>
    <m/>
    <m/>
    <m/>
    <s v="Gone with the Wind"/>
    <n v="215340"/>
    <n v="706"/>
    <s v="English"/>
    <s v="USA"/>
    <s v="G"/>
    <n v="3977000"/>
    <n v="1939"/>
    <n v="8.1999999999999993"/>
    <n v="3.8"/>
    <n v="194678278"/>
    <s v="Profit"/>
  </r>
  <r>
    <x v="1423"/>
    <n v="31"/>
    <n v="104"/>
    <n v="143653"/>
    <s v="Biography"/>
    <s v="Drama"/>
    <m/>
    <m/>
    <m/>
    <m/>
    <m/>
    <s v="Desert Dancer"/>
    <n v="1177"/>
    <n v="10"/>
    <s v="English"/>
    <s v="UK"/>
    <s v="PG-13"/>
    <n v="4000000"/>
    <n v="2014"/>
    <n v="6"/>
    <n v="1.7"/>
    <n v="-3856347"/>
    <s v="Loss"/>
  </r>
  <r>
    <x v="1424"/>
    <n v="53"/>
    <n v="152"/>
    <n v="14873"/>
    <s v="Adventure"/>
    <s v="War"/>
    <s v="Western"/>
    <m/>
    <m/>
    <m/>
    <m/>
    <s v="Major Dundee"/>
    <n v="5294"/>
    <n v="67"/>
    <s v="English"/>
    <s v="USA"/>
    <s v="Approved"/>
    <n v="3800000"/>
    <n v="1965"/>
    <n v="6.8"/>
    <n v="2.5"/>
    <n v="-3785127"/>
    <s v="Loss"/>
  </r>
  <r>
    <x v="1425"/>
    <n v="21"/>
    <n v="107"/>
    <n v="8000000"/>
    <s v="Biography"/>
    <s v="Comedy"/>
    <s v="Musical"/>
    <s v="Romance"/>
    <s v="Western"/>
    <m/>
    <m/>
    <s v="Annie Get Your Gun"/>
    <n v="3167"/>
    <n v="90"/>
    <s v="English"/>
    <s v="USA"/>
    <s v="Passed"/>
    <n v="3768785"/>
    <n v="1950"/>
    <n v="7"/>
    <n v="1.8"/>
    <n v="4231215"/>
    <s v="Profit"/>
  </r>
  <r>
    <x v="1426"/>
    <n v="78"/>
    <n v="95"/>
    <n v="37606"/>
    <s v="Comedy"/>
    <s v="Crime"/>
    <s v="Drama"/>
    <m/>
    <m/>
    <m/>
    <m/>
    <s v="Defendor"/>
    <n v="31836"/>
    <n v="90"/>
    <s v="English"/>
    <s v="Canada"/>
    <s v="R"/>
    <n v="3500000"/>
    <n v="2009"/>
    <n v="6.8"/>
    <n v="1.6"/>
    <n v="-3462394"/>
    <s v="Loss"/>
  </r>
  <r>
    <x v="1427"/>
    <n v="41"/>
    <n v="102"/>
    <n v="2956000"/>
    <s v="Adventure"/>
    <s v="Comedy"/>
    <s v="Musical"/>
    <s v="Romance"/>
    <m/>
    <m/>
    <m/>
    <s v="The Pirate"/>
    <n v="3258"/>
    <n v="54"/>
    <s v="English"/>
    <s v="USA"/>
    <s v="Approved"/>
    <n v="3700000"/>
    <n v="1948"/>
    <n v="7.1"/>
    <n v="1.7"/>
    <n v="-744000"/>
    <s v="Loss"/>
  </r>
  <r>
    <x v="1428"/>
    <n v="61"/>
    <n v="99"/>
    <n v="19959"/>
    <s v="Drama"/>
    <m/>
    <m/>
    <m/>
    <m/>
    <m/>
    <m/>
    <s v="The Good Heart"/>
    <n v="3579"/>
    <n v="14"/>
    <s v="English"/>
    <s v="Iceland"/>
    <s v="R"/>
    <n v="3800000"/>
    <n v="2009"/>
    <n v="6.9"/>
    <n v="1.6"/>
    <n v="-3780041"/>
    <s v="Loss"/>
  </r>
  <r>
    <x v="905"/>
    <n v="112"/>
    <n v="109"/>
    <n v="2706659"/>
    <s v="Comedy"/>
    <s v="Drama"/>
    <m/>
    <m/>
    <m/>
    <m/>
    <m/>
    <s v="The History Boys"/>
    <n v="17770"/>
    <n v="172"/>
    <s v="English"/>
    <s v="UK"/>
    <s v="R"/>
    <n v="2000000"/>
    <n v="2006"/>
    <n v="6.9"/>
    <n v="1.8"/>
    <n v="706659"/>
    <s v="Profit"/>
  </r>
  <r>
    <x v="1020"/>
    <n v="122"/>
    <n v="91"/>
    <n v="45857453"/>
    <s v="Comedy"/>
    <s v="Drama"/>
    <s v="Music"/>
    <m/>
    <m/>
    <m/>
    <m/>
    <s v="The Full Monty"/>
    <n v="82232"/>
    <n v="174"/>
    <s v="English"/>
    <s v="UK"/>
    <s v="R"/>
    <n v="3500000"/>
    <n v="1997"/>
    <n v="7.2"/>
    <n v="1.5"/>
    <n v="42357453"/>
    <s v="Profit"/>
  </r>
  <r>
    <x v="1429"/>
    <n v="134"/>
    <n v="88"/>
    <n v="83400000"/>
    <s v="Comedy"/>
    <m/>
    <m/>
    <m/>
    <m/>
    <m/>
    <m/>
    <s v="Airplane!"/>
    <n v="160281"/>
    <n v="427"/>
    <s v="English"/>
    <s v="USA"/>
    <s v="PG"/>
    <n v="3500000"/>
    <n v="1980"/>
    <n v="7.8"/>
    <n v="1.5"/>
    <n v="79900000"/>
    <s v="Profit"/>
  </r>
  <r>
    <x v="258"/>
    <n v="20"/>
    <n v="97"/>
    <n v="27900000"/>
    <s v="Comedy"/>
    <s v="Drama"/>
    <m/>
    <m/>
    <m/>
    <m/>
    <m/>
    <s v="Friday"/>
    <n v="74626"/>
    <n v="157"/>
    <s v="English"/>
    <s v="USA"/>
    <s v="R"/>
    <n v="3500000"/>
    <n v="1995"/>
    <n v="7.3"/>
    <n v="1.6"/>
    <n v="24400000"/>
    <s v="Profit"/>
  </r>
  <r>
    <x v="229"/>
    <n v="28"/>
    <n v="97"/>
    <n v="27900000"/>
    <s v="Crime"/>
    <s v="Drama"/>
    <s v="Thriller"/>
    <m/>
    <m/>
    <m/>
    <m/>
    <s v="Menace II Society"/>
    <n v="39508"/>
    <n v="96"/>
    <s v="English"/>
    <s v="USA"/>
    <s v="R"/>
    <n v="3500000"/>
    <n v="1993"/>
    <n v="7.5"/>
    <n v="1.6"/>
    <n v="24400000"/>
    <s v="Profit"/>
  </r>
  <r>
    <x v="1430"/>
    <n v="95"/>
    <n v="85"/>
    <n v="14000000"/>
    <s v="Comedy"/>
    <s v="Fantasy"/>
    <s v="Horror"/>
    <s v="Thriller"/>
    <m/>
    <m/>
    <m/>
    <s v="Creepshow 2"/>
    <n v="15956"/>
    <n v="118"/>
    <s v="English"/>
    <s v="USA"/>
    <s v="R"/>
    <n v="3500000"/>
    <n v="1987"/>
    <n v="6"/>
    <n v="1.4"/>
    <n v="10500000"/>
    <s v="Profit"/>
  </r>
  <r>
    <x v="1431"/>
    <n v="425"/>
    <n v="92"/>
    <n v="25138292"/>
    <s v="Horror"/>
    <s v="Mystery"/>
    <m/>
    <m/>
    <m/>
    <m/>
    <m/>
    <s v="The Witch"/>
    <n v="66483"/>
    <n v="452"/>
    <s v="English"/>
    <s v="USA"/>
    <s v="R"/>
    <n v="3500000"/>
    <n v="2015"/>
    <n v="6.8"/>
    <n v="1.5"/>
    <n v="21638292"/>
    <s v="Profit"/>
  </r>
  <r>
    <x v="1432"/>
    <n v="19"/>
    <n v="93"/>
    <n v="10305534"/>
    <s v="Comedy"/>
    <m/>
    <m/>
    <m/>
    <m/>
    <m/>
    <m/>
    <s v="I Got the Hook Up"/>
    <n v="1721"/>
    <n v="38"/>
    <s v="English"/>
    <s v="USA"/>
    <s v="R"/>
    <n v="3500000"/>
    <n v="1998"/>
    <n v="3.9"/>
    <n v="1.6"/>
    <n v="6805534"/>
    <s v="Profit"/>
  </r>
  <r>
    <x v="1433"/>
    <n v="43"/>
    <n v="96"/>
    <n v="9449219"/>
    <s v="Comedy"/>
    <s v="Drama"/>
    <s v="Romance"/>
    <m/>
    <m/>
    <m/>
    <m/>
    <s v="She's the One"/>
    <n v="13949"/>
    <n v="98"/>
    <s v="English"/>
    <s v="USA"/>
    <s v="R"/>
    <n v="3500000"/>
    <n v="1996"/>
    <n v="6.1"/>
    <n v="1.6"/>
    <n v="5949219"/>
    <s v="Profit"/>
  </r>
  <r>
    <x v="107"/>
    <n v="127"/>
    <n v="105"/>
    <n v="6390032"/>
    <s v="Biography"/>
    <s v="Drama"/>
    <m/>
    <m/>
    <m/>
    <m/>
    <m/>
    <s v="Gods and Monsters"/>
    <n v="24977"/>
    <n v="229"/>
    <s v="English"/>
    <s v="USA"/>
    <s v="R"/>
    <n v="3500000"/>
    <n v="1998"/>
    <n v="7.5"/>
    <n v="1.8"/>
    <n v="2890032"/>
    <s v="Profit"/>
  </r>
  <r>
    <x v="1434"/>
    <n v="262"/>
    <n v="129"/>
    <n v="20167424"/>
    <s v="Drama"/>
    <s v="Mystery"/>
    <s v="Thriller"/>
    <m/>
    <m/>
    <m/>
    <m/>
    <s v="The Secret in Their Eyes"/>
    <n v="131831"/>
    <n v="231"/>
    <s v="Spanish"/>
    <s v="Argentina"/>
    <s v="R"/>
    <n v="2000000"/>
    <n v="2009"/>
    <n v="8.1999999999999993"/>
    <n v="2.2000000000000002"/>
    <n v="18167424"/>
    <s v="Profit"/>
  </r>
  <r>
    <x v="5"/>
    <n v="252"/>
    <n v="37"/>
    <n v="5923044"/>
    <s v="Comedy"/>
    <s v="Fantasy"/>
    <s v="Horror"/>
    <s v="Thriller"/>
    <m/>
    <m/>
    <m/>
    <s v="Evil Dead II"/>
    <n v="113451"/>
    <n v="537"/>
    <s v="English"/>
    <s v="USA"/>
    <s v="X"/>
    <n v="3600000"/>
    <n v="1987"/>
    <n v="7.8"/>
    <n v="0.6"/>
    <n v="2323044"/>
    <s v="Profit"/>
  </r>
  <r>
    <x v="1435"/>
    <n v="31"/>
    <n v="81"/>
    <n v="3293258"/>
    <s v="Action"/>
    <s v="Adventure"/>
    <s v="Comedy"/>
    <s v="Musical"/>
    <m/>
    <m/>
    <m/>
    <s v="Pootie Tang"/>
    <n v="11399"/>
    <n v="131"/>
    <s v="English"/>
    <s v="USA"/>
    <s v="PG-13"/>
    <n v="3000000"/>
    <n v="2001"/>
    <n v="5.2"/>
    <n v="1.4"/>
    <n v="293258"/>
    <s v="Profit"/>
  </r>
  <r>
    <x v="1436"/>
    <n v="39"/>
    <n v="106"/>
    <n v="886410"/>
    <s v="Drama"/>
    <s v="History"/>
    <m/>
    <m/>
    <m/>
    <m/>
    <m/>
    <s v="La otra conquista"/>
    <n v="1024"/>
    <n v="494"/>
    <s v="Spanish"/>
    <s v="Mexico"/>
    <s v="R"/>
    <n v="3500000"/>
    <n v="1998"/>
    <n v="6.8"/>
    <n v="1.8"/>
    <n v="-2613590"/>
    <s v="Loss"/>
  </r>
  <r>
    <x v="1437"/>
    <n v="337"/>
    <n v="103"/>
    <n v="252652"/>
    <s v="Comedy"/>
    <s v="Drama"/>
    <s v="Fantasy"/>
    <s v="Horror"/>
    <m/>
    <m/>
    <m/>
    <s v="Trollhunter"/>
    <n v="54104"/>
    <n v="199"/>
    <s v="Norwegian"/>
    <s v="Norway"/>
    <s v="PG-13"/>
    <n v="19900000"/>
    <n v="2010"/>
    <n v="7"/>
    <n v="1.7"/>
    <n v="-19647348"/>
    <s v="Loss"/>
  </r>
  <r>
    <x v="1438"/>
    <n v="30"/>
    <n v="101"/>
    <n v="220234"/>
    <s v="Comedy"/>
    <s v="Romance"/>
    <m/>
    <m/>
    <m/>
    <m/>
    <m/>
    <s v="Ira &amp; Abby"/>
    <n v="1950"/>
    <n v="24"/>
    <s v="English"/>
    <s v="USA"/>
    <s v="R"/>
    <n v="3500000"/>
    <n v="2006"/>
    <n v="6.5"/>
    <n v="1.7"/>
    <n v="-3279766"/>
    <s v="Loss"/>
  </r>
  <r>
    <x v="1439"/>
    <n v="50"/>
    <n v="98"/>
    <n v="101228"/>
    <s v="Comedy"/>
    <s v="Drama"/>
    <m/>
    <m/>
    <m/>
    <m/>
    <m/>
    <s v="Winter Passing"/>
    <n v="7228"/>
    <n v="53"/>
    <s v="English"/>
    <s v="USA"/>
    <s v="R"/>
    <n v="3500000"/>
    <n v="2005"/>
    <n v="6.4"/>
    <n v="1.6"/>
    <n v="-3398772"/>
    <s v="Loss"/>
  </r>
  <r>
    <x v="425"/>
    <n v="50"/>
    <n v="91"/>
    <n v="96793"/>
    <s v="Action"/>
    <s v="Comedy"/>
    <s v="Romance"/>
    <m/>
    <m/>
    <m/>
    <m/>
    <s v="D.E.B.S."/>
    <n v="12188"/>
    <n v="135"/>
    <s v="English"/>
    <s v="USA"/>
    <s v="PG-13"/>
    <n v="3500000"/>
    <n v="2004"/>
    <n v="5.3"/>
    <n v="1.5"/>
    <n v="-3403207"/>
    <s v="Loss"/>
  </r>
  <r>
    <x v="1440"/>
    <n v="9"/>
    <n v="105"/>
    <n v="123777"/>
    <s v="Action"/>
    <s v="Biography"/>
    <s v="Crime"/>
    <s v="Drama"/>
    <s v="Family"/>
    <s v="Fantasy"/>
    <m/>
    <s v="The Masked Saint"/>
    <n v="342"/>
    <n v="15"/>
    <s v="English"/>
    <s v="Canada"/>
    <s v="PG-13"/>
    <n v="3500000"/>
    <n v="2016"/>
    <n v="4.7"/>
    <n v="1.8"/>
    <n v="-3376223"/>
    <s v="Loss"/>
  </r>
  <r>
    <x v="1441"/>
    <n v="169"/>
    <n v="80"/>
    <n v="77413017"/>
    <s v="Documentary"/>
    <m/>
    <m/>
    <m/>
    <m/>
    <m/>
    <m/>
    <s v="March of the Penguins"/>
    <n v="45984"/>
    <n v="331"/>
    <s v="French"/>
    <s v="France"/>
    <s v="G"/>
    <n v="8000000"/>
    <n v="2005"/>
    <n v="7.6"/>
    <n v="1.3"/>
    <n v="69413017"/>
    <s v="Profit"/>
  </r>
  <r>
    <x v="874"/>
    <n v="290"/>
    <n v="107"/>
    <n v="5354039"/>
    <s v="Biography"/>
    <s v="Drama"/>
    <s v="Thriller"/>
    <m/>
    <m/>
    <m/>
    <m/>
    <s v="Margin Call"/>
    <n v="92599"/>
    <n v="225"/>
    <s v="English"/>
    <s v="USA"/>
    <s v="R"/>
    <n v="3500000"/>
    <n v="2011"/>
    <n v="7.1"/>
    <n v="1.8"/>
    <n v="1854039"/>
    <s v="Profit"/>
  </r>
  <r>
    <x v="1442"/>
    <n v="159"/>
    <n v="92"/>
    <n v="2926565"/>
    <s v="Comedy"/>
    <s v="Drama"/>
    <m/>
    <m/>
    <m/>
    <m/>
    <m/>
    <s v="Choke"/>
    <n v="28573"/>
    <n v="72"/>
    <s v="English"/>
    <s v="USA"/>
    <s v="R"/>
    <n v="3000000"/>
    <n v="2008"/>
    <n v="6.5"/>
    <n v="1.5"/>
    <n v="-73435"/>
    <s v="Loss"/>
  </r>
  <r>
    <x v="1443"/>
    <n v="535"/>
    <n v="107"/>
    <n v="13092000"/>
    <s v="Drama"/>
    <s v="Music"/>
    <m/>
    <m/>
    <m/>
    <m/>
    <m/>
    <s v="Whiplash"/>
    <n v="399138"/>
    <n v="731"/>
    <s v="English"/>
    <s v="USA"/>
    <s v="R"/>
    <n v="3300000"/>
    <n v="2014"/>
    <n v="8.5"/>
    <n v="1.8"/>
    <n v="9792000"/>
    <s v="Profit"/>
  </r>
  <r>
    <x v="729"/>
    <n v="214"/>
    <n v="135"/>
    <n v="7563397"/>
    <s v="Crime"/>
    <s v="Drama"/>
    <m/>
    <m/>
    <m/>
    <m/>
    <m/>
    <s v="City of God"/>
    <n v="533200"/>
    <n v="749"/>
    <s v="Portuguese"/>
    <s v="Brazil"/>
    <s v="R"/>
    <n v="3300000"/>
    <n v="2002"/>
    <n v="8.6999999999999993"/>
    <n v="2.2000000000000002"/>
    <n v="4263397"/>
    <s v="Profit"/>
  </r>
  <r>
    <x v="1444"/>
    <n v="47"/>
    <n v="99"/>
    <n v="104257"/>
    <s v="Comedy"/>
    <s v="Music"/>
    <m/>
    <m/>
    <m/>
    <m/>
    <m/>
    <s v="Human Traffic"/>
    <n v="19194"/>
    <n v="160"/>
    <s v="English"/>
    <s v="UK"/>
    <s v="R"/>
    <n v="2200000"/>
    <n v="1999"/>
    <n v="7.1"/>
    <n v="1.6"/>
    <n v="-2095743"/>
    <s v="Loss"/>
  </r>
  <r>
    <x v="1263"/>
    <n v="349"/>
    <n v="115"/>
    <n v="610968"/>
    <s v="Drama"/>
    <m/>
    <m/>
    <m/>
    <m/>
    <m/>
    <m/>
    <s v="The Hunt"/>
    <n v="170155"/>
    <n v="249"/>
    <s v="Danish"/>
    <s v="Denmark"/>
    <s v="R"/>
    <n v="3800000"/>
    <n v="2012"/>
    <n v="8.3000000000000007"/>
    <n v="1.9"/>
    <n v="-3189032"/>
    <s v="Loss"/>
  </r>
  <r>
    <x v="872"/>
    <n v="60"/>
    <n v="91"/>
    <n v="8108247"/>
    <s v="Drama"/>
    <s v="Romance"/>
    <m/>
    <m/>
    <m/>
    <m/>
    <m/>
    <s v="Bella"/>
    <n v="9607"/>
    <n v="174"/>
    <s v="English"/>
    <s v="USA"/>
    <s v="PG-13"/>
    <n v="3300000"/>
    <n v="2006"/>
    <n v="7.4"/>
    <n v="1.5"/>
    <n v="4808247"/>
    <s v="Profit"/>
  </r>
  <r>
    <x v="1445"/>
    <n v="155"/>
    <n v="101"/>
    <n v="6517198"/>
    <s v="Crime"/>
    <s v="Drama"/>
    <m/>
    <m/>
    <m/>
    <m/>
    <m/>
    <s v="Maria Full of Grace"/>
    <n v="30474"/>
    <n v="172"/>
    <s v="Spanish"/>
    <s v="Colombia"/>
    <s v="R"/>
    <n v="3000000"/>
    <n v="2004"/>
    <n v="7.5"/>
    <n v="1.7"/>
    <n v="3517198"/>
    <s v="Profit"/>
  </r>
  <r>
    <x v="1409"/>
    <n v="261"/>
    <n v="105"/>
    <n v="5776314"/>
    <s v="Comedy"/>
    <s v="Drama"/>
    <s v="Romance"/>
    <m/>
    <m/>
    <m/>
    <m/>
    <s v="Beginners"/>
    <n v="73349"/>
    <n v="142"/>
    <s v="English"/>
    <s v="USA"/>
    <s v="R"/>
    <n v="3200000"/>
    <n v="2010"/>
    <n v="7.2"/>
    <n v="1.8"/>
    <n v="2576314"/>
    <s v="Profit"/>
  </r>
  <r>
    <x v="436"/>
    <n v="94"/>
    <n v="109"/>
    <n v="141600000"/>
    <s v="Comedy"/>
    <m/>
    <m/>
    <m/>
    <m/>
    <m/>
    <m/>
    <s v="Animal House"/>
    <n v="90177"/>
    <n v="257"/>
    <s v="English"/>
    <s v="USA"/>
    <s v="R"/>
    <n v="3000000"/>
    <n v="1978"/>
    <n v="7.6"/>
    <n v="1.8"/>
    <n v="138600000"/>
    <s v="Profit"/>
  </r>
  <r>
    <x v="1276"/>
    <n v="164"/>
    <n v="110"/>
    <n v="51100000"/>
    <s v="Action"/>
    <s v="Adventure"/>
    <s v="Thriller"/>
    <m/>
    <m/>
    <m/>
    <m/>
    <s v="Goldfinger"/>
    <n v="139432"/>
    <n v="418"/>
    <s v="English"/>
    <s v="UK"/>
    <s v="Approved"/>
    <n v="3000000"/>
    <n v="1964"/>
    <n v="7.8"/>
    <n v="1.8"/>
    <n v="48100000"/>
    <s v="Profit"/>
  </r>
  <r>
    <x v="441"/>
    <n v="134"/>
    <n v="94"/>
    <n v="16501785"/>
    <s v="Drama"/>
    <m/>
    <m/>
    <m/>
    <m/>
    <m/>
    <m/>
    <s v="Trainspotting"/>
    <n v="469561"/>
    <n v="514"/>
    <s v="English"/>
    <s v="UK"/>
    <s v="R"/>
    <n v="3500000"/>
    <n v="1996"/>
    <n v="8.1999999999999993"/>
    <n v="1.6"/>
    <n v="13001785"/>
    <s v="Profit"/>
  </r>
  <r>
    <x v="415"/>
    <n v="53"/>
    <n v="115"/>
    <n v="38168022"/>
    <s v="Comedy"/>
    <s v="Documentary"/>
    <m/>
    <m/>
    <m/>
    <m/>
    <m/>
    <s v="The Original Kings of Comedy"/>
    <n v="4687"/>
    <n v="83"/>
    <s v="English"/>
    <s v="USA"/>
    <s v="R"/>
    <n v="3000000"/>
    <n v="2000"/>
    <n v="6.6"/>
    <n v="1.9"/>
    <n v="35168022"/>
    <s v="Profit"/>
  </r>
  <r>
    <x v="1446"/>
    <n v="264"/>
    <n v="98"/>
    <n v="84749884"/>
    <s v="Horror"/>
    <m/>
    <m/>
    <m/>
    <m/>
    <m/>
    <m/>
    <s v="Paranormal Activity 2"/>
    <n v="82133"/>
    <n v="359"/>
    <s v="English"/>
    <s v="USA"/>
    <s v="R"/>
    <n v="3000000"/>
    <n v="2010"/>
    <n v="5.7"/>
    <n v="1.6"/>
    <n v="81749884"/>
    <s v="Profit"/>
  </r>
  <r>
    <x v="571"/>
    <n v="94"/>
    <n v="91"/>
    <n v="24788807"/>
    <s v="Comedy"/>
    <m/>
    <m/>
    <m/>
    <m/>
    <m/>
    <m/>
    <s v="Waking Ned Devine"/>
    <n v="21245"/>
    <n v="213"/>
    <s v="English"/>
    <s v="UK"/>
    <s v="PG"/>
    <n v="3000000"/>
    <n v="1998"/>
    <n v="7.4"/>
    <n v="1.5"/>
    <n v="21788807"/>
    <s v="Profit"/>
  </r>
  <r>
    <x v="1220"/>
    <n v="215"/>
    <n v="120"/>
    <n v="21244913"/>
    <s v="Crime"/>
    <s v="Documentary"/>
    <s v="Drama"/>
    <m/>
    <m/>
    <m/>
    <m/>
    <s v="Bowling for Columbine"/>
    <n v="123090"/>
    <n v="888"/>
    <s v="English"/>
    <s v="Germany"/>
    <s v="R"/>
    <n v="4000000"/>
    <n v="2002"/>
    <n v="8"/>
    <n v="2"/>
    <n v="17244913"/>
    <s v="Profit"/>
  </r>
  <r>
    <x v="1447"/>
    <n v="138"/>
    <n v="87"/>
    <n v="30000000"/>
    <s v="Fantasy"/>
    <s v="Horror"/>
    <m/>
    <m/>
    <m/>
    <m/>
    <m/>
    <s v="A Nightmare on Elm Street 2: Freddy's Revenge"/>
    <n v="43485"/>
    <n v="327"/>
    <s v="English"/>
    <s v="USA"/>
    <s v="R"/>
    <n v="2200000"/>
    <n v="1985"/>
    <n v="5.4"/>
    <n v="1.4"/>
    <n v="27800000"/>
    <s v="Profit"/>
  </r>
  <r>
    <x v="963"/>
    <n v="55"/>
    <n v="117"/>
    <n v="20966644"/>
    <s v="Drama"/>
    <s v="Romance"/>
    <m/>
    <m/>
    <m/>
    <m/>
    <m/>
    <s v="A Room with a View"/>
    <n v="29610"/>
    <n v="94"/>
    <s v="English"/>
    <s v="UK"/>
    <s v="Unrated"/>
    <n v="3000000"/>
    <n v="1985"/>
    <n v="7.4"/>
    <n v="2"/>
    <n v="17966644"/>
    <s v="Profit"/>
  </r>
  <r>
    <x v="1153"/>
    <n v="361"/>
    <n v="85"/>
    <n v="64423650"/>
    <s v="Horror"/>
    <s v="Sci-Fi"/>
    <s v="Thriller"/>
    <m/>
    <m/>
    <m/>
    <m/>
    <s v="The Purge"/>
    <n v="139329"/>
    <n v="578"/>
    <s v="English"/>
    <s v="USA"/>
    <s v="R"/>
    <n v="3000000"/>
    <n v="2013"/>
    <n v="5.7"/>
    <n v="1.4"/>
    <n v="61423650"/>
    <s v="Profit"/>
  </r>
  <r>
    <x v="232"/>
    <n v="411"/>
    <n v="110"/>
    <n v="48056940"/>
    <s v="Horror"/>
    <s v="Mystery"/>
    <m/>
    <m/>
    <m/>
    <m/>
    <m/>
    <s v="Sinister"/>
    <n v="155153"/>
    <n v="524"/>
    <s v="English"/>
    <s v="USA"/>
    <s v="R"/>
    <n v="3000000"/>
    <n v="2012"/>
    <n v="6.8"/>
    <n v="1.8"/>
    <n v="45056940"/>
    <s v="Profit"/>
  </r>
  <r>
    <x v="1015"/>
    <n v="24"/>
    <n v="113"/>
    <n v="19184015"/>
    <s v="Biography"/>
    <s v="Comedy"/>
    <s v="Documentary"/>
    <m/>
    <m/>
    <m/>
    <m/>
    <s v="Martin Lawrence Live: Runteldat"/>
    <n v="1466"/>
    <n v="35"/>
    <s v="English"/>
    <s v="USA"/>
    <s v="R"/>
    <n v="3000000"/>
    <n v="2002"/>
    <n v="5.4"/>
    <n v="1.9"/>
    <n v="16184015"/>
    <s v="Profit"/>
  </r>
  <r>
    <x v="576"/>
    <n v="35"/>
    <n v="98"/>
    <n v="24629916"/>
    <s v="Comedy"/>
    <s v="Drama"/>
    <s v="Family"/>
    <s v="Sport"/>
    <m/>
    <m/>
    <m/>
    <s v="Air Bud"/>
    <n v="12942"/>
    <n v="34"/>
    <s v="English"/>
    <s v="USA"/>
    <s v="PG"/>
    <n v="3000000"/>
    <n v="1997"/>
    <n v="5.0999999999999996"/>
    <n v="1.6"/>
    <n v="21629916"/>
    <s v="Profit"/>
  </r>
  <r>
    <x v="1448"/>
    <n v="158"/>
    <n v="86"/>
    <n v="19472057"/>
    <s v="Horror"/>
    <s v="Thriller"/>
    <m/>
    <m/>
    <m/>
    <m/>
    <m/>
    <s v="Jason Lives: Friday the 13th Part VI"/>
    <n v="25332"/>
    <n v="307"/>
    <s v="English"/>
    <s v="USA"/>
    <s v="R"/>
    <n v="3000000"/>
    <n v="1986"/>
    <n v="5.9"/>
    <n v="1.4"/>
    <n v="16472057"/>
    <s v="Profit"/>
  </r>
  <r>
    <x v="712"/>
    <n v="122"/>
    <n v="161"/>
    <n v="27200000"/>
    <s v="Adventure"/>
    <s v="Drama"/>
    <s v="War"/>
    <m/>
    <m/>
    <m/>
    <m/>
    <s v="The Bridge on the River Kwai"/>
    <n v="149444"/>
    <n v="273"/>
    <s v="English"/>
    <s v="UK"/>
    <s v="PG"/>
    <n v="3000000"/>
    <n v="1957"/>
    <n v="8.1999999999999993"/>
    <n v="2.7"/>
    <n v="24200000"/>
    <s v="Profit"/>
  </r>
  <r>
    <x v="453"/>
    <n v="16"/>
    <n v="100"/>
    <n v="15369573"/>
    <s v="Adventure"/>
    <s v="Comedy"/>
    <s v="Sci-Fi"/>
    <m/>
    <m/>
    <m/>
    <m/>
    <s v="Spaced Invaders"/>
    <n v="2580"/>
    <n v="54"/>
    <s v="English"/>
    <s v="USA"/>
    <s v="PG"/>
    <n v="3000000"/>
    <n v="1990"/>
    <n v="5.3"/>
    <n v="1.7"/>
    <n v="12369573"/>
    <s v="Profit"/>
  </r>
  <r>
    <x v="1449"/>
    <n v="112"/>
    <n v="91"/>
    <n v="15935068"/>
    <s v="Fantasy"/>
    <s v="Horror"/>
    <s v="Thriller"/>
    <m/>
    <m/>
    <m/>
    <m/>
    <s v="Jason Goes to Hell: The Final Friday"/>
    <n v="19331"/>
    <n v="317"/>
    <s v="English"/>
    <s v="USA"/>
    <s v="R"/>
    <n v="2500000"/>
    <n v="1993"/>
    <n v="4.3"/>
    <n v="1.5"/>
    <n v="13435068"/>
    <s v="Profit"/>
  </r>
  <r>
    <x v="144"/>
    <n v="114"/>
    <n v="100"/>
    <n v="11694528"/>
    <s v="Comedy"/>
    <s v="Documentary"/>
    <s v="Music"/>
    <m/>
    <m/>
    <m/>
    <m/>
    <s v="Dave Chappelle's Block Party"/>
    <n v="7721"/>
    <n v="72"/>
    <s v="English"/>
    <s v="USA"/>
    <s v="R"/>
    <n v="3000000"/>
    <n v="2005"/>
    <n v="7.2"/>
    <n v="1.7"/>
    <n v="8694528"/>
    <s v="Profit"/>
  </r>
  <r>
    <x v="1450"/>
    <n v="49"/>
    <n v="84"/>
    <n v="10017041"/>
    <s v="Action"/>
    <s v="Comedy"/>
    <s v="Crime"/>
    <m/>
    <m/>
    <m/>
    <m/>
    <s v="Next Day Air"/>
    <n v="8265"/>
    <n v="20"/>
    <s v="English"/>
    <s v="USA"/>
    <s v="R"/>
    <n v="3000000"/>
    <n v="2009"/>
    <n v="5.9"/>
    <n v="1.4"/>
    <n v="7017041"/>
    <s v="Profit"/>
  </r>
  <r>
    <x v="1451"/>
    <n v="37"/>
    <n v="99"/>
    <n v="7059537"/>
    <s v="Comedy"/>
    <m/>
    <m/>
    <m/>
    <m/>
    <m/>
    <m/>
    <s v="Phat Girlz"/>
    <n v="8279"/>
    <n v="101"/>
    <s v="English"/>
    <s v="USA"/>
    <s v="PG-13"/>
    <n v="3000000"/>
    <n v="2006"/>
    <n v="3"/>
    <n v="1.6"/>
    <n v="4059537"/>
    <s v="Profit"/>
  </r>
  <r>
    <x v="719"/>
    <n v="405"/>
    <n v="109"/>
    <n v="8114507"/>
    <s v="Drama"/>
    <s v="Romance"/>
    <m/>
    <m/>
    <m/>
    <m/>
    <m/>
    <s v="Before Midnight"/>
    <n v="95362"/>
    <n v="270"/>
    <s v="English"/>
    <s v="USA"/>
    <s v="R"/>
    <n v="3000000"/>
    <n v="2013"/>
    <n v="7.9"/>
    <n v="1.8"/>
    <n v="5114507"/>
    <s v="Profit"/>
  </r>
  <r>
    <x v="1452"/>
    <n v="29"/>
    <n v="95"/>
    <n v="7888703"/>
    <s v="Comedy"/>
    <s v="Fantasy"/>
    <m/>
    <m/>
    <m/>
    <m/>
    <m/>
    <s v="Teen Wolf Too"/>
    <n v="8465"/>
    <n v="65"/>
    <s v="English"/>
    <s v="USA"/>
    <s v="PG"/>
    <n v="3000000"/>
    <n v="1987"/>
    <n v="3.2"/>
    <n v="1.6"/>
    <n v="4888703"/>
    <s v="Profit"/>
  </r>
  <r>
    <x v="1453"/>
    <n v="81"/>
    <n v="97"/>
    <n v="7282851"/>
    <s v="Action"/>
    <s v="Fantasy"/>
    <s v="Horror"/>
    <s v="Sci-Fi"/>
    <s v="Thriller"/>
    <m/>
    <m/>
    <s v="Phantasm II"/>
    <n v="9502"/>
    <n v="100"/>
    <s v="English"/>
    <s v="USA"/>
    <s v="R"/>
    <n v="3000000"/>
    <n v="1988"/>
    <n v="6.5"/>
    <n v="1.6"/>
    <n v="4282851"/>
    <s v="Profit"/>
  </r>
  <r>
    <x v="1454"/>
    <n v="75"/>
    <n v="90"/>
    <n v="5844929"/>
    <s v="Comedy"/>
    <s v="Drama"/>
    <m/>
    <m/>
    <m/>
    <m/>
    <m/>
    <s v="Real Women Have Curves"/>
    <n v="6000"/>
    <n v="109"/>
    <s v="English"/>
    <s v="USA"/>
    <s v="PG-13"/>
    <n v="3000000"/>
    <n v="2002"/>
    <n v="7"/>
    <n v="1.5"/>
    <n v="2844929"/>
    <s v="Profit"/>
  </r>
  <r>
    <x v="1455"/>
    <n v="82"/>
    <n v="96"/>
    <n v="4170647"/>
    <s v="Comedy"/>
    <s v="Drama"/>
    <m/>
    <m/>
    <m/>
    <m/>
    <m/>
    <s v="East Is East"/>
    <n v="14548"/>
    <n v="161"/>
    <s v="English"/>
    <s v="UK"/>
    <s v="R"/>
    <n v="1900000"/>
    <n v="1999"/>
    <n v="6.9"/>
    <n v="1.6"/>
    <n v="2270647"/>
    <s v="Profit"/>
  </r>
  <r>
    <x v="1456"/>
    <n v="48"/>
    <n v="82"/>
    <n v="4142507"/>
    <s v="Comedy"/>
    <s v="Romance"/>
    <m/>
    <m/>
    <m/>
    <m/>
    <m/>
    <s v="Whipped"/>
    <n v="3665"/>
    <n v="81"/>
    <s v="English"/>
    <s v="USA"/>
    <s v="R"/>
    <n v="3000000"/>
    <n v="2000"/>
    <n v="4.4000000000000004"/>
    <n v="1.4"/>
    <n v="1142507"/>
    <s v="Profit"/>
  </r>
  <r>
    <x v="799"/>
    <n v="33"/>
    <n v="109"/>
    <n v="4109095"/>
    <s v="Crime"/>
    <s v="Drama"/>
    <s v="History"/>
    <s v="Romance"/>
    <m/>
    <m/>
    <m/>
    <s v="Kama Sutra: A Tale of Love"/>
    <n v="8239"/>
    <n v="92"/>
    <s v="English"/>
    <s v="USA"/>
    <s v="R"/>
    <n v="3000000"/>
    <n v="1996"/>
    <n v="6"/>
    <n v="1.8"/>
    <n v="1109095"/>
    <s v="Profit"/>
  </r>
  <r>
    <x v="1457"/>
    <n v="22"/>
    <n v="98"/>
    <n v="3902679"/>
    <s v="Fantasy"/>
    <s v="Horror"/>
    <m/>
    <m/>
    <m/>
    <m/>
    <m/>
    <s v="Warlock: The Armageddon"/>
    <n v="3943"/>
    <n v="49"/>
    <s v="English"/>
    <s v="USA"/>
    <s v="R"/>
    <n v="3000000"/>
    <n v="1993"/>
    <n v="5.3"/>
    <n v="1.6"/>
    <n v="902679"/>
    <s v="Profit"/>
  </r>
  <r>
    <x v="1458"/>
    <n v="30"/>
    <n v="95"/>
    <n v="3559990"/>
    <s v="Comedy"/>
    <s v="Crime"/>
    <m/>
    <m/>
    <m/>
    <m/>
    <m/>
    <s v="8 Heads in a Duffel Bag"/>
    <n v="8005"/>
    <n v="49"/>
    <s v="English"/>
    <s v="USA"/>
    <s v="R"/>
    <n v="3000000"/>
    <n v="1997"/>
    <n v="5.3"/>
    <n v="1.6"/>
    <n v="559990"/>
    <s v="Profit"/>
  </r>
  <r>
    <x v="1459"/>
    <n v="79"/>
    <n v="104"/>
    <n v="3287435"/>
    <s v="Drama"/>
    <m/>
    <m/>
    <m/>
    <m/>
    <m/>
    <m/>
    <s v="Thirteen Conversations About One Thing"/>
    <n v="8603"/>
    <n v="115"/>
    <s v="English"/>
    <s v="USA"/>
    <s v="R"/>
    <n v="4500000"/>
    <n v="2001"/>
    <n v="7.1"/>
    <n v="1.7"/>
    <n v="-1212565"/>
    <s v="Loss"/>
  </r>
  <r>
    <x v="1460"/>
    <n v="49"/>
    <n v="87"/>
    <n v="3071947"/>
    <s v="Comedy"/>
    <s v="Crime"/>
    <s v="Thriller"/>
    <m/>
    <m/>
    <m/>
    <m/>
    <s v="Jawbreaker"/>
    <n v="18711"/>
    <n v="183"/>
    <s v="English"/>
    <s v="USA"/>
    <s v="R"/>
    <n v="3500000"/>
    <n v="1999"/>
    <n v="5.4"/>
    <n v="1.4"/>
    <n v="-428053"/>
    <s v="Loss"/>
  </r>
  <r>
    <x v="1461"/>
    <n v="42"/>
    <n v="108"/>
    <n v="2961991"/>
    <s v="Biography"/>
    <s v="Drama"/>
    <m/>
    <m/>
    <m/>
    <m/>
    <m/>
    <s v="Basquiat"/>
    <n v="15885"/>
    <n v="78"/>
    <s v="English"/>
    <s v="USA"/>
    <s v="R"/>
    <n v="3300000"/>
    <n v="1996"/>
    <n v="6.9"/>
    <n v="1.8"/>
    <n v="-338009"/>
    <s v="Loss"/>
  </r>
  <r>
    <x v="77"/>
    <n v="152"/>
    <n v="94"/>
    <n v="2912363"/>
    <s v="Crime"/>
    <s v="Drama"/>
    <m/>
    <m/>
    <m/>
    <m/>
    <m/>
    <s v="Tsotsi"/>
    <n v="25063"/>
    <n v="177"/>
    <s v="Zulu"/>
    <s v="UK"/>
    <s v="R"/>
    <n v="3000000"/>
    <n v="2005"/>
    <n v="7.3"/>
    <n v="1.6"/>
    <n v="-87637"/>
    <s v="Loss"/>
  </r>
  <r>
    <x v="786"/>
    <n v="23"/>
    <n v="89"/>
    <n v="2223990"/>
    <s v="Comedy"/>
    <s v="Documentary"/>
    <m/>
    <m/>
    <m/>
    <m/>
    <m/>
    <s v="DysFunktional Family"/>
    <n v="761"/>
    <n v="14"/>
    <s v="English"/>
    <s v="USA"/>
    <s v="R"/>
    <n v="3000000"/>
    <n v="2003"/>
    <n v="6.6"/>
    <n v="1.5"/>
    <n v="-776010"/>
    <s v="Loss"/>
  </r>
  <r>
    <x v="574"/>
    <n v="254"/>
    <n v="102"/>
    <n v="1821983"/>
    <s v="Comedy"/>
    <s v="Drama"/>
    <s v="Horror"/>
    <m/>
    <m/>
    <m/>
    <m/>
    <s v="Tusk"/>
    <n v="31089"/>
    <n v="261"/>
    <s v="English"/>
    <s v="USA"/>
    <s v="R"/>
    <n v="3000000"/>
    <n v="2014"/>
    <n v="5.4"/>
    <n v="1.7"/>
    <n v="-1178017"/>
    <s v="Loss"/>
  </r>
  <r>
    <x v="1120"/>
    <n v="305"/>
    <n v="120"/>
    <n v="2181290"/>
    <s v="Drama"/>
    <s v="Mystery"/>
    <s v="Thriller"/>
    <m/>
    <m/>
    <m/>
    <m/>
    <s v="Oldboy"/>
    <n v="356181"/>
    <n v="809"/>
    <s v="Korean"/>
    <s v="South Korea"/>
    <s v="R"/>
    <n v="3000000"/>
    <n v="2003"/>
    <n v="8.4"/>
    <n v="2"/>
    <n v="-818710"/>
    <s v="Loss"/>
  </r>
  <r>
    <x v="1462"/>
    <n v="19"/>
    <n v="110"/>
    <n v="2848578"/>
    <s v="Drama"/>
    <s v="Family"/>
    <m/>
    <m/>
    <m/>
    <m/>
    <m/>
    <s v="Letters to God"/>
    <n v="3942"/>
    <n v="65"/>
    <s v="English"/>
    <s v="USA"/>
    <s v="PG"/>
    <n v="3500000"/>
    <n v="2010"/>
    <n v="6.3"/>
    <n v="1.8"/>
    <n v="-651422"/>
    <s v="Loss"/>
  </r>
  <r>
    <x v="1463"/>
    <n v="272"/>
    <n v="86"/>
    <n v="703002"/>
    <s v="Action"/>
    <s v="Comedy"/>
    <s v="Thriller"/>
    <m/>
    <m/>
    <m/>
    <m/>
    <s v="Hobo with a Shotgun"/>
    <n v="37495"/>
    <n v="230"/>
    <s v="English"/>
    <s v="Canada"/>
    <s v="Not Rated"/>
    <n v="3000000"/>
    <n v="2011"/>
    <n v="6.1"/>
    <n v="1.4"/>
    <n v="-2296998"/>
    <s v="Loss"/>
  </r>
  <r>
    <x v="1464"/>
    <n v="156"/>
    <n v="87"/>
    <n v="418268"/>
    <s v="Comedy"/>
    <s v="Romance"/>
    <m/>
    <m/>
    <m/>
    <m/>
    <m/>
    <s v="Bachelorette"/>
    <n v="37156"/>
    <n v="129"/>
    <s v="English"/>
    <s v="USA"/>
    <s v="R"/>
    <n v="3000000"/>
    <n v="2012"/>
    <n v="5.3"/>
    <n v="1.4"/>
    <n v="-2581732"/>
    <s v="Loss"/>
  </r>
  <r>
    <x v="1465"/>
    <n v="82"/>
    <n v="93"/>
    <n v="200803"/>
    <s v="Comedy"/>
    <m/>
    <m/>
    <m/>
    <m/>
    <m/>
    <m/>
    <s v="Tim and Eric's Billion Dollar Movie"/>
    <n v="7988"/>
    <n v="71"/>
    <s v="English"/>
    <s v="USA"/>
    <s v="R"/>
    <n v="3000000"/>
    <n v="2012"/>
    <n v="5.3"/>
    <n v="1.6"/>
    <n v="-2799197"/>
    <s v="Loss"/>
  </r>
  <r>
    <x v="1124"/>
    <n v="40"/>
    <n v="98"/>
    <n v="95016"/>
    <s v="Comedy"/>
    <s v="Drama"/>
    <s v="Romance"/>
    <s v="Sport"/>
    <m/>
    <m/>
    <m/>
    <s v="Summer Storm"/>
    <n v="11074"/>
    <n v="56"/>
    <s v="German"/>
    <s v="Germany"/>
    <s v="R"/>
    <n v="2700000"/>
    <n v="2004"/>
    <n v="7.4"/>
    <n v="1.6"/>
    <n v="-2604984"/>
    <s v="Loss"/>
  </r>
  <r>
    <x v="1466"/>
    <n v="63"/>
    <n v="88"/>
    <n v="143000"/>
    <s v="Horror"/>
    <s v="Thriller"/>
    <m/>
    <m/>
    <m/>
    <m/>
    <m/>
    <s v="Chain Letter"/>
    <n v="4122"/>
    <n v="48"/>
    <s v="English"/>
    <s v="USA"/>
    <s v="R"/>
    <n v="5000000"/>
    <n v="2009"/>
    <n v="4.0999999999999996"/>
    <n v="1.5"/>
    <n v="-4857000"/>
    <s v="Loss"/>
  </r>
  <r>
    <x v="1467"/>
    <n v="20"/>
    <n v="97"/>
    <n v="39852"/>
    <s v="Comedy"/>
    <s v="Drama"/>
    <m/>
    <m/>
    <m/>
    <m/>
    <m/>
    <s v="Just Looking"/>
    <n v="1238"/>
    <n v="25"/>
    <s v="English"/>
    <s v="USA"/>
    <s v="R"/>
    <n v="3000000"/>
    <n v="1999"/>
    <n v="6.7"/>
    <n v="1.6"/>
    <n v="-2960148"/>
    <s v="Loss"/>
  </r>
  <r>
    <x v="922"/>
    <n v="174"/>
    <n v="122"/>
    <n v="22000"/>
    <s v="Drama"/>
    <s v="Sci-Fi"/>
    <s v="Thriller"/>
    <m/>
    <m/>
    <m/>
    <m/>
    <s v="The Divide"/>
    <n v="30511"/>
    <n v="226"/>
    <s v="English"/>
    <s v="Germany"/>
    <s v="R"/>
    <n v="3000000"/>
    <n v="2011"/>
    <n v="5.8"/>
    <n v="2"/>
    <n v="-2978000"/>
    <s v="Loss"/>
  </r>
  <r>
    <x v="366"/>
    <n v="71"/>
    <n v="113"/>
    <n v="5595428"/>
    <s v="Drama"/>
    <m/>
    <m/>
    <m/>
    <m/>
    <m/>
    <m/>
    <s v="Central Station"/>
    <n v="28951"/>
    <n v="257"/>
    <s v="Portuguese"/>
    <s v="Brazil"/>
    <s v="R"/>
    <n v="2900000"/>
    <n v="1998"/>
    <n v="8"/>
    <n v="1.9"/>
    <n v="2695428"/>
    <s v="Profit"/>
  </r>
  <r>
    <x v="1468"/>
    <n v="35"/>
    <n v="105"/>
    <n v="3123749"/>
    <s v="Comedy"/>
    <s v="Romance"/>
    <m/>
    <m/>
    <m/>
    <m/>
    <m/>
    <s v="Boynton Beach Club"/>
    <n v="746"/>
    <n v="27"/>
    <s v="English"/>
    <s v="USA"/>
    <s v="R"/>
    <n v="1500000"/>
    <n v="2005"/>
    <n v="6.5"/>
    <n v="1.8"/>
    <n v="1623749"/>
    <s v="Profit"/>
  </r>
  <r>
    <x v="594"/>
    <n v="251"/>
    <n v="89"/>
    <n v="3645438"/>
    <s v="Horror"/>
    <m/>
    <m/>
    <m/>
    <m/>
    <m/>
    <m/>
    <s v="High Tension"/>
    <n v="55040"/>
    <n v="539"/>
    <s v="French"/>
    <s v="France"/>
    <s v="Unrated"/>
    <n v="2200000"/>
    <n v="2003"/>
    <n v="6.8"/>
    <n v="1.5"/>
    <n v="1445438"/>
    <s v="Profit"/>
  </r>
  <r>
    <x v="1013"/>
    <n v="159"/>
    <n v="116"/>
    <n v="22201636"/>
    <s v="Crime"/>
    <s v="Drama"/>
    <s v="Music"/>
    <m/>
    <m/>
    <m/>
    <m/>
    <s v="Hustle &amp; Flow"/>
    <n v="33567"/>
    <n v="206"/>
    <s v="English"/>
    <s v="USA"/>
    <s v="R"/>
    <n v="8000000"/>
    <n v="2005"/>
    <n v="7.4"/>
    <n v="1.9"/>
    <n v="14201636"/>
    <s v="Profit"/>
  </r>
  <r>
    <x v="1469"/>
    <n v="181"/>
    <n v="120"/>
    <n v="25000000"/>
    <s v="Comedy"/>
    <s v="Music"/>
    <s v="Romance"/>
    <m/>
    <m/>
    <m/>
    <m/>
    <s v="Some Like It Hot"/>
    <n v="175196"/>
    <n v="350"/>
    <s v="English"/>
    <s v="USA"/>
    <s v="Not Rated"/>
    <n v="2883848"/>
    <n v="1959"/>
    <n v="8.3000000000000007"/>
    <n v="2"/>
    <n v="22116152"/>
    <s v="Profit"/>
  </r>
  <r>
    <x v="1470"/>
    <n v="110"/>
    <n v="88"/>
    <n v="19170001"/>
    <s v="Horror"/>
    <m/>
    <m/>
    <m/>
    <m/>
    <m/>
    <m/>
    <s v="Friday the 13th Part VII: The New Blood"/>
    <n v="21359"/>
    <n v="270"/>
    <s v="English"/>
    <s v="USA"/>
    <s v="R"/>
    <n v="2800000"/>
    <n v="1988"/>
    <n v="5.3"/>
    <n v="1.5"/>
    <n v="16370001"/>
    <s v="Profit"/>
  </r>
  <r>
    <x v="1422"/>
    <n v="213"/>
    <n v="102"/>
    <n v="22202612"/>
    <s v="Adventure"/>
    <s v="Family"/>
    <s v="Fantasy"/>
    <s v="Musical"/>
    <m/>
    <m/>
    <m/>
    <s v="The Wizard of Oz"/>
    <n v="291875"/>
    <n v="533"/>
    <s v="English"/>
    <s v="USA"/>
    <s v="Passed"/>
    <n v="2800000"/>
    <n v="1939"/>
    <n v="8.1"/>
    <n v="1.7"/>
    <n v="19402612"/>
    <s v="Profit"/>
  </r>
  <r>
    <x v="800"/>
    <n v="129"/>
    <n v="106"/>
    <n v="86300000"/>
    <s v="Comedy"/>
    <m/>
    <m/>
    <m/>
    <m/>
    <m/>
    <m/>
    <s v="Young Frankenstein"/>
    <n v="112671"/>
    <n v="315"/>
    <s v="English"/>
    <s v="USA"/>
    <s v="PG"/>
    <n v="2800000"/>
    <n v="1974"/>
    <n v="8"/>
    <n v="1.8"/>
    <n v="83500000"/>
    <s v="Profit"/>
  </r>
  <r>
    <x v="893"/>
    <n v="280"/>
    <n v="95"/>
    <n v="952620"/>
    <s v="Horror"/>
    <m/>
    <m/>
    <m/>
    <m/>
    <m/>
    <m/>
    <s v="Diary of the Dead"/>
    <n v="40800"/>
    <n v="332"/>
    <s v="English"/>
    <s v="USA"/>
    <s v="R"/>
    <n v="2000000"/>
    <n v="2007"/>
    <n v="5.7"/>
    <n v="1.6"/>
    <n v="-1047380"/>
    <s v="Loss"/>
  </r>
  <r>
    <x v="1471"/>
    <n v="61"/>
    <n v="113"/>
    <n v="9054736"/>
    <s v="Drama"/>
    <m/>
    <m/>
    <m/>
    <m/>
    <m/>
    <m/>
    <s v="Ulee's Gold"/>
    <n v="5744"/>
    <n v="57"/>
    <s v="English"/>
    <s v="USA"/>
    <s v="R"/>
    <n v="2700000"/>
    <n v="1997"/>
    <n v="7.1"/>
    <n v="1.9"/>
    <n v="6354736"/>
    <s v="Profit"/>
  </r>
  <r>
    <x v="800"/>
    <n v="121"/>
    <n v="93"/>
    <n v="119500000"/>
    <s v="Comedy"/>
    <s v="Western"/>
    <m/>
    <m/>
    <m/>
    <m/>
    <m/>
    <s v="Blazing Saddles"/>
    <n v="95294"/>
    <n v="363"/>
    <s v="English"/>
    <s v="USA"/>
    <s v="R"/>
    <n v="2600000"/>
    <n v="1974"/>
    <n v="7.8"/>
    <n v="1.6"/>
    <n v="116900000"/>
    <s v="Profit"/>
  </r>
  <r>
    <x v="1472"/>
    <n v="166"/>
    <n v="97"/>
    <n v="32600000"/>
    <s v="Horror"/>
    <s v="Thriller"/>
    <m/>
    <m/>
    <m/>
    <m/>
    <m/>
    <s v="Friday the 13th: The Final Chapter"/>
    <n v="29488"/>
    <n v="326"/>
    <s v="English"/>
    <s v="USA"/>
    <s v="R"/>
    <n v="1800000"/>
    <n v="1984"/>
    <n v="5.9"/>
    <n v="1.6"/>
    <n v="30800000"/>
    <s v="Profit"/>
  </r>
  <r>
    <x v="963"/>
    <n v="29"/>
    <n v="140"/>
    <n v="3130592"/>
    <s v="Drama"/>
    <s v="Romance"/>
    <m/>
    <m/>
    <m/>
    <m/>
    <m/>
    <s v="Maurice"/>
    <n v="10755"/>
    <n v="69"/>
    <s v="English"/>
    <s v="UK"/>
    <s v="R"/>
    <n v="2600000"/>
    <n v="1987"/>
    <n v="7.8"/>
    <n v="2.2999999999999998"/>
    <n v="530592"/>
    <s v="Profit"/>
  </r>
  <r>
    <x v="1473"/>
    <n v="173"/>
    <n v="66"/>
    <n v="38108"/>
    <s v="Horror"/>
    <s v="Mystery"/>
    <s v="Sci-Fi"/>
    <s v="Thriller"/>
    <m/>
    <m/>
    <m/>
    <s v="Timecrimes"/>
    <n v="40878"/>
    <n v="124"/>
    <s v="Spanish"/>
    <s v="Spain"/>
    <s v="R"/>
    <n v="2600000"/>
    <n v="2007"/>
    <n v="7.2"/>
    <n v="1.1000000000000001"/>
    <n v="-2561892"/>
    <s v="Loss"/>
  </r>
  <r>
    <x v="1404"/>
    <n v="129"/>
    <n v="86"/>
    <n v="40041683"/>
    <s v="Comedy"/>
    <s v="Fantasy"/>
    <m/>
    <m/>
    <m/>
    <m/>
    <m/>
    <s v="A Haunted House"/>
    <n v="34620"/>
    <n v="107"/>
    <s v="English"/>
    <s v="USA"/>
    <s v="R"/>
    <n v="2500000"/>
    <n v="2013"/>
    <n v="5.0999999999999996"/>
    <n v="1.4"/>
    <n v="37541683"/>
    <s v="Profit"/>
  </r>
  <r>
    <x v="1474"/>
    <n v="30"/>
    <n v="87"/>
    <n v="33349949"/>
    <s v="Documentary"/>
    <m/>
    <m/>
    <m/>
    <m/>
    <m/>
    <m/>
    <s v="2016: Obama's America"/>
    <n v="9010"/>
    <n v="199"/>
    <s v="English"/>
    <s v="USA"/>
    <s v="PG"/>
    <n v="2500000"/>
    <n v="2012"/>
    <n v="5.0999999999999996"/>
    <n v="1.4"/>
    <n v="30849949"/>
    <s v="Profit"/>
  </r>
  <r>
    <x v="661"/>
    <n v="75"/>
    <n v="149"/>
    <n v="25809813"/>
    <s v="Comedy"/>
    <s v="Drama"/>
    <s v="Music"/>
    <m/>
    <m/>
    <m/>
    <m/>
    <s v="That Thing You Do!"/>
    <n v="50311"/>
    <n v="212"/>
    <s v="English"/>
    <s v="USA"/>
    <s v="PG"/>
    <n v="26000000"/>
    <n v="1996"/>
    <n v="6.9"/>
    <n v="2.5"/>
    <n v="-190187"/>
    <s v="Loss"/>
  </r>
  <r>
    <x v="1475"/>
    <n v="162"/>
    <n v="98"/>
    <n v="14400000"/>
    <s v="Horror"/>
    <s v="Mystery"/>
    <s v="Sci-Fi"/>
    <m/>
    <m/>
    <m/>
    <m/>
    <s v="Halloween III: Season of the Witch"/>
    <n v="28589"/>
    <n v="532"/>
    <s v="English"/>
    <s v="USA"/>
    <s v="R"/>
    <n v="2500000"/>
    <n v="1982"/>
    <n v="4.5999999999999996"/>
    <n v="1.6"/>
    <n v="11900000"/>
    <s v="Profit"/>
  </r>
  <r>
    <x v="1476"/>
    <n v="26"/>
    <n v="75"/>
    <n v="32230907"/>
    <s v="Comedy"/>
    <s v="Documentary"/>
    <m/>
    <m/>
    <m/>
    <m/>
    <m/>
    <s v="Kevin Hart: Let Me Explain"/>
    <n v="6062"/>
    <n v="30"/>
    <s v="English"/>
    <s v="USA"/>
    <s v="R"/>
    <n v="2500000"/>
    <n v="2013"/>
    <n v="6.7"/>
    <n v="1.2"/>
    <n v="29730907"/>
    <s v="Profit"/>
  </r>
  <r>
    <x v="496"/>
    <n v="63"/>
    <n v="104"/>
    <n v="6401336"/>
    <s v="Drama"/>
    <m/>
    <m/>
    <m/>
    <m/>
    <m/>
    <m/>
    <s v="My Own Private Idaho"/>
    <n v="36996"/>
    <n v="153"/>
    <s v="English"/>
    <s v="USA"/>
    <s v="R"/>
    <n v="2500000"/>
    <n v="1991"/>
    <n v="7.1"/>
    <n v="1.7"/>
    <n v="3901336"/>
    <s v="Profit"/>
  </r>
  <r>
    <x v="1323"/>
    <n v="205"/>
    <n v="102"/>
    <n v="26781723"/>
    <s v="Comedy"/>
    <s v="Drama"/>
    <s v="Romance"/>
    <m/>
    <m/>
    <m/>
    <m/>
    <s v="Garden State"/>
    <n v="187595"/>
    <n v="978"/>
    <s v="English"/>
    <s v="USA"/>
    <s v="R"/>
    <n v="2500000"/>
    <n v="2004"/>
    <n v="7.6"/>
    <n v="1.7"/>
    <n v="24281723"/>
    <s v="Profit"/>
  </r>
  <r>
    <x v="719"/>
    <n v="121"/>
    <n v="105"/>
    <n v="5400000"/>
    <s v="Drama"/>
    <s v="Romance"/>
    <m/>
    <m/>
    <m/>
    <m/>
    <m/>
    <s v="Before Sunrise"/>
    <n v="183288"/>
    <n v="395"/>
    <s v="English"/>
    <s v="USA"/>
    <s v="R"/>
    <n v="2500000"/>
    <n v="1995"/>
    <n v="8.1"/>
    <n v="1.8"/>
    <n v="2900000"/>
    <s v="Profit"/>
  </r>
  <r>
    <x v="1477"/>
    <n v="74"/>
    <n v="107"/>
    <n v="1282084"/>
    <s v="Drama"/>
    <m/>
    <m/>
    <m/>
    <m/>
    <m/>
    <m/>
    <s v="Jesus' Son"/>
    <n v="6221"/>
    <n v="87"/>
    <s v="English"/>
    <s v="USA"/>
    <s v="R"/>
    <n v="2500000"/>
    <n v="1999"/>
    <n v="7"/>
    <n v="1.8"/>
    <n v="-1217916"/>
    <s v="Loss"/>
  </r>
  <r>
    <x v="1105"/>
    <n v="252"/>
    <n v="89"/>
    <n v="3325638"/>
    <s v="Comedy"/>
    <s v="Crime"/>
    <s v="Drama"/>
    <s v="Sci-Fi"/>
    <m/>
    <m/>
    <m/>
    <s v="Robot &amp; Frank"/>
    <n v="52509"/>
    <n v="84"/>
    <s v="English"/>
    <s v="USA"/>
    <s v="PG-13"/>
    <n v="2500000"/>
    <n v="2012"/>
    <n v="7.1"/>
    <n v="1.5"/>
    <n v="825638"/>
    <s v="Profit"/>
  </r>
  <r>
    <x v="1478"/>
    <n v="72"/>
    <n v="106"/>
    <n v="395592"/>
    <s v="Drama"/>
    <s v="Romance"/>
    <m/>
    <m/>
    <m/>
    <m/>
    <m/>
    <s v="My Life Without Me"/>
    <n v="21202"/>
    <n v="134"/>
    <s v="English"/>
    <s v="Spain"/>
    <s v="R"/>
    <n v="2000000"/>
    <n v="2003"/>
    <n v="7.6"/>
    <n v="1.8"/>
    <n v="-1604408"/>
    <s v="Loss"/>
  </r>
  <r>
    <x v="1479"/>
    <n v="220"/>
    <n v="95"/>
    <n v="6851969"/>
    <s v="Comedy"/>
    <s v="Drama"/>
    <s v="Romance"/>
    <m/>
    <m/>
    <m/>
    <m/>
    <s v="The Spectacular Now"/>
    <n v="105591"/>
    <n v="178"/>
    <s v="English"/>
    <s v="USA"/>
    <s v="R"/>
    <n v="2500000"/>
    <n v="2013"/>
    <n v="7.1"/>
    <n v="1.6"/>
    <n v="4351969"/>
    <s v="Profit"/>
  </r>
  <r>
    <x v="310"/>
    <n v="197"/>
    <n v="101"/>
    <n v="12995673"/>
    <s v="Comedy"/>
    <s v="Documentary"/>
    <s v="War"/>
    <m/>
    <m/>
    <m/>
    <m/>
    <s v="Religulous"/>
    <n v="52286"/>
    <n v="345"/>
    <s v="English"/>
    <s v="USA"/>
    <s v="R"/>
    <n v="2500000"/>
    <n v="2008"/>
    <n v="7.7"/>
    <n v="1.7"/>
    <n v="10495673"/>
    <s v="Profit"/>
  </r>
  <r>
    <x v="1480"/>
    <n v="14"/>
    <n v="112"/>
    <n v="173783"/>
    <s v="Documentary"/>
    <m/>
    <m/>
    <m/>
    <m/>
    <m/>
    <m/>
    <s v="Fuel"/>
    <n v="578"/>
    <n v="34"/>
    <s v="English"/>
    <s v="USA"/>
    <s v="Not Rated"/>
    <n v="2500000"/>
    <n v="2008"/>
    <n v="7.6"/>
    <n v="1.9"/>
    <n v="-2326217"/>
    <s v="Loss"/>
  </r>
  <r>
    <x v="1481"/>
    <n v="18"/>
    <n v="100"/>
    <n v="71904"/>
    <s v="Comedy"/>
    <s v="Drama"/>
    <s v="Family"/>
    <m/>
    <m/>
    <m/>
    <m/>
    <s v="Eye of the Dolphin"/>
    <n v="806"/>
    <n v="18"/>
    <s v="English"/>
    <s v="USA"/>
    <s v="PG-13"/>
    <n v="2500000"/>
    <n v="2006"/>
    <n v="5.7"/>
    <n v="1.7"/>
    <n v="-2428096"/>
    <s v="Loss"/>
  </r>
  <r>
    <x v="1482"/>
    <n v="28"/>
    <n v="80"/>
    <n v="99851"/>
    <s v="Documentary"/>
    <m/>
    <m/>
    <m/>
    <m/>
    <m/>
    <m/>
    <s v="8: The Mormon Proposition"/>
    <n v="1138"/>
    <n v="30"/>
    <s v="English"/>
    <s v="USA"/>
    <s v="R"/>
    <n v="2500000"/>
    <n v="2010"/>
    <n v="7.1"/>
    <n v="1.3"/>
    <n v="-2400149"/>
    <s v="Loss"/>
  </r>
  <r>
    <x v="1483"/>
    <n v="22"/>
    <n v="106"/>
    <n v="115504"/>
    <s v="Comedy"/>
    <s v="Drama"/>
    <s v="Romance"/>
    <m/>
    <m/>
    <m/>
    <m/>
    <s v="The Other End of the Line"/>
    <n v="4820"/>
    <n v="26"/>
    <s v="English"/>
    <s v="UK"/>
    <s v="PG-13"/>
    <n v="14000000"/>
    <n v="2008"/>
    <n v="6.2"/>
    <n v="1.8"/>
    <n v="-13884496"/>
    <s v="Loss"/>
  </r>
  <r>
    <x v="1035"/>
    <n v="62"/>
    <n v="103"/>
    <n v="5725"/>
    <s v="Horror"/>
    <s v="Thriller"/>
    <m/>
    <m/>
    <m/>
    <m/>
    <m/>
    <s v="Anatomy"/>
    <n v="10220"/>
    <n v="110"/>
    <s v="German"/>
    <s v="Germany"/>
    <s v="R"/>
    <n v="8400000"/>
    <n v="2000"/>
    <n v="6.1"/>
    <n v="1.7"/>
    <n v="-8394275"/>
    <s v="Loss"/>
  </r>
  <r>
    <x v="1484"/>
    <n v="47"/>
    <n v="90"/>
    <n v="75727"/>
    <s v="Drama"/>
    <s v="Romance"/>
    <s v="Sci-Fi"/>
    <s v="Thriller"/>
    <m/>
    <m/>
    <m/>
    <s v="Sleep Dealer"/>
    <n v="5699"/>
    <n v="40"/>
    <s v="Spanish"/>
    <s v="USA"/>
    <s v="PG-13"/>
    <n v="2500000"/>
    <n v="2008"/>
    <n v="5.9"/>
    <n v="1.5"/>
    <n v="-2424273"/>
    <s v="Loss"/>
  </r>
  <r>
    <x v="63"/>
    <n v="238"/>
    <n v="96"/>
    <n v="322157"/>
    <s v="Comedy"/>
    <s v="Crime"/>
    <s v="Drama"/>
    <m/>
    <m/>
    <m/>
    <m/>
    <s v="Super"/>
    <n v="61787"/>
    <n v="203"/>
    <s v="English"/>
    <s v="USA"/>
    <s v="R"/>
    <n v="2500000"/>
    <n v="2010"/>
    <n v="6.8"/>
    <n v="1.6"/>
    <n v="-2177843"/>
    <s v="Loss"/>
  </r>
  <r>
    <x v="415"/>
    <n v="28"/>
    <n v="120"/>
    <n v="5731103"/>
    <s v="Drama"/>
    <s v="History"/>
    <m/>
    <m/>
    <m/>
    <m/>
    <m/>
    <s v="Get on the Bus"/>
    <n v="4100"/>
    <n v="35"/>
    <s v="English"/>
    <s v="USA"/>
    <s v="R"/>
    <n v="2400000"/>
    <n v="1996"/>
    <n v="6.8"/>
    <n v="2"/>
    <n v="3331103"/>
    <s v="Profit"/>
  </r>
  <r>
    <x v="1485"/>
    <n v="25"/>
    <n v="101"/>
    <n v="978908"/>
    <s v="Drama"/>
    <s v="Horror"/>
    <s v="Mystery"/>
    <s v="Thriller"/>
    <m/>
    <m/>
    <m/>
    <s v="Thr3e"/>
    <n v="4057"/>
    <n v="90"/>
    <s v="English"/>
    <s v="Poland"/>
    <s v="PG-13"/>
    <n v="2400000"/>
    <n v="2006"/>
    <n v="5.0999999999999996"/>
    <n v="1.7"/>
    <n v="-1421092"/>
    <s v="Loss"/>
  </r>
  <r>
    <x v="1486"/>
    <n v="172"/>
    <n v="101"/>
    <n v="327919"/>
    <s v="Crime"/>
    <s v="Drama"/>
    <m/>
    <m/>
    <m/>
    <m/>
    <m/>
    <s v="This Is England"/>
    <n v="99177"/>
    <n v="192"/>
    <s v="English"/>
    <s v="UK"/>
    <s v="Unrated"/>
    <n v="1500000"/>
    <n v="2006"/>
    <n v="7.7"/>
    <n v="1.7"/>
    <n v="-1172081"/>
    <s v="Loss"/>
  </r>
  <r>
    <x v="1487"/>
    <n v="8"/>
    <n v="105"/>
    <n v="178739"/>
    <s v="Drama"/>
    <s v="Musical"/>
    <m/>
    <m/>
    <m/>
    <m/>
    <m/>
    <s v="Go for It!"/>
    <n v="1015"/>
    <n v="10"/>
    <s v="English"/>
    <s v="USA"/>
    <s v="PG-13"/>
    <n v="2450000"/>
    <n v="2011"/>
    <n v="3.9"/>
    <n v="1.8"/>
    <n v="-2271261"/>
    <s v="Loss"/>
  </r>
  <r>
    <x v="567"/>
    <n v="235"/>
    <n v="91"/>
    <n v="36200000"/>
    <s v="Horror"/>
    <s v="Thriller"/>
    <m/>
    <m/>
    <m/>
    <m/>
    <m/>
    <s v="Friday the 13th Part III"/>
    <n v="31952"/>
    <n v="372"/>
    <s v="English"/>
    <s v="USA"/>
    <s v="R"/>
    <n v="4000000"/>
    <n v="1982"/>
    <n v="5.7"/>
    <n v="1.5"/>
    <n v="32200000"/>
    <s v="Profit"/>
  </r>
  <r>
    <x v="1488"/>
    <n v="160"/>
    <n v="92"/>
    <n v="21300000"/>
    <s v="Horror"/>
    <s v="Mystery"/>
    <s v="Thriller"/>
    <m/>
    <m/>
    <m/>
    <m/>
    <s v="Friday the 13th: A New Beginning"/>
    <n v="22521"/>
    <n v="342"/>
    <s v="English"/>
    <s v="USA"/>
    <s v="R"/>
    <n v="2200000"/>
    <n v="1985"/>
    <n v="4.7"/>
    <n v="1.5"/>
    <n v="19100000"/>
    <s v="Profit"/>
  </r>
  <r>
    <x v="1489"/>
    <n v="18"/>
    <n v="117"/>
    <n v="379643"/>
    <s v="Drama"/>
    <m/>
    <m/>
    <m/>
    <m/>
    <m/>
    <m/>
    <s v="The Last Sin Eater"/>
    <n v="1573"/>
    <n v="29"/>
    <s v="English"/>
    <s v="USA"/>
    <s v="PG-13"/>
    <n v="2200000"/>
    <n v="2007"/>
    <n v="5.9"/>
    <n v="2"/>
    <n v="-1820357"/>
    <s v="Loss"/>
  </r>
  <r>
    <x v="1490"/>
    <n v="97"/>
    <n v="172"/>
    <n v="23650000"/>
    <s v="Drama"/>
    <s v="Romance"/>
    <s v="War"/>
    <m/>
    <m/>
    <m/>
    <m/>
    <s v="The Best Years of Our Lives"/>
    <n v="40359"/>
    <n v="235"/>
    <s v="English"/>
    <s v="USA"/>
    <s v="Not Rated"/>
    <n v="2100000"/>
    <n v="1946"/>
    <n v="8.1"/>
    <n v="2.9"/>
    <n v="21550000"/>
    <s v="Profit"/>
  </r>
  <r>
    <x v="1491"/>
    <n v="67"/>
    <n v="89"/>
    <n v="313436"/>
    <s v="Comedy"/>
    <s v="Drama"/>
    <m/>
    <m/>
    <m/>
    <m/>
    <m/>
    <s v="Elling"/>
    <n v="12244"/>
    <n v="95"/>
    <s v="Norwegian"/>
    <s v="Norway"/>
    <s v="R"/>
    <n v="15500000"/>
    <n v="2001"/>
    <n v="7.6"/>
    <n v="1.5"/>
    <n v="-15186564"/>
    <s v="Loss"/>
  </r>
  <r>
    <x v="1492"/>
    <n v="4"/>
    <n v="125"/>
    <n v="3330"/>
    <s v="Crime"/>
    <s v="Drama"/>
    <m/>
    <m/>
    <m/>
    <m/>
    <m/>
    <s v="Mi America"/>
    <n v="22"/>
    <n v="1"/>
    <s v="English"/>
    <s v="USA"/>
    <s v="R"/>
    <n v="2100000"/>
    <n v="2015"/>
    <n v="7.2"/>
    <n v="2.1"/>
    <n v="-2096670"/>
    <s v="Loss"/>
  </r>
  <r>
    <x v="1219"/>
    <n v="167"/>
    <n v="115"/>
    <n v="24800000"/>
    <s v="Action"/>
    <s v="Adventure"/>
    <s v="Thriller"/>
    <m/>
    <m/>
    <m/>
    <m/>
    <s v="From Russia with Love"/>
    <n v="89403"/>
    <n v="358"/>
    <s v="English"/>
    <s v="UK"/>
    <s v="Approved"/>
    <n v="2000000"/>
    <n v="1963"/>
    <n v="7.5"/>
    <n v="1.9"/>
    <n v="22800000"/>
    <s v="Profit"/>
  </r>
  <r>
    <x v="1493"/>
    <n v="49"/>
    <n v="96"/>
    <n v="792966"/>
    <s v="Action"/>
    <s v="Comedy"/>
    <s v="Horror"/>
    <s v="Sci-Fi"/>
    <m/>
    <m/>
    <m/>
    <s v="The Toxic Avenger Part II"/>
    <n v="4663"/>
    <n v="40"/>
    <s v="English"/>
    <s v="USA"/>
    <s v="R"/>
    <n v="2300000"/>
    <n v="1989"/>
    <n v="5.0999999999999996"/>
    <n v="1.6"/>
    <n v="-1507034"/>
    <s v="Loss"/>
  </r>
  <r>
    <x v="1494"/>
    <n v="533"/>
    <n v="100"/>
    <n v="14673301"/>
    <s v="Horror"/>
    <s v="Mystery"/>
    <m/>
    <m/>
    <m/>
    <m/>
    <m/>
    <s v="It Follows"/>
    <n v="112899"/>
    <n v="631"/>
    <s v="English"/>
    <s v="USA"/>
    <s v="R"/>
    <n v="2000000"/>
    <n v="2014"/>
    <n v="6.9"/>
    <n v="1.7"/>
    <n v="12673301"/>
    <s v="Profit"/>
  </r>
  <r>
    <x v="79"/>
    <n v="177"/>
    <n v="87"/>
    <n v="9003011"/>
    <s v="Action"/>
    <s v="Adventure"/>
    <s v="Sci-Fi"/>
    <s v="Thriller"/>
    <m/>
    <m/>
    <m/>
    <s v="Mad Max 2: The Road Warrior"/>
    <n v="133966"/>
    <n v="294"/>
    <s v="English"/>
    <s v="Australia"/>
    <s v="R"/>
    <n v="2000000"/>
    <n v="1981"/>
    <n v="7.6"/>
    <n v="1.4"/>
    <n v="7003011"/>
    <s v="Profit"/>
  </r>
  <r>
    <x v="1495"/>
    <n v="77"/>
    <n v="102"/>
    <n v="11546543"/>
    <s v="Action"/>
    <s v="Comedy"/>
    <m/>
    <m/>
    <m/>
    <m/>
    <m/>
    <s v="The Legend of Drunken Master"/>
    <n v="34520"/>
    <n v="146"/>
    <s v="Cantonese"/>
    <s v="Hong Kong"/>
    <s v="R"/>
    <n v="2000000"/>
    <n v="1994"/>
    <n v="7.6"/>
    <n v="1.7"/>
    <n v="9546543"/>
    <s v="Profit"/>
  </r>
  <r>
    <x v="662"/>
    <n v="123"/>
    <n v="118"/>
    <n v="11533945"/>
    <s v="Biography"/>
    <s v="Crime"/>
    <s v="Drama"/>
    <s v="Romance"/>
    <m/>
    <m/>
    <m/>
    <s v="Boys Don't Cry"/>
    <n v="77551"/>
    <n v="434"/>
    <s v="English"/>
    <s v="USA"/>
    <s v="R"/>
    <n v="2000000"/>
    <n v="1999"/>
    <n v="7.6"/>
    <n v="2"/>
    <n v="9533945"/>
    <s v="Profit"/>
  </r>
  <r>
    <x v="1496"/>
    <n v="218"/>
    <n v="86"/>
    <n v="12555230"/>
    <s v="Drama"/>
    <s v="Horror"/>
    <s v="Mystery"/>
    <s v="Thriller"/>
    <m/>
    <m/>
    <m/>
    <s v="Silent House"/>
    <n v="18566"/>
    <n v="154"/>
    <s v="English"/>
    <s v="France"/>
    <s v="R"/>
    <n v="2000000"/>
    <n v="2011"/>
    <n v="5.3"/>
    <n v="1.4"/>
    <n v="10555230"/>
    <s v="Profit"/>
  </r>
  <r>
    <x v="167"/>
    <n v="215"/>
    <n v="137"/>
    <n v="11284657"/>
    <s v="Drama"/>
    <s v="Thriller"/>
    <m/>
    <m/>
    <m/>
    <m/>
    <m/>
    <s v="The Lives of Others"/>
    <n v="259379"/>
    <n v="407"/>
    <s v="German"/>
    <s v="Germany"/>
    <s v="R"/>
    <n v="2000000"/>
    <n v="2006"/>
    <n v="8.5"/>
    <n v="2.2999999999999998"/>
    <n v="9284657"/>
    <s v="Profit"/>
  </r>
  <r>
    <x v="1497"/>
    <n v="34"/>
    <n v="129"/>
    <n v="34522221"/>
    <s v="Drama"/>
    <m/>
    <m/>
    <m/>
    <m/>
    <m/>
    <m/>
    <s v="Courageous"/>
    <n v="15401"/>
    <n v="175"/>
    <s v="English"/>
    <s v="USA"/>
    <s v="PG-13"/>
    <n v="2000000"/>
    <n v="2011"/>
    <n v="7"/>
    <n v="2.2000000000000002"/>
    <n v="32522221"/>
    <s v="Profit"/>
  </r>
  <r>
    <x v="1498"/>
    <n v="167"/>
    <n v="80"/>
    <n v="7002255"/>
    <s v="Animation"/>
    <s v="Comedy"/>
    <s v="Drama"/>
    <m/>
    <m/>
    <m/>
    <m/>
    <s v="The Triplets of Belleville"/>
    <n v="42462"/>
    <n v="312"/>
    <s v="French"/>
    <s v="France"/>
    <s v="PG-13"/>
    <n v="9500000"/>
    <n v="2003"/>
    <n v="7.8"/>
    <n v="1.3"/>
    <n v="-2497745"/>
    <s v="Loss"/>
  </r>
  <r>
    <x v="1499"/>
    <n v="56"/>
    <n v="89"/>
    <n v="6719300"/>
    <s v="Comedy"/>
    <s v="Drama"/>
    <m/>
    <m/>
    <m/>
    <m/>
    <m/>
    <s v="Smoke Signals"/>
    <n v="8224"/>
    <n v="132"/>
    <s v="English"/>
    <s v="Canada"/>
    <s v="PG-13"/>
    <n v="2000000"/>
    <n v="1998"/>
    <n v="7.2"/>
    <n v="1.5"/>
    <n v="4719300"/>
    <s v="Profit"/>
  </r>
  <r>
    <x v="719"/>
    <n v="211"/>
    <n v="80"/>
    <n v="5792822"/>
    <s v="Drama"/>
    <s v="Romance"/>
    <m/>
    <m/>
    <m/>
    <m/>
    <m/>
    <s v="Before Sunset"/>
    <n v="168398"/>
    <n v="492"/>
    <s v="English"/>
    <s v="USA"/>
    <s v="R"/>
    <n v="2700000"/>
    <n v="2004"/>
    <n v="8"/>
    <n v="1.3"/>
    <n v="3092822"/>
    <s v="Profit"/>
  </r>
  <r>
    <x v="109"/>
    <n v="157"/>
    <n v="115"/>
    <n v="5383834"/>
    <s v="Drama"/>
    <s v="Thriller"/>
    <m/>
    <m/>
    <m/>
    <m/>
    <m/>
    <s v="Amores Perros"/>
    <n v="173551"/>
    <n v="361"/>
    <s v="Spanish"/>
    <s v="Mexico"/>
    <s v="R"/>
    <n v="2000000"/>
    <n v="2000"/>
    <n v="8.1"/>
    <n v="1.9"/>
    <n v="3383834"/>
    <s v="Profit"/>
  </r>
  <r>
    <x v="505"/>
    <n v="126"/>
    <n v="100"/>
    <n v="4599680"/>
    <s v="Drama"/>
    <m/>
    <m/>
    <m/>
    <m/>
    <m/>
    <m/>
    <s v="Thirteen"/>
    <n v="68222"/>
    <n v="545"/>
    <s v="English"/>
    <s v="USA"/>
    <s v="R"/>
    <n v="1500000"/>
    <n v="2003"/>
    <n v="6.8"/>
    <n v="1.7"/>
    <n v="3099680"/>
    <s v="Profit"/>
  </r>
  <r>
    <x v="1500"/>
    <n v="365"/>
    <n v="100"/>
    <n v="6531491"/>
    <s v="Drama"/>
    <m/>
    <m/>
    <m/>
    <m/>
    <m/>
    <m/>
    <s v="Winter's Bone"/>
    <n v="111658"/>
    <n v="297"/>
    <s v="English"/>
    <s v="USA"/>
    <s v="R"/>
    <n v="2000000"/>
    <n v="2010"/>
    <n v="7.2"/>
    <n v="1.7"/>
    <n v="4531491"/>
    <s v="Profit"/>
  </r>
  <r>
    <x v="1501"/>
    <n v="151"/>
    <n v="91"/>
    <n v="3885134"/>
    <s v="Comedy"/>
    <s v="Drama"/>
    <m/>
    <m/>
    <m/>
    <m/>
    <m/>
    <s v="Me and You and Everyone We Know"/>
    <n v="31130"/>
    <n v="243"/>
    <s v="English"/>
    <s v="USA"/>
    <s v="R"/>
    <n v="2000000"/>
    <n v="2005"/>
    <n v="7.4"/>
    <n v="1.5"/>
    <n v="1885134"/>
    <s v="Profit"/>
  </r>
  <r>
    <x v="1502"/>
    <n v="158"/>
    <n v="96"/>
    <n v="3590010"/>
    <s v="Drama"/>
    <s v="Music"/>
    <s v="Romance"/>
    <m/>
    <m/>
    <m/>
    <m/>
    <s v="We Are Your Friends"/>
    <n v="20885"/>
    <n v="60"/>
    <s v="English"/>
    <s v="UK"/>
    <s v="R"/>
    <n v="2000000"/>
    <n v="2015"/>
    <n v="6.1"/>
    <n v="1.6"/>
    <n v="1590010"/>
    <s v="Profit"/>
  </r>
  <r>
    <x v="48"/>
    <n v="118"/>
    <n v="116"/>
    <n v="3335839"/>
    <s v="Action"/>
    <s v="Crime"/>
    <s v="Drama"/>
    <s v="Thriller"/>
    <m/>
    <m/>
    <m/>
    <s v="Harsh Times"/>
    <n v="54657"/>
    <n v="222"/>
    <s v="English"/>
    <s v="USA"/>
    <s v="R"/>
    <n v="2000000"/>
    <n v="2005"/>
    <n v="7"/>
    <n v="1.9"/>
    <n v="1335839"/>
    <s v="Profit"/>
  </r>
  <r>
    <x v="549"/>
    <n v="39"/>
    <n v="97"/>
    <n v="2557668"/>
    <s v="Crime"/>
    <s v="Drama"/>
    <s v="Thriller"/>
    <m/>
    <m/>
    <m/>
    <m/>
    <s v="Captive"/>
    <n v="3911"/>
    <n v="22"/>
    <s v="English"/>
    <s v="USA"/>
    <s v="PG-13"/>
    <n v="2000000"/>
    <n v="2015"/>
    <n v="5.3"/>
    <n v="1.6"/>
    <n v="557668"/>
    <s v="Profit"/>
  </r>
  <r>
    <x v="143"/>
    <n v="108"/>
    <n v="101"/>
    <n v="2506446"/>
    <s v="Comedy"/>
    <s v="Romance"/>
    <m/>
    <m/>
    <m/>
    <m/>
    <m/>
    <s v="Full Frontal"/>
    <n v="8662"/>
    <n v="172"/>
    <s v="English"/>
    <s v="USA"/>
    <s v="R"/>
    <n v="2000000"/>
    <n v="2002"/>
    <n v="4.7"/>
    <n v="1.7"/>
    <n v="506446"/>
    <s v="Profit"/>
  </r>
  <r>
    <x v="1503"/>
    <n v="65"/>
    <n v="98"/>
    <n v="7369373"/>
    <s v="Horror"/>
    <s v="Mystery"/>
    <s v="Thriller"/>
    <m/>
    <m/>
    <m/>
    <m/>
    <s v="Witchboard"/>
    <n v="4288"/>
    <n v="74"/>
    <s v="English"/>
    <s v="UK"/>
    <s v="R"/>
    <n v="2000000"/>
    <n v="1986"/>
    <n v="5.7"/>
    <n v="1.6"/>
    <n v="5369373"/>
    <s v="Profit"/>
  </r>
  <r>
    <x v="1325"/>
    <n v="160"/>
    <n v="101"/>
    <n v="1984378"/>
    <s v="Comedy"/>
    <s v="Drama"/>
    <s v="Romance"/>
    <m/>
    <m/>
    <m/>
    <m/>
    <s v="Shortbus"/>
    <n v="27346"/>
    <n v="206"/>
    <s v="English"/>
    <s v="USA"/>
    <s v="Unrated"/>
    <n v="2000000"/>
    <n v="2006"/>
    <n v="6.5"/>
    <n v="1.7"/>
    <n v="-15622"/>
    <s v="Loss"/>
  </r>
  <r>
    <x v="1504"/>
    <n v="231"/>
    <n v="90"/>
    <n v="2283276"/>
    <s v="Animation"/>
    <s v="Biography"/>
    <s v="Documentary"/>
    <s v="Drama"/>
    <s v="History"/>
    <s v="War"/>
    <m/>
    <s v="Waltz with Bashir"/>
    <n v="46107"/>
    <n v="156"/>
    <s v="Hebrew"/>
    <s v="Israel"/>
    <s v="R"/>
    <n v="1500000"/>
    <n v="2008"/>
    <n v="8"/>
    <n v="1.5"/>
    <n v="783276"/>
    <s v="Profit"/>
  </r>
  <r>
    <x v="1505"/>
    <n v="7"/>
    <n v="120"/>
    <n v="1098224"/>
    <s v="Adventure"/>
    <m/>
    <m/>
    <m/>
    <m/>
    <m/>
    <m/>
    <s v="The Book of Mormon Movie, Volume 1: The Journey"/>
    <n v="397"/>
    <n v="30"/>
    <s v="English"/>
    <s v="USA"/>
    <s v="PG-13"/>
    <n v="2000000"/>
    <n v="2003"/>
    <n v="3.3"/>
    <n v="2"/>
    <n v="-901776"/>
    <s v="Loss"/>
  </r>
  <r>
    <x v="1506"/>
    <n v="168"/>
    <n v="102"/>
    <n v="1477002"/>
    <s v="Drama"/>
    <s v="Romance"/>
    <m/>
    <m/>
    <m/>
    <m/>
    <m/>
    <s v="The Diary of a Teenage Girl"/>
    <n v="16645"/>
    <n v="72"/>
    <s v="English"/>
    <s v="USA"/>
    <s v="R"/>
    <n v="2000000"/>
    <n v="2015"/>
    <n v="6.9"/>
    <n v="1.7"/>
    <n v="-522998"/>
    <s v="Loss"/>
  </r>
  <r>
    <x v="1507"/>
    <n v="107"/>
    <n v="100"/>
    <n v="1134049"/>
    <s v="Documentary"/>
    <s v="History"/>
    <m/>
    <m/>
    <m/>
    <m/>
    <m/>
    <s v="In the Shadow of the Moon"/>
    <n v="5475"/>
    <n v="44"/>
    <s v="English"/>
    <s v="UK"/>
    <s v="PG"/>
    <n v="2000000"/>
    <n v="2007"/>
    <n v="8.1"/>
    <n v="1.7"/>
    <n v="-865951"/>
    <s v="Loss"/>
  </r>
  <r>
    <x v="1381"/>
    <n v="123"/>
    <n v="89"/>
    <n v="653621"/>
    <s v="Biography"/>
    <s v="Documentary"/>
    <s v="History"/>
    <m/>
    <m/>
    <m/>
    <m/>
    <s v="Inside Deep Throat"/>
    <n v="5615"/>
    <n v="64"/>
    <s v="English"/>
    <s v="USA"/>
    <s v="NC-17"/>
    <n v="2000000"/>
    <n v="2005"/>
    <n v="6.8"/>
    <n v="1.5"/>
    <n v="-1346379"/>
    <s v="Loss"/>
  </r>
  <r>
    <x v="1508"/>
    <n v="46"/>
    <n v="86"/>
    <n v="535249"/>
    <s v="Comedy"/>
    <m/>
    <m/>
    <m/>
    <m/>
    <m/>
    <m/>
    <s v="The Virginity Hit"/>
    <n v="3467"/>
    <n v="13"/>
    <s v="English"/>
    <s v="USA"/>
    <s v="R"/>
    <n v="3400000"/>
    <n v="2010"/>
    <n v="4.5999999999999996"/>
    <n v="1.4"/>
    <n v="-2864751"/>
    <s v="Loss"/>
  </r>
  <r>
    <x v="1509"/>
    <n v="46"/>
    <n v="96"/>
    <n v="371081"/>
    <s v="Comedy"/>
    <s v="Drama"/>
    <m/>
    <m/>
    <m/>
    <m/>
    <m/>
    <s v="House of D"/>
    <n v="7479"/>
    <n v="86"/>
    <s v="English"/>
    <s v="USA"/>
    <s v="PG-13"/>
    <n v="6000000"/>
    <n v="2004"/>
    <n v="7"/>
    <n v="1.6"/>
    <n v="-5628919"/>
    <s v="Loss"/>
  </r>
  <r>
    <x v="1510"/>
    <n v="51"/>
    <n v="91"/>
    <n v="124494"/>
    <s v="Action"/>
    <s v="Adventure"/>
    <s v="Comedy"/>
    <s v="Drama"/>
    <s v="Music"/>
    <s v="Sci-Fi"/>
    <m/>
    <s v="Six-String Samurai"/>
    <n v="5613"/>
    <n v="102"/>
    <s v="English"/>
    <s v="USA"/>
    <s v="PG-13"/>
    <n v="2000000"/>
    <n v="1998"/>
    <n v="6.7"/>
    <n v="1.5"/>
    <n v="-1875506"/>
    <s v="Loss"/>
  </r>
  <r>
    <x v="1511"/>
    <n v="45"/>
    <n v="85"/>
    <n v="100669"/>
    <s v="Comedy"/>
    <s v="Drama"/>
    <m/>
    <m/>
    <m/>
    <m/>
    <m/>
    <s v="Saint John of Las Vegas"/>
    <n v="2522"/>
    <n v="11"/>
    <s v="English"/>
    <s v="USA"/>
    <s v="R"/>
    <n v="3800000"/>
    <n v="2009"/>
    <n v="5.8"/>
    <n v="1.4"/>
    <n v="-3699331"/>
    <s v="Loss"/>
  </r>
  <r>
    <x v="40"/>
    <n v="74"/>
    <n v="129"/>
    <n v="186354"/>
    <s v="Drama"/>
    <m/>
    <m/>
    <m/>
    <m/>
    <m/>
    <m/>
    <s v="Stonewall"/>
    <n v="1758"/>
    <n v="30"/>
    <s v="English"/>
    <s v="USA"/>
    <s v="R"/>
    <n v="13500000"/>
    <n v="2015"/>
    <n v="4.5"/>
    <n v="2.2000000000000002"/>
    <n v="-13313646"/>
    <s v="Loss"/>
  </r>
  <r>
    <x v="1512"/>
    <n v="34"/>
    <n v="92"/>
    <n v="12667"/>
    <s v="Drama"/>
    <s v="Romance"/>
    <m/>
    <m/>
    <m/>
    <m/>
    <m/>
    <s v="London"/>
    <n v="19336"/>
    <n v="90"/>
    <s v="English"/>
    <s v="UK"/>
    <s v="R"/>
    <n v="14000"/>
    <n v="2005"/>
    <n v="6.6"/>
    <n v="1.5"/>
    <n v="-1333"/>
    <s v="Loss"/>
  </r>
  <r>
    <x v="1513"/>
    <n v="78"/>
    <n v="96"/>
    <n v="198407"/>
    <s v="Drama"/>
    <m/>
    <m/>
    <m/>
    <m/>
    <m/>
    <m/>
    <s v="Sherrybaby"/>
    <n v="10282"/>
    <n v="78"/>
    <s v="English"/>
    <s v="USA"/>
    <s v="R"/>
    <n v="2000000"/>
    <n v="2006"/>
    <n v="6.6"/>
    <n v="1.6"/>
    <n v="-1801593"/>
    <s v="Loss"/>
  </r>
  <r>
    <x v="1514"/>
    <n v="30"/>
    <n v="119"/>
    <n v="4958"/>
    <s v="Action"/>
    <s v="Crime"/>
    <s v="Drama"/>
    <m/>
    <m/>
    <m/>
    <m/>
    <s v="Gangster's Paradise: Jerusalema"/>
    <n v="9689"/>
    <n v="23"/>
    <s v="English"/>
    <s v="South Africa"/>
    <s v="R"/>
    <n v="2000000"/>
    <n v="2008"/>
    <n v="7.8"/>
    <n v="2"/>
    <n v="-1995042"/>
    <s v="Loss"/>
  </r>
  <r>
    <x v="1515"/>
    <n v="90"/>
    <n v="92"/>
    <n v="7927"/>
    <s v="Crime"/>
    <s v="Drama"/>
    <s v="Film-Noir"/>
    <s v="Mystery"/>
    <s v="Thriller"/>
    <m/>
    <m/>
    <s v="The Lady from Shanghai"/>
    <n v="19236"/>
    <n v="175"/>
    <s v="English"/>
    <s v="USA"/>
    <s v="Not Rated"/>
    <n v="2300000"/>
    <n v="1947"/>
    <n v="7.7"/>
    <n v="1.5"/>
    <n v="-2292073"/>
    <s v="Loss"/>
  </r>
  <r>
    <x v="1516"/>
    <n v="94"/>
    <n v="106"/>
    <n v="2436"/>
    <s v="Comedy"/>
    <s v="Fantasy"/>
    <s v="Musical"/>
    <s v="Sci-Fi"/>
    <m/>
    <m/>
    <m/>
    <s v="The Ghastly Love of Johnny X"/>
    <n v="344"/>
    <n v="19"/>
    <s v="English"/>
    <s v="USA"/>
    <s v="Not Rated"/>
    <n v="2000000"/>
    <n v="2012"/>
    <n v="5.7"/>
    <n v="1.8"/>
    <n v="-1997564"/>
    <s v="Loss"/>
  </r>
  <r>
    <x v="1517"/>
    <n v="45"/>
    <n v="99"/>
    <n v="4600000"/>
    <s v="Crime"/>
    <s v="Drama"/>
    <m/>
    <m/>
    <m/>
    <m/>
    <m/>
    <s v="River's Edge"/>
    <n v="11763"/>
    <n v="111"/>
    <s v="English"/>
    <s v="USA"/>
    <s v="R"/>
    <n v="1900000"/>
    <n v="1986"/>
    <n v="7.1"/>
    <n v="1.6"/>
    <n v="2700000"/>
    <s v="Profit"/>
  </r>
  <r>
    <x v="1069"/>
    <n v="60"/>
    <n v="103"/>
    <n v="1420578"/>
    <s v="Drama"/>
    <s v="Fantasy"/>
    <m/>
    <m/>
    <m/>
    <m/>
    <m/>
    <s v="Northfork"/>
    <n v="4894"/>
    <n v="122"/>
    <s v="English"/>
    <s v="USA"/>
    <s v="PG-13"/>
    <n v="1900000"/>
    <n v="2003"/>
    <n v="6.4"/>
    <n v="1.7"/>
    <n v="-479422"/>
    <s v="Loss"/>
  </r>
  <r>
    <x v="1518"/>
    <n v="363"/>
    <n v="95"/>
    <n v="1028658"/>
    <s v="Drama"/>
    <s v="Mystery"/>
    <s v="Thriller"/>
    <m/>
    <m/>
    <m/>
    <m/>
    <s v="Buried"/>
    <n v="118684"/>
    <n v="447"/>
    <s v="English"/>
    <s v="Spain"/>
    <s v="R"/>
    <n v="3000000"/>
    <n v="2010"/>
    <n v="7"/>
    <n v="1.6"/>
    <n v="-1971342"/>
    <s v="Loss"/>
  </r>
  <r>
    <x v="1519"/>
    <n v="14"/>
    <n v="95"/>
    <n v="18435"/>
    <s v="Drama"/>
    <m/>
    <m/>
    <m/>
    <m/>
    <m/>
    <m/>
    <s v="One to Another"/>
    <n v="1010"/>
    <n v="15"/>
    <s v="French"/>
    <s v="France"/>
    <s v="Unrated"/>
    <n v="1400000"/>
    <n v="2006"/>
    <n v="5.8"/>
    <n v="1.6"/>
    <n v="-1381565"/>
    <s v="Loss"/>
  </r>
  <r>
    <x v="980"/>
    <n v="194"/>
    <n v="90"/>
    <n v="2957978"/>
    <s v="Biography"/>
    <s v="Crime"/>
    <s v="Documentary"/>
    <s v="History"/>
    <s v="Thriller"/>
    <m/>
    <m/>
    <s v="Man on Wire"/>
    <n v="40481"/>
    <n v="134"/>
    <s v="English"/>
    <s v="UK"/>
    <s v="PG-13"/>
    <n v="1000000"/>
    <n v="2008"/>
    <n v="7.8"/>
    <n v="1.5"/>
    <n v="1957978"/>
    <s v="Profit"/>
  </r>
  <r>
    <x v="1520"/>
    <n v="10"/>
    <n v="89"/>
    <n v="444044"/>
    <s v="Drama"/>
    <m/>
    <m/>
    <m/>
    <m/>
    <m/>
    <m/>
    <s v="Brotherly Love"/>
    <n v="744"/>
    <n v="19"/>
    <s v="English"/>
    <s v="USA"/>
    <s v="R"/>
    <n v="1900000"/>
    <n v="2015"/>
    <n v="7.2"/>
    <n v="1.5"/>
    <n v="-1455956"/>
    <s v="Loss"/>
  </r>
  <r>
    <x v="1521"/>
    <n v="311"/>
    <n v="87"/>
    <n v="40990055"/>
    <s v="Drama"/>
    <s v="Horror"/>
    <s v="Thriller"/>
    <m/>
    <m/>
    <m/>
    <m/>
    <s v="The Last Exorcism"/>
    <n v="41509"/>
    <n v="300"/>
    <s v="English"/>
    <s v="France"/>
    <s v="PG-13"/>
    <n v="1800000"/>
    <n v="2010"/>
    <n v="5.6"/>
    <n v="1.4"/>
    <n v="39190055"/>
    <s v="Profit"/>
  </r>
  <r>
    <x v="1522"/>
    <n v="85"/>
    <n v="118"/>
    <n v="5709616"/>
    <s v="Drama"/>
    <s v="Romance"/>
    <m/>
    <m/>
    <m/>
    <m/>
    <m/>
    <s v="El crimen del padre Amaro"/>
    <n v="11088"/>
    <n v="110"/>
    <s v="Spanish"/>
    <s v="Mexico"/>
    <s v="R"/>
    <n v="1800000"/>
    <n v="2002"/>
    <n v="6.8"/>
    <n v="2"/>
    <n v="3909616"/>
    <s v="Profit"/>
  </r>
  <r>
    <x v="1523"/>
    <n v="663"/>
    <n v="93"/>
    <n v="12784397"/>
    <s v="Drama"/>
    <s v="Fantasy"/>
    <m/>
    <m/>
    <m/>
    <m/>
    <m/>
    <s v="Beasts of the Southern Wild"/>
    <n v="70336"/>
    <n v="269"/>
    <s v="English"/>
    <s v="USA"/>
    <s v="PG-13"/>
    <n v="1800000"/>
    <n v="2012"/>
    <n v="7.3"/>
    <n v="1.6"/>
    <n v="10984397"/>
    <s v="Profit"/>
  </r>
  <r>
    <x v="1524"/>
    <n v="39"/>
    <n v="109"/>
    <n v="3050934"/>
    <s v="Drama"/>
    <s v="Music"/>
    <m/>
    <m/>
    <m/>
    <m/>
    <m/>
    <s v="Songcatcher"/>
    <n v="2794"/>
    <n v="78"/>
    <s v="English"/>
    <s v="USA"/>
    <s v="PG-13"/>
    <n v="1800000"/>
    <n v="2000"/>
    <n v="7.3"/>
    <n v="1.8"/>
    <n v="1250934"/>
    <s v="Profit"/>
  </r>
  <r>
    <x v="169"/>
    <n v="181"/>
    <n v="81"/>
    <n v="7267324"/>
    <s v="Crime"/>
    <s v="Drama"/>
    <m/>
    <m/>
    <m/>
    <m/>
    <m/>
    <s v="Run Lola Run"/>
    <n v="161471"/>
    <n v="709"/>
    <s v="German"/>
    <s v="Germany"/>
    <s v="R"/>
    <n v="3500000"/>
    <n v="1998"/>
    <n v="7.8"/>
    <n v="1.4"/>
    <n v="3767324"/>
    <s v="Profit"/>
  </r>
  <r>
    <x v="1525"/>
    <n v="114"/>
    <n v="93"/>
    <n v="145540"/>
    <s v="Drama"/>
    <s v="Horror"/>
    <m/>
    <m/>
    <m/>
    <m/>
    <m/>
    <s v="May"/>
    <n v="26773"/>
    <n v="277"/>
    <s v="English"/>
    <s v="USA"/>
    <s v="R"/>
    <n v="500000"/>
    <n v="2002"/>
    <n v="6.7"/>
    <n v="1.6"/>
    <n v="-354460"/>
    <s v="Loss"/>
  </r>
  <r>
    <x v="1050"/>
    <n v="179"/>
    <n v="138"/>
    <n v="35918429"/>
    <s v="Crime"/>
    <s v="Drama"/>
    <m/>
    <m/>
    <m/>
    <m/>
    <m/>
    <s v="In the Bedroom"/>
    <n v="32415"/>
    <n v="510"/>
    <s v="English"/>
    <s v="USA"/>
    <s v="R"/>
    <n v="1700000"/>
    <n v="2001"/>
    <n v="7.5"/>
    <n v="2.2999999999999998"/>
    <n v="34218429"/>
    <s v="Profit"/>
  </r>
  <r>
    <x v="1526"/>
    <n v="225"/>
    <n v="105"/>
    <n v="92401"/>
    <s v="Horror"/>
    <s v="Thriller"/>
    <m/>
    <m/>
    <m/>
    <m/>
    <m/>
    <s v="I Spit on Your Grave"/>
    <n v="56402"/>
    <n v="209"/>
    <s v="English"/>
    <s v="USA"/>
    <s v="R"/>
    <n v="2000000"/>
    <n v="2010"/>
    <n v="6.3"/>
    <n v="1.8"/>
    <n v="-1907599"/>
    <s v="Loss"/>
  </r>
  <r>
    <x v="1527"/>
    <n v="77"/>
    <n v="98"/>
    <n v="1943649"/>
    <s v="Comedy"/>
    <s v="Crime"/>
    <s v="Romance"/>
    <m/>
    <m/>
    <m/>
    <m/>
    <s v="Happy, Texas"/>
    <n v="8697"/>
    <n v="122"/>
    <s v="English"/>
    <s v="USA"/>
    <s v="PG-13"/>
    <n v="1700000"/>
    <n v="1999"/>
    <n v="6.3"/>
    <n v="1.6"/>
    <n v="243649"/>
    <s v="Profit"/>
  </r>
  <r>
    <x v="1528"/>
    <n v="124"/>
    <n v="86"/>
    <n v="992238"/>
    <s v="Drama"/>
    <s v="Romance"/>
    <m/>
    <m/>
    <m/>
    <m/>
    <m/>
    <s v="My Summer of Love"/>
    <n v="16349"/>
    <n v="103"/>
    <s v="English"/>
    <s v="UK"/>
    <s v="R"/>
    <n v="1700000"/>
    <n v="2004"/>
    <n v="6.8"/>
    <n v="1.4"/>
    <n v="-707762"/>
    <s v="Loss"/>
  </r>
  <r>
    <x v="1529"/>
    <n v="195"/>
    <n v="104"/>
    <n v="4231500"/>
    <s v="Drama"/>
    <s v="Romance"/>
    <m/>
    <m/>
    <m/>
    <m/>
    <m/>
    <s v="The Lunchbox"/>
    <n v="30479"/>
    <n v="162"/>
    <s v="Hindi"/>
    <s v="India"/>
    <s v="PG"/>
    <n v="1000000"/>
    <n v="2013"/>
    <n v="7.8"/>
    <n v="1.7"/>
    <n v="3231500"/>
    <s v="Profit"/>
  </r>
  <r>
    <x v="1530"/>
    <n v="76"/>
    <n v="100"/>
    <n v="396035"/>
    <s v="Drama"/>
    <s v="Romance"/>
    <m/>
    <m/>
    <m/>
    <m/>
    <m/>
    <s v="Yes"/>
    <n v="2725"/>
    <n v="48"/>
    <s v="English"/>
    <s v="UK"/>
    <s v="R"/>
    <n v="1000000"/>
    <n v="2004"/>
    <n v="6.9"/>
    <n v="1.7"/>
    <n v="-603965"/>
    <s v="Loss"/>
  </r>
  <r>
    <x v="1531"/>
    <n v="109"/>
    <n v="95"/>
    <n v="1060591"/>
    <s v="Comedy"/>
    <s v="Drama"/>
    <s v="Romance"/>
    <m/>
    <m/>
    <m/>
    <m/>
    <s v="Caramel"/>
    <n v="9750"/>
    <n v="66"/>
    <s v="Arabic"/>
    <s v="France"/>
    <s v="PG"/>
    <n v="1300000"/>
    <n v="2007"/>
    <n v="7.2"/>
    <n v="1.6"/>
    <n v="-239409"/>
    <s v="Loss"/>
  </r>
  <r>
    <x v="1532"/>
    <n v="35"/>
    <n v="123"/>
    <n v="26893"/>
    <s v="Crime"/>
    <s v="Drama"/>
    <s v="Romance"/>
    <m/>
    <m/>
    <m/>
    <m/>
    <s v="Mississippi Mermaid"/>
    <n v="4391"/>
    <n v="26"/>
    <s v="French"/>
    <s v="France"/>
    <s v="R"/>
    <n v="1600000"/>
    <n v="1969"/>
    <n v="7.2"/>
    <n v="2"/>
    <n v="-1573107"/>
    <s v="Loss"/>
  </r>
  <r>
    <x v="1533"/>
    <n v="22"/>
    <n v="111"/>
    <n v="2580"/>
    <s v="Drama"/>
    <s v="Mystery"/>
    <m/>
    <m/>
    <m/>
    <m/>
    <m/>
    <s v="I Love Your Work"/>
    <n v="1618"/>
    <n v="40"/>
    <s v="English"/>
    <s v="USA"/>
    <s v="R"/>
    <n v="1650000"/>
    <n v="2003"/>
    <n v="5.4"/>
    <n v="1.8"/>
    <n v="-1647420"/>
    <s v="Loss"/>
  </r>
  <r>
    <x v="1534"/>
    <n v="173"/>
    <n v="108"/>
    <n v="19067631"/>
    <s v="Comedy"/>
    <s v="Drama"/>
    <s v="Romance"/>
    <m/>
    <m/>
    <m/>
    <m/>
    <s v="Waitress"/>
    <n v="37714"/>
    <n v="204"/>
    <s v="English"/>
    <s v="USA"/>
    <s v="PG-13"/>
    <n v="2000000"/>
    <n v="2007"/>
    <n v="7.1"/>
    <n v="1.8"/>
    <n v="17067631"/>
    <s v="Profit"/>
  </r>
  <r>
    <x v="1535"/>
    <n v="61"/>
    <n v="92"/>
    <n v="11806119"/>
    <s v="Action"/>
    <s v="Biography"/>
    <s v="Drama"/>
    <s v="Sport"/>
    <m/>
    <m/>
    <m/>
    <s v="Bloodsport"/>
    <n v="57578"/>
    <n v="210"/>
    <s v="English"/>
    <s v="USA"/>
    <s v="R"/>
    <n v="1100000"/>
    <n v="1988"/>
    <n v="6.8"/>
    <n v="1.5"/>
    <n v="10706119"/>
    <s v="Profit"/>
  </r>
  <r>
    <x v="1195"/>
    <n v="110"/>
    <n v="88"/>
    <n v="7362100"/>
    <s v="Comedy"/>
    <s v="Drama"/>
    <m/>
    <m/>
    <m/>
    <m/>
    <m/>
    <s v="The Squid and the Whale"/>
    <n v="60295"/>
    <n v="232"/>
    <s v="English"/>
    <s v="USA"/>
    <s v="R"/>
    <n v="1500000"/>
    <n v="2005"/>
    <n v="7.4"/>
    <n v="1.5"/>
    <n v="5862100"/>
    <s v="Profit"/>
  </r>
  <r>
    <x v="733"/>
    <n v="110"/>
    <n v="97"/>
    <n v="7022940"/>
    <s v="Comedy"/>
    <s v="Drama"/>
    <s v="Romance"/>
    <m/>
    <m/>
    <m/>
    <m/>
    <s v="Kissing Jessica Stein"/>
    <n v="14018"/>
    <n v="190"/>
    <s v="English"/>
    <s v="USA"/>
    <s v="R"/>
    <n v="1000000"/>
    <n v="2001"/>
    <n v="6.7"/>
    <n v="1.6"/>
    <n v="6022940"/>
    <s v="Profit"/>
  </r>
  <r>
    <x v="777"/>
    <n v="53"/>
    <n v="103"/>
    <n v="5132222"/>
    <s v="Drama"/>
    <s v="Mystery"/>
    <s v="Romance"/>
    <m/>
    <m/>
    <m/>
    <m/>
    <s v="Exotica"/>
    <n v="14112"/>
    <n v="83"/>
    <s v="English"/>
    <s v="Canada"/>
    <s v="R"/>
    <n v="2000000"/>
    <n v="1994"/>
    <n v="7.2"/>
    <n v="1.7"/>
    <n v="3132222"/>
    <s v="Profit"/>
  </r>
  <r>
    <x v="1201"/>
    <n v="106"/>
    <n v="110"/>
    <n v="2365931"/>
    <s v="Comedy"/>
    <s v="Crime"/>
    <s v="Drama"/>
    <s v="Romance"/>
    <m/>
    <m/>
    <m/>
    <s v="Buffalo '66"/>
    <n v="36657"/>
    <n v="318"/>
    <s v="English"/>
    <s v="USA"/>
    <s v="R"/>
    <n v="1500000"/>
    <n v="1998"/>
    <n v="7.5"/>
    <n v="1.8"/>
    <n v="865931"/>
    <s v="Profit"/>
  </r>
  <r>
    <x v="32"/>
    <n v="445"/>
    <n v="103"/>
    <n v="53991137"/>
    <s v="Fantasy"/>
    <s v="Horror"/>
    <s v="Mystery"/>
    <s v="Thriller"/>
    <m/>
    <m/>
    <m/>
    <s v="Insidious"/>
    <n v="202800"/>
    <n v="752"/>
    <s v="English"/>
    <s v="USA"/>
    <s v="PG-13"/>
    <n v="1500000"/>
    <n v="2010"/>
    <n v="6.8"/>
    <n v="1.7"/>
    <n v="52491137"/>
    <s v="Profit"/>
  </r>
  <r>
    <x v="1536"/>
    <n v="94"/>
    <n v="114"/>
    <n v="1221261"/>
    <s v="Crime"/>
    <s v="Drama"/>
    <s v="Thriller"/>
    <m/>
    <m/>
    <m/>
    <m/>
    <s v="Nine Queens"/>
    <n v="38215"/>
    <n v="125"/>
    <s v="Spanish"/>
    <s v="Argentina"/>
    <s v="R"/>
    <n v="1500000"/>
    <n v="2000"/>
    <n v="7.9"/>
    <n v="1.9"/>
    <n v="-278739"/>
    <s v="Loss"/>
  </r>
  <r>
    <x v="1537"/>
    <n v="75"/>
    <n v="112"/>
    <n v="712294"/>
    <s v="Drama"/>
    <m/>
    <m/>
    <m/>
    <m/>
    <m/>
    <m/>
    <s v="The Ballad of Jack and Rose"/>
    <n v="9408"/>
    <n v="68"/>
    <s v="English"/>
    <s v="USA"/>
    <s v="R"/>
    <n v="1500000"/>
    <n v="2005"/>
    <n v="6.7"/>
    <n v="1.9"/>
    <n v="-787706"/>
    <s v="Loss"/>
  </r>
  <r>
    <x v="1538"/>
    <n v="97"/>
    <n v="104"/>
    <n v="3447339"/>
    <s v="Comedy"/>
    <s v="Romance"/>
    <m/>
    <m/>
    <m/>
    <m/>
    <m/>
    <s v="The To Do List"/>
    <n v="29517"/>
    <n v="79"/>
    <s v="English"/>
    <s v="USA"/>
    <s v="R"/>
    <n v="1500000"/>
    <n v="2013"/>
    <n v="5.8"/>
    <n v="1.7"/>
    <n v="1947339"/>
    <s v="Profit"/>
  </r>
  <r>
    <x v="1405"/>
    <n v="37"/>
    <n v="99"/>
    <n v="418953"/>
    <s v="Crime"/>
    <s v="Drama"/>
    <s v="Thriller"/>
    <m/>
    <m/>
    <m/>
    <m/>
    <s v="Killing Zoe"/>
    <n v="17322"/>
    <n v="93"/>
    <s v="English"/>
    <s v="France"/>
    <s v="R"/>
    <n v="1500000"/>
    <n v="1993"/>
    <n v="6.5"/>
    <n v="1.6"/>
    <n v="-1081047"/>
    <s v="Loss"/>
  </r>
  <r>
    <x v="1539"/>
    <n v="84"/>
    <n v="98"/>
    <n v="406035"/>
    <s v="Drama"/>
    <m/>
    <m/>
    <m/>
    <m/>
    <m/>
    <m/>
    <s v="The Believer"/>
    <n v="30314"/>
    <n v="159"/>
    <s v="English"/>
    <s v="USA"/>
    <s v="R"/>
    <n v="1500000"/>
    <n v="2001"/>
    <n v="7.2"/>
    <n v="1.6"/>
    <n v="-1093965"/>
    <s v="Loss"/>
  </r>
  <r>
    <x v="1026"/>
    <n v="127"/>
    <n v="100"/>
    <n v="373967"/>
    <s v="Horror"/>
    <s v="Mystery"/>
    <m/>
    <m/>
    <m/>
    <m/>
    <m/>
    <s v="Session 9"/>
    <n v="43839"/>
    <n v="481"/>
    <s v="English"/>
    <s v="USA"/>
    <s v="R"/>
    <n v="1500000"/>
    <n v="2001"/>
    <n v="6.5"/>
    <n v="1.7"/>
    <n v="-1126033"/>
    <s v="Loss"/>
  </r>
  <r>
    <x v="1540"/>
    <n v="32"/>
    <n v="80"/>
    <n v="194568"/>
    <s v="Comedy"/>
    <s v="Romance"/>
    <m/>
    <m/>
    <m/>
    <m/>
    <m/>
    <s v="I Want Someone to Eat Cheese With"/>
    <n v="2963"/>
    <n v="28"/>
    <s v="English"/>
    <s v="USA"/>
    <s v="R"/>
    <n v="1500000"/>
    <n v="2006"/>
    <n v="6.2"/>
    <n v="1.3"/>
    <n v="-1305432"/>
    <s v="Loss"/>
  </r>
  <r>
    <x v="1541"/>
    <n v="120"/>
    <n v="87"/>
    <n v="163245"/>
    <s v="Comedy"/>
    <s v="Drama"/>
    <s v="Family"/>
    <m/>
    <m/>
    <m/>
    <m/>
    <s v="Modern Times"/>
    <n v="143086"/>
    <n v="211"/>
    <s v="English"/>
    <s v="USA"/>
    <s v="G"/>
    <n v="1500000"/>
    <n v="1936"/>
    <n v="8.6"/>
    <n v="1.4"/>
    <n v="-1336755"/>
    <s v="Loss"/>
  </r>
  <r>
    <x v="1542"/>
    <n v="31"/>
    <n v="91"/>
    <n v="119841"/>
    <s v="Drama"/>
    <m/>
    <m/>
    <m/>
    <m/>
    <m/>
    <m/>
    <s v="Stolen Summer"/>
    <n v="2419"/>
    <n v="55"/>
    <s v="English"/>
    <s v="USA"/>
    <s v="PG"/>
    <n v="1500000"/>
    <n v="2002"/>
    <n v="6.5"/>
    <n v="1.5"/>
    <n v="-1380159"/>
    <s v="Loss"/>
  </r>
  <r>
    <x v="1543"/>
    <n v="100"/>
    <n v="84"/>
    <n v="173066"/>
    <s v="Comedy"/>
    <s v="Fantasy"/>
    <m/>
    <m/>
    <m/>
    <m/>
    <m/>
    <s v="My Name Is Bruce"/>
    <n v="21379"/>
    <n v="88"/>
    <s v="English"/>
    <s v="USA"/>
    <s v="R"/>
    <n v="1500000"/>
    <n v="2007"/>
    <n v="6.3"/>
    <n v="1.4"/>
    <n v="-1326934"/>
    <s v="Loss"/>
  </r>
  <r>
    <x v="1067"/>
    <n v="14"/>
    <n v="90"/>
    <n v="92362"/>
    <s v="Comedy"/>
    <s v="Drama"/>
    <m/>
    <m/>
    <m/>
    <m/>
    <m/>
    <s v="The Salon"/>
    <n v="444"/>
    <n v="5"/>
    <s v="English"/>
    <s v="USA"/>
    <s v="PG-13"/>
    <n v="1500000"/>
    <n v="2005"/>
    <n v="4.3"/>
    <n v="1.5"/>
    <n v="-1407638"/>
    <s v="Loss"/>
  </r>
  <r>
    <x v="1544"/>
    <n v="178"/>
    <n v="95"/>
    <n v="3478"/>
    <s v="Fantasy"/>
    <s v="Horror"/>
    <m/>
    <m/>
    <m/>
    <m/>
    <m/>
    <s v="Pontypool"/>
    <n v="22212"/>
    <n v="142"/>
    <s v="English"/>
    <s v="Canada"/>
    <s v="Not Rated"/>
    <n v="1500000"/>
    <n v="2008"/>
    <n v="6.7"/>
    <n v="1.6"/>
    <n v="-1496522"/>
    <s v="Loss"/>
  </r>
  <r>
    <x v="1545"/>
    <n v="46"/>
    <n v="90"/>
    <n v="52166"/>
    <s v="Drama"/>
    <m/>
    <m/>
    <m/>
    <m/>
    <m/>
    <m/>
    <s v="Trucker"/>
    <n v="2792"/>
    <n v="22"/>
    <s v="English"/>
    <s v="USA"/>
    <s v="R"/>
    <n v="2000000"/>
    <n v="2008"/>
    <n v="6.7"/>
    <n v="1.5"/>
    <n v="-1947834"/>
    <s v="Loss"/>
  </r>
  <r>
    <x v="982"/>
    <n v="234"/>
    <n v="101"/>
    <n v="1163508"/>
    <s v="Drama"/>
    <s v="Fantasy"/>
    <s v="Horror"/>
    <s v="Thriller"/>
    <m/>
    <m/>
    <m/>
    <s v="The Lords of Salem"/>
    <n v="20376"/>
    <n v="166"/>
    <s v="English"/>
    <s v="USA"/>
    <s v="R"/>
    <n v="2500000"/>
    <n v="2012"/>
    <n v="5.0999999999999996"/>
    <n v="1.7"/>
    <n v="-1336492"/>
    <s v="Loss"/>
  </r>
  <r>
    <x v="1546"/>
    <n v="145"/>
    <n v="83"/>
    <n v="184925485"/>
    <s v="Animation"/>
    <s v="Family"/>
    <s v="Fantasy"/>
    <s v="Musical"/>
    <m/>
    <m/>
    <m/>
    <s v="Snow White and the Seven Dwarfs"/>
    <n v="133348"/>
    <n v="204"/>
    <s v="English"/>
    <s v="USA"/>
    <s v="Approved"/>
    <n v="2000000"/>
    <n v="1937"/>
    <n v="7.7"/>
    <n v="1.4"/>
    <n v="182925485"/>
    <s v="Profit"/>
  </r>
  <r>
    <x v="1547"/>
    <n v="78"/>
    <n v="106"/>
    <n v="304124"/>
    <s v="Drama"/>
    <m/>
    <m/>
    <m/>
    <m/>
    <m/>
    <m/>
    <s v="The Holy Girl"/>
    <n v="2720"/>
    <n v="37"/>
    <s v="Spanish"/>
    <s v="Argentina"/>
    <s v="R"/>
    <n v="1400000"/>
    <n v="2004"/>
    <n v="6.7"/>
    <n v="1.8"/>
    <n v="-1095876"/>
    <s v="Loss"/>
  </r>
  <r>
    <x v="1548"/>
    <n v="60"/>
    <n v="94"/>
    <n v="36830"/>
    <s v="Adventure"/>
    <s v="Comedy"/>
    <s v="Horror"/>
    <m/>
    <m/>
    <m/>
    <m/>
    <s v="Incident at Loch Ness"/>
    <n v="3291"/>
    <n v="63"/>
    <s v="English"/>
    <s v="UK"/>
    <s v="PG-13"/>
    <n v="1400000"/>
    <n v="2004"/>
    <n v="6.6"/>
    <n v="1.6"/>
    <n v="-1363170"/>
    <s v="Loss"/>
  </r>
  <r>
    <x v="123"/>
    <n v="116"/>
    <n v="120"/>
    <n v="3650677"/>
    <s v="Comedy"/>
    <s v="Crime"/>
    <m/>
    <m/>
    <m/>
    <m/>
    <m/>
    <s v="Lock, Stock and Two Smoking Barrels"/>
    <n v="414976"/>
    <n v="523"/>
    <s v="English"/>
    <s v="UK"/>
    <s v="R"/>
    <n v="960000"/>
    <n v="1998"/>
    <n v="8.1999999999999993"/>
    <n v="2"/>
    <n v="2690677"/>
    <s v="Profit"/>
  </r>
  <r>
    <x v="1263"/>
    <n v="98"/>
    <n v="105"/>
    <n v="1647780"/>
    <s v="Drama"/>
    <m/>
    <m/>
    <m/>
    <m/>
    <m/>
    <m/>
    <s v="The Celebration"/>
    <n v="65951"/>
    <n v="258"/>
    <s v="Danish"/>
    <s v="Denmark"/>
    <s v="R"/>
    <n v="1300000"/>
    <n v="1998"/>
    <n v="8.1"/>
    <n v="1.8"/>
    <n v="347780"/>
    <s v="Profit"/>
  </r>
  <r>
    <x v="1549"/>
    <n v="43"/>
    <n v="95"/>
    <n v="695229"/>
    <s v="Comedy"/>
    <s v="Drama"/>
    <m/>
    <m/>
    <m/>
    <m/>
    <m/>
    <s v="Trees Lounge"/>
    <n v="11369"/>
    <n v="65"/>
    <s v="English"/>
    <s v="USA"/>
    <s v="R"/>
    <n v="1300000"/>
    <n v="1996"/>
    <n v="7.2"/>
    <n v="1.6"/>
    <n v="-604771"/>
    <s v="Loss"/>
  </r>
  <r>
    <x v="1550"/>
    <n v="15"/>
    <n v="135"/>
    <n v="638951"/>
    <s v="Drama"/>
    <m/>
    <m/>
    <m/>
    <m/>
    <m/>
    <m/>
    <s v="Journey from the Fall"/>
    <n v="775"/>
    <n v="19"/>
    <s v="Vietnamese"/>
    <s v="USA"/>
    <s v="R"/>
    <n v="1592000"/>
    <n v="2006"/>
    <n v="7.4"/>
    <n v="2.2000000000000002"/>
    <n v="-953049"/>
    <s v="Loss"/>
  </r>
  <r>
    <x v="1551"/>
    <n v="14"/>
    <n v="105"/>
    <n v="609042"/>
    <s v="Drama"/>
    <m/>
    <m/>
    <m/>
    <m/>
    <m/>
    <m/>
    <s v="The Basket"/>
    <n v="449"/>
    <n v="38"/>
    <s v="English"/>
    <s v="USA"/>
    <s v="PG"/>
    <n v="1300000"/>
    <n v="1999"/>
    <n v="6.5"/>
    <n v="1.8"/>
    <n v="-690958"/>
    <s v="Loss"/>
  </r>
  <r>
    <x v="1552"/>
    <n v="35"/>
    <n v="87"/>
    <n v="19539"/>
    <s v="Comedy"/>
    <m/>
    <m/>
    <m/>
    <m/>
    <m/>
    <m/>
    <s v="The Hebrew Hammer"/>
    <n v="4182"/>
    <n v="53"/>
    <s v="English"/>
    <s v="USA"/>
    <s v="R"/>
    <n v="1000000"/>
    <n v="2003"/>
    <n v="6.2"/>
    <n v="1.4"/>
    <n v="-980461"/>
    <s v="Loss"/>
  </r>
  <r>
    <x v="567"/>
    <n v="242"/>
    <n v="87"/>
    <n v="19100000"/>
    <s v="Horror"/>
    <s v="Mystery"/>
    <s v="Thriller"/>
    <m/>
    <m/>
    <m/>
    <m/>
    <s v="Friday the 13th Part 2"/>
    <n v="39690"/>
    <n v="394"/>
    <s v="English"/>
    <s v="USA"/>
    <s v="R"/>
    <n v="1250000"/>
    <n v="1981"/>
    <n v="6.1"/>
    <n v="1.4"/>
    <n v="17850000"/>
    <s v="Profit"/>
  </r>
  <r>
    <x v="1553"/>
    <n v="16"/>
    <n v="80"/>
    <n v="2833383"/>
    <s v="Drama"/>
    <s v="Music"/>
    <m/>
    <m/>
    <m/>
    <m/>
    <m/>
    <s v="Filly Brown"/>
    <n v="910"/>
    <n v="11"/>
    <s v="English"/>
    <s v="USA"/>
    <s v="R"/>
    <n v="427000"/>
    <n v="2012"/>
    <n v="5.7"/>
    <n v="1.3"/>
    <n v="2406383"/>
    <s v="Profit"/>
  </r>
  <r>
    <x v="143"/>
    <n v="58"/>
    <n v="100"/>
    <n v="24741700"/>
    <s v="Drama"/>
    <m/>
    <m/>
    <m/>
    <m/>
    <m/>
    <m/>
    <s v="Sex, Lies, and Videotape"/>
    <n v="37785"/>
    <n v="95"/>
    <s v="English"/>
    <s v="USA"/>
    <s v="R"/>
    <n v="1200000"/>
    <n v="1989"/>
    <n v="7.2"/>
    <n v="1.7"/>
    <n v="23541700"/>
    <s v="Profit"/>
  </r>
  <r>
    <x v="32"/>
    <n v="287"/>
    <n v="103"/>
    <n v="55153403"/>
    <s v="Horror"/>
    <s v="Mystery"/>
    <s v="Thriller"/>
    <m/>
    <m/>
    <m/>
    <m/>
    <s v="Saw"/>
    <n v="299127"/>
    <n v="1509"/>
    <s v="English"/>
    <s v="USA"/>
    <s v="R"/>
    <n v="1200000"/>
    <n v="2004"/>
    <n v="7.7"/>
    <n v="1.7"/>
    <n v="53953403"/>
    <s v="Profit"/>
  </r>
  <r>
    <x v="405"/>
    <n v="100"/>
    <n v="100"/>
    <n v="18488314"/>
    <s v="Comedy"/>
    <s v="Crime"/>
    <s v="Mystery"/>
    <m/>
    <m/>
    <m/>
    <m/>
    <s v="Super Troopers"/>
    <n v="76151"/>
    <n v="333"/>
    <s v="English"/>
    <s v="USA"/>
    <s v="R"/>
    <n v="1200000"/>
    <n v="2001"/>
    <n v="7.1"/>
    <n v="1.7"/>
    <n v="17288314"/>
    <s v="Profit"/>
  </r>
  <r>
    <x v="799"/>
    <n v="137"/>
    <n v="114"/>
    <n v="13876974"/>
    <s v="Comedy"/>
    <s v="Drama"/>
    <s v="Romance"/>
    <m/>
    <m/>
    <m/>
    <m/>
    <s v="Monsoon Wedding"/>
    <n v="19397"/>
    <n v="214"/>
    <s v="Hindi"/>
    <s v="India"/>
    <s v="R"/>
    <n v="7000000"/>
    <n v="2001"/>
    <n v="7.4"/>
    <n v="1.9"/>
    <n v="6876974"/>
    <s v="Profit"/>
  </r>
  <r>
    <x v="1054"/>
    <n v="122"/>
    <n v="111"/>
    <n v="9180275"/>
    <s v="Drama"/>
    <m/>
    <m/>
    <m/>
    <m/>
    <m/>
    <m/>
    <s v="You Can Count on Me"/>
    <n v="22145"/>
    <n v="231"/>
    <s v="English"/>
    <s v="USA"/>
    <s v="R"/>
    <n v="1200000"/>
    <n v="2000"/>
    <n v="7.7"/>
    <n v="1.8"/>
    <n v="7980275"/>
    <s v="Profit"/>
  </r>
  <r>
    <x v="1554"/>
    <n v="99"/>
    <n v="85"/>
    <n v="2199853"/>
    <s v="Comedy"/>
    <s v="Drama"/>
    <m/>
    <m/>
    <m/>
    <m/>
    <m/>
    <s v="But I'm a Cheerleader"/>
    <n v="19986"/>
    <n v="186"/>
    <s v="English"/>
    <s v="USA"/>
    <s v="R"/>
    <n v="1200000"/>
    <n v="1999"/>
    <n v="6.6"/>
    <n v="1.4"/>
    <n v="999853"/>
    <s v="Profit"/>
  </r>
  <r>
    <x v="1555"/>
    <n v="10"/>
    <n v="113"/>
    <n v="2859955"/>
    <s v="Drama"/>
    <s v="Sport"/>
    <m/>
    <m/>
    <m/>
    <m/>
    <m/>
    <s v="Home Run"/>
    <n v="2417"/>
    <n v="32"/>
    <s v="English"/>
    <s v="USA"/>
    <s v="PG-13"/>
    <n v="1200000"/>
    <n v="2013"/>
    <n v="6"/>
    <n v="1.9"/>
    <n v="1659955"/>
    <s v="Profit"/>
  </r>
  <r>
    <x v="160"/>
    <n v="173"/>
    <n v="99"/>
    <n v="2812029"/>
    <s v="Crime"/>
    <s v="Drama"/>
    <s v="Thriller"/>
    <m/>
    <m/>
    <m/>
    <m/>
    <s v="Reservoir Dogs"/>
    <n v="664719"/>
    <n v="931"/>
    <s v="English"/>
    <s v="USA"/>
    <s v="R"/>
    <n v="1200000"/>
    <n v="1992"/>
    <n v="8.4"/>
    <n v="1.6"/>
    <n v="1612029"/>
    <s v="Profit"/>
  </r>
  <r>
    <x v="689"/>
    <n v="181"/>
    <n v="142"/>
    <n v="6100000"/>
    <s v="Western"/>
    <m/>
    <m/>
    <m/>
    <m/>
    <m/>
    <m/>
    <s v="The Good, the Bad and the Ugly"/>
    <n v="503509"/>
    <n v="780"/>
    <s v="Italian"/>
    <s v="Italy"/>
    <s v="Approved"/>
    <n v="1200000"/>
    <n v="1966"/>
    <n v="8.9"/>
    <n v="2.4"/>
    <n v="4900000"/>
    <s v="Profit"/>
  </r>
  <r>
    <x v="1556"/>
    <n v="111"/>
    <n v="112"/>
    <n v="375723"/>
    <s v="Comedy"/>
    <s v="Drama"/>
    <m/>
    <m/>
    <m/>
    <m/>
    <m/>
    <s v="The Second Mother"/>
    <n v="7025"/>
    <n v="26"/>
    <s v="Portuguese"/>
    <s v="Brazil"/>
    <s v="R"/>
    <n v="4000000"/>
    <n v="2015"/>
    <n v="7.9"/>
    <n v="1.9"/>
    <n v="-3624277"/>
    <s v="Loss"/>
  </r>
  <r>
    <x v="1557"/>
    <n v="38"/>
    <n v="108"/>
    <n v="594904"/>
    <s v="Comedy"/>
    <s v="Drama"/>
    <m/>
    <m/>
    <m/>
    <m/>
    <m/>
    <s v="Blue Like Jazz"/>
    <n v="2582"/>
    <n v="89"/>
    <s v="English"/>
    <s v="USA"/>
    <s v="PG-13"/>
    <n v="1200000"/>
    <n v="2012"/>
    <n v="6"/>
    <n v="1.8"/>
    <n v="-605096"/>
    <s v="Loss"/>
  </r>
  <r>
    <x v="1558"/>
    <n v="12"/>
    <n v="88"/>
    <n v="58936"/>
    <s v="Comedy"/>
    <s v="Music"/>
    <m/>
    <m/>
    <m/>
    <m/>
    <m/>
    <s v="Down and Out with the Dolls"/>
    <n v="91"/>
    <n v="4"/>
    <s v="English"/>
    <s v="USA"/>
    <s v="R"/>
    <n v="1200000"/>
    <n v="2001"/>
    <n v="6.1"/>
    <n v="1.5"/>
    <n v="-1141064"/>
    <s v="Loss"/>
  </r>
  <r>
    <x v="301"/>
    <n v="9"/>
    <n v="91"/>
    <n v="2850263"/>
    <s v="Adventure"/>
    <s v="Comedy"/>
    <s v="Sport"/>
    <m/>
    <m/>
    <m/>
    <m/>
    <s v="Airborne"/>
    <n v="5061"/>
    <n v="70"/>
    <s v="English"/>
    <s v="USA"/>
    <s v="PG"/>
    <n v="2600000"/>
    <n v="1993"/>
    <n v="6.2"/>
    <n v="1.5"/>
    <n v="250263"/>
    <s v="Profit"/>
  </r>
  <r>
    <x v="1559"/>
    <n v="91"/>
    <n v="94"/>
    <n v="16101109"/>
    <s v="Comedy"/>
    <m/>
    <m/>
    <m/>
    <m/>
    <m/>
    <m/>
    <s v="Waiting..."/>
    <n v="76467"/>
    <n v="236"/>
    <s v="English"/>
    <s v="USA"/>
    <s v="R"/>
    <n v="3000000"/>
    <n v="2005"/>
    <n v="6.8"/>
    <n v="1.6"/>
    <n v="13101109"/>
    <s v="Profit"/>
  </r>
  <r>
    <x v="1560"/>
    <n v="57"/>
    <n v="92"/>
    <n v="1400000"/>
    <s v="Action"/>
    <s v="Drama"/>
    <s v="Horror"/>
    <s v="Thriller"/>
    <m/>
    <m/>
    <m/>
    <s v="From a Whisper to a Scream"/>
    <n v="1324"/>
    <n v="37"/>
    <s v="English"/>
    <s v="USA"/>
    <s v="R"/>
    <n v="1100000"/>
    <n v="1987"/>
    <n v="5.9"/>
    <n v="1.5"/>
    <n v="300000"/>
    <s v="Profit"/>
  </r>
  <r>
    <x v="1561"/>
    <n v="97"/>
    <n v="110"/>
    <n v="56129"/>
    <s v="Sci-Fi"/>
    <s v="Thriller"/>
    <m/>
    <m/>
    <m/>
    <m/>
    <m/>
    <s v="Beyond the Black Rainbow"/>
    <n v="6555"/>
    <n v="82"/>
    <s v="English"/>
    <s v="Canada"/>
    <s v="R"/>
    <n v="1100000"/>
    <n v="2010"/>
    <n v="6.1"/>
    <n v="1.8"/>
    <n v="-1043871"/>
    <s v="Loss"/>
  </r>
  <r>
    <x v="1562"/>
    <n v="481"/>
    <n v="102"/>
    <n v="4105123"/>
    <s v="Action"/>
    <s v="Crime"/>
    <s v="Thriller"/>
    <m/>
    <m/>
    <m/>
    <m/>
    <s v="The Raid: Redemption"/>
    <n v="148221"/>
    <n v="316"/>
    <s v="Indonesian"/>
    <s v="Indonesia"/>
    <s v="R"/>
    <n v="1100000"/>
    <n v="2011"/>
    <n v="7.6"/>
    <n v="1.7"/>
    <n v="3005123"/>
    <s v="Profit"/>
  </r>
  <r>
    <x v="513"/>
    <n v="141"/>
    <n v="145"/>
    <n v="117235247"/>
    <s v="Drama"/>
    <s v="Sport"/>
    <m/>
    <m/>
    <m/>
    <m/>
    <m/>
    <s v="Rocky"/>
    <n v="375240"/>
    <n v="542"/>
    <s v="English"/>
    <s v="USA"/>
    <s v="PG"/>
    <n v="960000"/>
    <n v="1976"/>
    <n v="8.1"/>
    <n v="2.4"/>
    <n v="116275247"/>
    <s v="Profit"/>
  </r>
  <r>
    <x v="1563"/>
    <n v="270"/>
    <n v="83"/>
    <n v="31537320"/>
    <s v="Horror"/>
    <s v="Mystery"/>
    <s v="Thriller"/>
    <m/>
    <m/>
    <m/>
    <m/>
    <s v="Unfriended"/>
    <n v="44329"/>
    <n v="309"/>
    <s v="English"/>
    <s v="USA"/>
    <s v="R"/>
    <n v="1000000"/>
    <n v="2014"/>
    <n v="5.7"/>
    <n v="1.4"/>
    <n v="30537320"/>
    <s v="Profit"/>
  </r>
  <r>
    <x v="244"/>
    <n v="161"/>
    <n v="91"/>
    <n v="17986000"/>
    <s v="Horror"/>
    <m/>
    <m/>
    <m/>
    <m/>
    <m/>
    <m/>
    <s v="The Howling"/>
    <n v="22773"/>
    <n v="195"/>
    <s v="English"/>
    <s v="USA"/>
    <s v="R"/>
    <n v="1000000"/>
    <n v="1981"/>
    <n v="6.6"/>
    <n v="1.5"/>
    <n v="16986000"/>
    <s v="Profit"/>
  </r>
  <r>
    <x v="1219"/>
    <n v="184"/>
    <n v="110"/>
    <n v="16067035"/>
    <s v="Action"/>
    <s v="Adventure"/>
    <s v="Thriller"/>
    <m/>
    <m/>
    <m/>
    <m/>
    <s v="Dr. No"/>
    <n v="116642"/>
    <n v="389"/>
    <s v="English"/>
    <s v="UK"/>
    <s v="Approved"/>
    <n v="1100000"/>
    <n v="1962"/>
    <n v="7.3"/>
    <n v="1.8"/>
    <n v="14967035"/>
    <s v="Profit"/>
  </r>
  <r>
    <x v="1564"/>
    <n v="270"/>
    <n v="86"/>
    <n v="18112929"/>
    <s v="Horror"/>
    <s v="Mystery"/>
    <s v="Sci-Fi"/>
    <s v="Thriller"/>
    <m/>
    <m/>
    <m/>
    <s v="Chernobyl Diaries"/>
    <n v="52642"/>
    <n v="271"/>
    <s v="English"/>
    <s v="USA"/>
    <s v="R"/>
    <n v="1000000"/>
    <n v="2012"/>
    <n v="5"/>
    <n v="1.4"/>
    <n v="17112929"/>
    <s v="Profit"/>
  </r>
  <r>
    <x v="1565"/>
    <n v="203"/>
    <n v="86"/>
    <n v="14564027"/>
    <s v="Fantasy"/>
    <s v="Horror"/>
    <m/>
    <m/>
    <m/>
    <m/>
    <m/>
    <s v="Hellraiser"/>
    <n v="76407"/>
    <n v="335"/>
    <s v="English"/>
    <s v="UK"/>
    <s v="R"/>
    <n v="1000000"/>
    <n v="1987"/>
    <n v="7"/>
    <n v="1.4"/>
    <n v="13564027"/>
    <s v="Profit"/>
  </r>
  <r>
    <x v="1566"/>
    <n v="29"/>
    <n v="120"/>
    <n v="20773070"/>
    <s v="Drama"/>
    <m/>
    <m/>
    <m/>
    <m/>
    <m/>
    <m/>
    <s v="God's Not Dead 2"/>
    <n v="4501"/>
    <n v="102"/>
    <s v="English"/>
    <s v="USA"/>
    <s v="PG"/>
    <n v="5000000"/>
    <n v="2016"/>
    <n v="3.4"/>
    <n v="2"/>
    <n v="15773070"/>
    <s v="Profit"/>
  </r>
  <r>
    <x v="709"/>
    <n v="137"/>
    <n v="90"/>
    <n v="10042266"/>
    <s v="Drama"/>
    <s v="Horror"/>
    <s v="Mystery"/>
    <s v="Thriller"/>
    <m/>
    <m/>
    <m/>
    <s v="Cry_Wolf"/>
    <n v="23021"/>
    <n v="220"/>
    <s v="English"/>
    <s v="USA"/>
    <s v="PG-13"/>
    <n v="1000000"/>
    <n v="2005"/>
    <n v="5.9"/>
    <n v="1.5"/>
    <n v="9042266"/>
    <s v="Profit"/>
  </r>
  <r>
    <x v="1567"/>
    <n v="107"/>
    <n v="99"/>
    <n v="10037390"/>
    <s v="Action"/>
    <s v="Adventure"/>
    <s v="Drama"/>
    <s v="Sci-Fi"/>
    <s v="Thriller"/>
    <m/>
    <m/>
    <s v="Godzilla 2000"/>
    <n v="5442"/>
    <n v="140"/>
    <s v="Japanese"/>
    <s v="Japan"/>
    <s v="PG"/>
    <n v="1000000000"/>
    <n v="1999"/>
    <n v="6"/>
    <n v="1.6"/>
    <n v="-989962610"/>
    <s v="Loss"/>
  </r>
  <r>
    <x v="999"/>
    <n v="377"/>
    <n v="112"/>
    <n v="9701559"/>
    <s v="Drama"/>
    <s v="Romance"/>
    <m/>
    <m/>
    <m/>
    <m/>
    <m/>
    <s v="Blue Valentine"/>
    <n v="141425"/>
    <n v="283"/>
    <s v="English"/>
    <s v="USA"/>
    <s v="R"/>
    <n v="3500000"/>
    <n v="2010"/>
    <n v="7.4"/>
    <n v="1.9"/>
    <n v="6201559"/>
    <s v="Profit"/>
  </r>
  <r>
    <x v="1568"/>
    <n v="169"/>
    <n v="103"/>
    <n v="9013113"/>
    <s v="Adventure"/>
    <s v="Comedy"/>
    <s v="Drama"/>
    <m/>
    <m/>
    <m/>
    <m/>
    <s v="Transamerica"/>
    <n v="36321"/>
    <n v="230"/>
    <s v="English"/>
    <s v="USA"/>
    <s v="R"/>
    <n v="1000000"/>
    <n v="2005"/>
    <n v="7.4"/>
    <n v="1.7"/>
    <n v="8013113"/>
    <s v="Profit"/>
  </r>
  <r>
    <x v="848"/>
    <n v="225"/>
    <n v="83"/>
    <n v="53245055"/>
    <s v="Horror"/>
    <m/>
    <m/>
    <m/>
    <m/>
    <m/>
    <m/>
    <s v="The Devil Inside"/>
    <n v="30570"/>
    <n v="290"/>
    <s v="English"/>
    <s v="USA"/>
    <s v="R"/>
    <n v="1000000"/>
    <n v="2012"/>
    <n v="4.2"/>
    <n v="1.4"/>
    <n v="52245055"/>
    <s v="Profit"/>
  </r>
  <r>
    <x v="1569"/>
    <n v="101"/>
    <n v="109"/>
    <n v="9000000"/>
    <s v="Comedy"/>
    <s v="Drama"/>
    <s v="Music"/>
    <m/>
    <m/>
    <m/>
    <m/>
    <s v="Beyond the Valley of the Dolls"/>
    <n v="7584"/>
    <n v="137"/>
    <s v="English"/>
    <s v="USA"/>
    <s v="X"/>
    <n v="900000"/>
    <n v="1970"/>
    <n v="6.2"/>
    <n v="1.8"/>
    <n v="8100000"/>
    <s v="Profit"/>
  </r>
  <r>
    <x v="1268"/>
    <n v="285"/>
    <n v="100"/>
    <n v="7186670"/>
    <s v="Adventure"/>
    <s v="Horror"/>
    <m/>
    <m/>
    <m/>
    <m/>
    <m/>
    <s v="The Green Inferno"/>
    <n v="21468"/>
    <n v="164"/>
    <s v="English"/>
    <s v="USA"/>
    <s v="R"/>
    <n v="6000000"/>
    <n v="2013"/>
    <n v="5.4"/>
    <n v="1.7"/>
    <n v="1186670"/>
    <s v="Profit"/>
  </r>
  <r>
    <x v="1570"/>
    <n v="337"/>
    <n v="95"/>
    <n v="5997134"/>
    <s v="Biography"/>
    <s v="Comedy"/>
    <s v="Drama"/>
    <s v="Romance"/>
    <m/>
    <m/>
    <m/>
    <s v="The Sessions"/>
    <n v="36381"/>
    <n v="126"/>
    <s v="English"/>
    <s v="USA"/>
    <s v="R"/>
    <n v="1000000"/>
    <n v="2012"/>
    <n v="7.2"/>
    <n v="1.6"/>
    <n v="4997134"/>
    <s v="Profit"/>
  </r>
  <r>
    <x v="1026"/>
    <n v="38"/>
    <n v="104"/>
    <n v="3386698"/>
    <s v="Comedy"/>
    <s v="Drama"/>
    <s v="Romance"/>
    <m/>
    <m/>
    <m/>
    <m/>
    <s v="Next Stop Wonderland"/>
    <n v="4195"/>
    <n v="86"/>
    <s v="English"/>
    <s v="USA"/>
    <s v="R"/>
    <n v="1000000"/>
    <n v="1998"/>
    <n v="6.7"/>
    <n v="1.7"/>
    <n v="2386698"/>
    <s v="Profit"/>
  </r>
  <r>
    <x v="1571"/>
    <n v="181"/>
    <n v="97"/>
    <n v="2508841"/>
    <s v="Crime"/>
    <s v="Drama"/>
    <m/>
    <m/>
    <m/>
    <m/>
    <m/>
    <s v="Frozen River"/>
    <n v="21746"/>
    <n v="93"/>
    <s v="English"/>
    <s v="USA"/>
    <s v="R"/>
    <n v="1000000"/>
    <n v="2008"/>
    <n v="7.2"/>
    <n v="1.6"/>
    <n v="1508841"/>
    <s v="Profit"/>
  </r>
  <r>
    <x v="1572"/>
    <n v="149"/>
    <n v="91"/>
    <n v="4946250"/>
    <s v="Documentary"/>
    <s v="Music"/>
    <m/>
    <m/>
    <m/>
    <m/>
    <m/>
    <s v="20 Feet from Stardom"/>
    <n v="9540"/>
    <n v="80"/>
    <s v="English"/>
    <s v="USA"/>
    <s v="PG-13"/>
    <n v="1000000"/>
    <n v="2013"/>
    <n v="7.4"/>
    <n v="1.5"/>
    <n v="3946250"/>
    <s v="Profit"/>
  </r>
  <r>
    <x v="1340"/>
    <n v="54"/>
    <n v="84"/>
    <n v="1950218"/>
    <s v="Comedy"/>
    <s v="Drama"/>
    <m/>
    <m/>
    <m/>
    <m/>
    <m/>
    <s v="Two Girls and a Guy"/>
    <n v="5933"/>
    <n v="102"/>
    <s v="English"/>
    <s v="USA"/>
    <s v="R"/>
    <n v="1000000"/>
    <n v="1997"/>
    <n v="5.6"/>
    <n v="1.4"/>
    <n v="950218"/>
    <s v="Profit"/>
  </r>
  <r>
    <x v="1248"/>
    <n v="18"/>
    <n v="86"/>
    <n v="1277257"/>
    <s v="Comedy"/>
    <s v="Drama"/>
    <s v="Romance"/>
    <m/>
    <m/>
    <m/>
    <m/>
    <s v="Walking and Talking"/>
    <n v="2629"/>
    <n v="32"/>
    <s v="English"/>
    <s v="UK"/>
    <s v="R"/>
    <n v="1000000"/>
    <n v="1996"/>
    <n v="6.8"/>
    <n v="1.4"/>
    <n v="277257"/>
    <s v="Profit"/>
  </r>
  <r>
    <x v="1573"/>
    <n v="87"/>
    <n v="92"/>
    <n v="1677838"/>
    <s v="Documentary"/>
    <m/>
    <m/>
    <m/>
    <m/>
    <m/>
    <m/>
    <s v="Who Killed the Electric Car?"/>
    <n v="11283"/>
    <n v="155"/>
    <s v="English"/>
    <s v="USA"/>
    <s v="PG"/>
    <n v="1000000"/>
    <n v="2006"/>
    <n v="7.7"/>
    <n v="1.5"/>
    <n v="677838"/>
    <s v="Profit"/>
  </r>
  <r>
    <x v="1574"/>
    <n v="51"/>
    <n v="94"/>
    <n v="1744858"/>
    <s v="Comedy"/>
    <s v="Drama"/>
    <s v="Romance"/>
    <s v="Sport"/>
    <m/>
    <m/>
    <m/>
    <s v="The Broken Hearts Club: A Romantic Comedy"/>
    <n v="6084"/>
    <n v="120"/>
    <s v="English"/>
    <s v="USA"/>
    <s v="R"/>
    <n v="1000000"/>
    <n v="2000"/>
    <n v="7"/>
    <n v="1.6"/>
    <n v="744858"/>
    <s v="Profit"/>
  </r>
  <r>
    <x v="1575"/>
    <n v="16"/>
    <n v="100"/>
    <n v="982214"/>
    <s v="Drama"/>
    <m/>
    <m/>
    <m/>
    <m/>
    <m/>
    <m/>
    <s v="Slam"/>
    <n v="1976"/>
    <n v="51"/>
    <s v="English"/>
    <s v="USA"/>
    <s v="R"/>
    <n v="1000000"/>
    <n v="1998"/>
    <n v="7.2"/>
    <n v="1.7"/>
    <n v="-17786"/>
    <s v="Loss"/>
  </r>
  <r>
    <x v="1576"/>
    <n v="12"/>
    <n v="119"/>
    <n v="798341"/>
    <s v="Crime"/>
    <s v="Drama"/>
    <s v="Mystery"/>
    <m/>
    <m/>
    <m/>
    <m/>
    <s v="Brigham City"/>
    <n v="983"/>
    <n v="63"/>
    <s v="English"/>
    <s v="USA"/>
    <s v="PG-13"/>
    <n v="1000000"/>
    <n v="2001"/>
    <n v="7.2"/>
    <n v="2"/>
    <n v="-201659"/>
    <s v="Loss"/>
  </r>
  <r>
    <x v="816"/>
    <n v="59"/>
    <n v="92"/>
    <n v="582024"/>
    <s v="Comedy"/>
    <s v="Sci-Fi"/>
    <m/>
    <m/>
    <m/>
    <m/>
    <m/>
    <s v="Orgazmo"/>
    <n v="30396"/>
    <n v="168"/>
    <s v="English"/>
    <s v="USA"/>
    <s v="NC-17"/>
    <n v="1000000"/>
    <n v="1997"/>
    <n v="6.2"/>
    <n v="1.5"/>
    <n v="-417976"/>
    <s v="Loss"/>
  </r>
  <r>
    <x v="450"/>
    <n v="88"/>
    <n v="108"/>
    <n v="548712"/>
    <s v="Drama"/>
    <s v="Romance"/>
    <m/>
    <m/>
    <m/>
    <m/>
    <m/>
    <s v="All the Real Girls"/>
    <n v="9233"/>
    <n v="126"/>
    <s v="English"/>
    <s v="USA"/>
    <s v="R"/>
    <n v="2500000"/>
    <n v="2003"/>
    <n v="6.9"/>
    <n v="1.8"/>
    <n v="-1951288"/>
    <s v="Loss"/>
  </r>
  <r>
    <x v="1577"/>
    <n v="28"/>
    <n v="97"/>
    <n v="464655"/>
    <s v="Comedy"/>
    <s v="Drama"/>
    <m/>
    <m/>
    <m/>
    <m/>
    <m/>
    <s v="Dream with the Fishes"/>
    <n v="1524"/>
    <n v="29"/>
    <s v="English"/>
    <s v="USA"/>
    <s v="R"/>
    <n v="1000000"/>
    <n v="1997"/>
    <n v="7"/>
    <n v="1.6"/>
    <n v="-535345"/>
    <s v="Loss"/>
  </r>
  <r>
    <x v="1578"/>
    <n v="44"/>
    <n v="88"/>
    <n v="464126"/>
    <s v="Drama"/>
    <m/>
    <m/>
    <m/>
    <m/>
    <m/>
    <m/>
    <s v="Blue Car"/>
    <n v="3142"/>
    <n v="68"/>
    <s v="English"/>
    <s v="USA"/>
    <s v="R"/>
    <n v="1000000"/>
    <n v="2002"/>
    <n v="6.7"/>
    <n v="1.5"/>
    <n v="-535874"/>
    <s v="Loss"/>
  </r>
  <r>
    <x v="1579"/>
    <n v="117"/>
    <n v="88"/>
    <n v="104077"/>
    <s v="Comedy"/>
    <s v="Drama"/>
    <s v="Fantasy"/>
    <s v="Romance"/>
    <m/>
    <m/>
    <m/>
    <s v="Wristcutters: A Love Story"/>
    <n v="46076"/>
    <n v="88"/>
    <s v="English"/>
    <s v="USA"/>
    <s v="R"/>
    <n v="1000000"/>
    <n v="2006"/>
    <n v="7.4"/>
    <n v="1.5"/>
    <n v="-895923"/>
    <s v="Loss"/>
  </r>
  <r>
    <x v="1580"/>
    <n v="29"/>
    <n v="79"/>
    <n v="279282"/>
    <s v="Comedy"/>
    <s v="Drama"/>
    <s v="Romance"/>
    <m/>
    <m/>
    <m/>
    <m/>
    <s v="The Battle of Shaker Heights"/>
    <n v="3806"/>
    <n v="49"/>
    <s v="English"/>
    <s v="USA"/>
    <s v="PG-13"/>
    <n v="1000000"/>
    <n v="2003"/>
    <n v="6.1"/>
    <n v="1.3"/>
    <n v="-720718"/>
    <s v="Loss"/>
  </r>
  <r>
    <x v="1581"/>
    <n v="248"/>
    <n v="96"/>
    <n v="484221"/>
    <s v="Biography"/>
    <s v="Crime"/>
    <s v="Documentary"/>
    <s v="History"/>
    <m/>
    <m/>
    <m/>
    <s v="The Act of Killing"/>
    <n v="23836"/>
    <n v="107"/>
    <s v="Indonesian"/>
    <s v="UK"/>
    <s v="Not Rated"/>
    <n v="1000000"/>
    <n v="2012"/>
    <n v="8.1999999999999993"/>
    <n v="1.6"/>
    <n v="-515779"/>
    <s v="Loss"/>
  </r>
  <r>
    <x v="1582"/>
    <n v="84"/>
    <n v="53"/>
    <n v="274661"/>
    <s v="Crime"/>
    <s v="Documentary"/>
    <s v="War"/>
    <m/>
    <m/>
    <m/>
    <m/>
    <s v="Taxi to the Dark Side"/>
    <n v="10564"/>
    <n v="40"/>
    <s v="English"/>
    <s v="USA"/>
    <s v="R"/>
    <n v="1000000"/>
    <n v="2007"/>
    <n v="7.7"/>
    <n v="0.9"/>
    <n v="-725339"/>
    <s v="Loss"/>
  </r>
  <r>
    <x v="1583"/>
    <n v="40"/>
    <n v="97"/>
    <n v="144431"/>
    <s v="Documentary"/>
    <s v="Sport"/>
    <m/>
    <m/>
    <m/>
    <m/>
    <m/>
    <s v="Once in a Lifetime: The Extraordinary Story of the New York Cosmos"/>
    <n v="1290"/>
    <n v="13"/>
    <s v="English"/>
    <s v="UK"/>
    <s v="PG-13"/>
    <n v="1000000"/>
    <n v="2006"/>
    <n v="7.3"/>
    <n v="1.6"/>
    <n v="-855569"/>
    <s v="Loss"/>
  </r>
  <r>
    <x v="1584"/>
    <n v="31"/>
    <n v="91"/>
    <n v="287761"/>
    <s v="Adventure"/>
    <s v="Biography"/>
    <s v="Documentary"/>
    <s v="Drama"/>
    <m/>
    <m/>
    <m/>
    <s v="Antarctica: A Year on Ice"/>
    <n v="2482"/>
    <n v="16"/>
    <s v="English"/>
    <s v="New Zealand"/>
    <s v="PG"/>
    <n v="1000000"/>
    <n v="2013"/>
    <n v="7.6"/>
    <n v="1.5"/>
    <n v="-712239"/>
    <s v="Loss"/>
  </r>
  <r>
    <x v="1585"/>
    <n v="2"/>
    <n v="112"/>
    <n v="96734"/>
    <s v="Action"/>
    <s v="Drama"/>
    <m/>
    <m/>
    <m/>
    <m/>
    <m/>
    <s v="Hardflip"/>
    <n v="606"/>
    <n v="5"/>
    <s v="English"/>
    <s v="USA"/>
    <s v="PG-13"/>
    <n v="1000000"/>
    <n v="2012"/>
    <n v="5.6"/>
    <n v="1.9"/>
    <n v="-903266"/>
    <s v="Loss"/>
  </r>
  <r>
    <x v="1586"/>
    <n v="238"/>
    <n v="95"/>
    <n v="100659"/>
    <s v="Horror"/>
    <m/>
    <m/>
    <m/>
    <m/>
    <m/>
    <m/>
    <s v="The House of the Devil"/>
    <n v="30160"/>
    <n v="193"/>
    <s v="English"/>
    <s v="USA"/>
    <s v="R"/>
    <n v="900000"/>
    <n v="2009"/>
    <n v="6.4"/>
    <n v="1.6"/>
    <n v="-799341"/>
    <s v="Loss"/>
  </r>
  <r>
    <x v="1587"/>
    <n v="112"/>
    <n v="93"/>
    <n v="48430"/>
    <s v="Comedy"/>
    <s v="Crime"/>
    <s v="Thriller"/>
    <m/>
    <m/>
    <m/>
    <m/>
    <s v="The Perfect Host"/>
    <n v="20176"/>
    <n v="73"/>
    <s v="English"/>
    <s v="USA"/>
    <s v="R"/>
    <n v="500000"/>
    <n v="2010"/>
    <n v="6.8"/>
    <n v="1.6"/>
    <n v="-451570"/>
    <s v="Loss"/>
  </r>
  <r>
    <x v="499"/>
    <n v="33"/>
    <n v="88"/>
    <n v="21210"/>
    <s v="Comedy"/>
    <s v="Crime"/>
    <m/>
    <m/>
    <m/>
    <m/>
    <m/>
    <s v="Safe Men"/>
    <n v="2735"/>
    <n v="52"/>
    <s v="English"/>
    <s v="USA"/>
    <s v="R"/>
    <n v="1000000"/>
    <n v="1998"/>
    <n v="6.1"/>
    <n v="1.5"/>
    <n v="-978790"/>
    <s v="Loss"/>
  </r>
  <r>
    <x v="602"/>
    <n v="29"/>
    <n v="82"/>
    <n v="12996"/>
    <s v="Action"/>
    <s v="Comedy"/>
    <s v="Fantasy"/>
    <s v="Sci-Fi"/>
    <m/>
    <m/>
    <m/>
    <s v="The Specials"/>
    <n v="1938"/>
    <n v="54"/>
    <s v="English"/>
    <s v="USA"/>
    <s v="R"/>
    <n v="1000000"/>
    <n v="2000"/>
    <n v="6"/>
    <n v="1.4"/>
    <n v="-987004"/>
    <s v="Loss"/>
  </r>
  <r>
    <x v="1588"/>
    <n v="71"/>
    <n v="78"/>
    <n v="10018"/>
    <s v="Crime"/>
    <s v="Drama"/>
    <s v="Thriller"/>
    <m/>
    <m/>
    <m/>
    <m/>
    <s v="Alone with Her"/>
    <n v="3228"/>
    <n v="31"/>
    <s v="English"/>
    <s v="USA"/>
    <s v="Not Rated"/>
    <n v="1000000"/>
    <n v="2006"/>
    <n v="6.1"/>
    <n v="1.3"/>
    <n v="-989982"/>
    <s v="Loss"/>
  </r>
  <r>
    <x v="1589"/>
    <n v="36"/>
    <n v="97"/>
    <n v="62480"/>
    <s v="Drama"/>
    <s v="Sci-Fi"/>
    <m/>
    <m/>
    <m/>
    <m/>
    <m/>
    <s v="Creative Control"/>
    <n v="1048"/>
    <n v="7"/>
    <s v="English"/>
    <s v="USA"/>
    <s v="R"/>
    <n v="1000000"/>
    <n v="2015"/>
    <n v="5.5"/>
    <n v="1.6"/>
    <n v="-937520"/>
    <s v="Loss"/>
  </r>
  <r>
    <x v="1590"/>
    <n v="56"/>
    <n v="81"/>
    <n v="6387"/>
    <s v="Comedy"/>
    <s v="Drama"/>
    <s v="Sci-Fi"/>
    <m/>
    <m/>
    <m/>
    <m/>
    <s v="Special"/>
    <n v="4862"/>
    <n v="37"/>
    <s v="English"/>
    <s v="USA"/>
    <s v="R"/>
    <n v="1000000"/>
    <n v="2006"/>
    <n v="6.9"/>
    <n v="1.4"/>
    <n v="-993613"/>
    <s v="Loss"/>
  </r>
  <r>
    <x v="809"/>
    <n v="8"/>
    <n v="88"/>
    <n v="721"/>
    <s v="Action"/>
    <s v="Drama"/>
    <m/>
    <m/>
    <m/>
    <m/>
    <m/>
    <s v="In Her Line of Fire"/>
    <n v="783"/>
    <n v="12"/>
    <s v="English"/>
    <s v="Germany"/>
    <s v="R"/>
    <n v="1000000"/>
    <n v="2006"/>
    <n v="4.0999999999999996"/>
    <n v="1.5"/>
    <n v="-999279"/>
    <s v="Loss"/>
  </r>
  <r>
    <x v="1591"/>
    <n v="9"/>
    <n v="96"/>
    <n v="703"/>
    <s v="Comedy"/>
    <s v="Drama"/>
    <m/>
    <m/>
    <m/>
    <m/>
    <m/>
    <s v="The Jimmy Show"/>
    <n v="480"/>
    <n v="21"/>
    <s v="English"/>
    <s v="USA"/>
    <s v="R"/>
    <n v="1500000"/>
    <n v="2001"/>
    <n v="5.4"/>
    <n v="1.6"/>
    <n v="-1499297"/>
    <s v="Loss"/>
  </r>
  <r>
    <x v="1592"/>
    <n v="134"/>
    <n v="108"/>
    <n v="9600000"/>
    <s v="Crime"/>
    <s v="Drama"/>
    <s v="Romance"/>
    <m/>
    <m/>
    <m/>
    <m/>
    <s v="On the Waterfront"/>
    <n v="100890"/>
    <n v="281"/>
    <s v="English"/>
    <s v="USA"/>
    <s v="Not Rated"/>
    <n v="910000"/>
    <n v="1954"/>
    <n v="8.1999999999999993"/>
    <n v="1.8"/>
    <n v="8690000"/>
    <s v="Profit"/>
  </r>
  <r>
    <x v="1593"/>
    <n v="18"/>
    <n v="100"/>
    <n v="20186"/>
    <s v="Comedy"/>
    <m/>
    <m/>
    <m/>
    <m/>
    <m/>
    <m/>
    <s v="L!fe Happens"/>
    <n v="6025"/>
    <n v="15"/>
    <s v="English"/>
    <s v="USA"/>
    <s v="R"/>
    <n v="930000"/>
    <n v="2011"/>
    <n v="5.7"/>
    <n v="1.7"/>
    <n v="-909814"/>
    <s v="Loss"/>
  </r>
  <r>
    <x v="1594"/>
    <n v="233"/>
    <n v="113"/>
    <n v="1185783"/>
    <s v="Drama"/>
    <m/>
    <m/>
    <m/>
    <m/>
    <m/>
    <m/>
    <s v="4 Months, 3 Weeks and 2 Days"/>
    <n v="44763"/>
    <n v="172"/>
    <s v="Romanian"/>
    <s v="Romania"/>
    <s v="Not Rated"/>
    <n v="590000"/>
    <n v="2007"/>
    <n v="7.9"/>
    <n v="1.9"/>
    <n v="595783"/>
    <s v="Profit"/>
  </r>
  <r>
    <x v="296"/>
    <n v="231"/>
    <n v="104"/>
    <n v="1007962"/>
    <s v="Crime"/>
    <s v="Drama"/>
    <s v="Thriller"/>
    <m/>
    <m/>
    <m/>
    <m/>
    <s v="Hard Candy"/>
    <n v="131969"/>
    <n v="651"/>
    <s v="English"/>
    <s v="USA"/>
    <s v="R"/>
    <n v="950000"/>
    <n v="2005"/>
    <n v="7.1"/>
    <n v="1.7"/>
    <n v="57962"/>
    <s v="Profit"/>
  </r>
  <r>
    <x v="1554"/>
    <n v="65"/>
    <n v="91"/>
    <n v="381186"/>
    <s v="Drama"/>
    <s v="Thriller"/>
    <m/>
    <m/>
    <m/>
    <m/>
    <m/>
    <s v="The Quiet"/>
    <n v="13485"/>
    <n v="90"/>
    <s v="English"/>
    <s v="USA"/>
    <s v="R"/>
    <n v="900000"/>
    <n v="2005"/>
    <n v="6.4"/>
    <n v="1.5"/>
    <n v="-518814"/>
    <s v="Loss"/>
  </r>
  <r>
    <x v="570"/>
    <n v="327"/>
    <n v="85"/>
    <n v="16097842"/>
    <s v="Biography"/>
    <s v="Drama"/>
    <s v="Romance"/>
    <m/>
    <m/>
    <m/>
    <m/>
    <s v="Fruitvale Station"/>
    <n v="53919"/>
    <n v="168"/>
    <s v="English"/>
    <s v="USA"/>
    <s v="R"/>
    <n v="900000"/>
    <n v="2013"/>
    <n v="7.5"/>
    <n v="1.4"/>
    <n v="15197842"/>
    <s v="Profit"/>
  </r>
  <r>
    <x v="1595"/>
    <n v="62"/>
    <n v="101"/>
    <n v="6643"/>
    <s v="Comedy"/>
    <s v="Fantasy"/>
    <s v="Thriller"/>
    <m/>
    <m/>
    <m/>
    <m/>
    <s v="The Brass Teapot"/>
    <n v="11965"/>
    <n v="39"/>
    <s v="English"/>
    <s v="USA"/>
    <s v="R"/>
    <n v="900000"/>
    <n v="2012"/>
    <n v="6.4"/>
    <n v="1.7"/>
    <n v="-893357"/>
    <s v="Loss"/>
  </r>
  <r>
    <x v="1596"/>
    <n v="35"/>
    <n v="107"/>
    <n v="819939"/>
    <s v="Comedy"/>
    <s v="Drama"/>
    <s v="Romance"/>
    <m/>
    <m/>
    <m/>
    <m/>
    <s v="Latter Days"/>
    <n v="14580"/>
    <n v="252"/>
    <s v="English"/>
    <s v="USA"/>
    <s v="R"/>
    <n v="850000"/>
    <n v="2003"/>
    <n v="7.2"/>
    <n v="1.8"/>
    <n v="-30061"/>
    <s v="Loss"/>
  </r>
  <r>
    <x v="1597"/>
    <n v="115"/>
    <n v="88"/>
    <n v="1243961"/>
    <s v="Comedy"/>
    <m/>
    <m/>
    <m/>
    <m/>
    <m/>
    <m/>
    <s v="For a Good Time, Call..."/>
    <n v="13421"/>
    <n v="34"/>
    <s v="English"/>
    <s v="USA"/>
    <s v="R"/>
    <n v="850000"/>
    <n v="2012"/>
    <n v="6"/>
    <n v="1.5"/>
    <n v="393961"/>
    <s v="Profit"/>
  </r>
  <r>
    <x v="1598"/>
    <n v="16"/>
    <n v="95"/>
    <n v="15278"/>
    <s v="Drama"/>
    <s v="Fantasy"/>
    <s v="Sci-Fi"/>
    <m/>
    <m/>
    <m/>
    <m/>
    <s v="Time Changer"/>
    <n v="1742"/>
    <n v="158"/>
    <s v="English"/>
    <s v="USA"/>
    <s v="PG"/>
    <n v="825000"/>
    <n v="2002"/>
    <n v="5.6"/>
    <n v="1.6"/>
    <n v="-809722"/>
    <s v="Loss"/>
  </r>
  <r>
    <x v="1599"/>
    <n v="354"/>
    <n v="123"/>
    <n v="7098492"/>
    <s v="Drama"/>
    <s v="Mystery"/>
    <m/>
    <m/>
    <m/>
    <m/>
    <m/>
    <s v="A Separation"/>
    <n v="151812"/>
    <n v="264"/>
    <s v="Persian"/>
    <s v="Iran"/>
    <s v="PG-13"/>
    <n v="500000"/>
    <n v="2011"/>
    <n v="8.4"/>
    <n v="2"/>
    <n v="6598492"/>
    <s v="Profit"/>
  </r>
  <r>
    <x v="1600"/>
    <n v="74"/>
    <n v="88"/>
    <n v="4771000"/>
    <s v="Comedy"/>
    <s v="Drama"/>
    <m/>
    <m/>
    <m/>
    <m/>
    <m/>
    <s v="Welcome to the Dollhouse"/>
    <n v="26513"/>
    <n v="174"/>
    <s v="English"/>
    <s v="USA"/>
    <s v="R"/>
    <n v="800000"/>
    <n v="1995"/>
    <n v="7.5"/>
    <n v="1.5"/>
    <n v="3971000"/>
    <s v="Profit"/>
  </r>
  <r>
    <x v="1471"/>
    <n v="11"/>
    <n v="114"/>
    <n v="1001437"/>
    <s v="Drama"/>
    <s v="Romance"/>
    <m/>
    <m/>
    <m/>
    <m/>
    <m/>
    <s v="Ruby in Paradise"/>
    <n v="2039"/>
    <n v="28"/>
    <s v="English"/>
    <s v="USA"/>
    <s v="R"/>
    <n v="800000"/>
    <n v="1993"/>
    <n v="7.2"/>
    <n v="1.9"/>
    <n v="201437"/>
    <s v="Profit"/>
  </r>
  <r>
    <x v="1159"/>
    <n v="59"/>
    <n v="88"/>
    <n v="2073984"/>
    <s v="Drama"/>
    <s v="Romance"/>
    <m/>
    <m/>
    <m/>
    <m/>
    <m/>
    <s v="Raising Victor Vargas"/>
    <n v="4743"/>
    <n v="135"/>
    <s v="English"/>
    <s v="France"/>
    <s v="R"/>
    <n v="800000"/>
    <n v="2002"/>
    <n v="7.2"/>
    <n v="1.5"/>
    <n v="1273984"/>
    <s v="Profit"/>
  </r>
  <r>
    <x v="362"/>
    <n v="29"/>
    <n v="104"/>
    <n v="144583"/>
    <s v="Drama"/>
    <s v="Thriller"/>
    <m/>
    <m/>
    <m/>
    <m/>
    <m/>
    <s v="Deterrence"/>
    <n v="2256"/>
    <n v="79"/>
    <s v="English"/>
    <s v="France"/>
    <s v="R"/>
    <n v="800000"/>
    <n v="1999"/>
    <n v="6.5"/>
    <n v="1.7"/>
    <n v="-655417"/>
    <s v="Loss"/>
  </r>
  <r>
    <x v="427"/>
    <n v="224"/>
    <n v="91"/>
    <n v="41709"/>
    <s v="Comedy"/>
    <s v="Horror"/>
    <m/>
    <m/>
    <m/>
    <m/>
    <m/>
    <s v="Dead Snow"/>
    <n v="54601"/>
    <n v="200"/>
    <s v="Norwegian"/>
    <s v="Norway"/>
    <s v="Not Rated"/>
    <n v="800000"/>
    <n v="2009"/>
    <n v="6.4"/>
    <n v="1.5"/>
    <n v="-758291"/>
    <s v="Loss"/>
  </r>
  <r>
    <x v="136"/>
    <n v="100"/>
    <n v="112"/>
    <n v="115000000"/>
    <s v="Comedy"/>
    <s v="Drama"/>
    <s v="Music"/>
    <m/>
    <m/>
    <m/>
    <m/>
    <s v="American Graffiti"/>
    <n v="63839"/>
    <n v="238"/>
    <s v="English"/>
    <s v="USA"/>
    <s v="PG"/>
    <n v="777000"/>
    <n v="1973"/>
    <n v="7.5"/>
    <n v="1.9"/>
    <n v="114223000"/>
    <s v="Profit"/>
  </r>
  <r>
    <x v="1601"/>
    <n v="82"/>
    <n v="86"/>
    <n v="5518918"/>
    <s v="Action"/>
    <s v="Adventure"/>
    <s v="Animation"/>
    <s v="Comedy"/>
    <s v="Fantasy"/>
    <s v="Sci-Fi"/>
    <m/>
    <s v="Aqua Teen Hunger Force Colon Movie Film for Theaters"/>
    <n v="12160"/>
    <n v="73"/>
    <s v="English"/>
    <s v="USA"/>
    <s v="R"/>
    <n v="750000"/>
    <n v="2007"/>
    <n v="6.9"/>
    <n v="1.4"/>
    <n v="4768918"/>
    <s v="Profit"/>
  </r>
  <r>
    <x v="21"/>
    <n v="271"/>
    <n v="86"/>
    <n v="4007792"/>
    <s v="Comedy"/>
    <s v="Drama"/>
    <s v="Romance"/>
    <m/>
    <m/>
    <m/>
    <m/>
    <s v="Safety Not Guaranteed"/>
    <n v="101287"/>
    <n v="260"/>
    <s v="English"/>
    <s v="USA"/>
    <s v="R"/>
    <n v="750000"/>
    <n v="2012"/>
    <n v="7"/>
    <n v="1.4"/>
    <n v="3257792"/>
    <s v="Profit"/>
  </r>
  <r>
    <x v="1602"/>
    <n v="255"/>
    <n v="95"/>
    <n v="26297"/>
    <s v="Crime"/>
    <s v="Horror"/>
    <s v="Thriller"/>
    <m/>
    <m/>
    <m/>
    <m/>
    <s v="Kill List"/>
    <n v="25750"/>
    <n v="209"/>
    <s v="English"/>
    <s v="UK"/>
    <s v="Not Rated"/>
    <n v="500000"/>
    <n v="2011"/>
    <n v="6.3"/>
    <n v="1.6"/>
    <n v="-473703"/>
    <s v="Loss"/>
  </r>
  <r>
    <x v="1586"/>
    <n v="292"/>
    <n v="101"/>
    <n v="77501"/>
    <s v="Horror"/>
    <m/>
    <m/>
    <m/>
    <m/>
    <m/>
    <m/>
    <s v="The Innkeepers"/>
    <n v="27260"/>
    <n v="247"/>
    <s v="English"/>
    <s v="USA"/>
    <s v="R"/>
    <n v="750000"/>
    <n v="2011"/>
    <n v="5.5"/>
    <n v="1.7"/>
    <n v="-672499"/>
    <s v="Loss"/>
  </r>
  <r>
    <x v="212"/>
    <n v="31"/>
    <n v="88"/>
    <n v="47329"/>
    <s v="Drama"/>
    <m/>
    <m/>
    <m/>
    <m/>
    <m/>
    <m/>
    <s v="Interview with the Assassin"/>
    <n v="1661"/>
    <n v="31"/>
    <s v="English"/>
    <s v="USA"/>
    <s v="R"/>
    <n v="750000"/>
    <n v="2002"/>
    <n v="6.6"/>
    <n v="1.5"/>
    <n v="-702671"/>
    <s v="Loss"/>
  </r>
  <r>
    <x v="1603"/>
    <n v="114"/>
    <n v="99"/>
    <n v="18378"/>
    <s v="Crime"/>
    <s v="Drama"/>
    <s v="Horror"/>
    <s v="Thriller"/>
    <m/>
    <m/>
    <m/>
    <s v="Donkey Punch"/>
    <n v="9376"/>
    <n v="74"/>
    <s v="English"/>
    <s v="UK"/>
    <s v="R"/>
    <n v="900000"/>
    <n v="2008"/>
    <n v="5.2"/>
    <n v="1.6"/>
    <n v="-881622"/>
    <s v="Loss"/>
  </r>
  <r>
    <x v="1253"/>
    <n v="53"/>
    <n v="170"/>
    <n v="7830611"/>
    <s v="Documentary"/>
    <s v="Drama"/>
    <s v="Sport"/>
    <m/>
    <m/>
    <m/>
    <m/>
    <s v="Hoop Dreams"/>
    <n v="18980"/>
    <n v="74"/>
    <s v="English"/>
    <s v="USA"/>
    <s v="PG-13"/>
    <n v="700000"/>
    <n v="1994"/>
    <n v="8.3000000000000007"/>
    <n v="2.8"/>
    <n v="7130611"/>
    <s v="Profit"/>
  </r>
  <r>
    <x v="1380"/>
    <n v="64"/>
    <n v="97"/>
    <n v="1141829"/>
    <s v="Crime"/>
    <s v="Drama"/>
    <m/>
    <m/>
    <m/>
    <m/>
    <m/>
    <s v="L.I.E."/>
    <n v="8509"/>
    <n v="109"/>
    <s v="English"/>
    <s v="USA"/>
    <s v="NC-17"/>
    <n v="700000"/>
    <n v="2001"/>
    <n v="7.2"/>
    <n v="1.6"/>
    <n v="441829"/>
    <s v="Profit"/>
  </r>
  <r>
    <x v="1604"/>
    <n v="208"/>
    <n v="106"/>
    <n v="2694973"/>
    <s v="Drama"/>
    <m/>
    <m/>
    <m/>
    <m/>
    <m/>
    <m/>
    <s v="Half Nelson"/>
    <n v="70885"/>
    <n v="189"/>
    <s v="English"/>
    <s v="USA"/>
    <s v="R"/>
    <n v="700000"/>
    <n v="2006"/>
    <n v="7.2"/>
    <n v="1.8"/>
    <n v="1994973"/>
    <s v="Profit"/>
  </r>
  <r>
    <x v="1605"/>
    <n v="66"/>
    <n v="81"/>
    <n v="3000000"/>
    <s v="Comedy"/>
    <s v="Musical"/>
    <s v="Romance"/>
    <m/>
    <m/>
    <m/>
    <m/>
    <s v="Top Hat"/>
    <n v="13269"/>
    <n v="98"/>
    <s v="English"/>
    <s v="USA"/>
    <s v="Approved"/>
    <n v="609000"/>
    <n v="1935"/>
    <n v="7.8"/>
    <n v="1.4"/>
    <n v="2391000"/>
    <s v="Profit"/>
  </r>
  <r>
    <x v="1606"/>
    <n v="360"/>
    <n v="81"/>
    <n v="140530114"/>
    <s v="Horror"/>
    <m/>
    <m/>
    <m/>
    <m/>
    <m/>
    <m/>
    <s v="The Blair Witch Project"/>
    <n v="186786"/>
    <n v="3400"/>
    <s v="English"/>
    <s v="USA"/>
    <s v="R"/>
    <n v="60000"/>
    <n v="1999"/>
    <n v="6.4"/>
    <n v="1.4"/>
    <n v="140470114"/>
    <s v="Profit"/>
  </r>
  <r>
    <x v="1607"/>
    <n v="53"/>
    <n v="215"/>
    <n v="13300000"/>
    <s v="Documentary"/>
    <s v="History"/>
    <s v="Music"/>
    <m/>
    <m/>
    <m/>
    <m/>
    <s v="Woodstock"/>
    <n v="12631"/>
    <n v="63"/>
    <s v="English"/>
    <s v="USA"/>
    <s v="R"/>
    <n v="600000"/>
    <n v="1970"/>
    <n v="8.1"/>
    <n v="3.6"/>
    <n v="12700000"/>
    <s v="Profit"/>
  </r>
  <r>
    <x v="1608"/>
    <n v="15"/>
    <n v="106"/>
    <n v="171988"/>
    <s v="Action"/>
    <s v="Crime"/>
    <s v="Drama"/>
    <m/>
    <m/>
    <m/>
    <m/>
    <s v="Mercy Streets"/>
    <n v="448"/>
    <n v="16"/>
    <s v="English"/>
    <s v="USA"/>
    <s v="PG-13"/>
    <n v="600000"/>
    <n v="2000"/>
    <n v="5.6"/>
    <n v="1.8"/>
    <n v="-428012"/>
    <s v="Loss"/>
  </r>
  <r>
    <x v="1609"/>
    <n v="18"/>
    <n v="90"/>
    <n v="13493"/>
    <s v="Drama"/>
    <m/>
    <m/>
    <m/>
    <m/>
    <m/>
    <m/>
    <s v="Broken Vessels"/>
    <n v="531"/>
    <n v="19"/>
    <s v="English"/>
    <s v="USA"/>
    <s v="R"/>
    <n v="600000"/>
    <n v="1998"/>
    <n v="6.6"/>
    <n v="1.5"/>
    <n v="-586507"/>
    <s v="Loss"/>
  </r>
  <r>
    <x v="400"/>
    <n v="105"/>
    <n v="87"/>
    <n v="515005"/>
    <s v="Comedy"/>
    <s v="Musical"/>
    <m/>
    <m/>
    <m/>
    <m/>
    <m/>
    <s v="A Hard Day's Night"/>
    <n v="31429"/>
    <n v="219"/>
    <s v="English"/>
    <s v="UK"/>
    <s v="Approved"/>
    <n v="560000"/>
    <n v="1964"/>
    <n v="7.7"/>
    <n v="1.4"/>
    <n v="-44995"/>
    <s v="Loss"/>
  </r>
  <r>
    <x v="1497"/>
    <n v="50"/>
    <n v="122"/>
    <n v="33451479"/>
    <s v="Drama"/>
    <s v="Romance"/>
    <m/>
    <m/>
    <m/>
    <m/>
    <m/>
    <s v="Fireproof"/>
    <n v="17068"/>
    <n v="215"/>
    <s v="English"/>
    <s v="USA"/>
    <s v="PG"/>
    <n v="500000"/>
    <n v="2008"/>
    <n v="6.5"/>
    <n v="2"/>
    <n v="32951479"/>
    <s v="Profit"/>
  </r>
  <r>
    <x v="1610"/>
    <n v="5"/>
    <n v="86"/>
    <n v="39552600"/>
    <s v="Adventure"/>
    <s v="Family"/>
    <s v="Romance"/>
    <m/>
    <m/>
    <m/>
    <m/>
    <s v="Benji"/>
    <n v="3411"/>
    <n v="36"/>
    <s v="English"/>
    <s v="USA"/>
    <s v="G"/>
    <n v="500000"/>
    <n v="1974"/>
    <n v="6.1"/>
    <n v="1.4"/>
    <n v="39052600"/>
    <s v="Profit"/>
  </r>
  <r>
    <x v="1496"/>
    <n v="235"/>
    <n v="79"/>
    <n v="30500882"/>
    <s v="Adventure"/>
    <s v="Biography"/>
    <s v="Drama"/>
    <s v="Horror"/>
    <s v="Thriller"/>
    <m/>
    <m/>
    <s v="Open Water"/>
    <n v="42256"/>
    <n v="916"/>
    <s v="English"/>
    <s v="USA"/>
    <s v="R"/>
    <n v="500000"/>
    <n v="2003"/>
    <n v="5.7"/>
    <n v="1.3"/>
    <n v="30000882"/>
    <s v="Profit"/>
  </r>
  <r>
    <x v="1611"/>
    <n v="95"/>
    <n v="97"/>
    <n v="17000000"/>
    <s v="Horror"/>
    <s v="Sci-Fi"/>
    <m/>
    <m/>
    <m/>
    <m/>
    <m/>
    <s v="Kingdom of the Spiders"/>
    <n v="3274"/>
    <n v="84"/>
    <s v="English"/>
    <s v="USA"/>
    <s v="PG"/>
    <n v="500000"/>
    <n v="1977"/>
    <n v="5.9"/>
    <n v="1.6"/>
    <n v="16500000"/>
    <s v="Profit"/>
  </r>
  <r>
    <x v="835"/>
    <n v="154"/>
    <n v="89"/>
    <n v="5739376"/>
    <s v="Comedy"/>
    <s v="Drama"/>
    <m/>
    <m/>
    <m/>
    <m/>
    <m/>
    <s v="The Station Agent"/>
    <n v="58260"/>
    <n v="286"/>
    <s v="English"/>
    <s v="USA"/>
    <s v="R"/>
    <n v="500000"/>
    <n v="2003"/>
    <n v="7.7"/>
    <n v="1.5"/>
    <n v="5239376"/>
    <s v="Profit"/>
  </r>
  <r>
    <x v="1612"/>
    <n v="20"/>
    <n v="120"/>
    <n v="3773863"/>
    <s v="Drama"/>
    <m/>
    <m/>
    <m/>
    <m/>
    <m/>
    <m/>
    <s v="To Save a Life"/>
    <n v="4583"/>
    <n v="55"/>
    <s v="English"/>
    <s v="USA"/>
    <s v="PG-13"/>
    <n v="1000000"/>
    <n v="2009"/>
    <n v="7.1"/>
    <n v="2"/>
    <n v="2773863"/>
    <s v="Profit"/>
  </r>
  <r>
    <x v="1613"/>
    <n v="70"/>
    <n v="108"/>
    <n v="2047570"/>
    <s v="Biography"/>
    <s v="Documentary"/>
    <s v="Sport"/>
    <m/>
    <m/>
    <m/>
    <m/>
    <s v="Beyond the Mat"/>
    <n v="6790"/>
    <n v="80"/>
    <s v="English"/>
    <s v="USA"/>
    <s v="R"/>
    <n v="500000"/>
    <n v="1999"/>
    <n v="7.6"/>
    <n v="1.8"/>
    <n v="1547570"/>
    <s v="Profit"/>
  </r>
  <r>
    <x v="1614"/>
    <n v="105"/>
    <n v="83"/>
    <n v="1127331"/>
    <s v="Drama"/>
    <m/>
    <m/>
    <m/>
    <m/>
    <m/>
    <m/>
    <s v="Osama"/>
    <n v="7559"/>
    <n v="77"/>
    <s v="Dari"/>
    <s v="Afghanistan"/>
    <s v="PG-13"/>
    <n v="46000"/>
    <n v="2003"/>
    <n v="7.4"/>
    <n v="1.4"/>
    <n v="1081331"/>
    <s v="Profit"/>
  </r>
  <r>
    <x v="1615"/>
    <n v="29"/>
    <n v="93"/>
    <n v="906666"/>
    <s v="Documentary"/>
    <m/>
    <m/>
    <m/>
    <m/>
    <m/>
    <m/>
    <s v="Sholem Aleichem: Laughing in the Darkness"/>
    <n v="154"/>
    <n v="5"/>
    <s v="English"/>
    <s v="USA"/>
    <s v="Unrated"/>
    <n v="500000"/>
    <n v="2011"/>
    <n v="6.8"/>
    <n v="1.6"/>
    <n v="406666"/>
    <s v="Profit"/>
  </r>
  <r>
    <x v="1616"/>
    <n v="46"/>
    <n v="86"/>
    <n v="1114943"/>
    <s v="Drama"/>
    <s v="Music"/>
    <m/>
    <m/>
    <m/>
    <m/>
    <m/>
    <s v="Groove"/>
    <n v="3562"/>
    <n v="74"/>
    <s v="English"/>
    <s v="USA"/>
    <s v="R"/>
    <n v="500000"/>
    <n v="2000"/>
    <n v="6.5"/>
    <n v="1.4"/>
    <n v="614943"/>
    <s v="Profit"/>
  </r>
  <r>
    <x v="1069"/>
    <n v="54"/>
    <n v="111"/>
    <n v="985341"/>
    <s v="Drama"/>
    <m/>
    <m/>
    <m/>
    <m/>
    <m/>
    <m/>
    <s v="Twin Falls Idaho"/>
    <n v="3479"/>
    <n v="87"/>
    <s v="English"/>
    <s v="USA"/>
    <s v="R"/>
    <n v="500000"/>
    <n v="1999"/>
    <n v="7.3"/>
    <n v="1.8"/>
    <n v="485341"/>
    <s v="Profit"/>
  </r>
  <r>
    <x v="1617"/>
    <n v="126"/>
    <n v="90"/>
    <n v="603943"/>
    <s v="Crime"/>
    <s v="Drama"/>
    <m/>
    <m/>
    <m/>
    <m/>
    <m/>
    <s v="Mean Creek"/>
    <n v="26407"/>
    <n v="154"/>
    <s v="English"/>
    <s v="USA"/>
    <s v="R"/>
    <n v="500000"/>
    <n v="2004"/>
    <n v="7.3"/>
    <n v="1.5"/>
    <n v="103943"/>
    <s v="Profit"/>
  </r>
  <r>
    <x v="1384"/>
    <n v="17"/>
    <n v="86"/>
    <n v="334041"/>
    <s v="Crime"/>
    <s v="Drama"/>
    <s v="Romance"/>
    <m/>
    <m/>
    <m/>
    <m/>
    <s v="Hurricane Streets"/>
    <n v="1038"/>
    <n v="21"/>
    <s v="English"/>
    <s v="USA"/>
    <s v="R"/>
    <n v="500000"/>
    <n v="1997"/>
    <n v="6.5"/>
    <n v="1.4"/>
    <n v="-165959"/>
    <s v="Loss"/>
  </r>
  <r>
    <x v="1618"/>
    <n v="25"/>
    <n v="98"/>
    <n v="295468"/>
    <s v="Comedy"/>
    <s v="Romance"/>
    <m/>
    <m/>
    <m/>
    <m/>
    <m/>
    <s v="Never Again"/>
    <n v="709"/>
    <n v="34"/>
    <s v="English"/>
    <s v="USA"/>
    <s v="R"/>
    <n v="500000"/>
    <n v="2001"/>
    <n v="6"/>
    <n v="1.6"/>
    <n v="-204532"/>
    <s v="Loss"/>
  </r>
  <r>
    <x v="1619"/>
    <n v="11"/>
    <n v="91"/>
    <n v="243347"/>
    <s v="Crime"/>
    <s v="Drama"/>
    <s v="Thriller"/>
    <m/>
    <m/>
    <m/>
    <m/>
    <s v="Civil Brand"/>
    <n v="553"/>
    <n v="24"/>
    <s v="English"/>
    <s v="USA"/>
    <s v="R"/>
    <n v="500000"/>
    <n v="2002"/>
    <n v="5.3"/>
    <n v="1.5"/>
    <n v="-256653"/>
    <s v="Loss"/>
  </r>
  <r>
    <x v="1549"/>
    <n v="81"/>
    <n v="91"/>
    <n v="154077"/>
    <s v="Comedy"/>
    <s v="Drama"/>
    <m/>
    <m/>
    <m/>
    <m/>
    <m/>
    <s v="Lonesome Jim"/>
    <n v="6884"/>
    <n v="53"/>
    <s v="English"/>
    <s v="USA"/>
    <s v="R"/>
    <n v="500000"/>
    <n v="2005"/>
    <n v="6.6"/>
    <n v="1.5"/>
    <n v="-345923"/>
    <s v="Loss"/>
  </r>
  <r>
    <x v="1620"/>
    <n v="153"/>
    <n v="202"/>
    <n v="269061"/>
    <s v="Action"/>
    <s v="Adventure"/>
    <s v="Drama"/>
    <m/>
    <m/>
    <m/>
    <m/>
    <s v="Seven Samurai"/>
    <n v="229012"/>
    <n v="596"/>
    <s v="Japanese"/>
    <s v="Japan"/>
    <s v="Unrated"/>
    <n v="2000000"/>
    <n v="1954"/>
    <n v="8.6999999999999993"/>
    <n v="3.4"/>
    <n v="-1730939"/>
    <s v="Loss"/>
  </r>
  <r>
    <x v="39"/>
    <n v="35"/>
    <n v="84"/>
    <n v="52850"/>
    <s v="Comedy"/>
    <m/>
    <m/>
    <m/>
    <m/>
    <m/>
    <m/>
    <s v="Finishing the Game: The Search for a New Bruce Lee"/>
    <n v="1656"/>
    <n v="12"/>
    <s v="English"/>
    <s v="USA"/>
    <s v="Not Rated"/>
    <n v="500000"/>
    <n v="2007"/>
    <n v="6.2"/>
    <n v="1.4"/>
    <n v="-447150"/>
    <s v="Loss"/>
  </r>
  <r>
    <x v="1621"/>
    <n v="230"/>
    <n v="82"/>
    <n v="98017"/>
    <s v="Comedy"/>
    <s v="Fantasy"/>
    <s v="Horror"/>
    <m/>
    <m/>
    <m/>
    <m/>
    <s v="Rubber"/>
    <n v="26185"/>
    <n v="170"/>
    <s v="English"/>
    <s v="France"/>
    <s v="R"/>
    <n v="500000"/>
    <n v="2010"/>
    <n v="5.8"/>
    <n v="1.4"/>
    <n v="-401983"/>
    <s v="Loss"/>
  </r>
  <r>
    <x v="1596"/>
    <n v="9"/>
    <n v="100"/>
    <n v="31937"/>
    <s v="Comedy"/>
    <s v="Romance"/>
    <m/>
    <m/>
    <m/>
    <m/>
    <m/>
    <s v="Kiss the Bride"/>
    <n v="1358"/>
    <n v="10"/>
    <s v="English"/>
    <s v="USA"/>
    <s v="R"/>
    <n v="500000"/>
    <n v="2007"/>
    <n v="5.7"/>
    <n v="1.7"/>
    <n v="-468063"/>
    <s v="Loss"/>
  </r>
  <r>
    <x v="1622"/>
    <n v="17"/>
    <n v="112"/>
    <n v="13134"/>
    <s v="Drama"/>
    <s v="Sport"/>
    <m/>
    <m/>
    <m/>
    <m/>
    <m/>
    <s v="The Slaughter Rule"/>
    <n v="2004"/>
    <n v="32"/>
    <s v="English"/>
    <s v="USA"/>
    <s v="R"/>
    <n v="500000"/>
    <n v="2002"/>
    <n v="6.1"/>
    <n v="1.9"/>
    <n v="-486866"/>
    <s v="Loss"/>
  </r>
  <r>
    <x v="1623"/>
    <n v="344"/>
    <n v="94"/>
    <n v="237301"/>
    <s v="Drama"/>
    <s v="Sci-Fi"/>
    <s v="Thriller"/>
    <m/>
    <m/>
    <m/>
    <m/>
    <s v="Monsters"/>
    <n v="75669"/>
    <n v="451"/>
    <s v="English"/>
    <s v="UK"/>
    <s v="R"/>
    <n v="500000"/>
    <n v="2010"/>
    <n v="6.4"/>
    <n v="1.6"/>
    <n v="-262699"/>
    <s v="Loss"/>
  </r>
  <r>
    <x v="1624"/>
    <n v="29"/>
    <n v="87"/>
    <n v="1332"/>
    <s v="Comedy"/>
    <s v="Horror"/>
    <m/>
    <m/>
    <m/>
    <m/>
    <m/>
    <s v="Detention of the Dead"/>
    <n v="2038"/>
    <n v="20"/>
    <s v="English"/>
    <s v="USA"/>
    <s v="Not Rated"/>
    <n v="500000"/>
    <n v="2012"/>
    <n v="4.5999999999999996"/>
    <n v="1.4"/>
    <n v="-498668"/>
    <s v="Loss"/>
  </r>
  <r>
    <x v="1625"/>
    <n v="8"/>
    <n v="91"/>
    <n v="2712293"/>
    <s v="Crime"/>
    <s v="Drama"/>
    <m/>
    <m/>
    <m/>
    <m/>
    <m/>
    <s v="Straight Out of Brooklyn"/>
    <n v="475"/>
    <n v="11"/>
    <s v="English"/>
    <s v="USA"/>
    <s v="R"/>
    <n v="450000"/>
    <n v="1991"/>
    <n v="5.9"/>
    <n v="1.5"/>
    <n v="2262293"/>
    <s v="Profit"/>
  </r>
  <r>
    <x v="111"/>
    <n v="92"/>
    <n v="107"/>
    <n v="768045"/>
    <s v="Drama"/>
    <s v="History"/>
    <s v="War"/>
    <m/>
    <m/>
    <m/>
    <m/>
    <s v="Bloody Sunday"/>
    <n v="19732"/>
    <n v="120"/>
    <s v="English"/>
    <s v="UK"/>
    <s v="R"/>
    <n v="2000000"/>
    <n v="2002"/>
    <n v="7.7"/>
    <n v="1.8"/>
    <n v="-1231955"/>
    <s v="Loss"/>
  </r>
  <r>
    <x v="1626"/>
    <n v="365"/>
    <n v="84"/>
    <n v="379122"/>
    <s v="Comedy"/>
    <s v="Drama"/>
    <s v="Romance"/>
    <m/>
    <m/>
    <m/>
    <m/>
    <s v="Conversations with Other Women"/>
    <n v="10143"/>
    <n v="54"/>
    <s v="English"/>
    <s v="UK"/>
    <s v="R"/>
    <n v="450000"/>
    <n v="2005"/>
    <n v="7.1"/>
    <n v="1.4"/>
    <n v="-70878"/>
    <s v="Loss"/>
  </r>
  <r>
    <x v="1627"/>
    <n v="88"/>
    <n v="103"/>
    <n v="23000"/>
    <s v="Comedy"/>
    <s v="Horror"/>
    <s v="Musical"/>
    <m/>
    <m/>
    <m/>
    <m/>
    <s v="Poultrygeist: Night of the Chicken Dead"/>
    <n v="5931"/>
    <n v="58"/>
    <s v="English"/>
    <s v="USA"/>
    <s v="Unrated"/>
    <n v="500000"/>
    <n v="2006"/>
    <n v="6.2"/>
    <n v="1.7"/>
    <n v="-477000"/>
    <s v="Loss"/>
  </r>
  <r>
    <x v="1628"/>
    <n v="65"/>
    <n v="89"/>
    <n v="2300000"/>
    <s v="Comedy"/>
    <s v="Musical"/>
    <s v="Romance"/>
    <m/>
    <m/>
    <m/>
    <m/>
    <s v="42nd Street"/>
    <n v="7921"/>
    <n v="97"/>
    <s v="English"/>
    <s v="USA"/>
    <s v="Unrated"/>
    <n v="439000"/>
    <n v="1933"/>
    <n v="7.7"/>
    <n v="1.5"/>
    <n v="1861000"/>
    <s v="Profit"/>
  </r>
  <r>
    <x v="1629"/>
    <n v="71"/>
    <n v="98"/>
    <n v="2938208"/>
    <s v="Comedy"/>
    <s v="Drama"/>
    <s v="Romance"/>
    <m/>
    <m/>
    <m/>
    <m/>
    <s v="Metropolitan"/>
    <n v="7143"/>
    <n v="52"/>
    <s v="English"/>
    <s v="USA"/>
    <s v="PG-13"/>
    <n v="225000"/>
    <n v="1990"/>
    <n v="7.5"/>
    <n v="1.6"/>
    <n v="2713208"/>
    <s v="Profit"/>
  </r>
  <r>
    <x v="624"/>
    <n v="220"/>
    <n v="92"/>
    <n v="44540956"/>
    <s v="Comedy"/>
    <m/>
    <m/>
    <m/>
    <m/>
    <m/>
    <m/>
    <s v="Napoleon Dynamite"/>
    <n v="161448"/>
    <n v="1473"/>
    <s v="English"/>
    <s v="USA"/>
    <s v="PG"/>
    <n v="400000"/>
    <n v="2004"/>
    <n v="6.9"/>
    <n v="1.5"/>
    <n v="44140956"/>
    <s v="Profit"/>
  </r>
  <r>
    <x v="1382"/>
    <n v="279"/>
    <n v="90"/>
    <n v="258113"/>
    <s v="Crime"/>
    <s v="Drama"/>
    <s v="Thriller"/>
    <m/>
    <m/>
    <m/>
    <m/>
    <s v="Blue Ruin"/>
    <n v="42678"/>
    <n v="135"/>
    <s v="English"/>
    <s v="USA"/>
    <s v="R"/>
    <n v="1066167"/>
    <n v="2013"/>
    <n v="7.1"/>
    <n v="1.5"/>
    <n v="-808054"/>
    <s v="Loss"/>
  </r>
  <r>
    <x v="1630"/>
    <n v="409"/>
    <n v="84"/>
    <n v="107917283"/>
    <s v="Horror"/>
    <m/>
    <m/>
    <m/>
    <m/>
    <m/>
    <m/>
    <s v="Paranormal Activity"/>
    <n v="184824"/>
    <n v="1189"/>
    <s v="English"/>
    <s v="USA"/>
    <s v="R"/>
    <n v="15000"/>
    <n v="2007"/>
    <n v="6.3"/>
    <n v="1.4"/>
    <n v="107902283"/>
    <s v="Profit"/>
  </r>
  <r>
    <x v="241"/>
    <n v="131"/>
    <n v="91"/>
    <n v="1229197"/>
    <s v="Adventure"/>
    <s v="Comedy"/>
    <s v="Fantasy"/>
    <m/>
    <m/>
    <m/>
    <m/>
    <s v="Monty Python and the Holy Grail"/>
    <n v="382240"/>
    <n v="660"/>
    <s v="English"/>
    <s v="UK"/>
    <s v="PG"/>
    <n v="229575"/>
    <n v="1975"/>
    <n v="8.3000000000000007"/>
    <n v="1.5"/>
    <n v="999622"/>
    <s v="Profit"/>
  </r>
  <r>
    <x v="1361"/>
    <n v="69"/>
    <n v="90"/>
    <n v="1689999"/>
    <s v="Drama"/>
    <m/>
    <m/>
    <m/>
    <m/>
    <m/>
    <m/>
    <s v="Quincea"/>
    <n v="3675"/>
    <n v="48"/>
    <s v="Spanish"/>
    <s v="USA"/>
    <s v="R"/>
    <n v="400000"/>
    <n v="2006"/>
    <n v="7.1"/>
    <n v="1.5"/>
    <n v="1289999"/>
    <s v="Profit"/>
  </r>
  <r>
    <x v="1631"/>
    <n v="72"/>
    <n v="88"/>
    <n v="592014"/>
    <s v="Biography"/>
    <s v="Documentary"/>
    <m/>
    <m/>
    <m/>
    <m/>
    <m/>
    <s v="Tarnation"/>
    <n v="5709"/>
    <n v="114"/>
    <s v="English"/>
    <s v="USA"/>
    <s v="Unrated"/>
    <n v="218"/>
    <n v="2003"/>
    <n v="7.2"/>
    <n v="1.5"/>
    <n v="591796"/>
    <s v="Profit"/>
  </r>
  <r>
    <x v="1632"/>
    <n v="4"/>
    <n v="92"/>
    <n v="425899"/>
    <s v="Documentary"/>
    <m/>
    <m/>
    <m/>
    <m/>
    <m/>
    <m/>
    <s v="I Want Your Money"/>
    <n v="1123"/>
    <n v="31"/>
    <s v="English"/>
    <s v="USA"/>
    <s v="PG"/>
    <n v="400000"/>
    <n v="2010"/>
    <n v="5.0999999999999996"/>
    <n v="1.5"/>
    <n v="25899"/>
    <s v="Profit"/>
  </r>
  <r>
    <x v="1633"/>
    <n v="203"/>
    <n v="82"/>
    <n v="126387"/>
    <s v="Horror"/>
    <m/>
    <m/>
    <m/>
    <m/>
    <m/>
    <m/>
    <s v="The Beyond"/>
    <n v="14985"/>
    <n v="253"/>
    <s v="Italian"/>
    <s v="Italy"/>
    <s v="X"/>
    <n v="400000"/>
    <n v="1981"/>
    <n v="6.9"/>
    <n v="1.4"/>
    <n v="-273613"/>
    <s v="Loss"/>
  </r>
  <r>
    <x v="639"/>
    <n v="148"/>
    <n v="101"/>
    <n v="80276912"/>
    <s v="Comedy"/>
    <s v="Romance"/>
    <m/>
    <m/>
    <m/>
    <m/>
    <m/>
    <s v="What Happens in Vegas"/>
    <n v="140740"/>
    <n v="151"/>
    <s v="English"/>
    <s v="USA"/>
    <s v="PG-13"/>
    <n v="35000000"/>
    <n v="2008"/>
    <n v="6.1"/>
    <n v="1.7"/>
    <n v="45276912"/>
    <s v="Profit"/>
  </r>
  <r>
    <x v="1634"/>
    <n v="36"/>
    <n v="100"/>
    <n v="2808000"/>
    <s v="Musical"/>
    <s v="Romance"/>
    <m/>
    <m/>
    <m/>
    <m/>
    <m/>
    <s v="The Broadway Melody"/>
    <n v="4546"/>
    <n v="71"/>
    <s v="English"/>
    <s v="USA"/>
    <s v="Passed"/>
    <n v="379000"/>
    <n v="1929"/>
    <n v="6.3"/>
    <n v="1.7"/>
    <n v="2429000"/>
    <s v="Profit"/>
  </r>
  <r>
    <x v="1635"/>
    <n v="279"/>
    <n v="89"/>
    <n v="12843"/>
    <s v="Horror"/>
    <s v="Thriller"/>
    <m/>
    <m/>
    <m/>
    <m/>
    <m/>
    <s v="Maniac"/>
    <n v="27297"/>
    <n v="131"/>
    <s v="English"/>
    <s v="France"/>
    <s v="Not Rated"/>
    <n v="6000000"/>
    <n v="2012"/>
    <n v="6.1"/>
    <n v="1.5"/>
    <n v="-5987157"/>
    <s v="Loss"/>
  </r>
  <r>
    <x v="1636"/>
    <n v="110"/>
    <n v="88"/>
    <n v="1523883"/>
    <s v="Documentary"/>
    <s v="Sport"/>
    <m/>
    <m/>
    <m/>
    <m/>
    <m/>
    <s v="Murderball"/>
    <n v="9037"/>
    <n v="70"/>
    <s v="English"/>
    <s v="USA"/>
    <s v="R"/>
    <n v="1750211"/>
    <n v="2005"/>
    <n v="7.8"/>
    <n v="1.5"/>
    <n v="-226328"/>
    <s v="Loss"/>
  </r>
  <r>
    <x v="1637"/>
    <n v="40"/>
    <n v="90"/>
    <n v="4000000"/>
    <s v="Action"/>
    <s v="Drama"/>
    <m/>
    <m/>
    <m/>
    <m/>
    <m/>
    <s v="American Ninja 2: The Confrontation"/>
    <n v="6046"/>
    <n v="46"/>
    <s v="English"/>
    <s v="USA"/>
    <s v="R"/>
    <n v="350000"/>
    <n v="1987"/>
    <n v="4.7"/>
    <n v="1.5"/>
    <n v="3650000"/>
    <s v="Profit"/>
  </r>
  <r>
    <x v="681"/>
    <n v="64"/>
    <n v="102"/>
    <n v="1281176"/>
    <s v="Comedy"/>
    <s v="Drama"/>
    <m/>
    <m/>
    <m/>
    <m/>
    <m/>
    <s v="Tumbleweeds"/>
    <n v="2932"/>
    <n v="73"/>
    <s v="English"/>
    <s v="USA"/>
    <s v="PG-13"/>
    <n v="312000"/>
    <n v="1999"/>
    <n v="6.7"/>
    <n v="1.7"/>
    <n v="969176"/>
    <s v="Profit"/>
  </r>
  <r>
    <x v="1638"/>
    <n v="56"/>
    <n v="98"/>
    <n v="16115878"/>
    <s v="Action"/>
    <s v="Fantasy"/>
    <s v="Horror"/>
    <s v="Mystery"/>
    <s v="Thriller"/>
    <m/>
    <m/>
    <s v="The Prophecy"/>
    <n v="24438"/>
    <n v="194"/>
    <s v="English"/>
    <s v="USA"/>
    <s v="R"/>
    <n v="8000000"/>
    <n v="1995"/>
    <n v="6.6"/>
    <n v="1.6"/>
    <n v="8115878"/>
    <s v="Profit"/>
  </r>
  <r>
    <x v="1332"/>
    <n v="29"/>
    <n v="91"/>
    <n v="1652472"/>
    <s v="Comedy"/>
    <s v="Romance"/>
    <m/>
    <m/>
    <m/>
    <m/>
    <m/>
    <s v="When the Cat's Away"/>
    <n v="2843"/>
    <n v="25"/>
    <s v="French"/>
    <s v="France"/>
    <s v="R"/>
    <n v="300000"/>
    <n v="1996"/>
    <n v="6.9"/>
    <n v="1.5"/>
    <n v="1352472"/>
    <s v="Profit"/>
  </r>
  <r>
    <x v="526"/>
    <n v="131"/>
    <n v="80"/>
    <n v="2360184"/>
    <s v="Comedy"/>
    <s v="Drama"/>
    <m/>
    <m/>
    <m/>
    <m/>
    <m/>
    <s v="Pieces of April"/>
    <n v="18035"/>
    <n v="177"/>
    <s v="English"/>
    <s v="USA"/>
    <s v="PG-13"/>
    <n v="300000"/>
    <n v="2003"/>
    <n v="7.1"/>
    <n v="1.3"/>
    <n v="2060184"/>
    <s v="Profit"/>
  </r>
  <r>
    <x v="1639"/>
    <n v="88"/>
    <n v="76"/>
    <n v="255352"/>
    <s v="Drama"/>
    <m/>
    <m/>
    <m/>
    <m/>
    <m/>
    <m/>
    <s v="Old Joy"/>
    <n v="4423"/>
    <n v="57"/>
    <s v="English"/>
    <s v="USA"/>
    <s v="Unrated"/>
    <n v="300000"/>
    <n v="2006"/>
    <n v="6.7"/>
    <n v="1.3"/>
    <n v="-44648"/>
    <s v="Loss"/>
  </r>
  <r>
    <x v="1639"/>
    <n v="189"/>
    <n v="80"/>
    <n v="856942"/>
    <s v="Drama"/>
    <m/>
    <m/>
    <m/>
    <m/>
    <m/>
    <m/>
    <s v="Wendy and Lucy"/>
    <n v="12241"/>
    <n v="112"/>
    <s v="English"/>
    <s v="USA"/>
    <s v="R"/>
    <n v="200000"/>
    <n v="2008"/>
    <n v="7.1"/>
    <n v="1.3"/>
    <n v="656942"/>
    <s v="Profit"/>
  </r>
  <r>
    <x v="1640"/>
    <n v="13"/>
    <n v="109"/>
    <n v="5199"/>
    <s v="Drama"/>
    <s v="Sport"/>
    <m/>
    <m/>
    <m/>
    <m/>
    <m/>
    <s v="Fighting Tommy Riley"/>
    <n v="720"/>
    <n v="23"/>
    <s v="English"/>
    <s v="USA"/>
    <s v="R"/>
    <n v="200000"/>
    <n v="2004"/>
    <n v="6.6"/>
    <n v="1.8"/>
    <n v="-194801"/>
    <s v="Loss"/>
  </r>
  <r>
    <x v="1641"/>
    <n v="10"/>
    <n v="95"/>
    <n v="2468"/>
    <s v="Thriller"/>
    <m/>
    <m/>
    <m/>
    <m/>
    <m/>
    <m/>
    <s v="Locker 13"/>
    <n v="241"/>
    <n v="5"/>
    <s v="English"/>
    <s v="USA"/>
    <s v="R"/>
    <n v="300000"/>
    <n v="2014"/>
    <n v="4.8"/>
    <n v="1.6"/>
    <n v="-297532"/>
    <s v="Loss"/>
  </r>
  <r>
    <x v="1642"/>
    <n v="286"/>
    <n v="90"/>
    <n v="318622"/>
    <s v="Biography"/>
    <s v="Crime"/>
    <s v="Drama"/>
    <s v="Thriller"/>
    <m/>
    <m/>
    <m/>
    <s v="Compliance"/>
    <n v="24668"/>
    <n v="175"/>
    <s v="English"/>
    <s v="USA"/>
    <s v="R"/>
    <n v="270000"/>
    <n v="2012"/>
    <n v="6.4"/>
    <n v="1.5"/>
    <n v="48622"/>
    <s v="Profit"/>
  </r>
  <r>
    <x v="574"/>
    <n v="147"/>
    <n v="113"/>
    <n v="12006514"/>
    <s v="Comedy"/>
    <s v="Drama"/>
    <s v="Romance"/>
    <m/>
    <m/>
    <m/>
    <m/>
    <s v="Chasing Amy"/>
    <n v="114070"/>
    <n v="500"/>
    <s v="English"/>
    <s v="USA"/>
    <s v="R"/>
    <n v="250000"/>
    <n v="1997"/>
    <n v="7.3"/>
    <n v="1.9"/>
    <n v="11756514"/>
    <s v="Profit"/>
  </r>
  <r>
    <x v="1248"/>
    <n v="71"/>
    <n v="91"/>
    <n v="4186931"/>
    <s v="Comedy"/>
    <s v="Drama"/>
    <s v="Romance"/>
    <m/>
    <m/>
    <m/>
    <m/>
    <s v="Lovely &amp; Amazing"/>
    <n v="6041"/>
    <n v="85"/>
    <s v="English"/>
    <s v="USA"/>
    <s v="R"/>
    <n v="250000"/>
    <n v="2001"/>
    <n v="6.9"/>
    <n v="1.5"/>
    <n v="3936931"/>
    <s v="Profit"/>
  </r>
  <r>
    <x v="39"/>
    <n v="51"/>
    <n v="98"/>
    <n v="3799339"/>
    <s v="Crime"/>
    <s v="Drama"/>
    <s v="Romance"/>
    <m/>
    <m/>
    <m/>
    <m/>
    <s v="Better Luck Tomorrow"/>
    <n v="8000"/>
    <n v="138"/>
    <s v="English"/>
    <s v="USA"/>
    <s v="R"/>
    <n v="250000"/>
    <n v="2002"/>
    <n v="7.2"/>
    <n v="1.6"/>
    <n v="3549339"/>
    <s v="Profit"/>
  </r>
  <r>
    <x v="1643"/>
    <n v="23"/>
    <n v="94"/>
    <n v="1977544"/>
    <s v="Comedy"/>
    <s v="Drama"/>
    <s v="Romance"/>
    <m/>
    <m/>
    <m/>
    <m/>
    <s v="The Incredibly True Adventure of Two Girls in Love"/>
    <n v="3513"/>
    <n v="36"/>
    <s v="English"/>
    <s v="USA"/>
    <s v="R"/>
    <n v="250000"/>
    <n v="1995"/>
    <n v="6.5"/>
    <n v="1.6"/>
    <n v="1727544"/>
    <s v="Profit"/>
  </r>
  <r>
    <x v="704"/>
    <n v="59"/>
    <n v="96"/>
    <n v="1050600"/>
    <s v="Comedy"/>
    <s v="Drama"/>
    <m/>
    <m/>
    <m/>
    <m/>
    <m/>
    <s v="Chuck &amp; Buck"/>
    <n v="4662"/>
    <n v="136"/>
    <s v="English"/>
    <s v="USA"/>
    <s v="R"/>
    <n v="250000"/>
    <n v="2000"/>
    <n v="6.6"/>
    <n v="1.6"/>
    <n v="800600"/>
    <s v="Profit"/>
  </r>
  <r>
    <x v="1644"/>
    <n v="9"/>
    <n v="100"/>
    <n v="902835"/>
    <s v="Comedy"/>
    <s v="Drama"/>
    <s v="Romance"/>
    <m/>
    <m/>
    <m/>
    <m/>
    <s v="American Desi"/>
    <n v="1489"/>
    <n v="40"/>
    <s v="English"/>
    <s v="USA"/>
    <s v="Unrated"/>
    <n v="250000"/>
    <n v="2001"/>
    <n v="6.7"/>
    <n v="1.7"/>
    <n v="652835"/>
    <s v="Profit"/>
  </r>
  <r>
    <x v="679"/>
    <n v="99"/>
    <n v="90"/>
    <n v="489220"/>
    <s v="Mystery"/>
    <s v="Sci-Fi"/>
    <s v="Thriller"/>
    <m/>
    <m/>
    <m/>
    <m/>
    <s v="Cube"/>
    <n v="160511"/>
    <n v="696"/>
    <s v="English"/>
    <s v="Canada"/>
    <s v="R"/>
    <n v="365000"/>
    <n v="1997"/>
    <n v="7.3"/>
    <n v="1.5"/>
    <n v="124220"/>
    <s v="Profit"/>
  </r>
  <r>
    <x v="1645"/>
    <n v="19"/>
    <n v="75"/>
    <n v="203134"/>
    <s v="Animation"/>
    <s v="Comedy"/>
    <s v="Drama"/>
    <s v="Fantasy"/>
    <s v="Sci-Fi"/>
    <m/>
    <m/>
    <s v="I Married a Strange Person!"/>
    <n v="1428"/>
    <n v="21"/>
    <s v="English"/>
    <s v="USA"/>
    <s v="R"/>
    <n v="250000"/>
    <n v="1997"/>
    <n v="7"/>
    <n v="1.2"/>
    <n v="-46866"/>
    <s v="Loss"/>
  </r>
  <r>
    <x v="1616"/>
    <n v="43"/>
    <n v="78"/>
    <n v="191309"/>
    <s v="Drama"/>
    <s v="Mystery"/>
    <s v="Thriller"/>
    <m/>
    <m/>
    <m/>
    <m/>
    <s v="November"/>
    <n v="2787"/>
    <n v="64"/>
    <s v="English"/>
    <s v="USA"/>
    <s v="R"/>
    <n v="150000"/>
    <n v="2004"/>
    <n v="5.5"/>
    <n v="1.3"/>
    <n v="41309"/>
    <s v="Profit"/>
  </r>
  <r>
    <x v="1646"/>
    <n v="206"/>
    <n v="90"/>
    <n v="3388210"/>
    <s v="Drama"/>
    <s v="Romance"/>
    <m/>
    <m/>
    <m/>
    <m/>
    <m/>
    <s v="Like Crazy"/>
    <n v="46813"/>
    <n v="150"/>
    <s v="English"/>
    <s v="USA"/>
    <s v="PG-13"/>
    <n v="250000"/>
    <n v="2011"/>
    <n v="6.7"/>
    <n v="1.5"/>
    <n v="3138210"/>
    <s v="Profit"/>
  </r>
  <r>
    <x v="1285"/>
    <n v="162"/>
    <n v="99"/>
    <n v="49494"/>
    <s v="Drama"/>
    <s v="Thriller"/>
    <m/>
    <m/>
    <m/>
    <m/>
    <m/>
    <s v="The Canyons"/>
    <n v="8511"/>
    <n v="87"/>
    <s v="English"/>
    <s v="USA"/>
    <s v="R"/>
    <n v="250000"/>
    <n v="2013"/>
    <n v="3.9"/>
    <n v="1.6"/>
    <n v="-200506"/>
    <s v="Loss"/>
  </r>
  <r>
    <x v="1647"/>
    <n v="22"/>
    <n v="86"/>
    <n v="111300"/>
    <s v="Documentary"/>
    <m/>
    <m/>
    <m/>
    <m/>
    <m/>
    <m/>
    <s v="Burn"/>
    <n v="575"/>
    <n v="6"/>
    <s v="English"/>
    <s v="USA"/>
    <s v="Not Rated"/>
    <n v="225000"/>
    <n v="2012"/>
    <n v="7.5"/>
    <n v="1.4"/>
    <n v="-113700"/>
    <s v="Loss"/>
  </r>
  <r>
    <x v="1648"/>
    <n v="38"/>
    <n v="106"/>
    <n v="1027119"/>
    <s v="Drama"/>
    <m/>
    <m/>
    <m/>
    <m/>
    <m/>
    <m/>
    <s v="Urbania"/>
    <n v="2742"/>
    <n v="73"/>
    <s v="English"/>
    <s v="USA"/>
    <s v="R"/>
    <n v="225000"/>
    <n v="2000"/>
    <n v="7"/>
    <n v="1.8"/>
    <n v="802119"/>
    <s v="Profit"/>
  </r>
  <r>
    <x v="1649"/>
    <n v="67"/>
    <n v="80"/>
    <n v="5000000"/>
    <s v="Adventure"/>
    <s v="Horror"/>
    <s v="Sci-Fi"/>
    <m/>
    <m/>
    <m/>
    <m/>
    <s v="The Beast from 20,000 Fathoms"/>
    <n v="4812"/>
    <n v="88"/>
    <s v="English"/>
    <s v="USA"/>
    <s v="Approved"/>
    <n v="210000"/>
    <n v="1953"/>
    <n v="6.7"/>
    <n v="1.3"/>
    <n v="4790000"/>
    <s v="Profit"/>
  </r>
  <r>
    <x v="50"/>
    <n v="77"/>
    <n v="96"/>
    <n v="4505922"/>
    <s v="Comedy"/>
    <s v="Drama"/>
    <m/>
    <m/>
    <m/>
    <m/>
    <m/>
    <s v="Swingers"/>
    <n v="63951"/>
    <n v="252"/>
    <s v="English"/>
    <s v="USA"/>
    <s v="R"/>
    <n v="200000"/>
    <n v="1996"/>
    <n v="7.4"/>
    <n v="1.6"/>
    <n v="4305922"/>
    <s v="Profit"/>
  </r>
  <r>
    <x v="689"/>
    <n v="122"/>
    <n v="99"/>
    <n v="3500000"/>
    <s v="Action"/>
    <s v="Drama"/>
    <s v="Western"/>
    <m/>
    <m/>
    <m/>
    <m/>
    <s v="A Fistful of Dollars"/>
    <n v="147566"/>
    <n v="235"/>
    <s v="Italian"/>
    <s v="Italy"/>
    <s v="R"/>
    <n v="200000"/>
    <n v="1964"/>
    <n v="8"/>
    <n v="1.6"/>
    <n v="3300000"/>
    <s v="Profit"/>
  </r>
  <r>
    <x v="1650"/>
    <n v="15"/>
    <n v="85"/>
    <n v="381225"/>
    <s v="Documentary"/>
    <m/>
    <m/>
    <m/>
    <m/>
    <m/>
    <m/>
    <s v="Short Cut to Nirvana: Kumbh Mela"/>
    <n v="131"/>
    <n v="13"/>
    <s v="English"/>
    <s v="USA"/>
    <s v="Unrated"/>
    <n v="200000"/>
    <n v="2004"/>
    <n v="7.2"/>
    <n v="1.4"/>
    <n v="181225"/>
    <s v="Profit"/>
  </r>
  <r>
    <x v="831"/>
    <n v="37"/>
    <n v="97"/>
    <n v="78030"/>
    <s v="Drama"/>
    <m/>
    <m/>
    <m/>
    <m/>
    <m/>
    <m/>
    <s v="Middle of Nowhere"/>
    <n v="1034"/>
    <n v="10"/>
    <s v="English"/>
    <s v="USA"/>
    <s v="R"/>
    <n v="200000"/>
    <n v="2012"/>
    <n v="6.5"/>
    <n v="1.6"/>
    <n v="-121970"/>
    <s v="Loss"/>
  </r>
  <r>
    <x v="1651"/>
    <n v="11"/>
    <n v="106"/>
    <n v="1111"/>
    <s v="Crime"/>
    <s v="Documentary"/>
    <m/>
    <m/>
    <m/>
    <m/>
    <m/>
    <s v="The Trials of Darryl Hunt"/>
    <n v="771"/>
    <n v="10"/>
    <s v="English"/>
    <s v="USA"/>
    <s v="PG-13"/>
    <n v="200000"/>
    <n v="2006"/>
    <n v="7.7"/>
    <n v="1.8"/>
    <n v="-198889"/>
    <s v="Loss"/>
  </r>
  <r>
    <x v="1652"/>
    <n v="46"/>
    <n v="89"/>
    <n v="925402"/>
    <s v="Drama"/>
    <s v="Family"/>
    <m/>
    <m/>
    <m/>
    <m/>
    <m/>
    <s v="Children of Heaven"/>
    <n v="27882"/>
    <n v="130"/>
    <s v="Persian"/>
    <s v="Iran"/>
    <s v="PG"/>
    <n v="180000"/>
    <n v="1997"/>
    <n v="8.5"/>
    <n v="1.5"/>
    <n v="745402"/>
    <s v="Profit"/>
  </r>
  <r>
    <x v="1653"/>
    <n v="143"/>
    <n v="97"/>
    <n v="469947"/>
    <s v="Drama"/>
    <s v="Romance"/>
    <m/>
    <m/>
    <m/>
    <m/>
    <m/>
    <s v="Weekend"/>
    <n v="19846"/>
    <n v="68"/>
    <s v="English"/>
    <s v="UK"/>
    <s v="Not Rated"/>
    <n v="120000"/>
    <n v="2011"/>
    <n v="7.7"/>
    <n v="1.6"/>
    <n v="349947"/>
    <s v="Profit"/>
  </r>
  <r>
    <x v="415"/>
    <n v="26"/>
    <n v="88"/>
    <n v="7137502"/>
    <s v="Comedy"/>
    <s v="Romance"/>
    <m/>
    <m/>
    <m/>
    <m/>
    <m/>
    <s v="She's Gotta Have It"/>
    <n v="4769"/>
    <n v="26"/>
    <s v="English"/>
    <s v="USA"/>
    <s v="R"/>
    <n v="175000"/>
    <n v="1986"/>
    <n v="6.5"/>
    <n v="1.5"/>
    <n v="6962502"/>
    <s v="Profit"/>
  </r>
  <r>
    <x v="1654"/>
    <n v="242"/>
    <n v="92"/>
    <n v="1316074"/>
    <s v="Drama"/>
    <s v="Romance"/>
    <s v="Sci-Fi"/>
    <m/>
    <m/>
    <m/>
    <m/>
    <s v="Another Earth"/>
    <n v="71387"/>
    <n v="228"/>
    <s v="English"/>
    <s v="USA"/>
    <s v="PG-13"/>
    <n v="100000"/>
    <n v="2011"/>
    <n v="7"/>
    <n v="1.5"/>
    <n v="1216074"/>
    <s v="Profit"/>
  </r>
  <r>
    <x v="1655"/>
    <n v="38"/>
    <n v="97"/>
    <n v="15180000"/>
    <s v="Crime"/>
    <s v="Drama"/>
    <s v="Thriller"/>
    <m/>
    <m/>
    <m/>
    <m/>
    <s v="Sweet Sweetback's Baadasssss Song"/>
    <n v="3340"/>
    <n v="50"/>
    <s v="English"/>
    <s v="USA"/>
    <s v="R"/>
    <n v="500000"/>
    <n v="1971"/>
    <n v="5.5"/>
    <n v="1.6"/>
    <n v="14680000"/>
    <s v="Profit"/>
  </r>
  <r>
    <x v="649"/>
    <n v="91"/>
    <n v="78"/>
    <n v="2882062"/>
    <s v="Comedy"/>
    <s v="Drama"/>
    <s v="Romance"/>
    <m/>
    <m/>
    <m/>
    <m/>
    <s v="Tadpole"/>
    <n v="5178"/>
    <n v="101"/>
    <s v="English"/>
    <s v="USA"/>
    <s v="PG-13"/>
    <n v="150000"/>
    <n v="2000"/>
    <n v="6.3"/>
    <n v="1.3"/>
    <n v="2732062"/>
    <s v="Profit"/>
  </r>
  <r>
    <x v="1255"/>
    <n v="232"/>
    <n v="85"/>
    <n v="9437933"/>
    <s v="Drama"/>
    <s v="Music"/>
    <s v="Romance"/>
    <m/>
    <m/>
    <m/>
    <m/>
    <s v="Once"/>
    <n v="90827"/>
    <n v="329"/>
    <s v="English"/>
    <s v="Ireland"/>
    <s v="R"/>
    <n v="180000"/>
    <n v="2007"/>
    <n v="7.9"/>
    <n v="1.4"/>
    <n v="9257933"/>
    <s v="Profit"/>
  </r>
  <r>
    <x v="1656"/>
    <n v="29"/>
    <n v="93"/>
    <n v="155984"/>
    <s v="Documentary"/>
    <m/>
    <m/>
    <m/>
    <m/>
    <m/>
    <m/>
    <s v="The Horse Boy"/>
    <n v="586"/>
    <n v="9"/>
    <s v="English"/>
    <s v="USA"/>
    <s v="Unrated"/>
    <n v="160000"/>
    <n v="2009"/>
    <n v="7.4"/>
    <n v="1.6"/>
    <n v="-4016"/>
    <s v="Loss"/>
  </r>
  <r>
    <x v="1220"/>
    <n v="40"/>
    <n v="91"/>
    <n v="6706368"/>
    <s v="Documentary"/>
    <m/>
    <m/>
    <m/>
    <m/>
    <m/>
    <m/>
    <s v="Roger &amp; Me"/>
    <n v="22800"/>
    <n v="133"/>
    <s v="English"/>
    <s v="USA"/>
    <s v="R"/>
    <n v="160000"/>
    <n v="1989"/>
    <n v="7.5"/>
    <n v="1.5"/>
    <n v="6546368"/>
    <s v="Profit"/>
  </r>
  <r>
    <x v="1497"/>
    <n v="31"/>
    <n v="111"/>
    <n v="10174663"/>
    <s v="Drama"/>
    <s v="Sport"/>
    <m/>
    <m/>
    <m/>
    <m/>
    <m/>
    <s v="Facing the Giants"/>
    <n v="12399"/>
    <n v="382"/>
    <s v="English"/>
    <s v="USA"/>
    <s v="PG"/>
    <n v="100000"/>
    <n v="2006"/>
    <n v="6.7"/>
    <n v="1.8"/>
    <n v="10074663"/>
    <s v="Profit"/>
  </r>
  <r>
    <x v="1657"/>
    <n v="159"/>
    <n v="81"/>
    <n v="22757819"/>
    <s v="Horror"/>
    <s v="Thriller"/>
    <m/>
    <m/>
    <m/>
    <m/>
    <m/>
    <s v="The Gallows"/>
    <n v="13521"/>
    <n v="150"/>
    <s v="English"/>
    <s v="USA"/>
    <s v="R"/>
    <n v="100000"/>
    <n v="2015"/>
    <n v="4.2"/>
    <n v="1.4"/>
    <n v="22657819"/>
    <s v="Profit"/>
  </r>
  <r>
    <x v="1658"/>
    <n v="21"/>
    <n v="81"/>
    <n v="5228617"/>
    <s v="Comedy"/>
    <m/>
    <m/>
    <m/>
    <m/>
    <m/>
    <m/>
    <s v="Hollywood Shuffle"/>
    <n v="2770"/>
    <n v="32"/>
    <s v="English"/>
    <s v="USA"/>
    <s v="R"/>
    <n v="100000"/>
    <n v="1987"/>
    <n v="7"/>
    <n v="1.4"/>
    <n v="5128617"/>
    <s v="Profit"/>
  </r>
  <r>
    <x v="1659"/>
    <n v="88"/>
    <n v="90"/>
    <n v="110536"/>
    <s v="Comedy"/>
    <s v="Horror"/>
    <s v="Sci-Fi"/>
    <m/>
    <m/>
    <m/>
    <m/>
    <s v="The Lost Skeleton of Cadavra"/>
    <n v="4117"/>
    <n v="118"/>
    <s v="English"/>
    <s v="USA"/>
    <s v="PG"/>
    <n v="40000"/>
    <n v="2001"/>
    <n v="7"/>
    <n v="1.5"/>
    <n v="70536"/>
    <s v="Profit"/>
  </r>
  <r>
    <x v="1660"/>
    <n v="193"/>
    <n v="88"/>
    <n v="59379"/>
    <s v="Comedy"/>
    <s v="Crime"/>
    <s v="Drama"/>
    <s v="Horror"/>
    <s v="Thriller"/>
    <m/>
    <m/>
    <s v="Cheap Thrills"/>
    <n v="12796"/>
    <n v="52"/>
    <s v="English"/>
    <s v="USA"/>
    <s v="Not Rated"/>
    <n v="200000"/>
    <n v="2013"/>
    <n v="6.8"/>
    <n v="1.5"/>
    <n v="-140621"/>
    <s v="Loss"/>
  </r>
  <r>
    <x v="116"/>
    <n v="138"/>
    <n v="84"/>
    <n v="3216970"/>
    <s v="Drama"/>
    <s v="Mystery"/>
    <s v="Thriller"/>
    <m/>
    <m/>
    <m/>
    <m/>
    <s v="Pi"/>
    <n v="142619"/>
    <n v="586"/>
    <s v="English"/>
    <s v="USA"/>
    <s v="R"/>
    <n v="60000"/>
    <n v="1998"/>
    <n v="7.5"/>
    <n v="1.4"/>
    <n v="3156970"/>
    <s v="Profit"/>
  </r>
  <r>
    <x v="1661"/>
    <n v="32"/>
    <n v="87"/>
    <n v="536767"/>
    <s v="Biography"/>
    <s v="Comedy"/>
    <s v="Romance"/>
    <m/>
    <m/>
    <m/>
    <m/>
    <s v="20 Dates"/>
    <n v="1622"/>
    <n v="83"/>
    <s v="English"/>
    <s v="USA"/>
    <s v="R"/>
    <n v="60000"/>
    <n v="1998"/>
    <n v="5.3"/>
    <n v="1.4"/>
    <n v="476767"/>
    <s v="Profit"/>
  </r>
  <r>
    <x v="1170"/>
    <n v="193"/>
    <n v="100"/>
    <n v="11529368"/>
    <s v="Comedy"/>
    <s v="Documentary"/>
    <s v="Drama"/>
    <m/>
    <m/>
    <m/>
    <m/>
    <s v="Super Size Me"/>
    <n v="85028"/>
    <n v="404"/>
    <s v="English"/>
    <s v="USA"/>
    <s v="PG"/>
    <n v="65000"/>
    <n v="2004"/>
    <n v="7.3"/>
    <n v="1.7"/>
    <n v="11464368"/>
    <s v="Profit"/>
  </r>
  <r>
    <x v="1662"/>
    <n v="66"/>
    <n v="82"/>
    <n v="40557"/>
    <s v="Comedy"/>
    <m/>
    <m/>
    <m/>
    <m/>
    <m/>
    <m/>
    <s v="The FP"/>
    <n v="1389"/>
    <n v="22"/>
    <s v="English"/>
    <s v="USA"/>
    <s v="R"/>
    <n v="60000"/>
    <n v="2011"/>
    <n v="5.6"/>
    <n v="1.4"/>
    <n v="-19443"/>
    <s v="Loss"/>
  </r>
  <r>
    <x v="1663"/>
    <n v="65"/>
    <n v="82"/>
    <n v="30084"/>
    <s v="Comedy"/>
    <s v="Drama"/>
    <m/>
    <m/>
    <m/>
    <m/>
    <m/>
    <s v="Happy Christmas"/>
    <n v="5507"/>
    <n v="23"/>
    <s v="English"/>
    <s v="USA"/>
    <s v="R"/>
    <n v="70000"/>
    <n v="2014"/>
    <n v="5.6"/>
    <n v="1.4"/>
    <n v="-39916"/>
    <s v="Loss"/>
  </r>
  <r>
    <x v="1433"/>
    <n v="36"/>
    <n v="98"/>
    <n v="10246600"/>
    <s v="Comedy"/>
    <s v="Drama"/>
    <s v="Romance"/>
    <m/>
    <m/>
    <m/>
    <m/>
    <s v="The Brothers McMullen"/>
    <n v="6375"/>
    <n v="36"/>
    <s v="English"/>
    <s v="USA"/>
    <s v="R"/>
    <n v="25000"/>
    <n v="1995"/>
    <n v="6.6"/>
    <n v="1.6"/>
    <n v="10221600"/>
    <s v="Profit"/>
  </r>
  <r>
    <x v="1664"/>
    <n v="113"/>
    <n v="98"/>
    <n v="389804"/>
    <s v="Comedy"/>
    <s v="Drama"/>
    <s v="Romance"/>
    <m/>
    <m/>
    <m/>
    <m/>
    <s v="Tiny Furniture"/>
    <n v="11816"/>
    <n v="35"/>
    <s v="English"/>
    <s v="USA"/>
    <s v="Not Rated"/>
    <n v="65000"/>
    <n v="2010"/>
    <n v="6.3"/>
    <n v="1.6"/>
    <n v="324804"/>
    <s v="Profit"/>
  </r>
  <r>
    <x v="450"/>
    <n v="75"/>
    <n v="90"/>
    <n v="241816"/>
    <s v="Drama"/>
    <m/>
    <m/>
    <m/>
    <m/>
    <m/>
    <m/>
    <s v="George Washington"/>
    <n v="6246"/>
    <n v="76"/>
    <s v="English"/>
    <s v="USA"/>
    <s v="Unrated"/>
    <n v="42000"/>
    <n v="2000"/>
    <n v="7.5"/>
    <n v="1.5"/>
    <n v="199816"/>
    <s v="Profit"/>
  </r>
  <r>
    <x v="1665"/>
    <n v="21"/>
    <n v="90"/>
    <n v="277233"/>
    <s v="Comedy"/>
    <s v="Romance"/>
    <m/>
    <m/>
    <m/>
    <m/>
    <m/>
    <s v="Smiling Fish &amp; Goat on Fire"/>
    <n v="2631"/>
    <n v="26"/>
    <s v="English"/>
    <s v="USA"/>
    <s v="R"/>
    <n v="40000"/>
    <n v="1999"/>
    <n v="7.6"/>
    <n v="1.5"/>
    <n v="237233"/>
    <s v="Profit"/>
  </r>
  <r>
    <x v="1666"/>
    <n v="3"/>
    <n v="78"/>
    <n v="243768"/>
    <s v="Western"/>
    <m/>
    <m/>
    <m/>
    <m/>
    <m/>
    <m/>
    <s v="The Legend of God's Gun"/>
    <n v="143"/>
    <n v="9"/>
    <s v="English"/>
    <s v="USA"/>
    <s v="R"/>
    <n v="30000"/>
    <n v="2007"/>
    <n v="4.0999999999999996"/>
    <n v="1.3"/>
    <n v="213768"/>
    <s v="Profit"/>
  </r>
  <r>
    <x v="574"/>
    <n v="136"/>
    <n v="102"/>
    <n v="3151130"/>
    <s v="Comedy"/>
    <m/>
    <m/>
    <m/>
    <m/>
    <m/>
    <m/>
    <s v="Clerks"/>
    <n v="181749"/>
    <n v="615"/>
    <s v="English"/>
    <s v="USA"/>
    <s v="R"/>
    <n v="230000"/>
    <n v="1994"/>
    <n v="7.8"/>
    <n v="1.7"/>
    <n v="2921130"/>
    <s v="Profit"/>
  </r>
  <r>
    <x v="784"/>
    <n v="80"/>
    <n v="97"/>
    <n v="2856622"/>
    <s v="Comedy"/>
    <s v="Drama"/>
    <m/>
    <m/>
    <m/>
    <m/>
    <m/>
    <s v="In the Company of Men"/>
    <n v="11550"/>
    <n v="197"/>
    <s v="English"/>
    <s v="Canada"/>
    <s v="R"/>
    <n v="25000"/>
    <n v="1997"/>
    <n v="7.3"/>
    <n v="1.6"/>
    <n v="2831622"/>
    <s v="Profit"/>
  </r>
  <r>
    <x v="719"/>
    <n v="61"/>
    <n v="100"/>
    <n v="1227508"/>
    <s v="Comedy"/>
    <s v="Drama"/>
    <m/>
    <m/>
    <m/>
    <m/>
    <m/>
    <s v="Slacker"/>
    <n v="15103"/>
    <n v="80"/>
    <s v="English"/>
    <s v="USA"/>
    <s v="R"/>
    <n v="23000"/>
    <n v="1991"/>
    <n v="7.1"/>
    <n v="1.7"/>
    <n v="1204508"/>
    <s v="Profit"/>
  </r>
  <r>
    <x v="1072"/>
    <n v="73"/>
    <n v="108"/>
    <n v="180483"/>
    <s v="Comedy"/>
    <s v="Crime"/>
    <s v="Horror"/>
    <m/>
    <m/>
    <m/>
    <m/>
    <s v="Pink Flamingos"/>
    <n v="16792"/>
    <n v="183"/>
    <s v="English"/>
    <s v="USA"/>
    <s v="NC-17"/>
    <n v="10000"/>
    <n v="1972"/>
    <n v="6.1"/>
    <n v="1.8"/>
    <n v="170483"/>
    <s v="Profit"/>
  </r>
  <r>
    <x v="1078"/>
    <n v="81"/>
    <n v="110"/>
    <n v="136007"/>
    <s v="Drama"/>
    <s v="Music"/>
    <s v="Romance"/>
    <m/>
    <m/>
    <m/>
    <m/>
    <s v="Clean"/>
    <n v="3924"/>
    <n v="39"/>
    <s v="French"/>
    <s v="France"/>
    <s v="R"/>
    <n v="4500"/>
    <n v="2004"/>
    <n v="6.9"/>
    <n v="1.8"/>
    <n v="131507"/>
    <s v="Profit"/>
  </r>
  <r>
    <x v="1667"/>
    <n v="64"/>
    <n v="90"/>
    <n v="673780"/>
    <s v="Drama"/>
    <m/>
    <m/>
    <m/>
    <m/>
    <m/>
    <m/>
    <s v="The Circle"/>
    <n v="4555"/>
    <n v="26"/>
    <s v="Persian"/>
    <s v="Iran"/>
    <s v="Not Rated"/>
    <n v="10000"/>
    <n v="2000"/>
    <n v="7.5"/>
    <n v="1.5"/>
    <n v="663780"/>
    <s v="Profit"/>
  </r>
  <r>
    <x v="1668"/>
    <n v="143"/>
    <n v="77"/>
    <n v="424760"/>
    <s v="Drama"/>
    <s v="Sci-Fi"/>
    <s v="Thriller"/>
    <m/>
    <m/>
    <m/>
    <m/>
    <s v="Primer"/>
    <n v="72639"/>
    <n v="371"/>
    <s v="English"/>
    <s v="USA"/>
    <s v="PG-13"/>
    <n v="7000"/>
    <n v="2004"/>
    <n v="7"/>
    <n v="1.3"/>
    <n v="417760"/>
    <s v="Profit"/>
  </r>
  <r>
    <x v="402"/>
    <n v="56"/>
    <n v="81"/>
    <n v="2040920"/>
    <s v="Action"/>
    <s v="Crime"/>
    <s v="Drama"/>
    <s v="Romance"/>
    <s v="Thriller"/>
    <m/>
    <m/>
    <s v="El Mariachi"/>
    <n v="52055"/>
    <n v="130"/>
    <s v="Spanish"/>
    <s v="USA"/>
    <s v="R"/>
    <n v="7000"/>
    <n v="1992"/>
    <n v="6.9"/>
    <n v="1.4"/>
    <n v="2033920"/>
    <s v="Profit"/>
  </r>
  <r>
    <x v="1608"/>
    <n v="43"/>
    <n v="90"/>
    <n v="85222"/>
    <s v="Documentary"/>
    <m/>
    <m/>
    <m/>
    <m/>
    <m/>
    <m/>
    <s v="My Date with Drew"/>
    <n v="4285"/>
    <n v="84"/>
    <s v="English"/>
    <s v="USA"/>
    <s v="PG"/>
    <n v="1100"/>
    <n v="2004"/>
    <n v="6.6"/>
    <n v="1.5"/>
    <n v="84122"/>
    <s v="Profit"/>
  </r>
  <r>
    <x v="1669"/>
    <m/>
    <m/>
    <m/>
    <m/>
    <m/>
    <m/>
    <m/>
    <m/>
    <m/>
    <m/>
    <m/>
    <m/>
    <m/>
    <m/>
    <m/>
    <m/>
    <m/>
    <m/>
    <m/>
    <m/>
    <m/>
    <m/>
  </r>
  <r>
    <x v="1669"/>
    <m/>
    <m/>
    <m/>
    <m/>
    <m/>
    <m/>
    <m/>
    <m/>
    <m/>
    <m/>
    <m/>
    <m/>
    <m/>
    <m/>
    <m/>
    <m/>
    <m/>
    <m/>
    <m/>
    <m/>
    <m/>
    <m/>
  </r>
  <r>
    <x v="1669"/>
    <m/>
    <m/>
    <m/>
    <m/>
    <m/>
    <m/>
    <m/>
    <m/>
    <m/>
    <m/>
    <m/>
    <m/>
    <m/>
    <m/>
    <m/>
    <m/>
    <m/>
    <m/>
    <m/>
    <m/>
    <m/>
    <m/>
  </r>
  <r>
    <x v="1669"/>
    <m/>
    <m/>
    <m/>
    <m/>
    <m/>
    <m/>
    <m/>
    <m/>
    <m/>
    <m/>
    <m/>
    <m/>
    <m/>
    <m/>
    <m/>
    <m/>
    <m/>
    <m/>
    <m/>
    <m/>
    <m/>
    <m/>
  </r>
  <r>
    <x v="1669"/>
    <m/>
    <m/>
    <m/>
    <m/>
    <m/>
    <m/>
    <m/>
    <m/>
    <m/>
    <m/>
    <m/>
    <m/>
    <m/>
    <m/>
    <m/>
    <m/>
    <m/>
    <m/>
    <m/>
    <m/>
    <m/>
    <m/>
  </r>
  <r>
    <x v="1669"/>
    <m/>
    <m/>
    <m/>
    <m/>
    <m/>
    <m/>
    <m/>
    <m/>
    <m/>
    <m/>
    <m/>
    <m/>
    <m/>
    <m/>
    <m/>
    <m/>
    <m/>
    <m/>
    <m/>
    <m/>
    <m/>
    <m/>
  </r>
  <r>
    <x v="1669"/>
    <m/>
    <m/>
    <m/>
    <m/>
    <m/>
    <m/>
    <m/>
    <m/>
    <m/>
    <m/>
    <m/>
    <m/>
    <m/>
    <m/>
    <m/>
    <m/>
    <m/>
    <m/>
    <m/>
    <m/>
    <m/>
    <m/>
  </r>
  <r>
    <x v="1669"/>
    <m/>
    <m/>
    <m/>
    <m/>
    <m/>
    <m/>
    <m/>
    <m/>
    <m/>
    <m/>
    <m/>
    <m/>
    <m/>
    <m/>
    <m/>
    <m/>
    <m/>
    <m/>
    <m/>
    <m/>
    <m/>
    <m/>
  </r>
  <r>
    <x v="1669"/>
    <m/>
    <m/>
    <m/>
    <m/>
    <m/>
    <m/>
    <m/>
    <m/>
    <m/>
    <m/>
    <m/>
    <m/>
    <m/>
    <m/>
    <m/>
    <m/>
    <m/>
    <m/>
    <m/>
    <m/>
    <m/>
    <m/>
  </r>
  <r>
    <x v="1669"/>
    <m/>
    <m/>
    <m/>
    <m/>
    <m/>
    <m/>
    <m/>
    <m/>
    <m/>
    <m/>
    <m/>
    <m/>
    <m/>
    <m/>
    <m/>
    <m/>
    <m/>
    <m/>
    <m/>
    <m/>
    <m/>
    <m/>
  </r>
  <r>
    <x v="1669"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85526-EF79-4440-9F8A-93CB3F79654B}" name="PivotTable3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irector_ Name">
  <location ref="AB18:AC30" firstHeaderRow="1" firstDataRow="1" firstDataCol="1"/>
  <pivotFields count="23">
    <pivotField axis="axisRow" showAll="0" measureFilter="1">
      <items count="1671">
        <item x="1212"/>
        <item x="1338"/>
        <item x="1279"/>
        <item x="829"/>
        <item x="1087"/>
        <item x="1533"/>
        <item x="1449"/>
        <item x="158"/>
        <item x="1439"/>
        <item x="960"/>
        <item x="226"/>
        <item x="428"/>
        <item x="1534"/>
        <item x="1144"/>
        <item x="1395"/>
        <item x="1341"/>
        <item x="1620"/>
        <item x="364"/>
        <item x="389"/>
        <item x="1044"/>
        <item x="201"/>
        <item x="1206"/>
        <item x="386"/>
        <item x="590"/>
        <item x="1126"/>
        <item x="728"/>
        <item x="72"/>
        <item x="1009"/>
        <item x="229"/>
        <item x="525"/>
        <item x="299"/>
        <item x="109"/>
        <item x="872"/>
        <item x="96"/>
        <item x="1624"/>
        <item x="1066"/>
        <item x="1582"/>
        <item x="1497"/>
        <item x="100"/>
        <item x="1484"/>
        <item x="1622"/>
        <item x="1289"/>
        <item x="643"/>
        <item x="437"/>
        <item x="594"/>
        <item x="117"/>
        <item x="850"/>
        <item x="1477"/>
        <item x="670"/>
        <item x="956"/>
        <item x="603"/>
        <item x="1406"/>
        <item x="860"/>
        <item x="888"/>
        <item x="1437"/>
        <item x="973"/>
        <item x="12"/>
        <item x="442"/>
        <item x="1259"/>
        <item x="216"/>
        <item x="694"/>
        <item x="892"/>
        <item x="844"/>
        <item x="1653"/>
        <item x="726"/>
        <item x="445"/>
        <item x="4"/>
        <item x="1260"/>
        <item x="204"/>
        <item x="285"/>
        <item x="687"/>
        <item x="422"/>
        <item x="1214"/>
        <item x="264"/>
        <item x="102"/>
        <item x="425"/>
        <item x="308"/>
        <item x="881"/>
        <item x="1252"/>
        <item x="1556"/>
        <item x="507"/>
        <item x="514"/>
        <item x="798"/>
        <item x="849"/>
        <item x="374"/>
        <item x="1457"/>
        <item x="228"/>
        <item x="1584"/>
        <item x="19"/>
        <item x="259"/>
        <item x="837"/>
        <item x="1116"/>
        <item x="1028"/>
        <item x="246"/>
        <item x="1504"/>
        <item x="1234"/>
        <item x="1295"/>
        <item x="634"/>
        <item x="1207"/>
        <item x="512"/>
        <item x="1599"/>
        <item x="179"/>
        <item x="777"/>
        <item x="898"/>
        <item x="831"/>
        <item x="347"/>
        <item x="320"/>
        <item x="443"/>
        <item x="502"/>
        <item x="242"/>
        <item x="262"/>
        <item x="1393"/>
        <item x="14"/>
        <item x="1613"/>
        <item x="906"/>
        <item x="34"/>
        <item x="438"/>
        <item x="491"/>
        <item x="698"/>
        <item x="1570"/>
        <item x="193"/>
        <item x="1602"/>
        <item x="1222"/>
        <item x="1523"/>
        <item x="1589"/>
        <item x="420"/>
        <item x="1450"/>
        <item x="869"/>
        <item x="738"/>
        <item x="276"/>
        <item x="184"/>
        <item x="107"/>
        <item x="1370"/>
        <item x="1137"/>
        <item x="1645"/>
        <item x="609"/>
        <item x="899"/>
        <item x="487"/>
        <item x="1326"/>
        <item x="1469"/>
        <item x="1075"/>
        <item x="810"/>
        <item x="152"/>
        <item x="621"/>
        <item x="867"/>
        <item x="1160"/>
        <item x="1199"/>
        <item x="727"/>
        <item x="1071"/>
        <item x="750"/>
        <item x="291"/>
        <item x="783"/>
        <item x="1026"/>
        <item x="58"/>
        <item x="466"/>
        <item x="141"/>
        <item x="171"/>
        <item x="1564"/>
        <item x="903"/>
        <item x="1662"/>
        <item x="104"/>
        <item x="329"/>
        <item x="1134"/>
        <item x="669"/>
        <item x="24"/>
        <item x="1612"/>
        <item x="1372"/>
        <item x="199"/>
        <item x="492"/>
        <item x="416"/>
        <item x="1102"/>
        <item x="1317"/>
        <item x="1088"/>
        <item x="339"/>
        <item x="887"/>
        <item x="338"/>
        <item x="809"/>
        <item x="886"/>
        <item x="1063"/>
        <item x="515"/>
        <item x="1543"/>
        <item x="1641"/>
        <item x="682"/>
        <item x="767"/>
        <item x="1544"/>
        <item x="959"/>
        <item x="1005"/>
        <item x="10"/>
        <item x="498"/>
        <item x="82"/>
        <item x="1596"/>
        <item x="1332"/>
        <item x="523"/>
        <item x="715"/>
        <item x="280"/>
        <item x="710"/>
        <item x="439"/>
        <item x="56"/>
        <item x="1522"/>
        <item x="122"/>
        <item x="1390"/>
        <item x="1487"/>
        <item x="1154"/>
        <item x="1301"/>
        <item x="1122"/>
        <item x="764"/>
        <item x="505"/>
        <item x="739"/>
        <item x="1397"/>
        <item x="138"/>
        <item x="1120"/>
        <item x="1541"/>
        <item x="733"/>
        <item x="576"/>
        <item x="1271"/>
        <item x="558"/>
        <item x="546"/>
        <item x="672"/>
        <item x="865"/>
        <item x="878"/>
        <item x="1224"/>
        <item x="1495"/>
        <item x="78"/>
        <item x="341"/>
        <item x="598"/>
        <item x="120"/>
        <item x="1499"/>
        <item x="616"/>
        <item x="1496"/>
        <item x="859"/>
        <item x="70"/>
        <item x="741"/>
        <item x="646"/>
        <item x="1573"/>
        <item x="684"/>
        <item x="580"/>
        <item x="1239"/>
        <item x="166"/>
        <item x="18"/>
        <item x="551"/>
        <item x="811"/>
        <item x="575"/>
        <item x="535"/>
        <item x="950"/>
        <item x="919"/>
        <item x="1369"/>
        <item x="1337"/>
        <item x="432"/>
        <item x="1056"/>
        <item x="1101"/>
        <item x="1113"/>
        <item x="1352"/>
        <item x="1452"/>
        <item x="85"/>
        <item x="3"/>
        <item x="1205"/>
        <item x="803"/>
        <item x="1127"/>
        <item x="159"/>
        <item x="1155"/>
        <item x="1163"/>
        <item x="957"/>
        <item x="1442"/>
        <item x="279"/>
        <item x="1264"/>
        <item x="270"/>
        <item x="309"/>
        <item x="1565"/>
        <item x="248"/>
        <item x="822"/>
        <item x="528"/>
        <item x="21"/>
        <item x="693"/>
        <item x="920"/>
        <item x="452"/>
        <item x="1571"/>
        <item x="909"/>
        <item x="1073"/>
        <item x="1013"/>
        <item x="683"/>
        <item x="602"/>
        <item x="772"/>
        <item x="1642"/>
        <item x="1594"/>
        <item x="403"/>
        <item x="948"/>
        <item x="227"/>
        <item x="1428"/>
        <item x="1141"/>
        <item x="1296"/>
        <item x="1443"/>
        <item x="751"/>
        <item x="1455"/>
        <item x="866"/>
        <item x="1103"/>
        <item x="1237"/>
        <item x="1203"/>
        <item x="1129"/>
        <item x="1379"/>
        <item x="25"/>
        <item x="1345"/>
        <item x="884"/>
        <item x="1274"/>
        <item x="930"/>
        <item x="209"/>
        <item x="321"/>
        <item x="1606"/>
        <item x="805"/>
        <item x="1521"/>
        <item x="441"/>
        <item x="620"/>
        <item x="456"/>
        <item x="1055"/>
        <item x="488"/>
        <item x="1488"/>
        <item x="1225"/>
        <item x="1110"/>
        <item x="116"/>
        <item x="1335"/>
        <item x="1152"/>
        <item x="1460"/>
        <item x="868"/>
        <item x="1068"/>
        <item x="1410"/>
        <item x="883"/>
        <item x="1327"/>
        <item x="48"/>
        <item x="91"/>
        <item x="1555"/>
        <item x="560"/>
        <item x="448"/>
        <item x="407"/>
        <item x="1509"/>
        <item x="1233"/>
        <item x="1346"/>
        <item x="64"/>
        <item x="328"/>
        <item x="1353"/>
        <item x="450"/>
        <item x="1145"/>
        <item x="1256"/>
        <item x="256"/>
        <item x="368"/>
        <item x="712"/>
        <item x="479"/>
        <item x="177"/>
        <item x="337"/>
        <item x="563"/>
        <item x="1100"/>
        <item x="1462"/>
        <item x="998"/>
        <item x="346"/>
        <item x="812"/>
        <item x="476"/>
        <item x="1015"/>
        <item x="1494"/>
        <item x="314"/>
        <item x="1131"/>
        <item x="1417"/>
        <item x="274"/>
        <item x="1507"/>
        <item x="296"/>
        <item x="110"/>
        <item x="132"/>
        <item x="703"/>
        <item x="1266"/>
        <item x="8"/>
        <item x="467"/>
        <item x="1051"/>
        <item x="61"/>
        <item x="1109"/>
        <item x="98"/>
        <item x="1151"/>
        <item x="1321"/>
        <item x="1500"/>
        <item x="325"/>
        <item x="468"/>
        <item x="545"/>
        <item x="196"/>
        <item x="983"/>
        <item x="1373"/>
        <item x="985"/>
        <item x="1466"/>
        <item x="999"/>
        <item x="1197"/>
        <item x="251"/>
        <item x="1139"/>
        <item x="754"/>
        <item x="952"/>
        <item x="532"/>
        <item x="1288"/>
        <item x="1474"/>
        <item x="1034"/>
        <item x="1402"/>
        <item x="155"/>
        <item x="1314"/>
        <item x="266"/>
        <item x="1453"/>
        <item x="59"/>
        <item x="700"/>
        <item x="760"/>
        <item x="631"/>
        <item x="1240"/>
        <item x="354"/>
        <item x="302"/>
        <item x="50"/>
        <item x="1004"/>
        <item x="788"/>
        <item x="1646"/>
        <item x="1007"/>
        <item x="657"/>
        <item x="1250"/>
        <item x="71"/>
        <item x="1568"/>
        <item x="1135"/>
        <item x="746"/>
        <item x="720"/>
        <item x="1660"/>
        <item x="1058"/>
        <item x="1401"/>
        <item x="1315"/>
        <item x="1640"/>
        <item x="218"/>
        <item x="1433"/>
        <item x="697"/>
        <item x="99"/>
        <item x="1580"/>
        <item x="1231"/>
        <item x="544"/>
        <item x="1268"/>
        <item x="1592"/>
        <item x="992"/>
        <item x="696"/>
        <item x="677"/>
        <item x="890"/>
        <item x="1048"/>
        <item x="1196"/>
        <item x="1060"/>
        <item x="234"/>
        <item x="1185"/>
        <item x="75"/>
        <item x="118"/>
        <item x="1588"/>
        <item x="1618"/>
        <item x="843"/>
        <item x="173"/>
        <item x="1106"/>
        <item x="519"/>
        <item x="572"/>
        <item x="1089"/>
        <item x="1649"/>
        <item x="1349"/>
        <item x="509"/>
        <item x="258"/>
        <item x="1536"/>
        <item x="935"/>
        <item x="1381"/>
        <item x="1418"/>
        <item x="729"/>
        <item x="1249"/>
        <item x="1577"/>
        <item x="265"/>
        <item x="1218"/>
        <item x="167"/>
        <item x="648"/>
        <item x="1182"/>
        <item x="1251"/>
        <item x="1532"/>
        <item x="399"/>
        <item x="66"/>
        <item x="1635"/>
        <item x="1045"/>
        <item x="150"/>
        <item x="275"/>
        <item x="1387"/>
        <item x="417"/>
        <item x="319"/>
        <item x="855"/>
        <item x="180"/>
        <item x="1591"/>
        <item x="1194"/>
        <item x="808"/>
        <item x="797"/>
        <item x="1311"/>
        <item x="1115"/>
        <item x="1366"/>
        <item x="742"/>
        <item x="538"/>
        <item x="1029"/>
        <item x="970"/>
        <item x="734"/>
        <item x="383"/>
        <item x="1623"/>
        <item x="1562"/>
        <item x="277"/>
        <item x="473"/>
        <item x="601"/>
        <item x="588"/>
        <item x="426"/>
        <item x="934"/>
        <item x="1309"/>
        <item x="288"/>
        <item x="1505"/>
        <item x="205"/>
        <item x="1215"/>
        <item x="284"/>
        <item x="161"/>
        <item x="649"/>
        <item x="966"/>
        <item x="77"/>
        <item x="681"/>
        <item x="1059"/>
        <item x="207"/>
        <item x="345"/>
        <item x="554"/>
        <item x="893"/>
        <item x="457"/>
        <item x="283"/>
        <item x="925"/>
        <item x="786"/>
        <item x="1090"/>
        <item x="1356"/>
        <item x="136"/>
        <item x="79"/>
        <item x="412"/>
        <item x="489"/>
        <item x="1343"/>
        <item x="1306"/>
        <item x="1425"/>
        <item x="861"/>
        <item x="613"/>
        <item x="592"/>
        <item x="261"/>
        <item x="1038"/>
        <item x="974"/>
        <item x="989"/>
        <item x="779"/>
        <item x="870"/>
        <item x="313"/>
        <item x="1368"/>
        <item x="1579"/>
        <item x="511"/>
        <item x="1"/>
        <item x="349"/>
        <item x="785"/>
        <item x="1574"/>
        <item x="1162"/>
        <item x="1616"/>
        <item x="530"/>
        <item x="1031"/>
        <item x="287"/>
        <item x="1037"/>
        <item x="838"/>
        <item x="1136"/>
        <item x="1638"/>
        <item x="350"/>
        <item x="747"/>
        <item x="36"/>
        <item x="1281"/>
        <item x="496"/>
        <item x="1276"/>
        <item x="123"/>
        <item x="1590"/>
        <item x="913"/>
        <item x="1550"/>
        <item x="1626"/>
        <item x="365"/>
        <item x="606"/>
        <item x="1191"/>
        <item x="1363"/>
        <item x="358"/>
        <item x="1566"/>
        <item x="353"/>
        <item x="1634"/>
        <item x="806"/>
        <item x="1223"/>
        <item x="612"/>
        <item x="1636"/>
        <item x="1539"/>
        <item x="1398"/>
        <item x="1347"/>
        <item x="1350"/>
        <item x="268"/>
        <item x="782"/>
        <item x="105"/>
        <item x="1342"/>
        <item x="433"/>
        <item x="941"/>
        <item x="83"/>
        <item x="1030"/>
        <item x="1508"/>
        <item x="1511"/>
        <item x="615"/>
        <item x="611"/>
        <item x="596"/>
        <item x="1512"/>
        <item x="630"/>
        <item x="367"/>
        <item x="1360"/>
        <item x="702"/>
        <item x="1121"/>
        <item x="577"/>
        <item x="539"/>
        <item x="1478"/>
        <item x="911"/>
        <item x="233"/>
        <item x="569"/>
        <item x="543"/>
        <item x="637"/>
        <item x="874"/>
        <item x="33"/>
        <item x="1374"/>
        <item x="1447"/>
        <item x="1617"/>
        <item x="247"/>
        <item x="1667"/>
        <item x="531"/>
        <item x="1036"/>
        <item x="1105"/>
        <item x="1520"/>
        <item x="238"/>
        <item x="69"/>
        <item x="761"/>
        <item x="0"/>
        <item x="1339"/>
        <item x="1153"/>
        <item x="1483"/>
        <item x="1053"/>
        <item x="1008"/>
        <item x="705"/>
        <item x="63"/>
        <item x="1047"/>
        <item x="963"/>
        <item x="134"/>
        <item x="135"/>
        <item x="980"/>
        <item x="863"/>
        <item x="423"/>
        <item x="1545"/>
        <item x="1479"/>
        <item x="1340"/>
        <item x="32"/>
        <item x="975"/>
        <item x="459"/>
        <item x="1554"/>
        <item x="1041"/>
        <item x="1597"/>
        <item x="148"/>
        <item x="1114"/>
        <item x="706"/>
        <item x="624"/>
        <item x="1467"/>
        <item x="1184"/>
        <item x="1463"/>
        <item x="658"/>
        <item x="931"/>
        <item x="642"/>
        <item x="1193"/>
        <item x="1149"/>
        <item x="421"/>
        <item x="405"/>
        <item x="1186"/>
        <item x="1375"/>
        <item x="181"/>
        <item x="335"/>
        <item x="675"/>
        <item x="213"/>
        <item x="605"/>
        <item x="552"/>
        <item x="826"/>
        <item x="879"/>
        <item x="348"/>
        <item x="566"/>
        <item x="685"/>
        <item x="1560"/>
        <item x="1408"/>
        <item x="1540"/>
        <item x="910"/>
        <item x="1177"/>
        <item x="914"/>
        <item x="759"/>
        <item x="825"/>
        <item x="709"/>
        <item x="776"/>
        <item x="1091"/>
        <item x="573"/>
        <item x="88"/>
        <item x="755"/>
        <item x="1382"/>
        <item x="1308"/>
        <item x="549"/>
        <item x="796"/>
        <item x="263"/>
        <item x="381"/>
        <item x="1359"/>
        <item x="968"/>
        <item x="802"/>
        <item x="964"/>
        <item x="1076"/>
        <item x="1459"/>
        <item x="1429"/>
        <item x="976"/>
        <item x="846"/>
        <item x="926"/>
        <item x="938"/>
        <item x="1174"/>
        <item x="1419"/>
        <item x="451"/>
        <item x="823"/>
        <item x="385"/>
        <item x="1386"/>
        <item x="529"/>
        <item x="1230"/>
        <item x="722"/>
        <item x="902"/>
        <item x="991"/>
        <item x="1610"/>
        <item x="736"/>
        <item x="1364"/>
        <item x="618"/>
        <item x="1083"/>
        <item x="244"/>
        <item x="86"/>
        <item x="944"/>
        <item x="231"/>
        <item x="419"/>
        <item x="1663"/>
        <item x="92"/>
        <item x="357"/>
        <item x="1173"/>
        <item x="979"/>
        <item x="127"/>
        <item x="474"/>
        <item x="1330"/>
        <item x="478"/>
        <item x="1094"/>
        <item x="996"/>
        <item x="908"/>
        <item x="1611"/>
        <item x="1325"/>
        <item x="1470"/>
        <item x="1255"/>
        <item x="446"/>
        <item x="1040"/>
        <item x="1133"/>
        <item x="814"/>
        <item x="370"/>
        <item x="821"/>
        <item x="740"/>
        <item x="1099"/>
        <item x="929"/>
        <item x="636"/>
        <item x="387"/>
        <item x="513"/>
        <item x="628"/>
        <item x="504"/>
        <item x="482"/>
        <item x="499"/>
        <item x="506"/>
        <item x="773"/>
        <item x="927"/>
        <item x="1064"/>
        <item x="436"/>
        <item x="28"/>
        <item x="190"/>
        <item x="626"/>
        <item x="377"/>
        <item x="701"/>
        <item x="842"/>
        <item x="125"/>
        <item x="1320"/>
        <item x="203"/>
        <item x="189"/>
        <item x="995"/>
        <item x="351"/>
        <item x="839"/>
        <item x="737"/>
        <item x="1188"/>
        <item x="660"/>
        <item x="1236"/>
        <item x="765"/>
        <item x="483"/>
        <item x="249"/>
        <item x="1084"/>
        <item x="449"/>
        <item x="1072"/>
        <item x="752"/>
        <item x="520"/>
        <item x="128"/>
        <item x="1394"/>
        <item x="1585"/>
        <item x="219"/>
        <item x="342"/>
        <item x="45"/>
        <item x="1608"/>
        <item x="1082"/>
        <item x="434"/>
        <item x="1150"/>
        <item x="1077"/>
        <item x="103"/>
        <item x="1117"/>
        <item x="1648"/>
        <item x="1202"/>
        <item x="67"/>
        <item x="1392"/>
        <item x="1245"/>
        <item x="1631"/>
        <item x="1238"/>
        <item x="237"/>
        <item x="282"/>
        <item x="873"/>
        <item x="619"/>
        <item x="769"/>
        <item x="1552"/>
        <item x="644"/>
        <item x="84"/>
        <item x="559"/>
        <item x="62"/>
        <item x="793"/>
        <item x="915"/>
        <item x="557"/>
        <item x="355"/>
        <item x="430"/>
        <item x="1416"/>
        <item x="1176"/>
        <item x="133"/>
        <item x="958"/>
        <item x="1615"/>
        <item x="1336"/>
        <item x="540"/>
        <item x="27"/>
        <item x="501"/>
        <item x="297"/>
        <item x="795"/>
        <item x="1472"/>
        <item x="1104"/>
        <item x="326"/>
        <item x="1049"/>
        <item x="140"/>
        <item x="1445"/>
        <item x="819"/>
        <item x="1581"/>
        <item x="1200"/>
        <item x="1480"/>
        <item x="7"/>
        <item x="988"/>
        <item x="1434"/>
        <item x="271"/>
        <item x="943"/>
        <item x="1461"/>
        <item x="508"/>
        <item x="480"/>
        <item x="1209"/>
        <item x="834"/>
        <item x="536"/>
        <item x="1444"/>
        <item x="39"/>
        <item x="627"/>
        <item x="692"/>
        <item x="1147"/>
        <item x="1578"/>
        <item x="397"/>
        <item x="1420"/>
        <item x="561"/>
        <item x="394"/>
        <item x="923"/>
        <item x="1593"/>
        <item x="1210"/>
        <item x="202"/>
        <item x="882"/>
        <item x="818"/>
        <item x="322"/>
        <item x="1258"/>
        <item x="235"/>
        <item x="533"/>
        <item x="1639"/>
        <item x="517"/>
        <item x="610"/>
        <item x="81"/>
        <item x="962"/>
        <item x="1054"/>
        <item x="336"/>
        <item x="391"/>
        <item x="292"/>
        <item x="724"/>
        <item x="378"/>
        <item x="1284"/>
        <item x="245"/>
        <item x="344"/>
        <item x="928"/>
        <item x="676"/>
        <item x="1665"/>
        <item x="208"/>
        <item x="1313"/>
        <item x="584"/>
        <item x="51"/>
        <item x="583"/>
        <item x="574"/>
        <item x="789"/>
        <item x="904"/>
        <item x="1503"/>
        <item x="662"/>
        <item x="1310"/>
        <item x="300"/>
        <item x="137"/>
        <item x="571"/>
        <item x="1062"/>
        <item x="748"/>
        <item x="1385"/>
        <item x="1221"/>
        <item x="1558"/>
        <item x="674"/>
        <item x="269"/>
        <item x="1125"/>
        <item x="42"/>
        <item x="918"/>
        <item x="1510"/>
        <item x="1659"/>
        <item x="310"/>
        <item x="1039"/>
        <item x="604"/>
        <item x="815"/>
        <item x="1513"/>
        <item x="174"/>
        <item x="304"/>
        <item x="565"/>
        <item x="94"/>
        <item x="655"/>
        <item x="30"/>
        <item x="1157"/>
        <item x="149"/>
        <item x="1664"/>
        <item x="1070"/>
        <item x="1166"/>
        <item x="781"/>
        <item x="230"/>
        <item x="1476"/>
        <item x="1464"/>
        <item x="1563"/>
        <item x="635"/>
        <item x="607"/>
        <item x="695"/>
        <item x="1400"/>
        <item x="663"/>
        <item x="1628"/>
        <item x="1627"/>
        <item x="1006"/>
        <item x="1178"/>
        <item x="1435"/>
        <item x="108"/>
        <item x="1300"/>
        <item x="182"/>
        <item x="1441"/>
        <item x="1187"/>
        <item x="1633"/>
        <item x="1525"/>
        <item x="1547"/>
        <item x="471"/>
        <item x="564"/>
        <item x="1299"/>
        <item x="591"/>
        <item x="1286"/>
        <item x="89"/>
        <item x="286"/>
        <item x="877"/>
        <item x="1538"/>
        <item x="1524"/>
        <item x="1652"/>
        <item x="711"/>
        <item x="1371"/>
        <item x="875"/>
        <item x="553"/>
        <item x="1226"/>
        <item x="11"/>
        <item x="330"/>
        <item x="1575"/>
        <item x="1261"/>
        <item x="16"/>
        <item x="1124"/>
        <item x="324"/>
        <item x="774"/>
        <item x="1180"/>
        <item x="1156"/>
        <item x="1643"/>
        <item x="1506"/>
        <item x="522"/>
        <item x="38"/>
        <item x="1067"/>
        <item x="1074"/>
        <item x="162"/>
        <item x="744"/>
        <item x="1086"/>
        <item x="1527"/>
        <item x="1001"/>
        <item x="862"/>
        <item x="376"/>
        <item x="112"/>
        <item x="503"/>
        <item x="1012"/>
        <item x="1025"/>
        <item x="885"/>
        <item x="1232"/>
        <item x="1605"/>
        <item x="130"/>
        <item x="1324"/>
        <item x="1297"/>
        <item x="188"/>
        <item x="1413"/>
        <item x="215"/>
        <item x="29"/>
        <item x="1333"/>
        <item x="1241"/>
        <item x="1018"/>
        <item x="46"/>
        <item x="994"/>
        <item x="1246"/>
        <item x="1022"/>
        <item x="791"/>
        <item x="1242"/>
        <item x="481"/>
        <item x="1278"/>
        <item x="924"/>
        <item x="1601"/>
        <item x="1318"/>
        <item x="55"/>
        <item x="981"/>
        <item x="424"/>
        <item x="912"/>
        <item x="65"/>
        <item x="1625"/>
        <item x="1357"/>
        <item x="1650"/>
        <item x="1502"/>
        <item x="31"/>
        <item x="1228"/>
        <item x="800"/>
        <item x="273"/>
        <item x="1204"/>
        <item x="1655"/>
        <item x="833"/>
        <item x="721"/>
        <item x="550"/>
        <item x="1277"/>
        <item x="73"/>
        <item x="26"/>
        <item x="293"/>
        <item x="1027"/>
        <item x="494"/>
        <item x="1213"/>
        <item x="1257"/>
        <item x="725"/>
        <item x="1380"/>
        <item x="1481"/>
        <item x="794"/>
        <item x="978"/>
        <item x="889"/>
        <item x="1430"/>
        <item x="916"/>
        <item x="1493"/>
        <item x="730"/>
        <item x="854"/>
        <item x="1489"/>
        <item x="316"/>
        <item x="305"/>
        <item x="151"/>
        <item x="1432"/>
        <item x="993"/>
        <item x="647"/>
        <item x="1344"/>
        <item x="1208"/>
        <item x="1220"/>
        <item x="864"/>
        <item x="1175"/>
        <item x="183"/>
        <item x="1069"/>
        <item x="731"/>
        <item x="691"/>
        <item x="707"/>
        <item x="595"/>
        <item x="1158"/>
        <item x="845"/>
        <item x="638"/>
        <item x="1404"/>
        <item x="585"/>
        <item x="1607"/>
        <item x="1014"/>
        <item x="144"/>
        <item x="947"/>
        <item x="1388"/>
        <item x="1656"/>
        <item x="200"/>
        <item x="1365"/>
        <item x="704"/>
        <item x="629"/>
        <item x="294"/>
        <item x="290"/>
        <item x="804"/>
        <item x="853"/>
        <item x="1666"/>
        <item x="1654"/>
        <item x="688"/>
        <item x="1399"/>
        <item x="1354"/>
        <item x="379"/>
        <item x="1096"/>
        <item x="871"/>
        <item x="917"/>
        <item x="1095"/>
        <item x="1409"/>
        <item x="57"/>
        <item x="1003"/>
        <item x="35"/>
        <item x="257"/>
        <item x="1391"/>
        <item x="408"/>
        <item x="224"/>
        <item x="799"/>
        <item x="1501"/>
        <item x="1283"/>
        <item x="1384"/>
        <item x="1572"/>
        <item x="1170"/>
        <item x="1016"/>
        <item x="972"/>
        <item x="1661"/>
        <item x="1473"/>
        <item x="1531"/>
        <item x="210"/>
        <item x="880"/>
        <item x="633"/>
        <item x="1355"/>
        <item x="6"/>
        <item x="1619"/>
        <item x="212"/>
        <item x="413"/>
        <item x="784"/>
        <item x="623"/>
        <item x="131"/>
        <item x="897"/>
        <item x="1535"/>
        <item x="1383"/>
        <item x="905"/>
        <item x="1108"/>
        <item x="714"/>
        <item x="586"/>
        <item x="521"/>
        <item x="955"/>
        <item x="686"/>
        <item x="671"/>
        <item x="1396"/>
        <item x="1587"/>
        <item x="986"/>
        <item x="1248"/>
        <item x="690"/>
        <item x="753"/>
        <item x="678"/>
        <item x="1098"/>
        <item x="524"/>
        <item x="1451"/>
        <item x="1195"/>
        <item x="145"/>
        <item x="939"/>
        <item x="307"/>
        <item x="493"/>
        <item x="562"/>
        <item x="1265"/>
        <item x="1165"/>
        <item x="770"/>
        <item x="1227"/>
        <item x="1603"/>
        <item x="250"/>
        <item x="490"/>
        <item x="74"/>
        <item x="1078"/>
        <item x="460"/>
        <item x="1304"/>
        <item x="1630"/>
        <item x="1515"/>
        <item x="465"/>
        <item x="1561"/>
        <item x="1118"/>
        <item x="1519"/>
        <item x="537"/>
        <item x="1079"/>
        <item x="1454"/>
        <item x="768"/>
        <item x="1167"/>
        <item x="360"/>
        <item x="172"/>
        <item x="458"/>
        <item x="453"/>
        <item x="1403"/>
        <item x="587"/>
        <item x="1351"/>
        <item x="858"/>
        <item x="463"/>
        <item x="1516"/>
        <item x="1583"/>
        <item x="95"/>
        <item x="111"/>
        <item x="1270"/>
        <item x="673"/>
        <item x="410"/>
        <item x="388"/>
        <item x="1080"/>
        <item x="495"/>
        <item x="659"/>
        <item x="1285"/>
        <item x="568"/>
        <item x="278"/>
        <item x="124"/>
        <item x="206"/>
        <item x="527"/>
        <item x="157"/>
        <item x="1528"/>
        <item x="824"/>
        <item x="462"/>
        <item x="949"/>
        <item x="43"/>
        <item x="1542"/>
        <item x="221"/>
        <item x="997"/>
        <item x="20"/>
        <item x="331"/>
        <item x="1119"/>
        <item x="1020"/>
        <item x="154"/>
        <item x="1229"/>
        <item x="946"/>
        <item x="857"/>
        <item x="526"/>
        <item x="418"/>
        <item x="556"/>
        <item x="477"/>
        <item x="168"/>
        <item x="15"/>
        <item x="1023"/>
        <item x="954"/>
        <item x="600"/>
        <item x="651"/>
        <item x="392"/>
        <item x="1456"/>
        <item x="373"/>
        <item x="1189"/>
        <item x="1244"/>
        <item x="97"/>
        <item x="220"/>
        <item x="1159"/>
        <item x="1426"/>
        <item x="444"/>
        <item x="106"/>
        <item x="1491"/>
        <item x="113"/>
        <item x="295"/>
        <item x="664"/>
        <item x="192"/>
        <item x="990"/>
        <item x="758"/>
        <item x="717"/>
        <item x="1140"/>
        <item x="115"/>
        <item x="404"/>
        <item x="254"/>
        <item x="409"/>
        <item x="170"/>
        <item x="1644"/>
        <item x="1334"/>
        <item x="1061"/>
        <item x="1621"/>
        <item x="160"/>
        <item x="1130"/>
        <item x="1298"/>
        <item x="775"/>
        <item x="146"/>
        <item x="1514"/>
        <item x="1595"/>
        <item x="614"/>
        <item x="1042"/>
        <item x="1378"/>
        <item x="281"/>
        <item x="414"/>
        <item x="1632"/>
        <item x="1146"/>
        <item x="1319"/>
        <item x="1537"/>
        <item x="1482"/>
        <item x="500"/>
        <item x="191"/>
        <item x="645"/>
        <item x="977"/>
        <item x="1598"/>
        <item x="1551"/>
        <item x="60"/>
        <item x="699"/>
        <item x="771"/>
        <item x="472"/>
        <item x="101"/>
        <item x="1576"/>
        <item x="1294"/>
        <item x="713"/>
        <item x="749"/>
        <item x="1361"/>
        <item x="763"/>
        <item x="1198"/>
        <item x="455"/>
        <item x="400"/>
        <item x="719"/>
        <item x="431"/>
        <item x="622"/>
        <item x="1423"/>
        <item x="555"/>
        <item x="790"/>
        <item x="1329"/>
        <item x="1407"/>
        <item x="1043"/>
        <item x="900"/>
        <item x="984"/>
        <item x="1651"/>
        <item x="894"/>
        <item x="17"/>
        <item x="766"/>
        <item x="1316"/>
        <item x="1529"/>
        <item x="301"/>
        <item x="47"/>
        <item x="1362"/>
        <item x="44"/>
        <item x="13"/>
        <item x="1559"/>
        <item x="93"/>
        <item x="1132"/>
        <item x="323"/>
        <item x="1168"/>
        <item x="982"/>
        <item x="1485"/>
        <item x="891"/>
        <item x="708"/>
        <item x="1169"/>
        <item x="396"/>
        <item x="1438"/>
        <item x="1358"/>
        <item x="1431"/>
        <item x="1492"/>
        <item x="932"/>
        <item x="953"/>
        <item x="1415"/>
        <item x="260"/>
        <item x="1275"/>
        <item x="1262"/>
        <item x="334"/>
        <item x="402"/>
        <item x="121"/>
        <item x="1307"/>
        <item x="54"/>
        <item x="778"/>
        <item x="1658"/>
        <item x="582"/>
        <item x="41"/>
        <item x="830"/>
        <item x="362"/>
        <item x="1024"/>
        <item x="1518"/>
        <item x="1272"/>
        <item x="211"/>
        <item x="1405"/>
        <item x="243"/>
        <item x="139"/>
        <item x="497"/>
        <item x="470"/>
        <item x="142"/>
        <item x="40"/>
        <item x="454"/>
        <item x="318"/>
        <item x="153"/>
        <item x="1411"/>
        <item x="80"/>
        <item x="395"/>
        <item x="267"/>
        <item x="175"/>
        <item x="608"/>
        <item x="813"/>
        <item x="1161"/>
        <item x="1148"/>
        <item x="1421"/>
        <item x="352"/>
        <item x="1412"/>
        <item x="53"/>
        <item x="625"/>
        <item x="187"/>
        <item x="1569"/>
        <item x="801"/>
        <item x="475"/>
        <item x="1312"/>
        <item x="1033"/>
        <item x="570"/>
        <item x="1604"/>
        <item x="333"/>
        <item x="1011"/>
        <item x="1331"/>
        <item x="1164"/>
        <item x="1530"/>
        <item x="1436"/>
        <item x="343"/>
        <item x="1637"/>
        <item x="2"/>
        <item x="1065"/>
        <item x="1424"/>
        <item x="5"/>
        <item x="516"/>
        <item x="380"/>
        <item x="987"/>
        <item x="214"/>
        <item x="718"/>
        <item x="1111"/>
        <item x="401"/>
        <item x="232"/>
        <item x="723"/>
        <item x="579"/>
        <item x="1183"/>
        <item x="1211"/>
        <item x="617"/>
        <item x="359"/>
        <item x="303"/>
        <item x="1609"/>
        <item x="375"/>
        <item x="901"/>
        <item x="484"/>
        <item x="185"/>
        <item x="689"/>
        <item x="225"/>
        <item x="298"/>
        <item x="851"/>
        <item x="665"/>
        <item x="22"/>
        <item x="1668"/>
        <item x="1486"/>
        <item x="1292"/>
        <item x="732"/>
        <item x="76"/>
        <item x="393"/>
        <item x="951"/>
        <item x="1614"/>
        <item x="936"/>
        <item x="787"/>
        <item x="1138"/>
        <item x="90"/>
        <item x="163"/>
        <item x="486"/>
        <item x="510"/>
        <item x="541"/>
        <item x="1290"/>
        <item x="165"/>
        <item x="415"/>
        <item x="1093"/>
        <item x="1216"/>
        <item x="311"/>
        <item x="1267"/>
        <item x="1035"/>
        <item x="1414"/>
        <item x="164"/>
        <item x="1000"/>
        <item x="1052"/>
        <item x="1081"/>
        <item x="856"/>
        <item x="534"/>
        <item x="464"/>
        <item x="429"/>
        <item x="372"/>
        <item x="640"/>
        <item x="236"/>
        <item x="666"/>
        <item x="542"/>
        <item x="1293"/>
        <item x="253"/>
        <item x="52"/>
        <item x="1302"/>
        <item x="398"/>
        <item x="762"/>
        <item x="840"/>
        <item x="745"/>
        <item x="654"/>
        <item x="1549"/>
        <item x="272"/>
        <item x="1367"/>
        <item x="1010"/>
        <item x="87"/>
        <item x="1253"/>
        <item x="176"/>
        <item x="827"/>
        <item x="567"/>
        <item x="411"/>
        <item x="578"/>
        <item x="852"/>
        <item x="1557"/>
        <item x="832"/>
        <item x="240"/>
        <item x="593"/>
        <item x="435"/>
        <item x="1526"/>
        <item x="440"/>
        <item x="942"/>
        <item x="143"/>
        <item x="37"/>
        <item x="340"/>
        <item x="1085"/>
        <item x="641"/>
        <item x="1348"/>
        <item x="356"/>
        <item x="317"/>
        <item x="817"/>
        <item x="1112"/>
        <item x="1468"/>
        <item x="485"/>
        <item x="597"/>
        <item x="961"/>
        <item x="197"/>
        <item x="1498"/>
        <item x="756"/>
        <item x="222"/>
        <item x="1328"/>
        <item x="1567"/>
        <item x="836"/>
        <item x="1123"/>
        <item x="1376"/>
        <item x="1097"/>
        <item x="217"/>
        <item x="668"/>
        <item x="315"/>
        <item x="652"/>
        <item x="1190"/>
        <item x="1219"/>
        <item x="406"/>
        <item x="921"/>
        <item x="241"/>
        <item x="896"/>
        <item x="1291"/>
        <item x="828"/>
        <item x="1057"/>
        <item x="1172"/>
        <item x="847"/>
        <item x="469"/>
        <item x="1263"/>
        <item x="198"/>
        <item x="1586"/>
        <item x="1142"/>
        <item x="23"/>
        <item x="1287"/>
        <item x="1465"/>
        <item x="327"/>
        <item x="1517"/>
        <item x="114"/>
        <item x="656"/>
        <item x="371"/>
        <item x="632"/>
        <item x="129"/>
        <item x="1181"/>
        <item x="1128"/>
        <item x="255"/>
        <item x="1019"/>
        <item x="589"/>
        <item x="1446"/>
        <item x="1050"/>
        <item x="716"/>
        <item x="876"/>
        <item x="940"/>
        <item x="223"/>
        <item x="1600"/>
        <item x="841"/>
        <item x="1192"/>
        <item x="384"/>
        <item x="1280"/>
        <item x="1243"/>
        <item x="1002"/>
        <item x="661"/>
        <item x="1046"/>
        <item x="306"/>
        <item x="1389"/>
        <item x="835"/>
        <item x="119"/>
        <item x="1448"/>
        <item x="1647"/>
        <item x="1458"/>
        <item x="49"/>
        <item x="169"/>
        <item x="639"/>
        <item x="820"/>
        <item x="1254"/>
        <item x="967"/>
        <item x="1475"/>
        <item x="599"/>
        <item x="427"/>
        <item x="194"/>
        <item x="361"/>
        <item x="126"/>
        <item x="792"/>
        <item x="1032"/>
        <item x="1179"/>
        <item x="1282"/>
        <item x="1269"/>
        <item x="156"/>
        <item x="1657"/>
        <item x="933"/>
        <item x="816"/>
        <item x="1247"/>
        <item x="667"/>
        <item x="757"/>
        <item x="1171"/>
        <item x="735"/>
        <item x="971"/>
        <item x="807"/>
        <item x="547"/>
        <item x="369"/>
        <item x="945"/>
        <item x="895"/>
        <item x="965"/>
        <item x="1021"/>
        <item x="1422"/>
        <item x="1471"/>
        <item x="743"/>
        <item x="1201"/>
        <item x="1273"/>
        <item x="239"/>
        <item x="1427"/>
        <item x="679"/>
        <item x="1235"/>
        <item x="1107"/>
        <item x="186"/>
        <item x="195"/>
        <item x="363"/>
        <item x="366"/>
        <item x="461"/>
        <item x="1440"/>
        <item x="969"/>
        <item x="937"/>
        <item x="382"/>
        <item x="780"/>
        <item x="447"/>
        <item x="332"/>
        <item x="518"/>
        <item x="1629"/>
        <item x="1017"/>
        <item x="147"/>
        <item x="312"/>
        <item x="680"/>
        <item x="907"/>
        <item x="1143"/>
        <item x="848"/>
        <item x="1546"/>
        <item x="1092"/>
        <item x="390"/>
        <item x="548"/>
        <item x="653"/>
        <item x="1490"/>
        <item x="581"/>
        <item x="1305"/>
        <item x="68"/>
        <item x="650"/>
        <item x="289"/>
        <item x="1377"/>
        <item x="922"/>
        <item x="252"/>
        <item x="1217"/>
        <item x="178"/>
        <item x="1553"/>
        <item x="1323"/>
        <item x="1322"/>
        <item x="9"/>
        <item x="1548"/>
        <item x="1303"/>
        <item x="16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12">
    <i>
      <x v="16"/>
    </i>
    <i>
      <x v="46"/>
    </i>
    <i>
      <x v="100"/>
    </i>
    <i>
      <x v="211"/>
    </i>
    <i>
      <x v="254"/>
    </i>
    <i>
      <x v="290"/>
    </i>
    <i>
      <x v="967"/>
    </i>
    <i>
      <x v="1308"/>
    </i>
    <i>
      <x v="1374"/>
    </i>
    <i>
      <x v="1428"/>
    </i>
    <i>
      <x v="1596"/>
    </i>
    <i t="grand">
      <x/>
    </i>
  </rowItems>
  <colItems count="1">
    <i/>
  </colItems>
  <dataFields count="1">
    <dataField name="Average of imdb_score" fld="19" subtotal="average" baseField="0" baseItem="0"/>
  </dataFields>
  <formats count="2">
    <format dxfId="1">
      <pivotArea collapsedLevelsAreSubtotals="1" fieldPosition="0">
        <references count="1">
          <reference field="0" count="1">
            <x v="1428"/>
          </reference>
        </references>
      </pivotArea>
    </format>
    <format dxfId="0">
      <pivotArea collapsedLevelsAreSubtotals="1" fieldPosition="0">
        <references count="1">
          <reference field="0" count="1">
            <x v="254"/>
          </reference>
        </references>
      </pivotArea>
    </format>
  </formats>
  <pivotTableStyleInfo name="PivotStyleLight9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D65318E-45C6-4719-85EB-71636CC87218}" name="Table2" displayName="Table2" ref="A1:W3670" totalsRowShown="0">
  <autoFilter ref="A1:W3670" xr:uid="{3D65318E-45C6-4719-85EB-71636CC87218}"/>
  <tableColumns count="23">
    <tableColumn id="1" xr3:uid="{5AD09876-EE7E-4AD2-A6CB-EBCF74D33BF5}" name="director_name"/>
    <tableColumn id="2" xr3:uid="{68DF8E43-28AE-4BEC-BC4C-89A05E2006DE}" name="num_critic_for_reviews"/>
    <tableColumn id="3" xr3:uid="{E0DF2001-75CF-41C1-BB64-3DEF5D89E796}" name="duration"/>
    <tableColumn id="4" xr3:uid="{2D214594-ECE9-4EB4-8920-0837BF3D3F83}" name="gross"/>
    <tableColumn id="5" xr3:uid="{E060E90A-1875-400B-8CE1-F0803A70325F}" name="genres.1"/>
    <tableColumn id="6" xr3:uid="{9C26E41E-04D9-4FE1-9660-440E8135B7AA}" name="genres.2"/>
    <tableColumn id="7" xr3:uid="{7E5F2770-2343-4166-9561-561A2A9610E5}" name="genres.3"/>
    <tableColumn id="8" xr3:uid="{BF8F4855-BAA7-4201-982E-62828BF9FBC9}" name="genres.4"/>
    <tableColumn id="9" xr3:uid="{31B1AAD0-2C85-431F-86C9-411F191EC25D}" name="genres.5"/>
    <tableColumn id="10" xr3:uid="{F2FB6951-F08A-40FD-83CD-2A6896C7A2C1}" name="genres.6"/>
    <tableColumn id="11" xr3:uid="{869A157C-643A-41F6-A530-0850732FC7CA}" name="genres.7"/>
    <tableColumn id="12" xr3:uid="{8A85A5D4-591D-4D85-AD26-8826388D5D9B}" name="movie_title.1"/>
    <tableColumn id="13" xr3:uid="{6A88B448-6F65-4C2B-8CF8-18068DE99397}" name="num_voted_users"/>
    <tableColumn id="14" xr3:uid="{18DF42E6-790F-4988-93AF-ECD084F3A295}" name="num_user_for_reviews"/>
    <tableColumn id="15" xr3:uid="{3CD28B90-9EA3-4273-9A61-9AD1A702AFEA}" name="language"/>
    <tableColumn id="16" xr3:uid="{FC264FFC-81B2-4C85-95C4-C36583D33860}" name="country"/>
    <tableColumn id="17" xr3:uid="{363AA9D6-CF8A-4494-BBBD-1FF259B4DBD7}" name="content_rating"/>
    <tableColumn id="18" xr3:uid="{D47EF901-A1EC-450E-AEC9-51FA5D40CA14}" name="budget"/>
    <tableColumn id="19" xr3:uid="{93ADD2A4-718F-4E5B-9C41-19224B917316}" name="title_year"/>
    <tableColumn id="20" xr3:uid="{600A5390-7E1A-4848-BEC9-1C4A6AE623E0}" name="imdb_score"/>
    <tableColumn id="21" xr3:uid="{6CB33F1E-2967-4CDB-9D09-C57B7C397A0D}" name="Movie_duration"/>
    <tableColumn id="22" xr3:uid="{93D17B9F-859C-46BA-8CF2-FCA7E6E065A5}" name="Profit"/>
    <tableColumn id="23" xr3:uid="{DD7ECE07-738E-4016-8A9E-1EF82F13A86D}" name="Profit and Loss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8BC3161-BA29-4E08-ABFB-1486868A1C4A}" name="Table14" displayName="Table14" ref="A1:J21" totalsRowShown="0">
  <autoFilter ref="A1:J21" xr:uid="{62EEFA29-C99D-4C87-B366-D83F4E746B6A}"/>
  <sortState xmlns:xlrd2="http://schemas.microsoft.com/office/spreadsheetml/2017/richdata2" ref="A2:I20">
    <sortCondition descending="1" ref="I1:I20"/>
  </sortState>
  <tableColumns count="10">
    <tableColumn id="1" xr3:uid="{0EF8B1F3-D8BF-4555-99CE-E81B41BEA3BF}" name="Generas"/>
    <tableColumn id="2" xr3:uid="{7A2C22A2-321D-4246-A832-073A432AE2E3}" name="Total Number "/>
    <tableColumn id="3" xr3:uid="{DF142383-866B-48D5-9C43-4BDA0E59A6C7}" name="Mean"/>
    <tableColumn id="4" xr3:uid="{311F8E82-43A4-43F8-B0A2-62F60B7F5E61}" name=" Median"/>
    <tableColumn id="5" xr3:uid="{DA7445BE-C9AC-46AE-B732-1D04A9AA0E44}" name="Mode"/>
    <tableColumn id="6" xr3:uid="{C58C5D63-9C5A-42C2-8EC6-F7FE91887BE2}" name="Range"/>
    <tableColumn id="7" xr3:uid="{A7908222-ACB3-42BE-AF52-0A80925C0DC8}" name="Variance"/>
    <tableColumn id="8" xr3:uid="{25852ED9-5B6A-4DEC-B25E-033B939B065C}" name="Standard_Deviation"/>
    <tableColumn id="9" xr3:uid="{AE020ECB-7089-4740-A085-FD9B9BB325C4}" name="Average_IMDB" dataDxfId="7"/>
    <tableColumn id="10" xr3:uid="{7C3D849C-6AFD-4E5B-AC42-2C90944523FE}" name="Rounded_off_Mean" dataDxfId="6">
      <calculatedColumnFormula>ROUND(Table14[[#This Row],[Average_IMDB]],1)</calculatedColumn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05C7A6D-80A3-4874-836C-6EDAA080E09F}" name="Table9" displayName="Table9" ref="C23:H24" totalsRowShown="0">
  <autoFilter ref="C23:H24" xr:uid="{E05C7A6D-80A3-4874-836C-6EDAA080E09F}"/>
  <tableColumns count="6">
    <tableColumn id="1" xr3:uid="{D2DC823C-3AF3-4783-A25C-145675A0562C}" name="MEAN">
      <calculatedColumnFormula>AVERAGE(B2:B20)</calculatedColumnFormula>
    </tableColumn>
    <tableColumn id="2" xr3:uid="{9FD01BC5-F01C-46F4-BE0F-C373E47D79C9}" name="MEDIAN">
      <calculatedColumnFormula>MEDIAN(B2:B20)</calculatedColumnFormula>
    </tableColumn>
    <tableColumn id="3" xr3:uid="{F9F426B8-7B66-4B90-8916-8AE3BA13E410}" name="MAX">
      <calculatedColumnFormula>MAX(B2:B20)</calculatedColumnFormula>
    </tableColumn>
    <tableColumn id="4" xr3:uid="{918ECEF3-3016-4ADC-8C27-43983E506570}" name="MIN">
      <calculatedColumnFormula>MIN(B2:B20)</calculatedColumnFormula>
    </tableColumn>
    <tableColumn id="5" xr3:uid="{10A76057-983E-426B-950F-F11826585359}" name="VAR">
      <calculatedColumnFormula>_xlfn.VAR.P(B2:B20)</calculatedColumnFormula>
    </tableColumn>
    <tableColumn id="6" xr3:uid="{23FF013C-9FF1-48DE-85A9-C2A10EE6CA64}" name="Standard Deviation">
      <calculatedColumnFormula>_xlfn.STDEV.P(B2:B20)</calculatedColumnFormula>
    </tableColumn>
  </tableColumns>
  <tableStyleInfo name="TableStyleLight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B720381-6DD6-4F10-8CDD-460B4E612B58}" name="Table26" displayName="Table26" ref="A1:E3670" totalsRowShown="0">
  <autoFilter ref="A1:E3670" xr:uid="{3D65318E-45C6-4719-85EB-71636CC87218}"/>
  <tableColumns count="5">
    <tableColumn id="3" xr3:uid="{D253F39F-CFD3-4057-A099-037DBD4D15FE}" name="duration"/>
    <tableColumn id="20" xr3:uid="{454DE338-9EE4-422B-BCF1-2ECE73797270}" name="imdb_score"/>
    <tableColumn id="21" xr3:uid="{F6C21D15-BB2D-409B-AA33-86F9CE012E16}" name="Movie_duration"/>
    <tableColumn id="22" xr3:uid="{DA20C405-A9BE-4D3F-BB57-55DA2FE8713A}" name="Profit"/>
    <tableColumn id="23" xr3:uid="{E41AC192-2066-4CB4-AF5F-DC6D814DA747}" name="Profit and Loss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BA93D7C-7DCC-443B-90B9-857D9B751729}" name="Table7" displayName="Table7" ref="J6:L7" totalsRowShown="0">
  <autoFilter ref="J6:L7" xr:uid="{4BA93D7C-7DCC-443B-90B9-857D9B751729}"/>
  <tableColumns count="3">
    <tableColumn id="1" xr3:uid="{E62A14B5-F156-4870-9E66-E9B604CA54AC}" name="Average of Duration">
      <calculatedColumnFormula>AVERAGE(A:A)</calculatedColumnFormula>
    </tableColumn>
    <tableColumn id="3" xr3:uid="{2AE768F9-F2DD-42CD-A5B0-55D1297220C9}" name="Median">
      <calculatedColumnFormula>MEDIAN(A:A)</calculatedColumnFormula>
    </tableColumn>
    <tableColumn id="5" xr3:uid="{00592BE7-6C10-4A74-98D2-A663333F5AD6}" name="Std of Duration">
      <calculatedColumnFormula>STDEV(A:A)</calculatedColumnFormula>
    </tableColumn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D77182-F87A-4F64-A7CE-D58FF30B8939}" name="Table22" displayName="Table22" ref="A1:W3670" totalsRowShown="0">
  <autoFilter ref="A1:W3670" xr:uid="{3D65318E-45C6-4719-85EB-71636CC87218}"/>
  <tableColumns count="23">
    <tableColumn id="1" xr3:uid="{AC3058C6-EF95-4389-8DFD-13DF49E8F1DE}" name="director_name"/>
    <tableColumn id="2" xr3:uid="{97FEF31C-FA94-479D-B626-D98A149E1139}" name="num_critic_for_reviews"/>
    <tableColumn id="3" xr3:uid="{84C34C0F-079A-4C4C-8766-8D0EAF365F15}" name="duration"/>
    <tableColumn id="4" xr3:uid="{9F09B87A-C9B8-4DE7-BA81-C39DBD198316}" name="gross"/>
    <tableColumn id="5" xr3:uid="{CF48D549-EF3C-4C5E-90D4-8F73A8F20A08}" name="genres.1"/>
    <tableColumn id="6" xr3:uid="{6F313272-7A56-4CC4-BF9F-66E3D72221AC}" name="genres.2"/>
    <tableColumn id="7" xr3:uid="{53738591-10AD-4AE2-8CEB-E9F91128E2FB}" name="genres.3"/>
    <tableColumn id="8" xr3:uid="{19012BE9-1DA8-47B8-A1B7-5886512D6FBD}" name="genres.4"/>
    <tableColumn id="9" xr3:uid="{83ABFD59-0B20-43FD-AB32-D982B47A89CE}" name="genres.5"/>
    <tableColumn id="10" xr3:uid="{8E7BF3DC-C9D1-4874-90C9-2C6FA73E5D44}" name="genres.6"/>
    <tableColumn id="11" xr3:uid="{51CE7F85-BB03-4F13-A198-F601D2AE7D40}" name="genres.7"/>
    <tableColumn id="12" xr3:uid="{8CA85CDA-322E-49EC-A6B9-7750424E8EDA}" name="movie_title.1"/>
    <tableColumn id="13" xr3:uid="{7639BF52-205D-4A11-8E9A-20F738188A28}" name="num_voted_users"/>
    <tableColumn id="14" xr3:uid="{34998EFA-DD2C-416D-96BD-6A6640E942EB}" name="num_user_for_reviews"/>
    <tableColumn id="15" xr3:uid="{E6011EBC-5338-4541-9E76-F081C2A1F2F0}" name="language"/>
    <tableColumn id="16" xr3:uid="{F76E9C44-1FA7-403C-B127-B7947DC6436B}" name="country"/>
    <tableColumn id="17" xr3:uid="{67B0020F-B54E-4A4E-AE22-0ED078CB08A5}" name="content_rating"/>
    <tableColumn id="18" xr3:uid="{A215591F-DE6C-43EA-9351-EEC9DA0CA5A2}" name="budget"/>
    <tableColumn id="19" xr3:uid="{49F1204C-68FB-4278-A54A-177D130154BC}" name="title_year"/>
    <tableColumn id="20" xr3:uid="{75E736B0-3A09-46AD-B80C-82E5915CC8ED}" name="imdb_score"/>
    <tableColumn id="21" xr3:uid="{2601BE99-61DB-4FF9-B211-9C5F0215A3FF}" name="Movie_duration"/>
    <tableColumn id="22" xr3:uid="{22B6FC69-AB97-4BE9-90FD-BB08580F7556}" name="Profit"/>
    <tableColumn id="23" xr3:uid="{11CEB5DD-E34A-4620-8C0A-B705200F88FF}" name="Profit and Loss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6987C6A-80B6-4F3B-82FA-AF16EE55D6FF}" name="Table69" displayName="Table69" ref="AB12:AG46" totalsRowShown="0">
  <autoFilter ref="AB12:AG46" xr:uid="{EFA61D95-4D2A-46CC-AE79-26A37802149B}"/>
  <sortState xmlns:xlrd2="http://schemas.microsoft.com/office/spreadsheetml/2017/richdata2" ref="AB13:AC46">
    <sortCondition descending="1" ref="AC12:AC46"/>
  </sortState>
  <tableColumns count="6">
    <tableColumn id="1" xr3:uid="{981B4543-000D-439C-AF2A-311E89155250}" name="Language"/>
    <tableColumn id="2" xr3:uid="{B0A41EFD-3960-4CB2-97D5-7F109B41A0D4}" name="Count"/>
    <tableColumn id="3" xr3:uid="{C70E54F8-6149-4CB3-9825-E2E177526C90}" name="Average" dataDxfId="5">
      <calculatedColumnFormula>AVERAGEIFS(T:T,O:O,"English")</calculatedColumnFormula>
    </tableColumn>
    <tableColumn id="4" xr3:uid="{33758193-04A4-4B75-97F9-CEADFFFD8B29}" name="Median" dataDxfId="4">
      <calculatedColumnFormula array="1">MEDIANIFS(T:T,O:O,"English")</calculatedColumnFormula>
    </tableColumn>
    <tableColumn id="5" xr3:uid="{CFF3DCB0-39EF-4E85-AB22-E96833726571}" name="Standard_Deviation" dataDxfId="3">
      <calculatedColumnFormula array="1">_xlfn.STDEV.P(IF(O:O="English", T:T))</calculatedColumnFormula>
    </tableColumn>
    <tableColumn id="6" xr3:uid="{4FC81DDC-0EC5-4F53-AE24-8FB95FFF2950}" name="Mean" dataDxfId="2">
      <calculatedColumnFormula>ROUND(Table69[[#This Row],[Average]],1)</calculatedColumnFormula>
    </tableColumn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796C917-1AE7-49E2-AEFD-783A43387553}" name="Table2211" displayName="Table2211" ref="A1:W3670" totalsRowShown="0">
  <autoFilter ref="A1:W3670" xr:uid="{3D65318E-45C6-4719-85EB-71636CC87218}"/>
  <tableColumns count="23">
    <tableColumn id="1" xr3:uid="{8A74704A-E84B-4815-A3EC-CD3A4CFCA3AC}" name="director_name"/>
    <tableColumn id="2" xr3:uid="{07ABE626-2F38-4DD6-8A40-447522F4327B}" name="num_critic_for_reviews"/>
    <tableColumn id="3" xr3:uid="{295E58CE-6614-45D6-9A9E-5E03D50E852F}" name="duration"/>
    <tableColumn id="4" xr3:uid="{3D8757FF-E518-4F46-BB71-8AB760A5AD03}" name="gross"/>
    <tableColumn id="5" xr3:uid="{336EEC2C-07D0-42DC-BFBF-C35EA66B9834}" name="genres.1"/>
    <tableColumn id="6" xr3:uid="{9C098D65-9A31-4D1E-9BE2-A5C54588F37B}" name="genres.2"/>
    <tableColumn id="7" xr3:uid="{FBFD0B3E-5EB4-44EF-AEE2-51454BA9DBF6}" name="genres.3"/>
    <tableColumn id="8" xr3:uid="{CF744333-5F57-4758-8164-29155830A69F}" name="genres.4"/>
    <tableColumn id="9" xr3:uid="{FE869921-5118-4BC7-A716-182EE6917B1B}" name="genres.5"/>
    <tableColumn id="10" xr3:uid="{A200E36B-0ED3-440C-A4AF-03E4334BE5EA}" name="genres.6"/>
    <tableColumn id="11" xr3:uid="{70F1B7CF-40D9-45CB-ABC3-9BE624CC8AD0}" name="genres.7"/>
    <tableColumn id="12" xr3:uid="{957785D4-7B9A-4169-91E4-BA6FB2A6A575}" name="movie_title.1"/>
    <tableColumn id="13" xr3:uid="{847E6592-5150-4C20-819D-B472C6DC8F28}" name="num_voted_users"/>
    <tableColumn id="14" xr3:uid="{3EC0D586-ACA5-4325-A5A7-57A52B0E23DE}" name="num_user_for_reviews"/>
    <tableColumn id="15" xr3:uid="{C4EE6A25-B11A-4266-A609-0BA6C6A9D217}" name="language"/>
    <tableColumn id="16" xr3:uid="{3AB3B315-8C28-45F1-8E7F-909DAEDC7CF8}" name="country"/>
    <tableColumn id="17" xr3:uid="{F675281E-DEA7-4009-9661-C813D4BAF3B0}" name="content_rating"/>
    <tableColumn id="18" xr3:uid="{A96DE1FD-DF54-4859-88D2-BA37F48B1B19}" name="budget"/>
    <tableColumn id="19" xr3:uid="{24F302F4-AF25-4D6C-8176-4DEDE71E51C0}" name="title_year"/>
    <tableColumn id="20" xr3:uid="{B936DB80-9370-4310-9191-2A4237687E26}" name="imdb_score"/>
    <tableColumn id="21" xr3:uid="{6471D2FF-FA1D-4BF7-8049-3E9B239A8740}" name="Movie_duration"/>
    <tableColumn id="22" xr3:uid="{A5EF3B03-EE8B-48BF-894B-19629F32EDB0}" name="Profit"/>
    <tableColumn id="23" xr3:uid="{17207765-25DB-42C3-8BFE-2E4AD34B1F13}" name="Profit and Loss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8422CA2-4CB1-445C-AEFC-E74D6BE7EB50}" name="Table221116" displayName="Table221116" ref="A1:F3670" totalsRowShown="0">
  <autoFilter ref="A1:F3670" xr:uid="{3D65318E-45C6-4719-85EB-71636CC87218}"/>
  <tableColumns count="6">
    <tableColumn id="4" xr3:uid="{6E50333B-F22A-4838-AE86-A74BA3D86C8F}" name="gross"/>
    <tableColumn id="12" xr3:uid="{56B90533-4202-414E-B65D-09CA819D0691}" name="movie_title.1"/>
    <tableColumn id="18" xr3:uid="{706ADEA6-3E01-4166-8D70-259222510112}" name="budget"/>
    <tableColumn id="20" xr3:uid="{12E5FC87-E16C-4A0C-A7C2-03C949ECFF5B}" name="imdb_score"/>
    <tableColumn id="22" xr3:uid="{37520B16-9617-4BB4-88E8-C89C313CF447}" name="Profit"/>
    <tableColumn id="23" xr3:uid="{50DCC804-3F46-45AC-88AA-F398FDA19F37}" name="Profit and Los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48017-AB99-4B99-BBE9-CBC7E58275AC}">
  <dimension ref="A1:AN3670"/>
  <sheetViews>
    <sheetView topLeftCell="L1" workbookViewId="0">
      <selection activeCell="X8" sqref="X8"/>
    </sheetView>
  </sheetViews>
  <sheetFormatPr defaultRowHeight="14.4" x14ac:dyDescent="0.3"/>
  <cols>
    <col min="1" max="1" width="14.5546875" customWidth="1"/>
    <col min="2" max="2" width="21.21875" customWidth="1"/>
    <col min="3" max="3" width="9.5546875" customWidth="1"/>
    <col min="4" max="4" width="13.33203125" customWidth="1"/>
    <col min="5" max="11" width="9.88671875" customWidth="1"/>
    <col min="12" max="12" width="13" customWidth="1"/>
    <col min="13" max="13" width="16.77734375" customWidth="1"/>
    <col min="14" max="14" width="20.6640625" customWidth="1"/>
    <col min="15" max="15" width="10.109375" customWidth="1"/>
    <col min="17" max="17" width="14.33203125" customWidth="1"/>
    <col min="19" max="19" width="10.109375" customWidth="1"/>
    <col min="20" max="20" width="16.88671875" customWidth="1"/>
    <col min="21" max="21" width="15" customWidth="1"/>
    <col min="23" max="23" width="14.5546875" customWidth="1"/>
    <col min="34" max="34" width="13.77734375" customWidth="1"/>
    <col min="35" max="35" width="12.5546875" customWidth="1"/>
    <col min="36" max="36" width="11.44140625" customWidth="1"/>
    <col min="37" max="37" width="11.5546875" customWidth="1"/>
    <col min="38" max="38" width="8.88671875" customWidth="1"/>
    <col min="39" max="39" width="14.77734375" customWidth="1"/>
  </cols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40" x14ac:dyDescent="0.3">
      <c r="A2" t="s">
        <v>23</v>
      </c>
      <c r="B2">
        <v>723</v>
      </c>
      <c r="C2">
        <v>178</v>
      </c>
      <c r="D2">
        <v>760505847</v>
      </c>
      <c r="E2" t="s">
        <v>24</v>
      </c>
      <c r="F2" t="s">
        <v>25</v>
      </c>
      <c r="G2" t="s">
        <v>26</v>
      </c>
      <c r="H2" t="s">
        <v>27</v>
      </c>
      <c r="L2" t="s">
        <v>28</v>
      </c>
      <c r="M2">
        <v>886204</v>
      </c>
      <c r="N2">
        <v>3054</v>
      </c>
      <c r="O2" t="s">
        <v>29</v>
      </c>
      <c r="P2" t="s">
        <v>30</v>
      </c>
      <c r="Q2" t="s">
        <v>31</v>
      </c>
      <c r="R2">
        <v>237000000</v>
      </c>
      <c r="S2">
        <v>2009</v>
      </c>
      <c r="T2">
        <v>7.9</v>
      </c>
      <c r="U2">
        <v>3</v>
      </c>
      <c r="V2">
        <v>523505847</v>
      </c>
      <c r="W2" t="s">
        <v>21</v>
      </c>
    </row>
    <row r="3" spans="1:40" x14ac:dyDescent="0.3">
      <c r="A3" t="s">
        <v>32</v>
      </c>
      <c r="B3">
        <v>302</v>
      </c>
      <c r="C3">
        <v>169</v>
      </c>
      <c r="D3">
        <v>309404152</v>
      </c>
      <c r="E3" t="s">
        <v>24</v>
      </c>
      <c r="F3" t="s">
        <v>25</v>
      </c>
      <c r="G3" t="s">
        <v>26</v>
      </c>
      <c r="L3" t="s">
        <v>33</v>
      </c>
      <c r="M3">
        <v>471220</v>
      </c>
      <c r="N3">
        <v>1238</v>
      </c>
      <c r="O3" t="s">
        <v>29</v>
      </c>
      <c r="P3" t="s">
        <v>30</v>
      </c>
      <c r="Q3" t="s">
        <v>31</v>
      </c>
      <c r="R3">
        <v>300000000</v>
      </c>
      <c r="S3">
        <v>2007</v>
      </c>
      <c r="T3">
        <v>7.1</v>
      </c>
      <c r="U3">
        <v>2.8</v>
      </c>
      <c r="V3">
        <v>9404152</v>
      </c>
      <c r="W3" t="s">
        <v>21</v>
      </c>
    </row>
    <row r="4" spans="1:40" x14ac:dyDescent="0.3">
      <c r="A4" t="s">
        <v>34</v>
      </c>
      <c r="B4">
        <v>602</v>
      </c>
      <c r="C4">
        <v>148</v>
      </c>
      <c r="D4">
        <v>200074175</v>
      </c>
      <c r="E4" t="s">
        <v>24</v>
      </c>
      <c r="F4" t="s">
        <v>25</v>
      </c>
      <c r="G4" t="s">
        <v>35</v>
      </c>
      <c r="L4" t="s">
        <v>36</v>
      </c>
      <c r="M4">
        <v>275868</v>
      </c>
      <c r="N4">
        <v>994</v>
      </c>
      <c r="O4" t="s">
        <v>29</v>
      </c>
      <c r="P4" t="s">
        <v>37</v>
      </c>
      <c r="Q4" t="s">
        <v>31</v>
      </c>
      <c r="R4">
        <v>245000000</v>
      </c>
      <c r="S4">
        <v>2015</v>
      </c>
      <c r="T4">
        <v>6.8</v>
      </c>
      <c r="U4">
        <v>2.5</v>
      </c>
      <c r="V4">
        <v>-44925825</v>
      </c>
      <c r="W4" t="s">
        <v>38</v>
      </c>
    </row>
    <row r="5" spans="1:40" x14ac:dyDescent="0.3">
      <c r="A5" t="s">
        <v>39</v>
      </c>
      <c r="B5">
        <v>813</v>
      </c>
      <c r="C5">
        <v>164</v>
      </c>
      <c r="D5">
        <v>448130642</v>
      </c>
      <c r="E5" t="s">
        <v>24</v>
      </c>
      <c r="F5" t="s">
        <v>35</v>
      </c>
      <c r="L5" t="s">
        <v>40</v>
      </c>
      <c r="M5">
        <v>1144337</v>
      </c>
      <c r="N5">
        <v>2701</v>
      </c>
      <c r="O5" t="s">
        <v>29</v>
      </c>
      <c r="P5" t="s">
        <v>30</v>
      </c>
      <c r="Q5" t="s">
        <v>31</v>
      </c>
      <c r="R5">
        <v>250000000</v>
      </c>
      <c r="S5">
        <v>2012</v>
      </c>
      <c r="T5">
        <v>8.5</v>
      </c>
      <c r="U5">
        <v>2.7</v>
      </c>
      <c r="V5">
        <v>198130642</v>
      </c>
      <c r="W5" t="s">
        <v>21</v>
      </c>
    </row>
    <row r="6" spans="1:40" x14ac:dyDescent="0.3">
      <c r="A6" t="s">
        <v>41</v>
      </c>
      <c r="B6">
        <v>462</v>
      </c>
      <c r="C6">
        <v>132</v>
      </c>
      <c r="D6">
        <v>73058679</v>
      </c>
      <c r="E6" t="s">
        <v>24</v>
      </c>
      <c r="F6" t="s">
        <v>25</v>
      </c>
      <c r="G6" t="s">
        <v>27</v>
      </c>
      <c r="L6" t="s">
        <v>42</v>
      </c>
      <c r="M6">
        <v>212204</v>
      </c>
      <c r="N6">
        <v>738</v>
      </c>
      <c r="O6" t="s">
        <v>29</v>
      </c>
      <c r="P6" t="s">
        <v>30</v>
      </c>
      <c r="Q6" t="s">
        <v>31</v>
      </c>
      <c r="R6">
        <v>263700000</v>
      </c>
      <c r="S6">
        <v>2012</v>
      </c>
      <c r="T6">
        <v>6.6</v>
      </c>
      <c r="U6">
        <v>2.2000000000000002</v>
      </c>
      <c r="V6">
        <v>-190641321</v>
      </c>
      <c r="W6" t="s">
        <v>38</v>
      </c>
    </row>
    <row r="7" spans="1:40" x14ac:dyDescent="0.3">
      <c r="A7" t="s">
        <v>43</v>
      </c>
      <c r="B7">
        <v>392</v>
      </c>
      <c r="C7">
        <v>156</v>
      </c>
      <c r="D7">
        <v>336530303</v>
      </c>
      <c r="E7" t="s">
        <v>24</v>
      </c>
      <c r="F7" t="s">
        <v>25</v>
      </c>
      <c r="G7" t="s">
        <v>44</v>
      </c>
      <c r="L7" t="s">
        <v>45</v>
      </c>
      <c r="M7">
        <v>383056</v>
      </c>
      <c r="N7">
        <v>1902</v>
      </c>
      <c r="O7" t="s">
        <v>29</v>
      </c>
      <c r="P7" t="s">
        <v>30</v>
      </c>
      <c r="Q7" t="s">
        <v>31</v>
      </c>
      <c r="R7">
        <v>258000000</v>
      </c>
      <c r="S7">
        <v>2007</v>
      </c>
      <c r="T7">
        <v>6.2</v>
      </c>
      <c r="U7">
        <v>2.6</v>
      </c>
      <c r="V7">
        <v>78530303</v>
      </c>
      <c r="W7" t="s">
        <v>21</v>
      </c>
    </row>
    <row r="8" spans="1:40" x14ac:dyDescent="0.3">
      <c r="A8" t="s">
        <v>46</v>
      </c>
      <c r="B8">
        <v>324</v>
      </c>
      <c r="C8">
        <v>100</v>
      </c>
      <c r="D8">
        <v>200807262</v>
      </c>
      <c r="E8" t="s">
        <v>25</v>
      </c>
      <c r="F8" t="s">
        <v>47</v>
      </c>
      <c r="G8" t="s">
        <v>48</v>
      </c>
      <c r="H8" t="s">
        <v>49</v>
      </c>
      <c r="I8" t="s">
        <v>26</v>
      </c>
      <c r="J8" t="s">
        <v>50</v>
      </c>
      <c r="K8" t="s">
        <v>44</v>
      </c>
      <c r="L8" t="s">
        <v>51</v>
      </c>
      <c r="M8">
        <v>294810</v>
      </c>
      <c r="N8">
        <v>387</v>
      </c>
      <c r="O8" t="s">
        <v>29</v>
      </c>
      <c r="P8" t="s">
        <v>30</v>
      </c>
      <c r="Q8" t="s">
        <v>52</v>
      </c>
      <c r="R8">
        <v>260000000</v>
      </c>
      <c r="S8">
        <v>2010</v>
      </c>
      <c r="T8">
        <v>7.8</v>
      </c>
      <c r="U8">
        <v>1.7</v>
      </c>
      <c r="V8">
        <v>-59192738</v>
      </c>
      <c r="W8" t="s">
        <v>38</v>
      </c>
    </row>
    <row r="9" spans="1:40" x14ac:dyDescent="0.3">
      <c r="A9" t="s">
        <v>62</v>
      </c>
      <c r="B9">
        <v>635</v>
      </c>
      <c r="C9">
        <v>141</v>
      </c>
      <c r="D9">
        <v>458991599</v>
      </c>
      <c r="E9" t="s">
        <v>24</v>
      </c>
      <c r="F9" t="s">
        <v>25</v>
      </c>
      <c r="G9" t="s">
        <v>27</v>
      </c>
      <c r="L9" t="s">
        <v>63</v>
      </c>
      <c r="M9">
        <v>462669</v>
      </c>
      <c r="N9">
        <v>1117</v>
      </c>
      <c r="O9" t="s">
        <v>29</v>
      </c>
      <c r="P9" t="s">
        <v>30</v>
      </c>
      <c r="Q9" t="s">
        <v>31</v>
      </c>
      <c r="R9">
        <v>250000000</v>
      </c>
      <c r="S9">
        <v>2015</v>
      </c>
      <c r="T9">
        <v>7.5</v>
      </c>
      <c r="U9">
        <v>2.4</v>
      </c>
      <c r="V9">
        <v>208991599</v>
      </c>
      <c r="W9" t="s">
        <v>21</v>
      </c>
    </row>
    <row r="10" spans="1:40" x14ac:dyDescent="0.3">
      <c r="A10" t="s">
        <v>64</v>
      </c>
      <c r="B10">
        <v>375</v>
      </c>
      <c r="C10">
        <v>153</v>
      </c>
      <c r="D10">
        <v>301956980</v>
      </c>
      <c r="E10" t="s">
        <v>25</v>
      </c>
      <c r="F10" t="s">
        <v>49</v>
      </c>
      <c r="G10" t="s">
        <v>26</v>
      </c>
      <c r="H10" t="s">
        <v>60</v>
      </c>
      <c r="L10" t="s">
        <v>65</v>
      </c>
      <c r="M10">
        <v>321795</v>
      </c>
      <c r="N10">
        <v>973</v>
      </c>
      <c r="O10" t="s">
        <v>29</v>
      </c>
      <c r="P10" t="s">
        <v>37</v>
      </c>
      <c r="Q10" t="s">
        <v>52</v>
      </c>
      <c r="R10">
        <v>250000000</v>
      </c>
      <c r="S10">
        <v>2009</v>
      </c>
      <c r="T10">
        <v>7.5</v>
      </c>
      <c r="U10">
        <v>2.6</v>
      </c>
      <c r="V10">
        <v>51956980</v>
      </c>
      <c r="W10" t="s">
        <v>21</v>
      </c>
    </row>
    <row r="11" spans="1:40" x14ac:dyDescent="0.3">
      <c r="A11" t="s">
        <v>66</v>
      </c>
      <c r="B11">
        <v>673</v>
      </c>
      <c r="C11">
        <v>183</v>
      </c>
      <c r="D11">
        <v>330249062</v>
      </c>
      <c r="E11" t="s">
        <v>24</v>
      </c>
      <c r="F11" t="s">
        <v>25</v>
      </c>
      <c r="G11" t="s">
        <v>27</v>
      </c>
      <c r="L11" t="s">
        <v>67</v>
      </c>
      <c r="M11">
        <v>371639</v>
      </c>
      <c r="N11">
        <v>3018</v>
      </c>
      <c r="O11" t="s">
        <v>29</v>
      </c>
      <c r="P11" t="s">
        <v>30</v>
      </c>
      <c r="Q11" t="s">
        <v>31</v>
      </c>
      <c r="R11">
        <v>250000000</v>
      </c>
      <c r="S11">
        <v>2016</v>
      </c>
      <c r="T11">
        <v>6.9</v>
      </c>
      <c r="U11">
        <v>3</v>
      </c>
      <c r="V11">
        <v>80249062</v>
      </c>
      <c r="W11" t="s">
        <v>21</v>
      </c>
    </row>
    <row r="12" spans="1:40" x14ac:dyDescent="0.3">
      <c r="A12" t="s">
        <v>68</v>
      </c>
      <c r="B12">
        <v>434</v>
      </c>
      <c r="C12">
        <v>169</v>
      </c>
      <c r="D12">
        <v>200069408</v>
      </c>
      <c r="E12" t="s">
        <v>24</v>
      </c>
      <c r="F12" t="s">
        <v>25</v>
      </c>
      <c r="G12" t="s">
        <v>27</v>
      </c>
      <c r="L12" t="s">
        <v>69</v>
      </c>
      <c r="M12">
        <v>240396</v>
      </c>
      <c r="N12">
        <v>2367</v>
      </c>
      <c r="O12" t="s">
        <v>29</v>
      </c>
      <c r="P12" t="s">
        <v>30</v>
      </c>
      <c r="Q12" t="s">
        <v>31</v>
      </c>
      <c r="R12">
        <v>209000000</v>
      </c>
      <c r="S12">
        <v>2006</v>
      </c>
      <c r="T12">
        <v>6.1</v>
      </c>
      <c r="U12">
        <v>2.8</v>
      </c>
      <c r="V12">
        <v>-8930592</v>
      </c>
      <c r="W12" t="s">
        <v>38</v>
      </c>
    </row>
    <row r="13" spans="1:40" x14ac:dyDescent="0.3">
      <c r="A13" t="s">
        <v>70</v>
      </c>
      <c r="B13">
        <v>403</v>
      </c>
      <c r="C13">
        <v>106</v>
      </c>
      <c r="D13">
        <v>168368427</v>
      </c>
      <c r="E13" t="s">
        <v>24</v>
      </c>
      <c r="F13" t="s">
        <v>25</v>
      </c>
      <c r="L13" t="s">
        <v>71</v>
      </c>
      <c r="M13">
        <v>330784</v>
      </c>
      <c r="N13">
        <v>1243</v>
      </c>
      <c r="O13" t="s">
        <v>29</v>
      </c>
      <c r="P13" t="s">
        <v>37</v>
      </c>
      <c r="Q13" t="s">
        <v>31</v>
      </c>
      <c r="R13">
        <v>200000000</v>
      </c>
      <c r="S13">
        <v>2008</v>
      </c>
      <c r="T13">
        <v>6.7</v>
      </c>
      <c r="U13">
        <v>1.8</v>
      </c>
      <c r="V13">
        <v>-31631573</v>
      </c>
      <c r="W13" t="s">
        <v>38</v>
      </c>
    </row>
    <row r="14" spans="1:40" x14ac:dyDescent="0.3">
      <c r="A14" t="s">
        <v>32</v>
      </c>
      <c r="B14">
        <v>313</v>
      </c>
      <c r="C14">
        <v>151</v>
      </c>
      <c r="D14">
        <v>423032628</v>
      </c>
      <c r="E14" t="s">
        <v>24</v>
      </c>
      <c r="F14" t="s">
        <v>25</v>
      </c>
      <c r="G14" t="s">
        <v>26</v>
      </c>
      <c r="L14" t="s">
        <v>72</v>
      </c>
      <c r="M14">
        <v>522040</v>
      </c>
      <c r="N14">
        <v>1832</v>
      </c>
      <c r="O14" t="s">
        <v>29</v>
      </c>
      <c r="P14" t="s">
        <v>30</v>
      </c>
      <c r="Q14" t="s">
        <v>31</v>
      </c>
      <c r="R14">
        <v>225000000</v>
      </c>
      <c r="S14">
        <v>2006</v>
      </c>
      <c r="T14">
        <v>7.3</v>
      </c>
      <c r="U14">
        <v>2.5</v>
      </c>
      <c r="V14">
        <v>198032628</v>
      </c>
      <c r="W14" t="s">
        <v>21</v>
      </c>
    </row>
    <row r="15" spans="1:40" x14ac:dyDescent="0.3">
      <c r="A15" t="s">
        <v>32</v>
      </c>
      <c r="B15">
        <v>450</v>
      </c>
      <c r="C15">
        <v>150</v>
      </c>
      <c r="D15">
        <v>89289910</v>
      </c>
      <c r="E15" t="s">
        <v>24</v>
      </c>
      <c r="F15" t="s">
        <v>25</v>
      </c>
      <c r="G15" t="s">
        <v>53</v>
      </c>
      <c r="L15" t="s">
        <v>80</v>
      </c>
      <c r="M15">
        <v>181792</v>
      </c>
      <c r="N15">
        <v>711</v>
      </c>
      <c r="O15" t="s">
        <v>29</v>
      </c>
      <c r="P15" t="s">
        <v>30</v>
      </c>
      <c r="Q15" t="s">
        <v>31</v>
      </c>
      <c r="R15">
        <v>215000000</v>
      </c>
      <c r="S15">
        <v>2013</v>
      </c>
      <c r="T15">
        <v>6.5</v>
      </c>
      <c r="U15">
        <v>2.5</v>
      </c>
      <c r="V15">
        <v>-125710090</v>
      </c>
      <c r="W15" t="s">
        <v>38</v>
      </c>
      <c r="AN15" s="2"/>
    </row>
    <row r="16" spans="1:40" x14ac:dyDescent="0.3">
      <c r="A16" t="s">
        <v>66</v>
      </c>
      <c r="B16">
        <v>733</v>
      </c>
      <c r="C16">
        <v>143</v>
      </c>
      <c r="D16">
        <v>291021565</v>
      </c>
      <c r="E16" t="s">
        <v>24</v>
      </c>
      <c r="F16" t="s">
        <v>25</v>
      </c>
      <c r="G16" t="s">
        <v>26</v>
      </c>
      <c r="H16" t="s">
        <v>27</v>
      </c>
      <c r="L16" t="s">
        <v>81</v>
      </c>
      <c r="M16">
        <v>548573</v>
      </c>
      <c r="N16">
        <v>2536</v>
      </c>
      <c r="O16" t="s">
        <v>29</v>
      </c>
      <c r="P16" t="s">
        <v>30</v>
      </c>
      <c r="Q16" t="s">
        <v>31</v>
      </c>
      <c r="R16">
        <v>225000000</v>
      </c>
      <c r="S16">
        <v>2013</v>
      </c>
      <c r="T16">
        <v>7.2</v>
      </c>
      <c r="U16">
        <v>2.4</v>
      </c>
      <c r="V16">
        <v>66021565</v>
      </c>
      <c r="W16" t="s">
        <v>21</v>
      </c>
      <c r="AN16" s="2"/>
    </row>
    <row r="17" spans="1:40" x14ac:dyDescent="0.3">
      <c r="A17" t="s">
        <v>82</v>
      </c>
      <c r="B17">
        <v>258</v>
      </c>
      <c r="C17">
        <v>150</v>
      </c>
      <c r="D17">
        <v>141614023</v>
      </c>
      <c r="E17" t="s">
        <v>24</v>
      </c>
      <c r="F17" t="s">
        <v>25</v>
      </c>
      <c r="G17" t="s">
        <v>49</v>
      </c>
      <c r="H17" t="s">
        <v>26</v>
      </c>
      <c r="L17" t="s">
        <v>83</v>
      </c>
      <c r="M17">
        <v>149922</v>
      </c>
      <c r="N17">
        <v>438</v>
      </c>
      <c r="O17" t="s">
        <v>29</v>
      </c>
      <c r="P17" t="s">
        <v>30</v>
      </c>
      <c r="Q17" t="s">
        <v>52</v>
      </c>
      <c r="R17">
        <v>225000000</v>
      </c>
      <c r="S17">
        <v>2008</v>
      </c>
      <c r="T17">
        <v>6.6</v>
      </c>
      <c r="U17">
        <v>2.5</v>
      </c>
      <c r="V17">
        <v>-83385977</v>
      </c>
      <c r="W17" t="s">
        <v>38</v>
      </c>
      <c r="AN17" s="2"/>
    </row>
    <row r="18" spans="1:40" x14ac:dyDescent="0.3">
      <c r="A18" t="s">
        <v>62</v>
      </c>
      <c r="B18">
        <v>703</v>
      </c>
      <c r="C18">
        <v>173</v>
      </c>
      <c r="D18">
        <v>623279547</v>
      </c>
      <c r="E18" t="s">
        <v>24</v>
      </c>
      <c r="F18" t="s">
        <v>25</v>
      </c>
      <c r="G18" t="s">
        <v>27</v>
      </c>
      <c r="L18" t="s">
        <v>84</v>
      </c>
      <c r="M18">
        <v>995415</v>
      </c>
      <c r="N18">
        <v>1722</v>
      </c>
      <c r="O18" t="s">
        <v>29</v>
      </c>
      <c r="P18" t="s">
        <v>30</v>
      </c>
      <c r="Q18" t="s">
        <v>31</v>
      </c>
      <c r="R18">
        <v>220000000</v>
      </c>
      <c r="S18">
        <v>2012</v>
      </c>
      <c r="T18">
        <v>8.1</v>
      </c>
      <c r="U18">
        <v>2.9</v>
      </c>
      <c r="V18">
        <v>403279547</v>
      </c>
      <c r="W18" t="s">
        <v>21</v>
      </c>
      <c r="AN18" s="2"/>
    </row>
    <row r="19" spans="1:40" x14ac:dyDescent="0.3">
      <c r="A19" t="s">
        <v>85</v>
      </c>
      <c r="B19">
        <v>448</v>
      </c>
      <c r="C19">
        <v>136</v>
      </c>
      <c r="D19">
        <v>241063875</v>
      </c>
      <c r="E19" t="s">
        <v>24</v>
      </c>
      <c r="F19" t="s">
        <v>25</v>
      </c>
      <c r="G19" t="s">
        <v>26</v>
      </c>
      <c r="L19" t="s">
        <v>86</v>
      </c>
      <c r="M19">
        <v>370704</v>
      </c>
      <c r="N19">
        <v>484</v>
      </c>
      <c r="O19" t="s">
        <v>29</v>
      </c>
      <c r="P19" t="s">
        <v>30</v>
      </c>
      <c r="Q19" t="s">
        <v>31</v>
      </c>
      <c r="R19">
        <v>250000000</v>
      </c>
      <c r="S19">
        <v>2011</v>
      </c>
      <c r="T19">
        <v>6.7</v>
      </c>
      <c r="U19">
        <v>2.2999999999999998</v>
      </c>
      <c r="V19">
        <v>-8936125</v>
      </c>
      <c r="W19" t="s">
        <v>38</v>
      </c>
      <c r="AN19" s="2"/>
    </row>
    <row r="20" spans="1:40" x14ac:dyDescent="0.3">
      <c r="A20" t="s">
        <v>87</v>
      </c>
      <c r="B20">
        <v>451</v>
      </c>
      <c r="C20">
        <v>106</v>
      </c>
      <c r="D20">
        <v>179020854</v>
      </c>
      <c r="E20" t="s">
        <v>24</v>
      </c>
      <c r="F20" t="s">
        <v>25</v>
      </c>
      <c r="G20" t="s">
        <v>48</v>
      </c>
      <c r="H20" t="s">
        <v>49</v>
      </c>
      <c r="I20" t="s">
        <v>26</v>
      </c>
      <c r="J20" t="s">
        <v>27</v>
      </c>
      <c r="L20" t="s">
        <v>88</v>
      </c>
      <c r="M20">
        <v>268154</v>
      </c>
      <c r="N20">
        <v>341</v>
      </c>
      <c r="O20" t="s">
        <v>29</v>
      </c>
      <c r="P20" t="s">
        <v>30</v>
      </c>
      <c r="Q20" t="s">
        <v>31</v>
      </c>
      <c r="R20">
        <v>225000000</v>
      </c>
      <c r="S20">
        <v>2012</v>
      </c>
      <c r="T20">
        <v>6.8</v>
      </c>
      <c r="U20">
        <v>1.8</v>
      </c>
      <c r="V20">
        <v>-45979146</v>
      </c>
      <c r="W20" t="s">
        <v>38</v>
      </c>
      <c r="AN20" s="2"/>
    </row>
    <row r="21" spans="1:40" x14ac:dyDescent="0.3">
      <c r="A21" t="s">
        <v>89</v>
      </c>
      <c r="B21">
        <v>422</v>
      </c>
      <c r="C21">
        <v>164</v>
      </c>
      <c r="D21">
        <v>255108370</v>
      </c>
      <c r="E21" t="s">
        <v>25</v>
      </c>
      <c r="F21" t="s">
        <v>26</v>
      </c>
      <c r="L21" t="s">
        <v>90</v>
      </c>
      <c r="M21">
        <v>354228</v>
      </c>
      <c r="N21">
        <v>802</v>
      </c>
      <c r="O21" t="s">
        <v>29</v>
      </c>
      <c r="P21" t="s">
        <v>91</v>
      </c>
      <c r="Q21" t="s">
        <v>31</v>
      </c>
      <c r="R21">
        <v>250000000</v>
      </c>
      <c r="S21">
        <v>2014</v>
      </c>
      <c r="T21">
        <v>7.5</v>
      </c>
      <c r="U21">
        <v>2.7</v>
      </c>
      <c r="V21">
        <v>5108370</v>
      </c>
      <c r="W21" t="s">
        <v>21</v>
      </c>
      <c r="AN21" s="2"/>
    </row>
    <row r="22" spans="1:40" x14ac:dyDescent="0.3">
      <c r="A22" t="s">
        <v>92</v>
      </c>
      <c r="B22">
        <v>599</v>
      </c>
      <c r="C22">
        <v>153</v>
      </c>
      <c r="D22">
        <v>262030663</v>
      </c>
      <c r="E22" t="s">
        <v>24</v>
      </c>
      <c r="F22" t="s">
        <v>25</v>
      </c>
      <c r="G22" t="s">
        <v>26</v>
      </c>
      <c r="L22" t="s">
        <v>93</v>
      </c>
      <c r="M22">
        <v>451803</v>
      </c>
      <c r="N22">
        <v>1225</v>
      </c>
      <c r="O22" t="s">
        <v>29</v>
      </c>
      <c r="P22" t="s">
        <v>30</v>
      </c>
      <c r="Q22" t="s">
        <v>31</v>
      </c>
      <c r="R22">
        <v>230000000</v>
      </c>
      <c r="S22">
        <v>2012</v>
      </c>
      <c r="T22">
        <v>7</v>
      </c>
      <c r="U22">
        <v>2.6</v>
      </c>
      <c r="V22">
        <v>32030663</v>
      </c>
      <c r="W22" t="s">
        <v>21</v>
      </c>
      <c r="AN22" s="2"/>
    </row>
    <row r="23" spans="1:40" x14ac:dyDescent="0.3">
      <c r="A23" t="s">
        <v>94</v>
      </c>
      <c r="B23">
        <v>343</v>
      </c>
      <c r="C23">
        <v>156</v>
      </c>
      <c r="D23">
        <v>105219735</v>
      </c>
      <c r="E23" t="s">
        <v>24</v>
      </c>
      <c r="F23" t="s">
        <v>25</v>
      </c>
      <c r="G23" t="s">
        <v>55</v>
      </c>
      <c r="H23" t="s">
        <v>54</v>
      </c>
      <c r="L23" t="s">
        <v>95</v>
      </c>
      <c r="M23">
        <v>211765</v>
      </c>
      <c r="N23">
        <v>546</v>
      </c>
      <c r="O23" t="s">
        <v>29</v>
      </c>
      <c r="P23" t="s">
        <v>30</v>
      </c>
      <c r="Q23" t="s">
        <v>31</v>
      </c>
      <c r="R23">
        <v>200000000</v>
      </c>
      <c r="S23">
        <v>2010</v>
      </c>
      <c r="T23">
        <v>6.7</v>
      </c>
      <c r="U23">
        <v>2.6</v>
      </c>
      <c r="V23">
        <v>-94780265</v>
      </c>
      <c r="W23" t="s">
        <v>38</v>
      </c>
      <c r="AN23" s="2"/>
    </row>
    <row r="24" spans="1:40" x14ac:dyDescent="0.3">
      <c r="A24" t="s">
        <v>89</v>
      </c>
      <c r="B24">
        <v>509</v>
      </c>
      <c r="C24">
        <v>186</v>
      </c>
      <c r="D24">
        <v>258355354</v>
      </c>
      <c r="E24" t="s">
        <v>25</v>
      </c>
      <c r="F24" t="s">
        <v>26</v>
      </c>
      <c r="L24" t="s">
        <v>96</v>
      </c>
      <c r="M24">
        <v>483540</v>
      </c>
      <c r="N24">
        <v>951</v>
      </c>
      <c r="O24" t="s">
        <v>29</v>
      </c>
      <c r="P24" t="s">
        <v>30</v>
      </c>
      <c r="Q24" t="s">
        <v>31</v>
      </c>
      <c r="R24">
        <v>225000000</v>
      </c>
      <c r="S24">
        <v>2013</v>
      </c>
      <c r="T24">
        <v>7.9</v>
      </c>
      <c r="U24">
        <v>3.1</v>
      </c>
      <c r="V24">
        <v>33355354</v>
      </c>
      <c r="W24" t="s">
        <v>21</v>
      </c>
      <c r="AN24" s="2"/>
    </row>
    <row r="25" spans="1:40" x14ac:dyDescent="0.3">
      <c r="A25" t="s">
        <v>97</v>
      </c>
      <c r="B25">
        <v>251</v>
      </c>
      <c r="C25">
        <v>113</v>
      </c>
      <c r="D25">
        <v>70083519</v>
      </c>
      <c r="E25" t="s">
        <v>25</v>
      </c>
      <c r="F25" t="s">
        <v>49</v>
      </c>
      <c r="G25" t="s">
        <v>26</v>
      </c>
      <c r="L25" t="s">
        <v>98</v>
      </c>
      <c r="M25">
        <v>149019</v>
      </c>
      <c r="N25">
        <v>666</v>
      </c>
      <c r="O25" t="s">
        <v>29</v>
      </c>
      <c r="P25" t="s">
        <v>30</v>
      </c>
      <c r="Q25" t="s">
        <v>31</v>
      </c>
      <c r="R25">
        <v>180000000</v>
      </c>
      <c r="S25">
        <v>2007</v>
      </c>
      <c r="T25">
        <v>6.1</v>
      </c>
      <c r="U25">
        <v>1.9</v>
      </c>
      <c r="V25">
        <v>-109916481</v>
      </c>
      <c r="W25" t="s">
        <v>38</v>
      </c>
      <c r="AN25" s="2"/>
    </row>
    <row r="26" spans="1:40" x14ac:dyDescent="0.3">
      <c r="A26" t="s">
        <v>89</v>
      </c>
      <c r="B26">
        <v>446</v>
      </c>
      <c r="C26">
        <v>201</v>
      </c>
      <c r="D26">
        <v>218051260</v>
      </c>
      <c r="E26" t="s">
        <v>24</v>
      </c>
      <c r="F26" t="s">
        <v>25</v>
      </c>
      <c r="G26" t="s">
        <v>55</v>
      </c>
      <c r="H26" t="s">
        <v>44</v>
      </c>
      <c r="L26" t="s">
        <v>99</v>
      </c>
      <c r="M26">
        <v>316018</v>
      </c>
      <c r="N26">
        <v>2618</v>
      </c>
      <c r="O26" t="s">
        <v>29</v>
      </c>
      <c r="P26" t="s">
        <v>91</v>
      </c>
      <c r="Q26" t="s">
        <v>31</v>
      </c>
      <c r="R26">
        <v>207000000</v>
      </c>
      <c r="S26">
        <v>2005</v>
      </c>
      <c r="T26">
        <v>7.2</v>
      </c>
      <c r="U26">
        <v>3.4</v>
      </c>
      <c r="V26">
        <v>11051260</v>
      </c>
      <c r="W26" t="s">
        <v>21</v>
      </c>
      <c r="AN26" s="2"/>
    </row>
    <row r="27" spans="1:40" x14ac:dyDescent="0.3">
      <c r="A27" t="s">
        <v>23</v>
      </c>
      <c r="B27">
        <v>315</v>
      </c>
      <c r="C27">
        <v>194</v>
      </c>
      <c r="D27">
        <v>658672302</v>
      </c>
      <c r="E27" t="s">
        <v>55</v>
      </c>
      <c r="F27" t="s">
        <v>44</v>
      </c>
      <c r="L27" t="s">
        <v>100</v>
      </c>
      <c r="M27">
        <v>793059</v>
      </c>
      <c r="N27">
        <v>2528</v>
      </c>
      <c r="O27" t="s">
        <v>29</v>
      </c>
      <c r="P27" t="s">
        <v>30</v>
      </c>
      <c r="Q27" t="s">
        <v>31</v>
      </c>
      <c r="R27">
        <v>200000000</v>
      </c>
      <c r="S27">
        <v>1997</v>
      </c>
      <c r="T27">
        <v>7.7</v>
      </c>
      <c r="U27">
        <v>3.2</v>
      </c>
      <c r="V27">
        <v>458672302</v>
      </c>
      <c r="W27" t="s">
        <v>21</v>
      </c>
      <c r="AN27" s="2"/>
    </row>
    <row r="28" spans="1:40" x14ac:dyDescent="0.3">
      <c r="A28" t="s">
        <v>101</v>
      </c>
      <c r="B28">
        <v>516</v>
      </c>
      <c r="C28">
        <v>147</v>
      </c>
      <c r="D28">
        <v>407197282</v>
      </c>
      <c r="E28" t="s">
        <v>24</v>
      </c>
      <c r="F28" t="s">
        <v>25</v>
      </c>
      <c r="G28" t="s">
        <v>27</v>
      </c>
      <c r="L28" t="s">
        <v>102</v>
      </c>
      <c r="M28">
        <v>272670</v>
      </c>
      <c r="N28">
        <v>1022</v>
      </c>
      <c r="O28" t="s">
        <v>29</v>
      </c>
      <c r="P28" t="s">
        <v>30</v>
      </c>
      <c r="Q28" t="s">
        <v>31</v>
      </c>
      <c r="R28">
        <v>250000000</v>
      </c>
      <c r="S28">
        <v>2016</v>
      </c>
      <c r="T28">
        <v>8.1999999999999993</v>
      </c>
      <c r="U28">
        <v>2.4</v>
      </c>
      <c r="V28">
        <v>157197282</v>
      </c>
      <c r="W28" t="s">
        <v>21</v>
      </c>
      <c r="AN28" s="2"/>
    </row>
    <row r="29" spans="1:40" x14ac:dyDescent="0.3">
      <c r="A29" t="s">
        <v>103</v>
      </c>
      <c r="B29">
        <v>377</v>
      </c>
      <c r="C29">
        <v>131</v>
      </c>
      <c r="D29">
        <v>65173160</v>
      </c>
      <c r="E29" t="s">
        <v>24</v>
      </c>
      <c r="F29" t="s">
        <v>25</v>
      </c>
      <c r="G29" t="s">
        <v>27</v>
      </c>
      <c r="H29" t="s">
        <v>35</v>
      </c>
      <c r="L29" t="s">
        <v>104</v>
      </c>
      <c r="M29">
        <v>202382</v>
      </c>
      <c r="N29">
        <v>751</v>
      </c>
      <c r="O29" t="s">
        <v>29</v>
      </c>
      <c r="P29" t="s">
        <v>30</v>
      </c>
      <c r="Q29" t="s">
        <v>31</v>
      </c>
      <c r="R29">
        <v>209000000</v>
      </c>
      <c r="S29">
        <v>2012</v>
      </c>
      <c r="T29">
        <v>5.9</v>
      </c>
      <c r="U29">
        <v>2.2000000000000002</v>
      </c>
      <c r="V29">
        <v>-143826840</v>
      </c>
      <c r="W29" t="s">
        <v>38</v>
      </c>
      <c r="AN29" s="2"/>
    </row>
    <row r="30" spans="1:40" x14ac:dyDescent="0.3">
      <c r="A30" t="s">
        <v>105</v>
      </c>
      <c r="B30">
        <v>644</v>
      </c>
      <c r="C30">
        <v>124</v>
      </c>
      <c r="D30">
        <v>652177271</v>
      </c>
      <c r="E30" t="s">
        <v>24</v>
      </c>
      <c r="F30" t="s">
        <v>25</v>
      </c>
      <c r="G30" t="s">
        <v>27</v>
      </c>
      <c r="H30" t="s">
        <v>35</v>
      </c>
      <c r="L30" t="s">
        <v>106</v>
      </c>
      <c r="M30">
        <v>418214</v>
      </c>
      <c r="N30">
        <v>1290</v>
      </c>
      <c r="O30" t="s">
        <v>29</v>
      </c>
      <c r="P30" t="s">
        <v>30</v>
      </c>
      <c r="Q30" t="s">
        <v>31</v>
      </c>
      <c r="R30">
        <v>150000000</v>
      </c>
      <c r="S30">
        <v>2015</v>
      </c>
      <c r="T30">
        <v>7</v>
      </c>
      <c r="U30">
        <v>2.1</v>
      </c>
      <c r="V30">
        <v>502177271</v>
      </c>
      <c r="W30" t="s">
        <v>21</v>
      </c>
      <c r="AN30" s="2"/>
    </row>
    <row r="31" spans="1:40" x14ac:dyDescent="0.3">
      <c r="A31" t="s">
        <v>34</v>
      </c>
      <c r="B31">
        <v>750</v>
      </c>
      <c r="C31">
        <v>143</v>
      </c>
      <c r="D31">
        <v>304360277</v>
      </c>
      <c r="E31" t="s">
        <v>24</v>
      </c>
      <c r="F31" t="s">
        <v>25</v>
      </c>
      <c r="G31" t="s">
        <v>35</v>
      </c>
      <c r="L31" t="s">
        <v>107</v>
      </c>
      <c r="M31">
        <v>522030</v>
      </c>
      <c r="N31">
        <v>1498</v>
      </c>
      <c r="O31" t="s">
        <v>29</v>
      </c>
      <c r="P31" t="s">
        <v>37</v>
      </c>
      <c r="Q31" t="s">
        <v>31</v>
      </c>
      <c r="R31">
        <v>200000000</v>
      </c>
      <c r="S31">
        <v>2012</v>
      </c>
      <c r="T31">
        <v>7.8</v>
      </c>
      <c r="U31">
        <v>2.4</v>
      </c>
      <c r="V31">
        <v>104360277</v>
      </c>
      <c r="W31" t="s">
        <v>21</v>
      </c>
      <c r="AN31" s="2"/>
    </row>
    <row r="32" spans="1:40" x14ac:dyDescent="0.3">
      <c r="A32" t="s">
        <v>43</v>
      </c>
      <c r="B32">
        <v>300</v>
      </c>
      <c r="C32">
        <v>135</v>
      </c>
      <c r="D32">
        <v>373377893</v>
      </c>
      <c r="E32" t="s">
        <v>24</v>
      </c>
      <c r="F32" t="s">
        <v>25</v>
      </c>
      <c r="G32" t="s">
        <v>26</v>
      </c>
      <c r="H32" t="s">
        <v>44</v>
      </c>
      <c r="L32" t="s">
        <v>108</v>
      </c>
      <c r="M32">
        <v>411164</v>
      </c>
      <c r="N32">
        <v>1303</v>
      </c>
      <c r="O32" t="s">
        <v>29</v>
      </c>
      <c r="P32" t="s">
        <v>30</v>
      </c>
      <c r="Q32" t="s">
        <v>31</v>
      </c>
      <c r="R32">
        <v>200000000</v>
      </c>
      <c r="S32">
        <v>2004</v>
      </c>
      <c r="T32">
        <v>7.3</v>
      </c>
      <c r="U32">
        <v>2.2000000000000002</v>
      </c>
      <c r="V32">
        <v>173377893</v>
      </c>
      <c r="W32" t="s">
        <v>21</v>
      </c>
      <c r="AN32" s="2"/>
    </row>
    <row r="33" spans="1:40" x14ac:dyDescent="0.3">
      <c r="A33" t="s">
        <v>109</v>
      </c>
      <c r="B33">
        <v>608</v>
      </c>
      <c r="C33">
        <v>195</v>
      </c>
      <c r="D33">
        <v>408992272</v>
      </c>
      <c r="E33" t="s">
        <v>24</v>
      </c>
      <c r="F33" t="s">
        <v>25</v>
      </c>
      <c r="G33" t="s">
        <v>27</v>
      </c>
      <c r="L33" t="s">
        <v>110</v>
      </c>
      <c r="M33">
        <v>557489</v>
      </c>
      <c r="N33">
        <v>1187</v>
      </c>
      <c r="O33" t="s">
        <v>29</v>
      </c>
      <c r="P33" t="s">
        <v>30</v>
      </c>
      <c r="Q33" t="s">
        <v>31</v>
      </c>
      <c r="R33">
        <v>200000000</v>
      </c>
      <c r="S33">
        <v>2013</v>
      </c>
      <c r="T33">
        <v>7.2</v>
      </c>
      <c r="U33">
        <v>3.2</v>
      </c>
      <c r="V33">
        <v>208992272</v>
      </c>
      <c r="W33" t="s">
        <v>21</v>
      </c>
      <c r="AN33" s="2"/>
    </row>
    <row r="34" spans="1:40" x14ac:dyDescent="0.3">
      <c r="A34" t="s">
        <v>111</v>
      </c>
      <c r="B34">
        <v>451</v>
      </c>
      <c r="C34">
        <v>108</v>
      </c>
      <c r="D34">
        <v>334185206</v>
      </c>
      <c r="E34" t="s">
        <v>25</v>
      </c>
      <c r="F34" t="s">
        <v>49</v>
      </c>
      <c r="G34" t="s">
        <v>26</v>
      </c>
      <c r="L34" t="s">
        <v>112</v>
      </c>
      <c r="M34">
        <v>306320</v>
      </c>
      <c r="N34">
        <v>736</v>
      </c>
      <c r="O34" t="s">
        <v>29</v>
      </c>
      <c r="P34" t="s">
        <v>30</v>
      </c>
      <c r="Q34" t="s">
        <v>52</v>
      </c>
      <c r="R34">
        <v>200000000</v>
      </c>
      <c r="S34">
        <v>2010</v>
      </c>
      <c r="T34">
        <v>6.5</v>
      </c>
      <c r="U34">
        <v>1.8</v>
      </c>
      <c r="V34">
        <v>134185206</v>
      </c>
      <c r="W34" t="s">
        <v>21</v>
      </c>
      <c r="AN34" s="2"/>
    </row>
    <row r="35" spans="1:40" x14ac:dyDescent="0.3">
      <c r="A35" t="s">
        <v>113</v>
      </c>
      <c r="B35">
        <v>334</v>
      </c>
      <c r="C35">
        <v>104</v>
      </c>
      <c r="D35">
        <v>234360014</v>
      </c>
      <c r="E35" t="s">
        <v>24</v>
      </c>
      <c r="F35" t="s">
        <v>25</v>
      </c>
      <c r="G35" t="s">
        <v>26</v>
      </c>
      <c r="H35" t="s">
        <v>27</v>
      </c>
      <c r="I35" t="s">
        <v>35</v>
      </c>
      <c r="L35" t="s">
        <v>114</v>
      </c>
      <c r="M35">
        <v>383427</v>
      </c>
      <c r="N35">
        <v>1912</v>
      </c>
      <c r="O35" t="s">
        <v>29</v>
      </c>
      <c r="P35" t="s">
        <v>115</v>
      </c>
      <c r="Q35" t="s">
        <v>31</v>
      </c>
      <c r="R35">
        <v>210000000</v>
      </c>
      <c r="S35">
        <v>2006</v>
      </c>
      <c r="T35">
        <v>6.8</v>
      </c>
      <c r="U35">
        <v>1.7</v>
      </c>
      <c r="V35">
        <v>24360014</v>
      </c>
      <c r="W35" t="s">
        <v>21</v>
      </c>
      <c r="AN35" s="2"/>
    </row>
    <row r="36" spans="1:40" x14ac:dyDescent="0.3">
      <c r="A36" t="s">
        <v>116</v>
      </c>
      <c r="B36">
        <v>376</v>
      </c>
      <c r="C36">
        <v>104</v>
      </c>
      <c r="D36">
        <v>268488329</v>
      </c>
      <c r="E36" t="s">
        <v>25</v>
      </c>
      <c r="F36" t="s">
        <v>47</v>
      </c>
      <c r="G36" t="s">
        <v>48</v>
      </c>
      <c r="H36" t="s">
        <v>49</v>
      </c>
      <c r="I36" t="s">
        <v>26</v>
      </c>
      <c r="L36" t="s">
        <v>117</v>
      </c>
      <c r="M36">
        <v>235025</v>
      </c>
      <c r="N36">
        <v>265</v>
      </c>
      <c r="O36" t="s">
        <v>29</v>
      </c>
      <c r="P36" t="s">
        <v>30</v>
      </c>
      <c r="Q36" t="s">
        <v>118</v>
      </c>
      <c r="R36">
        <v>200000000</v>
      </c>
      <c r="S36">
        <v>2013</v>
      </c>
      <c r="T36">
        <v>7.3</v>
      </c>
      <c r="U36">
        <v>1.7</v>
      </c>
      <c r="V36">
        <v>68488329</v>
      </c>
      <c r="W36" t="s">
        <v>21</v>
      </c>
      <c r="AN36" s="2"/>
    </row>
    <row r="37" spans="1:40" x14ac:dyDescent="0.3">
      <c r="A37" t="s">
        <v>119</v>
      </c>
      <c r="B37">
        <v>366</v>
      </c>
      <c r="C37">
        <v>150</v>
      </c>
      <c r="D37">
        <v>402076689</v>
      </c>
      <c r="E37" t="s">
        <v>24</v>
      </c>
      <c r="F37" t="s">
        <v>25</v>
      </c>
      <c r="G37" t="s">
        <v>27</v>
      </c>
      <c r="L37" t="s">
        <v>120</v>
      </c>
      <c r="M37">
        <v>323207</v>
      </c>
      <c r="N37">
        <v>1439</v>
      </c>
      <c r="O37" t="s">
        <v>29</v>
      </c>
      <c r="P37" t="s">
        <v>30</v>
      </c>
      <c r="Q37" t="s">
        <v>31</v>
      </c>
      <c r="R37">
        <v>200000000</v>
      </c>
      <c r="S37">
        <v>2009</v>
      </c>
      <c r="T37">
        <v>6</v>
      </c>
      <c r="U37">
        <v>2.5</v>
      </c>
      <c r="V37">
        <v>202076689</v>
      </c>
      <c r="W37" t="s">
        <v>21</v>
      </c>
      <c r="AN37" s="2"/>
    </row>
    <row r="38" spans="1:40" x14ac:dyDescent="0.3">
      <c r="A38" t="s">
        <v>119</v>
      </c>
      <c r="B38">
        <v>378</v>
      </c>
      <c r="C38">
        <v>165</v>
      </c>
      <c r="D38">
        <v>245428137</v>
      </c>
      <c r="E38" t="s">
        <v>24</v>
      </c>
      <c r="F38" t="s">
        <v>25</v>
      </c>
      <c r="G38" t="s">
        <v>27</v>
      </c>
      <c r="L38" t="s">
        <v>121</v>
      </c>
      <c r="M38">
        <v>242420</v>
      </c>
      <c r="N38">
        <v>918</v>
      </c>
      <c r="O38" t="s">
        <v>29</v>
      </c>
      <c r="P38" t="s">
        <v>30</v>
      </c>
      <c r="Q38" t="s">
        <v>31</v>
      </c>
      <c r="R38">
        <v>210000000</v>
      </c>
      <c r="S38">
        <v>2014</v>
      </c>
      <c r="T38">
        <v>5.7</v>
      </c>
      <c r="U38">
        <v>2.8</v>
      </c>
      <c r="V38">
        <v>35428137</v>
      </c>
      <c r="W38" t="s">
        <v>21</v>
      </c>
      <c r="AN38" s="2"/>
    </row>
    <row r="39" spans="1:40" x14ac:dyDescent="0.3">
      <c r="A39" t="s">
        <v>43</v>
      </c>
      <c r="B39">
        <v>525</v>
      </c>
      <c r="C39">
        <v>130</v>
      </c>
      <c r="D39">
        <v>234903076</v>
      </c>
      <c r="E39" t="s">
        <v>25</v>
      </c>
      <c r="F39" t="s">
        <v>49</v>
      </c>
      <c r="G39" t="s">
        <v>26</v>
      </c>
      <c r="L39" t="s">
        <v>122</v>
      </c>
      <c r="M39">
        <v>175409</v>
      </c>
      <c r="N39">
        <v>511</v>
      </c>
      <c r="O39" t="s">
        <v>29</v>
      </c>
      <c r="P39" t="s">
        <v>30</v>
      </c>
      <c r="Q39" t="s">
        <v>52</v>
      </c>
      <c r="R39">
        <v>215000000</v>
      </c>
      <c r="S39">
        <v>2013</v>
      </c>
      <c r="T39">
        <v>6.4</v>
      </c>
      <c r="U39">
        <v>2.2000000000000002</v>
      </c>
      <c r="V39">
        <v>19903076</v>
      </c>
      <c r="W39" t="s">
        <v>21</v>
      </c>
      <c r="AN39" s="2"/>
    </row>
    <row r="40" spans="1:40" x14ac:dyDescent="0.3">
      <c r="A40" t="s">
        <v>92</v>
      </c>
      <c r="B40">
        <v>495</v>
      </c>
      <c r="C40">
        <v>142</v>
      </c>
      <c r="D40">
        <v>202853933</v>
      </c>
      <c r="E40" t="s">
        <v>24</v>
      </c>
      <c r="F40" t="s">
        <v>25</v>
      </c>
      <c r="G40" t="s">
        <v>26</v>
      </c>
      <c r="H40" t="s">
        <v>27</v>
      </c>
      <c r="L40" t="s">
        <v>123</v>
      </c>
      <c r="M40">
        <v>321227</v>
      </c>
      <c r="N40">
        <v>1067</v>
      </c>
      <c r="O40" t="s">
        <v>29</v>
      </c>
      <c r="P40" t="s">
        <v>30</v>
      </c>
      <c r="Q40" t="s">
        <v>31</v>
      </c>
      <c r="R40">
        <v>200000000</v>
      </c>
      <c r="S40">
        <v>2014</v>
      </c>
      <c r="T40">
        <v>6.7</v>
      </c>
      <c r="U40">
        <v>2.4</v>
      </c>
      <c r="V40">
        <v>2853933</v>
      </c>
      <c r="W40" t="s">
        <v>21</v>
      </c>
      <c r="AN40" s="2"/>
    </row>
    <row r="41" spans="1:40" x14ac:dyDescent="0.3">
      <c r="A41" t="s">
        <v>124</v>
      </c>
      <c r="B41">
        <v>469</v>
      </c>
      <c r="C41">
        <v>125</v>
      </c>
      <c r="D41">
        <v>172051787</v>
      </c>
      <c r="E41" t="s">
        <v>24</v>
      </c>
      <c r="F41" t="s">
        <v>25</v>
      </c>
      <c r="G41" t="s">
        <v>27</v>
      </c>
      <c r="L41" t="s">
        <v>125</v>
      </c>
      <c r="M41">
        <v>264183</v>
      </c>
      <c r="N41">
        <v>665</v>
      </c>
      <c r="O41" t="s">
        <v>29</v>
      </c>
      <c r="P41" t="s">
        <v>30</v>
      </c>
      <c r="Q41" t="s">
        <v>52</v>
      </c>
      <c r="R41">
        <v>170000000</v>
      </c>
      <c r="S41">
        <v>2010</v>
      </c>
      <c r="T41">
        <v>6.8</v>
      </c>
      <c r="U41">
        <v>2.1</v>
      </c>
      <c r="V41">
        <v>2051787</v>
      </c>
      <c r="W41" t="s">
        <v>21</v>
      </c>
      <c r="AN41" s="2"/>
    </row>
    <row r="42" spans="1:40" x14ac:dyDescent="0.3">
      <c r="A42" t="s">
        <v>126</v>
      </c>
      <c r="B42">
        <v>304</v>
      </c>
      <c r="C42">
        <v>106</v>
      </c>
      <c r="D42">
        <v>191450875</v>
      </c>
      <c r="E42" t="s">
        <v>25</v>
      </c>
      <c r="F42" t="s">
        <v>47</v>
      </c>
      <c r="G42" t="s">
        <v>48</v>
      </c>
      <c r="H42" t="s">
        <v>49</v>
      </c>
      <c r="I42" t="s">
        <v>61</v>
      </c>
      <c r="L42" t="s">
        <v>127</v>
      </c>
      <c r="M42">
        <v>101178</v>
      </c>
      <c r="N42">
        <v>283</v>
      </c>
      <c r="O42" t="s">
        <v>29</v>
      </c>
      <c r="P42" t="s">
        <v>30</v>
      </c>
      <c r="Q42" t="s">
        <v>118</v>
      </c>
      <c r="R42">
        <v>200000000</v>
      </c>
      <c r="S42">
        <v>2011</v>
      </c>
      <c r="T42">
        <v>6.3</v>
      </c>
      <c r="U42">
        <v>1.8</v>
      </c>
      <c r="V42">
        <v>-8549125</v>
      </c>
      <c r="W42" t="s">
        <v>38</v>
      </c>
      <c r="AN42" s="2"/>
    </row>
    <row r="43" spans="1:40" x14ac:dyDescent="0.3">
      <c r="A43" t="s">
        <v>128</v>
      </c>
      <c r="B43">
        <v>436</v>
      </c>
      <c r="C43">
        <v>123</v>
      </c>
      <c r="D43">
        <v>116593191</v>
      </c>
      <c r="E43" t="s">
        <v>24</v>
      </c>
      <c r="F43" t="s">
        <v>25</v>
      </c>
      <c r="G43" t="s">
        <v>27</v>
      </c>
      <c r="L43" t="s">
        <v>129</v>
      </c>
      <c r="M43">
        <v>223393</v>
      </c>
      <c r="N43">
        <v>550</v>
      </c>
      <c r="O43" t="s">
        <v>29</v>
      </c>
      <c r="P43" t="s">
        <v>30</v>
      </c>
      <c r="Q43" t="s">
        <v>31</v>
      </c>
      <c r="R43">
        <v>200000000</v>
      </c>
      <c r="S43">
        <v>2011</v>
      </c>
      <c r="T43">
        <v>5.6</v>
      </c>
      <c r="U43">
        <v>2</v>
      </c>
      <c r="V43">
        <v>-83406809</v>
      </c>
      <c r="W43" t="s">
        <v>38</v>
      </c>
      <c r="AN43" s="2"/>
    </row>
    <row r="44" spans="1:40" x14ac:dyDescent="0.3">
      <c r="A44" t="s">
        <v>130</v>
      </c>
      <c r="B44">
        <v>453</v>
      </c>
      <c r="C44">
        <v>103</v>
      </c>
      <c r="D44">
        <v>414984497</v>
      </c>
      <c r="E44" t="s">
        <v>25</v>
      </c>
      <c r="F44" t="s">
        <v>47</v>
      </c>
      <c r="G44" t="s">
        <v>48</v>
      </c>
      <c r="H44" t="s">
        <v>49</v>
      </c>
      <c r="I44" t="s">
        <v>26</v>
      </c>
      <c r="L44" t="s">
        <v>131</v>
      </c>
      <c r="M44">
        <v>544884</v>
      </c>
      <c r="N44">
        <v>733</v>
      </c>
      <c r="O44" t="s">
        <v>29</v>
      </c>
      <c r="P44" t="s">
        <v>30</v>
      </c>
      <c r="Q44" t="s">
        <v>118</v>
      </c>
      <c r="R44">
        <v>200000000</v>
      </c>
      <c r="S44">
        <v>2010</v>
      </c>
      <c r="T44">
        <v>8.3000000000000007</v>
      </c>
      <c r="U44">
        <v>1.7</v>
      </c>
      <c r="V44">
        <v>214984497</v>
      </c>
      <c r="W44" t="s">
        <v>21</v>
      </c>
      <c r="AN44" s="2"/>
    </row>
    <row r="45" spans="1:40" x14ac:dyDescent="0.3">
      <c r="A45" t="s">
        <v>132</v>
      </c>
      <c r="B45">
        <v>422</v>
      </c>
      <c r="C45">
        <v>118</v>
      </c>
      <c r="D45">
        <v>125320003</v>
      </c>
      <c r="E45" t="s">
        <v>24</v>
      </c>
      <c r="F45" t="s">
        <v>25</v>
      </c>
      <c r="G45" t="s">
        <v>27</v>
      </c>
      <c r="L45" t="s">
        <v>133</v>
      </c>
      <c r="M45">
        <v>286095</v>
      </c>
      <c r="N45">
        <v>974</v>
      </c>
      <c r="O45" t="s">
        <v>29</v>
      </c>
      <c r="P45" t="s">
        <v>30</v>
      </c>
      <c r="Q45" t="s">
        <v>31</v>
      </c>
      <c r="R45">
        <v>200000000</v>
      </c>
      <c r="S45">
        <v>2009</v>
      </c>
      <c r="T45">
        <v>6.6</v>
      </c>
      <c r="U45">
        <v>2</v>
      </c>
      <c r="V45">
        <v>-74679997</v>
      </c>
      <c r="W45" t="s">
        <v>38</v>
      </c>
      <c r="AN45" s="2"/>
    </row>
    <row r="46" spans="1:40" x14ac:dyDescent="0.3">
      <c r="A46" t="s">
        <v>134</v>
      </c>
      <c r="B46">
        <v>424</v>
      </c>
      <c r="C46">
        <v>140</v>
      </c>
      <c r="D46">
        <v>350034110</v>
      </c>
      <c r="E46" t="s">
        <v>24</v>
      </c>
      <c r="F46" t="s">
        <v>56</v>
      </c>
      <c r="G46" t="s">
        <v>35</v>
      </c>
      <c r="L46" t="s">
        <v>135</v>
      </c>
      <c r="M46">
        <v>278232</v>
      </c>
      <c r="N46">
        <v>657</v>
      </c>
      <c r="O46" t="s">
        <v>29</v>
      </c>
      <c r="P46" t="s">
        <v>30</v>
      </c>
      <c r="Q46" t="s">
        <v>31</v>
      </c>
      <c r="R46">
        <v>190000000</v>
      </c>
      <c r="S46">
        <v>2015</v>
      </c>
      <c r="T46">
        <v>7.2</v>
      </c>
      <c r="U46">
        <v>2.2999999999999998</v>
      </c>
      <c r="V46">
        <v>160034110</v>
      </c>
      <c r="W46" t="s">
        <v>21</v>
      </c>
      <c r="AN46" s="2"/>
    </row>
    <row r="47" spans="1:40" x14ac:dyDescent="0.3">
      <c r="A47" t="s">
        <v>70</v>
      </c>
      <c r="B47">
        <v>654</v>
      </c>
      <c r="C47">
        <v>123</v>
      </c>
      <c r="D47">
        <v>202351611</v>
      </c>
      <c r="E47" t="s">
        <v>24</v>
      </c>
      <c r="F47" t="s">
        <v>25</v>
      </c>
      <c r="G47" t="s">
        <v>57</v>
      </c>
      <c r="H47" t="s">
        <v>27</v>
      </c>
      <c r="I47" t="s">
        <v>35</v>
      </c>
      <c r="L47" t="s">
        <v>136</v>
      </c>
      <c r="M47">
        <v>465019</v>
      </c>
      <c r="N47">
        <v>995</v>
      </c>
      <c r="O47" t="s">
        <v>29</v>
      </c>
      <c r="P47" t="s">
        <v>30</v>
      </c>
      <c r="Q47" t="s">
        <v>31</v>
      </c>
      <c r="R47">
        <v>190000000</v>
      </c>
      <c r="S47">
        <v>2013</v>
      </c>
      <c r="T47">
        <v>7</v>
      </c>
      <c r="U47">
        <v>2</v>
      </c>
      <c r="V47">
        <v>12351611</v>
      </c>
      <c r="W47" t="s">
        <v>21</v>
      </c>
      <c r="AN47" s="2"/>
    </row>
    <row r="48" spans="1:40" x14ac:dyDescent="0.3">
      <c r="A48" t="s">
        <v>68</v>
      </c>
      <c r="B48">
        <v>539</v>
      </c>
      <c r="C48">
        <v>149</v>
      </c>
      <c r="D48">
        <v>233914986</v>
      </c>
      <c r="E48" t="s">
        <v>24</v>
      </c>
      <c r="F48" t="s">
        <v>25</v>
      </c>
      <c r="G48" t="s">
        <v>26</v>
      </c>
      <c r="H48" t="s">
        <v>27</v>
      </c>
      <c r="I48" t="s">
        <v>35</v>
      </c>
      <c r="L48" t="s">
        <v>137</v>
      </c>
      <c r="M48">
        <v>514125</v>
      </c>
      <c r="N48">
        <v>752</v>
      </c>
      <c r="O48" t="s">
        <v>29</v>
      </c>
      <c r="P48" t="s">
        <v>30</v>
      </c>
      <c r="Q48" t="s">
        <v>31</v>
      </c>
      <c r="R48">
        <v>200000000</v>
      </c>
      <c r="S48">
        <v>2014</v>
      </c>
      <c r="T48">
        <v>8</v>
      </c>
      <c r="U48">
        <v>2.5</v>
      </c>
      <c r="V48">
        <v>33914986</v>
      </c>
      <c r="W48" t="s">
        <v>21</v>
      </c>
      <c r="AN48" s="2"/>
    </row>
    <row r="49" spans="1:23" x14ac:dyDescent="0.3">
      <c r="A49" t="s">
        <v>138</v>
      </c>
      <c r="B49">
        <v>590</v>
      </c>
      <c r="C49">
        <v>132</v>
      </c>
      <c r="D49">
        <v>228756232</v>
      </c>
      <c r="E49" t="s">
        <v>24</v>
      </c>
      <c r="F49" t="s">
        <v>25</v>
      </c>
      <c r="G49" t="s">
        <v>27</v>
      </c>
      <c r="L49" t="s">
        <v>139</v>
      </c>
      <c r="M49">
        <v>395573</v>
      </c>
      <c r="N49">
        <v>1171</v>
      </c>
      <c r="O49" t="s">
        <v>29</v>
      </c>
      <c r="P49" t="s">
        <v>30</v>
      </c>
      <c r="Q49" t="s">
        <v>31</v>
      </c>
      <c r="R49">
        <v>190000000</v>
      </c>
      <c r="S49">
        <v>2013</v>
      </c>
      <c r="T49">
        <v>7.8</v>
      </c>
      <c r="U49">
        <v>2.2000000000000002</v>
      </c>
      <c r="V49">
        <v>38756232</v>
      </c>
      <c r="W49" t="s">
        <v>21</v>
      </c>
    </row>
    <row r="50" spans="1:23" x14ac:dyDescent="0.3">
      <c r="A50" t="s">
        <v>68</v>
      </c>
      <c r="B50">
        <v>338</v>
      </c>
      <c r="C50">
        <v>114</v>
      </c>
      <c r="D50">
        <v>65171860</v>
      </c>
      <c r="E50" t="s">
        <v>25</v>
      </c>
      <c r="F50" t="s">
        <v>26</v>
      </c>
      <c r="L50" t="s">
        <v>140</v>
      </c>
      <c r="M50">
        <v>106416</v>
      </c>
      <c r="N50">
        <v>205</v>
      </c>
      <c r="O50" t="s">
        <v>29</v>
      </c>
      <c r="P50" t="s">
        <v>30</v>
      </c>
      <c r="Q50" t="s">
        <v>31</v>
      </c>
      <c r="R50">
        <v>195000000</v>
      </c>
      <c r="S50">
        <v>2013</v>
      </c>
      <c r="T50">
        <v>6.3</v>
      </c>
      <c r="U50">
        <v>1.9</v>
      </c>
      <c r="V50">
        <v>-129828140</v>
      </c>
      <c r="W50" t="s">
        <v>38</v>
      </c>
    </row>
    <row r="51" spans="1:23" x14ac:dyDescent="0.3">
      <c r="A51" t="s">
        <v>141</v>
      </c>
      <c r="B51">
        <v>490</v>
      </c>
      <c r="C51">
        <v>143</v>
      </c>
      <c r="D51">
        <v>144812796</v>
      </c>
      <c r="E51" t="s">
        <v>55</v>
      </c>
      <c r="F51" t="s">
        <v>44</v>
      </c>
      <c r="L51" t="s">
        <v>142</v>
      </c>
      <c r="M51">
        <v>362912</v>
      </c>
      <c r="N51">
        <v>753</v>
      </c>
      <c r="O51" t="s">
        <v>29</v>
      </c>
      <c r="P51" t="s">
        <v>143</v>
      </c>
      <c r="Q51" t="s">
        <v>31</v>
      </c>
      <c r="R51">
        <v>105000000</v>
      </c>
      <c r="S51">
        <v>2013</v>
      </c>
      <c r="T51">
        <v>7.3</v>
      </c>
      <c r="U51">
        <v>2.4</v>
      </c>
      <c r="V51">
        <v>39812796</v>
      </c>
      <c r="W51" t="s">
        <v>21</v>
      </c>
    </row>
    <row r="52" spans="1:23" x14ac:dyDescent="0.3">
      <c r="A52" t="s">
        <v>144</v>
      </c>
      <c r="B52">
        <v>306</v>
      </c>
      <c r="C52">
        <v>116</v>
      </c>
      <c r="D52">
        <v>90755643</v>
      </c>
      <c r="E52" t="s">
        <v>24</v>
      </c>
      <c r="F52" t="s">
        <v>25</v>
      </c>
      <c r="G52" t="s">
        <v>26</v>
      </c>
      <c r="H52" t="s">
        <v>44</v>
      </c>
      <c r="L52" t="s">
        <v>145</v>
      </c>
      <c r="M52">
        <v>222403</v>
      </c>
      <c r="N52">
        <v>453</v>
      </c>
      <c r="O52" t="s">
        <v>29</v>
      </c>
      <c r="P52" t="s">
        <v>30</v>
      </c>
      <c r="Q52" t="s">
        <v>31</v>
      </c>
      <c r="R52">
        <v>200000000</v>
      </c>
      <c r="S52">
        <v>2010</v>
      </c>
      <c r="T52">
        <v>6.6</v>
      </c>
      <c r="U52">
        <v>1.9</v>
      </c>
      <c r="V52">
        <v>-109244357</v>
      </c>
      <c r="W52" t="s">
        <v>38</v>
      </c>
    </row>
    <row r="53" spans="1:23" x14ac:dyDescent="0.3">
      <c r="A53" t="s">
        <v>146</v>
      </c>
      <c r="B53">
        <v>575</v>
      </c>
      <c r="C53">
        <v>131</v>
      </c>
      <c r="D53">
        <v>101785482</v>
      </c>
      <c r="E53" t="s">
        <v>24</v>
      </c>
      <c r="F53" t="s">
        <v>25</v>
      </c>
      <c r="G53" t="s">
        <v>27</v>
      </c>
      <c r="L53" t="s">
        <v>147</v>
      </c>
      <c r="M53">
        <v>381148</v>
      </c>
      <c r="N53">
        <v>1106</v>
      </c>
      <c r="O53" t="s">
        <v>29</v>
      </c>
      <c r="P53" t="s">
        <v>30</v>
      </c>
      <c r="Q53" t="s">
        <v>31</v>
      </c>
      <c r="R53">
        <v>190000000</v>
      </c>
      <c r="S53">
        <v>2013</v>
      </c>
      <c r="T53">
        <v>7</v>
      </c>
      <c r="U53">
        <v>2.2000000000000002</v>
      </c>
      <c r="V53">
        <v>-88214518</v>
      </c>
      <c r="W53" t="s">
        <v>38</v>
      </c>
    </row>
    <row r="54" spans="1:23" x14ac:dyDescent="0.3">
      <c r="A54" t="s">
        <v>119</v>
      </c>
      <c r="B54">
        <v>428</v>
      </c>
      <c r="C54">
        <v>154</v>
      </c>
      <c r="D54">
        <v>352358779</v>
      </c>
      <c r="E54" t="s">
        <v>24</v>
      </c>
      <c r="F54" t="s">
        <v>25</v>
      </c>
      <c r="G54" t="s">
        <v>27</v>
      </c>
      <c r="L54" t="s">
        <v>148</v>
      </c>
      <c r="M54">
        <v>326180</v>
      </c>
      <c r="N54">
        <v>899</v>
      </c>
      <c r="O54" t="s">
        <v>29</v>
      </c>
      <c r="P54" t="s">
        <v>30</v>
      </c>
      <c r="Q54" t="s">
        <v>31</v>
      </c>
      <c r="R54">
        <v>195000000</v>
      </c>
      <c r="S54">
        <v>2011</v>
      </c>
      <c r="T54">
        <v>6.3</v>
      </c>
      <c r="U54">
        <v>2.6</v>
      </c>
      <c r="V54">
        <v>157358779</v>
      </c>
      <c r="W54" t="s">
        <v>21</v>
      </c>
    </row>
    <row r="55" spans="1:23" x14ac:dyDescent="0.3">
      <c r="A55" t="s">
        <v>149</v>
      </c>
      <c r="B55">
        <v>470</v>
      </c>
      <c r="C55">
        <v>122</v>
      </c>
      <c r="D55">
        <v>317011114</v>
      </c>
      <c r="E55" t="s">
        <v>24</v>
      </c>
      <c r="F55" t="s">
        <v>25</v>
      </c>
      <c r="G55" t="s">
        <v>26</v>
      </c>
      <c r="L55" t="s">
        <v>150</v>
      </c>
      <c r="M55">
        <v>333847</v>
      </c>
      <c r="N55">
        <v>2054</v>
      </c>
      <c r="O55" t="s">
        <v>29</v>
      </c>
      <c r="P55" t="s">
        <v>30</v>
      </c>
      <c r="Q55" t="s">
        <v>31</v>
      </c>
      <c r="R55">
        <v>185000000</v>
      </c>
      <c r="S55">
        <v>2008</v>
      </c>
      <c r="T55">
        <v>6.2</v>
      </c>
      <c r="U55">
        <v>2</v>
      </c>
      <c r="V55">
        <v>132011114</v>
      </c>
      <c r="W55" t="s">
        <v>21</v>
      </c>
    </row>
    <row r="56" spans="1:23" x14ac:dyDescent="0.3">
      <c r="A56" t="s">
        <v>151</v>
      </c>
      <c r="B56">
        <v>488</v>
      </c>
      <c r="C56">
        <v>93</v>
      </c>
      <c r="D56">
        <v>237282182</v>
      </c>
      <c r="E56" t="s">
        <v>25</v>
      </c>
      <c r="F56" t="s">
        <v>47</v>
      </c>
      <c r="G56" t="s">
        <v>48</v>
      </c>
      <c r="H56" t="s">
        <v>49</v>
      </c>
      <c r="I56" t="s">
        <v>26</v>
      </c>
      <c r="L56" t="s">
        <v>152</v>
      </c>
      <c r="M56">
        <v>273556</v>
      </c>
      <c r="N56">
        <v>428</v>
      </c>
      <c r="O56" t="s">
        <v>29</v>
      </c>
      <c r="P56" t="s">
        <v>30</v>
      </c>
      <c r="Q56" t="s">
        <v>52</v>
      </c>
      <c r="R56">
        <v>185000000</v>
      </c>
      <c r="S56">
        <v>2012</v>
      </c>
      <c r="T56">
        <v>7.2</v>
      </c>
      <c r="U56">
        <v>1.6</v>
      </c>
      <c r="V56">
        <v>52282182</v>
      </c>
      <c r="W56" t="s">
        <v>21</v>
      </c>
    </row>
    <row r="57" spans="1:23" x14ac:dyDescent="0.3">
      <c r="A57" t="s">
        <v>153</v>
      </c>
      <c r="B57">
        <v>322</v>
      </c>
      <c r="C57">
        <v>122</v>
      </c>
      <c r="D57">
        <v>130468626</v>
      </c>
      <c r="E57" t="s">
        <v>24</v>
      </c>
      <c r="F57" t="s">
        <v>25</v>
      </c>
      <c r="G57" t="s">
        <v>27</v>
      </c>
      <c r="H57" t="s">
        <v>35</v>
      </c>
      <c r="L57" t="s">
        <v>154</v>
      </c>
      <c r="M57">
        <v>53607</v>
      </c>
      <c r="N57">
        <v>432</v>
      </c>
      <c r="O57" t="s">
        <v>29</v>
      </c>
      <c r="P57" t="s">
        <v>30</v>
      </c>
      <c r="Q57" t="s">
        <v>31</v>
      </c>
      <c r="R57">
        <v>185000000</v>
      </c>
      <c r="S57">
        <v>2016</v>
      </c>
      <c r="T57">
        <v>7.5</v>
      </c>
      <c r="U57">
        <v>2</v>
      </c>
      <c r="V57">
        <v>-54531374</v>
      </c>
      <c r="W57" t="s">
        <v>38</v>
      </c>
    </row>
    <row r="58" spans="1:23" x14ac:dyDescent="0.3">
      <c r="A58" t="s">
        <v>41</v>
      </c>
      <c r="B58">
        <v>421</v>
      </c>
      <c r="C58">
        <v>98</v>
      </c>
      <c r="D58">
        <v>223806889</v>
      </c>
      <c r="E58" t="s">
        <v>25</v>
      </c>
      <c r="F58" t="s">
        <v>47</v>
      </c>
      <c r="G58" t="s">
        <v>49</v>
      </c>
      <c r="H58" t="s">
        <v>27</v>
      </c>
      <c r="L58" t="s">
        <v>155</v>
      </c>
      <c r="M58">
        <v>718837</v>
      </c>
      <c r="N58">
        <v>1043</v>
      </c>
      <c r="O58" t="s">
        <v>29</v>
      </c>
      <c r="P58" t="s">
        <v>30</v>
      </c>
      <c r="Q58" t="s">
        <v>118</v>
      </c>
      <c r="R58">
        <v>180000000</v>
      </c>
      <c r="S58">
        <v>2008</v>
      </c>
      <c r="T58">
        <v>8.4</v>
      </c>
      <c r="U58">
        <v>1.6</v>
      </c>
      <c r="V58">
        <v>43806889</v>
      </c>
      <c r="W58" t="s">
        <v>21</v>
      </c>
    </row>
    <row r="59" spans="1:23" x14ac:dyDescent="0.3">
      <c r="A59" t="s">
        <v>113</v>
      </c>
      <c r="B59">
        <v>162</v>
      </c>
      <c r="C59">
        <v>91</v>
      </c>
      <c r="D59">
        <v>140080850</v>
      </c>
      <c r="E59" t="s">
        <v>24</v>
      </c>
      <c r="F59" t="s">
        <v>48</v>
      </c>
      <c r="G59" t="s">
        <v>56</v>
      </c>
      <c r="H59" t="s">
        <v>35</v>
      </c>
      <c r="L59" t="s">
        <v>156</v>
      </c>
      <c r="M59">
        <v>121084</v>
      </c>
      <c r="N59">
        <v>221</v>
      </c>
      <c r="O59" t="s">
        <v>29</v>
      </c>
      <c r="P59" t="s">
        <v>30</v>
      </c>
      <c r="Q59" t="s">
        <v>31</v>
      </c>
      <c r="R59">
        <v>140000000</v>
      </c>
      <c r="S59">
        <v>2007</v>
      </c>
      <c r="T59">
        <v>6.2</v>
      </c>
      <c r="U59">
        <v>1.5</v>
      </c>
      <c r="V59">
        <v>80850</v>
      </c>
      <c r="W59" t="s">
        <v>21</v>
      </c>
    </row>
    <row r="60" spans="1:23" x14ac:dyDescent="0.3">
      <c r="A60" t="s">
        <v>157</v>
      </c>
      <c r="B60">
        <v>367</v>
      </c>
      <c r="C60">
        <v>158</v>
      </c>
      <c r="D60">
        <v>166112167</v>
      </c>
      <c r="E60" t="s">
        <v>24</v>
      </c>
      <c r="F60" t="s">
        <v>25</v>
      </c>
      <c r="G60" t="s">
        <v>27</v>
      </c>
      <c r="L60">
        <v>2012</v>
      </c>
      <c r="M60">
        <v>283418</v>
      </c>
      <c r="N60">
        <v>1055</v>
      </c>
      <c r="O60" t="s">
        <v>29</v>
      </c>
      <c r="P60" t="s">
        <v>30</v>
      </c>
      <c r="Q60" t="s">
        <v>31</v>
      </c>
      <c r="R60">
        <v>200000000</v>
      </c>
      <c r="S60">
        <v>2009</v>
      </c>
      <c r="T60">
        <v>5.8</v>
      </c>
      <c r="U60">
        <v>2.6</v>
      </c>
      <c r="V60">
        <v>-33887833</v>
      </c>
      <c r="W60" t="s">
        <v>38</v>
      </c>
    </row>
    <row r="61" spans="1:23" x14ac:dyDescent="0.3">
      <c r="A61" t="s">
        <v>158</v>
      </c>
      <c r="B61">
        <v>240</v>
      </c>
      <c r="C61">
        <v>96</v>
      </c>
      <c r="D61">
        <v>137850096</v>
      </c>
      <c r="E61" t="s">
        <v>47</v>
      </c>
      <c r="F61" t="s">
        <v>55</v>
      </c>
      <c r="G61" t="s">
        <v>49</v>
      </c>
      <c r="H61" t="s">
        <v>26</v>
      </c>
      <c r="L61" t="s">
        <v>159</v>
      </c>
      <c r="M61">
        <v>72809</v>
      </c>
      <c r="N61">
        <v>249</v>
      </c>
      <c r="O61" t="s">
        <v>29</v>
      </c>
      <c r="P61" t="s">
        <v>30</v>
      </c>
      <c r="Q61" t="s">
        <v>52</v>
      </c>
      <c r="R61">
        <v>200000000</v>
      </c>
      <c r="S61">
        <v>2009</v>
      </c>
      <c r="T61">
        <v>6.8</v>
      </c>
      <c r="U61">
        <v>1.6</v>
      </c>
      <c r="V61">
        <v>-62149904</v>
      </c>
      <c r="W61" t="s">
        <v>38</v>
      </c>
    </row>
    <row r="62" spans="1:23" x14ac:dyDescent="0.3">
      <c r="A62" t="s">
        <v>160</v>
      </c>
      <c r="B62">
        <v>384</v>
      </c>
      <c r="C62">
        <v>127</v>
      </c>
      <c r="D62">
        <v>47375327</v>
      </c>
      <c r="E62" t="s">
        <v>24</v>
      </c>
      <c r="F62" t="s">
        <v>25</v>
      </c>
      <c r="G62" t="s">
        <v>27</v>
      </c>
      <c r="L62" t="s">
        <v>161</v>
      </c>
      <c r="M62">
        <v>139593</v>
      </c>
      <c r="N62">
        <v>720</v>
      </c>
      <c r="O62" t="s">
        <v>29</v>
      </c>
      <c r="P62" t="s">
        <v>30</v>
      </c>
      <c r="Q62" t="s">
        <v>31</v>
      </c>
      <c r="R62">
        <v>176000000</v>
      </c>
      <c r="S62">
        <v>2015</v>
      </c>
      <c r="T62">
        <v>5.4</v>
      </c>
      <c r="U62">
        <v>2.1</v>
      </c>
      <c r="V62">
        <v>-128624673</v>
      </c>
      <c r="W62" t="s">
        <v>38</v>
      </c>
    </row>
    <row r="63" spans="1:23" x14ac:dyDescent="0.3">
      <c r="A63" t="s">
        <v>64</v>
      </c>
      <c r="B63">
        <v>248</v>
      </c>
      <c r="C63">
        <v>110</v>
      </c>
      <c r="D63">
        <v>124051759</v>
      </c>
      <c r="E63" t="s">
        <v>24</v>
      </c>
      <c r="F63" t="s">
        <v>25</v>
      </c>
      <c r="G63" t="s">
        <v>55</v>
      </c>
      <c r="H63" t="s">
        <v>44</v>
      </c>
      <c r="L63" t="s">
        <v>162</v>
      </c>
      <c r="M63">
        <v>42372</v>
      </c>
      <c r="N63">
        <v>239</v>
      </c>
      <c r="O63" t="s">
        <v>29</v>
      </c>
      <c r="P63" t="s">
        <v>30</v>
      </c>
      <c r="Q63" t="s">
        <v>31</v>
      </c>
      <c r="R63">
        <v>180000000</v>
      </c>
      <c r="S63">
        <v>2016</v>
      </c>
      <c r="T63">
        <v>6.6</v>
      </c>
      <c r="U63">
        <v>1.8</v>
      </c>
      <c r="V63">
        <v>-55948241</v>
      </c>
      <c r="W63" t="s">
        <v>38</v>
      </c>
    </row>
    <row r="64" spans="1:23" x14ac:dyDescent="0.3">
      <c r="A64" t="s">
        <v>82</v>
      </c>
      <c r="B64">
        <v>284</v>
      </c>
      <c r="C64">
        <v>150</v>
      </c>
      <c r="D64">
        <v>291709845</v>
      </c>
      <c r="E64" t="s">
        <v>25</v>
      </c>
      <c r="F64" t="s">
        <v>49</v>
      </c>
      <c r="G64" t="s">
        <v>26</v>
      </c>
      <c r="L64" t="s">
        <v>163</v>
      </c>
      <c r="M64">
        <v>286506</v>
      </c>
      <c r="N64">
        <v>1463</v>
      </c>
      <c r="O64" t="s">
        <v>29</v>
      </c>
      <c r="P64" t="s">
        <v>30</v>
      </c>
      <c r="Q64" t="s">
        <v>52</v>
      </c>
      <c r="R64">
        <v>180000000</v>
      </c>
      <c r="S64">
        <v>2005</v>
      </c>
      <c r="T64">
        <v>6.9</v>
      </c>
      <c r="U64">
        <v>2.5</v>
      </c>
      <c r="V64">
        <v>111709845</v>
      </c>
      <c r="W64" t="s">
        <v>21</v>
      </c>
    </row>
    <row r="65" spans="1:23" x14ac:dyDescent="0.3">
      <c r="A65" t="s">
        <v>68</v>
      </c>
      <c r="B65">
        <v>396</v>
      </c>
      <c r="C65">
        <v>144</v>
      </c>
      <c r="D65">
        <v>154985087</v>
      </c>
      <c r="E65" t="s">
        <v>24</v>
      </c>
      <c r="F65" t="s">
        <v>25</v>
      </c>
      <c r="G65" t="s">
        <v>27</v>
      </c>
      <c r="L65" t="s">
        <v>164</v>
      </c>
      <c r="M65">
        <v>148379</v>
      </c>
      <c r="N65">
        <v>622</v>
      </c>
      <c r="O65" t="s">
        <v>29</v>
      </c>
      <c r="P65" t="s">
        <v>30</v>
      </c>
      <c r="Q65" t="s">
        <v>31</v>
      </c>
      <c r="R65">
        <v>178000000</v>
      </c>
      <c r="S65">
        <v>2016</v>
      </c>
      <c r="T65">
        <v>7.3</v>
      </c>
      <c r="U65">
        <v>2.4</v>
      </c>
      <c r="V65">
        <v>-23014913</v>
      </c>
      <c r="W65" t="s">
        <v>38</v>
      </c>
    </row>
    <row r="66" spans="1:23" x14ac:dyDescent="0.3">
      <c r="A66" t="s">
        <v>39</v>
      </c>
      <c r="B66">
        <v>645</v>
      </c>
      <c r="C66">
        <v>152</v>
      </c>
      <c r="D66">
        <v>533316061</v>
      </c>
      <c r="E66" t="s">
        <v>24</v>
      </c>
      <c r="F66" t="s">
        <v>56</v>
      </c>
      <c r="G66" t="s">
        <v>55</v>
      </c>
      <c r="H66" t="s">
        <v>35</v>
      </c>
      <c r="L66" t="s">
        <v>165</v>
      </c>
      <c r="M66">
        <v>1676169</v>
      </c>
      <c r="N66">
        <v>4667</v>
      </c>
      <c r="O66" t="s">
        <v>29</v>
      </c>
      <c r="P66" t="s">
        <v>30</v>
      </c>
      <c r="Q66" t="s">
        <v>31</v>
      </c>
      <c r="R66">
        <v>185000000</v>
      </c>
      <c r="S66">
        <v>2008</v>
      </c>
      <c r="T66">
        <v>9</v>
      </c>
      <c r="U66">
        <v>2.5</v>
      </c>
      <c r="V66">
        <v>348316061</v>
      </c>
      <c r="W66" t="s">
        <v>21</v>
      </c>
    </row>
    <row r="67" spans="1:23" x14ac:dyDescent="0.3">
      <c r="A67" t="s">
        <v>166</v>
      </c>
      <c r="B67">
        <v>408</v>
      </c>
      <c r="C67">
        <v>96</v>
      </c>
      <c r="D67">
        <v>292979556</v>
      </c>
      <c r="E67" t="s">
        <v>25</v>
      </c>
      <c r="F67" t="s">
        <v>47</v>
      </c>
      <c r="G67" t="s">
        <v>48</v>
      </c>
      <c r="H67" t="s">
        <v>49</v>
      </c>
      <c r="L67" t="s">
        <v>167</v>
      </c>
      <c r="M67">
        <v>665575</v>
      </c>
      <c r="N67">
        <v>704</v>
      </c>
      <c r="O67" t="s">
        <v>29</v>
      </c>
      <c r="P67" t="s">
        <v>30</v>
      </c>
      <c r="Q67" t="s">
        <v>52</v>
      </c>
      <c r="R67">
        <v>175000000</v>
      </c>
      <c r="S67">
        <v>2009</v>
      </c>
      <c r="T67">
        <v>8.3000000000000007</v>
      </c>
      <c r="U67">
        <v>1.6</v>
      </c>
      <c r="V67">
        <v>117979556</v>
      </c>
      <c r="W67" t="s">
        <v>21</v>
      </c>
    </row>
    <row r="68" spans="1:23" x14ac:dyDescent="0.3">
      <c r="A68" t="s">
        <v>168</v>
      </c>
      <c r="B68">
        <v>219</v>
      </c>
      <c r="C68">
        <v>94</v>
      </c>
      <c r="D68">
        <v>198332128</v>
      </c>
      <c r="E68" t="s">
        <v>24</v>
      </c>
      <c r="F68" t="s">
        <v>25</v>
      </c>
      <c r="G68" t="s">
        <v>47</v>
      </c>
      <c r="H68" t="s">
        <v>48</v>
      </c>
      <c r="I68" t="s">
        <v>49</v>
      </c>
      <c r="J68" t="s">
        <v>27</v>
      </c>
      <c r="L68" t="s">
        <v>169</v>
      </c>
      <c r="M68">
        <v>114553</v>
      </c>
      <c r="N68">
        <v>187</v>
      </c>
      <c r="O68" t="s">
        <v>29</v>
      </c>
      <c r="P68" t="s">
        <v>30</v>
      </c>
      <c r="Q68" t="s">
        <v>52</v>
      </c>
      <c r="R68">
        <v>175000000</v>
      </c>
      <c r="S68">
        <v>2009</v>
      </c>
      <c r="T68">
        <v>6.5</v>
      </c>
      <c r="U68">
        <v>1.6</v>
      </c>
      <c r="V68">
        <v>23332128</v>
      </c>
      <c r="W68" t="s">
        <v>21</v>
      </c>
    </row>
    <row r="69" spans="1:23" x14ac:dyDescent="0.3">
      <c r="A69" t="s">
        <v>170</v>
      </c>
      <c r="B69">
        <v>486</v>
      </c>
      <c r="C69">
        <v>126</v>
      </c>
      <c r="D69">
        <v>318298180</v>
      </c>
      <c r="E69" t="s">
        <v>24</v>
      </c>
      <c r="F69" t="s">
        <v>25</v>
      </c>
      <c r="G69" t="s">
        <v>27</v>
      </c>
      <c r="L69" t="s">
        <v>171</v>
      </c>
      <c r="M69">
        <v>696338</v>
      </c>
      <c r="N69">
        <v>1055</v>
      </c>
      <c r="O69" t="s">
        <v>29</v>
      </c>
      <c r="P69" t="s">
        <v>30</v>
      </c>
      <c r="Q69" t="s">
        <v>31</v>
      </c>
      <c r="R69">
        <v>140000000</v>
      </c>
      <c r="S69">
        <v>2008</v>
      </c>
      <c r="T69">
        <v>7.9</v>
      </c>
      <c r="U69">
        <v>2.1</v>
      </c>
      <c r="V69">
        <v>178298180</v>
      </c>
      <c r="W69" t="s">
        <v>21</v>
      </c>
    </row>
    <row r="70" spans="1:23" x14ac:dyDescent="0.3">
      <c r="A70" t="s">
        <v>172</v>
      </c>
      <c r="B70">
        <v>682</v>
      </c>
      <c r="C70">
        <v>126</v>
      </c>
      <c r="D70">
        <v>73820094</v>
      </c>
      <c r="E70" t="s">
        <v>25</v>
      </c>
      <c r="F70" t="s">
        <v>55</v>
      </c>
      <c r="G70" t="s">
        <v>49</v>
      </c>
      <c r="H70" t="s">
        <v>60</v>
      </c>
      <c r="L70" t="s">
        <v>173</v>
      </c>
      <c r="M70">
        <v>245333</v>
      </c>
      <c r="N70">
        <v>678</v>
      </c>
      <c r="O70" t="s">
        <v>29</v>
      </c>
      <c r="P70" t="s">
        <v>30</v>
      </c>
      <c r="Q70" t="s">
        <v>52</v>
      </c>
      <c r="R70">
        <v>170000000</v>
      </c>
      <c r="S70">
        <v>2011</v>
      </c>
      <c r="T70">
        <v>7.5</v>
      </c>
      <c r="U70">
        <v>2.1</v>
      </c>
      <c r="V70">
        <v>-96179906</v>
      </c>
      <c r="W70" t="s">
        <v>38</v>
      </c>
    </row>
    <row r="71" spans="1:23" x14ac:dyDescent="0.3">
      <c r="A71" t="s">
        <v>87</v>
      </c>
      <c r="B71">
        <v>85</v>
      </c>
      <c r="C71">
        <v>106</v>
      </c>
      <c r="D71">
        <v>113745408</v>
      </c>
      <c r="E71" t="s">
        <v>24</v>
      </c>
      <c r="F71" t="s">
        <v>48</v>
      </c>
      <c r="G71" t="s">
        <v>27</v>
      </c>
      <c r="H71" t="s">
        <v>53</v>
      </c>
      <c r="L71" t="s">
        <v>174</v>
      </c>
      <c r="M71">
        <v>129601</v>
      </c>
      <c r="N71">
        <v>648</v>
      </c>
      <c r="O71" t="s">
        <v>29</v>
      </c>
      <c r="P71" t="s">
        <v>30</v>
      </c>
      <c r="Q71" t="s">
        <v>31</v>
      </c>
      <c r="R71">
        <v>170000000</v>
      </c>
      <c r="S71">
        <v>1999</v>
      </c>
      <c r="T71">
        <v>4.8</v>
      </c>
      <c r="U71">
        <v>1.8</v>
      </c>
      <c r="V71">
        <v>-56254592</v>
      </c>
      <c r="W71" t="s">
        <v>38</v>
      </c>
    </row>
    <row r="72" spans="1:23" x14ac:dyDescent="0.3">
      <c r="A72" t="s">
        <v>175</v>
      </c>
      <c r="B72">
        <v>264</v>
      </c>
      <c r="C72">
        <v>112</v>
      </c>
      <c r="D72">
        <v>102176165</v>
      </c>
      <c r="E72" t="s">
        <v>24</v>
      </c>
      <c r="F72" t="s">
        <v>25</v>
      </c>
      <c r="G72" t="s">
        <v>26</v>
      </c>
      <c r="H72" t="s">
        <v>57</v>
      </c>
      <c r="I72" t="s">
        <v>35</v>
      </c>
      <c r="L72" t="s">
        <v>176</v>
      </c>
      <c r="M72">
        <v>117927</v>
      </c>
      <c r="N72">
        <v>501</v>
      </c>
      <c r="O72" t="s">
        <v>29</v>
      </c>
      <c r="P72" t="s">
        <v>30</v>
      </c>
      <c r="Q72" t="s">
        <v>31</v>
      </c>
      <c r="R72">
        <v>145000000</v>
      </c>
      <c r="S72">
        <v>2008</v>
      </c>
      <c r="T72">
        <v>5.2</v>
      </c>
      <c r="U72">
        <v>1.9</v>
      </c>
      <c r="V72">
        <v>-42823835</v>
      </c>
      <c r="W72" t="s">
        <v>38</v>
      </c>
    </row>
    <row r="73" spans="1:23" x14ac:dyDescent="0.3">
      <c r="A73" t="s">
        <v>177</v>
      </c>
      <c r="B73">
        <v>418</v>
      </c>
      <c r="C73">
        <v>123</v>
      </c>
      <c r="D73">
        <v>161087183</v>
      </c>
      <c r="E73" t="s">
        <v>24</v>
      </c>
      <c r="F73" t="s">
        <v>25</v>
      </c>
      <c r="G73" t="s">
        <v>48</v>
      </c>
      <c r="H73" t="s">
        <v>27</v>
      </c>
      <c r="L73" t="s">
        <v>178</v>
      </c>
      <c r="M73">
        <v>118992</v>
      </c>
      <c r="N73">
        <v>971</v>
      </c>
      <c r="O73" t="s">
        <v>29</v>
      </c>
      <c r="P73" t="s">
        <v>30</v>
      </c>
      <c r="Q73" t="s">
        <v>31</v>
      </c>
      <c r="R73">
        <v>175000000</v>
      </c>
      <c r="S73">
        <v>2016</v>
      </c>
      <c r="T73">
        <v>6.9</v>
      </c>
      <c r="U73">
        <v>2</v>
      </c>
      <c r="V73">
        <v>-13912817</v>
      </c>
      <c r="W73" t="s">
        <v>38</v>
      </c>
    </row>
    <row r="74" spans="1:23" x14ac:dyDescent="0.3">
      <c r="A74" t="s">
        <v>179</v>
      </c>
      <c r="B74">
        <v>186</v>
      </c>
      <c r="C74">
        <v>96</v>
      </c>
      <c r="D74">
        <v>100289690</v>
      </c>
      <c r="E74" t="s">
        <v>48</v>
      </c>
      <c r="F74" t="s">
        <v>49</v>
      </c>
      <c r="G74" t="s">
        <v>26</v>
      </c>
      <c r="L74" t="s">
        <v>180</v>
      </c>
      <c r="M74">
        <v>115099</v>
      </c>
      <c r="N74">
        <v>257</v>
      </c>
      <c r="O74" t="s">
        <v>29</v>
      </c>
      <c r="P74" t="s">
        <v>30</v>
      </c>
      <c r="Q74" t="s">
        <v>52</v>
      </c>
      <c r="R74">
        <v>175000000</v>
      </c>
      <c r="S74">
        <v>2007</v>
      </c>
      <c r="T74">
        <v>5.4</v>
      </c>
      <c r="U74">
        <v>1.6</v>
      </c>
      <c r="V74">
        <v>-74710310</v>
      </c>
      <c r="W74" t="s">
        <v>38</v>
      </c>
    </row>
    <row r="75" spans="1:23" x14ac:dyDescent="0.3">
      <c r="A75" t="s">
        <v>181</v>
      </c>
      <c r="B75">
        <v>585</v>
      </c>
      <c r="C75">
        <v>113</v>
      </c>
      <c r="D75">
        <v>100189501</v>
      </c>
      <c r="E75" t="s">
        <v>24</v>
      </c>
      <c r="F75" t="s">
        <v>25</v>
      </c>
      <c r="G75" t="s">
        <v>27</v>
      </c>
      <c r="L75" t="s">
        <v>182</v>
      </c>
      <c r="M75">
        <v>431620</v>
      </c>
      <c r="N75">
        <v>741</v>
      </c>
      <c r="O75" t="s">
        <v>29</v>
      </c>
      <c r="P75" t="s">
        <v>30</v>
      </c>
      <c r="Q75" t="s">
        <v>31</v>
      </c>
      <c r="R75">
        <v>178000000</v>
      </c>
      <c r="S75">
        <v>2014</v>
      </c>
      <c r="T75">
        <v>7.9</v>
      </c>
      <c r="U75">
        <v>1.9</v>
      </c>
      <c r="V75">
        <v>-77810499</v>
      </c>
      <c r="W75" t="s">
        <v>38</v>
      </c>
    </row>
    <row r="76" spans="1:23" x14ac:dyDescent="0.3">
      <c r="A76" t="s">
        <v>183</v>
      </c>
      <c r="B76">
        <v>91</v>
      </c>
      <c r="C76">
        <v>176</v>
      </c>
      <c r="D76">
        <v>88246220</v>
      </c>
      <c r="E76" t="s">
        <v>24</v>
      </c>
      <c r="F76" t="s">
        <v>25</v>
      </c>
      <c r="G76" t="s">
        <v>27</v>
      </c>
      <c r="H76" t="s">
        <v>35</v>
      </c>
      <c r="L76" t="s">
        <v>184</v>
      </c>
      <c r="M76">
        <v>144337</v>
      </c>
      <c r="N76">
        <v>309</v>
      </c>
      <c r="O76" t="s">
        <v>29</v>
      </c>
      <c r="P76" t="s">
        <v>30</v>
      </c>
      <c r="Q76" t="s">
        <v>31</v>
      </c>
      <c r="R76">
        <v>175000000</v>
      </c>
      <c r="S76">
        <v>1995</v>
      </c>
      <c r="T76">
        <v>6.1</v>
      </c>
      <c r="U76">
        <v>2.9</v>
      </c>
      <c r="V76">
        <v>-86753780</v>
      </c>
      <c r="W76" t="s">
        <v>38</v>
      </c>
    </row>
    <row r="77" spans="1:23" x14ac:dyDescent="0.3">
      <c r="A77" t="s">
        <v>185</v>
      </c>
      <c r="B77">
        <v>250</v>
      </c>
      <c r="C77">
        <v>118</v>
      </c>
      <c r="D77">
        <v>150167630</v>
      </c>
      <c r="E77" t="s">
        <v>24</v>
      </c>
      <c r="F77" t="s">
        <v>25</v>
      </c>
      <c r="G77" t="s">
        <v>27</v>
      </c>
      <c r="H77" t="s">
        <v>35</v>
      </c>
      <c r="L77" t="s">
        <v>186</v>
      </c>
      <c r="M77">
        <v>174578</v>
      </c>
      <c r="N77">
        <v>534</v>
      </c>
      <c r="O77" t="s">
        <v>29</v>
      </c>
      <c r="P77" t="s">
        <v>30</v>
      </c>
      <c r="Q77" t="s">
        <v>31</v>
      </c>
      <c r="R77">
        <v>175000000</v>
      </c>
      <c r="S77">
        <v>2009</v>
      </c>
      <c r="T77">
        <v>5.8</v>
      </c>
      <c r="U77">
        <v>2</v>
      </c>
      <c r="V77">
        <v>-24832370</v>
      </c>
      <c r="W77" t="s">
        <v>38</v>
      </c>
    </row>
    <row r="78" spans="1:23" x14ac:dyDescent="0.3">
      <c r="A78" t="s">
        <v>166</v>
      </c>
      <c r="B78">
        <v>536</v>
      </c>
      <c r="C78">
        <v>95</v>
      </c>
      <c r="D78">
        <v>356454367</v>
      </c>
      <c r="E78" t="s">
        <v>25</v>
      </c>
      <c r="F78" t="s">
        <v>47</v>
      </c>
      <c r="G78" t="s">
        <v>48</v>
      </c>
      <c r="H78" t="s">
        <v>55</v>
      </c>
      <c r="I78" t="s">
        <v>49</v>
      </c>
      <c r="J78" t="s">
        <v>26</v>
      </c>
      <c r="L78" t="s">
        <v>187</v>
      </c>
      <c r="M78">
        <v>345198</v>
      </c>
      <c r="N78">
        <v>773</v>
      </c>
      <c r="O78" t="s">
        <v>29</v>
      </c>
      <c r="P78" t="s">
        <v>30</v>
      </c>
      <c r="Q78" t="s">
        <v>52</v>
      </c>
      <c r="R78">
        <v>175000000</v>
      </c>
      <c r="S78">
        <v>2015</v>
      </c>
      <c r="T78">
        <v>8.3000000000000007</v>
      </c>
      <c r="U78">
        <v>1.6</v>
      </c>
      <c r="V78">
        <v>181454367</v>
      </c>
      <c r="W78" t="s">
        <v>21</v>
      </c>
    </row>
    <row r="79" spans="1:23" x14ac:dyDescent="0.3">
      <c r="A79" t="s">
        <v>170</v>
      </c>
      <c r="B79">
        <v>370</v>
      </c>
      <c r="C79">
        <v>106</v>
      </c>
      <c r="D79">
        <v>362645141</v>
      </c>
      <c r="E79" t="s">
        <v>25</v>
      </c>
      <c r="F79" t="s">
        <v>55</v>
      </c>
      <c r="G79" t="s">
        <v>49</v>
      </c>
      <c r="H79" t="s">
        <v>26</v>
      </c>
      <c r="L79" t="s">
        <v>188</v>
      </c>
      <c r="M79">
        <v>106072</v>
      </c>
      <c r="N79">
        <v>398</v>
      </c>
      <c r="O79" t="s">
        <v>29</v>
      </c>
      <c r="P79" t="s">
        <v>37</v>
      </c>
      <c r="Q79" t="s">
        <v>52</v>
      </c>
      <c r="R79">
        <v>175000000</v>
      </c>
      <c r="S79">
        <v>2016</v>
      </c>
      <c r="T79">
        <v>7.8</v>
      </c>
      <c r="U79">
        <v>1.8</v>
      </c>
      <c r="V79">
        <v>187645141</v>
      </c>
      <c r="W79" t="s">
        <v>21</v>
      </c>
    </row>
    <row r="80" spans="1:23" x14ac:dyDescent="0.3">
      <c r="A80" t="s">
        <v>170</v>
      </c>
      <c r="B80">
        <v>453</v>
      </c>
      <c r="C80">
        <v>124</v>
      </c>
      <c r="D80">
        <v>312057433</v>
      </c>
      <c r="E80" t="s">
        <v>24</v>
      </c>
      <c r="F80" t="s">
        <v>25</v>
      </c>
      <c r="G80" t="s">
        <v>27</v>
      </c>
      <c r="L80" t="s">
        <v>189</v>
      </c>
      <c r="M80">
        <v>522371</v>
      </c>
      <c r="N80">
        <v>723</v>
      </c>
      <c r="O80" t="s">
        <v>29</v>
      </c>
      <c r="P80" t="s">
        <v>30</v>
      </c>
      <c r="Q80" t="s">
        <v>31</v>
      </c>
      <c r="R80">
        <v>200000000</v>
      </c>
      <c r="S80">
        <v>2010</v>
      </c>
      <c r="T80">
        <v>7</v>
      </c>
      <c r="U80">
        <v>2.1</v>
      </c>
      <c r="V80">
        <v>112057433</v>
      </c>
      <c r="W80" t="s">
        <v>21</v>
      </c>
    </row>
    <row r="81" spans="1:23" x14ac:dyDescent="0.3">
      <c r="A81" t="s">
        <v>190</v>
      </c>
      <c r="B81">
        <v>416</v>
      </c>
      <c r="C81">
        <v>132</v>
      </c>
      <c r="D81">
        <v>155111815</v>
      </c>
      <c r="E81" t="s">
        <v>24</v>
      </c>
      <c r="F81" t="s">
        <v>25</v>
      </c>
      <c r="G81" t="s">
        <v>55</v>
      </c>
      <c r="H81" t="s">
        <v>26</v>
      </c>
      <c r="L81" t="s">
        <v>191</v>
      </c>
      <c r="M81">
        <v>228554</v>
      </c>
      <c r="N81">
        <v>710</v>
      </c>
      <c r="O81" t="s">
        <v>29</v>
      </c>
      <c r="P81" t="s">
        <v>30</v>
      </c>
      <c r="Q81" t="s">
        <v>31</v>
      </c>
      <c r="R81">
        <v>170000000</v>
      </c>
      <c r="S81">
        <v>2012</v>
      </c>
      <c r="T81">
        <v>6.1</v>
      </c>
      <c r="U81">
        <v>2.2000000000000002</v>
      </c>
      <c r="V81">
        <v>-14888185</v>
      </c>
      <c r="W81" t="s">
        <v>38</v>
      </c>
    </row>
    <row r="82" spans="1:23" x14ac:dyDescent="0.3">
      <c r="A82" t="s">
        <v>192</v>
      </c>
      <c r="B82">
        <v>401</v>
      </c>
      <c r="C82">
        <v>97</v>
      </c>
      <c r="D82">
        <v>241407328</v>
      </c>
      <c r="E82" t="s">
        <v>24</v>
      </c>
      <c r="F82" t="s">
        <v>25</v>
      </c>
      <c r="G82" t="s">
        <v>49</v>
      </c>
      <c r="H82" t="s">
        <v>26</v>
      </c>
      <c r="I82" t="s">
        <v>44</v>
      </c>
      <c r="L82" t="s">
        <v>193</v>
      </c>
      <c r="M82">
        <v>252257</v>
      </c>
      <c r="N82">
        <v>634</v>
      </c>
      <c r="O82" t="s">
        <v>29</v>
      </c>
      <c r="P82" t="s">
        <v>30</v>
      </c>
      <c r="Q82" t="s">
        <v>52</v>
      </c>
      <c r="R82">
        <v>180000000</v>
      </c>
      <c r="S82">
        <v>2014</v>
      </c>
      <c r="T82">
        <v>7</v>
      </c>
      <c r="U82">
        <v>1.6</v>
      </c>
      <c r="V82">
        <v>61407328</v>
      </c>
      <c r="W82" t="s">
        <v>21</v>
      </c>
    </row>
    <row r="83" spans="1:23" x14ac:dyDescent="0.3">
      <c r="A83" t="s">
        <v>194</v>
      </c>
      <c r="B83">
        <v>521</v>
      </c>
      <c r="C83">
        <v>130</v>
      </c>
      <c r="D83">
        <v>208543795</v>
      </c>
      <c r="E83" t="s">
        <v>24</v>
      </c>
      <c r="F83" t="s">
        <v>25</v>
      </c>
      <c r="G83" t="s">
        <v>55</v>
      </c>
      <c r="H83" t="s">
        <v>27</v>
      </c>
      <c r="L83" t="s">
        <v>195</v>
      </c>
      <c r="M83">
        <v>317542</v>
      </c>
      <c r="N83">
        <v>620</v>
      </c>
      <c r="O83" t="s">
        <v>29</v>
      </c>
      <c r="P83" t="s">
        <v>30</v>
      </c>
      <c r="Q83" t="s">
        <v>31</v>
      </c>
      <c r="R83">
        <v>170000000</v>
      </c>
      <c r="S83">
        <v>2014</v>
      </c>
      <c r="T83">
        <v>7.6</v>
      </c>
      <c r="U83">
        <v>2.2000000000000002</v>
      </c>
      <c r="V83">
        <v>38543795</v>
      </c>
      <c r="W83" t="s">
        <v>21</v>
      </c>
    </row>
    <row r="84" spans="1:23" x14ac:dyDescent="0.3">
      <c r="A84" t="s">
        <v>196</v>
      </c>
      <c r="B84">
        <v>218</v>
      </c>
      <c r="C84">
        <v>128</v>
      </c>
      <c r="D84">
        <v>38297305</v>
      </c>
      <c r="E84" t="s">
        <v>24</v>
      </c>
      <c r="F84" t="s">
        <v>25</v>
      </c>
      <c r="G84" t="s">
        <v>55</v>
      </c>
      <c r="H84" t="s">
        <v>26</v>
      </c>
      <c r="L84" t="s">
        <v>197</v>
      </c>
      <c r="M84">
        <v>116994</v>
      </c>
      <c r="N84">
        <v>324</v>
      </c>
      <c r="O84" t="s">
        <v>29</v>
      </c>
      <c r="P84" t="s">
        <v>30</v>
      </c>
      <c r="Q84" t="s">
        <v>31</v>
      </c>
      <c r="R84">
        <v>175000000</v>
      </c>
      <c r="S84">
        <v>2013</v>
      </c>
      <c r="T84">
        <v>6.3</v>
      </c>
      <c r="U84">
        <v>2.1</v>
      </c>
      <c r="V84">
        <v>-136702695</v>
      </c>
      <c r="W84" t="s">
        <v>38</v>
      </c>
    </row>
    <row r="85" spans="1:23" x14ac:dyDescent="0.3">
      <c r="A85" t="s">
        <v>101</v>
      </c>
      <c r="B85">
        <v>576</v>
      </c>
      <c r="C85">
        <v>136</v>
      </c>
      <c r="D85">
        <v>259746958</v>
      </c>
      <c r="E85" t="s">
        <v>24</v>
      </c>
      <c r="F85" t="s">
        <v>25</v>
      </c>
      <c r="G85" t="s">
        <v>27</v>
      </c>
      <c r="L85" t="s">
        <v>198</v>
      </c>
      <c r="M85">
        <v>496749</v>
      </c>
      <c r="N85">
        <v>742</v>
      </c>
      <c r="O85" t="s">
        <v>29</v>
      </c>
      <c r="P85" t="s">
        <v>30</v>
      </c>
      <c r="Q85" t="s">
        <v>31</v>
      </c>
      <c r="R85">
        <v>170000000</v>
      </c>
      <c r="S85">
        <v>2014</v>
      </c>
      <c r="T85">
        <v>7.8</v>
      </c>
      <c r="U85">
        <v>2.2999999999999998</v>
      </c>
      <c r="V85">
        <v>89746958</v>
      </c>
      <c r="W85" t="s">
        <v>21</v>
      </c>
    </row>
    <row r="86" spans="1:23" x14ac:dyDescent="0.3">
      <c r="A86" t="s">
        <v>199</v>
      </c>
      <c r="B86">
        <v>226</v>
      </c>
      <c r="C86">
        <v>93</v>
      </c>
      <c r="D86">
        <v>238371987</v>
      </c>
      <c r="E86" t="s">
        <v>25</v>
      </c>
      <c r="F86" t="s">
        <v>47</v>
      </c>
      <c r="G86" t="s">
        <v>48</v>
      </c>
      <c r="H86" t="s">
        <v>49</v>
      </c>
      <c r="I86" t="s">
        <v>26</v>
      </c>
      <c r="L86" t="s">
        <v>200</v>
      </c>
      <c r="M86">
        <v>138661</v>
      </c>
      <c r="N86">
        <v>173</v>
      </c>
      <c r="O86" t="s">
        <v>29</v>
      </c>
      <c r="P86" t="s">
        <v>30</v>
      </c>
      <c r="Q86" t="s">
        <v>52</v>
      </c>
      <c r="R86">
        <v>165000000</v>
      </c>
      <c r="S86">
        <v>2010</v>
      </c>
      <c r="T86">
        <v>6.4</v>
      </c>
      <c r="U86">
        <v>1.6</v>
      </c>
      <c r="V86">
        <v>73371987</v>
      </c>
      <c r="W86" t="s">
        <v>21</v>
      </c>
    </row>
    <row r="87" spans="1:23" x14ac:dyDescent="0.3">
      <c r="A87" t="s">
        <v>201</v>
      </c>
      <c r="B87">
        <v>443</v>
      </c>
      <c r="C87">
        <v>130</v>
      </c>
      <c r="D87">
        <v>93417865</v>
      </c>
      <c r="E87" t="s">
        <v>24</v>
      </c>
      <c r="F87" t="s">
        <v>25</v>
      </c>
      <c r="G87" t="s">
        <v>49</v>
      </c>
      <c r="H87" t="s">
        <v>60</v>
      </c>
      <c r="I87" t="s">
        <v>27</v>
      </c>
      <c r="L87" t="s">
        <v>202</v>
      </c>
      <c r="M87">
        <v>128306</v>
      </c>
      <c r="N87">
        <v>497</v>
      </c>
      <c r="O87" t="s">
        <v>29</v>
      </c>
      <c r="P87" t="s">
        <v>30</v>
      </c>
      <c r="Q87" t="s">
        <v>52</v>
      </c>
      <c r="R87">
        <v>190000000</v>
      </c>
      <c r="S87">
        <v>2015</v>
      </c>
      <c r="T87">
        <v>6.5</v>
      </c>
      <c r="U87">
        <v>2.2000000000000002</v>
      </c>
      <c r="V87">
        <v>-96582135</v>
      </c>
      <c r="W87" t="s">
        <v>38</v>
      </c>
    </row>
    <row r="88" spans="1:23" x14ac:dyDescent="0.3">
      <c r="A88" t="s">
        <v>203</v>
      </c>
      <c r="B88">
        <v>384</v>
      </c>
      <c r="C88">
        <v>102</v>
      </c>
      <c r="D88">
        <v>222487711</v>
      </c>
      <c r="E88" t="s">
        <v>24</v>
      </c>
      <c r="F88" t="s">
        <v>25</v>
      </c>
      <c r="G88" t="s">
        <v>47</v>
      </c>
      <c r="H88" t="s">
        <v>48</v>
      </c>
      <c r="I88" t="s">
        <v>55</v>
      </c>
      <c r="J88" t="s">
        <v>49</v>
      </c>
      <c r="K88" t="s">
        <v>27</v>
      </c>
      <c r="L88" t="s">
        <v>204</v>
      </c>
      <c r="M88">
        <v>279093</v>
      </c>
      <c r="N88">
        <v>433</v>
      </c>
      <c r="O88" t="s">
        <v>29</v>
      </c>
      <c r="P88" t="s">
        <v>30</v>
      </c>
      <c r="Q88" t="s">
        <v>52</v>
      </c>
      <c r="R88">
        <v>165000000</v>
      </c>
      <c r="S88">
        <v>2014</v>
      </c>
      <c r="T88">
        <v>7.9</v>
      </c>
      <c r="U88">
        <v>1.7</v>
      </c>
      <c r="V88">
        <v>57487711</v>
      </c>
      <c r="W88" t="s">
        <v>21</v>
      </c>
    </row>
    <row r="89" spans="1:23" x14ac:dyDescent="0.3">
      <c r="A89" t="s">
        <v>205</v>
      </c>
      <c r="B89">
        <v>377</v>
      </c>
      <c r="C89">
        <v>101</v>
      </c>
      <c r="D89">
        <v>189412677</v>
      </c>
      <c r="E89" t="s">
        <v>25</v>
      </c>
      <c r="F89" t="s">
        <v>47</v>
      </c>
      <c r="G89" t="s">
        <v>48</v>
      </c>
      <c r="H89" t="s">
        <v>49</v>
      </c>
      <c r="I89" t="s">
        <v>27</v>
      </c>
      <c r="L89" t="s">
        <v>206</v>
      </c>
      <c r="M89">
        <v>272534</v>
      </c>
      <c r="N89">
        <v>345</v>
      </c>
      <c r="O89" t="s">
        <v>29</v>
      </c>
      <c r="P89" t="s">
        <v>30</v>
      </c>
      <c r="Q89" t="s">
        <v>52</v>
      </c>
      <c r="R89">
        <v>165000000</v>
      </c>
      <c r="S89">
        <v>2012</v>
      </c>
      <c r="T89">
        <v>7.8</v>
      </c>
      <c r="U89">
        <v>1.7</v>
      </c>
      <c r="V89">
        <v>24412677</v>
      </c>
      <c r="W89" t="s">
        <v>21</v>
      </c>
    </row>
    <row r="90" spans="1:23" x14ac:dyDescent="0.3">
      <c r="A90" t="s">
        <v>158</v>
      </c>
      <c r="B90">
        <v>188</v>
      </c>
      <c r="C90">
        <v>100</v>
      </c>
      <c r="D90">
        <v>665426</v>
      </c>
      <c r="E90" t="s">
        <v>25</v>
      </c>
      <c r="F90" t="s">
        <v>47</v>
      </c>
      <c r="G90" t="s">
        <v>49</v>
      </c>
      <c r="H90" t="s">
        <v>26</v>
      </c>
      <c r="L90" t="s">
        <v>207</v>
      </c>
      <c r="M90">
        <v>120798</v>
      </c>
      <c r="N90">
        <v>444</v>
      </c>
      <c r="O90" t="s">
        <v>29</v>
      </c>
      <c r="P90" t="s">
        <v>30</v>
      </c>
      <c r="Q90" t="s">
        <v>118</v>
      </c>
      <c r="R90">
        <v>165000000</v>
      </c>
      <c r="S90">
        <v>2004</v>
      </c>
      <c r="T90">
        <v>6.6</v>
      </c>
      <c r="U90">
        <v>1.7</v>
      </c>
      <c r="V90">
        <v>-164334574</v>
      </c>
      <c r="W90" t="s">
        <v>38</v>
      </c>
    </row>
    <row r="91" spans="1:23" x14ac:dyDescent="0.3">
      <c r="A91" t="s">
        <v>157</v>
      </c>
      <c r="B91">
        <v>286</v>
      </c>
      <c r="C91">
        <v>120</v>
      </c>
      <c r="D91">
        <v>102315545</v>
      </c>
      <c r="E91" t="s">
        <v>24</v>
      </c>
      <c r="F91" t="s">
        <v>25</v>
      </c>
      <c r="G91" t="s">
        <v>27</v>
      </c>
      <c r="L91" t="s">
        <v>208</v>
      </c>
      <c r="M91">
        <v>58137</v>
      </c>
      <c r="N91">
        <v>520</v>
      </c>
      <c r="O91" t="s">
        <v>29</v>
      </c>
      <c r="P91" t="s">
        <v>30</v>
      </c>
      <c r="Q91" t="s">
        <v>31</v>
      </c>
      <c r="R91">
        <v>165000000</v>
      </c>
      <c r="S91">
        <v>2016</v>
      </c>
      <c r="T91">
        <v>5.5</v>
      </c>
      <c r="U91">
        <v>2</v>
      </c>
      <c r="V91">
        <v>-62684455</v>
      </c>
      <c r="W91" t="s">
        <v>38</v>
      </c>
    </row>
    <row r="92" spans="1:23" x14ac:dyDescent="0.3">
      <c r="A92" t="s">
        <v>209</v>
      </c>
      <c r="B92">
        <v>288</v>
      </c>
      <c r="C92">
        <v>98</v>
      </c>
      <c r="D92">
        <v>217387997</v>
      </c>
      <c r="E92" t="s">
        <v>25</v>
      </c>
      <c r="F92" t="s">
        <v>47</v>
      </c>
      <c r="G92" t="s">
        <v>49</v>
      </c>
      <c r="H92" t="s">
        <v>26</v>
      </c>
      <c r="L92" t="s">
        <v>210</v>
      </c>
      <c r="M92">
        <v>485430</v>
      </c>
      <c r="N92">
        <v>492</v>
      </c>
      <c r="O92" t="s">
        <v>29</v>
      </c>
      <c r="P92" t="s">
        <v>30</v>
      </c>
      <c r="Q92" t="s">
        <v>52</v>
      </c>
      <c r="R92">
        <v>165000000</v>
      </c>
      <c r="S92">
        <v>2010</v>
      </c>
      <c r="T92">
        <v>8.1999999999999993</v>
      </c>
      <c r="U92">
        <v>1.6</v>
      </c>
      <c r="V92">
        <v>52387997</v>
      </c>
      <c r="W92" t="s">
        <v>21</v>
      </c>
    </row>
    <row r="93" spans="1:23" x14ac:dyDescent="0.3">
      <c r="A93" t="s">
        <v>211</v>
      </c>
      <c r="B93">
        <v>280</v>
      </c>
      <c r="C93">
        <v>109</v>
      </c>
      <c r="D93">
        <v>150350192</v>
      </c>
      <c r="E93" t="s">
        <v>24</v>
      </c>
      <c r="F93" t="s">
        <v>27</v>
      </c>
      <c r="L93" t="s">
        <v>212</v>
      </c>
      <c r="M93">
        <v>305340</v>
      </c>
      <c r="N93">
        <v>1676</v>
      </c>
      <c r="O93" t="s">
        <v>29</v>
      </c>
      <c r="P93" t="s">
        <v>30</v>
      </c>
      <c r="Q93" t="s">
        <v>213</v>
      </c>
      <c r="R93">
        <v>200000000</v>
      </c>
      <c r="S93">
        <v>2003</v>
      </c>
      <c r="T93">
        <v>6.4</v>
      </c>
      <c r="U93">
        <v>1.8</v>
      </c>
      <c r="V93">
        <v>-49649808</v>
      </c>
      <c r="W93" t="s">
        <v>38</v>
      </c>
    </row>
    <row r="94" spans="1:23" x14ac:dyDescent="0.3">
      <c r="A94" t="s">
        <v>214</v>
      </c>
      <c r="B94">
        <v>653</v>
      </c>
      <c r="C94">
        <v>121</v>
      </c>
      <c r="D94">
        <v>333130696</v>
      </c>
      <c r="E94" t="s">
        <v>24</v>
      </c>
      <c r="F94" t="s">
        <v>25</v>
      </c>
      <c r="G94" t="s">
        <v>27</v>
      </c>
      <c r="L94" t="s">
        <v>215</v>
      </c>
      <c r="M94">
        <v>682155</v>
      </c>
      <c r="N94">
        <v>1097</v>
      </c>
      <c r="O94" t="s">
        <v>29</v>
      </c>
      <c r="P94" t="s">
        <v>30</v>
      </c>
      <c r="Q94" t="s">
        <v>31</v>
      </c>
      <c r="R94">
        <v>170000000</v>
      </c>
      <c r="S94">
        <v>2014</v>
      </c>
      <c r="T94">
        <v>8.1</v>
      </c>
      <c r="U94">
        <v>2</v>
      </c>
      <c r="V94">
        <v>163130696</v>
      </c>
      <c r="W94" t="s">
        <v>21</v>
      </c>
    </row>
    <row r="95" spans="1:23" x14ac:dyDescent="0.3">
      <c r="A95" t="s">
        <v>39</v>
      </c>
      <c r="B95">
        <v>712</v>
      </c>
      <c r="C95">
        <v>169</v>
      </c>
      <c r="D95">
        <v>187991439</v>
      </c>
      <c r="E95" t="s">
        <v>25</v>
      </c>
      <c r="F95" t="s">
        <v>55</v>
      </c>
      <c r="G95" t="s">
        <v>27</v>
      </c>
      <c r="L95" t="s">
        <v>216</v>
      </c>
      <c r="M95">
        <v>928227</v>
      </c>
      <c r="N95">
        <v>2725</v>
      </c>
      <c r="O95" t="s">
        <v>29</v>
      </c>
      <c r="P95" t="s">
        <v>30</v>
      </c>
      <c r="Q95" t="s">
        <v>31</v>
      </c>
      <c r="R95">
        <v>165000000</v>
      </c>
      <c r="S95">
        <v>2014</v>
      </c>
      <c r="T95">
        <v>8.6</v>
      </c>
      <c r="U95">
        <v>2.8</v>
      </c>
      <c r="V95">
        <v>22991439</v>
      </c>
      <c r="W95" t="s">
        <v>21</v>
      </c>
    </row>
    <row r="96" spans="1:23" x14ac:dyDescent="0.3">
      <c r="A96" t="s">
        <v>39</v>
      </c>
      <c r="B96">
        <v>642</v>
      </c>
      <c r="C96">
        <v>148</v>
      </c>
      <c r="D96">
        <v>292568851</v>
      </c>
      <c r="E96" t="s">
        <v>24</v>
      </c>
      <c r="F96" t="s">
        <v>25</v>
      </c>
      <c r="G96" t="s">
        <v>27</v>
      </c>
      <c r="H96" t="s">
        <v>35</v>
      </c>
      <c r="L96" t="s">
        <v>217</v>
      </c>
      <c r="M96">
        <v>1468200</v>
      </c>
      <c r="N96">
        <v>2803</v>
      </c>
      <c r="O96" t="s">
        <v>29</v>
      </c>
      <c r="P96" t="s">
        <v>30</v>
      </c>
      <c r="Q96" t="s">
        <v>31</v>
      </c>
      <c r="R96">
        <v>160000000</v>
      </c>
      <c r="S96">
        <v>2010</v>
      </c>
      <c r="T96">
        <v>8.8000000000000007</v>
      </c>
      <c r="U96">
        <v>2.5</v>
      </c>
      <c r="V96">
        <v>132568851</v>
      </c>
      <c r="W96" t="s">
        <v>21</v>
      </c>
    </row>
    <row r="97" spans="1:23" x14ac:dyDescent="0.3">
      <c r="A97" t="s">
        <v>175</v>
      </c>
      <c r="B97">
        <v>187</v>
      </c>
      <c r="C97">
        <v>106</v>
      </c>
      <c r="D97">
        <v>144512310</v>
      </c>
      <c r="E97" t="s">
        <v>24</v>
      </c>
      <c r="F97" t="s">
        <v>56</v>
      </c>
      <c r="G97" t="s">
        <v>35</v>
      </c>
      <c r="L97" t="s">
        <v>218</v>
      </c>
      <c r="M97">
        <v>272223</v>
      </c>
      <c r="N97">
        <v>988</v>
      </c>
      <c r="O97" t="s">
        <v>29</v>
      </c>
      <c r="P97" t="s">
        <v>30</v>
      </c>
      <c r="Q97" t="s">
        <v>31</v>
      </c>
      <c r="R97">
        <v>38000000</v>
      </c>
      <c r="S97">
        <v>2001</v>
      </c>
      <c r="T97">
        <v>6.7</v>
      </c>
      <c r="U97">
        <v>1.8</v>
      </c>
      <c r="V97">
        <v>106512310</v>
      </c>
      <c r="W97" t="s">
        <v>21</v>
      </c>
    </row>
    <row r="98" spans="1:23" x14ac:dyDescent="0.3">
      <c r="A98" t="s">
        <v>219</v>
      </c>
      <c r="B98">
        <v>362</v>
      </c>
      <c r="C98">
        <v>166</v>
      </c>
      <c r="D98">
        <v>127490802</v>
      </c>
      <c r="E98" t="s">
        <v>55</v>
      </c>
      <c r="F98" t="s">
        <v>26</v>
      </c>
      <c r="G98" t="s">
        <v>44</v>
      </c>
      <c r="L98" t="s">
        <v>220</v>
      </c>
      <c r="M98">
        <v>459346</v>
      </c>
      <c r="N98">
        <v>822</v>
      </c>
      <c r="O98" t="s">
        <v>29</v>
      </c>
      <c r="P98" t="s">
        <v>30</v>
      </c>
      <c r="Q98" t="s">
        <v>31</v>
      </c>
      <c r="R98">
        <v>150000000</v>
      </c>
      <c r="S98">
        <v>2008</v>
      </c>
      <c r="T98">
        <v>7.8</v>
      </c>
      <c r="U98">
        <v>2.8</v>
      </c>
      <c r="V98">
        <v>-22509198</v>
      </c>
      <c r="W98" t="s">
        <v>38</v>
      </c>
    </row>
    <row r="99" spans="1:23" x14ac:dyDescent="0.3">
      <c r="A99" t="s">
        <v>221</v>
      </c>
      <c r="B99">
        <v>500</v>
      </c>
      <c r="C99">
        <v>132</v>
      </c>
      <c r="D99">
        <v>146405371</v>
      </c>
      <c r="E99" t="s">
        <v>24</v>
      </c>
      <c r="F99" t="s">
        <v>25</v>
      </c>
      <c r="G99" t="s">
        <v>27</v>
      </c>
      <c r="L99" t="s">
        <v>222</v>
      </c>
      <c r="M99">
        <v>518537</v>
      </c>
      <c r="N99">
        <v>698</v>
      </c>
      <c r="O99" t="s">
        <v>29</v>
      </c>
      <c r="P99" t="s">
        <v>30</v>
      </c>
      <c r="Q99" t="s">
        <v>31</v>
      </c>
      <c r="R99">
        <v>160000000</v>
      </c>
      <c r="S99">
        <v>2011</v>
      </c>
      <c r="T99">
        <v>7.8</v>
      </c>
      <c r="U99">
        <v>2.2000000000000002</v>
      </c>
      <c r="V99">
        <v>-13594629</v>
      </c>
      <c r="W99" t="s">
        <v>38</v>
      </c>
    </row>
    <row r="100" spans="1:23" x14ac:dyDescent="0.3">
      <c r="A100" t="s">
        <v>223</v>
      </c>
      <c r="B100">
        <v>389</v>
      </c>
      <c r="C100">
        <v>137</v>
      </c>
      <c r="D100">
        <v>281666058</v>
      </c>
      <c r="E100" t="s">
        <v>25</v>
      </c>
      <c r="F100" t="s">
        <v>27</v>
      </c>
      <c r="L100" t="s">
        <v>224</v>
      </c>
      <c r="M100">
        <v>166137</v>
      </c>
      <c r="N100">
        <v>383</v>
      </c>
      <c r="O100" t="s">
        <v>29</v>
      </c>
      <c r="P100" t="s">
        <v>30</v>
      </c>
      <c r="Q100" t="s">
        <v>31</v>
      </c>
      <c r="R100">
        <v>160000000</v>
      </c>
      <c r="S100">
        <v>2015</v>
      </c>
      <c r="T100">
        <v>6.6</v>
      </c>
      <c r="U100">
        <v>2.2999999999999998</v>
      </c>
      <c r="V100">
        <v>121666058</v>
      </c>
      <c r="W100" t="s">
        <v>21</v>
      </c>
    </row>
    <row r="101" spans="1:23" x14ac:dyDescent="0.3">
      <c r="A101" t="s">
        <v>225</v>
      </c>
      <c r="B101">
        <v>235</v>
      </c>
      <c r="C101">
        <v>109</v>
      </c>
      <c r="D101">
        <v>63143812</v>
      </c>
      <c r="E101" t="s">
        <v>24</v>
      </c>
      <c r="F101" t="s">
        <v>25</v>
      </c>
      <c r="G101" t="s">
        <v>49</v>
      </c>
      <c r="H101" t="s">
        <v>26</v>
      </c>
      <c r="L101" t="s">
        <v>226</v>
      </c>
      <c r="M101">
        <v>124185</v>
      </c>
      <c r="N101">
        <v>238</v>
      </c>
      <c r="O101" t="s">
        <v>29</v>
      </c>
      <c r="P101" t="s">
        <v>30</v>
      </c>
      <c r="Q101" t="s">
        <v>52</v>
      </c>
      <c r="R101">
        <v>150000000</v>
      </c>
      <c r="S101">
        <v>2010</v>
      </c>
      <c r="T101">
        <v>6.1</v>
      </c>
      <c r="U101">
        <v>1.8</v>
      </c>
      <c r="V101">
        <v>-86856188</v>
      </c>
      <c r="W101" t="s">
        <v>38</v>
      </c>
    </row>
    <row r="102" spans="1:23" x14ac:dyDescent="0.3">
      <c r="A102" t="s">
        <v>227</v>
      </c>
      <c r="B102">
        <v>231</v>
      </c>
      <c r="C102">
        <v>98</v>
      </c>
      <c r="D102">
        <v>60655503</v>
      </c>
      <c r="E102" t="s">
        <v>24</v>
      </c>
      <c r="F102" t="s">
        <v>25</v>
      </c>
      <c r="G102" t="s">
        <v>55</v>
      </c>
      <c r="H102" t="s">
        <v>35</v>
      </c>
      <c r="L102" t="s">
        <v>228</v>
      </c>
      <c r="M102">
        <v>82380</v>
      </c>
      <c r="N102">
        <v>629</v>
      </c>
      <c r="O102" t="s">
        <v>29</v>
      </c>
      <c r="P102" t="s">
        <v>30</v>
      </c>
      <c r="Q102" t="s">
        <v>31</v>
      </c>
      <c r="R102">
        <v>160000000</v>
      </c>
      <c r="S102">
        <v>2006</v>
      </c>
      <c r="T102">
        <v>5.6</v>
      </c>
      <c r="U102">
        <v>1.6</v>
      </c>
      <c r="V102">
        <v>-99344497</v>
      </c>
      <c r="W102" t="s">
        <v>38</v>
      </c>
    </row>
    <row r="103" spans="1:23" x14ac:dyDescent="0.3">
      <c r="A103" t="s">
        <v>229</v>
      </c>
      <c r="B103">
        <v>218</v>
      </c>
      <c r="C103">
        <v>113</v>
      </c>
      <c r="D103">
        <v>76846624</v>
      </c>
      <c r="E103" t="s">
        <v>25</v>
      </c>
      <c r="F103" t="s">
        <v>49</v>
      </c>
      <c r="G103" t="s">
        <v>26</v>
      </c>
      <c r="L103" t="s">
        <v>230</v>
      </c>
      <c r="M103">
        <v>21352</v>
      </c>
      <c r="N103">
        <v>131</v>
      </c>
      <c r="O103" t="s">
        <v>29</v>
      </c>
      <c r="P103" t="s">
        <v>30</v>
      </c>
      <c r="Q103" t="s">
        <v>52</v>
      </c>
      <c r="R103">
        <v>170000000</v>
      </c>
      <c r="S103">
        <v>2016</v>
      </c>
      <c r="T103">
        <v>6.4</v>
      </c>
      <c r="U103">
        <v>1.9</v>
      </c>
      <c r="V103">
        <v>-93153376</v>
      </c>
      <c r="W103" t="s">
        <v>38</v>
      </c>
    </row>
    <row r="104" spans="1:23" x14ac:dyDescent="0.3">
      <c r="A104" t="s">
        <v>231</v>
      </c>
      <c r="B104">
        <v>227</v>
      </c>
      <c r="C104">
        <v>93</v>
      </c>
      <c r="D104">
        <v>320706665</v>
      </c>
      <c r="E104" t="s">
        <v>25</v>
      </c>
      <c r="F104" t="s">
        <v>47</v>
      </c>
      <c r="G104" t="s">
        <v>48</v>
      </c>
      <c r="H104" t="s">
        <v>49</v>
      </c>
      <c r="I104" t="s">
        <v>26</v>
      </c>
      <c r="L104" t="s">
        <v>232</v>
      </c>
      <c r="M104">
        <v>211971</v>
      </c>
      <c r="N104">
        <v>326</v>
      </c>
      <c r="O104" t="s">
        <v>29</v>
      </c>
      <c r="P104" t="s">
        <v>30</v>
      </c>
      <c r="Q104" t="s">
        <v>52</v>
      </c>
      <c r="R104">
        <v>160000000</v>
      </c>
      <c r="S104">
        <v>2007</v>
      </c>
      <c r="T104">
        <v>6.1</v>
      </c>
      <c r="U104">
        <v>1.6</v>
      </c>
      <c r="V104">
        <v>160706665</v>
      </c>
      <c r="W104" t="s">
        <v>21</v>
      </c>
    </row>
    <row r="105" spans="1:23" x14ac:dyDescent="0.3">
      <c r="A105" t="s">
        <v>233</v>
      </c>
      <c r="B105">
        <v>275</v>
      </c>
      <c r="C105">
        <v>123</v>
      </c>
      <c r="D105">
        <v>46978995</v>
      </c>
      <c r="E105" t="s">
        <v>24</v>
      </c>
      <c r="F105" t="s">
        <v>25</v>
      </c>
      <c r="G105" t="s">
        <v>26</v>
      </c>
      <c r="L105" t="s">
        <v>234</v>
      </c>
      <c r="M105">
        <v>111609</v>
      </c>
      <c r="N105">
        <v>781</v>
      </c>
      <c r="O105" t="s">
        <v>29</v>
      </c>
      <c r="P105" t="s">
        <v>30</v>
      </c>
      <c r="Q105" t="s">
        <v>31</v>
      </c>
      <c r="R105">
        <v>160000000</v>
      </c>
      <c r="S105">
        <v>2016</v>
      </c>
      <c r="T105">
        <v>7.3</v>
      </c>
      <c r="U105">
        <v>2</v>
      </c>
      <c r="V105">
        <v>-113021005</v>
      </c>
      <c r="W105" t="s">
        <v>38</v>
      </c>
    </row>
    <row r="106" spans="1:23" x14ac:dyDescent="0.3">
      <c r="A106" t="s">
        <v>235</v>
      </c>
      <c r="B106">
        <v>474</v>
      </c>
      <c r="C106">
        <v>126</v>
      </c>
      <c r="D106">
        <v>89732035</v>
      </c>
      <c r="E106" t="s">
        <v>24</v>
      </c>
      <c r="F106" t="s">
        <v>25</v>
      </c>
      <c r="G106" t="s">
        <v>27</v>
      </c>
      <c r="L106" t="s">
        <v>236</v>
      </c>
      <c r="M106">
        <v>188457</v>
      </c>
      <c r="N106">
        <v>867</v>
      </c>
      <c r="O106" t="s">
        <v>29</v>
      </c>
      <c r="P106" t="s">
        <v>30</v>
      </c>
      <c r="Q106" t="s">
        <v>31</v>
      </c>
      <c r="R106">
        <v>155000000</v>
      </c>
      <c r="S106">
        <v>2015</v>
      </c>
      <c r="T106">
        <v>6.6</v>
      </c>
      <c r="U106">
        <v>2.1</v>
      </c>
      <c r="V106">
        <v>-65267965</v>
      </c>
      <c r="W106" t="s">
        <v>38</v>
      </c>
    </row>
    <row r="107" spans="1:23" x14ac:dyDescent="0.3">
      <c r="A107" t="s">
        <v>237</v>
      </c>
      <c r="B107">
        <v>228</v>
      </c>
      <c r="C107">
        <v>113</v>
      </c>
      <c r="D107">
        <v>104383624</v>
      </c>
      <c r="E107" t="s">
        <v>25</v>
      </c>
      <c r="F107" t="s">
        <v>49</v>
      </c>
      <c r="G107" t="s">
        <v>26</v>
      </c>
      <c r="L107" t="s">
        <v>238</v>
      </c>
      <c r="M107">
        <v>106446</v>
      </c>
      <c r="N107">
        <v>227</v>
      </c>
      <c r="O107" t="s">
        <v>29</v>
      </c>
      <c r="P107" t="s">
        <v>30</v>
      </c>
      <c r="Q107" t="s">
        <v>52</v>
      </c>
      <c r="R107">
        <v>155000000</v>
      </c>
      <c r="S107">
        <v>2010</v>
      </c>
      <c r="T107">
        <v>6.3</v>
      </c>
      <c r="U107">
        <v>1.9</v>
      </c>
      <c r="V107">
        <v>-50616376</v>
      </c>
      <c r="W107" t="s">
        <v>38</v>
      </c>
    </row>
    <row r="108" spans="1:23" x14ac:dyDescent="0.3">
      <c r="A108" t="s">
        <v>119</v>
      </c>
      <c r="B108">
        <v>191</v>
      </c>
      <c r="C108">
        <v>184</v>
      </c>
      <c r="D108">
        <v>198539855</v>
      </c>
      <c r="E108" t="s">
        <v>24</v>
      </c>
      <c r="F108" t="s">
        <v>55</v>
      </c>
      <c r="G108" t="s">
        <v>54</v>
      </c>
      <c r="H108" t="s">
        <v>44</v>
      </c>
      <c r="I108" t="s">
        <v>58</v>
      </c>
      <c r="L108" t="s">
        <v>239</v>
      </c>
      <c r="M108">
        <v>254111</v>
      </c>
      <c r="N108">
        <v>1999</v>
      </c>
      <c r="O108" t="s">
        <v>29</v>
      </c>
      <c r="P108" t="s">
        <v>30</v>
      </c>
      <c r="Q108" t="s">
        <v>31</v>
      </c>
      <c r="R108">
        <v>140000000</v>
      </c>
      <c r="S108">
        <v>2001</v>
      </c>
      <c r="T108">
        <v>6.1</v>
      </c>
      <c r="U108">
        <v>3.1</v>
      </c>
      <c r="V108">
        <v>58539855</v>
      </c>
      <c r="W108" t="s">
        <v>21</v>
      </c>
    </row>
    <row r="109" spans="1:23" x14ac:dyDescent="0.3">
      <c r="A109" t="s">
        <v>119</v>
      </c>
      <c r="B109">
        <v>396</v>
      </c>
      <c r="C109">
        <v>144</v>
      </c>
      <c r="D109">
        <v>318759914</v>
      </c>
      <c r="E109" t="s">
        <v>24</v>
      </c>
      <c r="F109" t="s">
        <v>25</v>
      </c>
      <c r="G109" t="s">
        <v>27</v>
      </c>
      <c r="L109" t="s">
        <v>240</v>
      </c>
      <c r="M109">
        <v>513158</v>
      </c>
      <c r="N109">
        <v>1782</v>
      </c>
      <c r="O109" t="s">
        <v>29</v>
      </c>
      <c r="P109" t="s">
        <v>30</v>
      </c>
      <c r="Q109" t="s">
        <v>31</v>
      </c>
      <c r="R109">
        <v>150000000</v>
      </c>
      <c r="S109">
        <v>2007</v>
      </c>
      <c r="T109">
        <v>7.1</v>
      </c>
      <c r="U109">
        <v>2.4</v>
      </c>
      <c r="V109">
        <v>168759914</v>
      </c>
      <c r="W109" t="s">
        <v>21</v>
      </c>
    </row>
    <row r="110" spans="1:23" x14ac:dyDescent="0.3">
      <c r="A110" t="s">
        <v>241</v>
      </c>
      <c r="B110">
        <v>248</v>
      </c>
      <c r="C110">
        <v>206</v>
      </c>
      <c r="D110">
        <v>34293771</v>
      </c>
      <c r="E110" t="s">
        <v>24</v>
      </c>
      <c r="F110" t="s">
        <v>25</v>
      </c>
      <c r="G110" t="s">
        <v>242</v>
      </c>
      <c r="H110" t="s">
        <v>55</v>
      </c>
      <c r="I110" t="s">
        <v>54</v>
      </c>
      <c r="J110" t="s">
        <v>44</v>
      </c>
      <c r="K110" t="s">
        <v>58</v>
      </c>
      <c r="L110" t="s">
        <v>243</v>
      </c>
      <c r="M110">
        <v>138863</v>
      </c>
      <c r="N110">
        <v>1390</v>
      </c>
      <c r="O110" t="s">
        <v>29</v>
      </c>
      <c r="P110" t="s">
        <v>244</v>
      </c>
      <c r="Q110" t="s">
        <v>213</v>
      </c>
      <c r="R110">
        <v>155000000</v>
      </c>
      <c r="S110">
        <v>2004</v>
      </c>
      <c r="T110">
        <v>5.5</v>
      </c>
      <c r="U110">
        <v>3.4</v>
      </c>
      <c r="V110">
        <v>-120706229</v>
      </c>
      <c r="W110" t="s">
        <v>38</v>
      </c>
    </row>
    <row r="111" spans="1:23" x14ac:dyDescent="0.3">
      <c r="A111" t="s">
        <v>64</v>
      </c>
      <c r="B111">
        <v>329</v>
      </c>
      <c r="C111">
        <v>138</v>
      </c>
      <c r="D111">
        <v>292000866</v>
      </c>
      <c r="E111" t="s">
        <v>25</v>
      </c>
      <c r="F111" t="s">
        <v>49</v>
      </c>
      <c r="G111" t="s">
        <v>26</v>
      </c>
      <c r="H111" t="s">
        <v>60</v>
      </c>
      <c r="L111" t="s">
        <v>245</v>
      </c>
      <c r="M111">
        <v>355137</v>
      </c>
      <c r="N111">
        <v>1108</v>
      </c>
      <c r="O111" t="s">
        <v>29</v>
      </c>
      <c r="P111" t="s">
        <v>37</v>
      </c>
      <c r="Q111" t="s">
        <v>31</v>
      </c>
      <c r="R111">
        <v>150000000</v>
      </c>
      <c r="S111">
        <v>2007</v>
      </c>
      <c r="T111">
        <v>7.5</v>
      </c>
      <c r="U111">
        <v>2.2999999999999998</v>
      </c>
      <c r="V111">
        <v>142000866</v>
      </c>
      <c r="W111" t="s">
        <v>21</v>
      </c>
    </row>
    <row r="112" spans="1:23" x14ac:dyDescent="0.3">
      <c r="A112" t="s">
        <v>144</v>
      </c>
      <c r="B112">
        <v>295</v>
      </c>
      <c r="C112">
        <v>157</v>
      </c>
      <c r="D112">
        <v>289994397</v>
      </c>
      <c r="E112" t="s">
        <v>25</v>
      </c>
      <c r="F112" t="s">
        <v>49</v>
      </c>
      <c r="G112" t="s">
        <v>26</v>
      </c>
      <c r="H112" t="s">
        <v>60</v>
      </c>
      <c r="L112" t="s">
        <v>246</v>
      </c>
      <c r="M112">
        <v>385670</v>
      </c>
      <c r="N112">
        <v>1896</v>
      </c>
      <c r="O112" t="s">
        <v>29</v>
      </c>
      <c r="P112" t="s">
        <v>37</v>
      </c>
      <c r="Q112" t="s">
        <v>31</v>
      </c>
      <c r="R112">
        <v>150000000</v>
      </c>
      <c r="S112">
        <v>2005</v>
      </c>
      <c r="T112">
        <v>7.6</v>
      </c>
      <c r="U112">
        <v>2.6</v>
      </c>
      <c r="V112">
        <v>139994397</v>
      </c>
      <c r="W112" t="s">
        <v>21</v>
      </c>
    </row>
    <row r="113" spans="1:23" x14ac:dyDescent="0.3">
      <c r="A113" t="s">
        <v>103</v>
      </c>
      <c r="B113">
        <v>318</v>
      </c>
      <c r="C113">
        <v>102</v>
      </c>
      <c r="D113">
        <v>227946274</v>
      </c>
      <c r="E113" t="s">
        <v>24</v>
      </c>
      <c r="F113" t="s">
        <v>55</v>
      </c>
      <c r="L113" t="s">
        <v>247</v>
      </c>
      <c r="M113">
        <v>343648</v>
      </c>
      <c r="N113">
        <v>590</v>
      </c>
      <c r="O113" t="s">
        <v>29</v>
      </c>
      <c r="P113" t="s">
        <v>30</v>
      </c>
      <c r="Q113" t="s">
        <v>31</v>
      </c>
      <c r="R113">
        <v>150000000</v>
      </c>
      <c r="S113">
        <v>2008</v>
      </c>
      <c r="T113">
        <v>6.4</v>
      </c>
      <c r="U113">
        <v>1.7</v>
      </c>
      <c r="V113">
        <v>77946274</v>
      </c>
      <c r="W113" t="s">
        <v>21</v>
      </c>
    </row>
    <row r="114" spans="1:23" x14ac:dyDescent="0.3">
      <c r="A114" t="s">
        <v>223</v>
      </c>
      <c r="B114">
        <v>323</v>
      </c>
      <c r="C114">
        <v>104</v>
      </c>
      <c r="D114">
        <v>256386216</v>
      </c>
      <c r="E114" t="s">
        <v>55</v>
      </c>
      <c r="F114" t="s">
        <v>57</v>
      </c>
      <c r="G114" t="s">
        <v>27</v>
      </c>
      <c r="L114" t="s">
        <v>248</v>
      </c>
      <c r="M114">
        <v>530870</v>
      </c>
      <c r="N114">
        <v>1413</v>
      </c>
      <c r="O114" t="s">
        <v>29</v>
      </c>
      <c r="P114" t="s">
        <v>30</v>
      </c>
      <c r="Q114" t="s">
        <v>31</v>
      </c>
      <c r="R114">
        <v>150000000</v>
      </c>
      <c r="S114">
        <v>2007</v>
      </c>
      <c r="T114">
        <v>7.2</v>
      </c>
      <c r="U114">
        <v>1.7</v>
      </c>
      <c r="V114">
        <v>106386216</v>
      </c>
      <c r="W114" t="s">
        <v>21</v>
      </c>
    </row>
    <row r="115" spans="1:23" x14ac:dyDescent="0.3">
      <c r="A115" t="s">
        <v>111</v>
      </c>
      <c r="B115">
        <v>276</v>
      </c>
      <c r="C115">
        <v>115</v>
      </c>
      <c r="D115">
        <v>206456431</v>
      </c>
      <c r="E115" t="s">
        <v>25</v>
      </c>
      <c r="F115" t="s">
        <v>48</v>
      </c>
      <c r="G115" t="s">
        <v>49</v>
      </c>
      <c r="H115" t="s">
        <v>26</v>
      </c>
      <c r="L115" t="s">
        <v>249</v>
      </c>
      <c r="M115">
        <v>320284</v>
      </c>
      <c r="N115">
        <v>1361</v>
      </c>
      <c r="O115" t="s">
        <v>29</v>
      </c>
      <c r="P115" t="s">
        <v>30</v>
      </c>
      <c r="Q115" t="s">
        <v>52</v>
      </c>
      <c r="R115">
        <v>150000000</v>
      </c>
      <c r="S115">
        <v>2005</v>
      </c>
      <c r="T115">
        <v>6.7</v>
      </c>
      <c r="U115">
        <v>1.9</v>
      </c>
      <c r="V115">
        <v>56456431</v>
      </c>
      <c r="W115" t="s">
        <v>21</v>
      </c>
    </row>
    <row r="116" spans="1:23" x14ac:dyDescent="0.3">
      <c r="A116" t="s">
        <v>201</v>
      </c>
      <c r="B116">
        <v>318</v>
      </c>
      <c r="C116">
        <v>111</v>
      </c>
      <c r="D116">
        <v>206435493</v>
      </c>
      <c r="E116" t="s">
        <v>47</v>
      </c>
      <c r="F116" t="s">
        <v>48</v>
      </c>
      <c r="G116" t="s">
        <v>49</v>
      </c>
      <c r="H116" t="s">
        <v>26</v>
      </c>
      <c r="L116" t="s">
        <v>250</v>
      </c>
      <c r="M116">
        <v>473887</v>
      </c>
      <c r="N116">
        <v>626</v>
      </c>
      <c r="O116" t="s">
        <v>29</v>
      </c>
      <c r="P116" t="s">
        <v>30</v>
      </c>
      <c r="Q116" t="s">
        <v>118</v>
      </c>
      <c r="R116">
        <v>150000000</v>
      </c>
      <c r="S116">
        <v>2007</v>
      </c>
      <c r="T116">
        <v>8</v>
      </c>
      <c r="U116">
        <v>1.8</v>
      </c>
      <c r="V116">
        <v>56435493</v>
      </c>
      <c r="W116" t="s">
        <v>21</v>
      </c>
    </row>
    <row r="117" spans="1:23" x14ac:dyDescent="0.3">
      <c r="A117" t="s">
        <v>39</v>
      </c>
      <c r="B117">
        <v>478</v>
      </c>
      <c r="C117">
        <v>128</v>
      </c>
      <c r="D117">
        <v>205343774</v>
      </c>
      <c r="E117" t="s">
        <v>24</v>
      </c>
      <c r="F117" t="s">
        <v>25</v>
      </c>
      <c r="L117" t="s">
        <v>251</v>
      </c>
      <c r="M117">
        <v>980946</v>
      </c>
      <c r="N117">
        <v>2685</v>
      </c>
      <c r="O117" t="s">
        <v>29</v>
      </c>
      <c r="P117" t="s">
        <v>30</v>
      </c>
      <c r="Q117" t="s">
        <v>31</v>
      </c>
      <c r="R117">
        <v>150000000</v>
      </c>
      <c r="S117">
        <v>2005</v>
      </c>
      <c r="T117">
        <v>8.3000000000000007</v>
      </c>
      <c r="U117">
        <v>2.1</v>
      </c>
      <c r="V117">
        <v>55343774</v>
      </c>
      <c r="W117" t="s">
        <v>21</v>
      </c>
    </row>
    <row r="118" spans="1:23" x14ac:dyDescent="0.3">
      <c r="A118" t="s">
        <v>252</v>
      </c>
      <c r="B118">
        <v>167</v>
      </c>
      <c r="C118">
        <v>89</v>
      </c>
      <c r="D118">
        <v>179982968</v>
      </c>
      <c r="E118" t="s">
        <v>24</v>
      </c>
      <c r="F118" t="s">
        <v>25</v>
      </c>
      <c r="G118" t="s">
        <v>47</v>
      </c>
      <c r="H118" t="s">
        <v>48</v>
      </c>
      <c r="I118" t="s">
        <v>49</v>
      </c>
      <c r="L118" t="s">
        <v>253</v>
      </c>
      <c r="M118">
        <v>146019</v>
      </c>
      <c r="N118">
        <v>119</v>
      </c>
      <c r="O118" t="s">
        <v>29</v>
      </c>
      <c r="P118" t="s">
        <v>30</v>
      </c>
      <c r="Q118" t="s">
        <v>52</v>
      </c>
      <c r="R118">
        <v>150000000</v>
      </c>
      <c r="S118">
        <v>2008</v>
      </c>
      <c r="T118">
        <v>6.7</v>
      </c>
      <c r="U118">
        <v>1.5</v>
      </c>
      <c r="V118">
        <v>29982968</v>
      </c>
      <c r="W118" t="s">
        <v>21</v>
      </c>
    </row>
    <row r="119" spans="1:23" x14ac:dyDescent="0.3">
      <c r="A119" t="s">
        <v>254</v>
      </c>
      <c r="B119">
        <v>185</v>
      </c>
      <c r="C119">
        <v>105</v>
      </c>
      <c r="D119">
        <v>177243721</v>
      </c>
      <c r="E119" t="s">
        <v>25</v>
      </c>
      <c r="F119" t="s">
        <v>48</v>
      </c>
      <c r="G119" t="s">
        <v>49</v>
      </c>
      <c r="H119" t="s">
        <v>26</v>
      </c>
      <c r="L119" t="s">
        <v>255</v>
      </c>
      <c r="M119">
        <v>130272</v>
      </c>
      <c r="N119">
        <v>209</v>
      </c>
      <c r="O119" t="s">
        <v>29</v>
      </c>
      <c r="P119" t="s">
        <v>30</v>
      </c>
      <c r="Q119" t="s">
        <v>52</v>
      </c>
      <c r="R119">
        <v>150000000</v>
      </c>
      <c r="S119">
        <v>2009</v>
      </c>
      <c r="T119">
        <v>5.9</v>
      </c>
      <c r="U119">
        <v>1.8</v>
      </c>
      <c r="V119">
        <v>27243721</v>
      </c>
      <c r="W119" t="s">
        <v>21</v>
      </c>
    </row>
    <row r="120" spans="1:23" x14ac:dyDescent="0.3">
      <c r="A120" t="s">
        <v>256</v>
      </c>
      <c r="B120">
        <v>350</v>
      </c>
      <c r="C120">
        <v>119</v>
      </c>
      <c r="D120">
        <v>179883016</v>
      </c>
      <c r="E120" t="s">
        <v>24</v>
      </c>
      <c r="F120" t="s">
        <v>25</v>
      </c>
      <c r="G120" t="s">
        <v>26</v>
      </c>
      <c r="H120" t="s">
        <v>27</v>
      </c>
      <c r="I120" t="s">
        <v>35</v>
      </c>
      <c r="L120" t="s">
        <v>257</v>
      </c>
      <c r="M120">
        <v>361924</v>
      </c>
      <c r="N120">
        <v>641</v>
      </c>
      <c r="O120" t="s">
        <v>29</v>
      </c>
      <c r="P120" t="s">
        <v>30</v>
      </c>
      <c r="Q120" t="s">
        <v>31</v>
      </c>
      <c r="R120">
        <v>150000000</v>
      </c>
      <c r="S120">
        <v>2009</v>
      </c>
      <c r="T120">
        <v>6.7</v>
      </c>
      <c r="U120">
        <v>2</v>
      </c>
      <c r="V120">
        <v>29883016</v>
      </c>
      <c r="W120" t="s">
        <v>21</v>
      </c>
    </row>
    <row r="121" spans="1:23" x14ac:dyDescent="0.3">
      <c r="A121" t="s">
        <v>160</v>
      </c>
      <c r="B121">
        <v>245</v>
      </c>
      <c r="C121">
        <v>129</v>
      </c>
      <c r="D121">
        <v>139259759</v>
      </c>
      <c r="E121" t="s">
        <v>24</v>
      </c>
      <c r="F121" t="s">
        <v>27</v>
      </c>
      <c r="L121" t="s">
        <v>258</v>
      </c>
      <c r="M121">
        <v>364948</v>
      </c>
      <c r="N121">
        <v>2121</v>
      </c>
      <c r="O121" t="s">
        <v>29</v>
      </c>
      <c r="P121" t="s">
        <v>143</v>
      </c>
      <c r="Q121" t="s">
        <v>213</v>
      </c>
      <c r="R121">
        <v>150000000</v>
      </c>
      <c r="S121">
        <v>2003</v>
      </c>
      <c r="T121">
        <v>6.7</v>
      </c>
      <c r="U121">
        <v>2.2000000000000002</v>
      </c>
      <c r="V121">
        <v>-10740241</v>
      </c>
      <c r="W121" t="s">
        <v>38</v>
      </c>
    </row>
    <row r="122" spans="1:23" x14ac:dyDescent="0.3">
      <c r="A122" t="s">
        <v>259</v>
      </c>
      <c r="B122">
        <v>406</v>
      </c>
      <c r="C122">
        <v>102</v>
      </c>
      <c r="D122">
        <v>400736600</v>
      </c>
      <c r="E122" t="s">
        <v>25</v>
      </c>
      <c r="F122" t="s">
        <v>47</v>
      </c>
      <c r="G122" t="s">
        <v>48</v>
      </c>
      <c r="H122" t="s">
        <v>49</v>
      </c>
      <c r="I122" t="s">
        <v>26</v>
      </c>
      <c r="J122" t="s">
        <v>50</v>
      </c>
      <c r="L122" t="s">
        <v>260</v>
      </c>
      <c r="M122">
        <v>421658</v>
      </c>
      <c r="N122">
        <v>904</v>
      </c>
      <c r="O122" t="s">
        <v>29</v>
      </c>
      <c r="P122" t="s">
        <v>30</v>
      </c>
      <c r="Q122" t="s">
        <v>52</v>
      </c>
      <c r="R122">
        <v>150000000</v>
      </c>
      <c r="S122">
        <v>2013</v>
      </c>
      <c r="T122">
        <v>7.6</v>
      </c>
      <c r="U122">
        <v>1.7</v>
      </c>
      <c r="V122">
        <v>250736600</v>
      </c>
      <c r="W122" t="s">
        <v>21</v>
      </c>
    </row>
    <row r="123" spans="1:23" x14ac:dyDescent="0.3">
      <c r="A123" t="s">
        <v>160</v>
      </c>
      <c r="B123">
        <v>275</v>
      </c>
      <c r="C123">
        <v>138</v>
      </c>
      <c r="D123">
        <v>281492479</v>
      </c>
      <c r="E123" t="s">
        <v>24</v>
      </c>
      <c r="F123" t="s">
        <v>27</v>
      </c>
      <c r="L123" t="s">
        <v>261</v>
      </c>
      <c r="M123">
        <v>421818</v>
      </c>
      <c r="N123">
        <v>2789</v>
      </c>
      <c r="O123" t="s">
        <v>29</v>
      </c>
      <c r="P123" t="s">
        <v>30</v>
      </c>
      <c r="Q123" t="s">
        <v>213</v>
      </c>
      <c r="R123">
        <v>150000000</v>
      </c>
      <c r="S123">
        <v>2003</v>
      </c>
      <c r="T123">
        <v>7.2</v>
      </c>
      <c r="U123">
        <v>2.2999999999999998</v>
      </c>
      <c r="V123">
        <v>131492479</v>
      </c>
      <c r="W123" t="s">
        <v>21</v>
      </c>
    </row>
    <row r="124" spans="1:23" x14ac:dyDescent="0.3">
      <c r="A124" t="s">
        <v>235</v>
      </c>
      <c r="B124">
        <v>486</v>
      </c>
      <c r="C124">
        <v>112</v>
      </c>
      <c r="D124">
        <v>206360018</v>
      </c>
      <c r="E124" t="s">
        <v>24</v>
      </c>
      <c r="F124" t="s">
        <v>25</v>
      </c>
      <c r="G124" t="s">
        <v>26</v>
      </c>
      <c r="L124" t="s">
        <v>262</v>
      </c>
      <c r="M124">
        <v>414070</v>
      </c>
      <c r="N124">
        <v>532</v>
      </c>
      <c r="O124" t="s">
        <v>29</v>
      </c>
      <c r="P124" t="s">
        <v>30</v>
      </c>
      <c r="Q124" t="s">
        <v>31</v>
      </c>
      <c r="R124">
        <v>170000000</v>
      </c>
      <c r="S124">
        <v>2013</v>
      </c>
      <c r="T124">
        <v>7.1</v>
      </c>
      <c r="U124">
        <v>1.9</v>
      </c>
      <c r="V124">
        <v>36360018</v>
      </c>
      <c r="W124" t="s">
        <v>21</v>
      </c>
    </row>
    <row r="125" spans="1:23" x14ac:dyDescent="0.3">
      <c r="A125" t="s">
        <v>263</v>
      </c>
      <c r="B125">
        <v>739</v>
      </c>
      <c r="C125">
        <v>120</v>
      </c>
      <c r="D125">
        <v>153629485</v>
      </c>
      <c r="E125" t="s">
        <v>24</v>
      </c>
      <c r="F125" t="s">
        <v>25</v>
      </c>
      <c r="G125" t="s">
        <v>27</v>
      </c>
      <c r="H125" t="s">
        <v>35</v>
      </c>
      <c r="L125" t="s">
        <v>264</v>
      </c>
      <c r="M125">
        <v>552503</v>
      </c>
      <c r="N125">
        <v>1588</v>
      </c>
      <c r="O125" t="s">
        <v>29</v>
      </c>
      <c r="P125" t="s">
        <v>143</v>
      </c>
      <c r="Q125" t="s">
        <v>213</v>
      </c>
      <c r="R125">
        <v>150000000</v>
      </c>
      <c r="S125">
        <v>2015</v>
      </c>
      <c r="T125">
        <v>8.1</v>
      </c>
      <c r="U125">
        <v>2</v>
      </c>
      <c r="V125">
        <v>3629485</v>
      </c>
      <c r="W125" t="s">
        <v>21</v>
      </c>
    </row>
    <row r="126" spans="1:23" x14ac:dyDescent="0.3">
      <c r="A126" t="s">
        <v>265</v>
      </c>
      <c r="B126">
        <v>298</v>
      </c>
      <c r="C126">
        <v>146</v>
      </c>
      <c r="D126">
        <v>133375846</v>
      </c>
      <c r="E126" t="s">
        <v>60</v>
      </c>
      <c r="F126" t="s">
        <v>35</v>
      </c>
      <c r="L126" t="s">
        <v>266</v>
      </c>
      <c r="M126">
        <v>207839</v>
      </c>
      <c r="N126">
        <v>435</v>
      </c>
      <c r="O126" t="s">
        <v>29</v>
      </c>
      <c r="P126" t="s">
        <v>30</v>
      </c>
      <c r="Q126" t="s">
        <v>31</v>
      </c>
      <c r="R126">
        <v>150000000</v>
      </c>
      <c r="S126">
        <v>2009</v>
      </c>
      <c r="T126">
        <v>6.7</v>
      </c>
      <c r="U126">
        <v>2.4</v>
      </c>
      <c r="V126">
        <v>-16624154</v>
      </c>
      <c r="W126" t="s">
        <v>38</v>
      </c>
    </row>
    <row r="127" spans="1:23" x14ac:dyDescent="0.3">
      <c r="A127" t="s">
        <v>267</v>
      </c>
      <c r="B127">
        <v>516</v>
      </c>
      <c r="C127">
        <v>115</v>
      </c>
      <c r="D127">
        <v>181015141</v>
      </c>
      <c r="E127" t="s">
        <v>24</v>
      </c>
      <c r="F127" t="s">
        <v>25</v>
      </c>
      <c r="G127" t="s">
        <v>26</v>
      </c>
      <c r="L127" t="s">
        <v>268</v>
      </c>
      <c r="M127">
        <v>536314</v>
      </c>
      <c r="N127">
        <v>738</v>
      </c>
      <c r="O127" t="s">
        <v>29</v>
      </c>
      <c r="P127" t="s">
        <v>30</v>
      </c>
      <c r="Q127" t="s">
        <v>31</v>
      </c>
      <c r="R127">
        <v>150000000</v>
      </c>
      <c r="S127">
        <v>2011</v>
      </c>
      <c r="T127">
        <v>7</v>
      </c>
      <c r="U127">
        <v>1.9</v>
      </c>
      <c r="V127">
        <v>31015141</v>
      </c>
      <c r="W127" t="s">
        <v>21</v>
      </c>
    </row>
    <row r="128" spans="1:23" x14ac:dyDescent="0.3">
      <c r="A128" t="s">
        <v>269</v>
      </c>
      <c r="B128">
        <v>225</v>
      </c>
      <c r="C128">
        <v>96</v>
      </c>
      <c r="D128">
        <v>114053579</v>
      </c>
      <c r="E128" t="s">
        <v>25</v>
      </c>
      <c r="F128" t="s">
        <v>47</v>
      </c>
      <c r="G128" t="s">
        <v>48</v>
      </c>
      <c r="H128" t="s">
        <v>55</v>
      </c>
      <c r="I128" t="s">
        <v>49</v>
      </c>
      <c r="L128" t="s">
        <v>270</v>
      </c>
      <c r="M128">
        <v>146766</v>
      </c>
      <c r="N128">
        <v>178</v>
      </c>
      <c r="O128" t="s">
        <v>29</v>
      </c>
      <c r="P128" t="s">
        <v>30</v>
      </c>
      <c r="Q128" t="s">
        <v>52</v>
      </c>
      <c r="R128">
        <v>150000000</v>
      </c>
      <c r="S128">
        <v>2008</v>
      </c>
      <c r="T128">
        <v>6.9</v>
      </c>
      <c r="U128">
        <v>1.6</v>
      </c>
      <c r="V128">
        <v>-35946421</v>
      </c>
      <c r="W128" t="s">
        <v>38</v>
      </c>
    </row>
    <row r="129" spans="1:23" x14ac:dyDescent="0.3">
      <c r="A129" t="s">
        <v>271</v>
      </c>
      <c r="B129">
        <v>145</v>
      </c>
      <c r="C129">
        <v>88</v>
      </c>
      <c r="D129">
        <v>119420252</v>
      </c>
      <c r="E129" t="s">
        <v>24</v>
      </c>
      <c r="F129" t="s">
        <v>25</v>
      </c>
      <c r="G129" t="s">
        <v>47</v>
      </c>
      <c r="H129" t="s">
        <v>48</v>
      </c>
      <c r="I129" t="s">
        <v>49</v>
      </c>
      <c r="J129" t="s">
        <v>26</v>
      </c>
      <c r="K129" t="s">
        <v>27</v>
      </c>
      <c r="L129" t="s">
        <v>272</v>
      </c>
      <c r="M129">
        <v>33042</v>
      </c>
      <c r="N129">
        <v>90</v>
      </c>
      <c r="O129" t="s">
        <v>29</v>
      </c>
      <c r="P129" t="s">
        <v>30</v>
      </c>
      <c r="Q129" t="s">
        <v>52</v>
      </c>
      <c r="R129">
        <v>150000000</v>
      </c>
      <c r="S129">
        <v>2009</v>
      </c>
      <c r="T129">
        <v>5.0999999999999996</v>
      </c>
      <c r="U129">
        <v>1.5</v>
      </c>
      <c r="V129">
        <v>-30579748</v>
      </c>
      <c r="W129" t="s">
        <v>38</v>
      </c>
    </row>
    <row r="130" spans="1:23" x14ac:dyDescent="0.3">
      <c r="A130" t="s">
        <v>273</v>
      </c>
      <c r="B130">
        <v>310</v>
      </c>
      <c r="C130">
        <v>99</v>
      </c>
      <c r="D130">
        <v>83640426</v>
      </c>
      <c r="E130" t="s">
        <v>24</v>
      </c>
      <c r="F130" t="s">
        <v>25</v>
      </c>
      <c r="G130" t="s">
        <v>26</v>
      </c>
      <c r="L130" t="s">
        <v>274</v>
      </c>
      <c r="M130">
        <v>152826</v>
      </c>
      <c r="N130">
        <v>253</v>
      </c>
      <c r="O130" t="s">
        <v>29</v>
      </c>
      <c r="P130" t="s">
        <v>30</v>
      </c>
      <c r="Q130" t="s">
        <v>31</v>
      </c>
      <c r="R130">
        <v>150000000</v>
      </c>
      <c r="S130">
        <v>2012</v>
      </c>
      <c r="T130">
        <v>5.8</v>
      </c>
      <c r="U130">
        <v>1.6</v>
      </c>
      <c r="V130">
        <v>-66359574</v>
      </c>
      <c r="W130" t="s">
        <v>38</v>
      </c>
    </row>
    <row r="131" spans="1:23" x14ac:dyDescent="0.3">
      <c r="A131" t="s">
        <v>111</v>
      </c>
      <c r="B131">
        <v>526</v>
      </c>
      <c r="C131">
        <v>113</v>
      </c>
      <c r="D131">
        <v>79711678</v>
      </c>
      <c r="E131" t="s">
        <v>48</v>
      </c>
      <c r="F131" t="s">
        <v>26</v>
      </c>
      <c r="G131" t="s">
        <v>57</v>
      </c>
      <c r="L131" t="s">
        <v>275</v>
      </c>
      <c r="M131">
        <v>199039</v>
      </c>
      <c r="N131">
        <v>479</v>
      </c>
      <c r="O131" t="s">
        <v>29</v>
      </c>
      <c r="P131" t="s">
        <v>30</v>
      </c>
      <c r="Q131" t="s">
        <v>31</v>
      </c>
      <c r="R131">
        <v>100000000</v>
      </c>
      <c r="S131">
        <v>2012</v>
      </c>
      <c r="T131">
        <v>6.2</v>
      </c>
      <c r="U131">
        <v>1.9</v>
      </c>
      <c r="V131">
        <v>-20288322</v>
      </c>
      <c r="W131" t="s">
        <v>38</v>
      </c>
    </row>
    <row r="132" spans="1:23" x14ac:dyDescent="0.3">
      <c r="A132" t="s">
        <v>276</v>
      </c>
      <c r="B132">
        <v>465</v>
      </c>
      <c r="C132">
        <v>131</v>
      </c>
      <c r="D132">
        <v>195000874</v>
      </c>
      <c r="E132" t="s">
        <v>24</v>
      </c>
      <c r="F132" t="s">
        <v>25</v>
      </c>
      <c r="G132" t="s">
        <v>35</v>
      </c>
      <c r="L132" t="s">
        <v>277</v>
      </c>
      <c r="M132">
        <v>232187</v>
      </c>
      <c r="N132">
        <v>440</v>
      </c>
      <c r="O132" t="s">
        <v>29</v>
      </c>
      <c r="P132" t="s">
        <v>278</v>
      </c>
      <c r="Q132" t="s">
        <v>31</v>
      </c>
      <c r="R132">
        <v>150000000</v>
      </c>
      <c r="S132">
        <v>2015</v>
      </c>
      <c r="T132">
        <v>7.4</v>
      </c>
      <c r="U132">
        <v>2.2000000000000002</v>
      </c>
      <c r="V132">
        <v>45000874</v>
      </c>
      <c r="W132" t="s">
        <v>21</v>
      </c>
    </row>
    <row r="133" spans="1:23" x14ac:dyDescent="0.3">
      <c r="A133" t="s">
        <v>279</v>
      </c>
      <c r="B133">
        <v>357</v>
      </c>
      <c r="C133">
        <v>119</v>
      </c>
      <c r="D133">
        <v>61937495</v>
      </c>
      <c r="E133" t="s">
        <v>55</v>
      </c>
      <c r="F133" t="s">
        <v>26</v>
      </c>
      <c r="G133" t="s">
        <v>57</v>
      </c>
      <c r="H133" t="s">
        <v>35</v>
      </c>
      <c r="L133" t="s">
        <v>280</v>
      </c>
      <c r="M133">
        <v>89442</v>
      </c>
      <c r="N133">
        <v>432</v>
      </c>
      <c r="O133" t="s">
        <v>29</v>
      </c>
      <c r="P133" t="s">
        <v>30</v>
      </c>
      <c r="Q133" t="s">
        <v>213</v>
      </c>
      <c r="R133">
        <v>150000000</v>
      </c>
      <c r="S133">
        <v>2010</v>
      </c>
      <c r="T133">
        <v>5.8</v>
      </c>
      <c r="U133">
        <v>2</v>
      </c>
      <c r="V133">
        <v>-88062505</v>
      </c>
      <c r="W133" t="s">
        <v>38</v>
      </c>
    </row>
    <row r="134" spans="1:23" x14ac:dyDescent="0.3">
      <c r="A134" t="s">
        <v>281</v>
      </c>
      <c r="B134">
        <v>194</v>
      </c>
      <c r="C134">
        <v>91</v>
      </c>
      <c r="D134">
        <v>126597121</v>
      </c>
      <c r="E134" t="s">
        <v>25</v>
      </c>
      <c r="F134" t="s">
        <v>47</v>
      </c>
      <c r="G134" t="s">
        <v>48</v>
      </c>
      <c r="H134" t="s">
        <v>49</v>
      </c>
      <c r="L134" t="s">
        <v>282</v>
      </c>
      <c r="M134">
        <v>105902</v>
      </c>
      <c r="N134">
        <v>206</v>
      </c>
      <c r="O134" t="s">
        <v>29</v>
      </c>
      <c r="P134" t="s">
        <v>30</v>
      </c>
      <c r="Q134" t="s">
        <v>52</v>
      </c>
      <c r="R134">
        <v>150000000</v>
      </c>
      <c r="S134">
        <v>2007</v>
      </c>
      <c r="T134">
        <v>6.2</v>
      </c>
      <c r="U134">
        <v>1.5</v>
      </c>
      <c r="V134">
        <v>-23402879</v>
      </c>
      <c r="W134" t="s">
        <v>38</v>
      </c>
    </row>
    <row r="135" spans="1:23" x14ac:dyDescent="0.3">
      <c r="A135" t="s">
        <v>283</v>
      </c>
      <c r="B135">
        <v>284</v>
      </c>
      <c r="C135">
        <v>90</v>
      </c>
      <c r="D135">
        <v>165230261</v>
      </c>
      <c r="E135" t="s">
        <v>24</v>
      </c>
      <c r="F135" t="s">
        <v>25</v>
      </c>
      <c r="G135" t="s">
        <v>47</v>
      </c>
      <c r="H135" t="s">
        <v>48</v>
      </c>
      <c r="I135" t="s">
        <v>49</v>
      </c>
      <c r="L135" t="s">
        <v>284</v>
      </c>
      <c r="M135">
        <v>182718</v>
      </c>
      <c r="N135">
        <v>209</v>
      </c>
      <c r="O135" t="s">
        <v>29</v>
      </c>
      <c r="P135" t="s">
        <v>30</v>
      </c>
      <c r="Q135" t="s">
        <v>52</v>
      </c>
      <c r="R135">
        <v>150000000</v>
      </c>
      <c r="S135">
        <v>2011</v>
      </c>
      <c r="T135">
        <v>7.3</v>
      </c>
      <c r="U135">
        <v>1.5</v>
      </c>
      <c r="V135">
        <v>15230261</v>
      </c>
      <c r="W135" t="s">
        <v>21</v>
      </c>
    </row>
    <row r="136" spans="1:23" x14ac:dyDescent="0.3">
      <c r="A136" t="s">
        <v>285</v>
      </c>
      <c r="B136">
        <v>280</v>
      </c>
      <c r="C136">
        <v>103</v>
      </c>
      <c r="D136">
        <v>131564731</v>
      </c>
      <c r="E136" t="s">
        <v>24</v>
      </c>
      <c r="F136" t="s">
        <v>25</v>
      </c>
      <c r="G136" t="s">
        <v>49</v>
      </c>
      <c r="H136" t="s">
        <v>26</v>
      </c>
      <c r="L136" t="s">
        <v>286</v>
      </c>
      <c r="M136">
        <v>118951</v>
      </c>
      <c r="N136">
        <v>1382</v>
      </c>
      <c r="O136" t="s">
        <v>29</v>
      </c>
      <c r="P136" t="s">
        <v>30</v>
      </c>
      <c r="Q136" t="s">
        <v>52</v>
      </c>
      <c r="R136">
        <v>150000000</v>
      </c>
      <c r="S136">
        <v>2010</v>
      </c>
      <c r="T136">
        <v>4.2</v>
      </c>
      <c r="U136">
        <v>1.7</v>
      </c>
      <c r="V136">
        <v>-18435269</v>
      </c>
      <c r="W136" t="s">
        <v>38</v>
      </c>
    </row>
    <row r="137" spans="1:23" x14ac:dyDescent="0.3">
      <c r="A137" t="s">
        <v>138</v>
      </c>
      <c r="B137">
        <v>310</v>
      </c>
      <c r="C137">
        <v>124</v>
      </c>
      <c r="D137">
        <v>133382309</v>
      </c>
      <c r="E137" t="s">
        <v>24</v>
      </c>
      <c r="F137" t="s">
        <v>25</v>
      </c>
      <c r="G137" t="s">
        <v>35</v>
      </c>
      <c r="L137" t="s">
        <v>287</v>
      </c>
      <c r="M137">
        <v>256695</v>
      </c>
      <c r="N137">
        <v>871</v>
      </c>
      <c r="O137" t="s">
        <v>29</v>
      </c>
      <c r="P137" t="s">
        <v>30</v>
      </c>
      <c r="Q137" t="s">
        <v>31</v>
      </c>
      <c r="R137">
        <v>150000000</v>
      </c>
      <c r="S137">
        <v>2006</v>
      </c>
      <c r="T137">
        <v>6.9</v>
      </c>
      <c r="U137">
        <v>2.1</v>
      </c>
      <c r="V137">
        <v>-16617691</v>
      </c>
      <c r="W137" t="s">
        <v>38</v>
      </c>
    </row>
    <row r="138" spans="1:23" x14ac:dyDescent="0.3">
      <c r="A138" t="s">
        <v>157</v>
      </c>
      <c r="B138">
        <v>339</v>
      </c>
      <c r="C138">
        <v>131</v>
      </c>
      <c r="D138">
        <v>73103784</v>
      </c>
      <c r="E138" t="s">
        <v>24</v>
      </c>
      <c r="F138" t="s">
        <v>55</v>
      </c>
      <c r="G138" t="s">
        <v>35</v>
      </c>
      <c r="L138" t="s">
        <v>288</v>
      </c>
      <c r="M138">
        <v>164238</v>
      </c>
      <c r="N138">
        <v>434</v>
      </c>
      <c r="O138" t="s">
        <v>29</v>
      </c>
      <c r="P138" t="s">
        <v>30</v>
      </c>
      <c r="Q138" t="s">
        <v>31</v>
      </c>
      <c r="R138">
        <v>150000000</v>
      </c>
      <c r="S138">
        <v>2013</v>
      </c>
      <c r="T138">
        <v>6.4</v>
      </c>
      <c r="U138">
        <v>2.2000000000000002</v>
      </c>
      <c r="V138">
        <v>-76896216</v>
      </c>
      <c r="W138" t="s">
        <v>38</v>
      </c>
    </row>
    <row r="139" spans="1:23" x14ac:dyDescent="0.3">
      <c r="A139" t="s">
        <v>289</v>
      </c>
      <c r="B139">
        <v>132</v>
      </c>
      <c r="C139">
        <v>88</v>
      </c>
      <c r="D139">
        <v>21379315</v>
      </c>
      <c r="E139" t="s">
        <v>24</v>
      </c>
      <c r="F139" t="s">
        <v>25</v>
      </c>
      <c r="G139" t="s">
        <v>47</v>
      </c>
      <c r="H139" t="s">
        <v>48</v>
      </c>
      <c r="I139" t="s">
        <v>49</v>
      </c>
      <c r="J139" t="s">
        <v>27</v>
      </c>
      <c r="L139" t="s">
        <v>290</v>
      </c>
      <c r="M139">
        <v>17590</v>
      </c>
      <c r="N139">
        <v>112</v>
      </c>
      <c r="O139" t="s">
        <v>29</v>
      </c>
      <c r="P139" t="s">
        <v>30</v>
      </c>
      <c r="Q139" t="s">
        <v>52</v>
      </c>
      <c r="R139">
        <v>150000000</v>
      </c>
      <c r="S139">
        <v>2011</v>
      </c>
      <c r="T139">
        <v>5.4</v>
      </c>
      <c r="U139">
        <v>1.5</v>
      </c>
      <c r="V139">
        <v>-128620685</v>
      </c>
      <c r="W139" t="s">
        <v>38</v>
      </c>
    </row>
    <row r="140" spans="1:23" x14ac:dyDescent="0.3">
      <c r="A140" t="s">
        <v>291</v>
      </c>
      <c r="B140">
        <v>135</v>
      </c>
      <c r="C140">
        <v>85</v>
      </c>
      <c r="D140">
        <v>64459316</v>
      </c>
      <c r="E140" t="s">
        <v>25</v>
      </c>
      <c r="F140" t="s">
        <v>47</v>
      </c>
      <c r="G140" t="s">
        <v>48</v>
      </c>
      <c r="H140" t="s">
        <v>49</v>
      </c>
      <c r="L140" t="s">
        <v>292</v>
      </c>
      <c r="M140">
        <v>85086</v>
      </c>
      <c r="N140">
        <v>122</v>
      </c>
      <c r="O140" t="s">
        <v>29</v>
      </c>
      <c r="P140" t="s">
        <v>37</v>
      </c>
      <c r="Q140" t="s">
        <v>52</v>
      </c>
      <c r="R140">
        <v>149000000</v>
      </c>
      <c r="S140">
        <v>2006</v>
      </c>
      <c r="T140">
        <v>6.7</v>
      </c>
      <c r="U140">
        <v>1.4</v>
      </c>
      <c r="V140">
        <v>-84540684</v>
      </c>
      <c r="W140" t="s">
        <v>38</v>
      </c>
    </row>
    <row r="141" spans="1:23" x14ac:dyDescent="0.3">
      <c r="A141" t="s">
        <v>293</v>
      </c>
      <c r="B141">
        <v>256</v>
      </c>
      <c r="C141">
        <v>111</v>
      </c>
      <c r="D141">
        <v>34964818</v>
      </c>
      <c r="E141" t="s">
        <v>25</v>
      </c>
      <c r="F141" t="s">
        <v>49</v>
      </c>
      <c r="G141" t="s">
        <v>26</v>
      </c>
      <c r="L141" t="s">
        <v>294</v>
      </c>
      <c r="M141">
        <v>39956</v>
      </c>
      <c r="N141">
        <v>186</v>
      </c>
      <c r="O141" t="s">
        <v>29</v>
      </c>
      <c r="P141" t="s">
        <v>30</v>
      </c>
      <c r="Q141" t="s">
        <v>52</v>
      </c>
      <c r="R141">
        <v>150000000</v>
      </c>
      <c r="S141">
        <v>2015</v>
      </c>
      <c r="T141">
        <v>5.8</v>
      </c>
      <c r="U141">
        <v>1.8</v>
      </c>
      <c r="V141">
        <v>-115035182</v>
      </c>
      <c r="W141" t="s">
        <v>38</v>
      </c>
    </row>
    <row r="142" spans="1:23" x14ac:dyDescent="0.3">
      <c r="A142" t="s">
        <v>295</v>
      </c>
      <c r="B142">
        <v>196</v>
      </c>
      <c r="C142">
        <v>92</v>
      </c>
      <c r="D142">
        <v>111505642</v>
      </c>
      <c r="E142" t="s">
        <v>25</v>
      </c>
      <c r="F142" t="s">
        <v>47</v>
      </c>
      <c r="G142" t="s">
        <v>48</v>
      </c>
      <c r="H142" t="s">
        <v>49</v>
      </c>
      <c r="I142" t="s">
        <v>27</v>
      </c>
      <c r="L142" t="s">
        <v>296</v>
      </c>
      <c r="M142">
        <v>47900</v>
      </c>
      <c r="N142">
        <v>130</v>
      </c>
      <c r="O142" t="s">
        <v>29</v>
      </c>
      <c r="P142" t="s">
        <v>30</v>
      </c>
      <c r="Q142" t="s">
        <v>52</v>
      </c>
      <c r="R142">
        <v>145000000</v>
      </c>
      <c r="S142">
        <v>2014</v>
      </c>
      <c r="T142">
        <v>6.9</v>
      </c>
      <c r="U142">
        <v>1.5</v>
      </c>
      <c r="V142">
        <v>-33494358</v>
      </c>
      <c r="W142" t="s">
        <v>38</v>
      </c>
    </row>
    <row r="143" spans="1:23" x14ac:dyDescent="0.3">
      <c r="A143" t="s">
        <v>227</v>
      </c>
      <c r="B143">
        <v>220</v>
      </c>
      <c r="C143">
        <v>196</v>
      </c>
      <c r="D143">
        <v>133228348</v>
      </c>
      <c r="E143" t="s">
        <v>25</v>
      </c>
      <c r="L143" t="s">
        <v>297</v>
      </c>
      <c r="M143">
        <v>381672</v>
      </c>
      <c r="N143">
        <v>1694</v>
      </c>
      <c r="O143" t="s">
        <v>29</v>
      </c>
      <c r="P143" t="s">
        <v>30</v>
      </c>
      <c r="Q143" t="s">
        <v>213</v>
      </c>
      <c r="R143">
        <v>175000000</v>
      </c>
      <c r="S143">
        <v>2004</v>
      </c>
      <c r="T143">
        <v>7.2</v>
      </c>
      <c r="U143">
        <v>3.3</v>
      </c>
      <c r="V143">
        <v>-41771652</v>
      </c>
      <c r="W143" t="s">
        <v>38</v>
      </c>
    </row>
    <row r="144" spans="1:23" x14ac:dyDescent="0.3">
      <c r="A144" t="s">
        <v>252</v>
      </c>
      <c r="B144">
        <v>211</v>
      </c>
      <c r="C144">
        <v>93</v>
      </c>
      <c r="D144">
        <v>216366733</v>
      </c>
      <c r="E144" t="s">
        <v>25</v>
      </c>
      <c r="F144" t="s">
        <v>47</v>
      </c>
      <c r="G144" t="s">
        <v>48</v>
      </c>
      <c r="H144" t="s">
        <v>49</v>
      </c>
      <c r="L144" t="s">
        <v>298</v>
      </c>
      <c r="M144">
        <v>119213</v>
      </c>
      <c r="N144">
        <v>154</v>
      </c>
      <c r="O144" t="s">
        <v>29</v>
      </c>
      <c r="P144" t="s">
        <v>30</v>
      </c>
      <c r="Q144" t="s">
        <v>52</v>
      </c>
      <c r="R144">
        <v>145000000</v>
      </c>
      <c r="S144">
        <v>2012</v>
      </c>
      <c r="T144">
        <v>6.9</v>
      </c>
      <c r="U144">
        <v>1.6</v>
      </c>
      <c r="V144">
        <v>71366733</v>
      </c>
      <c r="W144" t="s">
        <v>21</v>
      </c>
    </row>
    <row r="145" spans="1:23" x14ac:dyDescent="0.3">
      <c r="A145" t="s">
        <v>299</v>
      </c>
      <c r="B145">
        <v>264</v>
      </c>
      <c r="C145">
        <v>133</v>
      </c>
      <c r="D145">
        <v>160201106</v>
      </c>
      <c r="E145" t="s">
        <v>24</v>
      </c>
      <c r="F145" t="s">
        <v>25</v>
      </c>
      <c r="G145" t="s">
        <v>35</v>
      </c>
      <c r="L145" t="s">
        <v>300</v>
      </c>
      <c r="M145">
        <v>169914</v>
      </c>
      <c r="N145">
        <v>1185</v>
      </c>
      <c r="O145" t="s">
        <v>29</v>
      </c>
      <c r="P145" t="s">
        <v>37</v>
      </c>
      <c r="Q145" t="s">
        <v>31</v>
      </c>
      <c r="R145">
        <v>142000000</v>
      </c>
      <c r="S145">
        <v>2002</v>
      </c>
      <c r="T145">
        <v>6.1</v>
      </c>
      <c r="U145">
        <v>2.2000000000000002</v>
      </c>
      <c r="V145">
        <v>18201106</v>
      </c>
      <c r="W145" t="s">
        <v>21</v>
      </c>
    </row>
    <row r="146" spans="1:23" x14ac:dyDescent="0.3">
      <c r="A146" t="s">
        <v>301</v>
      </c>
      <c r="B146">
        <v>464</v>
      </c>
      <c r="C146">
        <v>116</v>
      </c>
      <c r="D146">
        <v>118099659</v>
      </c>
      <c r="E146" t="s">
        <v>24</v>
      </c>
      <c r="F146" t="s">
        <v>48</v>
      </c>
      <c r="G146" t="s">
        <v>26</v>
      </c>
      <c r="H146" t="s">
        <v>27</v>
      </c>
      <c r="L146" t="s">
        <v>302</v>
      </c>
      <c r="M146">
        <v>69757</v>
      </c>
      <c r="N146">
        <v>1211</v>
      </c>
      <c r="O146" t="s">
        <v>29</v>
      </c>
      <c r="P146" t="s">
        <v>30</v>
      </c>
      <c r="Q146" t="s">
        <v>31</v>
      </c>
      <c r="R146">
        <v>144000000</v>
      </c>
      <c r="S146">
        <v>2016</v>
      </c>
      <c r="T146">
        <v>5.5</v>
      </c>
      <c r="U146">
        <v>1.9</v>
      </c>
      <c r="V146">
        <v>-25900341</v>
      </c>
      <c r="W146" t="s">
        <v>38</v>
      </c>
    </row>
    <row r="147" spans="1:23" x14ac:dyDescent="0.3">
      <c r="A147" t="s">
        <v>119</v>
      </c>
      <c r="B147">
        <v>167</v>
      </c>
      <c r="C147">
        <v>153</v>
      </c>
      <c r="D147">
        <v>201573391</v>
      </c>
      <c r="E147" t="s">
        <v>24</v>
      </c>
      <c r="F147" t="s">
        <v>25</v>
      </c>
      <c r="G147" t="s">
        <v>27</v>
      </c>
      <c r="H147" t="s">
        <v>35</v>
      </c>
      <c r="L147" t="s">
        <v>303</v>
      </c>
      <c r="M147">
        <v>322395</v>
      </c>
      <c r="N147">
        <v>1171</v>
      </c>
      <c r="O147" t="s">
        <v>29</v>
      </c>
      <c r="P147" t="s">
        <v>30</v>
      </c>
      <c r="Q147" t="s">
        <v>31</v>
      </c>
      <c r="R147">
        <v>140000000</v>
      </c>
      <c r="S147">
        <v>1998</v>
      </c>
      <c r="T147">
        <v>6.6</v>
      </c>
      <c r="U147">
        <v>2.6</v>
      </c>
      <c r="V147">
        <v>61573391</v>
      </c>
      <c r="W147" t="s">
        <v>21</v>
      </c>
    </row>
    <row r="148" spans="1:23" x14ac:dyDescent="0.3">
      <c r="A148" t="s">
        <v>87</v>
      </c>
      <c r="B148">
        <v>208</v>
      </c>
      <c r="C148">
        <v>88</v>
      </c>
      <c r="D148">
        <v>190418803</v>
      </c>
      <c r="E148" t="s">
        <v>24</v>
      </c>
      <c r="F148" t="s">
        <v>25</v>
      </c>
      <c r="G148" t="s">
        <v>48</v>
      </c>
      <c r="H148" t="s">
        <v>49</v>
      </c>
      <c r="I148" t="s">
        <v>26</v>
      </c>
      <c r="J148" t="s">
        <v>60</v>
      </c>
      <c r="K148" t="s">
        <v>27</v>
      </c>
      <c r="L148" t="s">
        <v>304</v>
      </c>
      <c r="M148">
        <v>270207</v>
      </c>
      <c r="N148">
        <v>606</v>
      </c>
      <c r="O148" t="s">
        <v>29</v>
      </c>
      <c r="P148" t="s">
        <v>30</v>
      </c>
      <c r="Q148" t="s">
        <v>31</v>
      </c>
      <c r="R148">
        <v>140000000</v>
      </c>
      <c r="S148">
        <v>2002</v>
      </c>
      <c r="T148">
        <v>6.1</v>
      </c>
      <c r="U148">
        <v>1.5</v>
      </c>
      <c r="V148">
        <v>50418803</v>
      </c>
      <c r="W148" t="s">
        <v>21</v>
      </c>
    </row>
    <row r="149" spans="1:23" x14ac:dyDescent="0.3">
      <c r="A149" t="s">
        <v>158</v>
      </c>
      <c r="B149">
        <v>287</v>
      </c>
      <c r="C149">
        <v>115</v>
      </c>
      <c r="D149">
        <v>82161969</v>
      </c>
      <c r="E149" t="s">
        <v>24</v>
      </c>
      <c r="F149" t="s">
        <v>25</v>
      </c>
      <c r="G149" t="s">
        <v>47</v>
      </c>
      <c r="H149" t="s">
        <v>26</v>
      </c>
      <c r="L149" t="s">
        <v>305</v>
      </c>
      <c r="M149">
        <v>142440</v>
      </c>
      <c r="N149">
        <v>505</v>
      </c>
      <c r="O149" t="s">
        <v>29</v>
      </c>
      <c r="P149" t="s">
        <v>30</v>
      </c>
      <c r="Q149" t="s">
        <v>31</v>
      </c>
      <c r="R149">
        <v>150000000</v>
      </c>
      <c r="S149">
        <v>2007</v>
      </c>
      <c r="T149">
        <v>6.3</v>
      </c>
      <c r="U149">
        <v>1.9</v>
      </c>
      <c r="V149">
        <v>-67838031</v>
      </c>
      <c r="W149" t="s">
        <v>38</v>
      </c>
    </row>
    <row r="150" spans="1:23" x14ac:dyDescent="0.3">
      <c r="A150" t="s">
        <v>306</v>
      </c>
      <c r="B150">
        <v>210</v>
      </c>
      <c r="C150">
        <v>95</v>
      </c>
      <c r="D150">
        <v>143523463</v>
      </c>
      <c r="E150" t="s">
        <v>24</v>
      </c>
      <c r="F150" t="s">
        <v>25</v>
      </c>
      <c r="G150" t="s">
        <v>47</v>
      </c>
      <c r="H150" t="s">
        <v>48</v>
      </c>
      <c r="I150" t="s">
        <v>49</v>
      </c>
      <c r="L150" t="s">
        <v>307</v>
      </c>
      <c r="M150">
        <v>64322</v>
      </c>
      <c r="N150">
        <v>145</v>
      </c>
      <c r="O150" t="s">
        <v>29</v>
      </c>
      <c r="P150" t="s">
        <v>30</v>
      </c>
      <c r="Q150" t="s">
        <v>52</v>
      </c>
      <c r="R150">
        <v>145000000</v>
      </c>
      <c r="S150">
        <v>2016</v>
      </c>
      <c r="T150">
        <v>7.2</v>
      </c>
      <c r="U150">
        <v>1.6</v>
      </c>
      <c r="V150">
        <v>-1476537</v>
      </c>
      <c r="W150" t="s">
        <v>38</v>
      </c>
    </row>
    <row r="151" spans="1:23" x14ac:dyDescent="0.3">
      <c r="A151" t="s">
        <v>201</v>
      </c>
      <c r="B151">
        <v>432</v>
      </c>
      <c r="C151">
        <v>133</v>
      </c>
      <c r="D151">
        <v>209364921</v>
      </c>
      <c r="E151" t="s">
        <v>24</v>
      </c>
      <c r="F151" t="s">
        <v>25</v>
      </c>
      <c r="G151" t="s">
        <v>35</v>
      </c>
      <c r="L151" t="s">
        <v>308</v>
      </c>
      <c r="M151">
        <v>365104</v>
      </c>
      <c r="N151">
        <v>512</v>
      </c>
      <c r="O151" t="s">
        <v>29</v>
      </c>
      <c r="P151" t="s">
        <v>30</v>
      </c>
      <c r="Q151" t="s">
        <v>31</v>
      </c>
      <c r="R151">
        <v>145000000</v>
      </c>
      <c r="S151">
        <v>2011</v>
      </c>
      <c r="T151">
        <v>7.4</v>
      </c>
      <c r="U151">
        <v>2.2000000000000002</v>
      </c>
      <c r="V151">
        <v>64364921</v>
      </c>
      <c r="W151" t="s">
        <v>21</v>
      </c>
    </row>
    <row r="152" spans="1:23" x14ac:dyDescent="0.3">
      <c r="A152" t="s">
        <v>309</v>
      </c>
      <c r="B152">
        <v>256</v>
      </c>
      <c r="C152">
        <v>97</v>
      </c>
      <c r="D152">
        <v>103400692</v>
      </c>
      <c r="E152" t="s">
        <v>25</v>
      </c>
      <c r="F152" t="s">
        <v>47</v>
      </c>
      <c r="G152" t="s">
        <v>49</v>
      </c>
      <c r="H152" t="s">
        <v>26</v>
      </c>
      <c r="L152" t="s">
        <v>310</v>
      </c>
      <c r="M152">
        <v>123553</v>
      </c>
      <c r="N152">
        <v>174</v>
      </c>
      <c r="O152" t="s">
        <v>29</v>
      </c>
      <c r="P152" t="s">
        <v>30</v>
      </c>
      <c r="Q152" t="s">
        <v>52</v>
      </c>
      <c r="R152">
        <v>145000000</v>
      </c>
      <c r="S152">
        <v>2012</v>
      </c>
      <c r="T152">
        <v>7.3</v>
      </c>
      <c r="U152">
        <v>1.6</v>
      </c>
      <c r="V152">
        <v>-41599308</v>
      </c>
      <c r="W152" t="s">
        <v>38</v>
      </c>
    </row>
    <row r="153" spans="1:23" x14ac:dyDescent="0.3">
      <c r="A153" t="s">
        <v>311</v>
      </c>
      <c r="B153">
        <v>135</v>
      </c>
      <c r="C153">
        <v>90</v>
      </c>
      <c r="D153">
        <v>110332737</v>
      </c>
      <c r="E153" t="s">
        <v>48</v>
      </c>
      <c r="F153" t="s">
        <v>56</v>
      </c>
      <c r="L153" t="s">
        <v>312</v>
      </c>
      <c r="M153">
        <v>110788</v>
      </c>
      <c r="N153">
        <v>258</v>
      </c>
      <c r="O153" t="s">
        <v>29</v>
      </c>
      <c r="P153" t="s">
        <v>30</v>
      </c>
      <c r="Q153" t="s">
        <v>31</v>
      </c>
      <c r="R153">
        <v>100000000</v>
      </c>
      <c r="S153">
        <v>2005</v>
      </c>
      <c r="T153">
        <v>6.1</v>
      </c>
      <c r="U153">
        <v>1.5</v>
      </c>
      <c r="V153">
        <v>10332737</v>
      </c>
      <c r="W153" t="s">
        <v>21</v>
      </c>
    </row>
    <row r="154" spans="1:23" x14ac:dyDescent="0.3">
      <c r="A154" t="s">
        <v>313</v>
      </c>
      <c r="B154">
        <v>190</v>
      </c>
      <c r="C154">
        <v>154</v>
      </c>
      <c r="D154">
        <v>111110575</v>
      </c>
      <c r="E154" t="s">
        <v>24</v>
      </c>
      <c r="F154" t="s">
        <v>55</v>
      </c>
      <c r="G154" t="s">
        <v>54</v>
      </c>
      <c r="H154" t="s">
        <v>58</v>
      </c>
      <c r="L154" t="s">
        <v>314</v>
      </c>
      <c r="M154">
        <v>317166</v>
      </c>
      <c r="N154">
        <v>928</v>
      </c>
      <c r="O154" t="s">
        <v>29</v>
      </c>
      <c r="P154" t="s">
        <v>30</v>
      </c>
      <c r="Q154" t="s">
        <v>213</v>
      </c>
      <c r="R154">
        <v>140000000</v>
      </c>
      <c r="S154">
        <v>2003</v>
      </c>
      <c r="T154">
        <v>7.7</v>
      </c>
      <c r="U154">
        <v>2.6</v>
      </c>
      <c r="V154">
        <v>-28889425</v>
      </c>
      <c r="W154" t="s">
        <v>38</v>
      </c>
    </row>
    <row r="155" spans="1:23" x14ac:dyDescent="0.3">
      <c r="A155" t="s">
        <v>94</v>
      </c>
      <c r="B155">
        <v>314</v>
      </c>
      <c r="C155">
        <v>150</v>
      </c>
      <c r="D155">
        <v>65007045</v>
      </c>
      <c r="E155" t="s">
        <v>24</v>
      </c>
      <c r="F155" t="s">
        <v>25</v>
      </c>
      <c r="G155" t="s">
        <v>55</v>
      </c>
      <c r="L155" t="s">
        <v>315</v>
      </c>
      <c r="M155">
        <v>128682</v>
      </c>
      <c r="N155">
        <v>657</v>
      </c>
      <c r="O155" t="s">
        <v>29</v>
      </c>
      <c r="P155" t="s">
        <v>37</v>
      </c>
      <c r="Q155" t="s">
        <v>31</v>
      </c>
      <c r="R155">
        <v>140000000</v>
      </c>
      <c r="S155">
        <v>2014</v>
      </c>
      <c r="T155">
        <v>6.1</v>
      </c>
      <c r="U155">
        <v>2.5</v>
      </c>
      <c r="V155">
        <v>-74992955</v>
      </c>
      <c r="W155" t="s">
        <v>38</v>
      </c>
    </row>
    <row r="156" spans="1:23" x14ac:dyDescent="0.3">
      <c r="A156" t="s">
        <v>138</v>
      </c>
      <c r="B156">
        <v>518</v>
      </c>
      <c r="C156">
        <v>127</v>
      </c>
      <c r="D156">
        <v>257704099</v>
      </c>
      <c r="E156" t="s">
        <v>24</v>
      </c>
      <c r="F156" t="s">
        <v>25</v>
      </c>
      <c r="G156" t="s">
        <v>27</v>
      </c>
      <c r="L156" t="s">
        <v>316</v>
      </c>
      <c r="M156">
        <v>504419</v>
      </c>
      <c r="N156">
        <v>1559</v>
      </c>
      <c r="O156" t="s">
        <v>29</v>
      </c>
      <c r="P156" t="s">
        <v>30</v>
      </c>
      <c r="Q156" t="s">
        <v>31</v>
      </c>
      <c r="R156">
        <v>150000000</v>
      </c>
      <c r="S156">
        <v>2009</v>
      </c>
      <c r="T156">
        <v>8</v>
      </c>
      <c r="U156">
        <v>2.1</v>
      </c>
      <c r="V156">
        <v>107704099</v>
      </c>
      <c r="W156" t="s">
        <v>21</v>
      </c>
    </row>
    <row r="157" spans="1:23" x14ac:dyDescent="0.3">
      <c r="A157" t="s">
        <v>43</v>
      </c>
      <c r="B157">
        <v>291</v>
      </c>
      <c r="C157">
        <v>121</v>
      </c>
      <c r="D157">
        <v>403706375</v>
      </c>
      <c r="E157" t="s">
        <v>24</v>
      </c>
      <c r="F157" t="s">
        <v>25</v>
      </c>
      <c r="G157" t="s">
        <v>26</v>
      </c>
      <c r="H157" t="s">
        <v>44</v>
      </c>
      <c r="L157" t="s">
        <v>317</v>
      </c>
      <c r="M157">
        <v>544665</v>
      </c>
      <c r="N157">
        <v>2012</v>
      </c>
      <c r="O157" t="s">
        <v>29</v>
      </c>
      <c r="P157" t="s">
        <v>30</v>
      </c>
      <c r="Q157" t="s">
        <v>31</v>
      </c>
      <c r="R157">
        <v>139000000</v>
      </c>
      <c r="S157">
        <v>2002</v>
      </c>
      <c r="T157">
        <v>7.3</v>
      </c>
      <c r="U157">
        <v>2</v>
      </c>
      <c r="V157">
        <v>264706375</v>
      </c>
      <c r="W157" t="s">
        <v>21</v>
      </c>
    </row>
    <row r="158" spans="1:23" x14ac:dyDescent="0.3">
      <c r="A158" t="s">
        <v>209</v>
      </c>
      <c r="B158">
        <v>292</v>
      </c>
      <c r="C158">
        <v>102</v>
      </c>
      <c r="D158">
        <v>176997107</v>
      </c>
      <c r="E158" t="s">
        <v>24</v>
      </c>
      <c r="F158" t="s">
        <v>25</v>
      </c>
      <c r="G158" t="s">
        <v>47</v>
      </c>
      <c r="H158" t="s">
        <v>48</v>
      </c>
      <c r="I158" t="s">
        <v>49</v>
      </c>
      <c r="J158" t="s">
        <v>26</v>
      </c>
      <c r="L158" t="s">
        <v>318</v>
      </c>
      <c r="M158">
        <v>221128</v>
      </c>
      <c r="N158">
        <v>343</v>
      </c>
      <c r="O158" t="s">
        <v>29</v>
      </c>
      <c r="P158" t="s">
        <v>30</v>
      </c>
      <c r="Q158" t="s">
        <v>52</v>
      </c>
      <c r="R158">
        <v>145000000</v>
      </c>
      <c r="S158">
        <v>2014</v>
      </c>
      <c r="T158">
        <v>7.9</v>
      </c>
      <c r="U158">
        <v>1.7</v>
      </c>
      <c r="V158">
        <v>31997107</v>
      </c>
      <c r="W158" t="s">
        <v>21</v>
      </c>
    </row>
    <row r="159" spans="1:23" x14ac:dyDescent="0.3">
      <c r="A159" t="s">
        <v>319</v>
      </c>
      <c r="B159">
        <v>184</v>
      </c>
      <c r="C159">
        <v>126</v>
      </c>
      <c r="D159">
        <v>31141074</v>
      </c>
      <c r="E159" t="s">
        <v>24</v>
      </c>
      <c r="F159" t="s">
        <v>25</v>
      </c>
      <c r="G159" t="s">
        <v>26</v>
      </c>
      <c r="L159" t="s">
        <v>320</v>
      </c>
      <c r="M159">
        <v>51892</v>
      </c>
      <c r="N159">
        <v>273</v>
      </c>
      <c r="O159" t="s">
        <v>29</v>
      </c>
      <c r="P159" t="s">
        <v>30</v>
      </c>
      <c r="Q159" t="s">
        <v>31</v>
      </c>
      <c r="R159">
        <v>140000000</v>
      </c>
      <c r="S159">
        <v>2016</v>
      </c>
      <c r="T159">
        <v>5.5</v>
      </c>
      <c r="U159">
        <v>2.1</v>
      </c>
      <c r="V159">
        <v>-108858926</v>
      </c>
      <c r="W159" t="s">
        <v>38</v>
      </c>
    </row>
    <row r="160" spans="1:23" x14ac:dyDescent="0.3">
      <c r="A160" t="s">
        <v>175</v>
      </c>
      <c r="B160">
        <v>145</v>
      </c>
      <c r="C160">
        <v>121</v>
      </c>
      <c r="D160">
        <v>31704416</v>
      </c>
      <c r="E160" t="s">
        <v>24</v>
      </c>
      <c r="F160" t="s">
        <v>25</v>
      </c>
      <c r="G160" t="s">
        <v>27</v>
      </c>
      <c r="H160" t="s">
        <v>35</v>
      </c>
      <c r="L160" t="s">
        <v>321</v>
      </c>
      <c r="M160">
        <v>45455</v>
      </c>
      <c r="N160">
        <v>388</v>
      </c>
      <c r="O160" t="s">
        <v>29</v>
      </c>
      <c r="P160" t="s">
        <v>30</v>
      </c>
      <c r="Q160" t="s">
        <v>31</v>
      </c>
      <c r="R160">
        <v>135000000</v>
      </c>
      <c r="S160">
        <v>2005</v>
      </c>
      <c r="T160">
        <v>5</v>
      </c>
      <c r="U160">
        <v>2</v>
      </c>
      <c r="V160">
        <v>-103295584</v>
      </c>
      <c r="W160" t="s">
        <v>38</v>
      </c>
    </row>
    <row r="161" spans="1:23" x14ac:dyDescent="0.3">
      <c r="A161" t="s">
        <v>66</v>
      </c>
      <c r="B161">
        <v>451</v>
      </c>
      <c r="C161">
        <v>215</v>
      </c>
      <c r="D161">
        <v>107503316</v>
      </c>
      <c r="E161" t="s">
        <v>24</v>
      </c>
      <c r="F161" t="s">
        <v>55</v>
      </c>
      <c r="G161" t="s">
        <v>60</v>
      </c>
      <c r="H161" t="s">
        <v>27</v>
      </c>
      <c r="L161" t="s">
        <v>322</v>
      </c>
      <c r="M161">
        <v>392474</v>
      </c>
      <c r="N161">
        <v>1229</v>
      </c>
      <c r="O161" t="s">
        <v>29</v>
      </c>
      <c r="P161" t="s">
        <v>30</v>
      </c>
      <c r="Q161" t="s">
        <v>213</v>
      </c>
      <c r="R161">
        <v>130000000</v>
      </c>
      <c r="S161">
        <v>2009</v>
      </c>
      <c r="T161">
        <v>7.7</v>
      </c>
      <c r="U161">
        <v>3.6</v>
      </c>
      <c r="V161">
        <v>-22496684</v>
      </c>
      <c r="W161" t="s">
        <v>38</v>
      </c>
    </row>
    <row r="162" spans="1:23" x14ac:dyDescent="0.3">
      <c r="A162" t="s">
        <v>323</v>
      </c>
      <c r="B162">
        <v>141</v>
      </c>
      <c r="C162">
        <v>127</v>
      </c>
      <c r="D162">
        <v>129734803</v>
      </c>
      <c r="E162" t="s">
        <v>24</v>
      </c>
      <c r="F162" t="s">
        <v>56</v>
      </c>
      <c r="G162" t="s">
        <v>35</v>
      </c>
      <c r="L162" t="s">
        <v>324</v>
      </c>
      <c r="M162">
        <v>127497</v>
      </c>
      <c r="N162">
        <v>287</v>
      </c>
      <c r="O162" t="s">
        <v>29</v>
      </c>
      <c r="P162" t="s">
        <v>30</v>
      </c>
      <c r="Q162" t="s">
        <v>213</v>
      </c>
      <c r="R162">
        <v>140000000</v>
      </c>
      <c r="S162">
        <v>1998</v>
      </c>
      <c r="T162">
        <v>6.6</v>
      </c>
      <c r="U162">
        <v>2.1</v>
      </c>
      <c r="V162">
        <v>-10265197</v>
      </c>
      <c r="W162" t="s">
        <v>38</v>
      </c>
    </row>
    <row r="163" spans="1:23" x14ac:dyDescent="0.3">
      <c r="A163" t="s">
        <v>325</v>
      </c>
      <c r="B163">
        <v>267</v>
      </c>
      <c r="C163">
        <v>138</v>
      </c>
      <c r="D163">
        <v>132122995</v>
      </c>
      <c r="E163" t="s">
        <v>24</v>
      </c>
      <c r="F163" t="s">
        <v>27</v>
      </c>
      <c r="L163" t="s">
        <v>326</v>
      </c>
      <c r="M163">
        <v>212106</v>
      </c>
      <c r="N163">
        <v>1445</v>
      </c>
      <c r="O163" t="s">
        <v>29</v>
      </c>
      <c r="P163" t="s">
        <v>30</v>
      </c>
      <c r="Q163" t="s">
        <v>31</v>
      </c>
      <c r="R163">
        <v>137000000</v>
      </c>
      <c r="S163">
        <v>2003</v>
      </c>
      <c r="T163">
        <v>5.7</v>
      </c>
      <c r="U163">
        <v>2.2999999999999998</v>
      </c>
      <c r="V163">
        <v>-4877005</v>
      </c>
      <c r="W163" t="s">
        <v>38</v>
      </c>
    </row>
    <row r="164" spans="1:23" x14ac:dyDescent="0.3">
      <c r="A164" t="s">
        <v>327</v>
      </c>
      <c r="B164">
        <v>351</v>
      </c>
      <c r="C164">
        <v>122</v>
      </c>
      <c r="D164">
        <v>122512052</v>
      </c>
      <c r="E164" t="s">
        <v>24</v>
      </c>
      <c r="F164" t="s">
        <v>25</v>
      </c>
      <c r="G164" t="s">
        <v>27</v>
      </c>
      <c r="H164" t="s">
        <v>35</v>
      </c>
      <c r="L164" t="s">
        <v>328</v>
      </c>
      <c r="M164">
        <v>146352</v>
      </c>
      <c r="N164">
        <v>288</v>
      </c>
      <c r="O164" t="s">
        <v>29</v>
      </c>
      <c r="P164" t="s">
        <v>30</v>
      </c>
      <c r="Q164" t="s">
        <v>31</v>
      </c>
      <c r="R164">
        <v>130000000</v>
      </c>
      <c r="S164">
        <v>2013</v>
      </c>
      <c r="T164">
        <v>5.8</v>
      </c>
      <c r="U164">
        <v>2</v>
      </c>
      <c r="V164">
        <v>-7487948</v>
      </c>
      <c r="W164" t="s">
        <v>38</v>
      </c>
    </row>
    <row r="165" spans="1:23" x14ac:dyDescent="0.3">
      <c r="A165" t="s">
        <v>329</v>
      </c>
      <c r="B165">
        <v>163</v>
      </c>
      <c r="C165">
        <v>124</v>
      </c>
      <c r="D165">
        <v>68642452</v>
      </c>
      <c r="E165" t="s">
        <v>24</v>
      </c>
      <c r="F165" t="s">
        <v>25</v>
      </c>
      <c r="G165" t="s">
        <v>48</v>
      </c>
      <c r="H165" t="s">
        <v>35</v>
      </c>
      <c r="L165" t="s">
        <v>330</v>
      </c>
      <c r="M165">
        <v>77673</v>
      </c>
      <c r="N165">
        <v>463</v>
      </c>
      <c r="O165" t="s">
        <v>29</v>
      </c>
      <c r="P165" t="s">
        <v>37</v>
      </c>
      <c r="Q165" t="s">
        <v>31</v>
      </c>
      <c r="R165">
        <v>130000000</v>
      </c>
      <c r="S165">
        <v>2005</v>
      </c>
      <c r="T165">
        <v>6</v>
      </c>
      <c r="U165">
        <v>2.1</v>
      </c>
      <c r="V165">
        <v>-61357548</v>
      </c>
      <c r="W165" t="s">
        <v>38</v>
      </c>
    </row>
    <row r="166" spans="1:23" x14ac:dyDescent="0.3">
      <c r="A166" t="s">
        <v>331</v>
      </c>
      <c r="B166">
        <v>166</v>
      </c>
      <c r="C166">
        <v>106</v>
      </c>
      <c r="D166">
        <v>32131830</v>
      </c>
      <c r="E166" t="s">
        <v>24</v>
      </c>
      <c r="F166" t="s">
        <v>25</v>
      </c>
      <c r="G166" t="s">
        <v>47</v>
      </c>
      <c r="H166" t="s">
        <v>26</v>
      </c>
      <c r="I166" t="s">
        <v>44</v>
      </c>
      <c r="J166" t="s">
        <v>27</v>
      </c>
      <c r="L166" t="s">
        <v>332</v>
      </c>
      <c r="M166">
        <v>72259</v>
      </c>
      <c r="N166">
        <v>788</v>
      </c>
      <c r="O166" t="s">
        <v>29</v>
      </c>
      <c r="P166" t="s">
        <v>30</v>
      </c>
      <c r="Q166" t="s">
        <v>31</v>
      </c>
      <c r="R166">
        <v>137000000</v>
      </c>
      <c r="S166">
        <v>2001</v>
      </c>
      <c r="T166">
        <v>6.4</v>
      </c>
      <c r="U166">
        <v>1.8</v>
      </c>
      <c r="V166">
        <v>-104868170</v>
      </c>
      <c r="W166" t="s">
        <v>38</v>
      </c>
    </row>
    <row r="167" spans="1:23" x14ac:dyDescent="0.3">
      <c r="A167" t="s">
        <v>279</v>
      </c>
      <c r="B167">
        <v>510</v>
      </c>
      <c r="C167">
        <v>124</v>
      </c>
      <c r="D167">
        <v>176636816</v>
      </c>
      <c r="E167" t="s">
        <v>24</v>
      </c>
      <c r="F167" t="s">
        <v>25</v>
      </c>
      <c r="G167" t="s">
        <v>27</v>
      </c>
      <c r="L167" t="s">
        <v>333</v>
      </c>
      <c r="M167">
        <v>508818</v>
      </c>
      <c r="N167">
        <v>679</v>
      </c>
      <c r="O167" t="s">
        <v>29</v>
      </c>
      <c r="P167" t="s">
        <v>30</v>
      </c>
      <c r="Q167" t="s">
        <v>31</v>
      </c>
      <c r="R167">
        <v>140000000</v>
      </c>
      <c r="S167">
        <v>2011</v>
      </c>
      <c r="T167">
        <v>6.9</v>
      </c>
      <c r="U167">
        <v>2.1</v>
      </c>
      <c r="V167">
        <v>36636816</v>
      </c>
      <c r="W167" t="s">
        <v>21</v>
      </c>
    </row>
    <row r="168" spans="1:23" x14ac:dyDescent="0.3">
      <c r="A168" t="s">
        <v>237</v>
      </c>
      <c r="B168">
        <v>197</v>
      </c>
      <c r="C168">
        <v>128</v>
      </c>
      <c r="D168">
        <v>126930660</v>
      </c>
      <c r="E168" t="s">
        <v>24</v>
      </c>
      <c r="F168" t="s">
        <v>25</v>
      </c>
      <c r="G168" t="s">
        <v>35</v>
      </c>
      <c r="L168" t="s">
        <v>334</v>
      </c>
      <c r="M168">
        <v>157519</v>
      </c>
      <c r="N168">
        <v>683</v>
      </c>
      <c r="O168" t="s">
        <v>29</v>
      </c>
      <c r="P168" t="s">
        <v>37</v>
      </c>
      <c r="Q168" t="s">
        <v>31</v>
      </c>
      <c r="R168">
        <v>135000000</v>
      </c>
      <c r="S168">
        <v>1999</v>
      </c>
      <c r="T168">
        <v>6.4</v>
      </c>
      <c r="U168">
        <v>2.1</v>
      </c>
      <c r="V168">
        <v>-8069340</v>
      </c>
      <c r="W168" t="s">
        <v>38</v>
      </c>
    </row>
    <row r="169" spans="1:23" x14ac:dyDescent="0.3">
      <c r="A169" t="s">
        <v>335</v>
      </c>
      <c r="B169">
        <v>244</v>
      </c>
      <c r="C169">
        <v>138</v>
      </c>
      <c r="D169">
        <v>93926386</v>
      </c>
      <c r="E169" t="s">
        <v>24</v>
      </c>
      <c r="F169" t="s">
        <v>25</v>
      </c>
      <c r="G169" t="s">
        <v>55</v>
      </c>
      <c r="H169" t="s">
        <v>54</v>
      </c>
      <c r="I169" t="s">
        <v>58</v>
      </c>
      <c r="L169" t="s">
        <v>336</v>
      </c>
      <c r="M169">
        <v>168207</v>
      </c>
      <c r="N169">
        <v>684</v>
      </c>
      <c r="O169" t="s">
        <v>29</v>
      </c>
      <c r="P169" t="s">
        <v>30</v>
      </c>
      <c r="Q169" t="s">
        <v>31</v>
      </c>
      <c r="R169">
        <v>150000000</v>
      </c>
      <c r="S169">
        <v>2003</v>
      </c>
      <c r="T169">
        <v>7.4</v>
      </c>
      <c r="U169">
        <v>2.2999999999999998</v>
      </c>
      <c r="V169">
        <v>-56073614</v>
      </c>
      <c r="W169" t="s">
        <v>38</v>
      </c>
    </row>
    <row r="170" spans="1:23" x14ac:dyDescent="0.3">
      <c r="A170" t="s">
        <v>337</v>
      </c>
      <c r="B170">
        <v>322</v>
      </c>
      <c r="C170">
        <v>115</v>
      </c>
      <c r="D170">
        <v>292298923</v>
      </c>
      <c r="E170" t="s">
        <v>25</v>
      </c>
      <c r="F170" t="s">
        <v>55</v>
      </c>
      <c r="G170" t="s">
        <v>26</v>
      </c>
      <c r="H170" t="s">
        <v>44</v>
      </c>
      <c r="L170" t="s">
        <v>338</v>
      </c>
      <c r="M170">
        <v>185394</v>
      </c>
      <c r="N170">
        <v>329</v>
      </c>
      <c r="O170" t="s">
        <v>29</v>
      </c>
      <c r="P170" t="s">
        <v>30</v>
      </c>
      <c r="Q170" t="s">
        <v>31</v>
      </c>
      <c r="R170">
        <v>120000000</v>
      </c>
      <c r="S170">
        <v>2012</v>
      </c>
      <c r="T170">
        <v>5.5</v>
      </c>
      <c r="U170">
        <v>1.9</v>
      </c>
      <c r="V170">
        <v>172298923</v>
      </c>
      <c r="W170" t="s">
        <v>21</v>
      </c>
    </row>
    <row r="171" spans="1:23" x14ac:dyDescent="0.3">
      <c r="A171" t="s">
        <v>263</v>
      </c>
      <c r="B171">
        <v>156</v>
      </c>
      <c r="C171">
        <v>100</v>
      </c>
      <c r="D171">
        <v>63992328</v>
      </c>
      <c r="E171" t="s">
        <v>47</v>
      </c>
      <c r="F171" t="s">
        <v>48</v>
      </c>
      <c r="G171" t="s">
        <v>49</v>
      </c>
      <c r="H171" t="s">
        <v>50</v>
      </c>
      <c r="L171" t="s">
        <v>339</v>
      </c>
      <c r="M171">
        <v>32399</v>
      </c>
      <c r="N171">
        <v>79</v>
      </c>
      <c r="O171" t="s">
        <v>29</v>
      </c>
      <c r="P171" t="s">
        <v>143</v>
      </c>
      <c r="Q171" t="s">
        <v>52</v>
      </c>
      <c r="R171">
        <v>135000000</v>
      </c>
      <c r="S171">
        <v>2011</v>
      </c>
      <c r="T171">
        <v>5.9</v>
      </c>
      <c r="U171">
        <v>1.7</v>
      </c>
      <c r="V171">
        <v>-71007672</v>
      </c>
      <c r="W171" t="s">
        <v>38</v>
      </c>
    </row>
    <row r="172" spans="1:23" x14ac:dyDescent="0.3">
      <c r="A172" t="s">
        <v>340</v>
      </c>
      <c r="B172">
        <v>354</v>
      </c>
      <c r="C172">
        <v>135</v>
      </c>
      <c r="D172">
        <v>134518390</v>
      </c>
      <c r="E172" t="s">
        <v>24</v>
      </c>
      <c r="F172" t="s">
        <v>25</v>
      </c>
      <c r="G172" t="s">
        <v>27</v>
      </c>
      <c r="L172" t="s">
        <v>341</v>
      </c>
      <c r="M172">
        <v>326286</v>
      </c>
      <c r="N172">
        <v>643</v>
      </c>
      <c r="O172" t="s">
        <v>29</v>
      </c>
      <c r="P172" t="s">
        <v>30</v>
      </c>
      <c r="Q172" t="s">
        <v>31</v>
      </c>
      <c r="R172">
        <v>150000000</v>
      </c>
      <c r="S172">
        <v>2008</v>
      </c>
      <c r="T172">
        <v>6.8</v>
      </c>
      <c r="U172">
        <v>2.2000000000000002</v>
      </c>
      <c r="V172">
        <v>-15481610</v>
      </c>
      <c r="W172" t="s">
        <v>38</v>
      </c>
    </row>
    <row r="173" spans="1:23" x14ac:dyDescent="0.3">
      <c r="A173" t="s">
        <v>149</v>
      </c>
      <c r="B173">
        <v>252</v>
      </c>
      <c r="C173">
        <v>117</v>
      </c>
      <c r="D173">
        <v>52792307</v>
      </c>
      <c r="E173" t="s">
        <v>25</v>
      </c>
      <c r="F173" t="s">
        <v>49</v>
      </c>
      <c r="G173" t="s">
        <v>26</v>
      </c>
      <c r="L173" t="s">
        <v>342</v>
      </c>
      <c r="M173">
        <v>12572</v>
      </c>
      <c r="N173">
        <v>106</v>
      </c>
      <c r="O173" t="s">
        <v>29</v>
      </c>
      <c r="P173" t="s">
        <v>37</v>
      </c>
      <c r="Q173" t="s">
        <v>52</v>
      </c>
      <c r="R173">
        <v>140000000</v>
      </c>
      <c r="S173">
        <v>2016</v>
      </c>
      <c r="T173">
        <v>6.8</v>
      </c>
      <c r="U173">
        <v>2</v>
      </c>
      <c r="V173">
        <v>-87207693</v>
      </c>
      <c r="W173" t="s">
        <v>38</v>
      </c>
    </row>
    <row r="174" spans="1:23" x14ac:dyDescent="0.3">
      <c r="A174" t="s">
        <v>343</v>
      </c>
      <c r="B174">
        <v>556</v>
      </c>
      <c r="C174">
        <v>156</v>
      </c>
      <c r="D174">
        <v>183635922</v>
      </c>
      <c r="E174" t="s">
        <v>25</v>
      </c>
      <c r="F174" t="s">
        <v>55</v>
      </c>
      <c r="G174" t="s">
        <v>35</v>
      </c>
      <c r="H174" t="s">
        <v>53</v>
      </c>
      <c r="L174" t="s">
        <v>344</v>
      </c>
      <c r="M174">
        <v>406020</v>
      </c>
      <c r="N174">
        <v>1188</v>
      </c>
      <c r="O174" t="s">
        <v>29</v>
      </c>
      <c r="P174" t="s">
        <v>30</v>
      </c>
      <c r="Q174" t="s">
        <v>213</v>
      </c>
      <c r="R174">
        <v>135000000</v>
      </c>
      <c r="S174">
        <v>2015</v>
      </c>
      <c r="T174">
        <v>8.1</v>
      </c>
      <c r="U174">
        <v>2.6</v>
      </c>
      <c r="V174">
        <v>48635922</v>
      </c>
      <c r="W174" t="s">
        <v>21</v>
      </c>
    </row>
    <row r="175" spans="1:23" x14ac:dyDescent="0.3">
      <c r="A175" t="s">
        <v>345</v>
      </c>
      <c r="B175">
        <v>166</v>
      </c>
      <c r="C175">
        <v>96</v>
      </c>
      <c r="D175">
        <v>83024900</v>
      </c>
      <c r="E175" t="s">
        <v>25</v>
      </c>
      <c r="F175" t="s">
        <v>47</v>
      </c>
      <c r="G175" t="s">
        <v>48</v>
      </c>
      <c r="H175" t="s">
        <v>49</v>
      </c>
      <c r="I175" t="s">
        <v>61</v>
      </c>
      <c r="L175" t="s">
        <v>346</v>
      </c>
      <c r="M175">
        <v>62424</v>
      </c>
      <c r="N175">
        <v>90</v>
      </c>
      <c r="O175" t="s">
        <v>29</v>
      </c>
      <c r="P175" t="s">
        <v>30</v>
      </c>
      <c r="Q175" t="s">
        <v>52</v>
      </c>
      <c r="R175">
        <v>135000000</v>
      </c>
      <c r="S175">
        <v>2013</v>
      </c>
      <c r="T175">
        <v>6.5</v>
      </c>
      <c r="U175">
        <v>1.6</v>
      </c>
      <c r="V175">
        <v>-51975100</v>
      </c>
      <c r="W175" t="s">
        <v>38</v>
      </c>
    </row>
    <row r="176" spans="1:23" x14ac:dyDescent="0.3">
      <c r="A176" t="s">
        <v>32</v>
      </c>
      <c r="B176">
        <v>362</v>
      </c>
      <c r="C176">
        <v>107</v>
      </c>
      <c r="D176">
        <v>123207194</v>
      </c>
      <c r="E176" t="s">
        <v>25</v>
      </c>
      <c r="F176" t="s">
        <v>47</v>
      </c>
      <c r="G176" t="s">
        <v>48</v>
      </c>
      <c r="H176" t="s">
        <v>49</v>
      </c>
      <c r="I176" t="s">
        <v>53</v>
      </c>
      <c r="L176" t="s">
        <v>347</v>
      </c>
      <c r="M176">
        <v>183208</v>
      </c>
      <c r="N176">
        <v>337</v>
      </c>
      <c r="O176" t="s">
        <v>29</v>
      </c>
      <c r="P176" t="s">
        <v>30</v>
      </c>
      <c r="Q176" t="s">
        <v>52</v>
      </c>
      <c r="R176">
        <v>135000000</v>
      </c>
      <c r="S176">
        <v>2011</v>
      </c>
      <c r="T176">
        <v>7.2</v>
      </c>
      <c r="U176">
        <v>1.8</v>
      </c>
      <c r="V176">
        <v>-11792806</v>
      </c>
      <c r="W176" t="s">
        <v>38</v>
      </c>
    </row>
    <row r="177" spans="1:23" x14ac:dyDescent="0.3">
      <c r="A177" t="s">
        <v>252</v>
      </c>
      <c r="B177">
        <v>153</v>
      </c>
      <c r="C177">
        <v>92</v>
      </c>
      <c r="D177">
        <v>83348920</v>
      </c>
      <c r="E177" t="s">
        <v>25</v>
      </c>
      <c r="F177" t="s">
        <v>47</v>
      </c>
      <c r="G177" t="s">
        <v>48</v>
      </c>
      <c r="H177" t="s">
        <v>49</v>
      </c>
      <c r="L177" t="s">
        <v>348</v>
      </c>
      <c r="M177">
        <v>60230</v>
      </c>
      <c r="N177">
        <v>118</v>
      </c>
      <c r="O177" t="s">
        <v>29</v>
      </c>
      <c r="P177" t="s">
        <v>30</v>
      </c>
      <c r="Q177" t="s">
        <v>52</v>
      </c>
      <c r="R177">
        <v>132000000</v>
      </c>
      <c r="S177">
        <v>2014</v>
      </c>
      <c r="T177">
        <v>6.7</v>
      </c>
      <c r="U177">
        <v>1.5</v>
      </c>
      <c r="V177">
        <v>-48651080</v>
      </c>
      <c r="W177" t="s">
        <v>38</v>
      </c>
    </row>
    <row r="178" spans="1:23" x14ac:dyDescent="0.3">
      <c r="A178" t="s">
        <v>349</v>
      </c>
      <c r="B178">
        <v>329</v>
      </c>
      <c r="C178">
        <v>115</v>
      </c>
      <c r="D178">
        <v>227137090</v>
      </c>
      <c r="E178" t="s">
        <v>24</v>
      </c>
      <c r="F178" t="s">
        <v>60</v>
      </c>
      <c r="G178" t="s">
        <v>35</v>
      </c>
      <c r="L178" t="s">
        <v>350</v>
      </c>
      <c r="M178">
        <v>491077</v>
      </c>
      <c r="N178">
        <v>820</v>
      </c>
      <c r="O178" t="s">
        <v>29</v>
      </c>
      <c r="P178" t="s">
        <v>30</v>
      </c>
      <c r="Q178" t="s">
        <v>31</v>
      </c>
      <c r="R178">
        <v>110000000</v>
      </c>
      <c r="S178">
        <v>2007</v>
      </c>
      <c r="T178">
        <v>8.1</v>
      </c>
      <c r="U178">
        <v>1.9</v>
      </c>
      <c r="V178">
        <v>117137090</v>
      </c>
      <c r="W178" t="s">
        <v>21</v>
      </c>
    </row>
    <row r="179" spans="1:23" x14ac:dyDescent="0.3">
      <c r="A179" t="s">
        <v>351</v>
      </c>
      <c r="B179">
        <v>266</v>
      </c>
      <c r="C179">
        <v>92</v>
      </c>
      <c r="D179">
        <v>215395021</v>
      </c>
      <c r="E179" t="s">
        <v>24</v>
      </c>
      <c r="F179" t="s">
        <v>25</v>
      </c>
      <c r="G179" t="s">
        <v>47</v>
      </c>
      <c r="H179" t="s">
        <v>48</v>
      </c>
      <c r="I179" t="s">
        <v>49</v>
      </c>
      <c r="L179" t="s">
        <v>352</v>
      </c>
      <c r="M179">
        <v>307029</v>
      </c>
      <c r="N179">
        <v>360</v>
      </c>
      <c r="O179" t="s">
        <v>29</v>
      </c>
      <c r="P179" t="s">
        <v>30</v>
      </c>
      <c r="Q179" t="s">
        <v>52</v>
      </c>
      <c r="R179">
        <v>130000000</v>
      </c>
      <c r="S179">
        <v>2008</v>
      </c>
      <c r="T179">
        <v>7.6</v>
      </c>
      <c r="U179">
        <v>1.5</v>
      </c>
      <c r="V179">
        <v>85395021</v>
      </c>
      <c r="W179" t="s">
        <v>21</v>
      </c>
    </row>
    <row r="180" spans="1:23" x14ac:dyDescent="0.3">
      <c r="A180" t="s">
        <v>353</v>
      </c>
      <c r="B180">
        <v>517</v>
      </c>
      <c r="C180">
        <v>117</v>
      </c>
      <c r="D180">
        <v>180191634</v>
      </c>
      <c r="E180" t="s">
        <v>24</v>
      </c>
      <c r="F180" t="s">
        <v>25</v>
      </c>
      <c r="G180" t="s">
        <v>48</v>
      </c>
      <c r="H180" t="s">
        <v>27</v>
      </c>
      <c r="L180" t="s">
        <v>354</v>
      </c>
      <c r="M180">
        <v>313866</v>
      </c>
      <c r="N180">
        <v>549</v>
      </c>
      <c r="O180" t="s">
        <v>29</v>
      </c>
      <c r="P180" t="s">
        <v>30</v>
      </c>
      <c r="Q180" t="s">
        <v>31</v>
      </c>
      <c r="R180">
        <v>130000000</v>
      </c>
      <c r="S180">
        <v>2015</v>
      </c>
      <c r="T180">
        <v>7.4</v>
      </c>
      <c r="U180">
        <v>2</v>
      </c>
      <c r="V180">
        <v>50191634</v>
      </c>
      <c r="W180" t="s">
        <v>21</v>
      </c>
    </row>
    <row r="181" spans="1:23" x14ac:dyDescent="0.3">
      <c r="A181" t="s">
        <v>223</v>
      </c>
      <c r="B181">
        <v>502</v>
      </c>
      <c r="C181">
        <v>146</v>
      </c>
      <c r="D181">
        <v>424645577</v>
      </c>
      <c r="E181" t="s">
        <v>25</v>
      </c>
      <c r="F181" t="s">
        <v>27</v>
      </c>
      <c r="G181" t="s">
        <v>35</v>
      </c>
      <c r="L181" t="s">
        <v>355</v>
      </c>
      <c r="M181">
        <v>498397</v>
      </c>
      <c r="N181">
        <v>706</v>
      </c>
      <c r="O181" t="s">
        <v>29</v>
      </c>
      <c r="P181" t="s">
        <v>30</v>
      </c>
      <c r="Q181" t="s">
        <v>31</v>
      </c>
      <c r="R181">
        <v>130000000</v>
      </c>
      <c r="S181">
        <v>2013</v>
      </c>
      <c r="T181">
        <v>7.6</v>
      </c>
      <c r="U181">
        <v>2.4</v>
      </c>
      <c r="V181">
        <v>294645577</v>
      </c>
      <c r="W181" t="s">
        <v>21</v>
      </c>
    </row>
    <row r="182" spans="1:23" x14ac:dyDescent="0.3">
      <c r="A182" t="s">
        <v>356</v>
      </c>
      <c r="B182">
        <v>165</v>
      </c>
      <c r="C182">
        <v>94</v>
      </c>
      <c r="D182">
        <v>177343675</v>
      </c>
      <c r="E182" t="s">
        <v>25</v>
      </c>
      <c r="F182" t="s">
        <v>47</v>
      </c>
      <c r="G182" t="s">
        <v>48</v>
      </c>
      <c r="H182" t="s">
        <v>49</v>
      </c>
      <c r="I182" t="s">
        <v>26</v>
      </c>
      <c r="J182" t="s">
        <v>27</v>
      </c>
      <c r="L182" t="s">
        <v>357</v>
      </c>
      <c r="M182">
        <v>70121</v>
      </c>
      <c r="N182">
        <v>214</v>
      </c>
      <c r="O182" t="s">
        <v>29</v>
      </c>
      <c r="P182" t="s">
        <v>30</v>
      </c>
      <c r="Q182" t="s">
        <v>52</v>
      </c>
      <c r="R182">
        <v>135000000</v>
      </c>
      <c r="S182">
        <v>2015</v>
      </c>
      <c r="T182">
        <v>6.7</v>
      </c>
      <c r="U182">
        <v>1.6</v>
      </c>
      <c r="V182">
        <v>42343675</v>
      </c>
      <c r="W182" t="s">
        <v>21</v>
      </c>
    </row>
    <row r="183" spans="1:23" x14ac:dyDescent="0.3">
      <c r="A183" t="s">
        <v>149</v>
      </c>
      <c r="B183">
        <v>401</v>
      </c>
      <c r="C183">
        <v>116</v>
      </c>
      <c r="D183">
        <v>234277056</v>
      </c>
      <c r="E183" t="s">
        <v>25</v>
      </c>
      <c r="F183" t="s">
        <v>27</v>
      </c>
      <c r="G183" t="s">
        <v>35</v>
      </c>
      <c r="L183" t="s">
        <v>358</v>
      </c>
      <c r="M183">
        <v>334345</v>
      </c>
      <c r="N183">
        <v>2741</v>
      </c>
      <c r="O183" t="s">
        <v>29</v>
      </c>
      <c r="P183" t="s">
        <v>30</v>
      </c>
      <c r="Q183" t="s">
        <v>31</v>
      </c>
      <c r="R183">
        <v>132000000</v>
      </c>
      <c r="S183">
        <v>2005</v>
      </c>
      <c r="T183">
        <v>6.5</v>
      </c>
      <c r="U183">
        <v>1.9</v>
      </c>
      <c r="V183">
        <v>102277056</v>
      </c>
      <c r="W183" t="s">
        <v>21</v>
      </c>
    </row>
    <row r="184" spans="1:23" x14ac:dyDescent="0.3">
      <c r="A184" t="s">
        <v>119</v>
      </c>
      <c r="B184">
        <v>94</v>
      </c>
      <c r="C184">
        <v>147</v>
      </c>
      <c r="D184">
        <v>138396624</v>
      </c>
      <c r="E184" t="s">
        <v>24</v>
      </c>
      <c r="F184" t="s">
        <v>48</v>
      </c>
      <c r="G184" t="s">
        <v>56</v>
      </c>
      <c r="H184" t="s">
        <v>35</v>
      </c>
      <c r="L184" t="s">
        <v>359</v>
      </c>
      <c r="M184">
        <v>178126</v>
      </c>
      <c r="N184">
        <v>511</v>
      </c>
      <c r="O184" t="s">
        <v>29</v>
      </c>
      <c r="P184" t="s">
        <v>30</v>
      </c>
      <c r="Q184" t="s">
        <v>213</v>
      </c>
      <c r="R184">
        <v>130000000</v>
      </c>
      <c r="S184">
        <v>2003</v>
      </c>
      <c r="T184">
        <v>6.6</v>
      </c>
      <c r="U184">
        <v>2.4</v>
      </c>
      <c r="V184">
        <v>8396624</v>
      </c>
      <c r="W184" t="s">
        <v>21</v>
      </c>
    </row>
    <row r="185" spans="1:23" x14ac:dyDescent="0.3">
      <c r="A185" t="s">
        <v>231</v>
      </c>
      <c r="B185">
        <v>246</v>
      </c>
      <c r="C185">
        <v>90</v>
      </c>
      <c r="D185">
        <v>149234747</v>
      </c>
      <c r="E185" t="s">
        <v>24</v>
      </c>
      <c r="F185" t="s">
        <v>25</v>
      </c>
      <c r="G185" t="s">
        <v>47</v>
      </c>
      <c r="H185" t="s">
        <v>48</v>
      </c>
      <c r="I185" t="s">
        <v>49</v>
      </c>
      <c r="J185" t="s">
        <v>26</v>
      </c>
      <c r="L185" t="s">
        <v>360</v>
      </c>
      <c r="M185">
        <v>114287</v>
      </c>
      <c r="N185">
        <v>137</v>
      </c>
      <c r="O185" t="s">
        <v>29</v>
      </c>
      <c r="P185" t="s">
        <v>30</v>
      </c>
      <c r="Q185" t="s">
        <v>52</v>
      </c>
      <c r="R185">
        <v>130000000</v>
      </c>
      <c r="S185">
        <v>2011</v>
      </c>
      <c r="T185">
        <v>6.7</v>
      </c>
      <c r="U185">
        <v>1.5</v>
      </c>
      <c r="V185">
        <v>19234747</v>
      </c>
      <c r="W185" t="s">
        <v>21</v>
      </c>
    </row>
    <row r="186" spans="1:23" x14ac:dyDescent="0.3">
      <c r="A186" t="s">
        <v>361</v>
      </c>
      <c r="B186">
        <v>330</v>
      </c>
      <c r="C186">
        <v>101</v>
      </c>
      <c r="D186">
        <v>118311368</v>
      </c>
      <c r="E186" t="s">
        <v>24</v>
      </c>
      <c r="F186" t="s">
        <v>56</v>
      </c>
      <c r="G186" t="s">
        <v>60</v>
      </c>
      <c r="H186" t="s">
        <v>35</v>
      </c>
      <c r="L186" t="s">
        <v>362</v>
      </c>
      <c r="M186">
        <v>245621</v>
      </c>
      <c r="N186">
        <v>514</v>
      </c>
      <c r="O186" t="s">
        <v>29</v>
      </c>
      <c r="P186" t="s">
        <v>30</v>
      </c>
      <c r="Q186" t="s">
        <v>31</v>
      </c>
      <c r="R186">
        <v>110000000</v>
      </c>
      <c r="S186">
        <v>2010</v>
      </c>
      <c r="T186">
        <v>6.4</v>
      </c>
      <c r="U186">
        <v>1.7</v>
      </c>
      <c r="V186">
        <v>8311368</v>
      </c>
      <c r="W186" t="s">
        <v>21</v>
      </c>
    </row>
    <row r="187" spans="1:23" x14ac:dyDescent="0.3">
      <c r="A187" t="s">
        <v>363</v>
      </c>
      <c r="B187">
        <v>434</v>
      </c>
      <c r="C187">
        <v>138</v>
      </c>
      <c r="D187">
        <v>101160529</v>
      </c>
      <c r="E187" t="s">
        <v>24</v>
      </c>
      <c r="F187" t="s">
        <v>25</v>
      </c>
      <c r="G187" t="s">
        <v>55</v>
      </c>
      <c r="L187" t="s">
        <v>364</v>
      </c>
      <c r="M187">
        <v>200022</v>
      </c>
      <c r="N187">
        <v>1240</v>
      </c>
      <c r="O187" t="s">
        <v>29</v>
      </c>
      <c r="P187" t="s">
        <v>30</v>
      </c>
      <c r="Q187" t="s">
        <v>31</v>
      </c>
      <c r="R187">
        <v>125000000</v>
      </c>
      <c r="S187">
        <v>2014</v>
      </c>
      <c r="T187">
        <v>5.8</v>
      </c>
      <c r="U187">
        <v>2.2999999999999998</v>
      </c>
      <c r="V187">
        <v>-23839471</v>
      </c>
      <c r="W187" t="s">
        <v>38</v>
      </c>
    </row>
    <row r="188" spans="1:23" x14ac:dyDescent="0.3">
      <c r="A188" t="s">
        <v>149</v>
      </c>
      <c r="B188">
        <v>440</v>
      </c>
      <c r="C188">
        <v>107</v>
      </c>
      <c r="D188">
        <v>77564037</v>
      </c>
      <c r="E188" t="s">
        <v>24</v>
      </c>
      <c r="F188" t="s">
        <v>25</v>
      </c>
      <c r="G188" t="s">
        <v>49</v>
      </c>
      <c r="H188" t="s">
        <v>60</v>
      </c>
      <c r="L188" t="s">
        <v>365</v>
      </c>
      <c r="M188">
        <v>177383</v>
      </c>
      <c r="N188">
        <v>447</v>
      </c>
      <c r="O188" t="s">
        <v>29</v>
      </c>
      <c r="P188" t="s">
        <v>30</v>
      </c>
      <c r="Q188" t="s">
        <v>52</v>
      </c>
      <c r="R188">
        <v>135000000</v>
      </c>
      <c r="S188">
        <v>2011</v>
      </c>
      <c r="T188">
        <v>7.4</v>
      </c>
      <c r="U188">
        <v>1.8</v>
      </c>
      <c r="V188">
        <v>-57435963</v>
      </c>
      <c r="W188" t="s">
        <v>38</v>
      </c>
    </row>
    <row r="189" spans="1:23" x14ac:dyDescent="0.3">
      <c r="A189" t="s">
        <v>366</v>
      </c>
      <c r="B189">
        <v>274</v>
      </c>
      <c r="C189">
        <v>142</v>
      </c>
      <c r="D189">
        <v>249358727</v>
      </c>
      <c r="E189" t="s">
        <v>25</v>
      </c>
      <c r="F189" t="s">
        <v>49</v>
      </c>
      <c r="G189" t="s">
        <v>26</v>
      </c>
      <c r="H189" t="s">
        <v>60</v>
      </c>
      <c r="L189" t="s">
        <v>367</v>
      </c>
      <c r="M189">
        <v>382255</v>
      </c>
      <c r="N189">
        <v>1504</v>
      </c>
      <c r="O189" t="s">
        <v>29</v>
      </c>
      <c r="P189" t="s">
        <v>37</v>
      </c>
      <c r="Q189" t="s">
        <v>52</v>
      </c>
      <c r="R189">
        <v>130000000</v>
      </c>
      <c r="S189">
        <v>2004</v>
      </c>
      <c r="T189">
        <v>7.8</v>
      </c>
      <c r="U189">
        <v>2.4</v>
      </c>
      <c r="V189">
        <v>119358727</v>
      </c>
      <c r="W189" t="s">
        <v>21</v>
      </c>
    </row>
    <row r="190" spans="1:23" x14ac:dyDescent="0.3">
      <c r="A190" t="s">
        <v>141</v>
      </c>
      <c r="B190">
        <v>245</v>
      </c>
      <c r="C190">
        <v>165</v>
      </c>
      <c r="D190">
        <v>49551662</v>
      </c>
      <c r="E190" t="s">
        <v>25</v>
      </c>
      <c r="F190" t="s">
        <v>55</v>
      </c>
      <c r="G190" t="s">
        <v>44</v>
      </c>
      <c r="H190" t="s">
        <v>58</v>
      </c>
      <c r="L190" t="s">
        <v>143</v>
      </c>
      <c r="M190">
        <v>102338</v>
      </c>
      <c r="N190">
        <v>450</v>
      </c>
      <c r="O190" t="s">
        <v>29</v>
      </c>
      <c r="P190" t="s">
        <v>143</v>
      </c>
      <c r="Q190" t="s">
        <v>31</v>
      </c>
      <c r="R190">
        <v>130000000</v>
      </c>
      <c r="S190">
        <v>2008</v>
      </c>
      <c r="T190">
        <v>6.6</v>
      </c>
      <c r="U190">
        <v>2.8</v>
      </c>
      <c r="V190">
        <v>-80448338</v>
      </c>
      <c r="W190" t="s">
        <v>38</v>
      </c>
    </row>
    <row r="191" spans="1:23" x14ac:dyDescent="0.3">
      <c r="A191" t="s">
        <v>285</v>
      </c>
      <c r="B191">
        <v>349</v>
      </c>
      <c r="C191">
        <v>100</v>
      </c>
      <c r="D191">
        <v>60522097</v>
      </c>
      <c r="E191" t="s">
        <v>24</v>
      </c>
      <c r="F191" t="s">
        <v>25</v>
      </c>
      <c r="G191" t="s">
        <v>27</v>
      </c>
      <c r="L191" t="s">
        <v>368</v>
      </c>
      <c r="M191">
        <v>158720</v>
      </c>
      <c r="N191">
        <v>744</v>
      </c>
      <c r="O191" t="s">
        <v>29</v>
      </c>
      <c r="P191" t="s">
        <v>30</v>
      </c>
      <c r="Q191" t="s">
        <v>31</v>
      </c>
      <c r="R191">
        <v>130000000</v>
      </c>
      <c r="S191">
        <v>2013</v>
      </c>
      <c r="T191">
        <v>4.9000000000000004</v>
      </c>
      <c r="U191">
        <v>1.7</v>
      </c>
      <c r="V191">
        <v>-69477903</v>
      </c>
      <c r="W191" t="s">
        <v>38</v>
      </c>
    </row>
    <row r="192" spans="1:23" x14ac:dyDescent="0.3">
      <c r="A192" t="s">
        <v>369</v>
      </c>
      <c r="B192">
        <v>145</v>
      </c>
      <c r="C192">
        <v>82</v>
      </c>
      <c r="D192">
        <v>137748063</v>
      </c>
      <c r="E192" t="s">
        <v>25</v>
      </c>
      <c r="F192" t="s">
        <v>47</v>
      </c>
      <c r="G192" t="s">
        <v>49</v>
      </c>
      <c r="H192" t="s">
        <v>35</v>
      </c>
      <c r="L192" t="s">
        <v>370</v>
      </c>
      <c r="M192">
        <v>38438</v>
      </c>
      <c r="N192">
        <v>241</v>
      </c>
      <c r="O192" t="s">
        <v>29</v>
      </c>
      <c r="P192" t="s">
        <v>30</v>
      </c>
      <c r="Q192" t="s">
        <v>52</v>
      </c>
      <c r="R192">
        <v>127500000</v>
      </c>
      <c r="S192">
        <v>2000</v>
      </c>
      <c r="T192">
        <v>6.5</v>
      </c>
      <c r="U192">
        <v>1.4</v>
      </c>
      <c r="V192">
        <v>10248063</v>
      </c>
      <c r="W192" t="s">
        <v>21</v>
      </c>
    </row>
    <row r="193" spans="1:23" x14ac:dyDescent="0.3">
      <c r="A193" t="s">
        <v>254</v>
      </c>
      <c r="B193">
        <v>154</v>
      </c>
      <c r="C193">
        <v>98</v>
      </c>
      <c r="D193">
        <v>113733726</v>
      </c>
      <c r="E193" t="s">
        <v>25</v>
      </c>
      <c r="F193" t="s">
        <v>48</v>
      </c>
      <c r="G193" t="s">
        <v>49</v>
      </c>
      <c r="H193" t="s">
        <v>26</v>
      </c>
      <c r="L193" t="s">
        <v>371</v>
      </c>
      <c r="M193">
        <v>67223</v>
      </c>
      <c r="N193">
        <v>126</v>
      </c>
      <c r="O193" t="s">
        <v>29</v>
      </c>
      <c r="P193" t="s">
        <v>30</v>
      </c>
      <c r="Q193" t="s">
        <v>52</v>
      </c>
      <c r="R193">
        <v>127000000</v>
      </c>
      <c r="S193">
        <v>2014</v>
      </c>
      <c r="T193">
        <v>6.2</v>
      </c>
      <c r="U193">
        <v>1.6</v>
      </c>
      <c r="V193">
        <v>-13266274</v>
      </c>
      <c r="W193" t="s">
        <v>38</v>
      </c>
    </row>
    <row r="194" spans="1:23" x14ac:dyDescent="0.3">
      <c r="A194" t="s">
        <v>372</v>
      </c>
      <c r="B194">
        <v>233</v>
      </c>
      <c r="C194">
        <v>95</v>
      </c>
      <c r="D194">
        <v>148337537</v>
      </c>
      <c r="E194" t="s">
        <v>24</v>
      </c>
      <c r="F194" t="s">
        <v>47</v>
      </c>
      <c r="G194" t="s">
        <v>48</v>
      </c>
      <c r="H194" t="s">
        <v>49</v>
      </c>
      <c r="I194" t="s">
        <v>27</v>
      </c>
      <c r="L194" t="s">
        <v>373</v>
      </c>
      <c r="M194">
        <v>172754</v>
      </c>
      <c r="N194">
        <v>187</v>
      </c>
      <c r="O194" t="s">
        <v>29</v>
      </c>
      <c r="P194" t="s">
        <v>30</v>
      </c>
      <c r="Q194" t="s">
        <v>52</v>
      </c>
      <c r="R194">
        <v>130000000</v>
      </c>
      <c r="S194">
        <v>2010</v>
      </c>
      <c r="T194">
        <v>7.3</v>
      </c>
      <c r="U194">
        <v>1.6</v>
      </c>
      <c r="V194">
        <v>18337537</v>
      </c>
      <c r="W194" t="s">
        <v>21</v>
      </c>
    </row>
    <row r="195" spans="1:23" x14ac:dyDescent="0.3">
      <c r="A195" t="s">
        <v>374</v>
      </c>
      <c r="B195">
        <v>258</v>
      </c>
      <c r="C195">
        <v>159</v>
      </c>
      <c r="D195">
        <v>317557891</v>
      </c>
      <c r="E195" t="s">
        <v>25</v>
      </c>
      <c r="F195" t="s">
        <v>49</v>
      </c>
      <c r="G195" t="s">
        <v>26</v>
      </c>
      <c r="L195" t="s">
        <v>375</v>
      </c>
      <c r="M195">
        <v>444683</v>
      </c>
      <c r="N195">
        <v>1571</v>
      </c>
      <c r="O195" t="s">
        <v>29</v>
      </c>
      <c r="P195" t="s">
        <v>37</v>
      </c>
      <c r="Q195" t="s">
        <v>52</v>
      </c>
      <c r="R195">
        <v>125000000</v>
      </c>
      <c r="S195">
        <v>2001</v>
      </c>
      <c r="T195">
        <v>7.5</v>
      </c>
      <c r="U195">
        <v>2.6</v>
      </c>
      <c r="V195">
        <v>192557891</v>
      </c>
      <c r="W195" t="s">
        <v>21</v>
      </c>
    </row>
    <row r="196" spans="1:23" x14ac:dyDescent="0.3">
      <c r="A196" t="s">
        <v>376</v>
      </c>
      <c r="B196">
        <v>208</v>
      </c>
      <c r="C196">
        <v>96</v>
      </c>
      <c r="D196">
        <v>33592415</v>
      </c>
      <c r="E196" t="s">
        <v>24</v>
      </c>
      <c r="F196" t="s">
        <v>48</v>
      </c>
      <c r="G196" t="s">
        <v>26</v>
      </c>
      <c r="L196" t="s">
        <v>377</v>
      </c>
      <c r="M196">
        <v>91640</v>
      </c>
      <c r="N196">
        <v>210</v>
      </c>
      <c r="O196" t="s">
        <v>29</v>
      </c>
      <c r="P196" t="s">
        <v>30</v>
      </c>
      <c r="Q196" t="s">
        <v>31</v>
      </c>
      <c r="R196">
        <v>130000000</v>
      </c>
      <c r="S196">
        <v>2013</v>
      </c>
      <c r="T196">
        <v>5.6</v>
      </c>
      <c r="U196">
        <v>1.6</v>
      </c>
      <c r="V196">
        <v>-96407585</v>
      </c>
      <c r="W196" t="s">
        <v>38</v>
      </c>
    </row>
    <row r="197" spans="1:23" x14ac:dyDescent="0.3">
      <c r="A197" t="s">
        <v>32</v>
      </c>
      <c r="B197">
        <v>271</v>
      </c>
      <c r="C197">
        <v>143</v>
      </c>
      <c r="D197">
        <v>305388685</v>
      </c>
      <c r="E197" t="s">
        <v>24</v>
      </c>
      <c r="F197" t="s">
        <v>25</v>
      </c>
      <c r="G197" t="s">
        <v>26</v>
      </c>
      <c r="L197" t="s">
        <v>378</v>
      </c>
      <c r="M197">
        <v>809474</v>
      </c>
      <c r="N197">
        <v>2113</v>
      </c>
      <c r="O197" t="s">
        <v>29</v>
      </c>
      <c r="P197" t="s">
        <v>30</v>
      </c>
      <c r="Q197" t="s">
        <v>31</v>
      </c>
      <c r="R197">
        <v>140000000</v>
      </c>
      <c r="S197">
        <v>2003</v>
      </c>
      <c r="T197">
        <v>8.1</v>
      </c>
      <c r="U197">
        <v>2.4</v>
      </c>
      <c r="V197">
        <v>165388685</v>
      </c>
      <c r="W197" t="s">
        <v>21</v>
      </c>
    </row>
    <row r="198" spans="1:23" x14ac:dyDescent="0.3">
      <c r="A198" t="s">
        <v>223</v>
      </c>
      <c r="B198">
        <v>403</v>
      </c>
      <c r="C198">
        <v>123</v>
      </c>
      <c r="D198">
        <v>337103873</v>
      </c>
      <c r="E198" t="s">
        <v>25</v>
      </c>
      <c r="F198" t="s">
        <v>27</v>
      </c>
      <c r="G198" t="s">
        <v>35</v>
      </c>
      <c r="L198" t="s">
        <v>379</v>
      </c>
      <c r="M198">
        <v>305008</v>
      </c>
      <c r="N198">
        <v>591</v>
      </c>
      <c r="O198" t="s">
        <v>29</v>
      </c>
      <c r="P198" t="s">
        <v>30</v>
      </c>
      <c r="Q198" t="s">
        <v>31</v>
      </c>
      <c r="R198">
        <v>125000000</v>
      </c>
      <c r="S198">
        <v>2014</v>
      </c>
      <c r="T198">
        <v>6.7</v>
      </c>
      <c r="U198">
        <v>2</v>
      </c>
      <c r="V198">
        <v>212103873</v>
      </c>
      <c r="W198" t="s">
        <v>21</v>
      </c>
    </row>
    <row r="199" spans="1:23" x14ac:dyDescent="0.3">
      <c r="A199" t="s">
        <v>265</v>
      </c>
      <c r="B199">
        <v>294</v>
      </c>
      <c r="C199">
        <v>174</v>
      </c>
      <c r="D199">
        <v>217536138</v>
      </c>
      <c r="E199" t="s">
        <v>60</v>
      </c>
      <c r="F199" t="s">
        <v>35</v>
      </c>
      <c r="L199" t="s">
        <v>380</v>
      </c>
      <c r="M199">
        <v>314253</v>
      </c>
      <c r="N199">
        <v>1966</v>
      </c>
      <c r="O199" t="s">
        <v>29</v>
      </c>
      <c r="P199" t="s">
        <v>30</v>
      </c>
      <c r="Q199" t="s">
        <v>31</v>
      </c>
      <c r="R199">
        <v>125000000</v>
      </c>
      <c r="S199">
        <v>2006</v>
      </c>
      <c r="T199">
        <v>6.6</v>
      </c>
      <c r="U199">
        <v>2.9</v>
      </c>
      <c r="V199">
        <v>92536138</v>
      </c>
      <c r="W199" t="s">
        <v>21</v>
      </c>
    </row>
    <row r="200" spans="1:23" x14ac:dyDescent="0.3">
      <c r="A200" t="s">
        <v>381</v>
      </c>
      <c r="B200">
        <v>159</v>
      </c>
      <c r="C200">
        <v>101</v>
      </c>
      <c r="D200">
        <v>131536019</v>
      </c>
      <c r="E200" t="s">
        <v>25</v>
      </c>
      <c r="F200" t="s">
        <v>47</v>
      </c>
      <c r="G200" t="s">
        <v>48</v>
      </c>
      <c r="H200" t="s">
        <v>49</v>
      </c>
      <c r="I200" t="s">
        <v>50</v>
      </c>
      <c r="L200" t="s">
        <v>382</v>
      </c>
      <c r="M200">
        <v>58498</v>
      </c>
      <c r="N200">
        <v>99</v>
      </c>
      <c r="O200" t="s">
        <v>29</v>
      </c>
      <c r="P200" t="s">
        <v>30</v>
      </c>
      <c r="Q200" t="s">
        <v>118</v>
      </c>
      <c r="R200">
        <v>103000000</v>
      </c>
      <c r="S200">
        <v>2014</v>
      </c>
      <c r="T200">
        <v>6.4</v>
      </c>
      <c r="U200">
        <v>1.7</v>
      </c>
      <c r="V200">
        <v>28536019</v>
      </c>
      <c r="W200" t="s">
        <v>21</v>
      </c>
    </row>
    <row r="201" spans="1:23" x14ac:dyDescent="0.3">
      <c r="A201" t="s">
        <v>68</v>
      </c>
      <c r="B201">
        <v>289</v>
      </c>
      <c r="C201">
        <v>134</v>
      </c>
      <c r="D201">
        <v>214948780</v>
      </c>
      <c r="E201" t="s">
        <v>24</v>
      </c>
      <c r="F201" t="s">
        <v>25</v>
      </c>
      <c r="G201" t="s">
        <v>26</v>
      </c>
      <c r="H201" t="s">
        <v>27</v>
      </c>
      <c r="I201" t="s">
        <v>35</v>
      </c>
      <c r="L201" t="s">
        <v>383</v>
      </c>
      <c r="M201">
        <v>405973</v>
      </c>
      <c r="N201">
        <v>1055</v>
      </c>
      <c r="O201" t="s">
        <v>29</v>
      </c>
      <c r="P201" t="s">
        <v>115</v>
      </c>
      <c r="Q201" t="s">
        <v>31</v>
      </c>
      <c r="R201">
        <v>110000000</v>
      </c>
      <c r="S201">
        <v>2003</v>
      </c>
      <c r="T201">
        <v>7.5</v>
      </c>
      <c r="U201">
        <v>2.2000000000000002</v>
      </c>
      <c r="V201">
        <v>104948780</v>
      </c>
      <c r="W201" t="s">
        <v>21</v>
      </c>
    </row>
    <row r="202" spans="1:23" x14ac:dyDescent="0.3">
      <c r="A202" t="s">
        <v>153</v>
      </c>
      <c r="B202">
        <v>342</v>
      </c>
      <c r="C202">
        <v>132</v>
      </c>
      <c r="D202">
        <v>209805005</v>
      </c>
      <c r="E202" t="s">
        <v>24</v>
      </c>
      <c r="F202" t="s">
        <v>56</v>
      </c>
      <c r="G202" t="s">
        <v>35</v>
      </c>
      <c r="L202" t="s">
        <v>384</v>
      </c>
      <c r="M202">
        <v>284792</v>
      </c>
      <c r="N202">
        <v>366</v>
      </c>
      <c r="O202" t="s">
        <v>29</v>
      </c>
      <c r="P202" t="s">
        <v>30</v>
      </c>
      <c r="Q202" t="s">
        <v>31</v>
      </c>
      <c r="R202">
        <v>125000000</v>
      </c>
      <c r="S202">
        <v>2011</v>
      </c>
      <c r="T202">
        <v>7.3</v>
      </c>
      <c r="U202">
        <v>2.2000000000000002</v>
      </c>
      <c r="V202">
        <v>84805005</v>
      </c>
      <c r="W202" t="s">
        <v>21</v>
      </c>
    </row>
    <row r="203" spans="1:23" x14ac:dyDescent="0.3">
      <c r="A203" t="s">
        <v>385</v>
      </c>
      <c r="B203">
        <v>382</v>
      </c>
      <c r="C203">
        <v>129</v>
      </c>
      <c r="D203">
        <v>186830669</v>
      </c>
      <c r="E203" t="s">
        <v>24</v>
      </c>
      <c r="F203" t="s">
        <v>25</v>
      </c>
      <c r="G203" t="s">
        <v>56</v>
      </c>
      <c r="H203" t="s">
        <v>60</v>
      </c>
      <c r="I203" t="s">
        <v>35</v>
      </c>
      <c r="L203" t="s">
        <v>386</v>
      </c>
      <c r="M203">
        <v>338635</v>
      </c>
      <c r="N203">
        <v>412</v>
      </c>
      <c r="O203" t="s">
        <v>29</v>
      </c>
      <c r="P203" t="s">
        <v>30</v>
      </c>
      <c r="Q203" t="s">
        <v>31</v>
      </c>
      <c r="R203">
        <v>125000000</v>
      </c>
      <c r="S203">
        <v>2011</v>
      </c>
      <c r="T203">
        <v>7.5</v>
      </c>
      <c r="U203">
        <v>2.2000000000000002</v>
      </c>
      <c r="V203">
        <v>61830669</v>
      </c>
      <c r="W203" t="s">
        <v>21</v>
      </c>
    </row>
    <row r="204" spans="1:23" x14ac:dyDescent="0.3">
      <c r="A204" t="s">
        <v>340</v>
      </c>
      <c r="B204">
        <v>344</v>
      </c>
      <c r="C204">
        <v>106</v>
      </c>
      <c r="D204">
        <v>163192114</v>
      </c>
      <c r="E204" t="s">
        <v>24</v>
      </c>
      <c r="F204" t="s">
        <v>25</v>
      </c>
      <c r="G204" t="s">
        <v>26</v>
      </c>
      <c r="L204" t="s">
        <v>387</v>
      </c>
      <c r="M204">
        <v>229679</v>
      </c>
      <c r="N204">
        <v>637</v>
      </c>
      <c r="O204" t="s">
        <v>29</v>
      </c>
      <c r="P204" t="s">
        <v>30</v>
      </c>
      <c r="Q204" t="s">
        <v>31</v>
      </c>
      <c r="R204">
        <v>125000000</v>
      </c>
      <c r="S204">
        <v>2010</v>
      </c>
      <c r="T204">
        <v>5.8</v>
      </c>
      <c r="U204">
        <v>1.8</v>
      </c>
      <c r="V204">
        <v>38192114</v>
      </c>
      <c r="W204" t="s">
        <v>21</v>
      </c>
    </row>
    <row r="205" spans="1:23" x14ac:dyDescent="0.3">
      <c r="A205" t="s">
        <v>388</v>
      </c>
      <c r="B205">
        <v>196</v>
      </c>
      <c r="C205">
        <v>113</v>
      </c>
      <c r="D205">
        <v>119412921</v>
      </c>
      <c r="E205" t="s">
        <v>24</v>
      </c>
      <c r="F205" t="s">
        <v>27</v>
      </c>
      <c r="L205" t="s">
        <v>389</v>
      </c>
      <c r="M205">
        <v>240241</v>
      </c>
      <c r="N205">
        <v>391</v>
      </c>
      <c r="O205" t="s">
        <v>29</v>
      </c>
      <c r="P205" t="s">
        <v>30</v>
      </c>
      <c r="Q205" t="s">
        <v>213</v>
      </c>
      <c r="R205">
        <v>65000000</v>
      </c>
      <c r="S205">
        <v>1990</v>
      </c>
      <c r="T205">
        <v>7.5</v>
      </c>
      <c r="U205">
        <v>1.9</v>
      </c>
      <c r="V205">
        <v>54412921</v>
      </c>
      <c r="W205" t="s">
        <v>21</v>
      </c>
    </row>
    <row r="206" spans="1:23" x14ac:dyDescent="0.3">
      <c r="A206" t="s">
        <v>390</v>
      </c>
      <c r="B206">
        <v>85</v>
      </c>
      <c r="C206">
        <v>102</v>
      </c>
      <c r="D206">
        <v>32694788</v>
      </c>
      <c r="E206" t="s">
        <v>24</v>
      </c>
      <c r="F206" t="s">
        <v>25</v>
      </c>
      <c r="G206" t="s">
        <v>54</v>
      </c>
      <c r="L206" t="s">
        <v>391</v>
      </c>
      <c r="M206">
        <v>101411</v>
      </c>
      <c r="N206">
        <v>546</v>
      </c>
      <c r="O206" t="s">
        <v>29</v>
      </c>
      <c r="P206" t="s">
        <v>30</v>
      </c>
      <c r="Q206" t="s">
        <v>213</v>
      </c>
      <c r="R206">
        <v>85000000</v>
      </c>
      <c r="S206">
        <v>1999</v>
      </c>
      <c r="T206">
        <v>6.6</v>
      </c>
      <c r="U206">
        <v>1.7</v>
      </c>
      <c r="V206">
        <v>-52305212</v>
      </c>
      <c r="W206" t="s">
        <v>38</v>
      </c>
    </row>
    <row r="207" spans="1:23" x14ac:dyDescent="0.3">
      <c r="A207" t="s">
        <v>392</v>
      </c>
      <c r="B207">
        <v>436</v>
      </c>
      <c r="C207">
        <v>135</v>
      </c>
      <c r="D207">
        <v>113165635</v>
      </c>
      <c r="E207" t="s">
        <v>24</v>
      </c>
      <c r="F207" t="s">
        <v>25</v>
      </c>
      <c r="G207" t="s">
        <v>35</v>
      </c>
      <c r="L207" t="s">
        <v>393</v>
      </c>
      <c r="M207">
        <v>229823</v>
      </c>
      <c r="N207">
        <v>504</v>
      </c>
      <c r="O207" t="s">
        <v>29</v>
      </c>
      <c r="P207" t="s">
        <v>30</v>
      </c>
      <c r="Q207" t="s">
        <v>31</v>
      </c>
      <c r="R207">
        <v>125000000</v>
      </c>
      <c r="S207">
        <v>2012</v>
      </c>
      <c r="T207">
        <v>6.7</v>
      </c>
      <c r="U207">
        <v>2.2000000000000002</v>
      </c>
      <c r="V207">
        <v>-11834365</v>
      </c>
      <c r="W207" t="s">
        <v>38</v>
      </c>
    </row>
    <row r="208" spans="1:23" x14ac:dyDescent="0.3">
      <c r="A208" t="s">
        <v>394</v>
      </c>
      <c r="B208">
        <v>183</v>
      </c>
      <c r="C208">
        <v>125</v>
      </c>
      <c r="D208">
        <v>107285004</v>
      </c>
      <c r="E208" t="s">
        <v>24</v>
      </c>
      <c r="L208" t="s">
        <v>395</v>
      </c>
      <c r="M208">
        <v>189855</v>
      </c>
      <c r="N208">
        <v>1018</v>
      </c>
      <c r="O208" t="s">
        <v>29</v>
      </c>
      <c r="P208" t="s">
        <v>30</v>
      </c>
      <c r="Q208" t="s">
        <v>31</v>
      </c>
      <c r="R208">
        <v>125000000</v>
      </c>
      <c r="S208">
        <v>1997</v>
      </c>
      <c r="T208">
        <v>3.7</v>
      </c>
      <c r="U208">
        <v>2.1</v>
      </c>
      <c r="V208">
        <v>-17714996</v>
      </c>
      <c r="W208" t="s">
        <v>38</v>
      </c>
    </row>
    <row r="209" spans="1:23" x14ac:dyDescent="0.3">
      <c r="A209" t="s">
        <v>265</v>
      </c>
      <c r="B209">
        <v>175</v>
      </c>
      <c r="C209">
        <v>110</v>
      </c>
      <c r="D209">
        <v>260031035</v>
      </c>
      <c r="E209" t="s">
        <v>48</v>
      </c>
      <c r="F209" t="s">
        <v>49</v>
      </c>
      <c r="G209" t="s">
        <v>26</v>
      </c>
      <c r="L209" t="s">
        <v>396</v>
      </c>
      <c r="M209">
        <v>141414</v>
      </c>
      <c r="N209">
        <v>482</v>
      </c>
      <c r="O209" t="s">
        <v>29</v>
      </c>
      <c r="P209" t="s">
        <v>30</v>
      </c>
      <c r="Q209" t="s">
        <v>52</v>
      </c>
      <c r="R209">
        <v>123000000</v>
      </c>
      <c r="S209">
        <v>2000</v>
      </c>
      <c r="T209">
        <v>6</v>
      </c>
      <c r="U209">
        <v>1.8</v>
      </c>
      <c r="V209">
        <v>137031035</v>
      </c>
      <c r="W209" t="s">
        <v>21</v>
      </c>
    </row>
    <row r="210" spans="1:23" x14ac:dyDescent="0.3">
      <c r="A210" t="s">
        <v>157</v>
      </c>
      <c r="B210">
        <v>239</v>
      </c>
      <c r="C210">
        <v>124</v>
      </c>
      <c r="D210">
        <v>186739919</v>
      </c>
      <c r="E210" t="s">
        <v>24</v>
      </c>
      <c r="F210" t="s">
        <v>25</v>
      </c>
      <c r="G210" t="s">
        <v>27</v>
      </c>
      <c r="H210" t="s">
        <v>35</v>
      </c>
      <c r="L210" t="s">
        <v>397</v>
      </c>
      <c r="M210">
        <v>333248</v>
      </c>
      <c r="N210">
        <v>1159</v>
      </c>
      <c r="O210" t="s">
        <v>29</v>
      </c>
      <c r="P210" t="s">
        <v>30</v>
      </c>
      <c r="Q210" t="s">
        <v>31</v>
      </c>
      <c r="R210">
        <v>125000000</v>
      </c>
      <c r="S210">
        <v>2004</v>
      </c>
      <c r="T210">
        <v>6.4</v>
      </c>
      <c r="U210">
        <v>2.1</v>
      </c>
      <c r="V210">
        <v>61739919</v>
      </c>
      <c r="W210" t="s">
        <v>21</v>
      </c>
    </row>
    <row r="211" spans="1:23" x14ac:dyDescent="0.3">
      <c r="A211" t="s">
        <v>398</v>
      </c>
      <c r="B211">
        <v>237</v>
      </c>
      <c r="C211">
        <v>123</v>
      </c>
      <c r="D211">
        <v>215397307</v>
      </c>
      <c r="E211" t="s">
        <v>24</v>
      </c>
      <c r="F211" t="s">
        <v>25</v>
      </c>
      <c r="G211" t="s">
        <v>35</v>
      </c>
      <c r="L211" t="s">
        <v>399</v>
      </c>
      <c r="M211">
        <v>242188</v>
      </c>
      <c r="N211">
        <v>1426</v>
      </c>
      <c r="O211" t="s">
        <v>29</v>
      </c>
      <c r="P211" t="s">
        <v>30</v>
      </c>
      <c r="Q211" t="s">
        <v>31</v>
      </c>
      <c r="R211">
        <v>125000000</v>
      </c>
      <c r="S211">
        <v>2000</v>
      </c>
      <c r="T211">
        <v>6.1</v>
      </c>
      <c r="U211">
        <v>2</v>
      </c>
      <c r="V211">
        <v>90397307</v>
      </c>
      <c r="W211" t="s">
        <v>21</v>
      </c>
    </row>
    <row r="212" spans="1:23" x14ac:dyDescent="0.3">
      <c r="A212" t="s">
        <v>227</v>
      </c>
      <c r="B212">
        <v>231</v>
      </c>
      <c r="C212">
        <v>130</v>
      </c>
      <c r="D212">
        <v>182618434</v>
      </c>
      <c r="E212" t="s">
        <v>24</v>
      </c>
      <c r="F212" t="s">
        <v>25</v>
      </c>
      <c r="G212" t="s">
        <v>55</v>
      </c>
      <c r="H212" t="s">
        <v>35</v>
      </c>
      <c r="L212" t="s">
        <v>400</v>
      </c>
      <c r="M212">
        <v>133076</v>
      </c>
      <c r="N212">
        <v>779</v>
      </c>
      <c r="O212" t="s">
        <v>29</v>
      </c>
      <c r="P212" t="s">
        <v>30</v>
      </c>
      <c r="Q212" t="s">
        <v>31</v>
      </c>
      <c r="R212">
        <v>140000000</v>
      </c>
      <c r="S212">
        <v>2000</v>
      </c>
      <c r="T212">
        <v>6.4</v>
      </c>
      <c r="U212">
        <v>2.2000000000000002</v>
      </c>
      <c r="V212">
        <v>42618434</v>
      </c>
      <c r="W212" t="s">
        <v>21</v>
      </c>
    </row>
    <row r="213" spans="1:23" x14ac:dyDescent="0.3">
      <c r="A213" t="s">
        <v>401</v>
      </c>
      <c r="B213">
        <v>262</v>
      </c>
      <c r="C213">
        <v>92</v>
      </c>
      <c r="D213">
        <v>131920333</v>
      </c>
      <c r="E213" t="s">
        <v>24</v>
      </c>
      <c r="F213" t="s">
        <v>25</v>
      </c>
      <c r="G213" t="s">
        <v>27</v>
      </c>
      <c r="H213" t="s">
        <v>35</v>
      </c>
      <c r="L213" t="s">
        <v>402</v>
      </c>
      <c r="M213">
        <v>213275</v>
      </c>
      <c r="N213">
        <v>436</v>
      </c>
      <c r="O213" t="s">
        <v>29</v>
      </c>
      <c r="P213" t="s">
        <v>30</v>
      </c>
      <c r="Q213" t="s">
        <v>52</v>
      </c>
      <c r="R213">
        <v>130000000</v>
      </c>
      <c r="S213">
        <v>2007</v>
      </c>
      <c r="T213">
        <v>5.6</v>
      </c>
      <c r="U213">
        <v>1.5</v>
      </c>
      <c r="V213">
        <v>1920333</v>
      </c>
      <c r="W213" t="s">
        <v>21</v>
      </c>
    </row>
    <row r="214" spans="1:23" x14ac:dyDescent="0.3">
      <c r="A214" t="s">
        <v>325</v>
      </c>
      <c r="B214">
        <v>552</v>
      </c>
      <c r="C214">
        <v>127</v>
      </c>
      <c r="D214">
        <v>124976634</v>
      </c>
      <c r="E214" t="s">
        <v>25</v>
      </c>
      <c r="F214" t="s">
        <v>55</v>
      </c>
      <c r="G214" t="s">
        <v>26</v>
      </c>
      <c r="L214" t="s">
        <v>403</v>
      </c>
      <c r="M214">
        <v>440084</v>
      </c>
      <c r="N214">
        <v>755</v>
      </c>
      <c r="O214" t="s">
        <v>29</v>
      </c>
      <c r="P214" t="s">
        <v>30</v>
      </c>
      <c r="Q214" t="s">
        <v>52</v>
      </c>
      <c r="R214">
        <v>120000000</v>
      </c>
      <c r="S214">
        <v>2012</v>
      </c>
      <c r="T214">
        <v>8</v>
      </c>
      <c r="U214">
        <v>2.1</v>
      </c>
      <c r="V214">
        <v>4976634</v>
      </c>
      <c r="W214" t="s">
        <v>21</v>
      </c>
    </row>
    <row r="215" spans="1:23" x14ac:dyDescent="0.3">
      <c r="A215" t="s">
        <v>404</v>
      </c>
      <c r="B215">
        <v>276</v>
      </c>
      <c r="C215">
        <v>123</v>
      </c>
      <c r="D215">
        <v>115802596</v>
      </c>
      <c r="E215" t="s">
        <v>24</v>
      </c>
      <c r="F215" t="s">
        <v>26</v>
      </c>
      <c r="G215" t="s">
        <v>35</v>
      </c>
      <c r="L215" t="s">
        <v>405</v>
      </c>
      <c r="M215">
        <v>182661</v>
      </c>
      <c r="N215">
        <v>681</v>
      </c>
      <c r="O215" t="s">
        <v>29</v>
      </c>
      <c r="P215" t="s">
        <v>30</v>
      </c>
      <c r="Q215" t="s">
        <v>31</v>
      </c>
      <c r="R215">
        <v>110000000</v>
      </c>
      <c r="S215">
        <v>2007</v>
      </c>
      <c r="T215">
        <v>5.2</v>
      </c>
      <c r="U215">
        <v>2</v>
      </c>
      <c r="V215">
        <v>5802596</v>
      </c>
      <c r="W215" t="s">
        <v>21</v>
      </c>
    </row>
    <row r="216" spans="1:23" x14ac:dyDescent="0.3">
      <c r="A216" t="s">
        <v>349</v>
      </c>
      <c r="B216">
        <v>267</v>
      </c>
      <c r="C216">
        <v>123</v>
      </c>
      <c r="D216">
        <v>108521835</v>
      </c>
      <c r="E216" t="s">
        <v>24</v>
      </c>
      <c r="F216" t="s">
        <v>35</v>
      </c>
      <c r="L216" t="s">
        <v>406</v>
      </c>
      <c r="M216">
        <v>40123</v>
      </c>
      <c r="N216">
        <v>297</v>
      </c>
      <c r="O216" t="s">
        <v>29</v>
      </c>
      <c r="P216" t="s">
        <v>37</v>
      </c>
      <c r="Q216" t="s">
        <v>31</v>
      </c>
      <c r="R216">
        <v>120000000</v>
      </c>
      <c r="S216">
        <v>2016</v>
      </c>
      <c r="T216">
        <v>7.1</v>
      </c>
      <c r="U216">
        <v>2</v>
      </c>
      <c r="V216">
        <v>-11478165</v>
      </c>
      <c r="W216" t="s">
        <v>38</v>
      </c>
    </row>
    <row r="217" spans="1:23" x14ac:dyDescent="0.3">
      <c r="A217" t="s">
        <v>132</v>
      </c>
      <c r="B217">
        <v>102</v>
      </c>
      <c r="C217">
        <v>107</v>
      </c>
      <c r="D217">
        <v>100685880</v>
      </c>
      <c r="E217" t="s">
        <v>24</v>
      </c>
      <c r="F217" t="s">
        <v>25</v>
      </c>
      <c r="G217" t="s">
        <v>48</v>
      </c>
      <c r="H217" t="s">
        <v>56</v>
      </c>
      <c r="L217" t="s">
        <v>407</v>
      </c>
      <c r="M217">
        <v>100821</v>
      </c>
      <c r="N217">
        <v>554</v>
      </c>
      <c r="O217" t="s">
        <v>29</v>
      </c>
      <c r="P217" t="s">
        <v>30</v>
      </c>
      <c r="Q217" t="s">
        <v>31</v>
      </c>
      <c r="R217">
        <v>120000000</v>
      </c>
      <c r="S217">
        <v>2003</v>
      </c>
      <c r="T217">
        <v>4.8</v>
      </c>
      <c r="U217">
        <v>1.8</v>
      </c>
      <c r="V217">
        <v>-19314120</v>
      </c>
      <c r="W217" t="s">
        <v>38</v>
      </c>
    </row>
    <row r="218" spans="1:23" x14ac:dyDescent="0.3">
      <c r="A218" t="s">
        <v>94</v>
      </c>
      <c r="B218">
        <v>775</v>
      </c>
      <c r="C218">
        <v>124</v>
      </c>
      <c r="D218">
        <v>126464904</v>
      </c>
      <c r="E218" t="s">
        <v>25</v>
      </c>
      <c r="F218" t="s">
        <v>60</v>
      </c>
      <c r="G218" t="s">
        <v>27</v>
      </c>
      <c r="L218" t="s">
        <v>408</v>
      </c>
      <c r="M218">
        <v>456260</v>
      </c>
      <c r="N218">
        <v>2326</v>
      </c>
      <c r="O218" t="s">
        <v>29</v>
      </c>
      <c r="P218" t="s">
        <v>30</v>
      </c>
      <c r="Q218" t="s">
        <v>213</v>
      </c>
      <c r="R218">
        <v>130000000</v>
      </c>
      <c r="S218">
        <v>2012</v>
      </c>
      <c r="T218">
        <v>7</v>
      </c>
      <c r="U218">
        <v>2.1</v>
      </c>
      <c r="V218">
        <v>-3535096</v>
      </c>
      <c r="W218" t="s">
        <v>38</v>
      </c>
    </row>
    <row r="219" spans="1:23" x14ac:dyDescent="0.3">
      <c r="A219" t="s">
        <v>295</v>
      </c>
      <c r="B219">
        <v>71</v>
      </c>
      <c r="C219">
        <v>77</v>
      </c>
      <c r="D219">
        <v>64736114</v>
      </c>
      <c r="E219" t="s">
        <v>25</v>
      </c>
      <c r="F219" t="s">
        <v>47</v>
      </c>
      <c r="G219" t="s">
        <v>48</v>
      </c>
      <c r="H219" t="s">
        <v>49</v>
      </c>
      <c r="I219" t="s">
        <v>26</v>
      </c>
      <c r="L219" t="s">
        <v>409</v>
      </c>
      <c r="M219">
        <v>36471</v>
      </c>
      <c r="N219">
        <v>69</v>
      </c>
      <c r="O219" t="s">
        <v>29</v>
      </c>
      <c r="P219" t="s">
        <v>30</v>
      </c>
      <c r="Q219" t="s">
        <v>52</v>
      </c>
      <c r="R219">
        <v>120000000</v>
      </c>
      <c r="S219">
        <v>2002</v>
      </c>
      <c r="T219">
        <v>5.4</v>
      </c>
      <c r="U219">
        <v>1.3</v>
      </c>
      <c r="V219">
        <v>-55263886</v>
      </c>
      <c r="W219" t="s">
        <v>38</v>
      </c>
    </row>
    <row r="220" spans="1:23" x14ac:dyDescent="0.3">
      <c r="A220" t="s">
        <v>410</v>
      </c>
      <c r="B220">
        <v>476</v>
      </c>
      <c r="C220">
        <v>109</v>
      </c>
      <c r="D220">
        <v>93050117</v>
      </c>
      <c r="E220" t="s">
        <v>24</v>
      </c>
      <c r="F220" t="s">
        <v>55</v>
      </c>
      <c r="G220" t="s">
        <v>27</v>
      </c>
      <c r="H220" t="s">
        <v>35</v>
      </c>
      <c r="L220" t="s">
        <v>411</v>
      </c>
      <c r="M220">
        <v>338087</v>
      </c>
      <c r="N220">
        <v>814</v>
      </c>
      <c r="O220" t="s">
        <v>29</v>
      </c>
      <c r="P220" t="s">
        <v>30</v>
      </c>
      <c r="Q220" t="s">
        <v>213</v>
      </c>
      <c r="R220">
        <v>115000000</v>
      </c>
      <c r="S220">
        <v>2013</v>
      </c>
      <c r="T220">
        <v>6.6</v>
      </c>
      <c r="U220">
        <v>1.8</v>
      </c>
      <c r="V220">
        <v>-21949883</v>
      </c>
      <c r="W220" t="s">
        <v>38</v>
      </c>
    </row>
    <row r="221" spans="1:23" x14ac:dyDescent="0.3">
      <c r="A221" t="s">
        <v>412</v>
      </c>
      <c r="B221">
        <v>207</v>
      </c>
      <c r="C221">
        <v>134</v>
      </c>
      <c r="D221">
        <v>57637485</v>
      </c>
      <c r="E221" t="s">
        <v>24</v>
      </c>
      <c r="F221" t="s">
        <v>25</v>
      </c>
      <c r="G221" t="s">
        <v>27</v>
      </c>
      <c r="H221" t="s">
        <v>35</v>
      </c>
      <c r="L221" t="s">
        <v>413</v>
      </c>
      <c r="M221">
        <v>183909</v>
      </c>
      <c r="N221">
        <v>666</v>
      </c>
      <c r="O221" t="s">
        <v>29</v>
      </c>
      <c r="P221" t="s">
        <v>30</v>
      </c>
      <c r="Q221" t="s">
        <v>31</v>
      </c>
      <c r="R221">
        <v>105000000</v>
      </c>
      <c r="S221">
        <v>2004</v>
      </c>
      <c r="T221">
        <v>6.7</v>
      </c>
      <c r="U221">
        <v>2.2000000000000002</v>
      </c>
      <c r="V221">
        <v>-47362515</v>
      </c>
      <c r="W221" t="s">
        <v>38</v>
      </c>
    </row>
    <row r="222" spans="1:23" x14ac:dyDescent="0.3">
      <c r="A222" t="s">
        <v>414</v>
      </c>
      <c r="B222">
        <v>492</v>
      </c>
      <c r="C222">
        <v>117</v>
      </c>
      <c r="D222">
        <v>58607007</v>
      </c>
      <c r="E222" t="s">
        <v>24</v>
      </c>
      <c r="F222" t="s">
        <v>56</v>
      </c>
      <c r="G222" t="s">
        <v>27</v>
      </c>
      <c r="H222" t="s">
        <v>35</v>
      </c>
      <c r="L222" t="s">
        <v>415</v>
      </c>
      <c r="M222">
        <v>182899</v>
      </c>
      <c r="N222">
        <v>630</v>
      </c>
      <c r="O222" t="s">
        <v>29</v>
      </c>
      <c r="P222" t="s">
        <v>30</v>
      </c>
      <c r="Q222" t="s">
        <v>31</v>
      </c>
      <c r="R222">
        <v>100000000</v>
      </c>
      <c r="S222">
        <v>2014</v>
      </c>
      <c r="T222">
        <v>6.2</v>
      </c>
      <c r="U222">
        <v>2</v>
      </c>
      <c r="V222">
        <v>-41392993</v>
      </c>
      <c r="W222" t="s">
        <v>38</v>
      </c>
    </row>
    <row r="223" spans="1:23" x14ac:dyDescent="0.3">
      <c r="A223" t="s">
        <v>160</v>
      </c>
      <c r="B223">
        <v>284</v>
      </c>
      <c r="C223">
        <v>135</v>
      </c>
      <c r="D223">
        <v>43929341</v>
      </c>
      <c r="E223" t="s">
        <v>24</v>
      </c>
      <c r="F223" t="s">
        <v>49</v>
      </c>
      <c r="G223" t="s">
        <v>61</v>
      </c>
      <c r="L223" t="s">
        <v>416</v>
      </c>
      <c r="M223">
        <v>57873</v>
      </c>
      <c r="N223">
        <v>414</v>
      </c>
      <c r="O223" t="s">
        <v>29</v>
      </c>
      <c r="P223" t="s">
        <v>30</v>
      </c>
      <c r="Q223" t="s">
        <v>52</v>
      </c>
      <c r="R223">
        <v>120000000</v>
      </c>
      <c r="S223">
        <v>2008</v>
      </c>
      <c r="T223">
        <v>6.1</v>
      </c>
      <c r="U223">
        <v>2.2000000000000002</v>
      </c>
      <c r="V223">
        <v>-76070659</v>
      </c>
      <c r="W223" t="s">
        <v>38</v>
      </c>
    </row>
    <row r="224" spans="1:23" x14ac:dyDescent="0.3">
      <c r="A224" t="s">
        <v>417</v>
      </c>
      <c r="B224">
        <v>168</v>
      </c>
      <c r="C224">
        <v>121</v>
      </c>
      <c r="D224">
        <v>30212620</v>
      </c>
      <c r="E224" t="s">
        <v>48</v>
      </c>
      <c r="F224" t="s">
        <v>55</v>
      </c>
      <c r="G224" t="s">
        <v>44</v>
      </c>
      <c r="L224" t="s">
        <v>418</v>
      </c>
      <c r="M224">
        <v>35066</v>
      </c>
      <c r="N224">
        <v>196</v>
      </c>
      <c r="O224" t="s">
        <v>29</v>
      </c>
      <c r="P224" t="s">
        <v>30</v>
      </c>
      <c r="Q224" t="s">
        <v>31</v>
      </c>
      <c r="R224">
        <v>120000000</v>
      </c>
      <c r="S224">
        <v>2010</v>
      </c>
      <c r="T224">
        <v>5.3</v>
      </c>
      <c r="U224">
        <v>2</v>
      </c>
      <c r="V224">
        <v>-89787380</v>
      </c>
      <c r="W224" t="s">
        <v>38</v>
      </c>
    </row>
    <row r="225" spans="1:23" x14ac:dyDescent="0.3">
      <c r="A225" t="s">
        <v>419</v>
      </c>
      <c r="B225">
        <v>283</v>
      </c>
      <c r="C225">
        <v>117</v>
      </c>
      <c r="D225">
        <v>76418654</v>
      </c>
      <c r="E225" t="s">
        <v>24</v>
      </c>
      <c r="F225" t="s">
        <v>48</v>
      </c>
      <c r="G225" t="s">
        <v>44</v>
      </c>
      <c r="L225" t="s">
        <v>420</v>
      </c>
      <c r="M225">
        <v>148280</v>
      </c>
      <c r="N225">
        <v>348</v>
      </c>
      <c r="O225" t="s">
        <v>29</v>
      </c>
      <c r="P225" t="s">
        <v>30</v>
      </c>
      <c r="Q225" t="s">
        <v>31</v>
      </c>
      <c r="R225">
        <v>117000000</v>
      </c>
      <c r="S225">
        <v>2010</v>
      </c>
      <c r="T225">
        <v>6.3</v>
      </c>
      <c r="U225">
        <v>2</v>
      </c>
      <c r="V225">
        <v>-40581346</v>
      </c>
      <c r="W225" t="s">
        <v>38</v>
      </c>
    </row>
    <row r="226" spans="1:23" x14ac:dyDescent="0.3">
      <c r="A226" t="s">
        <v>124</v>
      </c>
      <c r="B226">
        <v>539</v>
      </c>
      <c r="C226">
        <v>124</v>
      </c>
      <c r="D226">
        <v>89021735</v>
      </c>
      <c r="E226" t="s">
        <v>24</v>
      </c>
      <c r="F226" t="s">
        <v>25</v>
      </c>
      <c r="G226" t="s">
        <v>60</v>
      </c>
      <c r="H226" t="s">
        <v>27</v>
      </c>
      <c r="L226" t="s">
        <v>421</v>
      </c>
      <c r="M226">
        <v>387436</v>
      </c>
      <c r="N226">
        <v>892</v>
      </c>
      <c r="O226" t="s">
        <v>29</v>
      </c>
      <c r="P226" t="s">
        <v>30</v>
      </c>
      <c r="Q226" t="s">
        <v>31</v>
      </c>
      <c r="R226">
        <v>120000000</v>
      </c>
      <c r="S226">
        <v>2013</v>
      </c>
      <c r="T226">
        <v>7</v>
      </c>
      <c r="U226">
        <v>2.1</v>
      </c>
      <c r="V226">
        <v>-30978265</v>
      </c>
      <c r="W226" t="s">
        <v>38</v>
      </c>
    </row>
    <row r="227" spans="1:23" x14ac:dyDescent="0.3">
      <c r="A227" t="s">
        <v>422</v>
      </c>
      <c r="B227">
        <v>359</v>
      </c>
      <c r="C227">
        <v>140</v>
      </c>
      <c r="D227">
        <v>380262555</v>
      </c>
      <c r="E227" t="s">
        <v>24</v>
      </c>
      <c r="F227" t="s">
        <v>25</v>
      </c>
      <c r="G227" t="s">
        <v>26</v>
      </c>
      <c r="H227" t="s">
        <v>27</v>
      </c>
      <c r="L227" t="s">
        <v>423</v>
      </c>
      <c r="M227">
        <v>520104</v>
      </c>
      <c r="N227">
        <v>3286</v>
      </c>
      <c r="O227" t="s">
        <v>29</v>
      </c>
      <c r="P227" t="s">
        <v>30</v>
      </c>
      <c r="Q227" t="s">
        <v>31</v>
      </c>
      <c r="R227">
        <v>113000000</v>
      </c>
      <c r="S227">
        <v>2005</v>
      </c>
      <c r="T227">
        <v>7.6</v>
      </c>
      <c r="U227">
        <v>2.2999999999999998</v>
      </c>
      <c r="V227">
        <v>267262555</v>
      </c>
      <c r="W227" t="s">
        <v>21</v>
      </c>
    </row>
    <row r="228" spans="1:23" x14ac:dyDescent="0.3">
      <c r="A228" t="s">
        <v>422</v>
      </c>
      <c r="B228">
        <v>284</v>
      </c>
      <c r="C228">
        <v>142</v>
      </c>
      <c r="D228">
        <v>310675583</v>
      </c>
      <c r="E228" t="s">
        <v>24</v>
      </c>
      <c r="F228" t="s">
        <v>25</v>
      </c>
      <c r="G228" t="s">
        <v>26</v>
      </c>
      <c r="H228" t="s">
        <v>27</v>
      </c>
      <c r="L228" t="s">
        <v>424</v>
      </c>
      <c r="M228">
        <v>464310</v>
      </c>
      <c r="N228">
        <v>3516</v>
      </c>
      <c r="O228" t="s">
        <v>29</v>
      </c>
      <c r="P228" t="s">
        <v>30</v>
      </c>
      <c r="Q228" t="s">
        <v>52</v>
      </c>
      <c r="R228">
        <v>115000000</v>
      </c>
      <c r="S228">
        <v>2002</v>
      </c>
      <c r="T228">
        <v>6.7</v>
      </c>
      <c r="U228">
        <v>2.4</v>
      </c>
      <c r="V228">
        <v>195675583</v>
      </c>
      <c r="W228" t="s">
        <v>21</v>
      </c>
    </row>
    <row r="229" spans="1:23" x14ac:dyDescent="0.3">
      <c r="A229" t="s">
        <v>166</v>
      </c>
      <c r="B229">
        <v>250</v>
      </c>
      <c r="C229">
        <v>92</v>
      </c>
      <c r="D229">
        <v>289907418</v>
      </c>
      <c r="E229" t="s">
        <v>25</v>
      </c>
      <c r="F229" t="s">
        <v>47</v>
      </c>
      <c r="G229" t="s">
        <v>48</v>
      </c>
      <c r="H229" t="s">
        <v>49</v>
      </c>
      <c r="I229" t="s">
        <v>26</v>
      </c>
      <c r="L229" t="s">
        <v>425</v>
      </c>
      <c r="M229">
        <v>585659</v>
      </c>
      <c r="N229">
        <v>593</v>
      </c>
      <c r="O229" t="s">
        <v>29</v>
      </c>
      <c r="P229" t="s">
        <v>30</v>
      </c>
      <c r="Q229" t="s">
        <v>118</v>
      </c>
      <c r="R229">
        <v>115000000</v>
      </c>
      <c r="S229">
        <v>2001</v>
      </c>
      <c r="T229">
        <v>8.1</v>
      </c>
      <c r="U229">
        <v>1.5</v>
      </c>
      <c r="V229">
        <v>174907418</v>
      </c>
      <c r="W229" t="s">
        <v>21</v>
      </c>
    </row>
    <row r="230" spans="1:23" x14ac:dyDescent="0.3">
      <c r="A230" t="s">
        <v>419</v>
      </c>
      <c r="B230">
        <v>440</v>
      </c>
      <c r="C230">
        <v>138</v>
      </c>
      <c r="D230">
        <v>132550960</v>
      </c>
      <c r="E230" t="s">
        <v>24</v>
      </c>
      <c r="F230" t="s">
        <v>25</v>
      </c>
      <c r="G230" t="s">
        <v>27</v>
      </c>
      <c r="H230" t="s">
        <v>35</v>
      </c>
      <c r="L230" t="s">
        <v>426</v>
      </c>
      <c r="M230">
        <v>328067</v>
      </c>
      <c r="N230">
        <v>533</v>
      </c>
      <c r="O230" t="s">
        <v>29</v>
      </c>
      <c r="P230" t="s">
        <v>30</v>
      </c>
      <c r="Q230" t="s">
        <v>31</v>
      </c>
      <c r="R230">
        <v>120000000</v>
      </c>
      <c r="S230">
        <v>2013</v>
      </c>
      <c r="T230">
        <v>6.7</v>
      </c>
      <c r="U230">
        <v>2.2999999999999998</v>
      </c>
      <c r="V230">
        <v>12550960</v>
      </c>
      <c r="W230" t="s">
        <v>21</v>
      </c>
    </row>
    <row r="231" spans="1:23" x14ac:dyDescent="0.3">
      <c r="A231" t="s">
        <v>422</v>
      </c>
      <c r="B231">
        <v>320</v>
      </c>
      <c r="C231">
        <v>136</v>
      </c>
      <c r="D231">
        <v>474544677</v>
      </c>
      <c r="E231" t="s">
        <v>24</v>
      </c>
      <c r="F231" t="s">
        <v>25</v>
      </c>
      <c r="G231" t="s">
        <v>26</v>
      </c>
      <c r="H231" t="s">
        <v>27</v>
      </c>
      <c r="L231" t="s">
        <v>427</v>
      </c>
      <c r="M231">
        <v>534658</v>
      </c>
      <c r="N231">
        <v>3597</v>
      </c>
      <c r="O231" t="s">
        <v>29</v>
      </c>
      <c r="P231" t="s">
        <v>30</v>
      </c>
      <c r="Q231" t="s">
        <v>52</v>
      </c>
      <c r="R231">
        <v>115000000</v>
      </c>
      <c r="S231">
        <v>1999</v>
      </c>
      <c r="T231">
        <v>6.5</v>
      </c>
      <c r="U231">
        <v>2.2999999999999998</v>
      </c>
      <c r="V231">
        <v>359544677</v>
      </c>
      <c r="W231" t="s">
        <v>21</v>
      </c>
    </row>
    <row r="232" spans="1:23" x14ac:dyDescent="0.3">
      <c r="A232" t="s">
        <v>428</v>
      </c>
      <c r="B232">
        <v>257</v>
      </c>
      <c r="C232">
        <v>98</v>
      </c>
      <c r="D232">
        <v>187165546</v>
      </c>
      <c r="E232" t="s">
        <v>25</v>
      </c>
      <c r="F232" t="s">
        <v>47</v>
      </c>
      <c r="G232" t="s">
        <v>48</v>
      </c>
      <c r="H232" t="s">
        <v>49</v>
      </c>
      <c r="I232" t="s">
        <v>26</v>
      </c>
      <c r="L232" t="s">
        <v>429</v>
      </c>
      <c r="M232">
        <v>150618</v>
      </c>
      <c r="N232">
        <v>195</v>
      </c>
      <c r="O232" t="s">
        <v>29</v>
      </c>
      <c r="P232" t="s">
        <v>30</v>
      </c>
      <c r="Q232" t="s">
        <v>52</v>
      </c>
      <c r="R232">
        <v>135000000</v>
      </c>
      <c r="S232">
        <v>2013</v>
      </c>
      <c r="T232">
        <v>7.3</v>
      </c>
      <c r="U232">
        <v>1.6</v>
      </c>
      <c r="V232">
        <v>52165546</v>
      </c>
      <c r="W232" t="s">
        <v>21</v>
      </c>
    </row>
    <row r="233" spans="1:23" x14ac:dyDescent="0.3">
      <c r="A233" t="s">
        <v>398</v>
      </c>
      <c r="B233">
        <v>152</v>
      </c>
      <c r="C233">
        <v>153</v>
      </c>
      <c r="D233">
        <v>40911830</v>
      </c>
      <c r="E233" t="s">
        <v>24</v>
      </c>
      <c r="F233" t="s">
        <v>55</v>
      </c>
      <c r="G233" t="s">
        <v>58</v>
      </c>
      <c r="L233" t="s">
        <v>430</v>
      </c>
      <c r="M233">
        <v>55994</v>
      </c>
      <c r="N233">
        <v>454</v>
      </c>
      <c r="O233" t="s">
        <v>29</v>
      </c>
      <c r="P233" t="s">
        <v>30</v>
      </c>
      <c r="Q233" t="s">
        <v>213</v>
      </c>
      <c r="R233">
        <v>115000000</v>
      </c>
      <c r="S233">
        <v>2002</v>
      </c>
      <c r="T233">
        <v>6</v>
      </c>
      <c r="U233">
        <v>2.6</v>
      </c>
      <c r="V233">
        <v>-74088170</v>
      </c>
      <c r="W233" t="s">
        <v>38</v>
      </c>
    </row>
    <row r="234" spans="1:23" x14ac:dyDescent="0.3">
      <c r="A234" t="s">
        <v>431</v>
      </c>
      <c r="B234">
        <v>231</v>
      </c>
      <c r="C234">
        <v>120</v>
      </c>
      <c r="D234">
        <v>47952020</v>
      </c>
      <c r="E234" t="s">
        <v>24</v>
      </c>
      <c r="F234" t="s">
        <v>25</v>
      </c>
      <c r="G234" t="s">
        <v>55</v>
      </c>
      <c r="H234" t="s">
        <v>26</v>
      </c>
      <c r="L234" t="s">
        <v>432</v>
      </c>
      <c r="M234">
        <v>37750</v>
      </c>
      <c r="N234">
        <v>134</v>
      </c>
      <c r="O234" t="s">
        <v>29</v>
      </c>
      <c r="P234" t="s">
        <v>30</v>
      </c>
      <c r="Q234" t="s">
        <v>31</v>
      </c>
      <c r="R234">
        <v>115000000</v>
      </c>
      <c r="S234">
        <v>2016</v>
      </c>
      <c r="T234">
        <v>6.1</v>
      </c>
      <c r="U234">
        <v>2</v>
      </c>
      <c r="V234">
        <v>-67047980</v>
      </c>
      <c r="W234" t="s">
        <v>38</v>
      </c>
    </row>
    <row r="235" spans="1:23" x14ac:dyDescent="0.3">
      <c r="A235" t="s">
        <v>273</v>
      </c>
      <c r="B235">
        <v>348</v>
      </c>
      <c r="C235">
        <v>101</v>
      </c>
      <c r="D235">
        <v>190871240</v>
      </c>
      <c r="E235" t="s">
        <v>24</v>
      </c>
      <c r="F235" t="s">
        <v>25</v>
      </c>
      <c r="G235" t="s">
        <v>48</v>
      </c>
      <c r="H235" t="s">
        <v>27</v>
      </c>
      <c r="L235" t="s">
        <v>433</v>
      </c>
      <c r="M235">
        <v>167085</v>
      </c>
      <c r="N235">
        <v>491</v>
      </c>
      <c r="O235" t="s">
        <v>29</v>
      </c>
      <c r="P235" t="s">
        <v>30</v>
      </c>
      <c r="Q235" t="s">
        <v>31</v>
      </c>
      <c r="R235">
        <v>125000000</v>
      </c>
      <c r="S235">
        <v>2014</v>
      </c>
      <c r="T235">
        <v>5.9</v>
      </c>
      <c r="U235">
        <v>1.7</v>
      </c>
      <c r="V235">
        <v>65871240</v>
      </c>
      <c r="W235" t="s">
        <v>21</v>
      </c>
    </row>
    <row r="236" spans="1:23" x14ac:dyDescent="0.3">
      <c r="A236" t="s">
        <v>366</v>
      </c>
      <c r="B236">
        <v>738</v>
      </c>
      <c r="C236">
        <v>91</v>
      </c>
      <c r="D236">
        <v>274084951</v>
      </c>
      <c r="E236" t="s">
        <v>25</v>
      </c>
      <c r="F236" t="s">
        <v>55</v>
      </c>
      <c r="G236" t="s">
        <v>27</v>
      </c>
      <c r="H236" t="s">
        <v>35</v>
      </c>
      <c r="L236" t="s">
        <v>434</v>
      </c>
      <c r="M236">
        <v>582917</v>
      </c>
      <c r="N236">
        <v>1885</v>
      </c>
      <c r="O236" t="s">
        <v>29</v>
      </c>
      <c r="P236" t="s">
        <v>37</v>
      </c>
      <c r="Q236" t="s">
        <v>31</v>
      </c>
      <c r="R236">
        <v>100000000</v>
      </c>
      <c r="S236">
        <v>2013</v>
      </c>
      <c r="T236">
        <v>7.8</v>
      </c>
      <c r="U236">
        <v>1.5</v>
      </c>
      <c r="V236">
        <v>174084951</v>
      </c>
      <c r="W236" t="s">
        <v>21</v>
      </c>
    </row>
    <row r="237" spans="1:23" x14ac:dyDescent="0.3">
      <c r="A237" t="s">
        <v>435</v>
      </c>
      <c r="B237">
        <v>93</v>
      </c>
      <c r="C237">
        <v>108</v>
      </c>
      <c r="D237">
        <v>67155742</v>
      </c>
      <c r="E237" t="s">
        <v>24</v>
      </c>
      <c r="F237" t="s">
        <v>25</v>
      </c>
      <c r="G237" t="s">
        <v>35</v>
      </c>
      <c r="L237" t="s">
        <v>436</v>
      </c>
      <c r="M237">
        <v>62271</v>
      </c>
      <c r="N237">
        <v>277</v>
      </c>
      <c r="O237" t="s">
        <v>29</v>
      </c>
      <c r="P237" t="s">
        <v>30</v>
      </c>
      <c r="Q237" t="s">
        <v>31</v>
      </c>
      <c r="R237">
        <v>116000000</v>
      </c>
      <c r="S237">
        <v>1997</v>
      </c>
      <c r="T237">
        <v>5.8</v>
      </c>
      <c r="U237">
        <v>1.8</v>
      </c>
      <c r="V237">
        <v>-48844258</v>
      </c>
      <c r="W237" t="s">
        <v>38</v>
      </c>
    </row>
    <row r="238" spans="1:23" x14ac:dyDescent="0.3">
      <c r="A238" t="s">
        <v>437</v>
      </c>
      <c r="B238">
        <v>369</v>
      </c>
      <c r="C238">
        <v>100</v>
      </c>
      <c r="D238">
        <v>56114221</v>
      </c>
      <c r="E238" t="s">
        <v>24</v>
      </c>
      <c r="F238" t="s">
        <v>25</v>
      </c>
      <c r="G238" t="s">
        <v>27</v>
      </c>
      <c r="L238" t="s">
        <v>438</v>
      </c>
      <c r="M238">
        <v>110486</v>
      </c>
      <c r="N238">
        <v>695</v>
      </c>
      <c r="O238" t="s">
        <v>29</v>
      </c>
      <c r="P238" t="s">
        <v>30</v>
      </c>
      <c r="Q238" t="s">
        <v>31</v>
      </c>
      <c r="R238">
        <v>120000000</v>
      </c>
      <c r="S238">
        <v>2015</v>
      </c>
      <c r="T238">
        <v>4.3</v>
      </c>
      <c r="U238">
        <v>1.7</v>
      </c>
      <c r="V238">
        <v>-63885779</v>
      </c>
      <c r="W238" t="s">
        <v>38</v>
      </c>
    </row>
    <row r="239" spans="1:23" x14ac:dyDescent="0.3">
      <c r="A239" t="s">
        <v>254</v>
      </c>
      <c r="B239">
        <v>179</v>
      </c>
      <c r="C239">
        <v>108</v>
      </c>
      <c r="D239">
        <v>250863268</v>
      </c>
      <c r="E239" t="s">
        <v>24</v>
      </c>
      <c r="F239" t="s">
        <v>25</v>
      </c>
      <c r="G239" t="s">
        <v>48</v>
      </c>
      <c r="H239" t="s">
        <v>49</v>
      </c>
      <c r="I239" t="s">
        <v>26</v>
      </c>
      <c r="L239" t="s">
        <v>439</v>
      </c>
      <c r="M239">
        <v>234480</v>
      </c>
      <c r="N239">
        <v>444</v>
      </c>
      <c r="O239" t="s">
        <v>29</v>
      </c>
      <c r="P239" t="s">
        <v>30</v>
      </c>
      <c r="Q239" t="s">
        <v>52</v>
      </c>
      <c r="R239">
        <v>110000000</v>
      </c>
      <c r="S239">
        <v>2006</v>
      </c>
      <c r="T239">
        <v>6.4</v>
      </c>
      <c r="U239">
        <v>1.8</v>
      </c>
      <c r="V239">
        <v>140863268</v>
      </c>
      <c r="W239" t="s">
        <v>21</v>
      </c>
    </row>
    <row r="240" spans="1:23" x14ac:dyDescent="0.3">
      <c r="A240" t="s">
        <v>440</v>
      </c>
      <c r="B240">
        <v>358</v>
      </c>
      <c r="C240">
        <v>114</v>
      </c>
      <c r="D240">
        <v>155181732</v>
      </c>
      <c r="E240" t="s">
        <v>24</v>
      </c>
      <c r="F240" t="s">
        <v>25</v>
      </c>
      <c r="G240" t="s">
        <v>55</v>
      </c>
      <c r="H240" t="s">
        <v>35</v>
      </c>
      <c r="L240" t="s">
        <v>441</v>
      </c>
      <c r="M240">
        <v>147497</v>
      </c>
      <c r="N240">
        <v>499</v>
      </c>
      <c r="O240" t="s">
        <v>29</v>
      </c>
      <c r="P240" t="s">
        <v>30</v>
      </c>
      <c r="Q240" t="s">
        <v>31</v>
      </c>
      <c r="R240">
        <v>110000000</v>
      </c>
      <c r="S240">
        <v>2015</v>
      </c>
      <c r="T240">
        <v>6.1</v>
      </c>
      <c r="U240">
        <v>1.9</v>
      </c>
      <c r="V240">
        <v>45181732</v>
      </c>
      <c r="W240" t="s">
        <v>21</v>
      </c>
    </row>
    <row r="241" spans="1:23" x14ac:dyDescent="0.3">
      <c r="A241" t="s">
        <v>442</v>
      </c>
      <c r="B241">
        <v>160</v>
      </c>
      <c r="C241">
        <v>119</v>
      </c>
      <c r="D241">
        <v>125332007</v>
      </c>
      <c r="E241" t="s">
        <v>24</v>
      </c>
      <c r="F241" t="s">
        <v>25</v>
      </c>
      <c r="G241" t="s">
        <v>35</v>
      </c>
      <c r="L241" t="s">
        <v>443</v>
      </c>
      <c r="M241">
        <v>149680</v>
      </c>
      <c r="N241">
        <v>328</v>
      </c>
      <c r="O241" t="s">
        <v>29</v>
      </c>
      <c r="P241" t="s">
        <v>37</v>
      </c>
      <c r="Q241" t="s">
        <v>31</v>
      </c>
      <c r="R241">
        <v>110000000</v>
      </c>
      <c r="S241">
        <v>1997</v>
      </c>
      <c r="T241">
        <v>6.5</v>
      </c>
      <c r="U241">
        <v>2</v>
      </c>
      <c r="V241">
        <v>15332007</v>
      </c>
      <c r="W241" t="s">
        <v>21</v>
      </c>
    </row>
    <row r="242" spans="1:23" x14ac:dyDescent="0.3">
      <c r="A242" t="s">
        <v>157</v>
      </c>
      <c r="B242">
        <v>192</v>
      </c>
      <c r="C242">
        <v>142</v>
      </c>
      <c r="D242">
        <v>113330342</v>
      </c>
      <c r="E242" t="s">
        <v>24</v>
      </c>
      <c r="F242" t="s">
        <v>55</v>
      </c>
      <c r="G242" t="s">
        <v>54</v>
      </c>
      <c r="H242" t="s">
        <v>58</v>
      </c>
      <c r="L242" t="s">
        <v>444</v>
      </c>
      <c r="M242">
        <v>207613</v>
      </c>
      <c r="N242">
        <v>1144</v>
      </c>
      <c r="O242" t="s">
        <v>29</v>
      </c>
      <c r="P242" t="s">
        <v>30</v>
      </c>
      <c r="Q242" t="s">
        <v>213</v>
      </c>
      <c r="R242">
        <v>110000000</v>
      </c>
      <c r="S242">
        <v>2000</v>
      </c>
      <c r="T242">
        <v>7.1</v>
      </c>
      <c r="U242">
        <v>2.4</v>
      </c>
      <c r="V242">
        <v>3330342</v>
      </c>
      <c r="W242" t="s">
        <v>21</v>
      </c>
    </row>
    <row r="243" spans="1:23" x14ac:dyDescent="0.3">
      <c r="A243" t="s">
        <v>445</v>
      </c>
      <c r="B243">
        <v>198</v>
      </c>
      <c r="C243">
        <v>125</v>
      </c>
      <c r="D243">
        <v>125531634</v>
      </c>
      <c r="E243" t="s">
        <v>56</v>
      </c>
      <c r="F243" t="s">
        <v>35</v>
      </c>
      <c r="L243" t="s">
        <v>446</v>
      </c>
      <c r="M243">
        <v>284852</v>
      </c>
      <c r="N243">
        <v>627</v>
      </c>
      <c r="O243" t="s">
        <v>29</v>
      </c>
      <c r="P243" t="s">
        <v>30</v>
      </c>
      <c r="Q243" t="s">
        <v>31</v>
      </c>
      <c r="R243">
        <v>110000000</v>
      </c>
      <c r="S243">
        <v>2004</v>
      </c>
      <c r="T243">
        <v>6.4</v>
      </c>
      <c r="U243">
        <v>2.1</v>
      </c>
      <c r="V243">
        <v>15531634</v>
      </c>
      <c r="W243" t="s">
        <v>21</v>
      </c>
    </row>
    <row r="244" spans="1:23" x14ac:dyDescent="0.3">
      <c r="A244" t="s">
        <v>181</v>
      </c>
      <c r="B244">
        <v>233</v>
      </c>
      <c r="C244">
        <v>126</v>
      </c>
      <c r="D244">
        <v>186336103</v>
      </c>
      <c r="E244" t="s">
        <v>24</v>
      </c>
      <c r="F244" t="s">
        <v>48</v>
      </c>
      <c r="G244" t="s">
        <v>56</v>
      </c>
      <c r="H244" t="s">
        <v>44</v>
      </c>
      <c r="I244" t="s">
        <v>35</v>
      </c>
      <c r="L244" t="s">
        <v>447</v>
      </c>
      <c r="M244">
        <v>348861</v>
      </c>
      <c r="N244">
        <v>798</v>
      </c>
      <c r="O244" t="s">
        <v>29</v>
      </c>
      <c r="P244" t="s">
        <v>30</v>
      </c>
      <c r="Q244" t="s">
        <v>31</v>
      </c>
      <c r="R244">
        <v>120000000</v>
      </c>
      <c r="S244">
        <v>2005</v>
      </c>
      <c r="T244">
        <v>6.5</v>
      </c>
      <c r="U244">
        <v>2.1</v>
      </c>
      <c r="V244">
        <v>66336103</v>
      </c>
      <c r="W244" t="s">
        <v>21</v>
      </c>
    </row>
    <row r="245" spans="1:23" x14ac:dyDescent="0.3">
      <c r="A245" t="s">
        <v>376</v>
      </c>
      <c r="B245">
        <v>263</v>
      </c>
      <c r="C245">
        <v>119</v>
      </c>
      <c r="D245">
        <v>129995817</v>
      </c>
      <c r="E245" t="s">
        <v>25</v>
      </c>
      <c r="F245" t="s">
        <v>27</v>
      </c>
      <c r="G245" t="s">
        <v>35</v>
      </c>
      <c r="L245" t="s">
        <v>448</v>
      </c>
      <c r="M245">
        <v>154621</v>
      </c>
      <c r="N245">
        <v>258</v>
      </c>
      <c r="O245" t="s">
        <v>29</v>
      </c>
      <c r="P245" t="s">
        <v>30</v>
      </c>
      <c r="Q245" t="s">
        <v>31</v>
      </c>
      <c r="R245">
        <v>110000000</v>
      </c>
      <c r="S245">
        <v>2015</v>
      </c>
      <c r="T245">
        <v>6.3</v>
      </c>
      <c r="U245">
        <v>2</v>
      </c>
      <c r="V245">
        <v>19995817</v>
      </c>
      <c r="W245" t="s">
        <v>21</v>
      </c>
    </row>
    <row r="246" spans="1:23" x14ac:dyDescent="0.3">
      <c r="A246" t="s">
        <v>172</v>
      </c>
      <c r="B246">
        <v>267</v>
      </c>
      <c r="C246">
        <v>170</v>
      </c>
      <c r="D246">
        <v>102608827</v>
      </c>
      <c r="E246" t="s">
        <v>242</v>
      </c>
      <c r="F246" t="s">
        <v>55</v>
      </c>
      <c r="L246" t="s">
        <v>449</v>
      </c>
      <c r="M246">
        <v>264318</v>
      </c>
      <c r="N246">
        <v>799</v>
      </c>
      <c r="O246" t="s">
        <v>29</v>
      </c>
      <c r="P246" t="s">
        <v>30</v>
      </c>
      <c r="Q246" t="s">
        <v>31</v>
      </c>
      <c r="R246">
        <v>110000000</v>
      </c>
      <c r="S246">
        <v>2004</v>
      </c>
      <c r="T246">
        <v>7.5</v>
      </c>
      <c r="U246">
        <v>2.8</v>
      </c>
      <c r="V246">
        <v>-7391173</v>
      </c>
      <c r="W246" t="s">
        <v>38</v>
      </c>
    </row>
    <row r="247" spans="1:23" x14ac:dyDescent="0.3">
      <c r="A247" t="s">
        <v>168</v>
      </c>
      <c r="B247">
        <v>184</v>
      </c>
      <c r="C247">
        <v>85</v>
      </c>
      <c r="D247">
        <v>42776259</v>
      </c>
      <c r="E247" t="s">
        <v>25</v>
      </c>
      <c r="F247" t="s">
        <v>48</v>
      </c>
      <c r="G247" t="s">
        <v>49</v>
      </c>
      <c r="H247" t="s">
        <v>26</v>
      </c>
      <c r="L247" t="s">
        <v>450</v>
      </c>
      <c r="M247">
        <v>53160</v>
      </c>
      <c r="N247">
        <v>121</v>
      </c>
      <c r="O247" t="s">
        <v>29</v>
      </c>
      <c r="P247" t="s">
        <v>30</v>
      </c>
      <c r="Q247" t="s">
        <v>52</v>
      </c>
      <c r="R247">
        <v>112000000</v>
      </c>
      <c r="S247">
        <v>2010</v>
      </c>
      <c r="T247">
        <v>4.9000000000000004</v>
      </c>
      <c r="U247">
        <v>1.4</v>
      </c>
      <c r="V247">
        <v>-69223741</v>
      </c>
      <c r="W247" t="s">
        <v>38</v>
      </c>
    </row>
    <row r="248" spans="1:23" x14ac:dyDescent="0.3">
      <c r="A248" t="s">
        <v>451</v>
      </c>
      <c r="B248">
        <v>447</v>
      </c>
      <c r="C248">
        <v>119</v>
      </c>
      <c r="D248">
        <v>98780042</v>
      </c>
      <c r="E248" t="s">
        <v>24</v>
      </c>
      <c r="F248" t="s">
        <v>48</v>
      </c>
      <c r="G248" t="s">
        <v>56</v>
      </c>
      <c r="H248" t="s">
        <v>27</v>
      </c>
      <c r="I248" t="s">
        <v>35</v>
      </c>
      <c r="L248" t="s">
        <v>452</v>
      </c>
      <c r="M248">
        <v>136019</v>
      </c>
      <c r="N248">
        <v>443</v>
      </c>
      <c r="O248" t="s">
        <v>29</v>
      </c>
      <c r="P248" t="s">
        <v>30</v>
      </c>
      <c r="Q248" t="s">
        <v>31</v>
      </c>
      <c r="R248">
        <v>120000000</v>
      </c>
      <c r="S248">
        <v>2011</v>
      </c>
      <c r="T248">
        <v>5.8</v>
      </c>
      <c r="U248">
        <v>2</v>
      </c>
      <c r="V248">
        <v>-21219958</v>
      </c>
      <c r="W248" t="s">
        <v>38</v>
      </c>
    </row>
    <row r="249" spans="1:23" x14ac:dyDescent="0.3">
      <c r="A249" t="s">
        <v>453</v>
      </c>
      <c r="B249">
        <v>366</v>
      </c>
      <c r="C249">
        <v>102</v>
      </c>
      <c r="D249">
        <v>106369117</v>
      </c>
      <c r="E249" t="s">
        <v>24</v>
      </c>
      <c r="F249" t="s">
        <v>55</v>
      </c>
      <c r="G249" t="s">
        <v>26</v>
      </c>
      <c r="H249" t="s">
        <v>58</v>
      </c>
      <c r="L249" t="s">
        <v>454</v>
      </c>
      <c r="M249">
        <v>225273</v>
      </c>
      <c r="N249">
        <v>523</v>
      </c>
      <c r="O249" t="s">
        <v>29</v>
      </c>
      <c r="P249" t="s">
        <v>30</v>
      </c>
      <c r="Q249" t="s">
        <v>213</v>
      </c>
      <c r="R249">
        <v>110000000</v>
      </c>
      <c r="S249">
        <v>2014</v>
      </c>
      <c r="T249">
        <v>6.2</v>
      </c>
      <c r="U249">
        <v>1.7</v>
      </c>
      <c r="V249">
        <v>-3630883</v>
      </c>
      <c r="W249" t="s">
        <v>38</v>
      </c>
    </row>
    <row r="250" spans="1:23" x14ac:dyDescent="0.3">
      <c r="A250" t="s">
        <v>455</v>
      </c>
      <c r="B250">
        <v>172</v>
      </c>
      <c r="C250">
        <v>103</v>
      </c>
      <c r="D250">
        <v>142614158</v>
      </c>
      <c r="E250" t="s">
        <v>25</v>
      </c>
      <c r="F250" t="s">
        <v>47</v>
      </c>
      <c r="G250" t="s">
        <v>48</v>
      </c>
      <c r="H250" t="s">
        <v>49</v>
      </c>
      <c r="I250" t="s">
        <v>26</v>
      </c>
      <c r="L250" t="s">
        <v>456</v>
      </c>
      <c r="M250">
        <v>66593</v>
      </c>
      <c r="N250">
        <v>153</v>
      </c>
      <c r="O250" t="s">
        <v>29</v>
      </c>
      <c r="P250" t="s">
        <v>30</v>
      </c>
      <c r="Q250" t="s">
        <v>52</v>
      </c>
      <c r="R250">
        <v>110000000</v>
      </c>
      <c r="S250">
        <v>2011</v>
      </c>
      <c r="T250">
        <v>5.5</v>
      </c>
      <c r="U250">
        <v>1.7</v>
      </c>
      <c r="V250">
        <v>32614158</v>
      </c>
      <c r="W250" t="s">
        <v>21</v>
      </c>
    </row>
    <row r="251" spans="1:23" x14ac:dyDescent="0.3">
      <c r="A251" t="s">
        <v>457</v>
      </c>
      <c r="B251">
        <v>104</v>
      </c>
      <c r="C251">
        <v>76</v>
      </c>
      <c r="D251">
        <v>50026353</v>
      </c>
      <c r="E251" t="s">
        <v>47</v>
      </c>
      <c r="F251" t="s">
        <v>48</v>
      </c>
      <c r="G251" t="s">
        <v>49</v>
      </c>
      <c r="H251" t="s">
        <v>59</v>
      </c>
      <c r="I251" t="s">
        <v>53</v>
      </c>
      <c r="L251" t="s">
        <v>458</v>
      </c>
      <c r="M251">
        <v>13581</v>
      </c>
      <c r="N251">
        <v>88</v>
      </c>
      <c r="O251" t="s">
        <v>29</v>
      </c>
      <c r="P251" t="s">
        <v>30</v>
      </c>
      <c r="Q251" t="s">
        <v>52</v>
      </c>
      <c r="R251">
        <v>110000000</v>
      </c>
      <c r="S251">
        <v>2004</v>
      </c>
      <c r="T251">
        <v>5.4</v>
      </c>
      <c r="U251">
        <v>1.3</v>
      </c>
      <c r="V251">
        <v>-59973647</v>
      </c>
      <c r="W251" t="s">
        <v>38</v>
      </c>
    </row>
    <row r="252" spans="1:23" x14ac:dyDescent="0.3">
      <c r="A252" t="s">
        <v>376</v>
      </c>
      <c r="B252">
        <v>181</v>
      </c>
      <c r="C252">
        <v>120</v>
      </c>
      <c r="D252">
        <v>66002193</v>
      </c>
      <c r="E252" t="s">
        <v>24</v>
      </c>
      <c r="F252" t="s">
        <v>25</v>
      </c>
      <c r="G252" t="s">
        <v>60</v>
      </c>
      <c r="H252" t="s">
        <v>27</v>
      </c>
      <c r="I252" t="s">
        <v>35</v>
      </c>
      <c r="L252" t="s">
        <v>459</v>
      </c>
      <c r="M252">
        <v>44296</v>
      </c>
      <c r="N252">
        <v>144</v>
      </c>
      <c r="O252" t="s">
        <v>29</v>
      </c>
      <c r="P252" t="s">
        <v>30</v>
      </c>
      <c r="Q252" t="s">
        <v>31</v>
      </c>
      <c r="R252">
        <v>110000000</v>
      </c>
      <c r="S252">
        <v>2016</v>
      </c>
      <c r="T252">
        <v>5.8</v>
      </c>
      <c r="U252">
        <v>2</v>
      </c>
      <c r="V252">
        <v>-43997807</v>
      </c>
      <c r="W252" t="s">
        <v>38</v>
      </c>
    </row>
    <row r="253" spans="1:23" x14ac:dyDescent="0.3">
      <c r="A253" t="s">
        <v>254</v>
      </c>
      <c r="B253">
        <v>327</v>
      </c>
      <c r="C253">
        <v>127</v>
      </c>
      <c r="D253">
        <v>85463309</v>
      </c>
      <c r="E253" t="s">
        <v>24</v>
      </c>
      <c r="F253" t="s">
        <v>55</v>
      </c>
      <c r="G253" t="s">
        <v>27</v>
      </c>
      <c r="H253" t="s">
        <v>61</v>
      </c>
      <c r="L253" t="s">
        <v>460</v>
      </c>
      <c r="M253">
        <v>254841</v>
      </c>
      <c r="N253">
        <v>426</v>
      </c>
      <c r="O253" t="s">
        <v>29</v>
      </c>
      <c r="P253" t="s">
        <v>30</v>
      </c>
      <c r="Q253" t="s">
        <v>31</v>
      </c>
      <c r="R253">
        <v>110000000</v>
      </c>
      <c r="S253">
        <v>2011</v>
      </c>
      <c r="T253">
        <v>7.1</v>
      </c>
      <c r="U253">
        <v>2.1</v>
      </c>
      <c r="V253">
        <v>-24536691</v>
      </c>
      <c r="W253" t="s">
        <v>38</v>
      </c>
    </row>
    <row r="254" spans="1:23" x14ac:dyDescent="0.3">
      <c r="A254" t="s">
        <v>455</v>
      </c>
      <c r="B254">
        <v>125</v>
      </c>
      <c r="C254">
        <v>105</v>
      </c>
      <c r="D254">
        <v>71017784</v>
      </c>
      <c r="E254" t="s">
        <v>25</v>
      </c>
      <c r="F254" t="s">
        <v>47</v>
      </c>
      <c r="G254" t="s">
        <v>48</v>
      </c>
      <c r="H254" t="s">
        <v>49</v>
      </c>
      <c r="I254" t="s">
        <v>26</v>
      </c>
      <c r="L254" t="s">
        <v>461</v>
      </c>
      <c r="M254">
        <v>27257</v>
      </c>
      <c r="N254">
        <v>59</v>
      </c>
      <c r="O254" t="s">
        <v>29</v>
      </c>
      <c r="P254" t="s">
        <v>30</v>
      </c>
      <c r="Q254" t="s">
        <v>52</v>
      </c>
      <c r="R254">
        <v>105000000</v>
      </c>
      <c r="S254">
        <v>2013</v>
      </c>
      <c r="T254">
        <v>5.4</v>
      </c>
      <c r="U254">
        <v>1.8</v>
      </c>
      <c r="V254">
        <v>-33982216</v>
      </c>
      <c r="W254" t="s">
        <v>38</v>
      </c>
    </row>
    <row r="255" spans="1:23" x14ac:dyDescent="0.3">
      <c r="A255" t="s">
        <v>462</v>
      </c>
      <c r="B255">
        <v>79</v>
      </c>
      <c r="C255">
        <v>121</v>
      </c>
      <c r="D255">
        <v>48068396</v>
      </c>
      <c r="E255" t="s">
        <v>24</v>
      </c>
      <c r="F255" t="s">
        <v>56</v>
      </c>
      <c r="G255" t="s">
        <v>44</v>
      </c>
      <c r="H255" t="s">
        <v>35</v>
      </c>
      <c r="L255" t="s">
        <v>463</v>
      </c>
      <c r="M255">
        <v>60573</v>
      </c>
      <c r="N255">
        <v>248</v>
      </c>
      <c r="O255" t="s">
        <v>29</v>
      </c>
      <c r="P255" t="s">
        <v>30</v>
      </c>
      <c r="Q255" t="s">
        <v>31</v>
      </c>
      <c r="R255">
        <v>160000000</v>
      </c>
      <c r="S255">
        <v>1997</v>
      </c>
      <c r="T255">
        <v>3.7</v>
      </c>
      <c r="U255">
        <v>2</v>
      </c>
      <c r="V255">
        <v>-111931604</v>
      </c>
      <c r="W255" t="s">
        <v>38</v>
      </c>
    </row>
    <row r="256" spans="1:23" x14ac:dyDescent="0.3">
      <c r="A256" t="s">
        <v>256</v>
      </c>
      <c r="B256">
        <v>326</v>
      </c>
      <c r="C256">
        <v>114</v>
      </c>
      <c r="D256">
        <v>61656849</v>
      </c>
      <c r="E256" t="s">
        <v>24</v>
      </c>
      <c r="F256" t="s">
        <v>27</v>
      </c>
      <c r="L256" t="s">
        <v>464</v>
      </c>
      <c r="M256">
        <v>184561</v>
      </c>
      <c r="N256">
        <v>554</v>
      </c>
      <c r="O256" t="s">
        <v>29</v>
      </c>
      <c r="P256" t="s">
        <v>30</v>
      </c>
      <c r="Q256" t="s">
        <v>31</v>
      </c>
      <c r="R256">
        <v>110000000</v>
      </c>
      <c r="S256">
        <v>2013</v>
      </c>
      <c r="T256">
        <v>6.7</v>
      </c>
      <c r="U256">
        <v>1.9</v>
      </c>
      <c r="V256">
        <v>-48343151</v>
      </c>
      <c r="W256" t="s">
        <v>38</v>
      </c>
    </row>
    <row r="257" spans="1:23" x14ac:dyDescent="0.3">
      <c r="A257" t="s">
        <v>465</v>
      </c>
      <c r="B257">
        <v>354</v>
      </c>
      <c r="C257">
        <v>129</v>
      </c>
      <c r="D257">
        <v>134520804</v>
      </c>
      <c r="E257" t="s">
        <v>24</v>
      </c>
      <c r="F257" t="s">
        <v>25</v>
      </c>
      <c r="G257" t="s">
        <v>35</v>
      </c>
      <c r="L257" t="s">
        <v>466</v>
      </c>
      <c r="M257">
        <v>336235</v>
      </c>
      <c r="N257">
        <v>782</v>
      </c>
      <c r="O257" t="s">
        <v>29</v>
      </c>
      <c r="P257" t="s">
        <v>30</v>
      </c>
      <c r="Q257" t="s">
        <v>31</v>
      </c>
      <c r="R257">
        <v>110000000</v>
      </c>
      <c r="S257">
        <v>2007</v>
      </c>
      <c r="T257">
        <v>7.2</v>
      </c>
      <c r="U257">
        <v>2.2000000000000002</v>
      </c>
      <c r="V257">
        <v>24520804</v>
      </c>
      <c r="W257" t="s">
        <v>21</v>
      </c>
    </row>
    <row r="258" spans="1:23" x14ac:dyDescent="0.3">
      <c r="A258" t="s">
        <v>89</v>
      </c>
      <c r="B258">
        <v>297</v>
      </c>
      <c r="C258">
        <v>171</v>
      </c>
      <c r="D258">
        <v>313837577</v>
      </c>
      <c r="E258" t="s">
        <v>24</v>
      </c>
      <c r="F258" t="s">
        <v>25</v>
      </c>
      <c r="G258" t="s">
        <v>55</v>
      </c>
      <c r="H258" t="s">
        <v>26</v>
      </c>
      <c r="L258" t="s">
        <v>467</v>
      </c>
      <c r="M258">
        <v>1238746</v>
      </c>
      <c r="N258">
        <v>5060</v>
      </c>
      <c r="O258" t="s">
        <v>29</v>
      </c>
      <c r="P258" t="s">
        <v>91</v>
      </c>
      <c r="Q258" t="s">
        <v>31</v>
      </c>
      <c r="R258">
        <v>93000000</v>
      </c>
      <c r="S258">
        <v>2001</v>
      </c>
      <c r="T258">
        <v>8.8000000000000007</v>
      </c>
      <c r="U258">
        <v>2.8</v>
      </c>
      <c r="V258">
        <v>220837577</v>
      </c>
      <c r="W258" t="s">
        <v>21</v>
      </c>
    </row>
    <row r="259" spans="1:23" x14ac:dyDescent="0.3">
      <c r="A259" t="s">
        <v>468</v>
      </c>
      <c r="B259">
        <v>188</v>
      </c>
      <c r="C259">
        <v>120</v>
      </c>
      <c r="D259">
        <v>24004159</v>
      </c>
      <c r="E259" t="s">
        <v>24</v>
      </c>
      <c r="F259" t="s">
        <v>25</v>
      </c>
      <c r="G259" t="s">
        <v>48</v>
      </c>
      <c r="L259" t="s">
        <v>469</v>
      </c>
      <c r="M259">
        <v>68720</v>
      </c>
      <c r="N259">
        <v>191</v>
      </c>
      <c r="O259" t="s">
        <v>29</v>
      </c>
      <c r="P259" t="s">
        <v>30</v>
      </c>
      <c r="Q259" t="s">
        <v>52</v>
      </c>
      <c r="R259">
        <v>110000000</v>
      </c>
      <c r="S259">
        <v>2004</v>
      </c>
      <c r="T259">
        <v>5.8</v>
      </c>
      <c r="U259">
        <v>2</v>
      </c>
      <c r="V259">
        <v>-85995841</v>
      </c>
      <c r="W259" t="s">
        <v>38</v>
      </c>
    </row>
    <row r="260" spans="1:23" x14ac:dyDescent="0.3">
      <c r="A260" t="s">
        <v>470</v>
      </c>
      <c r="B260">
        <v>174</v>
      </c>
      <c r="C260">
        <v>165</v>
      </c>
      <c r="D260">
        <v>58183966</v>
      </c>
      <c r="E260" t="s">
        <v>242</v>
      </c>
      <c r="F260" t="s">
        <v>55</v>
      </c>
      <c r="G260" t="s">
        <v>61</v>
      </c>
      <c r="L260" t="s">
        <v>471</v>
      </c>
      <c r="M260">
        <v>79186</v>
      </c>
      <c r="N260">
        <v>386</v>
      </c>
      <c r="O260" t="s">
        <v>29</v>
      </c>
      <c r="P260" t="s">
        <v>30</v>
      </c>
      <c r="Q260" t="s">
        <v>213</v>
      </c>
      <c r="R260">
        <v>107000000</v>
      </c>
      <c r="S260">
        <v>2001</v>
      </c>
      <c r="T260">
        <v>6.8</v>
      </c>
      <c r="U260">
        <v>2.8</v>
      </c>
      <c r="V260">
        <v>-48816034</v>
      </c>
      <c r="W260" t="s">
        <v>38</v>
      </c>
    </row>
    <row r="261" spans="1:23" x14ac:dyDescent="0.3">
      <c r="A261" t="s">
        <v>472</v>
      </c>
      <c r="B261">
        <v>109</v>
      </c>
      <c r="C261">
        <v>82</v>
      </c>
      <c r="D261">
        <v>100446895</v>
      </c>
      <c r="E261" t="s">
        <v>25</v>
      </c>
      <c r="F261" t="s">
        <v>48</v>
      </c>
      <c r="G261" t="s">
        <v>49</v>
      </c>
      <c r="H261" t="s">
        <v>26</v>
      </c>
      <c r="L261" t="s">
        <v>473</v>
      </c>
      <c r="M261">
        <v>36033</v>
      </c>
      <c r="N261">
        <v>456</v>
      </c>
      <c r="O261" t="s">
        <v>29</v>
      </c>
      <c r="P261" t="s">
        <v>30</v>
      </c>
      <c r="Q261" t="s">
        <v>52</v>
      </c>
      <c r="R261">
        <v>109000000</v>
      </c>
      <c r="S261">
        <v>2003</v>
      </c>
      <c r="T261">
        <v>3.8</v>
      </c>
      <c r="U261">
        <v>1.4</v>
      </c>
      <c r="V261">
        <v>-8553105</v>
      </c>
      <c r="W261" t="s">
        <v>38</v>
      </c>
    </row>
    <row r="262" spans="1:23" x14ac:dyDescent="0.3">
      <c r="A262" t="s">
        <v>319</v>
      </c>
      <c r="B262">
        <v>225</v>
      </c>
      <c r="C262">
        <v>115</v>
      </c>
      <c r="D262">
        <v>144795350</v>
      </c>
      <c r="E262" t="s">
        <v>24</v>
      </c>
      <c r="F262" t="s">
        <v>60</v>
      </c>
      <c r="G262" t="s">
        <v>27</v>
      </c>
      <c r="H262" t="s">
        <v>35</v>
      </c>
      <c r="L262" t="s">
        <v>474</v>
      </c>
      <c r="M262">
        <v>387632</v>
      </c>
      <c r="N262">
        <v>789</v>
      </c>
      <c r="O262" t="s">
        <v>29</v>
      </c>
      <c r="P262" t="s">
        <v>30</v>
      </c>
      <c r="Q262" t="s">
        <v>31</v>
      </c>
      <c r="R262">
        <v>120000000</v>
      </c>
      <c r="S262">
        <v>2004</v>
      </c>
      <c r="T262">
        <v>7.1</v>
      </c>
      <c r="U262">
        <v>1.9</v>
      </c>
      <c r="V262">
        <v>24795350</v>
      </c>
      <c r="W262" t="s">
        <v>21</v>
      </c>
    </row>
    <row r="263" spans="1:23" x14ac:dyDescent="0.3">
      <c r="A263" t="s">
        <v>94</v>
      </c>
      <c r="B263">
        <v>239</v>
      </c>
      <c r="C263">
        <v>194</v>
      </c>
      <c r="D263">
        <v>47396698</v>
      </c>
      <c r="E263" t="s">
        <v>24</v>
      </c>
      <c r="F263" t="s">
        <v>25</v>
      </c>
      <c r="G263" t="s">
        <v>55</v>
      </c>
      <c r="H263" t="s">
        <v>54</v>
      </c>
      <c r="I263" t="s">
        <v>58</v>
      </c>
      <c r="L263" t="s">
        <v>475</v>
      </c>
      <c r="M263">
        <v>217373</v>
      </c>
      <c r="N263">
        <v>942</v>
      </c>
      <c r="O263" t="s">
        <v>29</v>
      </c>
      <c r="P263" t="s">
        <v>30</v>
      </c>
      <c r="Q263" t="s">
        <v>213</v>
      </c>
      <c r="R263">
        <v>130000000</v>
      </c>
      <c r="S263">
        <v>2005</v>
      </c>
      <c r="T263">
        <v>7.2</v>
      </c>
      <c r="U263">
        <v>3.2</v>
      </c>
      <c r="V263">
        <v>-82603302</v>
      </c>
      <c r="W263" t="s">
        <v>38</v>
      </c>
    </row>
    <row r="264" spans="1:23" x14ac:dyDescent="0.3">
      <c r="A264" t="s">
        <v>295</v>
      </c>
      <c r="B264">
        <v>101</v>
      </c>
      <c r="C264">
        <v>84</v>
      </c>
      <c r="D264">
        <v>140015224</v>
      </c>
      <c r="E264" t="s">
        <v>25</v>
      </c>
      <c r="F264" t="s">
        <v>48</v>
      </c>
      <c r="G264" t="s">
        <v>49</v>
      </c>
      <c r="H264" t="s">
        <v>26</v>
      </c>
      <c r="L264" t="s">
        <v>476</v>
      </c>
      <c r="M264">
        <v>94172</v>
      </c>
      <c r="N264">
        <v>179</v>
      </c>
      <c r="O264" t="s">
        <v>29</v>
      </c>
      <c r="P264" t="s">
        <v>244</v>
      </c>
      <c r="Q264" t="s">
        <v>52</v>
      </c>
      <c r="R264">
        <v>133000000</v>
      </c>
      <c r="S264">
        <v>1999</v>
      </c>
      <c r="T264">
        <v>5.9</v>
      </c>
      <c r="U264">
        <v>1.4</v>
      </c>
      <c r="V264">
        <v>7015224</v>
      </c>
      <c r="W264" t="s">
        <v>21</v>
      </c>
    </row>
    <row r="265" spans="1:23" x14ac:dyDescent="0.3">
      <c r="A265" t="s">
        <v>477</v>
      </c>
      <c r="B265">
        <v>228</v>
      </c>
      <c r="C265">
        <v>97</v>
      </c>
      <c r="D265">
        <v>104374107</v>
      </c>
      <c r="E265" t="s">
        <v>47</v>
      </c>
      <c r="F265" t="s">
        <v>49</v>
      </c>
      <c r="G265" t="s">
        <v>26</v>
      </c>
      <c r="H265" t="s">
        <v>50</v>
      </c>
      <c r="I265" t="s">
        <v>44</v>
      </c>
      <c r="L265" t="s">
        <v>478</v>
      </c>
      <c r="M265">
        <v>89351</v>
      </c>
      <c r="N265">
        <v>214</v>
      </c>
      <c r="O265" t="s">
        <v>29</v>
      </c>
      <c r="P265" t="s">
        <v>30</v>
      </c>
      <c r="Q265" t="s">
        <v>118</v>
      </c>
      <c r="R265">
        <v>105000000</v>
      </c>
      <c r="S265">
        <v>2009</v>
      </c>
      <c r="T265">
        <v>7.1</v>
      </c>
      <c r="U265">
        <v>1.6</v>
      </c>
      <c r="V265">
        <v>-625893</v>
      </c>
      <c r="W265" t="s">
        <v>38</v>
      </c>
    </row>
    <row r="266" spans="1:23" x14ac:dyDescent="0.3">
      <c r="A266" t="s">
        <v>94</v>
      </c>
      <c r="B266">
        <v>568</v>
      </c>
      <c r="C266">
        <v>151</v>
      </c>
      <c r="D266">
        <v>228430993</v>
      </c>
      <c r="E266" t="s">
        <v>25</v>
      </c>
      <c r="F266" t="s">
        <v>55</v>
      </c>
      <c r="G266" t="s">
        <v>27</v>
      </c>
      <c r="L266" t="s">
        <v>479</v>
      </c>
      <c r="M266">
        <v>472488</v>
      </c>
      <c r="N266">
        <v>1023</v>
      </c>
      <c r="O266" t="s">
        <v>29</v>
      </c>
      <c r="P266" t="s">
        <v>30</v>
      </c>
      <c r="Q266" t="s">
        <v>31</v>
      </c>
      <c r="R266">
        <v>108000000</v>
      </c>
      <c r="S266">
        <v>2015</v>
      </c>
      <c r="T266">
        <v>8.1</v>
      </c>
      <c r="U266">
        <v>2.5</v>
      </c>
      <c r="V266">
        <v>120430993</v>
      </c>
      <c r="W266" t="s">
        <v>21</v>
      </c>
    </row>
    <row r="267" spans="1:23" x14ac:dyDescent="0.3">
      <c r="A267" t="s">
        <v>119</v>
      </c>
      <c r="B267">
        <v>257</v>
      </c>
      <c r="C267">
        <v>136</v>
      </c>
      <c r="D267">
        <v>35799026</v>
      </c>
      <c r="E267" t="s">
        <v>24</v>
      </c>
      <c r="F267" t="s">
        <v>25</v>
      </c>
      <c r="G267" t="s">
        <v>44</v>
      </c>
      <c r="H267" t="s">
        <v>27</v>
      </c>
      <c r="I267" t="s">
        <v>35</v>
      </c>
      <c r="L267" t="s">
        <v>480</v>
      </c>
      <c r="M267">
        <v>263329</v>
      </c>
      <c r="N267">
        <v>899</v>
      </c>
      <c r="O267" t="s">
        <v>29</v>
      </c>
      <c r="P267" t="s">
        <v>30</v>
      </c>
      <c r="Q267" t="s">
        <v>31</v>
      </c>
      <c r="R267">
        <v>126000000</v>
      </c>
      <c r="S267">
        <v>2005</v>
      </c>
      <c r="T267">
        <v>6.9</v>
      </c>
      <c r="U267">
        <v>2.2999999999999998</v>
      </c>
      <c r="V267">
        <v>-90200974</v>
      </c>
      <c r="W267" t="s">
        <v>38</v>
      </c>
    </row>
    <row r="268" spans="1:23" x14ac:dyDescent="0.3">
      <c r="A268" t="s">
        <v>481</v>
      </c>
      <c r="B268">
        <v>62</v>
      </c>
      <c r="C268">
        <v>104</v>
      </c>
      <c r="D268">
        <v>6712451</v>
      </c>
      <c r="E268" t="s">
        <v>48</v>
      </c>
      <c r="F268" t="s">
        <v>44</v>
      </c>
      <c r="L268" t="s">
        <v>482</v>
      </c>
      <c r="M268">
        <v>4102</v>
      </c>
      <c r="N268">
        <v>89</v>
      </c>
      <c r="O268" t="s">
        <v>29</v>
      </c>
      <c r="P268" t="s">
        <v>483</v>
      </c>
      <c r="Q268" t="s">
        <v>213</v>
      </c>
      <c r="R268">
        <v>90000000</v>
      </c>
      <c r="S268">
        <v>2001</v>
      </c>
      <c r="T268">
        <v>4.4000000000000004</v>
      </c>
      <c r="U268">
        <v>1.7</v>
      </c>
      <c r="V268">
        <v>-83287549</v>
      </c>
      <c r="W268" t="s">
        <v>38</v>
      </c>
    </row>
    <row r="269" spans="1:23" x14ac:dyDescent="0.3">
      <c r="A269" t="s">
        <v>484</v>
      </c>
      <c r="B269">
        <v>175</v>
      </c>
      <c r="C269">
        <v>127</v>
      </c>
      <c r="D269">
        <v>101643008</v>
      </c>
      <c r="E269" t="s">
        <v>24</v>
      </c>
      <c r="F269" t="s">
        <v>56</v>
      </c>
      <c r="G269" t="s">
        <v>35</v>
      </c>
      <c r="L269" t="s">
        <v>485</v>
      </c>
      <c r="M269">
        <v>218341</v>
      </c>
      <c r="N269">
        <v>498</v>
      </c>
      <c r="O269" t="s">
        <v>29</v>
      </c>
      <c r="P269" t="s">
        <v>30</v>
      </c>
      <c r="Q269" t="s">
        <v>31</v>
      </c>
      <c r="R269">
        <v>90000000</v>
      </c>
      <c r="S269">
        <v>2000</v>
      </c>
      <c r="T269">
        <v>6.5</v>
      </c>
      <c r="U269">
        <v>2.1</v>
      </c>
      <c r="V269">
        <v>11643008</v>
      </c>
      <c r="W269" t="s">
        <v>21</v>
      </c>
    </row>
    <row r="270" spans="1:23" x14ac:dyDescent="0.3">
      <c r="A270" t="s">
        <v>94</v>
      </c>
      <c r="B270">
        <v>265</v>
      </c>
      <c r="C270">
        <v>171</v>
      </c>
      <c r="D270">
        <v>187670866</v>
      </c>
      <c r="E270" t="s">
        <v>24</v>
      </c>
      <c r="F270" t="s">
        <v>55</v>
      </c>
      <c r="G270" t="s">
        <v>44</v>
      </c>
      <c r="L270" t="s">
        <v>486</v>
      </c>
      <c r="M270">
        <v>982637</v>
      </c>
      <c r="N270">
        <v>2368</v>
      </c>
      <c r="O270" t="s">
        <v>29</v>
      </c>
      <c r="P270" t="s">
        <v>30</v>
      </c>
      <c r="Q270" t="s">
        <v>213</v>
      </c>
      <c r="R270">
        <v>103000000</v>
      </c>
      <c r="S270">
        <v>2000</v>
      </c>
      <c r="T270">
        <v>8.5</v>
      </c>
      <c r="U270">
        <v>2.8</v>
      </c>
      <c r="V270">
        <v>84670866</v>
      </c>
      <c r="W270" t="s">
        <v>21</v>
      </c>
    </row>
    <row r="271" spans="1:23" x14ac:dyDescent="0.3">
      <c r="A271" t="s">
        <v>149</v>
      </c>
      <c r="B271">
        <v>252</v>
      </c>
      <c r="C271">
        <v>145</v>
      </c>
      <c r="D271">
        <v>132014112</v>
      </c>
      <c r="E271" t="s">
        <v>24</v>
      </c>
      <c r="F271" t="s">
        <v>60</v>
      </c>
      <c r="G271" t="s">
        <v>27</v>
      </c>
      <c r="H271" t="s">
        <v>35</v>
      </c>
      <c r="L271" t="s">
        <v>487</v>
      </c>
      <c r="M271">
        <v>399651</v>
      </c>
      <c r="N271">
        <v>1331</v>
      </c>
      <c r="O271" t="s">
        <v>29</v>
      </c>
      <c r="P271" t="s">
        <v>30</v>
      </c>
      <c r="Q271" t="s">
        <v>31</v>
      </c>
      <c r="R271">
        <v>102000000</v>
      </c>
      <c r="S271">
        <v>2002</v>
      </c>
      <c r="T271">
        <v>7.7</v>
      </c>
      <c r="U271">
        <v>2.4</v>
      </c>
      <c r="V271">
        <v>30014112</v>
      </c>
      <c r="W271" t="s">
        <v>21</v>
      </c>
    </row>
    <row r="272" spans="1:23" x14ac:dyDescent="0.3">
      <c r="A272" t="s">
        <v>374</v>
      </c>
      <c r="B272">
        <v>232</v>
      </c>
      <c r="C272">
        <v>174</v>
      </c>
      <c r="D272">
        <v>261970615</v>
      </c>
      <c r="E272" t="s">
        <v>25</v>
      </c>
      <c r="F272" t="s">
        <v>49</v>
      </c>
      <c r="G272" t="s">
        <v>26</v>
      </c>
      <c r="H272" t="s">
        <v>60</v>
      </c>
      <c r="L272" t="s">
        <v>488</v>
      </c>
      <c r="M272">
        <v>387616</v>
      </c>
      <c r="N272">
        <v>858</v>
      </c>
      <c r="O272" t="s">
        <v>29</v>
      </c>
      <c r="P272" t="s">
        <v>37</v>
      </c>
      <c r="Q272" t="s">
        <v>52</v>
      </c>
      <c r="R272">
        <v>100000000</v>
      </c>
      <c r="S272">
        <v>2002</v>
      </c>
      <c r="T272">
        <v>7.4</v>
      </c>
      <c r="U272">
        <v>2.9</v>
      </c>
      <c r="V272">
        <v>161970615</v>
      </c>
      <c r="W272" t="s">
        <v>21</v>
      </c>
    </row>
    <row r="273" spans="1:23" x14ac:dyDescent="0.3">
      <c r="A273" t="s">
        <v>128</v>
      </c>
      <c r="B273">
        <v>400</v>
      </c>
      <c r="C273">
        <v>144</v>
      </c>
      <c r="D273">
        <v>167007184</v>
      </c>
      <c r="E273" t="s">
        <v>24</v>
      </c>
      <c r="F273" t="s">
        <v>25</v>
      </c>
      <c r="G273" t="s">
        <v>35</v>
      </c>
      <c r="L273" t="s">
        <v>489</v>
      </c>
      <c r="M273">
        <v>470483</v>
      </c>
      <c r="N273">
        <v>2301</v>
      </c>
      <c r="O273" t="s">
        <v>29</v>
      </c>
      <c r="P273" t="s">
        <v>37</v>
      </c>
      <c r="Q273" t="s">
        <v>31</v>
      </c>
      <c r="R273">
        <v>150000000</v>
      </c>
      <c r="S273">
        <v>2006</v>
      </c>
      <c r="T273">
        <v>8</v>
      </c>
      <c r="U273">
        <v>2.4</v>
      </c>
      <c r="V273">
        <v>17007184</v>
      </c>
      <c r="W273" t="s">
        <v>21</v>
      </c>
    </row>
    <row r="274" spans="1:23" x14ac:dyDescent="0.3">
      <c r="A274" t="s">
        <v>111</v>
      </c>
      <c r="B274">
        <v>230</v>
      </c>
      <c r="C274">
        <v>119</v>
      </c>
      <c r="D274">
        <v>180011740</v>
      </c>
      <c r="E274" t="s">
        <v>24</v>
      </c>
      <c r="F274" t="s">
        <v>25</v>
      </c>
      <c r="G274" t="s">
        <v>27</v>
      </c>
      <c r="H274" t="s">
        <v>35</v>
      </c>
      <c r="L274" t="s">
        <v>490</v>
      </c>
      <c r="M274">
        <v>177725</v>
      </c>
      <c r="N274">
        <v>1368</v>
      </c>
      <c r="O274" t="s">
        <v>29</v>
      </c>
      <c r="P274" t="s">
        <v>30</v>
      </c>
      <c r="Q274" t="s">
        <v>31</v>
      </c>
      <c r="R274">
        <v>100000000</v>
      </c>
      <c r="S274">
        <v>2001</v>
      </c>
      <c r="T274">
        <v>5.7</v>
      </c>
      <c r="U274">
        <v>2</v>
      </c>
      <c r="V274">
        <v>80011740</v>
      </c>
      <c r="W274" t="s">
        <v>21</v>
      </c>
    </row>
    <row r="275" spans="1:23" x14ac:dyDescent="0.3">
      <c r="A275" t="s">
        <v>23</v>
      </c>
      <c r="B275">
        <v>210</v>
      </c>
      <c r="C275">
        <v>153</v>
      </c>
      <c r="D275">
        <v>204843350</v>
      </c>
      <c r="E275" t="s">
        <v>24</v>
      </c>
      <c r="F275" t="s">
        <v>27</v>
      </c>
      <c r="L275" t="s">
        <v>491</v>
      </c>
      <c r="M275">
        <v>744891</v>
      </c>
      <c r="N275">
        <v>983</v>
      </c>
      <c r="O275" t="s">
        <v>29</v>
      </c>
      <c r="P275" t="s">
        <v>30</v>
      </c>
      <c r="Q275" t="s">
        <v>213</v>
      </c>
      <c r="R275">
        <v>102000000</v>
      </c>
      <c r="S275">
        <v>1991</v>
      </c>
      <c r="T275">
        <v>8.5</v>
      </c>
      <c r="U275">
        <v>2.6</v>
      </c>
      <c r="V275">
        <v>102843350</v>
      </c>
      <c r="W275" t="s">
        <v>21</v>
      </c>
    </row>
    <row r="276" spans="1:23" x14ac:dyDescent="0.3">
      <c r="A276" t="s">
        <v>470</v>
      </c>
      <c r="B276">
        <v>357</v>
      </c>
      <c r="C276">
        <v>140</v>
      </c>
      <c r="D276">
        <v>97030725</v>
      </c>
      <c r="E276" t="s">
        <v>242</v>
      </c>
      <c r="F276" t="s">
        <v>56</v>
      </c>
      <c r="G276" t="s">
        <v>55</v>
      </c>
      <c r="H276" t="s">
        <v>54</v>
      </c>
      <c r="I276" t="s">
        <v>44</v>
      </c>
      <c r="L276" t="s">
        <v>492</v>
      </c>
      <c r="M276">
        <v>230931</v>
      </c>
      <c r="N276">
        <v>585</v>
      </c>
      <c r="O276" t="s">
        <v>29</v>
      </c>
      <c r="P276" t="s">
        <v>30</v>
      </c>
      <c r="Q276" t="s">
        <v>213</v>
      </c>
      <c r="R276">
        <v>100000000</v>
      </c>
      <c r="S276">
        <v>2009</v>
      </c>
      <c r="T276">
        <v>7</v>
      </c>
      <c r="U276">
        <v>2.2999999999999998</v>
      </c>
      <c r="V276">
        <v>-2969275</v>
      </c>
      <c r="W276" t="s">
        <v>38</v>
      </c>
    </row>
    <row r="277" spans="1:23" x14ac:dyDescent="0.3">
      <c r="A277" t="s">
        <v>94</v>
      </c>
      <c r="B277">
        <v>300</v>
      </c>
      <c r="C277">
        <v>176</v>
      </c>
      <c r="D277">
        <v>130127620</v>
      </c>
      <c r="E277" t="s">
        <v>242</v>
      </c>
      <c r="F277" t="s">
        <v>56</v>
      </c>
      <c r="G277" t="s">
        <v>55</v>
      </c>
      <c r="L277" t="s">
        <v>493</v>
      </c>
      <c r="M277">
        <v>324671</v>
      </c>
      <c r="N277">
        <v>458</v>
      </c>
      <c r="O277" t="s">
        <v>29</v>
      </c>
      <c r="P277" t="s">
        <v>30</v>
      </c>
      <c r="Q277" t="s">
        <v>213</v>
      </c>
      <c r="R277">
        <v>100000000</v>
      </c>
      <c r="S277">
        <v>2007</v>
      </c>
      <c r="T277">
        <v>7.8</v>
      </c>
      <c r="U277">
        <v>2.9</v>
      </c>
      <c r="V277">
        <v>30127620</v>
      </c>
      <c r="W277" t="s">
        <v>21</v>
      </c>
    </row>
    <row r="278" spans="1:23" x14ac:dyDescent="0.3">
      <c r="A278" t="s">
        <v>23</v>
      </c>
      <c r="B278">
        <v>94</v>
      </c>
      <c r="C278">
        <v>141</v>
      </c>
      <c r="D278">
        <v>146282411</v>
      </c>
      <c r="E278" t="s">
        <v>24</v>
      </c>
      <c r="F278" t="s">
        <v>48</v>
      </c>
      <c r="G278" t="s">
        <v>35</v>
      </c>
      <c r="L278" t="s">
        <v>494</v>
      </c>
      <c r="M278">
        <v>190439</v>
      </c>
      <c r="N278">
        <v>351</v>
      </c>
      <c r="O278" t="s">
        <v>29</v>
      </c>
      <c r="P278" t="s">
        <v>30</v>
      </c>
      <c r="Q278" t="s">
        <v>213</v>
      </c>
      <c r="R278">
        <v>115000000</v>
      </c>
      <c r="S278">
        <v>1994</v>
      </c>
      <c r="T278">
        <v>7.2</v>
      </c>
      <c r="U278">
        <v>2.4</v>
      </c>
      <c r="V278">
        <v>31282411</v>
      </c>
      <c r="W278" t="s">
        <v>21</v>
      </c>
    </row>
    <row r="279" spans="1:23" x14ac:dyDescent="0.3">
      <c r="A279" t="s">
        <v>495</v>
      </c>
      <c r="B279">
        <v>267</v>
      </c>
      <c r="C279">
        <v>106</v>
      </c>
      <c r="D279">
        <v>65452312</v>
      </c>
      <c r="E279" t="s">
        <v>24</v>
      </c>
      <c r="F279" t="s">
        <v>56</v>
      </c>
      <c r="G279" t="s">
        <v>35</v>
      </c>
      <c r="L279" t="s">
        <v>496</v>
      </c>
      <c r="M279">
        <v>149998</v>
      </c>
      <c r="N279">
        <v>285</v>
      </c>
      <c r="O279" t="s">
        <v>29</v>
      </c>
      <c r="P279" t="s">
        <v>30</v>
      </c>
      <c r="Q279" t="s">
        <v>213</v>
      </c>
      <c r="R279">
        <v>100000000</v>
      </c>
      <c r="S279">
        <v>2009</v>
      </c>
      <c r="T279">
        <v>6.4</v>
      </c>
      <c r="U279">
        <v>1.8</v>
      </c>
      <c r="V279">
        <v>-34547688</v>
      </c>
      <c r="W279" t="s">
        <v>38</v>
      </c>
    </row>
    <row r="280" spans="1:23" x14ac:dyDescent="0.3">
      <c r="A280" t="s">
        <v>497</v>
      </c>
      <c r="B280">
        <v>180</v>
      </c>
      <c r="C280">
        <v>98</v>
      </c>
      <c r="D280">
        <v>148383780</v>
      </c>
      <c r="E280" t="s">
        <v>48</v>
      </c>
      <c r="F280" t="s">
        <v>44</v>
      </c>
      <c r="L280" t="s">
        <v>498</v>
      </c>
      <c r="M280">
        <v>85531</v>
      </c>
      <c r="N280">
        <v>152</v>
      </c>
      <c r="O280" t="s">
        <v>29</v>
      </c>
      <c r="P280" t="s">
        <v>30</v>
      </c>
      <c r="Q280" t="s">
        <v>31</v>
      </c>
      <c r="R280">
        <v>100000000</v>
      </c>
      <c r="S280">
        <v>2010</v>
      </c>
      <c r="T280">
        <v>5.5</v>
      </c>
      <c r="U280">
        <v>1.6</v>
      </c>
      <c r="V280">
        <v>48383780</v>
      </c>
      <c r="W280" t="s">
        <v>21</v>
      </c>
    </row>
    <row r="281" spans="1:23" x14ac:dyDescent="0.3">
      <c r="A281" t="s">
        <v>499</v>
      </c>
      <c r="B281">
        <v>265</v>
      </c>
      <c r="C281">
        <v>116</v>
      </c>
      <c r="D281">
        <v>119219978</v>
      </c>
      <c r="E281" t="s">
        <v>24</v>
      </c>
      <c r="F281" t="s">
        <v>48</v>
      </c>
      <c r="G281" t="s">
        <v>56</v>
      </c>
      <c r="L281" t="s">
        <v>500</v>
      </c>
      <c r="M281">
        <v>189806</v>
      </c>
      <c r="N281">
        <v>316</v>
      </c>
      <c r="O281" t="s">
        <v>29</v>
      </c>
      <c r="P281" t="s">
        <v>30</v>
      </c>
      <c r="Q281" t="s">
        <v>31</v>
      </c>
      <c r="R281">
        <v>100000000</v>
      </c>
      <c r="S281">
        <v>2010</v>
      </c>
      <c r="T281">
        <v>6.7</v>
      </c>
      <c r="U281">
        <v>1.9</v>
      </c>
      <c r="V281">
        <v>19219978</v>
      </c>
      <c r="W281" t="s">
        <v>21</v>
      </c>
    </row>
    <row r="282" spans="1:23" x14ac:dyDescent="0.3">
      <c r="A282" t="s">
        <v>501</v>
      </c>
      <c r="B282">
        <v>81</v>
      </c>
      <c r="C282">
        <v>115</v>
      </c>
      <c r="D282">
        <v>101228120</v>
      </c>
      <c r="E282" t="s">
        <v>24</v>
      </c>
      <c r="F282" t="s">
        <v>55</v>
      </c>
      <c r="G282" t="s">
        <v>60</v>
      </c>
      <c r="H282" t="s">
        <v>35</v>
      </c>
      <c r="L282" t="s">
        <v>502</v>
      </c>
      <c r="M282">
        <v>84424</v>
      </c>
      <c r="N282">
        <v>131</v>
      </c>
      <c r="O282" t="s">
        <v>29</v>
      </c>
      <c r="P282" t="s">
        <v>30</v>
      </c>
      <c r="Q282" t="s">
        <v>213</v>
      </c>
      <c r="R282">
        <v>100000000</v>
      </c>
      <c r="S282">
        <v>1996</v>
      </c>
      <c r="T282">
        <v>6.1</v>
      </c>
      <c r="U282">
        <v>1.9</v>
      </c>
      <c r="V282">
        <v>1228120</v>
      </c>
      <c r="W282" t="s">
        <v>21</v>
      </c>
    </row>
    <row r="283" spans="1:23" x14ac:dyDescent="0.3">
      <c r="A283" t="s">
        <v>503</v>
      </c>
      <c r="B283">
        <v>765</v>
      </c>
      <c r="C283">
        <v>165</v>
      </c>
      <c r="D283">
        <v>162804648</v>
      </c>
      <c r="E283" t="s">
        <v>55</v>
      </c>
      <c r="F283" t="s">
        <v>53</v>
      </c>
      <c r="L283" t="s">
        <v>504</v>
      </c>
      <c r="M283">
        <v>955174</v>
      </c>
      <c r="N283">
        <v>1193</v>
      </c>
      <c r="O283" t="s">
        <v>29</v>
      </c>
      <c r="P283" t="s">
        <v>30</v>
      </c>
      <c r="Q283" t="s">
        <v>213</v>
      </c>
      <c r="R283">
        <v>100000000</v>
      </c>
      <c r="S283">
        <v>2012</v>
      </c>
      <c r="T283">
        <v>8.5</v>
      </c>
      <c r="U283">
        <v>2.8</v>
      </c>
      <c r="V283">
        <v>62804648</v>
      </c>
      <c r="W283" t="s">
        <v>21</v>
      </c>
    </row>
    <row r="284" spans="1:23" x14ac:dyDescent="0.3">
      <c r="A284" t="s">
        <v>505</v>
      </c>
      <c r="B284">
        <v>80</v>
      </c>
      <c r="C284">
        <v>91</v>
      </c>
      <c r="D284">
        <v>100117603</v>
      </c>
      <c r="E284" t="s">
        <v>47</v>
      </c>
      <c r="F284" t="s">
        <v>55</v>
      </c>
      <c r="G284" t="s">
        <v>49</v>
      </c>
      <c r="H284" t="s">
        <v>50</v>
      </c>
      <c r="I284" t="s">
        <v>44</v>
      </c>
      <c r="L284" t="s">
        <v>506</v>
      </c>
      <c r="M284">
        <v>102933</v>
      </c>
      <c r="N284">
        <v>230</v>
      </c>
      <c r="O284" t="s">
        <v>29</v>
      </c>
      <c r="P284" t="s">
        <v>30</v>
      </c>
      <c r="Q284" t="s">
        <v>118</v>
      </c>
      <c r="R284">
        <v>100000000</v>
      </c>
      <c r="S284">
        <v>1996</v>
      </c>
      <c r="T284">
        <v>6.9</v>
      </c>
      <c r="U284">
        <v>1.5</v>
      </c>
      <c r="V284">
        <v>117603</v>
      </c>
      <c r="W284" t="s">
        <v>21</v>
      </c>
    </row>
    <row r="285" spans="1:23" x14ac:dyDescent="0.3">
      <c r="A285" t="s">
        <v>507</v>
      </c>
      <c r="B285">
        <v>141</v>
      </c>
      <c r="C285">
        <v>78</v>
      </c>
      <c r="D285">
        <v>89296573</v>
      </c>
      <c r="E285" t="s">
        <v>25</v>
      </c>
      <c r="F285" t="s">
        <v>47</v>
      </c>
      <c r="G285" t="s">
        <v>48</v>
      </c>
      <c r="H285" t="s">
        <v>49</v>
      </c>
      <c r="I285" t="s">
        <v>26</v>
      </c>
      <c r="L285" t="s">
        <v>508</v>
      </c>
      <c r="M285">
        <v>128285</v>
      </c>
      <c r="N285">
        <v>297</v>
      </c>
      <c r="O285" t="s">
        <v>29</v>
      </c>
      <c r="P285" t="s">
        <v>30</v>
      </c>
      <c r="Q285" t="s">
        <v>118</v>
      </c>
      <c r="R285">
        <v>100000000</v>
      </c>
      <c r="S285">
        <v>2000</v>
      </c>
      <c r="T285">
        <v>7.3</v>
      </c>
      <c r="U285">
        <v>1.3</v>
      </c>
      <c r="V285">
        <v>-10703427</v>
      </c>
      <c r="W285" t="s">
        <v>38</v>
      </c>
    </row>
    <row r="286" spans="1:23" x14ac:dyDescent="0.3">
      <c r="A286" t="s">
        <v>509</v>
      </c>
      <c r="B286">
        <v>383</v>
      </c>
      <c r="C286">
        <v>103</v>
      </c>
      <c r="D286">
        <v>85017401</v>
      </c>
      <c r="E286" t="s">
        <v>24</v>
      </c>
      <c r="F286" t="s">
        <v>25</v>
      </c>
      <c r="G286" t="s">
        <v>35</v>
      </c>
      <c r="L286" t="s">
        <v>510</v>
      </c>
      <c r="M286">
        <v>246803</v>
      </c>
      <c r="N286">
        <v>474</v>
      </c>
      <c r="O286" t="s">
        <v>29</v>
      </c>
      <c r="P286" t="s">
        <v>30</v>
      </c>
      <c r="Q286" t="s">
        <v>213</v>
      </c>
      <c r="R286">
        <v>92000000</v>
      </c>
      <c r="S286">
        <v>2012</v>
      </c>
      <c r="T286">
        <v>6.7</v>
      </c>
      <c r="U286">
        <v>1.7</v>
      </c>
      <c r="V286">
        <v>-6982599</v>
      </c>
      <c r="W286" t="s">
        <v>38</v>
      </c>
    </row>
    <row r="287" spans="1:23" x14ac:dyDescent="0.3">
      <c r="A287" t="s">
        <v>225</v>
      </c>
      <c r="B287">
        <v>193</v>
      </c>
      <c r="C287">
        <v>131</v>
      </c>
      <c r="D287">
        <v>173005002</v>
      </c>
      <c r="E287" t="s">
        <v>24</v>
      </c>
      <c r="F287" t="s">
        <v>25</v>
      </c>
      <c r="G287" t="s">
        <v>48</v>
      </c>
      <c r="H287" t="s">
        <v>49</v>
      </c>
      <c r="I287" t="s">
        <v>60</v>
      </c>
      <c r="L287" t="s">
        <v>511</v>
      </c>
      <c r="M287">
        <v>255447</v>
      </c>
      <c r="N287">
        <v>692</v>
      </c>
      <c r="O287" t="s">
        <v>29</v>
      </c>
      <c r="P287" t="s">
        <v>30</v>
      </c>
      <c r="Q287" t="s">
        <v>52</v>
      </c>
      <c r="R287">
        <v>100000000</v>
      </c>
      <c r="S287">
        <v>2004</v>
      </c>
      <c r="T287">
        <v>6.9</v>
      </c>
      <c r="U287">
        <v>2.2000000000000002</v>
      </c>
      <c r="V287">
        <v>73005002</v>
      </c>
      <c r="W287" t="s">
        <v>21</v>
      </c>
    </row>
    <row r="288" spans="1:23" x14ac:dyDescent="0.3">
      <c r="A288" t="s">
        <v>512</v>
      </c>
      <c r="B288">
        <v>170</v>
      </c>
      <c r="C288">
        <v>104</v>
      </c>
      <c r="D288">
        <v>75030163</v>
      </c>
      <c r="E288" t="s">
        <v>24</v>
      </c>
      <c r="F288" t="s">
        <v>25</v>
      </c>
      <c r="G288" t="s">
        <v>49</v>
      </c>
      <c r="H288" t="s">
        <v>26</v>
      </c>
      <c r="L288" t="s">
        <v>513</v>
      </c>
      <c r="M288">
        <v>108076</v>
      </c>
      <c r="N288">
        <v>1690</v>
      </c>
      <c r="O288" t="s">
        <v>29</v>
      </c>
      <c r="P288" t="s">
        <v>30</v>
      </c>
      <c r="Q288" t="s">
        <v>52</v>
      </c>
      <c r="R288">
        <v>100000000</v>
      </c>
      <c r="S288">
        <v>2006</v>
      </c>
      <c r="T288">
        <v>5.0999999999999996</v>
      </c>
      <c r="U288">
        <v>1.7</v>
      </c>
      <c r="V288">
        <v>-24969837</v>
      </c>
      <c r="W288" t="s">
        <v>38</v>
      </c>
    </row>
    <row r="289" spans="1:23" x14ac:dyDescent="0.3">
      <c r="A289" t="s">
        <v>514</v>
      </c>
      <c r="B289">
        <v>333</v>
      </c>
      <c r="C289">
        <v>101</v>
      </c>
      <c r="D289">
        <v>77222184</v>
      </c>
      <c r="E289" t="s">
        <v>25</v>
      </c>
      <c r="F289" t="s">
        <v>55</v>
      </c>
      <c r="G289" t="s">
        <v>49</v>
      </c>
      <c r="H289" t="s">
        <v>26</v>
      </c>
      <c r="L289" t="s">
        <v>515</v>
      </c>
      <c r="M289">
        <v>87677</v>
      </c>
      <c r="N289">
        <v>388</v>
      </c>
      <c r="O289" t="s">
        <v>29</v>
      </c>
      <c r="P289" t="s">
        <v>244</v>
      </c>
      <c r="Q289" t="s">
        <v>52</v>
      </c>
      <c r="R289">
        <v>100000000</v>
      </c>
      <c r="S289">
        <v>2009</v>
      </c>
      <c r="T289">
        <v>6.8</v>
      </c>
      <c r="U289">
        <v>1.7</v>
      </c>
      <c r="V289">
        <v>-22777816</v>
      </c>
      <c r="W289" t="s">
        <v>38</v>
      </c>
    </row>
    <row r="290" spans="1:23" x14ac:dyDescent="0.3">
      <c r="A290" t="s">
        <v>516</v>
      </c>
      <c r="B290">
        <v>203</v>
      </c>
      <c r="C290">
        <v>102</v>
      </c>
      <c r="D290">
        <v>107515297</v>
      </c>
      <c r="E290" t="s">
        <v>25</v>
      </c>
      <c r="F290" t="s">
        <v>47</v>
      </c>
      <c r="G290" t="s">
        <v>49</v>
      </c>
      <c r="H290" t="s">
        <v>26</v>
      </c>
      <c r="L290" t="s">
        <v>517</v>
      </c>
      <c r="M290">
        <v>85833</v>
      </c>
      <c r="N290">
        <v>113</v>
      </c>
      <c r="O290" t="s">
        <v>29</v>
      </c>
      <c r="P290" t="s">
        <v>30</v>
      </c>
      <c r="Q290" t="s">
        <v>52</v>
      </c>
      <c r="R290">
        <v>100000000</v>
      </c>
      <c r="S290">
        <v>2013</v>
      </c>
      <c r="T290">
        <v>6.7</v>
      </c>
      <c r="U290">
        <v>1.7</v>
      </c>
      <c r="V290">
        <v>7515297</v>
      </c>
      <c r="W290" t="s">
        <v>21</v>
      </c>
    </row>
    <row r="291" spans="1:23" x14ac:dyDescent="0.3">
      <c r="A291" t="s">
        <v>518</v>
      </c>
      <c r="B291">
        <v>321</v>
      </c>
      <c r="C291">
        <v>103</v>
      </c>
      <c r="D291">
        <v>67631157</v>
      </c>
      <c r="E291" t="s">
        <v>24</v>
      </c>
      <c r="F291" t="s">
        <v>44</v>
      </c>
      <c r="G291" t="s">
        <v>35</v>
      </c>
      <c r="L291" t="s">
        <v>519</v>
      </c>
      <c r="M291">
        <v>176598</v>
      </c>
      <c r="N291">
        <v>374</v>
      </c>
      <c r="O291" t="s">
        <v>29</v>
      </c>
      <c r="P291" t="s">
        <v>30</v>
      </c>
      <c r="Q291" t="s">
        <v>31</v>
      </c>
      <c r="R291">
        <v>100000000</v>
      </c>
      <c r="S291">
        <v>2010</v>
      </c>
      <c r="T291">
        <v>6</v>
      </c>
      <c r="U291">
        <v>1.7</v>
      </c>
      <c r="V291">
        <v>-32368843</v>
      </c>
      <c r="W291" t="s">
        <v>38</v>
      </c>
    </row>
    <row r="292" spans="1:23" x14ac:dyDescent="0.3">
      <c r="A292" t="s">
        <v>520</v>
      </c>
      <c r="B292">
        <v>174</v>
      </c>
      <c r="C292">
        <v>121</v>
      </c>
      <c r="D292">
        <v>66862068</v>
      </c>
      <c r="E292" t="s">
        <v>24</v>
      </c>
      <c r="F292" t="s">
        <v>26</v>
      </c>
      <c r="G292" t="s">
        <v>57</v>
      </c>
      <c r="H292" t="s">
        <v>60</v>
      </c>
      <c r="L292" t="s">
        <v>521</v>
      </c>
      <c r="M292">
        <v>89509</v>
      </c>
      <c r="N292">
        <v>524</v>
      </c>
      <c r="O292" t="s">
        <v>29</v>
      </c>
      <c r="P292" t="s">
        <v>30</v>
      </c>
      <c r="Q292" t="s">
        <v>213</v>
      </c>
      <c r="R292">
        <v>83000000</v>
      </c>
      <c r="S292">
        <v>1999</v>
      </c>
      <c r="T292">
        <v>5.7</v>
      </c>
      <c r="U292">
        <v>2</v>
      </c>
      <c r="V292">
        <v>-16137932</v>
      </c>
      <c r="W292" t="s">
        <v>38</v>
      </c>
    </row>
    <row r="293" spans="1:23" x14ac:dyDescent="0.3">
      <c r="A293" t="s">
        <v>313</v>
      </c>
      <c r="B293">
        <v>166</v>
      </c>
      <c r="C293">
        <v>143</v>
      </c>
      <c r="D293">
        <v>57366262</v>
      </c>
      <c r="E293" t="s">
        <v>25</v>
      </c>
      <c r="F293" t="s">
        <v>55</v>
      </c>
      <c r="G293" t="s">
        <v>35</v>
      </c>
      <c r="L293" t="s">
        <v>522</v>
      </c>
      <c r="M293">
        <v>400292</v>
      </c>
      <c r="N293">
        <v>657</v>
      </c>
      <c r="O293" t="s">
        <v>29</v>
      </c>
      <c r="P293" t="s">
        <v>244</v>
      </c>
      <c r="Q293" t="s">
        <v>213</v>
      </c>
      <c r="R293">
        <v>100000000</v>
      </c>
      <c r="S293">
        <v>2006</v>
      </c>
      <c r="T293">
        <v>8</v>
      </c>
      <c r="U293">
        <v>2.4</v>
      </c>
      <c r="V293">
        <v>-42633738</v>
      </c>
      <c r="W293" t="s">
        <v>38</v>
      </c>
    </row>
    <row r="294" spans="1:23" x14ac:dyDescent="0.3">
      <c r="A294" t="s">
        <v>172</v>
      </c>
      <c r="B294">
        <v>606</v>
      </c>
      <c r="C294">
        <v>240</v>
      </c>
      <c r="D294">
        <v>116866727</v>
      </c>
      <c r="E294" t="s">
        <v>242</v>
      </c>
      <c r="F294" t="s">
        <v>48</v>
      </c>
      <c r="G294" t="s">
        <v>56</v>
      </c>
      <c r="H294" t="s">
        <v>55</v>
      </c>
      <c r="L294" t="s">
        <v>523</v>
      </c>
      <c r="M294">
        <v>780588</v>
      </c>
      <c r="N294">
        <v>1138</v>
      </c>
      <c r="O294" t="s">
        <v>29</v>
      </c>
      <c r="P294" t="s">
        <v>30</v>
      </c>
      <c r="Q294" t="s">
        <v>213</v>
      </c>
      <c r="R294">
        <v>100000000</v>
      </c>
      <c r="S294">
        <v>2013</v>
      </c>
      <c r="T294">
        <v>8.1999999999999993</v>
      </c>
      <c r="U294">
        <v>4</v>
      </c>
      <c r="V294">
        <v>16866727</v>
      </c>
      <c r="W294" t="s">
        <v>21</v>
      </c>
    </row>
    <row r="295" spans="1:23" x14ac:dyDescent="0.3">
      <c r="A295" t="s">
        <v>394</v>
      </c>
      <c r="B295">
        <v>144</v>
      </c>
      <c r="C295">
        <v>121</v>
      </c>
      <c r="D295">
        <v>184031112</v>
      </c>
      <c r="E295" t="s">
        <v>24</v>
      </c>
      <c r="F295" t="s">
        <v>25</v>
      </c>
      <c r="G295" t="s">
        <v>26</v>
      </c>
      <c r="L295" t="s">
        <v>524</v>
      </c>
      <c r="M295">
        <v>190786</v>
      </c>
      <c r="N295">
        <v>539</v>
      </c>
      <c r="O295" t="s">
        <v>29</v>
      </c>
      <c r="P295" t="s">
        <v>30</v>
      </c>
      <c r="Q295" t="s">
        <v>31</v>
      </c>
      <c r="R295">
        <v>100000000</v>
      </c>
      <c r="S295">
        <v>1995</v>
      </c>
      <c r="T295">
        <v>5.4</v>
      </c>
      <c r="U295">
        <v>2</v>
      </c>
      <c r="V295">
        <v>84031112</v>
      </c>
      <c r="W295" t="s">
        <v>21</v>
      </c>
    </row>
    <row r="296" spans="1:23" x14ac:dyDescent="0.3">
      <c r="A296" t="s">
        <v>388</v>
      </c>
      <c r="B296">
        <v>192</v>
      </c>
      <c r="C296">
        <v>129</v>
      </c>
      <c r="D296">
        <v>54700065</v>
      </c>
      <c r="E296" t="s">
        <v>24</v>
      </c>
      <c r="F296" t="s">
        <v>27</v>
      </c>
      <c r="G296" t="s">
        <v>58</v>
      </c>
      <c r="L296" t="s">
        <v>525</v>
      </c>
      <c r="M296">
        <v>221521</v>
      </c>
      <c r="N296">
        <v>1049</v>
      </c>
      <c r="O296" t="s">
        <v>29</v>
      </c>
      <c r="P296" t="s">
        <v>30</v>
      </c>
      <c r="Q296" t="s">
        <v>213</v>
      </c>
      <c r="R296">
        <v>105000000</v>
      </c>
      <c r="S296">
        <v>1997</v>
      </c>
      <c r="T296">
        <v>7.2</v>
      </c>
      <c r="U296">
        <v>2.2000000000000002</v>
      </c>
      <c r="V296">
        <v>-50299935</v>
      </c>
      <c r="W296" t="s">
        <v>38</v>
      </c>
    </row>
    <row r="297" spans="1:23" x14ac:dyDescent="0.3">
      <c r="A297" t="s">
        <v>526</v>
      </c>
      <c r="B297">
        <v>511</v>
      </c>
      <c r="C297">
        <v>172</v>
      </c>
      <c r="D297">
        <v>27098580</v>
      </c>
      <c r="E297" t="s">
        <v>55</v>
      </c>
      <c r="F297" t="s">
        <v>27</v>
      </c>
      <c r="L297" t="s">
        <v>527</v>
      </c>
      <c r="M297">
        <v>284825</v>
      </c>
      <c r="N297">
        <v>828</v>
      </c>
      <c r="O297" t="s">
        <v>29</v>
      </c>
      <c r="P297" t="s">
        <v>244</v>
      </c>
      <c r="Q297" t="s">
        <v>213</v>
      </c>
      <c r="R297">
        <v>102000000</v>
      </c>
      <c r="S297">
        <v>2012</v>
      </c>
      <c r="T297">
        <v>7.5</v>
      </c>
      <c r="U297">
        <v>2.9</v>
      </c>
      <c r="V297">
        <v>-74901420</v>
      </c>
      <c r="W297" t="s">
        <v>38</v>
      </c>
    </row>
    <row r="298" spans="1:23" x14ac:dyDescent="0.3">
      <c r="A298" t="s">
        <v>66</v>
      </c>
      <c r="B298">
        <v>188</v>
      </c>
      <c r="C298">
        <v>101</v>
      </c>
      <c r="D298">
        <v>55673333</v>
      </c>
      <c r="E298" t="s">
        <v>24</v>
      </c>
      <c r="F298" t="s">
        <v>25</v>
      </c>
      <c r="G298" t="s">
        <v>47</v>
      </c>
      <c r="H298" t="s">
        <v>49</v>
      </c>
      <c r="I298" t="s">
        <v>26</v>
      </c>
      <c r="L298" t="s">
        <v>528</v>
      </c>
      <c r="M298">
        <v>65785</v>
      </c>
      <c r="N298">
        <v>160</v>
      </c>
      <c r="O298" t="s">
        <v>29</v>
      </c>
      <c r="P298" t="s">
        <v>30</v>
      </c>
      <c r="Q298" t="s">
        <v>52</v>
      </c>
      <c r="R298">
        <v>80000000</v>
      </c>
      <c r="S298">
        <v>2010</v>
      </c>
      <c r="T298">
        <v>7</v>
      </c>
      <c r="U298">
        <v>1.7</v>
      </c>
      <c r="V298">
        <v>-24326667</v>
      </c>
      <c r="W298" t="s">
        <v>38</v>
      </c>
    </row>
    <row r="299" spans="1:23" x14ac:dyDescent="0.3">
      <c r="A299" t="s">
        <v>529</v>
      </c>
      <c r="B299">
        <v>212</v>
      </c>
      <c r="C299">
        <v>87</v>
      </c>
      <c r="D299">
        <v>40198710</v>
      </c>
      <c r="E299" t="s">
        <v>24</v>
      </c>
      <c r="F299" t="s">
        <v>56</v>
      </c>
      <c r="G299" t="s">
        <v>26</v>
      </c>
      <c r="H299" t="s">
        <v>44</v>
      </c>
      <c r="I299" t="s">
        <v>35</v>
      </c>
      <c r="L299" t="s">
        <v>530</v>
      </c>
      <c r="M299">
        <v>87451</v>
      </c>
      <c r="N299">
        <v>660</v>
      </c>
      <c r="O299" t="s">
        <v>29</v>
      </c>
      <c r="P299" t="s">
        <v>30</v>
      </c>
      <c r="Q299" t="s">
        <v>31</v>
      </c>
      <c r="R299">
        <v>100000000</v>
      </c>
      <c r="S299">
        <v>2004</v>
      </c>
      <c r="T299">
        <v>3.3</v>
      </c>
      <c r="U299">
        <v>1.4</v>
      </c>
      <c r="V299">
        <v>-59801290</v>
      </c>
      <c r="W299" t="s">
        <v>38</v>
      </c>
    </row>
    <row r="300" spans="1:23" x14ac:dyDescent="0.3">
      <c r="A300" t="s">
        <v>113</v>
      </c>
      <c r="B300">
        <v>245</v>
      </c>
      <c r="C300">
        <v>101</v>
      </c>
      <c r="D300">
        <v>72660029</v>
      </c>
      <c r="E300" t="s">
        <v>24</v>
      </c>
      <c r="F300" t="s">
        <v>25</v>
      </c>
      <c r="L300" t="s">
        <v>531</v>
      </c>
      <c r="M300">
        <v>115687</v>
      </c>
      <c r="N300">
        <v>269</v>
      </c>
      <c r="O300" t="s">
        <v>29</v>
      </c>
      <c r="P300" t="s">
        <v>30</v>
      </c>
      <c r="Q300" t="s">
        <v>31</v>
      </c>
      <c r="R300">
        <v>100000000</v>
      </c>
      <c r="S300">
        <v>2014</v>
      </c>
      <c r="T300">
        <v>6</v>
      </c>
      <c r="U300">
        <v>1.7</v>
      </c>
      <c r="V300">
        <v>-27339971</v>
      </c>
      <c r="W300" t="s">
        <v>38</v>
      </c>
    </row>
    <row r="301" spans="1:23" x14ac:dyDescent="0.3">
      <c r="A301" t="s">
        <v>477</v>
      </c>
      <c r="B301">
        <v>127</v>
      </c>
      <c r="C301">
        <v>95</v>
      </c>
      <c r="D301">
        <v>38120554</v>
      </c>
      <c r="E301" t="s">
        <v>25</v>
      </c>
      <c r="F301" t="s">
        <v>47</v>
      </c>
      <c r="G301" t="s">
        <v>49</v>
      </c>
      <c r="H301" t="s">
        <v>27</v>
      </c>
      <c r="L301" t="s">
        <v>532</v>
      </c>
      <c r="M301">
        <v>71527</v>
      </c>
      <c r="N301">
        <v>217</v>
      </c>
      <c r="O301" t="s">
        <v>29</v>
      </c>
      <c r="P301" t="s">
        <v>30</v>
      </c>
      <c r="Q301" t="s">
        <v>52</v>
      </c>
      <c r="R301">
        <v>140000000</v>
      </c>
      <c r="S301">
        <v>2002</v>
      </c>
      <c r="T301">
        <v>7.1</v>
      </c>
      <c r="U301">
        <v>1.6</v>
      </c>
      <c r="V301">
        <v>-101879446</v>
      </c>
      <c r="W301" t="s">
        <v>38</v>
      </c>
    </row>
    <row r="302" spans="1:23" x14ac:dyDescent="0.3">
      <c r="A302" t="s">
        <v>533</v>
      </c>
      <c r="B302">
        <v>167</v>
      </c>
      <c r="C302">
        <v>102</v>
      </c>
      <c r="D302">
        <v>49392095</v>
      </c>
      <c r="E302" t="s">
        <v>25</v>
      </c>
      <c r="F302" t="s">
        <v>48</v>
      </c>
      <c r="G302" t="s">
        <v>27</v>
      </c>
      <c r="L302" t="s">
        <v>534</v>
      </c>
      <c r="M302">
        <v>52029</v>
      </c>
      <c r="N302">
        <v>224</v>
      </c>
      <c r="O302" t="s">
        <v>29</v>
      </c>
      <c r="P302" t="s">
        <v>30</v>
      </c>
      <c r="Q302" t="s">
        <v>31</v>
      </c>
      <c r="R302">
        <v>100000000</v>
      </c>
      <c r="S302">
        <v>2009</v>
      </c>
      <c r="T302">
        <v>5.4</v>
      </c>
      <c r="U302">
        <v>1.7</v>
      </c>
      <c r="V302">
        <v>-50607905</v>
      </c>
      <c r="W302" t="s">
        <v>38</v>
      </c>
    </row>
    <row r="303" spans="1:23" x14ac:dyDescent="0.3">
      <c r="A303" t="s">
        <v>535</v>
      </c>
      <c r="B303">
        <v>320</v>
      </c>
      <c r="C303">
        <v>131</v>
      </c>
      <c r="D303">
        <v>39292022</v>
      </c>
      <c r="E303" t="s">
        <v>24</v>
      </c>
      <c r="F303" t="s">
        <v>25</v>
      </c>
      <c r="G303" t="s">
        <v>35</v>
      </c>
      <c r="L303" t="s">
        <v>536</v>
      </c>
      <c r="M303">
        <v>127258</v>
      </c>
      <c r="N303">
        <v>351</v>
      </c>
      <c r="O303" t="s">
        <v>29</v>
      </c>
      <c r="P303" t="s">
        <v>30</v>
      </c>
      <c r="Q303" t="s">
        <v>31</v>
      </c>
      <c r="R303">
        <v>90000000</v>
      </c>
      <c r="S303">
        <v>2014</v>
      </c>
      <c r="T303">
        <v>6.1</v>
      </c>
      <c r="U303">
        <v>2.2000000000000002</v>
      </c>
      <c r="V303">
        <v>-50707978</v>
      </c>
      <c r="W303" t="s">
        <v>38</v>
      </c>
    </row>
    <row r="304" spans="1:23" x14ac:dyDescent="0.3">
      <c r="A304" t="s">
        <v>537</v>
      </c>
      <c r="B304">
        <v>163</v>
      </c>
      <c r="C304">
        <v>114</v>
      </c>
      <c r="D304">
        <v>28772222</v>
      </c>
      <c r="E304" t="s">
        <v>24</v>
      </c>
      <c r="F304" t="s">
        <v>56</v>
      </c>
      <c r="G304" t="s">
        <v>61</v>
      </c>
      <c r="H304" t="s">
        <v>35</v>
      </c>
      <c r="L304" t="s">
        <v>538</v>
      </c>
      <c r="M304">
        <v>33953</v>
      </c>
      <c r="N304">
        <v>163</v>
      </c>
      <c r="O304" t="s">
        <v>29</v>
      </c>
      <c r="P304" t="s">
        <v>30</v>
      </c>
      <c r="Q304" t="s">
        <v>31</v>
      </c>
      <c r="R304">
        <v>105000000</v>
      </c>
      <c r="S304">
        <v>2015</v>
      </c>
      <c r="T304">
        <v>5.3</v>
      </c>
      <c r="U304">
        <v>1.9</v>
      </c>
      <c r="V304">
        <v>-76227778</v>
      </c>
      <c r="W304" t="s">
        <v>38</v>
      </c>
    </row>
    <row r="305" spans="1:23" x14ac:dyDescent="0.3">
      <c r="A305" t="s">
        <v>539</v>
      </c>
      <c r="B305">
        <v>78</v>
      </c>
      <c r="C305">
        <v>94</v>
      </c>
      <c r="D305">
        <v>17010646</v>
      </c>
      <c r="E305" t="s">
        <v>48</v>
      </c>
      <c r="F305" t="s">
        <v>49</v>
      </c>
      <c r="G305" t="s">
        <v>26</v>
      </c>
      <c r="L305" t="s">
        <v>540</v>
      </c>
      <c r="M305">
        <v>40751</v>
      </c>
      <c r="N305">
        <v>239</v>
      </c>
      <c r="O305" t="s">
        <v>29</v>
      </c>
      <c r="P305" t="s">
        <v>30</v>
      </c>
      <c r="Q305" t="s">
        <v>52</v>
      </c>
      <c r="R305">
        <v>84000000</v>
      </c>
      <c r="S305">
        <v>2005</v>
      </c>
      <c r="T305">
        <v>2.2000000000000002</v>
      </c>
      <c r="U305">
        <v>1.6</v>
      </c>
      <c r="V305">
        <v>-66989354</v>
      </c>
      <c r="W305" t="s">
        <v>38</v>
      </c>
    </row>
    <row r="306" spans="1:23" x14ac:dyDescent="0.3">
      <c r="A306" t="s">
        <v>265</v>
      </c>
      <c r="B306">
        <v>289</v>
      </c>
      <c r="C306">
        <v>122</v>
      </c>
      <c r="D306">
        <v>24985612</v>
      </c>
      <c r="E306" t="s">
        <v>24</v>
      </c>
      <c r="F306" t="s">
        <v>25</v>
      </c>
      <c r="G306" t="s">
        <v>242</v>
      </c>
      <c r="H306" t="s">
        <v>55</v>
      </c>
      <c r="I306" t="s">
        <v>54</v>
      </c>
      <c r="J306" t="s">
        <v>35</v>
      </c>
      <c r="L306" t="s">
        <v>541</v>
      </c>
      <c r="M306">
        <v>71782</v>
      </c>
      <c r="N306">
        <v>161</v>
      </c>
      <c r="O306" t="s">
        <v>29</v>
      </c>
      <c r="P306" t="s">
        <v>30</v>
      </c>
      <c r="Q306" t="s">
        <v>31</v>
      </c>
      <c r="R306">
        <v>100000000</v>
      </c>
      <c r="S306">
        <v>2015</v>
      </c>
      <c r="T306">
        <v>7</v>
      </c>
      <c r="U306">
        <v>2</v>
      </c>
      <c r="V306">
        <v>-75014388</v>
      </c>
      <c r="W306" t="s">
        <v>38</v>
      </c>
    </row>
    <row r="307" spans="1:23" x14ac:dyDescent="0.3">
      <c r="A307" t="s">
        <v>542</v>
      </c>
      <c r="B307">
        <v>66</v>
      </c>
      <c r="C307">
        <v>95</v>
      </c>
      <c r="D307">
        <v>4411102</v>
      </c>
      <c r="E307" t="s">
        <v>24</v>
      </c>
      <c r="F307" t="s">
        <v>48</v>
      </c>
      <c r="G307" t="s">
        <v>27</v>
      </c>
      <c r="L307" t="s">
        <v>543</v>
      </c>
      <c r="M307">
        <v>20295</v>
      </c>
      <c r="N307">
        <v>164</v>
      </c>
      <c r="O307" t="s">
        <v>29</v>
      </c>
      <c r="P307" t="s">
        <v>30</v>
      </c>
      <c r="Q307" t="s">
        <v>31</v>
      </c>
      <c r="R307">
        <v>100000000</v>
      </c>
      <c r="S307">
        <v>2002</v>
      </c>
      <c r="T307">
        <v>3.8</v>
      </c>
      <c r="U307">
        <v>1.6</v>
      </c>
      <c r="V307">
        <v>-95588898</v>
      </c>
      <c r="W307" t="s">
        <v>38</v>
      </c>
    </row>
    <row r="308" spans="1:23" x14ac:dyDescent="0.3">
      <c r="A308" t="s">
        <v>349</v>
      </c>
      <c r="B308">
        <v>266</v>
      </c>
      <c r="C308">
        <v>115</v>
      </c>
      <c r="D308">
        <v>35024475</v>
      </c>
      <c r="E308" t="s">
        <v>24</v>
      </c>
      <c r="F308" t="s">
        <v>55</v>
      </c>
      <c r="G308" t="s">
        <v>35</v>
      </c>
      <c r="H308" t="s">
        <v>58</v>
      </c>
      <c r="L308" t="s">
        <v>544</v>
      </c>
      <c r="M308">
        <v>110364</v>
      </c>
      <c r="N308">
        <v>261</v>
      </c>
      <c r="O308" t="s">
        <v>29</v>
      </c>
      <c r="P308" t="s">
        <v>545</v>
      </c>
      <c r="Q308" t="s">
        <v>213</v>
      </c>
      <c r="R308">
        <v>100000000</v>
      </c>
      <c r="S308">
        <v>2010</v>
      </c>
      <c r="T308">
        <v>6.9</v>
      </c>
      <c r="U308">
        <v>1.9</v>
      </c>
      <c r="V308">
        <v>-64975525</v>
      </c>
      <c r="W308" t="s">
        <v>38</v>
      </c>
    </row>
    <row r="309" spans="1:23" x14ac:dyDescent="0.3">
      <c r="A309" t="s">
        <v>546</v>
      </c>
      <c r="B309">
        <v>208</v>
      </c>
      <c r="C309">
        <v>88</v>
      </c>
      <c r="D309">
        <v>130174897</v>
      </c>
      <c r="E309" t="s">
        <v>25</v>
      </c>
      <c r="F309" t="s">
        <v>47</v>
      </c>
      <c r="G309" t="s">
        <v>48</v>
      </c>
      <c r="H309" t="s">
        <v>49</v>
      </c>
      <c r="L309" t="s">
        <v>547</v>
      </c>
      <c r="M309">
        <v>27918</v>
      </c>
      <c r="N309">
        <v>155</v>
      </c>
      <c r="O309" t="s">
        <v>29</v>
      </c>
      <c r="P309" t="s">
        <v>30</v>
      </c>
      <c r="Q309" t="s">
        <v>118</v>
      </c>
      <c r="R309">
        <v>99000000</v>
      </c>
      <c r="S309">
        <v>2015</v>
      </c>
      <c r="T309">
        <v>7.2</v>
      </c>
      <c r="U309">
        <v>1.5</v>
      </c>
      <c r="V309">
        <v>31174897</v>
      </c>
      <c r="W309" t="s">
        <v>21</v>
      </c>
    </row>
    <row r="310" spans="1:23" x14ac:dyDescent="0.3">
      <c r="A310" t="s">
        <v>548</v>
      </c>
      <c r="B310">
        <v>97</v>
      </c>
      <c r="C310">
        <v>110</v>
      </c>
      <c r="D310">
        <v>10200000</v>
      </c>
      <c r="E310" t="s">
        <v>55</v>
      </c>
      <c r="F310" t="s">
        <v>60</v>
      </c>
      <c r="G310" t="s">
        <v>35</v>
      </c>
      <c r="L310" t="s">
        <v>549</v>
      </c>
      <c r="M310">
        <v>18697</v>
      </c>
      <c r="N310">
        <v>263</v>
      </c>
      <c r="O310" t="s">
        <v>29</v>
      </c>
      <c r="P310" t="s">
        <v>30</v>
      </c>
      <c r="Q310" t="s">
        <v>52</v>
      </c>
      <c r="R310">
        <v>10000000</v>
      </c>
      <c r="S310">
        <v>1997</v>
      </c>
      <c r="T310">
        <v>7.3</v>
      </c>
      <c r="U310">
        <v>1.8</v>
      </c>
      <c r="V310">
        <v>200000</v>
      </c>
      <c r="W310" t="s">
        <v>21</v>
      </c>
    </row>
    <row r="311" spans="1:23" x14ac:dyDescent="0.3">
      <c r="A311" t="s">
        <v>185</v>
      </c>
      <c r="B311">
        <v>202</v>
      </c>
      <c r="C311">
        <v>130</v>
      </c>
      <c r="D311">
        <v>202007640</v>
      </c>
      <c r="E311" t="s">
        <v>24</v>
      </c>
      <c r="F311" t="s">
        <v>25</v>
      </c>
      <c r="G311" t="s">
        <v>26</v>
      </c>
      <c r="H311" t="s">
        <v>35</v>
      </c>
      <c r="L311" t="s">
        <v>550</v>
      </c>
      <c r="M311">
        <v>248045</v>
      </c>
      <c r="N311">
        <v>890</v>
      </c>
      <c r="O311" t="s">
        <v>29</v>
      </c>
      <c r="P311" t="s">
        <v>30</v>
      </c>
      <c r="Q311" t="s">
        <v>31</v>
      </c>
      <c r="R311">
        <v>98000000</v>
      </c>
      <c r="S311">
        <v>2001</v>
      </c>
      <c r="T311">
        <v>6.3</v>
      </c>
      <c r="U311">
        <v>2.2000000000000002</v>
      </c>
      <c r="V311">
        <v>104007640</v>
      </c>
      <c r="W311" t="s">
        <v>21</v>
      </c>
    </row>
    <row r="312" spans="1:23" x14ac:dyDescent="0.3">
      <c r="A312" t="s">
        <v>172</v>
      </c>
      <c r="B312">
        <v>233</v>
      </c>
      <c r="C312">
        <v>216</v>
      </c>
      <c r="D312">
        <v>77679638</v>
      </c>
      <c r="E312" t="s">
        <v>56</v>
      </c>
      <c r="F312" t="s">
        <v>55</v>
      </c>
      <c r="L312" t="s">
        <v>551</v>
      </c>
      <c r="M312">
        <v>314033</v>
      </c>
      <c r="N312">
        <v>1166</v>
      </c>
      <c r="O312" t="s">
        <v>29</v>
      </c>
      <c r="P312" t="s">
        <v>30</v>
      </c>
      <c r="Q312" t="s">
        <v>213</v>
      </c>
      <c r="R312">
        <v>100000000</v>
      </c>
      <c r="S312">
        <v>2002</v>
      </c>
      <c r="T312">
        <v>7.5</v>
      </c>
      <c r="U312">
        <v>3.6</v>
      </c>
      <c r="V312">
        <v>-22320362</v>
      </c>
      <c r="W312" t="s">
        <v>38</v>
      </c>
    </row>
    <row r="313" spans="1:23" x14ac:dyDescent="0.3">
      <c r="A313" t="s">
        <v>552</v>
      </c>
      <c r="B313">
        <v>136</v>
      </c>
      <c r="C313">
        <v>146</v>
      </c>
      <c r="D313">
        <v>9213</v>
      </c>
      <c r="E313" t="s">
        <v>55</v>
      </c>
      <c r="F313" t="s">
        <v>54</v>
      </c>
      <c r="G313" t="s">
        <v>44</v>
      </c>
      <c r="H313" t="s">
        <v>58</v>
      </c>
      <c r="L313" t="s">
        <v>553</v>
      </c>
      <c r="M313">
        <v>38690</v>
      </c>
      <c r="N313">
        <v>130</v>
      </c>
      <c r="O313" t="s">
        <v>554</v>
      </c>
      <c r="P313" t="s">
        <v>278</v>
      </c>
      <c r="Q313" t="s">
        <v>213</v>
      </c>
      <c r="R313">
        <v>94000000</v>
      </c>
      <c r="S313">
        <v>2011</v>
      </c>
      <c r="T313">
        <v>7.6</v>
      </c>
      <c r="U313">
        <v>2.4</v>
      </c>
      <c r="V313">
        <v>-93990787</v>
      </c>
      <c r="W313" t="s">
        <v>38</v>
      </c>
    </row>
    <row r="314" spans="1:23" x14ac:dyDescent="0.3">
      <c r="A314" t="s">
        <v>555</v>
      </c>
      <c r="B314">
        <v>154</v>
      </c>
      <c r="C314">
        <v>85</v>
      </c>
      <c r="D314">
        <v>58867694</v>
      </c>
      <c r="E314" t="s">
        <v>47</v>
      </c>
      <c r="F314" t="s">
        <v>48</v>
      </c>
      <c r="G314" t="s">
        <v>49</v>
      </c>
      <c r="H314" t="s">
        <v>61</v>
      </c>
      <c r="L314" t="s">
        <v>556</v>
      </c>
      <c r="M314">
        <v>54077</v>
      </c>
      <c r="N314">
        <v>112</v>
      </c>
      <c r="O314" t="s">
        <v>29</v>
      </c>
      <c r="P314" t="s">
        <v>30</v>
      </c>
      <c r="Q314" t="s">
        <v>52</v>
      </c>
      <c r="R314">
        <v>100000000</v>
      </c>
      <c r="S314">
        <v>2007</v>
      </c>
      <c r="T314">
        <v>6.8</v>
      </c>
      <c r="U314">
        <v>1.4</v>
      </c>
      <c r="V314">
        <v>-41132306</v>
      </c>
      <c r="W314" t="s">
        <v>38</v>
      </c>
    </row>
    <row r="315" spans="1:23" x14ac:dyDescent="0.3">
      <c r="A315" t="s">
        <v>557</v>
      </c>
      <c r="B315">
        <v>169</v>
      </c>
      <c r="C315">
        <v>93</v>
      </c>
      <c r="D315">
        <v>59475623</v>
      </c>
      <c r="E315" t="s">
        <v>48</v>
      </c>
      <c r="F315" t="s">
        <v>27</v>
      </c>
      <c r="G315" t="s">
        <v>35</v>
      </c>
      <c r="L315" t="s">
        <v>558</v>
      </c>
      <c r="M315">
        <v>49739</v>
      </c>
      <c r="N315">
        <v>407</v>
      </c>
      <c r="O315" t="s">
        <v>29</v>
      </c>
      <c r="P315" t="s">
        <v>30</v>
      </c>
      <c r="Q315" t="s">
        <v>31</v>
      </c>
      <c r="R315">
        <v>90000000</v>
      </c>
      <c r="S315">
        <v>2004</v>
      </c>
      <c r="T315">
        <v>5.2</v>
      </c>
      <c r="U315">
        <v>1.6</v>
      </c>
      <c r="V315">
        <v>-30524377</v>
      </c>
      <c r="W315" t="s">
        <v>38</v>
      </c>
    </row>
    <row r="316" spans="1:23" x14ac:dyDescent="0.3">
      <c r="A316" t="s">
        <v>94</v>
      </c>
      <c r="B316">
        <v>200</v>
      </c>
      <c r="C316">
        <v>152</v>
      </c>
      <c r="D316">
        <v>108638745</v>
      </c>
      <c r="E316" t="s">
        <v>55</v>
      </c>
      <c r="F316" t="s">
        <v>54</v>
      </c>
      <c r="G316" t="s">
        <v>58</v>
      </c>
      <c r="L316" t="s">
        <v>559</v>
      </c>
      <c r="M316">
        <v>292022</v>
      </c>
      <c r="N316">
        <v>1103</v>
      </c>
      <c r="O316" t="s">
        <v>29</v>
      </c>
      <c r="P316" t="s">
        <v>30</v>
      </c>
      <c r="Q316" t="s">
        <v>213</v>
      </c>
      <c r="R316">
        <v>92000000</v>
      </c>
      <c r="S316">
        <v>2001</v>
      </c>
      <c r="T316">
        <v>7.7</v>
      </c>
      <c r="U316">
        <v>2.5</v>
      </c>
      <c r="V316">
        <v>16638745</v>
      </c>
      <c r="W316" t="s">
        <v>21</v>
      </c>
    </row>
    <row r="317" spans="1:23" x14ac:dyDescent="0.3">
      <c r="A317" t="s">
        <v>560</v>
      </c>
      <c r="B317">
        <v>255</v>
      </c>
      <c r="C317">
        <v>85</v>
      </c>
      <c r="D317">
        <v>86897182</v>
      </c>
      <c r="E317" t="s">
        <v>48</v>
      </c>
      <c r="L317" t="s">
        <v>561</v>
      </c>
      <c r="M317">
        <v>106790</v>
      </c>
      <c r="N317">
        <v>177</v>
      </c>
      <c r="O317" t="s">
        <v>29</v>
      </c>
      <c r="P317" t="s">
        <v>30</v>
      </c>
      <c r="Q317" t="s">
        <v>213</v>
      </c>
      <c r="R317">
        <v>95000000</v>
      </c>
      <c r="S317">
        <v>2012</v>
      </c>
      <c r="T317">
        <v>6.2</v>
      </c>
      <c r="U317">
        <v>1.4</v>
      </c>
      <c r="V317">
        <v>-8102818</v>
      </c>
      <c r="W317" t="s">
        <v>38</v>
      </c>
    </row>
    <row r="318" spans="1:23" x14ac:dyDescent="0.3">
      <c r="A318" t="s">
        <v>562</v>
      </c>
      <c r="B318">
        <v>173</v>
      </c>
      <c r="C318">
        <v>126</v>
      </c>
      <c r="D318">
        <v>63540020</v>
      </c>
      <c r="E318" t="s">
        <v>24</v>
      </c>
      <c r="F318" t="s">
        <v>25</v>
      </c>
      <c r="G318" t="s">
        <v>27</v>
      </c>
      <c r="L318" t="s">
        <v>563</v>
      </c>
      <c r="M318">
        <v>343274</v>
      </c>
      <c r="N318">
        <v>742</v>
      </c>
      <c r="O318" t="s">
        <v>29</v>
      </c>
      <c r="P318" t="s">
        <v>545</v>
      </c>
      <c r="Q318" t="s">
        <v>31</v>
      </c>
      <c r="R318">
        <v>93000000</v>
      </c>
      <c r="S318">
        <v>1997</v>
      </c>
      <c r="T318">
        <v>7.7</v>
      </c>
      <c r="U318">
        <v>2.1</v>
      </c>
      <c r="V318">
        <v>-29459980</v>
      </c>
      <c r="W318" t="s">
        <v>38</v>
      </c>
    </row>
    <row r="319" spans="1:23" x14ac:dyDescent="0.3">
      <c r="A319" t="s">
        <v>564</v>
      </c>
      <c r="B319">
        <v>221</v>
      </c>
      <c r="C319">
        <v>146</v>
      </c>
      <c r="D319">
        <v>95328937</v>
      </c>
      <c r="E319" t="s">
        <v>48</v>
      </c>
      <c r="F319" t="s">
        <v>55</v>
      </c>
      <c r="G319" t="s">
        <v>44</v>
      </c>
      <c r="L319" t="s">
        <v>565</v>
      </c>
      <c r="M319">
        <v>59581</v>
      </c>
      <c r="N319">
        <v>293</v>
      </c>
      <c r="O319" t="s">
        <v>29</v>
      </c>
      <c r="P319" t="s">
        <v>30</v>
      </c>
      <c r="Q319" t="s">
        <v>213</v>
      </c>
      <c r="R319">
        <v>100000000</v>
      </c>
      <c r="S319">
        <v>2010</v>
      </c>
      <c r="T319">
        <v>4.3</v>
      </c>
      <c r="U319">
        <v>2.4</v>
      </c>
      <c r="V319">
        <v>-4671063</v>
      </c>
      <c r="W319" t="s">
        <v>38</v>
      </c>
    </row>
    <row r="320" spans="1:23" x14ac:dyDescent="0.3">
      <c r="A320" t="s">
        <v>566</v>
      </c>
      <c r="B320">
        <v>82</v>
      </c>
      <c r="C320">
        <v>89</v>
      </c>
      <c r="D320">
        <v>50802661</v>
      </c>
      <c r="E320" t="s">
        <v>25</v>
      </c>
      <c r="F320" t="s">
        <v>47</v>
      </c>
      <c r="G320" t="s">
        <v>48</v>
      </c>
      <c r="H320" t="s">
        <v>49</v>
      </c>
      <c r="I320" t="s">
        <v>44</v>
      </c>
      <c r="L320" t="s">
        <v>567</v>
      </c>
      <c r="M320">
        <v>58300</v>
      </c>
      <c r="N320">
        <v>139</v>
      </c>
      <c r="O320" t="s">
        <v>29</v>
      </c>
      <c r="P320" t="s">
        <v>30</v>
      </c>
      <c r="Q320" t="s">
        <v>52</v>
      </c>
      <c r="R320">
        <v>95000000</v>
      </c>
      <c r="S320">
        <v>2000</v>
      </c>
      <c r="T320">
        <v>6.9</v>
      </c>
      <c r="U320">
        <v>1.5</v>
      </c>
      <c r="V320">
        <v>-44197339</v>
      </c>
      <c r="W320" t="s">
        <v>38</v>
      </c>
    </row>
    <row r="321" spans="1:23" x14ac:dyDescent="0.3">
      <c r="A321" t="s">
        <v>546</v>
      </c>
      <c r="B321">
        <v>233</v>
      </c>
      <c r="C321">
        <v>88</v>
      </c>
      <c r="D321">
        <v>161317423</v>
      </c>
      <c r="E321" t="s">
        <v>25</v>
      </c>
      <c r="F321" t="s">
        <v>47</v>
      </c>
      <c r="G321" t="s">
        <v>48</v>
      </c>
      <c r="H321" t="s">
        <v>49</v>
      </c>
      <c r="L321" t="s">
        <v>568</v>
      </c>
      <c r="M321">
        <v>145321</v>
      </c>
      <c r="N321">
        <v>139</v>
      </c>
      <c r="O321" t="s">
        <v>29</v>
      </c>
      <c r="P321" t="s">
        <v>30</v>
      </c>
      <c r="Q321" t="s">
        <v>52</v>
      </c>
      <c r="R321">
        <v>95000000</v>
      </c>
      <c r="S321">
        <v>2012</v>
      </c>
      <c r="T321">
        <v>6.6</v>
      </c>
      <c r="U321">
        <v>1.5</v>
      </c>
      <c r="V321">
        <v>66317423</v>
      </c>
      <c r="W321" t="s">
        <v>21</v>
      </c>
    </row>
    <row r="322" spans="1:23" x14ac:dyDescent="0.3">
      <c r="A322" t="s">
        <v>267</v>
      </c>
      <c r="B322">
        <v>343</v>
      </c>
      <c r="C322">
        <v>105</v>
      </c>
      <c r="D322">
        <v>201148159</v>
      </c>
      <c r="E322" t="s">
        <v>55</v>
      </c>
      <c r="F322" t="s">
        <v>49</v>
      </c>
      <c r="G322" t="s">
        <v>26</v>
      </c>
      <c r="H322" t="s">
        <v>44</v>
      </c>
      <c r="L322" t="s">
        <v>569</v>
      </c>
      <c r="M322">
        <v>103737</v>
      </c>
      <c r="N322">
        <v>322</v>
      </c>
      <c r="O322" t="s">
        <v>29</v>
      </c>
      <c r="P322" t="s">
        <v>30</v>
      </c>
      <c r="Q322" t="s">
        <v>52</v>
      </c>
      <c r="R322">
        <v>95000000</v>
      </c>
      <c r="S322">
        <v>2015</v>
      </c>
      <c r="T322">
        <v>7</v>
      </c>
      <c r="U322">
        <v>1.8</v>
      </c>
      <c r="V322">
        <v>106148159</v>
      </c>
      <c r="W322" t="s">
        <v>21</v>
      </c>
    </row>
    <row r="323" spans="1:23" x14ac:dyDescent="0.3">
      <c r="A323" t="s">
        <v>89</v>
      </c>
      <c r="B323">
        <v>308</v>
      </c>
      <c r="C323">
        <v>135</v>
      </c>
      <c r="D323">
        <v>43982842</v>
      </c>
      <c r="E323" t="s">
        <v>55</v>
      </c>
      <c r="F323" t="s">
        <v>26</v>
      </c>
      <c r="G323" t="s">
        <v>35</v>
      </c>
      <c r="L323" t="s">
        <v>570</v>
      </c>
      <c r="M323">
        <v>125109</v>
      </c>
      <c r="N323">
        <v>593</v>
      </c>
      <c r="O323" t="s">
        <v>29</v>
      </c>
      <c r="P323" t="s">
        <v>30</v>
      </c>
      <c r="Q323" t="s">
        <v>31</v>
      </c>
      <c r="R323">
        <v>65000000</v>
      </c>
      <c r="S323">
        <v>2009</v>
      </c>
      <c r="T323">
        <v>6.7</v>
      </c>
      <c r="U323">
        <v>2.2000000000000002</v>
      </c>
      <c r="V323">
        <v>-21017158</v>
      </c>
      <c r="W323" t="s">
        <v>38</v>
      </c>
    </row>
    <row r="324" spans="1:23" x14ac:dyDescent="0.3">
      <c r="A324" t="s">
        <v>41</v>
      </c>
      <c r="B324">
        <v>301</v>
      </c>
      <c r="C324">
        <v>100</v>
      </c>
      <c r="D324">
        <v>380838870</v>
      </c>
      <c r="E324" t="s">
        <v>25</v>
      </c>
      <c r="F324" t="s">
        <v>47</v>
      </c>
      <c r="G324" t="s">
        <v>48</v>
      </c>
      <c r="H324" t="s">
        <v>49</v>
      </c>
      <c r="L324" t="s">
        <v>571</v>
      </c>
      <c r="M324">
        <v>692482</v>
      </c>
      <c r="N324">
        <v>866</v>
      </c>
      <c r="O324" t="s">
        <v>29</v>
      </c>
      <c r="P324" t="s">
        <v>30</v>
      </c>
      <c r="Q324" t="s">
        <v>118</v>
      </c>
      <c r="R324">
        <v>94000000</v>
      </c>
      <c r="S324">
        <v>2003</v>
      </c>
      <c r="T324">
        <v>8.1999999999999993</v>
      </c>
      <c r="U324">
        <v>1.7</v>
      </c>
      <c r="V324">
        <v>286838870</v>
      </c>
      <c r="W324" t="s">
        <v>21</v>
      </c>
    </row>
    <row r="325" spans="1:23" x14ac:dyDescent="0.3">
      <c r="A325" t="s">
        <v>89</v>
      </c>
      <c r="B325">
        <v>328</v>
      </c>
      <c r="C325">
        <v>192</v>
      </c>
      <c r="D325">
        <v>377019252</v>
      </c>
      <c r="E325" t="s">
        <v>24</v>
      </c>
      <c r="F325" t="s">
        <v>25</v>
      </c>
      <c r="G325" t="s">
        <v>55</v>
      </c>
      <c r="H325" t="s">
        <v>26</v>
      </c>
      <c r="L325" t="s">
        <v>572</v>
      </c>
      <c r="M325">
        <v>1215718</v>
      </c>
      <c r="N325">
        <v>3189</v>
      </c>
      <c r="O325" t="s">
        <v>29</v>
      </c>
      <c r="P325" t="s">
        <v>30</v>
      </c>
      <c r="Q325" t="s">
        <v>31</v>
      </c>
      <c r="R325">
        <v>94000000</v>
      </c>
      <c r="S325">
        <v>2003</v>
      </c>
      <c r="T325">
        <v>8.9</v>
      </c>
      <c r="U325">
        <v>3.2</v>
      </c>
      <c r="V325">
        <v>283019252</v>
      </c>
      <c r="W325" t="s">
        <v>21</v>
      </c>
    </row>
    <row r="326" spans="1:23" x14ac:dyDescent="0.3">
      <c r="A326" t="s">
        <v>89</v>
      </c>
      <c r="B326">
        <v>294</v>
      </c>
      <c r="C326">
        <v>172</v>
      </c>
      <c r="D326">
        <v>340478898</v>
      </c>
      <c r="E326" t="s">
        <v>24</v>
      </c>
      <c r="F326" t="s">
        <v>25</v>
      </c>
      <c r="G326" t="s">
        <v>55</v>
      </c>
      <c r="H326" t="s">
        <v>26</v>
      </c>
      <c r="L326" t="s">
        <v>573</v>
      </c>
      <c r="M326">
        <v>1100446</v>
      </c>
      <c r="N326">
        <v>2417</v>
      </c>
      <c r="O326" t="s">
        <v>29</v>
      </c>
      <c r="P326" t="s">
        <v>30</v>
      </c>
      <c r="Q326" t="s">
        <v>31</v>
      </c>
      <c r="R326">
        <v>94000000</v>
      </c>
      <c r="S326">
        <v>2002</v>
      </c>
      <c r="T326">
        <v>8.6999999999999993</v>
      </c>
      <c r="U326">
        <v>2.9</v>
      </c>
      <c r="V326">
        <v>246478898</v>
      </c>
      <c r="W326" t="s">
        <v>21</v>
      </c>
    </row>
    <row r="327" spans="1:23" x14ac:dyDescent="0.3">
      <c r="A327" t="s">
        <v>574</v>
      </c>
      <c r="B327">
        <v>175</v>
      </c>
      <c r="C327">
        <v>102</v>
      </c>
      <c r="D327">
        <v>17176900</v>
      </c>
      <c r="E327" t="s">
        <v>24</v>
      </c>
      <c r="F327" t="s">
        <v>25</v>
      </c>
      <c r="G327" t="s">
        <v>26</v>
      </c>
      <c r="L327" t="s">
        <v>575</v>
      </c>
      <c r="M327">
        <v>54501</v>
      </c>
      <c r="N327">
        <v>154</v>
      </c>
      <c r="O327" t="s">
        <v>29</v>
      </c>
      <c r="P327" t="s">
        <v>30</v>
      </c>
      <c r="Q327" t="s">
        <v>31</v>
      </c>
      <c r="R327">
        <v>95000000</v>
      </c>
      <c r="S327">
        <v>2014</v>
      </c>
      <c r="T327">
        <v>5.5</v>
      </c>
      <c r="U327">
        <v>1.7</v>
      </c>
      <c r="V327">
        <v>-77823100</v>
      </c>
      <c r="W327" t="s">
        <v>38</v>
      </c>
    </row>
    <row r="328" spans="1:23" x14ac:dyDescent="0.3">
      <c r="A328" t="s">
        <v>509</v>
      </c>
      <c r="B328">
        <v>199</v>
      </c>
      <c r="C328">
        <v>100</v>
      </c>
      <c r="D328">
        <v>131144183</v>
      </c>
      <c r="E328" t="s">
        <v>24</v>
      </c>
      <c r="F328" t="s">
        <v>25</v>
      </c>
      <c r="G328" t="s">
        <v>26</v>
      </c>
      <c r="H328" t="s">
        <v>35</v>
      </c>
      <c r="L328" t="s">
        <v>576</v>
      </c>
      <c r="M328">
        <v>157016</v>
      </c>
      <c r="N328">
        <v>824</v>
      </c>
      <c r="O328" t="s">
        <v>29</v>
      </c>
      <c r="P328" t="s">
        <v>30</v>
      </c>
      <c r="Q328" t="s">
        <v>31</v>
      </c>
      <c r="R328">
        <v>115000000</v>
      </c>
      <c r="S328">
        <v>2001</v>
      </c>
      <c r="T328">
        <v>5.7</v>
      </c>
      <c r="U328">
        <v>1.7</v>
      </c>
      <c r="V328">
        <v>16144183</v>
      </c>
      <c r="W328" t="s">
        <v>21</v>
      </c>
    </row>
    <row r="329" spans="1:23" x14ac:dyDescent="0.3">
      <c r="A329" t="s">
        <v>577</v>
      </c>
      <c r="B329">
        <v>355</v>
      </c>
      <c r="C329">
        <v>119</v>
      </c>
      <c r="D329">
        <v>23014504</v>
      </c>
      <c r="E329" t="s">
        <v>55</v>
      </c>
      <c r="F329" t="s">
        <v>60</v>
      </c>
      <c r="G329" t="s">
        <v>44</v>
      </c>
      <c r="H329" t="s">
        <v>27</v>
      </c>
      <c r="I329" t="s">
        <v>35</v>
      </c>
      <c r="L329" t="s">
        <v>578</v>
      </c>
      <c r="M329">
        <v>172707</v>
      </c>
      <c r="N329">
        <v>462</v>
      </c>
      <c r="O329" t="s">
        <v>29</v>
      </c>
      <c r="P329" t="s">
        <v>37</v>
      </c>
      <c r="Q329" t="s">
        <v>31</v>
      </c>
      <c r="R329">
        <v>100000000</v>
      </c>
      <c r="S329">
        <v>2014</v>
      </c>
      <c r="T329">
        <v>6.3</v>
      </c>
      <c r="U329">
        <v>2</v>
      </c>
      <c r="V329">
        <v>-76985496</v>
      </c>
      <c r="W329" t="s">
        <v>38</v>
      </c>
    </row>
    <row r="330" spans="1:23" x14ac:dyDescent="0.3">
      <c r="A330" t="s">
        <v>279</v>
      </c>
      <c r="B330">
        <v>198</v>
      </c>
      <c r="C330">
        <v>92</v>
      </c>
      <c r="D330">
        <v>181166115</v>
      </c>
      <c r="E330" t="s">
        <v>24</v>
      </c>
      <c r="F330" t="s">
        <v>25</v>
      </c>
      <c r="G330" t="s">
        <v>27</v>
      </c>
      <c r="H330" t="s">
        <v>35</v>
      </c>
      <c r="L330" t="s">
        <v>579</v>
      </c>
      <c r="M330">
        <v>219501</v>
      </c>
      <c r="N330">
        <v>1236</v>
      </c>
      <c r="O330" t="s">
        <v>29</v>
      </c>
      <c r="P330" t="s">
        <v>30</v>
      </c>
      <c r="Q330" t="s">
        <v>31</v>
      </c>
      <c r="R330">
        <v>93000000</v>
      </c>
      <c r="S330">
        <v>2001</v>
      </c>
      <c r="T330">
        <v>5.9</v>
      </c>
      <c r="U330">
        <v>1.5</v>
      </c>
      <c r="V330">
        <v>88166115</v>
      </c>
      <c r="W330" t="s">
        <v>21</v>
      </c>
    </row>
    <row r="331" spans="1:23" x14ac:dyDescent="0.3">
      <c r="A331" t="s">
        <v>580</v>
      </c>
      <c r="B331">
        <v>529</v>
      </c>
      <c r="C331">
        <v>105</v>
      </c>
      <c r="D331">
        <v>176740650</v>
      </c>
      <c r="E331" t="s">
        <v>24</v>
      </c>
      <c r="F331" t="s">
        <v>55</v>
      </c>
      <c r="G331" t="s">
        <v>27</v>
      </c>
      <c r="H331" t="s">
        <v>35</v>
      </c>
      <c r="L331" t="s">
        <v>581</v>
      </c>
      <c r="M331">
        <v>403836</v>
      </c>
      <c r="N331">
        <v>646</v>
      </c>
      <c r="O331" t="s">
        <v>29</v>
      </c>
      <c r="P331" t="s">
        <v>30</v>
      </c>
      <c r="Q331" t="s">
        <v>31</v>
      </c>
      <c r="R331">
        <v>93000000</v>
      </c>
      <c r="S331">
        <v>2011</v>
      </c>
      <c r="T331">
        <v>7.6</v>
      </c>
      <c r="U331">
        <v>1.8</v>
      </c>
      <c r="V331">
        <v>83740650</v>
      </c>
      <c r="W331" t="s">
        <v>21</v>
      </c>
    </row>
    <row r="332" spans="1:23" x14ac:dyDescent="0.3">
      <c r="A332" t="s">
        <v>582</v>
      </c>
      <c r="B332">
        <v>198</v>
      </c>
      <c r="C332">
        <v>107</v>
      </c>
      <c r="D332">
        <v>71148699</v>
      </c>
      <c r="E332" t="s">
        <v>25</v>
      </c>
      <c r="F332" t="s">
        <v>49</v>
      </c>
      <c r="G332" t="s">
        <v>26</v>
      </c>
      <c r="L332" t="s">
        <v>583</v>
      </c>
      <c r="M332">
        <v>68935</v>
      </c>
      <c r="N332">
        <v>125</v>
      </c>
      <c r="O332" t="s">
        <v>29</v>
      </c>
      <c r="P332" t="s">
        <v>30</v>
      </c>
      <c r="Q332" t="s">
        <v>52</v>
      </c>
      <c r="R332">
        <v>90000000</v>
      </c>
      <c r="S332">
        <v>2008</v>
      </c>
      <c r="T332">
        <v>6.6</v>
      </c>
      <c r="U332">
        <v>1.8</v>
      </c>
      <c r="V332">
        <v>-18851301</v>
      </c>
      <c r="W332" t="s">
        <v>38</v>
      </c>
    </row>
    <row r="333" spans="1:23" x14ac:dyDescent="0.3">
      <c r="A333" t="s">
        <v>584</v>
      </c>
      <c r="B333">
        <v>412</v>
      </c>
      <c r="C333">
        <v>101</v>
      </c>
      <c r="D333">
        <v>67344392</v>
      </c>
      <c r="E333" t="s">
        <v>24</v>
      </c>
      <c r="F333" t="s">
        <v>35</v>
      </c>
      <c r="L333" t="s">
        <v>585</v>
      </c>
      <c r="M333">
        <v>165618</v>
      </c>
      <c r="N333">
        <v>503</v>
      </c>
      <c r="O333" t="s">
        <v>29</v>
      </c>
      <c r="P333" t="s">
        <v>30</v>
      </c>
      <c r="Q333" t="s">
        <v>213</v>
      </c>
      <c r="R333">
        <v>92000000</v>
      </c>
      <c r="S333">
        <v>2013</v>
      </c>
      <c r="T333">
        <v>5.3</v>
      </c>
      <c r="U333">
        <v>1.7</v>
      </c>
      <c r="V333">
        <v>-24655608</v>
      </c>
      <c r="W333" t="s">
        <v>38</v>
      </c>
    </row>
    <row r="334" spans="1:23" x14ac:dyDescent="0.3">
      <c r="A334" t="s">
        <v>586</v>
      </c>
      <c r="B334">
        <v>106</v>
      </c>
      <c r="C334">
        <v>137</v>
      </c>
      <c r="D334">
        <v>22406362</v>
      </c>
      <c r="E334" t="s">
        <v>55</v>
      </c>
      <c r="F334" t="s">
        <v>54</v>
      </c>
      <c r="G334" t="s">
        <v>58</v>
      </c>
      <c r="H334" t="s">
        <v>53</v>
      </c>
      <c r="L334" t="s">
        <v>587</v>
      </c>
      <c r="M334">
        <v>16832</v>
      </c>
      <c r="N334">
        <v>267</v>
      </c>
      <c r="O334" t="s">
        <v>29</v>
      </c>
      <c r="P334" t="s">
        <v>30</v>
      </c>
      <c r="Q334" t="s">
        <v>31</v>
      </c>
      <c r="R334">
        <v>107000000</v>
      </c>
      <c r="S334">
        <v>2004</v>
      </c>
      <c r="T334">
        <v>6</v>
      </c>
      <c r="U334">
        <v>2.2999999999999998</v>
      </c>
      <c r="V334">
        <v>-84593638</v>
      </c>
      <c r="W334" t="s">
        <v>38</v>
      </c>
    </row>
    <row r="335" spans="1:23" x14ac:dyDescent="0.3">
      <c r="A335" t="s">
        <v>201</v>
      </c>
      <c r="B335">
        <v>283</v>
      </c>
      <c r="C335">
        <v>115</v>
      </c>
      <c r="D335">
        <v>261437578</v>
      </c>
      <c r="E335" t="s">
        <v>24</v>
      </c>
      <c r="F335" t="s">
        <v>25</v>
      </c>
      <c r="G335" t="s">
        <v>47</v>
      </c>
      <c r="H335" t="s">
        <v>49</v>
      </c>
      <c r="L335" t="s">
        <v>588</v>
      </c>
      <c r="M335">
        <v>479166</v>
      </c>
      <c r="N335">
        <v>815</v>
      </c>
      <c r="O335" t="s">
        <v>29</v>
      </c>
      <c r="P335" t="s">
        <v>30</v>
      </c>
      <c r="Q335" t="s">
        <v>52</v>
      </c>
      <c r="R335">
        <v>92000000</v>
      </c>
      <c r="S335">
        <v>2004</v>
      </c>
      <c r="T335">
        <v>8</v>
      </c>
      <c r="U335">
        <v>1.9</v>
      </c>
      <c r="V335">
        <v>169437578</v>
      </c>
      <c r="W335" t="s">
        <v>21</v>
      </c>
    </row>
    <row r="336" spans="1:23" x14ac:dyDescent="0.3">
      <c r="A336" t="s">
        <v>589</v>
      </c>
      <c r="B336">
        <v>61</v>
      </c>
      <c r="C336">
        <v>124</v>
      </c>
      <c r="D336">
        <v>11000000</v>
      </c>
      <c r="E336" t="s">
        <v>24</v>
      </c>
      <c r="F336" t="s">
        <v>25</v>
      </c>
      <c r="G336" t="s">
        <v>48</v>
      </c>
      <c r="L336" t="s">
        <v>590</v>
      </c>
      <c r="M336">
        <v>21102</v>
      </c>
      <c r="N336">
        <v>169</v>
      </c>
      <c r="O336" t="s">
        <v>29</v>
      </c>
      <c r="P336" t="s">
        <v>30</v>
      </c>
      <c r="Q336" t="s">
        <v>31</v>
      </c>
      <c r="R336">
        <v>98000000</v>
      </c>
      <c r="S336">
        <v>1995</v>
      </c>
      <c r="T336">
        <v>5.6</v>
      </c>
      <c r="U336">
        <v>2.1</v>
      </c>
      <c r="V336">
        <v>-87000000</v>
      </c>
      <c r="W336" t="s">
        <v>38</v>
      </c>
    </row>
    <row r="337" spans="1:23" x14ac:dyDescent="0.3">
      <c r="A337" t="s">
        <v>374</v>
      </c>
      <c r="B337">
        <v>217</v>
      </c>
      <c r="C337">
        <v>118</v>
      </c>
      <c r="D337">
        <v>88761720</v>
      </c>
      <c r="E337" t="s">
        <v>25</v>
      </c>
      <c r="F337" t="s">
        <v>49</v>
      </c>
      <c r="G337" t="s">
        <v>26</v>
      </c>
      <c r="L337" t="s">
        <v>591</v>
      </c>
      <c r="M337">
        <v>141179</v>
      </c>
      <c r="N337">
        <v>419</v>
      </c>
      <c r="O337" t="s">
        <v>29</v>
      </c>
      <c r="P337" t="s">
        <v>37</v>
      </c>
      <c r="Q337" t="s">
        <v>52</v>
      </c>
      <c r="R337">
        <v>95000000</v>
      </c>
      <c r="S337">
        <v>2010</v>
      </c>
      <c r="T337">
        <v>5.9</v>
      </c>
      <c r="U337">
        <v>2</v>
      </c>
      <c r="V337">
        <v>-6238280</v>
      </c>
      <c r="W337" t="s">
        <v>38</v>
      </c>
    </row>
    <row r="338" spans="1:23" x14ac:dyDescent="0.3">
      <c r="A338" t="s">
        <v>87</v>
      </c>
      <c r="B338">
        <v>175</v>
      </c>
      <c r="C338">
        <v>98</v>
      </c>
      <c r="D338">
        <v>250147615</v>
      </c>
      <c r="E338" t="s">
        <v>25</v>
      </c>
      <c r="F338" t="s">
        <v>48</v>
      </c>
      <c r="G338" t="s">
        <v>49</v>
      </c>
      <c r="H338" t="s">
        <v>60</v>
      </c>
      <c r="I338" t="s">
        <v>27</v>
      </c>
      <c r="L338" t="s">
        <v>592</v>
      </c>
      <c r="M338">
        <v>403014</v>
      </c>
      <c r="N338">
        <v>289</v>
      </c>
      <c r="O338" t="s">
        <v>29</v>
      </c>
      <c r="P338" t="s">
        <v>30</v>
      </c>
      <c r="Q338" t="s">
        <v>31</v>
      </c>
      <c r="R338">
        <v>90000000</v>
      </c>
      <c r="S338">
        <v>1997</v>
      </c>
      <c r="T338">
        <v>7.3</v>
      </c>
      <c r="U338">
        <v>1.6</v>
      </c>
      <c r="V338">
        <v>160147615</v>
      </c>
      <c r="W338" t="s">
        <v>21</v>
      </c>
    </row>
    <row r="339" spans="1:23" x14ac:dyDescent="0.3">
      <c r="A339" t="s">
        <v>126</v>
      </c>
      <c r="B339">
        <v>191</v>
      </c>
      <c r="C339">
        <v>82</v>
      </c>
      <c r="D339">
        <v>245823397</v>
      </c>
      <c r="E339" t="s">
        <v>25</v>
      </c>
      <c r="F339" t="s">
        <v>47</v>
      </c>
      <c r="G339" t="s">
        <v>48</v>
      </c>
      <c r="H339" t="s">
        <v>49</v>
      </c>
      <c r="I339" t="s">
        <v>26</v>
      </c>
      <c r="L339" t="s">
        <v>593</v>
      </c>
      <c r="M339">
        <v>385871</v>
      </c>
      <c r="N339">
        <v>515</v>
      </c>
      <c r="O339" t="s">
        <v>29</v>
      </c>
      <c r="P339" t="s">
        <v>30</v>
      </c>
      <c r="Q339" t="s">
        <v>118</v>
      </c>
      <c r="R339">
        <v>90000000</v>
      </c>
      <c r="S339">
        <v>1999</v>
      </c>
      <c r="T339">
        <v>7.9</v>
      </c>
      <c r="U339">
        <v>1.4</v>
      </c>
      <c r="V339">
        <v>155823397</v>
      </c>
      <c r="W339" t="s">
        <v>21</v>
      </c>
    </row>
    <row r="340" spans="1:23" x14ac:dyDescent="0.3">
      <c r="A340" t="s">
        <v>495</v>
      </c>
      <c r="B340">
        <v>316</v>
      </c>
      <c r="C340">
        <v>98</v>
      </c>
      <c r="D340">
        <v>81557479</v>
      </c>
      <c r="E340" t="s">
        <v>24</v>
      </c>
      <c r="F340" t="s">
        <v>35</v>
      </c>
      <c r="L340" t="s">
        <v>594</v>
      </c>
      <c r="M340">
        <v>149947</v>
      </c>
      <c r="N340">
        <v>326</v>
      </c>
      <c r="O340" t="s">
        <v>29</v>
      </c>
      <c r="P340" t="s">
        <v>30</v>
      </c>
      <c r="Q340" t="s">
        <v>31</v>
      </c>
      <c r="R340">
        <v>100000000</v>
      </c>
      <c r="S340">
        <v>2010</v>
      </c>
      <c r="T340">
        <v>6.8</v>
      </c>
      <c r="U340">
        <v>1.6</v>
      </c>
      <c r="V340">
        <v>-18442521</v>
      </c>
      <c r="W340" t="s">
        <v>38</v>
      </c>
    </row>
    <row r="341" spans="1:23" x14ac:dyDescent="0.3">
      <c r="A341" t="s">
        <v>113</v>
      </c>
      <c r="B341">
        <v>127</v>
      </c>
      <c r="C341">
        <v>90</v>
      </c>
      <c r="D341">
        <v>226138454</v>
      </c>
      <c r="E341" t="s">
        <v>24</v>
      </c>
      <c r="F341" t="s">
        <v>48</v>
      </c>
      <c r="G341" t="s">
        <v>56</v>
      </c>
      <c r="H341" t="s">
        <v>35</v>
      </c>
      <c r="L341" t="s">
        <v>595</v>
      </c>
      <c r="M341">
        <v>160440</v>
      </c>
      <c r="N341">
        <v>394</v>
      </c>
      <c r="O341" t="s">
        <v>29</v>
      </c>
      <c r="P341" t="s">
        <v>30</v>
      </c>
      <c r="Q341" t="s">
        <v>31</v>
      </c>
      <c r="R341">
        <v>90000000</v>
      </c>
      <c r="S341">
        <v>2001</v>
      </c>
      <c r="T341">
        <v>6.6</v>
      </c>
      <c r="U341">
        <v>1.5</v>
      </c>
      <c r="V341">
        <v>136138454</v>
      </c>
      <c r="W341" t="s">
        <v>21</v>
      </c>
    </row>
    <row r="342" spans="1:23" x14ac:dyDescent="0.3">
      <c r="A342" t="s">
        <v>158</v>
      </c>
      <c r="B342">
        <v>185</v>
      </c>
      <c r="C342">
        <v>130</v>
      </c>
      <c r="D342">
        <v>155370362</v>
      </c>
      <c r="E342" t="s">
        <v>55</v>
      </c>
      <c r="F342" t="s">
        <v>26</v>
      </c>
      <c r="G342" t="s">
        <v>57</v>
      </c>
      <c r="H342" t="s">
        <v>60</v>
      </c>
      <c r="I342" t="s">
        <v>35</v>
      </c>
      <c r="L342" t="s">
        <v>596</v>
      </c>
      <c r="M342">
        <v>98403</v>
      </c>
      <c r="N342">
        <v>683</v>
      </c>
      <c r="O342" t="s">
        <v>29</v>
      </c>
      <c r="P342" t="s">
        <v>30</v>
      </c>
      <c r="Q342" t="s">
        <v>31</v>
      </c>
      <c r="R342">
        <v>100000000</v>
      </c>
      <c r="S342">
        <v>2000</v>
      </c>
      <c r="T342">
        <v>6.6</v>
      </c>
      <c r="U342">
        <v>2.2000000000000002</v>
      </c>
      <c r="V342">
        <v>55370362</v>
      </c>
      <c r="W342" t="s">
        <v>21</v>
      </c>
    </row>
    <row r="343" spans="1:23" x14ac:dyDescent="0.3">
      <c r="A343" t="s">
        <v>597</v>
      </c>
      <c r="B343">
        <v>191</v>
      </c>
      <c r="C343">
        <v>90</v>
      </c>
      <c r="D343">
        <v>124870275</v>
      </c>
      <c r="E343" t="s">
        <v>47</v>
      </c>
      <c r="F343" t="s">
        <v>48</v>
      </c>
      <c r="G343" t="s">
        <v>49</v>
      </c>
      <c r="H343" t="s">
        <v>27</v>
      </c>
      <c r="L343" t="s">
        <v>598</v>
      </c>
      <c r="M343">
        <v>152601</v>
      </c>
      <c r="N343">
        <v>156</v>
      </c>
      <c r="O343" t="s">
        <v>29</v>
      </c>
      <c r="P343" t="s">
        <v>30</v>
      </c>
      <c r="Q343" t="s">
        <v>52</v>
      </c>
      <c r="R343">
        <v>100000000</v>
      </c>
      <c r="S343">
        <v>2009</v>
      </c>
      <c r="T343">
        <v>7</v>
      </c>
      <c r="U343">
        <v>1.5</v>
      </c>
      <c r="V343">
        <v>24870275</v>
      </c>
      <c r="W343" t="s">
        <v>21</v>
      </c>
    </row>
    <row r="344" spans="1:23" x14ac:dyDescent="0.3">
      <c r="A344" t="s">
        <v>381</v>
      </c>
      <c r="B344">
        <v>188</v>
      </c>
      <c r="C344">
        <v>94</v>
      </c>
      <c r="D344">
        <v>196573705</v>
      </c>
      <c r="E344" t="s">
        <v>24</v>
      </c>
      <c r="F344" t="s">
        <v>25</v>
      </c>
      <c r="G344" t="s">
        <v>47</v>
      </c>
      <c r="H344" t="s">
        <v>48</v>
      </c>
      <c r="I344" t="s">
        <v>49</v>
      </c>
      <c r="L344" t="s">
        <v>599</v>
      </c>
      <c r="M344">
        <v>166791</v>
      </c>
      <c r="N344">
        <v>132</v>
      </c>
      <c r="O344" t="s">
        <v>29</v>
      </c>
      <c r="P344" t="s">
        <v>30</v>
      </c>
      <c r="Q344" t="s">
        <v>52</v>
      </c>
      <c r="R344">
        <v>90000000</v>
      </c>
      <c r="S344">
        <v>2009</v>
      </c>
      <c r="T344">
        <v>7</v>
      </c>
      <c r="U344">
        <v>1.6</v>
      </c>
      <c r="V344">
        <v>106573705</v>
      </c>
      <c r="W344" t="s">
        <v>21</v>
      </c>
    </row>
    <row r="345" spans="1:23" x14ac:dyDescent="0.3">
      <c r="A345" t="s">
        <v>600</v>
      </c>
      <c r="B345">
        <v>362</v>
      </c>
      <c r="C345">
        <v>114</v>
      </c>
      <c r="D345">
        <v>58229120</v>
      </c>
      <c r="E345" t="s">
        <v>25</v>
      </c>
      <c r="F345" t="s">
        <v>48</v>
      </c>
      <c r="G345" t="s">
        <v>55</v>
      </c>
      <c r="H345" t="s">
        <v>26</v>
      </c>
      <c r="I345" t="s">
        <v>44</v>
      </c>
      <c r="L345" t="s">
        <v>601</v>
      </c>
      <c r="M345">
        <v>236421</v>
      </c>
      <c r="N345">
        <v>515</v>
      </c>
      <c r="O345" t="s">
        <v>29</v>
      </c>
      <c r="P345" t="s">
        <v>30</v>
      </c>
      <c r="Q345" t="s">
        <v>52</v>
      </c>
      <c r="R345">
        <v>90000000</v>
      </c>
      <c r="S345">
        <v>2013</v>
      </c>
      <c r="T345">
        <v>7.3</v>
      </c>
      <c r="U345">
        <v>1.9</v>
      </c>
      <c r="V345">
        <v>-31770880</v>
      </c>
      <c r="W345" t="s">
        <v>38</v>
      </c>
    </row>
    <row r="346" spans="1:23" x14ac:dyDescent="0.3">
      <c r="A346" t="s">
        <v>132</v>
      </c>
      <c r="B346">
        <v>181</v>
      </c>
      <c r="C346">
        <v>94</v>
      </c>
      <c r="D346">
        <v>125305545</v>
      </c>
      <c r="E346" t="s">
        <v>24</v>
      </c>
      <c r="F346" t="s">
        <v>25</v>
      </c>
      <c r="G346" t="s">
        <v>48</v>
      </c>
      <c r="H346" t="s">
        <v>56</v>
      </c>
      <c r="I346" t="s">
        <v>35</v>
      </c>
      <c r="L346" t="s">
        <v>602</v>
      </c>
      <c r="M346">
        <v>145350</v>
      </c>
      <c r="N346">
        <v>643</v>
      </c>
      <c r="O346" t="s">
        <v>29</v>
      </c>
      <c r="P346" t="s">
        <v>30</v>
      </c>
      <c r="Q346" t="s">
        <v>31</v>
      </c>
      <c r="R346">
        <v>92000000</v>
      </c>
      <c r="S346">
        <v>2000</v>
      </c>
      <c r="T346">
        <v>5.5</v>
      </c>
      <c r="U346">
        <v>1.6</v>
      </c>
      <c r="V346">
        <v>33305545</v>
      </c>
      <c r="W346" t="s">
        <v>21</v>
      </c>
    </row>
    <row r="347" spans="1:23" x14ac:dyDescent="0.3">
      <c r="A347" t="s">
        <v>172</v>
      </c>
      <c r="B347">
        <v>352</v>
      </c>
      <c r="C347">
        <v>151</v>
      </c>
      <c r="D347">
        <v>132373442</v>
      </c>
      <c r="E347" t="s">
        <v>56</v>
      </c>
      <c r="F347" t="s">
        <v>55</v>
      </c>
      <c r="G347" t="s">
        <v>35</v>
      </c>
      <c r="L347" t="s">
        <v>603</v>
      </c>
      <c r="M347">
        <v>873649</v>
      </c>
      <c r="N347">
        <v>2054</v>
      </c>
      <c r="O347" t="s">
        <v>29</v>
      </c>
      <c r="P347" t="s">
        <v>30</v>
      </c>
      <c r="Q347" t="s">
        <v>213</v>
      </c>
      <c r="R347">
        <v>90000000</v>
      </c>
      <c r="S347">
        <v>2006</v>
      </c>
      <c r="T347">
        <v>8.5</v>
      </c>
      <c r="U347">
        <v>2.5</v>
      </c>
      <c r="V347">
        <v>42373442</v>
      </c>
      <c r="W347" t="s">
        <v>21</v>
      </c>
    </row>
    <row r="348" spans="1:23" x14ac:dyDescent="0.3">
      <c r="A348" t="s">
        <v>604</v>
      </c>
      <c r="B348">
        <v>143</v>
      </c>
      <c r="C348">
        <v>88</v>
      </c>
      <c r="D348">
        <v>120618403</v>
      </c>
      <c r="E348" t="s">
        <v>25</v>
      </c>
      <c r="F348" t="s">
        <v>47</v>
      </c>
      <c r="G348" t="s">
        <v>49</v>
      </c>
      <c r="H348" t="s">
        <v>26</v>
      </c>
      <c r="I348" t="s">
        <v>50</v>
      </c>
      <c r="J348" t="s">
        <v>58</v>
      </c>
      <c r="L348" t="s">
        <v>605</v>
      </c>
      <c r="M348">
        <v>171792</v>
      </c>
      <c r="N348">
        <v>222</v>
      </c>
      <c r="O348" t="s">
        <v>29</v>
      </c>
      <c r="P348" t="s">
        <v>30</v>
      </c>
      <c r="Q348" t="s">
        <v>118</v>
      </c>
      <c r="R348">
        <v>90000000</v>
      </c>
      <c r="S348">
        <v>1998</v>
      </c>
      <c r="T348">
        <v>7.5</v>
      </c>
      <c r="U348">
        <v>1.5</v>
      </c>
      <c r="V348">
        <v>30618403</v>
      </c>
      <c r="W348" t="s">
        <v>21</v>
      </c>
    </row>
    <row r="349" spans="1:23" x14ac:dyDescent="0.3">
      <c r="A349" t="s">
        <v>600</v>
      </c>
      <c r="B349">
        <v>308</v>
      </c>
      <c r="C349">
        <v>121</v>
      </c>
      <c r="D349">
        <v>110416702</v>
      </c>
      <c r="E349" t="s">
        <v>24</v>
      </c>
      <c r="F349" t="s">
        <v>48</v>
      </c>
      <c r="L349" t="s">
        <v>606</v>
      </c>
      <c r="M349">
        <v>307539</v>
      </c>
      <c r="N349">
        <v>577</v>
      </c>
      <c r="O349" t="s">
        <v>29</v>
      </c>
      <c r="P349" t="s">
        <v>30</v>
      </c>
      <c r="Q349" t="s">
        <v>213</v>
      </c>
      <c r="R349">
        <v>92000000</v>
      </c>
      <c r="S349">
        <v>2008</v>
      </c>
      <c r="T349">
        <v>7</v>
      </c>
      <c r="U349">
        <v>2</v>
      </c>
      <c r="V349">
        <v>18416702</v>
      </c>
      <c r="W349" t="s">
        <v>21</v>
      </c>
    </row>
    <row r="350" spans="1:23" x14ac:dyDescent="0.3">
      <c r="A350" t="s">
        <v>219</v>
      </c>
      <c r="B350">
        <v>517</v>
      </c>
      <c r="C350">
        <v>158</v>
      </c>
      <c r="D350">
        <v>102515793</v>
      </c>
      <c r="E350" t="s">
        <v>56</v>
      </c>
      <c r="F350" t="s">
        <v>55</v>
      </c>
      <c r="G350" t="s">
        <v>60</v>
      </c>
      <c r="H350" t="s">
        <v>35</v>
      </c>
      <c r="L350" t="s">
        <v>607</v>
      </c>
      <c r="M350">
        <v>330152</v>
      </c>
      <c r="N350">
        <v>632</v>
      </c>
      <c r="O350" t="s">
        <v>29</v>
      </c>
      <c r="P350" t="s">
        <v>30</v>
      </c>
      <c r="Q350" t="s">
        <v>213</v>
      </c>
      <c r="R350">
        <v>90000000</v>
      </c>
      <c r="S350">
        <v>2011</v>
      </c>
      <c r="T350">
        <v>7.8</v>
      </c>
      <c r="U350">
        <v>2.6</v>
      </c>
      <c r="V350">
        <v>12515793</v>
      </c>
      <c r="W350" t="s">
        <v>21</v>
      </c>
    </row>
    <row r="351" spans="1:23" x14ac:dyDescent="0.3">
      <c r="A351" t="s">
        <v>390</v>
      </c>
      <c r="B351">
        <v>148</v>
      </c>
      <c r="C351">
        <v>128</v>
      </c>
      <c r="D351">
        <v>100012500</v>
      </c>
      <c r="E351" t="s">
        <v>24</v>
      </c>
      <c r="F351" t="s">
        <v>25</v>
      </c>
      <c r="G351" t="s">
        <v>35</v>
      </c>
      <c r="L351" t="s">
        <v>608</v>
      </c>
      <c r="M351">
        <v>299258</v>
      </c>
      <c r="N351">
        <v>346</v>
      </c>
      <c r="O351" t="s">
        <v>29</v>
      </c>
      <c r="P351" t="s">
        <v>30</v>
      </c>
      <c r="Q351" t="s">
        <v>213</v>
      </c>
      <c r="R351">
        <v>90000000</v>
      </c>
      <c r="S351">
        <v>1995</v>
      </c>
      <c r="T351">
        <v>7.6</v>
      </c>
      <c r="U351">
        <v>2.1</v>
      </c>
      <c r="V351">
        <v>10012500</v>
      </c>
      <c r="W351" t="s">
        <v>21</v>
      </c>
    </row>
    <row r="352" spans="1:23" x14ac:dyDescent="0.3">
      <c r="A352" t="s">
        <v>385</v>
      </c>
      <c r="B352">
        <v>415</v>
      </c>
      <c r="C352">
        <v>128</v>
      </c>
      <c r="D352">
        <v>209019489</v>
      </c>
      <c r="E352" t="s">
        <v>24</v>
      </c>
      <c r="F352" t="s">
        <v>25</v>
      </c>
      <c r="G352" t="s">
        <v>56</v>
      </c>
      <c r="H352" t="s">
        <v>60</v>
      </c>
      <c r="I352" t="s">
        <v>35</v>
      </c>
      <c r="L352" t="s">
        <v>609</v>
      </c>
      <c r="M352">
        <v>477300</v>
      </c>
      <c r="N352">
        <v>621</v>
      </c>
      <c r="O352" t="s">
        <v>29</v>
      </c>
      <c r="P352" t="s">
        <v>30</v>
      </c>
      <c r="Q352" t="s">
        <v>31</v>
      </c>
      <c r="R352">
        <v>90000000</v>
      </c>
      <c r="S352">
        <v>2009</v>
      </c>
      <c r="T352">
        <v>7.6</v>
      </c>
      <c r="U352">
        <v>2.1</v>
      </c>
      <c r="V352">
        <v>119019489</v>
      </c>
      <c r="W352" t="s">
        <v>21</v>
      </c>
    </row>
    <row r="353" spans="1:23" x14ac:dyDescent="0.3">
      <c r="A353" t="s">
        <v>505</v>
      </c>
      <c r="B353">
        <v>146</v>
      </c>
      <c r="C353">
        <v>95</v>
      </c>
      <c r="D353">
        <v>84037039</v>
      </c>
      <c r="E353" t="s">
        <v>24</v>
      </c>
      <c r="F353" t="s">
        <v>25</v>
      </c>
      <c r="G353" t="s">
        <v>47</v>
      </c>
      <c r="H353" t="s">
        <v>49</v>
      </c>
      <c r="I353" t="s">
        <v>26</v>
      </c>
      <c r="J353" t="s">
        <v>27</v>
      </c>
      <c r="L353" t="s">
        <v>610</v>
      </c>
      <c r="M353">
        <v>72591</v>
      </c>
      <c r="N353">
        <v>289</v>
      </c>
      <c r="O353" t="s">
        <v>29</v>
      </c>
      <c r="P353" t="s">
        <v>30</v>
      </c>
      <c r="Q353" t="s">
        <v>52</v>
      </c>
      <c r="R353">
        <v>120000000</v>
      </c>
      <c r="S353">
        <v>2001</v>
      </c>
      <c r="T353">
        <v>6.8</v>
      </c>
      <c r="U353">
        <v>1.6</v>
      </c>
      <c r="V353">
        <v>-35962961</v>
      </c>
      <c r="W353" t="s">
        <v>38</v>
      </c>
    </row>
    <row r="354" spans="1:23" x14ac:dyDescent="0.3">
      <c r="A354" t="s">
        <v>611</v>
      </c>
      <c r="B354">
        <v>70</v>
      </c>
      <c r="C354">
        <v>92</v>
      </c>
      <c r="D354">
        <v>85884815</v>
      </c>
      <c r="E354" t="s">
        <v>25</v>
      </c>
      <c r="F354" t="s">
        <v>47</v>
      </c>
      <c r="G354" t="s">
        <v>48</v>
      </c>
      <c r="H354" t="s">
        <v>49</v>
      </c>
      <c r="I354" t="s">
        <v>26</v>
      </c>
      <c r="J354" t="s">
        <v>59</v>
      </c>
      <c r="L354" t="s">
        <v>612</v>
      </c>
      <c r="M354">
        <v>9418</v>
      </c>
      <c r="N354">
        <v>53</v>
      </c>
      <c r="O354" t="s">
        <v>29</v>
      </c>
      <c r="P354" t="s">
        <v>30</v>
      </c>
      <c r="Q354" t="s">
        <v>52</v>
      </c>
      <c r="R354">
        <v>90000000</v>
      </c>
      <c r="S354">
        <v>2015</v>
      </c>
      <c r="T354">
        <v>5</v>
      </c>
      <c r="U354">
        <v>1.5</v>
      </c>
      <c r="V354">
        <v>-4115185</v>
      </c>
      <c r="W354" t="s">
        <v>38</v>
      </c>
    </row>
    <row r="355" spans="1:23" x14ac:dyDescent="0.3">
      <c r="A355" t="s">
        <v>68</v>
      </c>
      <c r="B355">
        <v>269</v>
      </c>
      <c r="C355">
        <v>121</v>
      </c>
      <c r="D355">
        <v>83077470</v>
      </c>
      <c r="E355" t="s">
        <v>55</v>
      </c>
      <c r="F355" t="s">
        <v>54</v>
      </c>
      <c r="G355" t="s">
        <v>35</v>
      </c>
      <c r="H355" t="s">
        <v>58</v>
      </c>
      <c r="L355" t="s">
        <v>613</v>
      </c>
      <c r="M355">
        <v>183247</v>
      </c>
      <c r="N355">
        <v>440</v>
      </c>
      <c r="O355" t="s">
        <v>29</v>
      </c>
      <c r="P355" t="s">
        <v>30</v>
      </c>
      <c r="Q355" t="s">
        <v>31</v>
      </c>
      <c r="R355">
        <v>75000000</v>
      </c>
      <c r="S355">
        <v>2008</v>
      </c>
      <c r="T355">
        <v>7.1</v>
      </c>
      <c r="U355">
        <v>2</v>
      </c>
      <c r="V355">
        <v>8077470</v>
      </c>
      <c r="W355" t="s">
        <v>21</v>
      </c>
    </row>
    <row r="356" spans="1:23" x14ac:dyDescent="0.3">
      <c r="A356" t="s">
        <v>614</v>
      </c>
      <c r="B356">
        <v>198</v>
      </c>
      <c r="C356">
        <v>113</v>
      </c>
      <c r="D356">
        <v>100018837</v>
      </c>
      <c r="E356" t="s">
        <v>24</v>
      </c>
      <c r="F356" t="s">
        <v>48</v>
      </c>
      <c r="L356" t="s">
        <v>615</v>
      </c>
      <c r="M356">
        <v>156348</v>
      </c>
      <c r="N356">
        <v>380</v>
      </c>
      <c r="O356" t="s">
        <v>29</v>
      </c>
      <c r="P356" t="s">
        <v>30</v>
      </c>
      <c r="Q356" t="s">
        <v>31</v>
      </c>
      <c r="R356">
        <v>90000000</v>
      </c>
      <c r="S356">
        <v>2008</v>
      </c>
      <c r="T356">
        <v>5.5</v>
      </c>
      <c r="U356">
        <v>1.9</v>
      </c>
      <c r="V356">
        <v>10018837</v>
      </c>
      <c r="W356" t="s">
        <v>21</v>
      </c>
    </row>
    <row r="357" spans="1:23" x14ac:dyDescent="0.3">
      <c r="A357" t="s">
        <v>374</v>
      </c>
      <c r="B357">
        <v>253</v>
      </c>
      <c r="C357">
        <v>106</v>
      </c>
      <c r="D357">
        <v>78747585</v>
      </c>
      <c r="E357" t="s">
        <v>24</v>
      </c>
      <c r="F357" t="s">
        <v>47</v>
      </c>
      <c r="G357" t="s">
        <v>48</v>
      </c>
      <c r="H357" t="s">
        <v>27</v>
      </c>
      <c r="L357" t="s">
        <v>616</v>
      </c>
      <c r="M357">
        <v>89770</v>
      </c>
      <c r="N357">
        <v>342</v>
      </c>
      <c r="O357" t="s">
        <v>29</v>
      </c>
      <c r="P357" t="s">
        <v>30</v>
      </c>
      <c r="Q357" t="s">
        <v>31</v>
      </c>
      <c r="R357">
        <v>88000000</v>
      </c>
      <c r="S357">
        <v>2015</v>
      </c>
      <c r="T357">
        <v>5.6</v>
      </c>
      <c r="U357">
        <v>1.8</v>
      </c>
      <c r="V357">
        <v>-9252415</v>
      </c>
      <c r="W357" t="s">
        <v>38</v>
      </c>
    </row>
    <row r="358" spans="1:23" x14ac:dyDescent="0.3">
      <c r="A358" t="s">
        <v>149</v>
      </c>
      <c r="B358">
        <v>281</v>
      </c>
      <c r="C358">
        <v>146</v>
      </c>
      <c r="D358">
        <v>78616689</v>
      </c>
      <c r="E358" t="s">
        <v>25</v>
      </c>
      <c r="F358" t="s">
        <v>55</v>
      </c>
      <c r="G358" t="s">
        <v>27</v>
      </c>
      <c r="L358" t="s">
        <v>617</v>
      </c>
      <c r="M358">
        <v>238747</v>
      </c>
      <c r="N358">
        <v>2153</v>
      </c>
      <c r="O358" t="s">
        <v>29</v>
      </c>
      <c r="P358" t="s">
        <v>30</v>
      </c>
      <c r="Q358" t="s">
        <v>31</v>
      </c>
      <c r="R358">
        <v>100000000</v>
      </c>
      <c r="S358">
        <v>2001</v>
      </c>
      <c r="T358">
        <v>7.1</v>
      </c>
      <c r="U358">
        <v>2.4</v>
      </c>
      <c r="V358">
        <v>-21383311</v>
      </c>
      <c r="W358" t="s">
        <v>38</v>
      </c>
    </row>
    <row r="359" spans="1:23" x14ac:dyDescent="0.3">
      <c r="A359" t="s">
        <v>295</v>
      </c>
      <c r="B359">
        <v>122</v>
      </c>
      <c r="C359">
        <v>88</v>
      </c>
      <c r="D359">
        <v>75817994</v>
      </c>
      <c r="E359" t="s">
        <v>48</v>
      </c>
      <c r="F359" t="s">
        <v>49</v>
      </c>
      <c r="G359" t="s">
        <v>26</v>
      </c>
      <c r="H359" t="s">
        <v>57</v>
      </c>
      <c r="I359" t="s">
        <v>60</v>
      </c>
      <c r="L359" t="s">
        <v>618</v>
      </c>
      <c r="M359">
        <v>32049</v>
      </c>
      <c r="N359">
        <v>179</v>
      </c>
      <c r="O359" t="s">
        <v>29</v>
      </c>
      <c r="P359" t="s">
        <v>30</v>
      </c>
      <c r="Q359" t="s">
        <v>52</v>
      </c>
      <c r="R359">
        <v>90000000</v>
      </c>
      <c r="S359">
        <v>2003</v>
      </c>
      <c r="T359">
        <v>4.9000000000000004</v>
      </c>
      <c r="U359">
        <v>1.5</v>
      </c>
      <c r="V359">
        <v>-14182006</v>
      </c>
      <c r="W359" t="s">
        <v>38</v>
      </c>
    </row>
    <row r="360" spans="1:23" x14ac:dyDescent="0.3">
      <c r="A360" t="s">
        <v>158</v>
      </c>
      <c r="B360">
        <v>159</v>
      </c>
      <c r="C360">
        <v>150</v>
      </c>
      <c r="D360">
        <v>100853835</v>
      </c>
      <c r="E360" t="s">
        <v>55</v>
      </c>
      <c r="F360" t="s">
        <v>60</v>
      </c>
      <c r="G360" t="s">
        <v>27</v>
      </c>
      <c r="H360" t="s">
        <v>35</v>
      </c>
      <c r="L360" t="s">
        <v>619</v>
      </c>
      <c r="M360">
        <v>200556</v>
      </c>
      <c r="N360">
        <v>611</v>
      </c>
      <c r="O360" t="s">
        <v>29</v>
      </c>
      <c r="P360" t="s">
        <v>30</v>
      </c>
      <c r="Q360" t="s">
        <v>52</v>
      </c>
      <c r="R360">
        <v>90000000</v>
      </c>
      <c r="S360">
        <v>1997</v>
      </c>
      <c r="T360">
        <v>7.4</v>
      </c>
      <c r="U360">
        <v>2.5</v>
      </c>
      <c r="V360">
        <v>10853835</v>
      </c>
      <c r="W360" t="s">
        <v>21</v>
      </c>
    </row>
    <row r="361" spans="1:23" x14ac:dyDescent="0.3">
      <c r="A361" t="s">
        <v>388</v>
      </c>
      <c r="B361">
        <v>180</v>
      </c>
      <c r="C361">
        <v>119</v>
      </c>
      <c r="D361">
        <v>73209340</v>
      </c>
      <c r="E361" t="s">
        <v>24</v>
      </c>
      <c r="F361" t="s">
        <v>57</v>
      </c>
      <c r="G361" t="s">
        <v>27</v>
      </c>
      <c r="H361" t="s">
        <v>35</v>
      </c>
      <c r="L361" t="s">
        <v>620</v>
      </c>
      <c r="M361">
        <v>101834</v>
      </c>
      <c r="N361">
        <v>628</v>
      </c>
      <c r="O361" t="s">
        <v>29</v>
      </c>
      <c r="P361" t="s">
        <v>30</v>
      </c>
      <c r="Q361" t="s">
        <v>213</v>
      </c>
      <c r="R361">
        <v>95000000</v>
      </c>
      <c r="S361">
        <v>2000</v>
      </c>
      <c r="T361">
        <v>5.7</v>
      </c>
      <c r="U361">
        <v>2</v>
      </c>
      <c r="V361">
        <v>-21790660</v>
      </c>
      <c r="W361" t="s">
        <v>38</v>
      </c>
    </row>
    <row r="362" spans="1:23" x14ac:dyDescent="0.3">
      <c r="A362" t="s">
        <v>621</v>
      </c>
      <c r="B362">
        <v>227</v>
      </c>
      <c r="C362">
        <v>128</v>
      </c>
      <c r="D362">
        <v>72515360</v>
      </c>
      <c r="E362" t="s">
        <v>56</v>
      </c>
      <c r="F362" t="s">
        <v>60</v>
      </c>
      <c r="G362" t="s">
        <v>35</v>
      </c>
      <c r="L362" t="s">
        <v>622</v>
      </c>
      <c r="M362">
        <v>86152</v>
      </c>
      <c r="N362">
        <v>411</v>
      </c>
      <c r="O362" t="s">
        <v>623</v>
      </c>
      <c r="P362" t="s">
        <v>37</v>
      </c>
      <c r="Q362" t="s">
        <v>31</v>
      </c>
      <c r="R362">
        <v>80000000</v>
      </c>
      <c r="S362">
        <v>2005</v>
      </c>
      <c r="T362">
        <v>6.4</v>
      </c>
      <c r="U362">
        <v>2.1</v>
      </c>
      <c r="V362">
        <v>-7484640</v>
      </c>
      <c r="W362" t="s">
        <v>38</v>
      </c>
    </row>
    <row r="363" spans="1:23" x14ac:dyDescent="0.3">
      <c r="A363" t="s">
        <v>624</v>
      </c>
      <c r="B363">
        <v>183</v>
      </c>
      <c r="C363">
        <v>106</v>
      </c>
      <c r="D363">
        <v>68558662</v>
      </c>
      <c r="E363" t="s">
        <v>25</v>
      </c>
      <c r="F363" t="s">
        <v>49</v>
      </c>
      <c r="G363" t="s">
        <v>26</v>
      </c>
      <c r="L363" t="s">
        <v>625</v>
      </c>
      <c r="M363">
        <v>86627</v>
      </c>
      <c r="N363">
        <v>204</v>
      </c>
      <c r="O363" t="s">
        <v>29</v>
      </c>
      <c r="P363" t="s">
        <v>30</v>
      </c>
      <c r="Q363" t="s">
        <v>52</v>
      </c>
      <c r="R363">
        <v>90000000</v>
      </c>
      <c r="S363">
        <v>2013</v>
      </c>
      <c r="T363">
        <v>5.9</v>
      </c>
      <c r="U363">
        <v>1.8</v>
      </c>
      <c r="V363">
        <v>-21441338</v>
      </c>
      <c r="W363" t="s">
        <v>38</v>
      </c>
    </row>
    <row r="364" spans="1:23" x14ac:dyDescent="0.3">
      <c r="A364" t="s">
        <v>462</v>
      </c>
      <c r="B364">
        <v>157</v>
      </c>
      <c r="C364">
        <v>117</v>
      </c>
      <c r="D364">
        <v>65653758</v>
      </c>
      <c r="E364" t="s">
        <v>24</v>
      </c>
      <c r="F364" t="s">
        <v>25</v>
      </c>
      <c r="G364" t="s">
        <v>26</v>
      </c>
      <c r="L364" t="s">
        <v>626</v>
      </c>
      <c r="M364">
        <v>102747</v>
      </c>
      <c r="N364">
        <v>316</v>
      </c>
      <c r="O364" t="s">
        <v>29</v>
      </c>
      <c r="P364" t="s">
        <v>30</v>
      </c>
      <c r="Q364" t="s">
        <v>31</v>
      </c>
      <c r="R364">
        <v>95000000</v>
      </c>
      <c r="S364">
        <v>2003</v>
      </c>
      <c r="T364">
        <v>5.5</v>
      </c>
      <c r="U364">
        <v>2</v>
      </c>
      <c r="V364">
        <v>-29346242</v>
      </c>
      <c r="W364" t="s">
        <v>38</v>
      </c>
    </row>
    <row r="365" spans="1:23" x14ac:dyDescent="0.3">
      <c r="A365" t="s">
        <v>327</v>
      </c>
      <c r="B365">
        <v>196</v>
      </c>
      <c r="C365">
        <v>129</v>
      </c>
      <c r="D365">
        <v>64685359</v>
      </c>
      <c r="E365" t="s">
        <v>24</v>
      </c>
      <c r="F365" t="s">
        <v>25</v>
      </c>
      <c r="G365" t="s">
        <v>48</v>
      </c>
      <c r="H365" t="s">
        <v>56</v>
      </c>
      <c r="I365" t="s">
        <v>60</v>
      </c>
      <c r="J365" t="s">
        <v>35</v>
      </c>
      <c r="L365" t="s">
        <v>627</v>
      </c>
      <c r="M365">
        <v>40862</v>
      </c>
      <c r="N365">
        <v>139</v>
      </c>
      <c r="O365" t="s">
        <v>29</v>
      </c>
      <c r="P365" t="s">
        <v>30</v>
      </c>
      <c r="Q365" t="s">
        <v>31</v>
      </c>
      <c r="R365">
        <v>90000000</v>
      </c>
      <c r="S365">
        <v>2016</v>
      </c>
      <c r="T365">
        <v>6.9</v>
      </c>
      <c r="U365">
        <v>2.2000000000000002</v>
      </c>
      <c r="V365">
        <v>-25314641</v>
      </c>
      <c r="W365" t="s">
        <v>38</v>
      </c>
    </row>
    <row r="366" spans="1:23" x14ac:dyDescent="0.3">
      <c r="A366" t="s">
        <v>361</v>
      </c>
      <c r="B366">
        <v>64</v>
      </c>
      <c r="C366">
        <v>116</v>
      </c>
      <c r="D366">
        <v>61355436</v>
      </c>
      <c r="E366" t="s">
        <v>24</v>
      </c>
      <c r="F366" t="s">
        <v>25</v>
      </c>
      <c r="G366" t="s">
        <v>44</v>
      </c>
      <c r="H366" t="s">
        <v>27</v>
      </c>
      <c r="I366" t="s">
        <v>35</v>
      </c>
      <c r="L366" t="s">
        <v>628</v>
      </c>
      <c r="M366">
        <v>52136</v>
      </c>
      <c r="N366">
        <v>184</v>
      </c>
      <c r="O366" t="s">
        <v>29</v>
      </c>
      <c r="P366" t="s">
        <v>30</v>
      </c>
      <c r="Q366" t="s">
        <v>31</v>
      </c>
      <c r="R366">
        <v>68000000</v>
      </c>
      <c r="S366">
        <v>1997</v>
      </c>
      <c r="T366">
        <v>6.2</v>
      </c>
      <c r="U366">
        <v>1.9</v>
      </c>
      <c r="V366">
        <v>-6644564</v>
      </c>
      <c r="W366" t="s">
        <v>38</v>
      </c>
    </row>
    <row r="367" spans="1:23" x14ac:dyDescent="0.3">
      <c r="A367" t="s">
        <v>495</v>
      </c>
      <c r="B367">
        <v>142</v>
      </c>
      <c r="C367">
        <v>114</v>
      </c>
      <c r="D367">
        <v>26871</v>
      </c>
      <c r="E367" t="s">
        <v>24</v>
      </c>
      <c r="F367" t="s">
        <v>56</v>
      </c>
      <c r="G367" t="s">
        <v>35</v>
      </c>
      <c r="L367" t="s">
        <v>629</v>
      </c>
      <c r="M367">
        <v>121259</v>
      </c>
      <c r="N367">
        <v>361</v>
      </c>
      <c r="O367" t="s">
        <v>29</v>
      </c>
      <c r="P367" t="s">
        <v>244</v>
      </c>
      <c r="Q367" t="s">
        <v>213</v>
      </c>
      <c r="R367">
        <v>92000000</v>
      </c>
      <c r="S367">
        <v>2001</v>
      </c>
      <c r="T367">
        <v>7</v>
      </c>
      <c r="U367">
        <v>1.9</v>
      </c>
      <c r="V367">
        <v>-91973129</v>
      </c>
      <c r="W367" t="s">
        <v>38</v>
      </c>
    </row>
    <row r="368" spans="1:23" x14ac:dyDescent="0.3">
      <c r="A368" t="s">
        <v>630</v>
      </c>
      <c r="B368">
        <v>181</v>
      </c>
      <c r="C368">
        <v>114</v>
      </c>
      <c r="D368">
        <v>60874615</v>
      </c>
      <c r="E368" t="s">
        <v>25</v>
      </c>
      <c r="F368" t="s">
        <v>27</v>
      </c>
      <c r="G368" t="s">
        <v>35</v>
      </c>
      <c r="L368" t="s">
        <v>631</v>
      </c>
      <c r="M368">
        <v>60467</v>
      </c>
      <c r="N368">
        <v>949</v>
      </c>
      <c r="O368" t="s">
        <v>29</v>
      </c>
      <c r="P368" t="s">
        <v>30</v>
      </c>
      <c r="Q368" t="s">
        <v>52</v>
      </c>
      <c r="R368">
        <v>90000000</v>
      </c>
      <c r="S368">
        <v>2000</v>
      </c>
      <c r="T368">
        <v>5.6</v>
      </c>
      <c r="U368">
        <v>1.9</v>
      </c>
      <c r="V368">
        <v>-29125385</v>
      </c>
      <c r="W368" t="s">
        <v>38</v>
      </c>
    </row>
    <row r="369" spans="1:23" x14ac:dyDescent="0.3">
      <c r="A369" t="s">
        <v>381</v>
      </c>
      <c r="B369">
        <v>240</v>
      </c>
      <c r="C369">
        <v>96</v>
      </c>
      <c r="D369">
        <v>143618384</v>
      </c>
      <c r="E369" t="s">
        <v>25</v>
      </c>
      <c r="F369" t="s">
        <v>47</v>
      </c>
      <c r="G369" t="s">
        <v>48</v>
      </c>
      <c r="H369" t="s">
        <v>49</v>
      </c>
      <c r="I369" t="s">
        <v>50</v>
      </c>
      <c r="L369" t="s">
        <v>632</v>
      </c>
      <c r="M369">
        <v>165333</v>
      </c>
      <c r="N369">
        <v>186</v>
      </c>
      <c r="O369" t="s">
        <v>29</v>
      </c>
      <c r="P369" t="s">
        <v>30</v>
      </c>
      <c r="Q369" t="s">
        <v>118</v>
      </c>
      <c r="R369">
        <v>90000000</v>
      </c>
      <c r="S369">
        <v>2011</v>
      </c>
      <c r="T369">
        <v>7</v>
      </c>
      <c r="U369">
        <v>1.6</v>
      </c>
      <c r="V369">
        <v>53618384</v>
      </c>
      <c r="W369" t="s">
        <v>21</v>
      </c>
    </row>
    <row r="370" spans="1:23" x14ac:dyDescent="0.3">
      <c r="A370" t="s">
        <v>374</v>
      </c>
      <c r="B370">
        <v>93</v>
      </c>
      <c r="C370">
        <v>132</v>
      </c>
      <c r="D370">
        <v>58220776</v>
      </c>
      <c r="E370" t="s">
        <v>48</v>
      </c>
      <c r="F370" t="s">
        <v>55</v>
      </c>
      <c r="G370" t="s">
        <v>27</v>
      </c>
      <c r="L370" t="s">
        <v>633</v>
      </c>
      <c r="M370">
        <v>87785</v>
      </c>
      <c r="N370">
        <v>362</v>
      </c>
      <c r="O370" t="s">
        <v>29</v>
      </c>
      <c r="P370" t="s">
        <v>30</v>
      </c>
      <c r="Q370" t="s">
        <v>52</v>
      </c>
      <c r="R370">
        <v>100000000</v>
      </c>
      <c r="S370">
        <v>1999</v>
      </c>
      <c r="T370">
        <v>6.8</v>
      </c>
      <c r="U370">
        <v>2.2000000000000002</v>
      </c>
      <c r="V370">
        <v>-41779224</v>
      </c>
      <c r="W370" t="s">
        <v>38</v>
      </c>
    </row>
    <row r="371" spans="1:23" x14ac:dyDescent="0.3">
      <c r="A371" t="s">
        <v>634</v>
      </c>
      <c r="B371">
        <v>84</v>
      </c>
      <c r="C371">
        <v>104</v>
      </c>
      <c r="D371">
        <v>47474112</v>
      </c>
      <c r="E371" t="s">
        <v>24</v>
      </c>
      <c r="F371" t="s">
        <v>55</v>
      </c>
      <c r="G371" t="s">
        <v>27</v>
      </c>
      <c r="H371" t="s">
        <v>35</v>
      </c>
      <c r="L371" t="s">
        <v>635</v>
      </c>
      <c r="M371">
        <v>58227</v>
      </c>
      <c r="N371">
        <v>181</v>
      </c>
      <c r="O371" t="s">
        <v>29</v>
      </c>
      <c r="P371" t="s">
        <v>30</v>
      </c>
      <c r="Q371" t="s">
        <v>31</v>
      </c>
      <c r="R371">
        <v>90000000</v>
      </c>
      <c r="S371">
        <v>1997</v>
      </c>
      <c r="T371">
        <v>5.4</v>
      </c>
      <c r="U371">
        <v>1.7</v>
      </c>
      <c r="V371">
        <v>-42525888</v>
      </c>
      <c r="W371" t="s">
        <v>38</v>
      </c>
    </row>
    <row r="372" spans="1:23" x14ac:dyDescent="0.3">
      <c r="A372" t="s">
        <v>636</v>
      </c>
      <c r="B372">
        <v>66</v>
      </c>
      <c r="C372">
        <v>111</v>
      </c>
      <c r="D372">
        <v>42877165</v>
      </c>
      <c r="E372" t="s">
        <v>24</v>
      </c>
      <c r="F372" t="s">
        <v>56</v>
      </c>
      <c r="G372" t="s">
        <v>55</v>
      </c>
      <c r="H372" t="s">
        <v>35</v>
      </c>
      <c r="L372" t="s">
        <v>637</v>
      </c>
      <c r="M372">
        <v>45602</v>
      </c>
      <c r="N372">
        <v>114</v>
      </c>
      <c r="O372" t="s">
        <v>29</v>
      </c>
      <c r="P372" t="s">
        <v>30</v>
      </c>
      <c r="Q372" t="s">
        <v>213</v>
      </c>
      <c r="R372">
        <v>86000000</v>
      </c>
      <c r="S372">
        <v>1997</v>
      </c>
      <c r="T372">
        <v>6.1</v>
      </c>
      <c r="U372">
        <v>1.8</v>
      </c>
      <c r="V372">
        <v>-43122835</v>
      </c>
      <c r="W372" t="s">
        <v>38</v>
      </c>
    </row>
    <row r="373" spans="1:23" x14ac:dyDescent="0.3">
      <c r="A373" t="s">
        <v>638</v>
      </c>
      <c r="B373">
        <v>136</v>
      </c>
      <c r="C373">
        <v>138</v>
      </c>
      <c r="D373">
        <v>35168677</v>
      </c>
      <c r="E373" t="s">
        <v>55</v>
      </c>
      <c r="F373" t="s">
        <v>54</v>
      </c>
      <c r="G373" t="s">
        <v>35</v>
      </c>
      <c r="H373" t="s">
        <v>58</v>
      </c>
      <c r="L373" t="s">
        <v>639</v>
      </c>
      <c r="M373">
        <v>49311</v>
      </c>
      <c r="N373">
        <v>278</v>
      </c>
      <c r="O373" t="s">
        <v>29</v>
      </c>
      <c r="P373" t="s">
        <v>37</v>
      </c>
      <c r="Q373" t="s">
        <v>31</v>
      </c>
      <c r="R373">
        <v>100000000</v>
      </c>
      <c r="S373">
        <v>2002</v>
      </c>
      <c r="T373">
        <v>6.7</v>
      </c>
      <c r="U373">
        <v>2.2999999999999998</v>
      </c>
      <c r="V373">
        <v>-64831323</v>
      </c>
      <c r="W373" t="s">
        <v>38</v>
      </c>
    </row>
    <row r="374" spans="1:23" x14ac:dyDescent="0.3">
      <c r="A374" t="s">
        <v>640</v>
      </c>
      <c r="B374">
        <v>166</v>
      </c>
      <c r="C374">
        <v>129</v>
      </c>
      <c r="D374">
        <v>37567440</v>
      </c>
      <c r="E374" t="s">
        <v>25</v>
      </c>
      <c r="F374" t="s">
        <v>26</v>
      </c>
      <c r="L374" t="s">
        <v>641</v>
      </c>
      <c r="M374">
        <v>113065</v>
      </c>
      <c r="N374">
        <v>337</v>
      </c>
      <c r="O374" t="s">
        <v>29</v>
      </c>
      <c r="P374" t="s">
        <v>30</v>
      </c>
      <c r="Q374" t="s">
        <v>213</v>
      </c>
      <c r="R374">
        <v>20000000</v>
      </c>
      <c r="S374">
        <v>1982</v>
      </c>
      <c r="T374">
        <v>6.9</v>
      </c>
      <c r="U374">
        <v>2.2000000000000002</v>
      </c>
      <c r="V374">
        <v>17567440</v>
      </c>
      <c r="W374" t="s">
        <v>21</v>
      </c>
    </row>
    <row r="375" spans="1:23" x14ac:dyDescent="0.3">
      <c r="A375" t="s">
        <v>265</v>
      </c>
      <c r="B375">
        <v>201</v>
      </c>
      <c r="C375">
        <v>144</v>
      </c>
      <c r="D375">
        <v>61644321</v>
      </c>
      <c r="E375" t="s">
        <v>242</v>
      </c>
      <c r="F375" t="s">
        <v>55</v>
      </c>
      <c r="G375" t="s">
        <v>61</v>
      </c>
      <c r="L375" t="s">
        <v>642</v>
      </c>
      <c r="M375">
        <v>148238</v>
      </c>
      <c r="N375">
        <v>529</v>
      </c>
      <c r="O375" t="s">
        <v>29</v>
      </c>
      <c r="P375" t="s">
        <v>30</v>
      </c>
      <c r="Q375" t="s">
        <v>31</v>
      </c>
      <c r="R375">
        <v>88000000</v>
      </c>
      <c r="S375">
        <v>2005</v>
      </c>
      <c r="T375">
        <v>8</v>
      </c>
      <c r="U375">
        <v>2.4</v>
      </c>
      <c r="V375">
        <v>-26355679</v>
      </c>
      <c r="W375" t="s">
        <v>38</v>
      </c>
    </row>
    <row r="376" spans="1:23" x14ac:dyDescent="0.3">
      <c r="A376" t="s">
        <v>643</v>
      </c>
      <c r="B376">
        <v>47</v>
      </c>
      <c r="C376">
        <v>110</v>
      </c>
      <c r="D376">
        <v>190562</v>
      </c>
      <c r="E376" t="s">
        <v>24</v>
      </c>
      <c r="F376" t="s">
        <v>49</v>
      </c>
      <c r="G376" t="s">
        <v>26</v>
      </c>
      <c r="H376" t="s">
        <v>50</v>
      </c>
      <c r="L376" t="s">
        <v>644</v>
      </c>
      <c r="M376">
        <v>2508</v>
      </c>
      <c r="N376">
        <v>24</v>
      </c>
      <c r="O376" t="s">
        <v>29</v>
      </c>
      <c r="P376" t="s">
        <v>37</v>
      </c>
      <c r="Q376" t="s">
        <v>52</v>
      </c>
      <c r="R376">
        <v>90000000</v>
      </c>
      <c r="S376">
        <v>2010</v>
      </c>
      <c r="T376">
        <v>4.4000000000000004</v>
      </c>
      <c r="U376">
        <v>1.8</v>
      </c>
      <c r="V376">
        <v>-89809438</v>
      </c>
      <c r="W376" t="s">
        <v>38</v>
      </c>
    </row>
    <row r="377" spans="1:23" x14ac:dyDescent="0.3">
      <c r="A377" t="s">
        <v>645</v>
      </c>
      <c r="B377">
        <v>175</v>
      </c>
      <c r="C377">
        <v>140</v>
      </c>
      <c r="D377">
        <v>120147445</v>
      </c>
      <c r="E377" t="s">
        <v>55</v>
      </c>
      <c r="F377" t="s">
        <v>54</v>
      </c>
      <c r="G377" t="s">
        <v>61</v>
      </c>
      <c r="L377" t="s">
        <v>646</v>
      </c>
      <c r="M377">
        <v>57661</v>
      </c>
      <c r="N377">
        <v>455</v>
      </c>
      <c r="O377" t="s">
        <v>29</v>
      </c>
      <c r="P377" t="s">
        <v>30</v>
      </c>
      <c r="Q377" t="s">
        <v>31</v>
      </c>
      <c r="R377">
        <v>87000000</v>
      </c>
      <c r="S377">
        <v>2003</v>
      </c>
      <c r="T377">
        <v>7.3</v>
      </c>
      <c r="U377">
        <v>2.2999999999999998</v>
      </c>
      <c r="V377">
        <v>33147445</v>
      </c>
      <c r="W377" t="s">
        <v>21</v>
      </c>
    </row>
    <row r="378" spans="1:23" x14ac:dyDescent="0.3">
      <c r="A378" t="s">
        <v>462</v>
      </c>
      <c r="B378">
        <v>114</v>
      </c>
      <c r="C378">
        <v>113</v>
      </c>
      <c r="D378">
        <v>241688385</v>
      </c>
      <c r="E378" t="s">
        <v>24</v>
      </c>
      <c r="F378" t="s">
        <v>25</v>
      </c>
      <c r="G378" t="s">
        <v>55</v>
      </c>
      <c r="H378" t="s">
        <v>35</v>
      </c>
      <c r="L378" t="s">
        <v>647</v>
      </c>
      <c r="M378">
        <v>144053</v>
      </c>
      <c r="N378">
        <v>395</v>
      </c>
      <c r="O378" t="s">
        <v>29</v>
      </c>
      <c r="P378" t="s">
        <v>30</v>
      </c>
      <c r="Q378" t="s">
        <v>31</v>
      </c>
      <c r="R378">
        <v>92000000</v>
      </c>
      <c r="S378">
        <v>1996</v>
      </c>
      <c r="T378">
        <v>6.3</v>
      </c>
      <c r="U378">
        <v>1.9</v>
      </c>
      <c r="V378">
        <v>149688385</v>
      </c>
      <c r="W378" t="s">
        <v>21</v>
      </c>
    </row>
    <row r="379" spans="1:23" x14ac:dyDescent="0.3">
      <c r="A379" t="s">
        <v>158</v>
      </c>
      <c r="B379">
        <v>221</v>
      </c>
      <c r="C379">
        <v>143</v>
      </c>
      <c r="D379">
        <v>233630478</v>
      </c>
      <c r="E379" t="s">
        <v>25</v>
      </c>
      <c r="F379" t="s">
        <v>55</v>
      </c>
      <c r="G379" t="s">
        <v>44</v>
      </c>
      <c r="L379" t="s">
        <v>648</v>
      </c>
      <c r="M379">
        <v>394317</v>
      </c>
      <c r="N379">
        <v>1051</v>
      </c>
      <c r="O379" t="s">
        <v>29</v>
      </c>
      <c r="P379" t="s">
        <v>30</v>
      </c>
      <c r="Q379" t="s">
        <v>31</v>
      </c>
      <c r="R379">
        <v>90000000</v>
      </c>
      <c r="S379">
        <v>2000</v>
      </c>
      <c r="T379">
        <v>7.7</v>
      </c>
      <c r="U379">
        <v>2.4</v>
      </c>
      <c r="V379">
        <v>143630478</v>
      </c>
      <c r="W379" t="s">
        <v>21</v>
      </c>
    </row>
    <row r="380" spans="1:23" x14ac:dyDescent="0.3">
      <c r="A380" t="s">
        <v>263</v>
      </c>
      <c r="B380">
        <v>206</v>
      </c>
      <c r="C380">
        <v>108</v>
      </c>
      <c r="D380">
        <v>197992827</v>
      </c>
      <c r="E380" t="s">
        <v>47</v>
      </c>
      <c r="F380" t="s">
        <v>48</v>
      </c>
      <c r="G380" t="s">
        <v>49</v>
      </c>
      <c r="H380" t="s">
        <v>59</v>
      </c>
      <c r="I380" t="s">
        <v>44</v>
      </c>
      <c r="L380" t="s">
        <v>649</v>
      </c>
      <c r="M380">
        <v>132501</v>
      </c>
      <c r="N380">
        <v>548</v>
      </c>
      <c r="O380" t="s">
        <v>29</v>
      </c>
      <c r="P380" t="s">
        <v>30</v>
      </c>
      <c r="Q380" t="s">
        <v>52</v>
      </c>
      <c r="R380">
        <v>100000000</v>
      </c>
      <c r="S380">
        <v>2006</v>
      </c>
      <c r="T380">
        <v>6.5</v>
      </c>
      <c r="U380">
        <v>1.8</v>
      </c>
      <c r="V380">
        <v>97992827</v>
      </c>
      <c r="W380" t="s">
        <v>21</v>
      </c>
    </row>
    <row r="381" spans="1:23" x14ac:dyDescent="0.3">
      <c r="A381" t="s">
        <v>349</v>
      </c>
      <c r="B381">
        <v>239</v>
      </c>
      <c r="C381">
        <v>108</v>
      </c>
      <c r="D381">
        <v>176049130</v>
      </c>
      <c r="E381" t="s">
        <v>24</v>
      </c>
      <c r="F381" t="s">
        <v>60</v>
      </c>
      <c r="G381" t="s">
        <v>35</v>
      </c>
      <c r="L381" t="s">
        <v>650</v>
      </c>
      <c r="M381">
        <v>348232</v>
      </c>
      <c r="N381">
        <v>806</v>
      </c>
      <c r="O381" t="s">
        <v>29</v>
      </c>
      <c r="P381" t="s">
        <v>30</v>
      </c>
      <c r="Q381" t="s">
        <v>31</v>
      </c>
      <c r="R381">
        <v>75000000</v>
      </c>
      <c r="S381">
        <v>2004</v>
      </c>
      <c r="T381">
        <v>7.8</v>
      </c>
      <c r="U381">
        <v>1.8</v>
      </c>
      <c r="V381">
        <v>101049130</v>
      </c>
      <c r="W381" t="s">
        <v>21</v>
      </c>
    </row>
    <row r="382" spans="1:23" x14ac:dyDescent="0.3">
      <c r="A382" t="s">
        <v>227</v>
      </c>
      <c r="B382">
        <v>142</v>
      </c>
      <c r="C382">
        <v>124</v>
      </c>
      <c r="D382">
        <v>172620724</v>
      </c>
      <c r="E382" t="s">
        <v>24</v>
      </c>
      <c r="F382" t="s">
        <v>25</v>
      </c>
      <c r="G382" t="s">
        <v>55</v>
      </c>
      <c r="H382" t="s">
        <v>35</v>
      </c>
      <c r="L382" t="s">
        <v>651</v>
      </c>
      <c r="M382">
        <v>146134</v>
      </c>
      <c r="N382">
        <v>393</v>
      </c>
      <c r="O382" t="s">
        <v>29</v>
      </c>
      <c r="P382" t="s">
        <v>30</v>
      </c>
      <c r="Q382" t="s">
        <v>213</v>
      </c>
      <c r="R382">
        <v>85000000</v>
      </c>
      <c r="S382">
        <v>1997</v>
      </c>
      <c r="T382">
        <v>6.4</v>
      </c>
      <c r="U382">
        <v>2.1</v>
      </c>
      <c r="V382">
        <v>87620724</v>
      </c>
      <c r="W382" t="s">
        <v>21</v>
      </c>
    </row>
    <row r="383" spans="1:23" x14ac:dyDescent="0.3">
      <c r="A383" t="s">
        <v>445</v>
      </c>
      <c r="B383">
        <v>186</v>
      </c>
      <c r="C383">
        <v>116</v>
      </c>
      <c r="D383">
        <v>183405771</v>
      </c>
      <c r="E383" t="s">
        <v>56</v>
      </c>
      <c r="F383" t="s">
        <v>35</v>
      </c>
      <c r="L383" t="s">
        <v>652</v>
      </c>
      <c r="M383">
        <v>402645</v>
      </c>
      <c r="N383">
        <v>845</v>
      </c>
      <c r="O383" t="s">
        <v>29</v>
      </c>
      <c r="P383" t="s">
        <v>30</v>
      </c>
      <c r="Q383" t="s">
        <v>31</v>
      </c>
      <c r="R383">
        <v>85000000</v>
      </c>
      <c r="S383">
        <v>2001</v>
      </c>
      <c r="T383">
        <v>7.8</v>
      </c>
      <c r="U383">
        <v>1.9</v>
      </c>
      <c r="V383">
        <v>98405771</v>
      </c>
      <c r="W383" t="s">
        <v>21</v>
      </c>
    </row>
    <row r="384" spans="1:23" x14ac:dyDescent="0.3">
      <c r="A384" t="s">
        <v>653</v>
      </c>
      <c r="B384">
        <v>228</v>
      </c>
      <c r="C384">
        <v>110</v>
      </c>
      <c r="D384">
        <v>20315324</v>
      </c>
      <c r="E384" t="s">
        <v>24</v>
      </c>
      <c r="F384" t="s">
        <v>25</v>
      </c>
      <c r="G384" t="s">
        <v>44</v>
      </c>
      <c r="L384" t="s">
        <v>654</v>
      </c>
      <c r="M384">
        <v>88542</v>
      </c>
      <c r="N384">
        <v>254</v>
      </c>
      <c r="O384" t="s">
        <v>29</v>
      </c>
      <c r="P384" t="s">
        <v>244</v>
      </c>
      <c r="Q384" t="s">
        <v>31</v>
      </c>
      <c r="R384">
        <v>75000000</v>
      </c>
      <c r="S384">
        <v>2011</v>
      </c>
      <c r="T384">
        <v>5.8</v>
      </c>
      <c r="U384">
        <v>1.8</v>
      </c>
      <c r="V384">
        <v>-54684676</v>
      </c>
      <c r="W384" t="s">
        <v>38</v>
      </c>
    </row>
    <row r="385" spans="1:23" x14ac:dyDescent="0.3">
      <c r="A385" t="s">
        <v>655</v>
      </c>
      <c r="B385">
        <v>256</v>
      </c>
      <c r="C385">
        <v>91</v>
      </c>
      <c r="D385">
        <v>148313048</v>
      </c>
      <c r="E385" t="s">
        <v>47</v>
      </c>
      <c r="F385" t="s">
        <v>48</v>
      </c>
      <c r="G385" t="s">
        <v>49</v>
      </c>
      <c r="H385" t="s">
        <v>26</v>
      </c>
      <c r="L385" t="s">
        <v>656</v>
      </c>
      <c r="M385">
        <v>164148</v>
      </c>
      <c r="N385">
        <v>168</v>
      </c>
      <c r="O385" t="s">
        <v>29</v>
      </c>
      <c r="P385" t="s">
        <v>30</v>
      </c>
      <c r="Q385" t="s">
        <v>52</v>
      </c>
      <c r="R385">
        <v>85000000</v>
      </c>
      <c r="S385">
        <v>2012</v>
      </c>
      <c r="T385">
        <v>7.1</v>
      </c>
      <c r="U385">
        <v>1.5</v>
      </c>
      <c r="V385">
        <v>63313048</v>
      </c>
      <c r="W385" t="s">
        <v>21</v>
      </c>
    </row>
    <row r="386" spans="1:23" x14ac:dyDescent="0.3">
      <c r="A386" t="s">
        <v>657</v>
      </c>
      <c r="B386">
        <v>222</v>
      </c>
      <c r="C386">
        <v>107</v>
      </c>
      <c r="D386">
        <v>127706877</v>
      </c>
      <c r="E386" t="s">
        <v>47</v>
      </c>
      <c r="F386" t="s">
        <v>48</v>
      </c>
      <c r="G386" t="s">
        <v>49</v>
      </c>
      <c r="H386" t="s">
        <v>26</v>
      </c>
      <c r="I386" t="s">
        <v>50</v>
      </c>
      <c r="J386" t="s">
        <v>44</v>
      </c>
      <c r="L386" t="s">
        <v>658</v>
      </c>
      <c r="M386">
        <v>142496</v>
      </c>
      <c r="N386">
        <v>399</v>
      </c>
      <c r="O386" t="s">
        <v>29</v>
      </c>
      <c r="P386" t="s">
        <v>30</v>
      </c>
      <c r="Q386" t="s">
        <v>52</v>
      </c>
      <c r="R386">
        <v>85000000</v>
      </c>
      <c r="S386">
        <v>2007</v>
      </c>
      <c r="T386">
        <v>7.1</v>
      </c>
      <c r="U386">
        <v>1.8</v>
      </c>
      <c r="V386">
        <v>42706877</v>
      </c>
      <c r="W386" t="s">
        <v>21</v>
      </c>
    </row>
    <row r="387" spans="1:23" x14ac:dyDescent="0.3">
      <c r="A387" t="s">
        <v>659</v>
      </c>
      <c r="B387">
        <v>298</v>
      </c>
      <c r="C387">
        <v>115</v>
      </c>
      <c r="D387">
        <v>126149655</v>
      </c>
      <c r="E387" t="s">
        <v>24</v>
      </c>
      <c r="F387" t="s">
        <v>56</v>
      </c>
      <c r="G387" t="s">
        <v>60</v>
      </c>
      <c r="H387" t="s">
        <v>35</v>
      </c>
      <c r="L387" t="s">
        <v>660</v>
      </c>
      <c r="M387">
        <v>166693</v>
      </c>
      <c r="N387">
        <v>276</v>
      </c>
      <c r="O387" t="s">
        <v>29</v>
      </c>
      <c r="P387" t="s">
        <v>30</v>
      </c>
      <c r="Q387" t="s">
        <v>213</v>
      </c>
      <c r="R387">
        <v>85000000</v>
      </c>
      <c r="S387">
        <v>2012</v>
      </c>
      <c r="T387">
        <v>6.8</v>
      </c>
      <c r="U387">
        <v>1.9</v>
      </c>
      <c r="V387">
        <v>41149655</v>
      </c>
      <c r="W387" t="s">
        <v>21</v>
      </c>
    </row>
    <row r="388" spans="1:23" x14ac:dyDescent="0.3">
      <c r="A388" t="s">
        <v>657</v>
      </c>
      <c r="B388">
        <v>84</v>
      </c>
      <c r="C388">
        <v>100</v>
      </c>
      <c r="D388">
        <v>66941559</v>
      </c>
      <c r="E388" t="s">
        <v>25</v>
      </c>
      <c r="F388" t="s">
        <v>48</v>
      </c>
      <c r="G388" t="s">
        <v>49</v>
      </c>
      <c r="L388" t="s">
        <v>661</v>
      </c>
      <c r="M388">
        <v>26413</v>
      </c>
      <c r="N388">
        <v>77</v>
      </c>
      <c r="O388" t="s">
        <v>29</v>
      </c>
      <c r="P388" t="s">
        <v>30</v>
      </c>
      <c r="Q388" t="s">
        <v>118</v>
      </c>
      <c r="R388">
        <v>85000000</v>
      </c>
      <c r="S388">
        <v>2000</v>
      </c>
      <c r="T388">
        <v>4.8</v>
      </c>
      <c r="U388">
        <v>1.7</v>
      </c>
      <c r="V388">
        <v>-18058441</v>
      </c>
      <c r="W388" t="s">
        <v>38</v>
      </c>
    </row>
    <row r="389" spans="1:23" x14ac:dyDescent="0.3">
      <c r="A389" t="s">
        <v>113</v>
      </c>
      <c r="B389">
        <v>236</v>
      </c>
      <c r="C389">
        <v>104</v>
      </c>
      <c r="D389">
        <v>78009155</v>
      </c>
      <c r="E389" t="s">
        <v>24</v>
      </c>
      <c r="F389" t="s">
        <v>48</v>
      </c>
      <c r="G389" t="s">
        <v>56</v>
      </c>
      <c r="L389" t="s">
        <v>662</v>
      </c>
      <c r="M389">
        <v>110073</v>
      </c>
      <c r="N389">
        <v>194</v>
      </c>
      <c r="O389" t="s">
        <v>29</v>
      </c>
      <c r="P389" t="s">
        <v>30</v>
      </c>
      <c r="Q389" t="s">
        <v>31</v>
      </c>
      <c r="R389">
        <v>75000000</v>
      </c>
      <c r="S389">
        <v>2011</v>
      </c>
      <c r="T389">
        <v>6.2</v>
      </c>
      <c r="U389">
        <v>1.7</v>
      </c>
      <c r="V389">
        <v>3009155</v>
      </c>
      <c r="W389" t="s">
        <v>21</v>
      </c>
    </row>
    <row r="390" spans="1:23" x14ac:dyDescent="0.3">
      <c r="A390" t="s">
        <v>663</v>
      </c>
      <c r="B390">
        <v>157</v>
      </c>
      <c r="C390">
        <v>138</v>
      </c>
      <c r="D390">
        <v>63224849</v>
      </c>
      <c r="E390" t="s">
        <v>48</v>
      </c>
      <c r="F390" t="s">
        <v>44</v>
      </c>
      <c r="L390" t="s">
        <v>664</v>
      </c>
      <c r="M390">
        <v>182757</v>
      </c>
      <c r="N390">
        <v>483</v>
      </c>
      <c r="O390" t="s">
        <v>29</v>
      </c>
      <c r="P390" t="s">
        <v>30</v>
      </c>
      <c r="Q390" t="s">
        <v>31</v>
      </c>
      <c r="R390">
        <v>85000000</v>
      </c>
      <c r="S390">
        <v>2006</v>
      </c>
      <c r="T390">
        <v>6.9</v>
      </c>
      <c r="U390">
        <v>2.2999999999999998</v>
      </c>
      <c r="V390">
        <v>-21775151</v>
      </c>
      <c r="W390" t="s">
        <v>38</v>
      </c>
    </row>
    <row r="391" spans="1:23" x14ac:dyDescent="0.3">
      <c r="A391" t="s">
        <v>495</v>
      </c>
      <c r="B391">
        <v>81</v>
      </c>
      <c r="C391">
        <v>140</v>
      </c>
      <c r="D391">
        <v>111544445</v>
      </c>
      <c r="E391" t="s">
        <v>24</v>
      </c>
      <c r="F391" t="s">
        <v>56</v>
      </c>
      <c r="G391" t="s">
        <v>55</v>
      </c>
      <c r="H391" t="s">
        <v>60</v>
      </c>
      <c r="I391" t="s">
        <v>35</v>
      </c>
      <c r="L391" t="s">
        <v>665</v>
      </c>
      <c r="M391">
        <v>188116</v>
      </c>
      <c r="N391">
        <v>415</v>
      </c>
      <c r="O391" t="s">
        <v>29</v>
      </c>
      <c r="P391" t="s">
        <v>30</v>
      </c>
      <c r="Q391" t="s">
        <v>213</v>
      </c>
      <c r="R391">
        <v>90000000</v>
      </c>
      <c r="S391">
        <v>1998</v>
      </c>
      <c r="T391">
        <v>7.3</v>
      </c>
      <c r="U391">
        <v>2.2999999999999998</v>
      </c>
      <c r="V391">
        <v>21544445</v>
      </c>
      <c r="W391" t="s">
        <v>21</v>
      </c>
    </row>
    <row r="392" spans="1:23" x14ac:dyDescent="0.3">
      <c r="A392" t="s">
        <v>663</v>
      </c>
      <c r="B392">
        <v>187</v>
      </c>
      <c r="C392">
        <v>120</v>
      </c>
      <c r="D392">
        <v>112703470</v>
      </c>
      <c r="E392" t="s">
        <v>48</v>
      </c>
      <c r="F392" t="s">
        <v>55</v>
      </c>
      <c r="G392" t="s">
        <v>44</v>
      </c>
      <c r="L392" t="s">
        <v>666</v>
      </c>
      <c r="M392">
        <v>69860</v>
      </c>
      <c r="N392">
        <v>214</v>
      </c>
      <c r="O392" t="s">
        <v>29</v>
      </c>
      <c r="P392" t="s">
        <v>30</v>
      </c>
      <c r="Q392" t="s">
        <v>213</v>
      </c>
      <c r="R392">
        <v>85000000</v>
      </c>
      <c r="S392">
        <v>2009</v>
      </c>
      <c r="T392">
        <v>6.6</v>
      </c>
      <c r="U392">
        <v>2</v>
      </c>
      <c r="V392">
        <v>27703470</v>
      </c>
      <c r="W392" t="s">
        <v>21</v>
      </c>
    </row>
    <row r="393" spans="1:23" x14ac:dyDescent="0.3">
      <c r="A393" t="s">
        <v>445</v>
      </c>
      <c r="B393">
        <v>238</v>
      </c>
      <c r="C393">
        <v>122</v>
      </c>
      <c r="D393">
        <v>117144465</v>
      </c>
      <c r="E393" t="s">
        <v>56</v>
      </c>
      <c r="F393" t="s">
        <v>35</v>
      </c>
      <c r="L393" t="s">
        <v>667</v>
      </c>
      <c r="M393">
        <v>256928</v>
      </c>
      <c r="N393">
        <v>288</v>
      </c>
      <c r="O393" t="s">
        <v>29</v>
      </c>
      <c r="P393" t="s">
        <v>30</v>
      </c>
      <c r="Q393" t="s">
        <v>31</v>
      </c>
      <c r="R393">
        <v>85000000</v>
      </c>
      <c r="S393">
        <v>2007</v>
      </c>
      <c r="T393">
        <v>6.9</v>
      </c>
      <c r="U393">
        <v>2</v>
      </c>
      <c r="V393">
        <v>32144465</v>
      </c>
      <c r="W393" t="s">
        <v>21</v>
      </c>
    </row>
    <row r="394" spans="1:23" x14ac:dyDescent="0.3">
      <c r="A394" t="s">
        <v>668</v>
      </c>
      <c r="B394">
        <v>107</v>
      </c>
      <c r="C394">
        <v>83</v>
      </c>
      <c r="D394">
        <v>84303558</v>
      </c>
      <c r="E394" t="s">
        <v>25</v>
      </c>
      <c r="F394" t="s">
        <v>47</v>
      </c>
      <c r="G394" t="s">
        <v>48</v>
      </c>
      <c r="H394" t="s">
        <v>49</v>
      </c>
      <c r="L394" t="s">
        <v>669</v>
      </c>
      <c r="M394">
        <v>65270</v>
      </c>
      <c r="N394">
        <v>100</v>
      </c>
      <c r="O394" t="s">
        <v>29</v>
      </c>
      <c r="P394" t="s">
        <v>30</v>
      </c>
      <c r="Q394" t="s">
        <v>52</v>
      </c>
      <c r="R394">
        <v>85000000</v>
      </c>
      <c r="S394">
        <v>2006</v>
      </c>
      <c r="T394">
        <v>6.2</v>
      </c>
      <c r="U394">
        <v>1.4</v>
      </c>
      <c r="V394">
        <v>-696442</v>
      </c>
      <c r="W394" t="s">
        <v>38</v>
      </c>
    </row>
    <row r="395" spans="1:23" x14ac:dyDescent="0.3">
      <c r="A395" t="s">
        <v>670</v>
      </c>
      <c r="B395">
        <v>459</v>
      </c>
      <c r="C395">
        <v>139</v>
      </c>
      <c r="D395">
        <v>150832203</v>
      </c>
      <c r="E395" t="s">
        <v>25</v>
      </c>
      <c r="F395" t="s">
        <v>60</v>
      </c>
      <c r="G395" t="s">
        <v>27</v>
      </c>
      <c r="L395" t="s">
        <v>671</v>
      </c>
      <c r="M395">
        <v>341058</v>
      </c>
      <c r="N395">
        <v>713</v>
      </c>
      <c r="O395" t="s">
        <v>29</v>
      </c>
      <c r="P395" t="s">
        <v>30</v>
      </c>
      <c r="Q395" t="s">
        <v>31</v>
      </c>
      <c r="R395">
        <v>85000000</v>
      </c>
      <c r="S395">
        <v>2014</v>
      </c>
      <c r="T395">
        <v>6.7</v>
      </c>
      <c r="U395">
        <v>2.2999999999999998</v>
      </c>
      <c r="V395">
        <v>65832203</v>
      </c>
      <c r="W395" t="s">
        <v>21</v>
      </c>
    </row>
    <row r="396" spans="1:23" x14ac:dyDescent="0.3">
      <c r="A396" t="s">
        <v>672</v>
      </c>
      <c r="B396">
        <v>187</v>
      </c>
      <c r="C396">
        <v>131</v>
      </c>
      <c r="D396">
        <v>51396781</v>
      </c>
      <c r="E396" t="s">
        <v>55</v>
      </c>
      <c r="F396" t="s">
        <v>54</v>
      </c>
      <c r="G396" t="s">
        <v>58</v>
      </c>
      <c r="L396" t="s">
        <v>673</v>
      </c>
      <c r="M396">
        <v>188887</v>
      </c>
      <c r="N396">
        <v>662</v>
      </c>
      <c r="O396" t="s">
        <v>29</v>
      </c>
      <c r="P396" t="s">
        <v>30</v>
      </c>
      <c r="Q396" t="s">
        <v>213</v>
      </c>
      <c r="R396">
        <v>68000000</v>
      </c>
      <c r="S396">
        <v>2001</v>
      </c>
      <c r="T396">
        <v>7.6</v>
      </c>
      <c r="U396">
        <v>2.2000000000000002</v>
      </c>
      <c r="V396">
        <v>-16603219</v>
      </c>
      <c r="W396" t="s">
        <v>38</v>
      </c>
    </row>
    <row r="397" spans="1:23" x14ac:dyDescent="0.3">
      <c r="A397" t="s">
        <v>103</v>
      </c>
      <c r="B397">
        <v>151</v>
      </c>
      <c r="C397">
        <v>104</v>
      </c>
      <c r="D397">
        <v>47592825</v>
      </c>
      <c r="E397" t="s">
        <v>24</v>
      </c>
      <c r="F397" t="s">
        <v>25</v>
      </c>
      <c r="G397" t="s">
        <v>48</v>
      </c>
      <c r="H397" t="s">
        <v>35</v>
      </c>
      <c r="L397" t="s">
        <v>674</v>
      </c>
      <c r="M397">
        <v>82731</v>
      </c>
      <c r="N397">
        <v>255</v>
      </c>
      <c r="O397" t="s">
        <v>29</v>
      </c>
      <c r="P397" t="s">
        <v>30</v>
      </c>
      <c r="Q397" t="s">
        <v>31</v>
      </c>
      <c r="R397">
        <v>85000000</v>
      </c>
      <c r="S397">
        <v>2003</v>
      </c>
      <c r="T397">
        <v>6.7</v>
      </c>
      <c r="U397">
        <v>1.7</v>
      </c>
      <c r="V397">
        <v>-37407175</v>
      </c>
      <c r="W397" t="s">
        <v>38</v>
      </c>
    </row>
    <row r="398" spans="1:23" x14ac:dyDescent="0.3">
      <c r="A398" t="s">
        <v>390</v>
      </c>
      <c r="B398">
        <v>80</v>
      </c>
      <c r="C398">
        <v>130</v>
      </c>
      <c r="D398">
        <v>50016394</v>
      </c>
      <c r="E398" t="s">
        <v>24</v>
      </c>
      <c r="F398" t="s">
        <v>25</v>
      </c>
      <c r="G398" t="s">
        <v>48</v>
      </c>
      <c r="H398" t="s">
        <v>26</v>
      </c>
      <c r="L398" t="s">
        <v>675</v>
      </c>
      <c r="M398">
        <v>106528</v>
      </c>
      <c r="N398">
        <v>257</v>
      </c>
      <c r="O398" t="s">
        <v>29</v>
      </c>
      <c r="P398" t="s">
        <v>30</v>
      </c>
      <c r="Q398" t="s">
        <v>31</v>
      </c>
      <c r="R398">
        <v>70000000</v>
      </c>
      <c r="S398">
        <v>1993</v>
      </c>
      <c r="T398">
        <v>6.2</v>
      </c>
      <c r="U398">
        <v>2.2000000000000002</v>
      </c>
      <c r="V398">
        <v>-19983606</v>
      </c>
      <c r="W398" t="s">
        <v>38</v>
      </c>
    </row>
    <row r="399" spans="1:23" x14ac:dyDescent="0.3">
      <c r="A399" t="s">
        <v>85</v>
      </c>
      <c r="B399">
        <v>229</v>
      </c>
      <c r="C399">
        <v>145</v>
      </c>
      <c r="D399">
        <v>57010853</v>
      </c>
      <c r="E399" t="s">
        <v>55</v>
      </c>
      <c r="F399" t="s">
        <v>44</v>
      </c>
      <c r="L399" t="s">
        <v>676</v>
      </c>
      <c r="M399">
        <v>119286</v>
      </c>
      <c r="N399">
        <v>548</v>
      </c>
      <c r="O399" t="s">
        <v>29</v>
      </c>
      <c r="P399" t="s">
        <v>30</v>
      </c>
      <c r="Q399" t="s">
        <v>31</v>
      </c>
      <c r="R399">
        <v>85000000</v>
      </c>
      <c r="S399">
        <v>2005</v>
      </c>
      <c r="T399">
        <v>7.3</v>
      </c>
      <c r="U399">
        <v>2.4</v>
      </c>
      <c r="V399">
        <v>-27989147</v>
      </c>
      <c r="W399" t="s">
        <v>38</v>
      </c>
    </row>
    <row r="400" spans="1:23" x14ac:dyDescent="0.3">
      <c r="A400" t="s">
        <v>153</v>
      </c>
      <c r="B400">
        <v>158</v>
      </c>
      <c r="C400">
        <v>104</v>
      </c>
      <c r="D400">
        <v>62494975</v>
      </c>
      <c r="E400" t="s">
        <v>24</v>
      </c>
      <c r="F400" t="s">
        <v>56</v>
      </c>
      <c r="G400" t="s">
        <v>35</v>
      </c>
      <c r="L400" t="s">
        <v>677</v>
      </c>
      <c r="M400">
        <v>179500</v>
      </c>
      <c r="N400">
        <v>378</v>
      </c>
      <c r="O400" t="s">
        <v>29</v>
      </c>
      <c r="P400" t="s">
        <v>30</v>
      </c>
      <c r="Q400" t="s">
        <v>31</v>
      </c>
      <c r="R400">
        <v>85000000</v>
      </c>
      <c r="S400">
        <v>2006</v>
      </c>
      <c r="T400">
        <v>6</v>
      </c>
      <c r="U400">
        <v>1.7</v>
      </c>
      <c r="V400">
        <v>-22505025</v>
      </c>
      <c r="W400" t="s">
        <v>38</v>
      </c>
    </row>
    <row r="401" spans="1:23" x14ac:dyDescent="0.3">
      <c r="A401" t="s">
        <v>678</v>
      </c>
      <c r="B401">
        <v>190</v>
      </c>
      <c r="C401">
        <v>97</v>
      </c>
      <c r="D401">
        <v>46440491</v>
      </c>
      <c r="E401" t="s">
        <v>25</v>
      </c>
      <c r="F401" t="s">
        <v>47</v>
      </c>
      <c r="G401" t="s">
        <v>48</v>
      </c>
      <c r="H401" t="s">
        <v>49</v>
      </c>
      <c r="I401" t="s">
        <v>26</v>
      </c>
      <c r="L401" t="s">
        <v>679</v>
      </c>
      <c r="M401">
        <v>35446</v>
      </c>
      <c r="N401">
        <v>78</v>
      </c>
      <c r="O401" t="s">
        <v>29</v>
      </c>
      <c r="P401" t="s">
        <v>37</v>
      </c>
      <c r="Q401" t="s">
        <v>52</v>
      </c>
      <c r="R401">
        <v>100000000</v>
      </c>
      <c r="S401">
        <v>2011</v>
      </c>
      <c r="T401">
        <v>7.1</v>
      </c>
      <c r="U401">
        <v>1.6</v>
      </c>
      <c r="V401">
        <v>-53559509</v>
      </c>
      <c r="W401" t="s">
        <v>38</v>
      </c>
    </row>
    <row r="402" spans="1:23" x14ac:dyDescent="0.3">
      <c r="A402" t="s">
        <v>680</v>
      </c>
      <c r="B402">
        <v>98</v>
      </c>
      <c r="C402">
        <v>178</v>
      </c>
      <c r="D402">
        <v>44606335</v>
      </c>
      <c r="E402" t="s">
        <v>55</v>
      </c>
      <c r="F402" t="s">
        <v>26</v>
      </c>
      <c r="G402" t="s">
        <v>44</v>
      </c>
      <c r="L402" t="s">
        <v>681</v>
      </c>
      <c r="M402">
        <v>169023</v>
      </c>
      <c r="N402">
        <v>703</v>
      </c>
      <c r="O402" t="s">
        <v>29</v>
      </c>
      <c r="P402" t="s">
        <v>30</v>
      </c>
      <c r="Q402" t="s">
        <v>31</v>
      </c>
      <c r="R402">
        <v>90000000</v>
      </c>
      <c r="S402">
        <v>1998</v>
      </c>
      <c r="T402">
        <v>7.1</v>
      </c>
      <c r="U402">
        <v>3</v>
      </c>
      <c r="V402">
        <v>-45393665</v>
      </c>
      <c r="W402" t="s">
        <v>38</v>
      </c>
    </row>
    <row r="403" spans="1:23" x14ac:dyDescent="0.3">
      <c r="A403" t="s">
        <v>682</v>
      </c>
      <c r="B403">
        <v>135</v>
      </c>
      <c r="C403">
        <v>108</v>
      </c>
      <c r="D403">
        <v>40048332</v>
      </c>
      <c r="E403" t="s">
        <v>24</v>
      </c>
      <c r="F403" t="s">
        <v>55</v>
      </c>
      <c r="G403" t="s">
        <v>35</v>
      </c>
      <c r="L403" t="s">
        <v>683</v>
      </c>
      <c r="M403">
        <v>61417</v>
      </c>
      <c r="N403">
        <v>339</v>
      </c>
      <c r="O403" t="s">
        <v>29</v>
      </c>
      <c r="P403" t="s">
        <v>30</v>
      </c>
      <c r="Q403" t="s">
        <v>213</v>
      </c>
      <c r="R403">
        <v>85000000</v>
      </c>
      <c r="S403">
        <v>2002</v>
      </c>
      <c r="T403">
        <v>5.5</v>
      </c>
      <c r="U403">
        <v>1.8</v>
      </c>
      <c r="V403">
        <v>-44951668</v>
      </c>
      <c r="W403" t="s">
        <v>38</v>
      </c>
    </row>
    <row r="404" spans="1:23" x14ac:dyDescent="0.3">
      <c r="A404" t="s">
        <v>684</v>
      </c>
      <c r="B404">
        <v>382</v>
      </c>
      <c r="C404">
        <v>106</v>
      </c>
      <c r="D404">
        <v>64933670</v>
      </c>
      <c r="E404" t="s">
        <v>25</v>
      </c>
      <c r="F404" t="s">
        <v>48</v>
      </c>
      <c r="G404" t="s">
        <v>55</v>
      </c>
      <c r="H404" t="s">
        <v>49</v>
      </c>
      <c r="I404" t="s">
        <v>26</v>
      </c>
      <c r="L404" t="s">
        <v>685</v>
      </c>
      <c r="M404">
        <v>70838</v>
      </c>
      <c r="N404">
        <v>208</v>
      </c>
      <c r="O404" t="s">
        <v>29</v>
      </c>
      <c r="P404" t="s">
        <v>30</v>
      </c>
      <c r="Q404" t="s">
        <v>52</v>
      </c>
      <c r="R404">
        <v>85000000</v>
      </c>
      <c r="S404">
        <v>2012</v>
      </c>
      <c r="T404">
        <v>5.6</v>
      </c>
      <c r="U404">
        <v>1.8</v>
      </c>
      <c r="V404">
        <v>-20066330</v>
      </c>
      <c r="W404" t="s">
        <v>38</v>
      </c>
    </row>
    <row r="405" spans="1:23" x14ac:dyDescent="0.3">
      <c r="A405" t="s">
        <v>686</v>
      </c>
      <c r="B405">
        <v>393</v>
      </c>
      <c r="C405">
        <v>112</v>
      </c>
      <c r="D405">
        <v>31494270</v>
      </c>
      <c r="E405" t="s">
        <v>24</v>
      </c>
      <c r="F405" t="s">
        <v>48</v>
      </c>
      <c r="G405" t="s">
        <v>26</v>
      </c>
      <c r="H405" t="s">
        <v>44</v>
      </c>
      <c r="L405" t="s">
        <v>687</v>
      </c>
      <c r="M405">
        <v>273921</v>
      </c>
      <c r="N405">
        <v>522</v>
      </c>
      <c r="O405" t="s">
        <v>29</v>
      </c>
      <c r="P405" t="s">
        <v>30</v>
      </c>
      <c r="Q405" t="s">
        <v>31</v>
      </c>
      <c r="R405">
        <v>60000000</v>
      </c>
      <c r="S405">
        <v>2010</v>
      </c>
      <c r="T405">
        <v>7.5</v>
      </c>
      <c r="U405">
        <v>1.9</v>
      </c>
      <c r="V405">
        <v>-28505730</v>
      </c>
      <c r="W405" t="s">
        <v>38</v>
      </c>
    </row>
    <row r="406" spans="1:23" x14ac:dyDescent="0.3">
      <c r="A406" t="s">
        <v>688</v>
      </c>
      <c r="B406">
        <v>149</v>
      </c>
      <c r="C406">
        <v>135</v>
      </c>
      <c r="D406">
        <v>31111260</v>
      </c>
      <c r="E406" t="s">
        <v>24</v>
      </c>
      <c r="F406" t="s">
        <v>25</v>
      </c>
      <c r="G406" t="s">
        <v>27</v>
      </c>
      <c r="H406" t="s">
        <v>35</v>
      </c>
      <c r="L406" t="s">
        <v>689</v>
      </c>
      <c r="M406">
        <v>77029</v>
      </c>
      <c r="N406">
        <v>466</v>
      </c>
      <c r="O406" t="s">
        <v>29</v>
      </c>
      <c r="P406" t="s">
        <v>30</v>
      </c>
      <c r="Q406" t="s">
        <v>31</v>
      </c>
      <c r="R406">
        <v>60000000</v>
      </c>
      <c r="S406">
        <v>2003</v>
      </c>
      <c r="T406">
        <v>5.4</v>
      </c>
      <c r="U406">
        <v>2.2000000000000002</v>
      </c>
      <c r="V406">
        <v>-28888740</v>
      </c>
      <c r="W406" t="s">
        <v>38</v>
      </c>
    </row>
    <row r="407" spans="1:23" x14ac:dyDescent="0.3">
      <c r="A407" t="s">
        <v>690</v>
      </c>
      <c r="B407">
        <v>94</v>
      </c>
      <c r="C407">
        <v>109</v>
      </c>
      <c r="D407">
        <v>123307945</v>
      </c>
      <c r="E407" t="s">
        <v>48</v>
      </c>
      <c r="F407" t="s">
        <v>44</v>
      </c>
      <c r="G407" t="s">
        <v>27</v>
      </c>
      <c r="L407" t="s">
        <v>691</v>
      </c>
      <c r="M407">
        <v>39391</v>
      </c>
      <c r="N407">
        <v>171</v>
      </c>
      <c r="O407" t="s">
        <v>29</v>
      </c>
      <c r="P407" t="s">
        <v>30</v>
      </c>
      <c r="Q407" t="s">
        <v>31</v>
      </c>
      <c r="R407">
        <v>65000000</v>
      </c>
      <c r="S407">
        <v>2000</v>
      </c>
      <c r="T407">
        <v>4.3</v>
      </c>
      <c r="U407">
        <v>1.8</v>
      </c>
      <c r="V407">
        <v>58307945</v>
      </c>
      <c r="W407" t="s">
        <v>21</v>
      </c>
    </row>
    <row r="408" spans="1:23" x14ac:dyDescent="0.3">
      <c r="A408" t="s">
        <v>455</v>
      </c>
      <c r="B408">
        <v>138</v>
      </c>
      <c r="C408">
        <v>86</v>
      </c>
      <c r="D408">
        <v>153288182</v>
      </c>
      <c r="E408" t="s">
        <v>25</v>
      </c>
      <c r="F408" t="s">
        <v>48</v>
      </c>
      <c r="G408" t="s">
        <v>60</v>
      </c>
      <c r="L408" t="s">
        <v>692</v>
      </c>
      <c r="M408">
        <v>71424</v>
      </c>
      <c r="N408">
        <v>521</v>
      </c>
      <c r="O408" t="s">
        <v>29</v>
      </c>
      <c r="P408" t="s">
        <v>30</v>
      </c>
      <c r="Q408" t="s">
        <v>52</v>
      </c>
      <c r="R408">
        <v>84000000</v>
      </c>
      <c r="S408">
        <v>2002</v>
      </c>
      <c r="T408">
        <v>4.9000000000000004</v>
      </c>
      <c r="U408">
        <v>1.4</v>
      </c>
      <c r="V408">
        <v>69288182</v>
      </c>
      <c r="W408" t="s">
        <v>21</v>
      </c>
    </row>
    <row r="409" spans="1:23" x14ac:dyDescent="0.3">
      <c r="A409" t="s">
        <v>693</v>
      </c>
      <c r="B409">
        <v>432</v>
      </c>
      <c r="C409">
        <v>95</v>
      </c>
      <c r="D409">
        <v>13401683</v>
      </c>
      <c r="E409" t="s">
        <v>24</v>
      </c>
      <c r="F409" t="s">
        <v>27</v>
      </c>
      <c r="L409" t="s">
        <v>694</v>
      </c>
      <c r="M409">
        <v>203458</v>
      </c>
      <c r="N409">
        <v>588</v>
      </c>
      <c r="O409" t="s">
        <v>29</v>
      </c>
      <c r="P409" t="s">
        <v>37</v>
      </c>
      <c r="Q409" t="s">
        <v>213</v>
      </c>
      <c r="R409">
        <v>35000000</v>
      </c>
      <c r="S409">
        <v>2012</v>
      </c>
      <c r="T409">
        <v>7.1</v>
      </c>
      <c r="U409">
        <v>1.6</v>
      </c>
      <c r="V409">
        <v>-21598317</v>
      </c>
      <c r="W409" t="s">
        <v>38</v>
      </c>
    </row>
    <row r="410" spans="1:23" x14ac:dyDescent="0.3">
      <c r="A410" t="s">
        <v>468</v>
      </c>
      <c r="B410">
        <v>173</v>
      </c>
      <c r="C410">
        <v>107</v>
      </c>
      <c r="D410">
        <v>137340146</v>
      </c>
      <c r="E410" t="s">
        <v>48</v>
      </c>
      <c r="F410" t="s">
        <v>55</v>
      </c>
      <c r="G410" t="s">
        <v>26</v>
      </c>
      <c r="H410" t="s">
        <v>44</v>
      </c>
      <c r="L410" t="s">
        <v>695</v>
      </c>
      <c r="M410">
        <v>246492</v>
      </c>
      <c r="N410">
        <v>685</v>
      </c>
      <c r="O410" t="s">
        <v>29</v>
      </c>
      <c r="P410" t="s">
        <v>30</v>
      </c>
      <c r="Q410" t="s">
        <v>31</v>
      </c>
      <c r="R410">
        <v>70000000</v>
      </c>
      <c r="S410">
        <v>2006</v>
      </c>
      <c r="T410">
        <v>6.4</v>
      </c>
      <c r="U410">
        <v>1.8</v>
      </c>
      <c r="V410">
        <v>67340146</v>
      </c>
      <c r="W410" t="s">
        <v>21</v>
      </c>
    </row>
    <row r="411" spans="1:23" x14ac:dyDescent="0.3">
      <c r="A411" t="s">
        <v>440</v>
      </c>
      <c r="B411">
        <v>91</v>
      </c>
      <c r="C411">
        <v>82</v>
      </c>
      <c r="D411">
        <v>43575716</v>
      </c>
      <c r="E411" t="s">
        <v>24</v>
      </c>
      <c r="F411" t="s">
        <v>48</v>
      </c>
      <c r="G411" t="s">
        <v>49</v>
      </c>
      <c r="H411" t="s">
        <v>26</v>
      </c>
      <c r="L411" t="s">
        <v>696</v>
      </c>
      <c r="M411">
        <v>10233</v>
      </c>
      <c r="N411">
        <v>63</v>
      </c>
      <c r="O411" t="s">
        <v>29</v>
      </c>
      <c r="P411" t="s">
        <v>30</v>
      </c>
      <c r="Q411" t="s">
        <v>52</v>
      </c>
      <c r="R411">
        <v>85000000</v>
      </c>
      <c r="S411">
        <v>2010</v>
      </c>
      <c r="T411">
        <v>4.3</v>
      </c>
      <c r="U411">
        <v>1.4</v>
      </c>
      <c r="V411">
        <v>-41424284</v>
      </c>
      <c r="W411" t="s">
        <v>38</v>
      </c>
    </row>
    <row r="412" spans="1:23" x14ac:dyDescent="0.3">
      <c r="A412" t="s">
        <v>181</v>
      </c>
      <c r="B412">
        <v>238</v>
      </c>
      <c r="C412">
        <v>88</v>
      </c>
      <c r="D412">
        <v>80170146</v>
      </c>
      <c r="E412" t="s">
        <v>24</v>
      </c>
      <c r="F412" t="s">
        <v>25</v>
      </c>
      <c r="G412" t="s">
        <v>27</v>
      </c>
      <c r="H412" t="s">
        <v>35</v>
      </c>
      <c r="L412" t="s">
        <v>697</v>
      </c>
      <c r="M412">
        <v>243053</v>
      </c>
      <c r="N412">
        <v>488</v>
      </c>
      <c r="O412" t="s">
        <v>29</v>
      </c>
      <c r="P412" t="s">
        <v>30</v>
      </c>
      <c r="Q412" t="s">
        <v>31</v>
      </c>
      <c r="R412">
        <v>85000000</v>
      </c>
      <c r="S412">
        <v>2008</v>
      </c>
      <c r="T412">
        <v>6.1</v>
      </c>
      <c r="U412">
        <v>1.5</v>
      </c>
      <c r="V412">
        <v>-4829854</v>
      </c>
      <c r="W412" t="s">
        <v>38</v>
      </c>
    </row>
    <row r="413" spans="1:23" x14ac:dyDescent="0.3">
      <c r="A413" t="s">
        <v>146</v>
      </c>
      <c r="B413">
        <v>345</v>
      </c>
      <c r="C413">
        <v>120</v>
      </c>
      <c r="D413">
        <v>75754670</v>
      </c>
      <c r="E413" t="s">
        <v>24</v>
      </c>
      <c r="F413" t="s">
        <v>25</v>
      </c>
      <c r="G413" t="s">
        <v>26</v>
      </c>
      <c r="H413" t="s">
        <v>57</v>
      </c>
      <c r="I413" t="s">
        <v>27</v>
      </c>
      <c r="L413" t="s">
        <v>698</v>
      </c>
      <c r="M413">
        <v>208422</v>
      </c>
      <c r="N413">
        <v>342</v>
      </c>
      <c r="O413" t="s">
        <v>29</v>
      </c>
      <c r="P413" t="s">
        <v>30</v>
      </c>
      <c r="Q413" t="s">
        <v>31</v>
      </c>
      <c r="R413">
        <v>85000000</v>
      </c>
      <c r="S413">
        <v>2008</v>
      </c>
      <c r="T413">
        <v>7</v>
      </c>
      <c r="U413">
        <v>2</v>
      </c>
      <c r="V413">
        <v>-9245330</v>
      </c>
      <c r="W413" t="s">
        <v>38</v>
      </c>
    </row>
    <row r="414" spans="1:23" x14ac:dyDescent="0.3">
      <c r="A414" t="s">
        <v>219</v>
      </c>
      <c r="B414">
        <v>377</v>
      </c>
      <c r="C414">
        <v>162</v>
      </c>
      <c r="D414">
        <v>33048353</v>
      </c>
      <c r="E414" t="s">
        <v>56</v>
      </c>
      <c r="F414" t="s">
        <v>55</v>
      </c>
      <c r="G414" t="s">
        <v>54</v>
      </c>
      <c r="H414" t="s">
        <v>60</v>
      </c>
      <c r="I414" t="s">
        <v>35</v>
      </c>
      <c r="L414" t="s">
        <v>699</v>
      </c>
      <c r="M414">
        <v>301279</v>
      </c>
      <c r="N414">
        <v>589</v>
      </c>
      <c r="O414" t="s">
        <v>29</v>
      </c>
      <c r="P414" t="s">
        <v>30</v>
      </c>
      <c r="Q414" t="s">
        <v>213</v>
      </c>
      <c r="R414">
        <v>65000000</v>
      </c>
      <c r="S414">
        <v>2007</v>
      </c>
      <c r="T414">
        <v>7.7</v>
      </c>
      <c r="U414">
        <v>2.7</v>
      </c>
      <c r="V414">
        <v>-31951647</v>
      </c>
      <c r="W414" t="s">
        <v>38</v>
      </c>
    </row>
    <row r="415" spans="1:23" x14ac:dyDescent="0.3">
      <c r="A415" t="s">
        <v>442</v>
      </c>
      <c r="B415">
        <v>170</v>
      </c>
      <c r="C415">
        <v>123</v>
      </c>
      <c r="D415">
        <v>34543701</v>
      </c>
      <c r="E415" t="s">
        <v>24</v>
      </c>
      <c r="F415" t="s">
        <v>60</v>
      </c>
      <c r="G415" t="s">
        <v>27</v>
      </c>
      <c r="H415" t="s">
        <v>35</v>
      </c>
      <c r="L415" t="s">
        <v>700</v>
      </c>
      <c r="M415">
        <v>100001</v>
      </c>
      <c r="N415">
        <v>289</v>
      </c>
      <c r="O415" t="s">
        <v>29</v>
      </c>
      <c r="P415" t="s">
        <v>30</v>
      </c>
      <c r="Q415" t="s">
        <v>31</v>
      </c>
      <c r="R415">
        <v>82000000</v>
      </c>
      <c r="S415">
        <v>2000</v>
      </c>
      <c r="T415">
        <v>5.9</v>
      </c>
      <c r="U415">
        <v>2</v>
      </c>
      <c r="V415">
        <v>-47456299</v>
      </c>
      <c r="W415" t="s">
        <v>38</v>
      </c>
    </row>
    <row r="416" spans="1:23" x14ac:dyDescent="0.3">
      <c r="A416" t="s">
        <v>179</v>
      </c>
      <c r="B416">
        <v>191</v>
      </c>
      <c r="C416">
        <v>101</v>
      </c>
      <c r="D416">
        <v>242589580</v>
      </c>
      <c r="E416" t="s">
        <v>48</v>
      </c>
      <c r="F416" t="s">
        <v>55</v>
      </c>
      <c r="L416" t="s">
        <v>701</v>
      </c>
      <c r="M416">
        <v>296904</v>
      </c>
      <c r="N416">
        <v>604</v>
      </c>
      <c r="O416" t="s">
        <v>29</v>
      </c>
      <c r="P416" t="s">
        <v>30</v>
      </c>
      <c r="Q416" t="s">
        <v>31</v>
      </c>
      <c r="R416">
        <v>81000000</v>
      </c>
      <c r="S416">
        <v>2003</v>
      </c>
      <c r="T416">
        <v>6.7</v>
      </c>
      <c r="U416">
        <v>1.7</v>
      </c>
      <c r="V416">
        <v>161589580</v>
      </c>
      <c r="W416" t="s">
        <v>21</v>
      </c>
    </row>
    <row r="417" spans="1:23" x14ac:dyDescent="0.3">
      <c r="A417" t="s">
        <v>702</v>
      </c>
      <c r="B417">
        <v>424</v>
      </c>
      <c r="C417">
        <v>113</v>
      </c>
      <c r="D417">
        <v>102981571</v>
      </c>
      <c r="E417" t="s">
        <v>24</v>
      </c>
      <c r="F417" t="s">
        <v>25</v>
      </c>
      <c r="G417" t="s">
        <v>35</v>
      </c>
      <c r="L417" t="s">
        <v>703</v>
      </c>
      <c r="M417">
        <v>270226</v>
      </c>
      <c r="N417">
        <v>741</v>
      </c>
      <c r="O417" t="s">
        <v>29</v>
      </c>
      <c r="P417" t="s">
        <v>30</v>
      </c>
      <c r="Q417" t="s">
        <v>213</v>
      </c>
      <c r="R417">
        <v>80000000</v>
      </c>
      <c r="S417">
        <v>2010</v>
      </c>
      <c r="T417">
        <v>6.5</v>
      </c>
      <c r="U417">
        <v>1.9</v>
      </c>
      <c r="V417">
        <v>22981571</v>
      </c>
      <c r="W417" t="s">
        <v>21</v>
      </c>
    </row>
    <row r="418" spans="1:23" x14ac:dyDescent="0.3">
      <c r="A418" t="s">
        <v>630</v>
      </c>
      <c r="B418">
        <v>154</v>
      </c>
      <c r="C418">
        <v>110</v>
      </c>
      <c r="D418">
        <v>180965237</v>
      </c>
      <c r="E418" t="s">
        <v>24</v>
      </c>
      <c r="F418" t="s">
        <v>25</v>
      </c>
      <c r="G418" t="s">
        <v>35</v>
      </c>
      <c r="L418" t="s">
        <v>704</v>
      </c>
      <c r="M418">
        <v>300542</v>
      </c>
      <c r="N418">
        <v>378</v>
      </c>
      <c r="O418" t="s">
        <v>29</v>
      </c>
      <c r="P418" t="s">
        <v>30</v>
      </c>
      <c r="Q418" t="s">
        <v>31</v>
      </c>
      <c r="R418">
        <v>80000000</v>
      </c>
      <c r="S418">
        <v>1996</v>
      </c>
      <c r="T418">
        <v>7.1</v>
      </c>
      <c r="U418">
        <v>1.8</v>
      </c>
      <c r="V418">
        <v>100965237</v>
      </c>
      <c r="W418" t="s">
        <v>21</v>
      </c>
    </row>
    <row r="419" spans="1:23" x14ac:dyDescent="0.3">
      <c r="A419" t="s">
        <v>645</v>
      </c>
      <c r="B419">
        <v>673</v>
      </c>
      <c r="C419">
        <v>142</v>
      </c>
      <c r="D419">
        <v>407999255</v>
      </c>
      <c r="E419" t="s">
        <v>25</v>
      </c>
      <c r="F419" t="s">
        <v>55</v>
      </c>
      <c r="G419" t="s">
        <v>27</v>
      </c>
      <c r="H419" t="s">
        <v>35</v>
      </c>
      <c r="L419" t="s">
        <v>705</v>
      </c>
      <c r="M419">
        <v>701607</v>
      </c>
      <c r="N419">
        <v>1959</v>
      </c>
      <c r="O419" t="s">
        <v>29</v>
      </c>
      <c r="P419" t="s">
        <v>30</v>
      </c>
      <c r="Q419" t="s">
        <v>31</v>
      </c>
      <c r="R419">
        <v>78000000</v>
      </c>
      <c r="S419">
        <v>2012</v>
      </c>
      <c r="T419">
        <v>7.3</v>
      </c>
      <c r="U419">
        <v>2.4</v>
      </c>
      <c r="V419">
        <v>329999255</v>
      </c>
      <c r="W419" t="s">
        <v>21</v>
      </c>
    </row>
    <row r="420" spans="1:23" x14ac:dyDescent="0.3">
      <c r="A420" t="s">
        <v>706</v>
      </c>
      <c r="B420">
        <v>383</v>
      </c>
      <c r="C420">
        <v>102</v>
      </c>
      <c r="D420">
        <v>254455986</v>
      </c>
      <c r="E420" t="s">
        <v>48</v>
      </c>
      <c r="L420" t="s">
        <v>707</v>
      </c>
      <c r="M420">
        <v>375879</v>
      </c>
      <c r="N420">
        <v>402</v>
      </c>
      <c r="O420" t="s">
        <v>29</v>
      </c>
      <c r="P420" t="s">
        <v>30</v>
      </c>
      <c r="Q420" t="s">
        <v>213</v>
      </c>
      <c r="R420">
        <v>80000000</v>
      </c>
      <c r="S420">
        <v>2011</v>
      </c>
      <c r="T420">
        <v>6.5</v>
      </c>
      <c r="U420">
        <v>1.7</v>
      </c>
      <c r="V420">
        <v>174455986</v>
      </c>
      <c r="W420" t="s">
        <v>21</v>
      </c>
    </row>
    <row r="421" spans="1:23" x14ac:dyDescent="0.3">
      <c r="A421" t="s">
        <v>111</v>
      </c>
      <c r="B421">
        <v>153</v>
      </c>
      <c r="C421">
        <v>126</v>
      </c>
      <c r="D421">
        <v>162831698</v>
      </c>
      <c r="E421" t="s">
        <v>24</v>
      </c>
      <c r="L421" t="s">
        <v>708</v>
      </c>
      <c r="M421">
        <v>215255</v>
      </c>
      <c r="N421">
        <v>610</v>
      </c>
      <c r="O421" t="s">
        <v>29</v>
      </c>
      <c r="P421" t="s">
        <v>30</v>
      </c>
      <c r="Q421" t="s">
        <v>31</v>
      </c>
      <c r="R421">
        <v>80000000</v>
      </c>
      <c r="S421">
        <v>1992</v>
      </c>
      <c r="T421">
        <v>7</v>
      </c>
      <c r="U421">
        <v>2.1</v>
      </c>
      <c r="V421">
        <v>82831698</v>
      </c>
      <c r="W421" t="s">
        <v>21</v>
      </c>
    </row>
    <row r="422" spans="1:23" x14ac:dyDescent="0.3">
      <c r="A422" t="s">
        <v>356</v>
      </c>
      <c r="B422">
        <v>166</v>
      </c>
      <c r="C422">
        <v>83</v>
      </c>
      <c r="D422">
        <v>155019340</v>
      </c>
      <c r="E422" t="s">
        <v>25</v>
      </c>
      <c r="F422" t="s">
        <v>47</v>
      </c>
      <c r="G422" t="s">
        <v>48</v>
      </c>
      <c r="H422" t="s">
        <v>49</v>
      </c>
      <c r="L422" t="s">
        <v>709</v>
      </c>
      <c r="M422">
        <v>127345</v>
      </c>
      <c r="N422">
        <v>250</v>
      </c>
      <c r="O422" t="s">
        <v>29</v>
      </c>
      <c r="P422" t="s">
        <v>30</v>
      </c>
      <c r="Q422" t="s">
        <v>52</v>
      </c>
      <c r="R422">
        <v>80000000</v>
      </c>
      <c r="S422">
        <v>2006</v>
      </c>
      <c r="T422">
        <v>6.8</v>
      </c>
      <c r="U422">
        <v>1.4</v>
      </c>
      <c r="V422">
        <v>75019340</v>
      </c>
      <c r="W422" t="s">
        <v>21</v>
      </c>
    </row>
    <row r="423" spans="1:23" x14ac:dyDescent="0.3">
      <c r="A423" t="s">
        <v>209</v>
      </c>
      <c r="B423">
        <v>180</v>
      </c>
      <c r="C423">
        <v>85</v>
      </c>
      <c r="D423">
        <v>145771527</v>
      </c>
      <c r="E423" t="s">
        <v>25</v>
      </c>
      <c r="F423" t="s">
        <v>47</v>
      </c>
      <c r="G423" t="s">
        <v>48</v>
      </c>
      <c r="H423" t="s">
        <v>55</v>
      </c>
      <c r="I423" t="s">
        <v>49</v>
      </c>
      <c r="J423" t="s">
        <v>26</v>
      </c>
      <c r="K423" t="s">
        <v>27</v>
      </c>
      <c r="L423" t="s">
        <v>710</v>
      </c>
      <c r="M423">
        <v>117212</v>
      </c>
      <c r="N423">
        <v>367</v>
      </c>
      <c r="O423" t="s">
        <v>29</v>
      </c>
      <c r="P423" t="s">
        <v>30</v>
      </c>
      <c r="Q423" t="s">
        <v>52</v>
      </c>
      <c r="R423">
        <v>80000000</v>
      </c>
      <c r="S423">
        <v>2002</v>
      </c>
      <c r="T423">
        <v>7.2</v>
      </c>
      <c r="U423">
        <v>1.4</v>
      </c>
      <c r="V423">
        <v>65771527</v>
      </c>
      <c r="W423" t="s">
        <v>21</v>
      </c>
    </row>
    <row r="424" spans="1:23" x14ac:dyDescent="0.3">
      <c r="A424" t="s">
        <v>711</v>
      </c>
      <c r="B424">
        <v>125</v>
      </c>
      <c r="C424">
        <v>120</v>
      </c>
      <c r="D424">
        <v>140459099</v>
      </c>
      <c r="E424" t="s">
        <v>24</v>
      </c>
      <c r="F424" t="s">
        <v>55</v>
      </c>
      <c r="G424" t="s">
        <v>44</v>
      </c>
      <c r="H424" t="s">
        <v>27</v>
      </c>
      <c r="I424" t="s">
        <v>35</v>
      </c>
      <c r="L424" t="s">
        <v>712</v>
      </c>
      <c r="M424">
        <v>135601</v>
      </c>
      <c r="N424">
        <v>493</v>
      </c>
      <c r="O424" t="s">
        <v>29</v>
      </c>
      <c r="P424" t="s">
        <v>30</v>
      </c>
      <c r="Q424" t="s">
        <v>31</v>
      </c>
      <c r="R424">
        <v>75000000</v>
      </c>
      <c r="S424">
        <v>1998</v>
      </c>
      <c r="T424">
        <v>6.1</v>
      </c>
      <c r="U424">
        <v>2</v>
      </c>
      <c r="V424">
        <v>65459099</v>
      </c>
      <c r="W424" t="s">
        <v>21</v>
      </c>
    </row>
    <row r="425" spans="1:23" x14ac:dyDescent="0.3">
      <c r="A425" t="s">
        <v>311</v>
      </c>
      <c r="B425">
        <v>234</v>
      </c>
      <c r="C425">
        <v>116</v>
      </c>
      <c r="D425">
        <v>53215979</v>
      </c>
      <c r="E425" t="s">
        <v>24</v>
      </c>
      <c r="F425" t="s">
        <v>48</v>
      </c>
      <c r="G425" t="s">
        <v>56</v>
      </c>
      <c r="H425" t="s">
        <v>35</v>
      </c>
      <c r="L425" t="s">
        <v>713</v>
      </c>
      <c r="M425">
        <v>125036</v>
      </c>
      <c r="N425">
        <v>205</v>
      </c>
      <c r="O425" t="s">
        <v>29</v>
      </c>
      <c r="P425" t="s">
        <v>30</v>
      </c>
      <c r="Q425" t="s">
        <v>31</v>
      </c>
      <c r="R425">
        <v>84000000</v>
      </c>
      <c r="S425">
        <v>2013</v>
      </c>
      <c r="T425">
        <v>6.7</v>
      </c>
      <c r="U425">
        <v>1.9</v>
      </c>
      <c r="V425">
        <v>-30784021</v>
      </c>
      <c r="W425" t="s">
        <v>38</v>
      </c>
    </row>
    <row r="426" spans="1:23" x14ac:dyDescent="0.3">
      <c r="A426" t="s">
        <v>690</v>
      </c>
      <c r="B426">
        <v>134</v>
      </c>
      <c r="C426">
        <v>113</v>
      </c>
      <c r="D426">
        <v>158115031</v>
      </c>
      <c r="E426" t="s">
        <v>48</v>
      </c>
      <c r="F426" t="s">
        <v>56</v>
      </c>
      <c r="G426" t="s">
        <v>61</v>
      </c>
      <c r="L426" t="s">
        <v>714</v>
      </c>
      <c r="M426">
        <v>130070</v>
      </c>
      <c r="N426">
        <v>316</v>
      </c>
      <c r="O426" t="s">
        <v>29</v>
      </c>
      <c r="P426" t="s">
        <v>30</v>
      </c>
      <c r="Q426" t="s">
        <v>31</v>
      </c>
      <c r="R426">
        <v>82000000</v>
      </c>
      <c r="S426">
        <v>2005</v>
      </c>
      <c r="T426">
        <v>6.4</v>
      </c>
      <c r="U426">
        <v>1.9</v>
      </c>
      <c r="V426">
        <v>76115031</v>
      </c>
      <c r="W426" t="s">
        <v>21</v>
      </c>
    </row>
    <row r="427" spans="1:23" x14ac:dyDescent="0.3">
      <c r="A427" t="s">
        <v>199</v>
      </c>
      <c r="B427">
        <v>91</v>
      </c>
      <c r="C427">
        <v>87</v>
      </c>
      <c r="D427">
        <v>133103929</v>
      </c>
      <c r="E427" t="s">
        <v>25</v>
      </c>
      <c r="F427" t="s">
        <v>47</v>
      </c>
      <c r="G427" t="s">
        <v>48</v>
      </c>
      <c r="H427" t="s">
        <v>49</v>
      </c>
      <c r="I427" t="s">
        <v>26</v>
      </c>
      <c r="J427" t="s">
        <v>59</v>
      </c>
      <c r="L427" t="s">
        <v>715</v>
      </c>
      <c r="M427">
        <v>22838</v>
      </c>
      <c r="N427">
        <v>56</v>
      </c>
      <c r="O427" t="s">
        <v>29</v>
      </c>
      <c r="P427" t="s">
        <v>30</v>
      </c>
      <c r="Q427" t="s">
        <v>118</v>
      </c>
      <c r="R427">
        <v>75000000</v>
      </c>
      <c r="S427">
        <v>2011</v>
      </c>
      <c r="T427">
        <v>4.4000000000000004</v>
      </c>
      <c r="U427">
        <v>1.4</v>
      </c>
      <c r="V427">
        <v>58103929</v>
      </c>
      <c r="W427" t="s">
        <v>21</v>
      </c>
    </row>
    <row r="428" spans="1:23" x14ac:dyDescent="0.3">
      <c r="A428" t="s">
        <v>614</v>
      </c>
      <c r="B428">
        <v>139</v>
      </c>
      <c r="C428">
        <v>101</v>
      </c>
      <c r="D428">
        <v>133668525</v>
      </c>
      <c r="E428" t="s">
        <v>48</v>
      </c>
      <c r="L428" t="s">
        <v>716</v>
      </c>
      <c r="M428">
        <v>107817</v>
      </c>
      <c r="N428">
        <v>255</v>
      </c>
      <c r="O428" t="s">
        <v>29</v>
      </c>
      <c r="P428" t="s">
        <v>30</v>
      </c>
      <c r="Q428" t="s">
        <v>31</v>
      </c>
      <c r="R428">
        <v>80000000</v>
      </c>
      <c r="S428">
        <v>2013</v>
      </c>
      <c r="T428">
        <v>5.4</v>
      </c>
      <c r="U428">
        <v>1.7</v>
      </c>
      <c r="V428">
        <v>53668525</v>
      </c>
      <c r="W428" t="s">
        <v>21</v>
      </c>
    </row>
    <row r="429" spans="1:23" x14ac:dyDescent="0.3">
      <c r="A429" t="s">
        <v>690</v>
      </c>
      <c r="B429">
        <v>265</v>
      </c>
      <c r="C429">
        <v>110</v>
      </c>
      <c r="D429">
        <v>130313314</v>
      </c>
      <c r="E429" t="s">
        <v>24</v>
      </c>
      <c r="F429" t="s">
        <v>25</v>
      </c>
      <c r="G429" t="s">
        <v>48</v>
      </c>
      <c r="L429" t="s">
        <v>717</v>
      </c>
      <c r="M429">
        <v>168172</v>
      </c>
      <c r="N429">
        <v>380</v>
      </c>
      <c r="O429" t="s">
        <v>29</v>
      </c>
      <c r="P429" t="s">
        <v>30</v>
      </c>
      <c r="Q429" t="s">
        <v>31</v>
      </c>
      <c r="R429">
        <v>80000000</v>
      </c>
      <c r="S429">
        <v>2008</v>
      </c>
      <c r="T429">
        <v>6.5</v>
      </c>
      <c r="U429">
        <v>1.8</v>
      </c>
      <c r="V429">
        <v>50313314</v>
      </c>
      <c r="W429" t="s">
        <v>21</v>
      </c>
    </row>
    <row r="430" spans="1:23" x14ac:dyDescent="0.3">
      <c r="A430" t="s">
        <v>663</v>
      </c>
      <c r="B430">
        <v>145</v>
      </c>
      <c r="C430">
        <v>128</v>
      </c>
      <c r="D430">
        <v>124590960</v>
      </c>
      <c r="E430" t="s">
        <v>48</v>
      </c>
      <c r="F430" t="s">
        <v>55</v>
      </c>
      <c r="G430" t="s">
        <v>44</v>
      </c>
      <c r="L430" t="s">
        <v>718</v>
      </c>
      <c r="M430">
        <v>91092</v>
      </c>
      <c r="N430">
        <v>402</v>
      </c>
      <c r="O430" t="s">
        <v>29</v>
      </c>
      <c r="P430" t="s">
        <v>30</v>
      </c>
      <c r="Q430" t="s">
        <v>31</v>
      </c>
      <c r="R430">
        <v>80000000</v>
      </c>
      <c r="S430">
        <v>2003</v>
      </c>
      <c r="T430">
        <v>6.7</v>
      </c>
      <c r="U430">
        <v>2.1</v>
      </c>
      <c r="V430">
        <v>44590960</v>
      </c>
      <c r="W430" t="s">
        <v>21</v>
      </c>
    </row>
    <row r="431" spans="1:23" x14ac:dyDescent="0.3">
      <c r="A431" t="s">
        <v>172</v>
      </c>
      <c r="B431">
        <v>490</v>
      </c>
      <c r="C431">
        <v>138</v>
      </c>
      <c r="D431">
        <v>127968405</v>
      </c>
      <c r="E431" t="s">
        <v>60</v>
      </c>
      <c r="F431" t="s">
        <v>35</v>
      </c>
      <c r="L431" t="s">
        <v>719</v>
      </c>
      <c r="M431">
        <v>786092</v>
      </c>
      <c r="N431">
        <v>964</v>
      </c>
      <c r="O431" t="s">
        <v>29</v>
      </c>
      <c r="P431" t="s">
        <v>30</v>
      </c>
      <c r="Q431" t="s">
        <v>213</v>
      </c>
      <c r="R431">
        <v>80000000</v>
      </c>
      <c r="S431">
        <v>2010</v>
      </c>
      <c r="T431">
        <v>8.1</v>
      </c>
      <c r="U431">
        <v>2.2999999999999998</v>
      </c>
      <c r="V431">
        <v>47968405</v>
      </c>
      <c r="W431" t="s">
        <v>21</v>
      </c>
    </row>
    <row r="432" spans="1:23" x14ac:dyDescent="0.3">
      <c r="A432" t="s">
        <v>720</v>
      </c>
      <c r="B432">
        <v>141</v>
      </c>
      <c r="C432">
        <v>88</v>
      </c>
      <c r="D432">
        <v>120136047</v>
      </c>
      <c r="E432" t="s">
        <v>48</v>
      </c>
      <c r="F432" t="s">
        <v>55</v>
      </c>
      <c r="G432" t="s">
        <v>44</v>
      </c>
      <c r="L432" t="s">
        <v>721</v>
      </c>
      <c r="M432">
        <v>48500</v>
      </c>
      <c r="N432">
        <v>124</v>
      </c>
      <c r="O432" t="s">
        <v>29</v>
      </c>
      <c r="P432" t="s">
        <v>244</v>
      </c>
      <c r="Q432" t="s">
        <v>31</v>
      </c>
      <c r="R432">
        <v>80000000</v>
      </c>
      <c r="S432">
        <v>2008</v>
      </c>
      <c r="T432">
        <v>5.6</v>
      </c>
      <c r="U432">
        <v>1.5</v>
      </c>
      <c r="V432">
        <v>40136047</v>
      </c>
      <c r="W432" t="s">
        <v>21</v>
      </c>
    </row>
    <row r="433" spans="1:23" x14ac:dyDescent="0.3">
      <c r="A433" t="s">
        <v>516</v>
      </c>
      <c r="B433">
        <v>163</v>
      </c>
      <c r="C433">
        <v>91</v>
      </c>
      <c r="D433">
        <v>128200012</v>
      </c>
      <c r="E433" t="s">
        <v>25</v>
      </c>
      <c r="F433" t="s">
        <v>47</v>
      </c>
      <c r="G433" t="s">
        <v>48</v>
      </c>
      <c r="H433" t="s">
        <v>49</v>
      </c>
      <c r="I433" t="s">
        <v>27</v>
      </c>
      <c r="L433" t="s">
        <v>722</v>
      </c>
      <c r="M433">
        <v>103022</v>
      </c>
      <c r="N433">
        <v>269</v>
      </c>
      <c r="O433" t="s">
        <v>29</v>
      </c>
      <c r="P433" t="s">
        <v>30</v>
      </c>
      <c r="Q433" t="s">
        <v>52</v>
      </c>
      <c r="R433">
        <v>75000000</v>
      </c>
      <c r="S433">
        <v>2005</v>
      </c>
      <c r="T433">
        <v>6.3</v>
      </c>
      <c r="U433">
        <v>1.5</v>
      </c>
      <c r="V433">
        <v>53200012</v>
      </c>
      <c r="W433" t="s">
        <v>21</v>
      </c>
    </row>
    <row r="434" spans="1:23" x14ac:dyDescent="0.3">
      <c r="A434" t="s">
        <v>398</v>
      </c>
      <c r="B434">
        <v>155</v>
      </c>
      <c r="C434">
        <v>138</v>
      </c>
      <c r="D434">
        <v>112225777</v>
      </c>
      <c r="E434" t="s">
        <v>24</v>
      </c>
      <c r="F434" t="s">
        <v>56</v>
      </c>
      <c r="G434" t="s">
        <v>27</v>
      </c>
      <c r="H434" t="s">
        <v>35</v>
      </c>
      <c r="L434" t="s">
        <v>723</v>
      </c>
      <c r="M434">
        <v>283967</v>
      </c>
      <c r="N434">
        <v>535</v>
      </c>
      <c r="O434" t="s">
        <v>29</v>
      </c>
      <c r="P434" t="s">
        <v>30</v>
      </c>
      <c r="Q434" t="s">
        <v>213</v>
      </c>
      <c r="R434">
        <v>80000000</v>
      </c>
      <c r="S434">
        <v>1997</v>
      </c>
      <c r="T434">
        <v>7.3</v>
      </c>
      <c r="U434">
        <v>2.2999999999999998</v>
      </c>
      <c r="V434">
        <v>32225777</v>
      </c>
      <c r="W434" t="s">
        <v>21</v>
      </c>
    </row>
    <row r="435" spans="1:23" x14ac:dyDescent="0.3">
      <c r="A435" t="s">
        <v>724</v>
      </c>
      <c r="B435">
        <v>144</v>
      </c>
      <c r="C435">
        <v>99</v>
      </c>
      <c r="D435">
        <v>109993847</v>
      </c>
      <c r="E435" t="s">
        <v>48</v>
      </c>
      <c r="F435" t="s">
        <v>49</v>
      </c>
      <c r="G435" t="s">
        <v>26</v>
      </c>
      <c r="H435" t="s">
        <v>44</v>
      </c>
      <c r="L435" t="s">
        <v>725</v>
      </c>
      <c r="M435">
        <v>72326</v>
      </c>
      <c r="N435">
        <v>116</v>
      </c>
      <c r="O435" t="s">
        <v>29</v>
      </c>
      <c r="P435" t="s">
        <v>30</v>
      </c>
      <c r="Q435" t="s">
        <v>52</v>
      </c>
      <c r="R435">
        <v>80000000</v>
      </c>
      <c r="S435">
        <v>2008</v>
      </c>
      <c r="T435">
        <v>6.1</v>
      </c>
      <c r="U435">
        <v>1.6</v>
      </c>
      <c r="V435">
        <v>29993847</v>
      </c>
      <c r="W435" t="s">
        <v>21</v>
      </c>
    </row>
    <row r="436" spans="1:23" x14ac:dyDescent="0.3">
      <c r="A436" t="s">
        <v>34</v>
      </c>
      <c r="B436">
        <v>226</v>
      </c>
      <c r="C436">
        <v>117</v>
      </c>
      <c r="D436">
        <v>104054514</v>
      </c>
      <c r="E436" t="s">
        <v>56</v>
      </c>
      <c r="F436" t="s">
        <v>55</v>
      </c>
      <c r="G436" t="s">
        <v>35</v>
      </c>
      <c r="L436" t="s">
        <v>726</v>
      </c>
      <c r="M436">
        <v>200359</v>
      </c>
      <c r="N436">
        <v>1009</v>
      </c>
      <c r="O436" t="s">
        <v>29</v>
      </c>
      <c r="P436" t="s">
        <v>30</v>
      </c>
      <c r="Q436" t="s">
        <v>213</v>
      </c>
      <c r="R436">
        <v>80000000</v>
      </c>
      <c r="S436">
        <v>2002</v>
      </c>
      <c r="T436">
        <v>7.7</v>
      </c>
      <c r="U436">
        <v>2</v>
      </c>
      <c r="V436">
        <v>24054514</v>
      </c>
      <c r="W436" t="s">
        <v>21</v>
      </c>
    </row>
    <row r="437" spans="1:23" x14ac:dyDescent="0.3">
      <c r="A437" t="s">
        <v>614</v>
      </c>
      <c r="B437">
        <v>204</v>
      </c>
      <c r="C437">
        <v>117</v>
      </c>
      <c r="D437">
        <v>103028109</v>
      </c>
      <c r="E437" t="s">
        <v>48</v>
      </c>
      <c r="F437" t="s">
        <v>44</v>
      </c>
      <c r="L437" t="s">
        <v>727</v>
      </c>
      <c r="M437">
        <v>172878</v>
      </c>
      <c r="N437">
        <v>203</v>
      </c>
      <c r="O437" t="s">
        <v>29</v>
      </c>
      <c r="P437" t="s">
        <v>30</v>
      </c>
      <c r="Q437" t="s">
        <v>31</v>
      </c>
      <c r="R437">
        <v>80000000</v>
      </c>
      <c r="S437">
        <v>2011</v>
      </c>
      <c r="T437">
        <v>6.4</v>
      </c>
      <c r="U437">
        <v>2</v>
      </c>
      <c r="V437">
        <v>23028109</v>
      </c>
      <c r="W437" t="s">
        <v>21</v>
      </c>
    </row>
    <row r="438" spans="1:23" x14ac:dyDescent="0.3">
      <c r="A438" t="s">
        <v>509</v>
      </c>
      <c r="B438">
        <v>139</v>
      </c>
      <c r="C438">
        <v>123</v>
      </c>
      <c r="D438">
        <v>101087161</v>
      </c>
      <c r="E438" t="s">
        <v>24</v>
      </c>
      <c r="F438" t="s">
        <v>56</v>
      </c>
      <c r="G438" t="s">
        <v>35</v>
      </c>
      <c r="L438" t="s">
        <v>728</v>
      </c>
      <c r="M438">
        <v>225282</v>
      </c>
      <c r="N438">
        <v>339</v>
      </c>
      <c r="O438" t="s">
        <v>29</v>
      </c>
      <c r="P438" t="s">
        <v>30</v>
      </c>
      <c r="Q438" t="s">
        <v>213</v>
      </c>
      <c r="R438">
        <v>75000000</v>
      </c>
      <c r="S438">
        <v>1997</v>
      </c>
      <c r="T438">
        <v>6.8</v>
      </c>
      <c r="U438">
        <v>2</v>
      </c>
      <c r="V438">
        <v>26087161</v>
      </c>
      <c r="W438" t="s">
        <v>21</v>
      </c>
    </row>
    <row r="439" spans="1:23" x14ac:dyDescent="0.3">
      <c r="A439" t="s">
        <v>729</v>
      </c>
      <c r="B439">
        <v>215</v>
      </c>
      <c r="C439">
        <v>118</v>
      </c>
      <c r="D439">
        <v>101111837</v>
      </c>
      <c r="E439" t="s">
        <v>24</v>
      </c>
      <c r="F439" t="s">
        <v>60</v>
      </c>
      <c r="G439" t="s">
        <v>35</v>
      </c>
      <c r="L439" t="s">
        <v>730</v>
      </c>
      <c r="M439">
        <v>150764</v>
      </c>
      <c r="N439">
        <v>318</v>
      </c>
      <c r="O439" t="s">
        <v>29</v>
      </c>
      <c r="P439" t="s">
        <v>30</v>
      </c>
      <c r="Q439" t="s">
        <v>31</v>
      </c>
      <c r="R439">
        <v>80000000</v>
      </c>
      <c r="S439">
        <v>2008</v>
      </c>
      <c r="T439">
        <v>6.6</v>
      </c>
      <c r="U439">
        <v>2</v>
      </c>
      <c r="V439">
        <v>21111837</v>
      </c>
      <c r="W439" t="s">
        <v>21</v>
      </c>
    </row>
    <row r="440" spans="1:23" x14ac:dyDescent="0.3">
      <c r="A440" t="s">
        <v>731</v>
      </c>
      <c r="B440">
        <v>198</v>
      </c>
      <c r="C440">
        <v>154</v>
      </c>
      <c r="D440">
        <v>95632614</v>
      </c>
      <c r="E440" t="s">
        <v>25</v>
      </c>
      <c r="F440" t="s">
        <v>55</v>
      </c>
      <c r="G440" t="s">
        <v>54</v>
      </c>
      <c r="H440" t="s">
        <v>44</v>
      </c>
      <c r="I440" t="s">
        <v>58</v>
      </c>
      <c r="L440" t="s">
        <v>732</v>
      </c>
      <c r="M440">
        <v>118483</v>
      </c>
      <c r="N440">
        <v>674</v>
      </c>
      <c r="O440" t="s">
        <v>29</v>
      </c>
      <c r="P440" t="s">
        <v>30</v>
      </c>
      <c r="Q440" t="s">
        <v>213</v>
      </c>
      <c r="R440">
        <v>79000000</v>
      </c>
      <c r="S440">
        <v>2003</v>
      </c>
      <c r="T440">
        <v>7.2</v>
      </c>
      <c r="U440">
        <v>2.6</v>
      </c>
      <c r="V440">
        <v>16632614</v>
      </c>
      <c r="W440" t="s">
        <v>21</v>
      </c>
    </row>
    <row r="441" spans="1:23" x14ac:dyDescent="0.3">
      <c r="A441" t="s">
        <v>733</v>
      </c>
      <c r="B441">
        <v>325</v>
      </c>
      <c r="C441">
        <v>118</v>
      </c>
      <c r="D441">
        <v>94822707</v>
      </c>
      <c r="E441" t="s">
        <v>24</v>
      </c>
      <c r="F441" t="s">
        <v>25</v>
      </c>
      <c r="G441" t="s">
        <v>55</v>
      </c>
      <c r="H441" t="s">
        <v>35</v>
      </c>
      <c r="L441" t="s">
        <v>734</v>
      </c>
      <c r="M441">
        <v>227072</v>
      </c>
      <c r="N441">
        <v>560</v>
      </c>
      <c r="O441" t="s">
        <v>29</v>
      </c>
      <c r="P441" t="s">
        <v>30</v>
      </c>
      <c r="Q441" t="s">
        <v>213</v>
      </c>
      <c r="R441">
        <v>80000000</v>
      </c>
      <c r="S441">
        <v>2010</v>
      </c>
      <c r="T441">
        <v>6.9</v>
      </c>
      <c r="U441">
        <v>2</v>
      </c>
      <c r="V441">
        <v>14822707</v>
      </c>
      <c r="W441" t="s">
        <v>21</v>
      </c>
    </row>
    <row r="442" spans="1:23" x14ac:dyDescent="0.3">
      <c r="A442" t="s">
        <v>735</v>
      </c>
      <c r="B442">
        <v>53</v>
      </c>
      <c r="C442">
        <v>90</v>
      </c>
      <c r="D442">
        <v>92969824</v>
      </c>
      <c r="E442" t="s">
        <v>48</v>
      </c>
      <c r="F442" t="s">
        <v>49</v>
      </c>
      <c r="G442" t="s">
        <v>27</v>
      </c>
      <c r="L442" t="s">
        <v>736</v>
      </c>
      <c r="M442">
        <v>63625</v>
      </c>
      <c r="N442">
        <v>64</v>
      </c>
      <c r="O442" t="s">
        <v>29</v>
      </c>
      <c r="P442" t="s">
        <v>30</v>
      </c>
      <c r="Q442" t="s">
        <v>52</v>
      </c>
      <c r="R442">
        <v>80000000</v>
      </c>
      <c r="S442">
        <v>1997</v>
      </c>
      <c r="T442">
        <v>5.2</v>
      </c>
      <c r="U442">
        <v>1.5</v>
      </c>
      <c r="V442">
        <v>12969824</v>
      </c>
      <c r="W442" t="s">
        <v>21</v>
      </c>
    </row>
    <row r="443" spans="1:23" x14ac:dyDescent="0.3">
      <c r="A443" t="s">
        <v>462</v>
      </c>
      <c r="B443">
        <v>167</v>
      </c>
      <c r="C443">
        <v>113</v>
      </c>
      <c r="D443">
        <v>91188905</v>
      </c>
      <c r="E443" t="s">
        <v>26</v>
      </c>
      <c r="F443" t="s">
        <v>57</v>
      </c>
      <c r="G443" t="s">
        <v>60</v>
      </c>
      <c r="H443" t="s">
        <v>35</v>
      </c>
      <c r="L443" t="s">
        <v>737</v>
      </c>
      <c r="M443">
        <v>58184</v>
      </c>
      <c r="N443">
        <v>805</v>
      </c>
      <c r="O443" t="s">
        <v>29</v>
      </c>
      <c r="P443" t="s">
        <v>30</v>
      </c>
      <c r="Q443" t="s">
        <v>31</v>
      </c>
      <c r="R443">
        <v>80000000</v>
      </c>
      <c r="S443">
        <v>1999</v>
      </c>
      <c r="T443">
        <v>4.9000000000000004</v>
      </c>
      <c r="U443">
        <v>1.9</v>
      </c>
      <c r="V443">
        <v>11188905</v>
      </c>
      <c r="W443" t="s">
        <v>21</v>
      </c>
    </row>
    <row r="444" spans="1:23" x14ac:dyDescent="0.3">
      <c r="A444" t="s">
        <v>738</v>
      </c>
      <c r="B444">
        <v>46</v>
      </c>
      <c r="C444">
        <v>88</v>
      </c>
      <c r="D444">
        <v>90443603</v>
      </c>
      <c r="E444" t="s">
        <v>25</v>
      </c>
      <c r="F444" t="s">
        <v>47</v>
      </c>
      <c r="G444" t="s">
        <v>48</v>
      </c>
      <c r="H444" t="s">
        <v>49</v>
      </c>
      <c r="I444" t="s">
        <v>26</v>
      </c>
      <c r="J444" t="s">
        <v>27</v>
      </c>
      <c r="K444" t="s">
        <v>61</v>
      </c>
      <c r="L444" t="s">
        <v>739</v>
      </c>
      <c r="M444">
        <v>112167</v>
      </c>
      <c r="N444">
        <v>123</v>
      </c>
      <c r="O444" t="s">
        <v>29</v>
      </c>
      <c r="P444" t="s">
        <v>30</v>
      </c>
      <c r="Q444" t="s">
        <v>52</v>
      </c>
      <c r="R444">
        <v>80000000</v>
      </c>
      <c r="S444">
        <v>1996</v>
      </c>
      <c r="T444">
        <v>6.3</v>
      </c>
      <c r="U444">
        <v>1.5</v>
      </c>
      <c r="V444">
        <v>10443603</v>
      </c>
      <c r="W444" t="s">
        <v>21</v>
      </c>
    </row>
    <row r="445" spans="1:23" x14ac:dyDescent="0.3">
      <c r="A445" t="s">
        <v>254</v>
      </c>
      <c r="B445">
        <v>147</v>
      </c>
      <c r="C445">
        <v>93</v>
      </c>
      <c r="D445">
        <v>82226474</v>
      </c>
      <c r="E445" t="s">
        <v>25</v>
      </c>
      <c r="F445" t="s">
        <v>48</v>
      </c>
      <c r="G445" t="s">
        <v>56</v>
      </c>
      <c r="H445" t="s">
        <v>49</v>
      </c>
      <c r="I445" t="s">
        <v>60</v>
      </c>
      <c r="L445" t="s">
        <v>740</v>
      </c>
      <c r="M445">
        <v>65499</v>
      </c>
      <c r="N445">
        <v>424</v>
      </c>
      <c r="O445" t="s">
        <v>29</v>
      </c>
      <c r="P445" t="s">
        <v>30</v>
      </c>
      <c r="Q445" t="s">
        <v>52</v>
      </c>
      <c r="R445">
        <v>65000000</v>
      </c>
      <c r="S445">
        <v>2006</v>
      </c>
      <c r="T445">
        <v>5.6</v>
      </c>
      <c r="U445">
        <v>1.6</v>
      </c>
      <c r="V445">
        <v>17226474</v>
      </c>
      <c r="W445" t="s">
        <v>21</v>
      </c>
    </row>
    <row r="446" spans="1:23" x14ac:dyDescent="0.3">
      <c r="A446" t="s">
        <v>741</v>
      </c>
      <c r="B446">
        <v>276</v>
      </c>
      <c r="C446">
        <v>104</v>
      </c>
      <c r="D446">
        <v>79363785</v>
      </c>
      <c r="E446" t="s">
        <v>55</v>
      </c>
      <c r="F446" t="s">
        <v>27</v>
      </c>
      <c r="G446" t="s">
        <v>35</v>
      </c>
      <c r="L446" t="s">
        <v>742</v>
      </c>
      <c r="M446">
        <v>139423</v>
      </c>
      <c r="N446">
        <v>698</v>
      </c>
      <c r="O446" t="s">
        <v>29</v>
      </c>
      <c r="P446" t="s">
        <v>30</v>
      </c>
      <c r="Q446" t="s">
        <v>31</v>
      </c>
      <c r="R446">
        <v>80000000</v>
      </c>
      <c r="S446">
        <v>2008</v>
      </c>
      <c r="T446">
        <v>5.5</v>
      </c>
      <c r="U446">
        <v>1.7</v>
      </c>
      <c r="V446">
        <v>-636215</v>
      </c>
      <c r="W446" t="s">
        <v>38</v>
      </c>
    </row>
    <row r="447" spans="1:23" x14ac:dyDescent="0.3">
      <c r="A447" t="s">
        <v>323</v>
      </c>
      <c r="B447">
        <v>80</v>
      </c>
      <c r="C447">
        <v>135</v>
      </c>
      <c r="D447">
        <v>76081498</v>
      </c>
      <c r="E447" t="s">
        <v>24</v>
      </c>
      <c r="F447" t="s">
        <v>56</v>
      </c>
      <c r="G447" t="s">
        <v>60</v>
      </c>
      <c r="H447" t="s">
        <v>44</v>
      </c>
      <c r="I447" t="s">
        <v>35</v>
      </c>
      <c r="L447" t="s">
        <v>743</v>
      </c>
      <c r="M447">
        <v>76099</v>
      </c>
      <c r="N447">
        <v>162</v>
      </c>
      <c r="O447" t="s">
        <v>29</v>
      </c>
      <c r="P447" t="s">
        <v>30</v>
      </c>
      <c r="Q447" t="s">
        <v>213</v>
      </c>
      <c r="R447">
        <v>75000000</v>
      </c>
      <c r="S447">
        <v>1997</v>
      </c>
      <c r="T447">
        <v>6.7</v>
      </c>
      <c r="U447">
        <v>2.2000000000000002</v>
      </c>
      <c r="V447">
        <v>1081498</v>
      </c>
      <c r="W447" t="s">
        <v>21</v>
      </c>
    </row>
    <row r="448" spans="1:23" x14ac:dyDescent="0.3">
      <c r="A448" t="s">
        <v>177</v>
      </c>
      <c r="B448">
        <v>406</v>
      </c>
      <c r="C448">
        <v>134</v>
      </c>
      <c r="D448">
        <v>85707116</v>
      </c>
      <c r="E448" t="s">
        <v>24</v>
      </c>
      <c r="F448" t="s">
        <v>55</v>
      </c>
      <c r="G448" t="s">
        <v>58</v>
      </c>
      <c r="L448" t="s">
        <v>744</v>
      </c>
      <c r="M448">
        <v>303185</v>
      </c>
      <c r="N448">
        <v>701</v>
      </c>
      <c r="O448" t="s">
        <v>29</v>
      </c>
      <c r="P448" t="s">
        <v>30</v>
      </c>
      <c r="Q448" t="s">
        <v>213</v>
      </c>
      <c r="R448">
        <v>68000000</v>
      </c>
      <c r="S448">
        <v>2014</v>
      </c>
      <c r="T448">
        <v>7.6</v>
      </c>
      <c r="U448">
        <v>2.2000000000000002</v>
      </c>
      <c r="V448">
        <v>17707116</v>
      </c>
      <c r="W448" t="s">
        <v>21</v>
      </c>
    </row>
    <row r="449" spans="1:23" x14ac:dyDescent="0.3">
      <c r="A449" t="s">
        <v>745</v>
      </c>
      <c r="B449">
        <v>97</v>
      </c>
      <c r="C449">
        <v>98</v>
      </c>
      <c r="D449">
        <v>74329966</v>
      </c>
      <c r="E449" t="s">
        <v>24</v>
      </c>
      <c r="F449" t="s">
        <v>25</v>
      </c>
      <c r="G449" t="s">
        <v>48</v>
      </c>
      <c r="H449" t="s">
        <v>44</v>
      </c>
      <c r="L449" t="s">
        <v>746</v>
      </c>
      <c r="M449">
        <v>60910</v>
      </c>
      <c r="N449">
        <v>164</v>
      </c>
      <c r="O449" t="s">
        <v>29</v>
      </c>
      <c r="P449" t="s">
        <v>30</v>
      </c>
      <c r="Q449" t="s">
        <v>31</v>
      </c>
      <c r="R449">
        <v>70000000</v>
      </c>
      <c r="S449">
        <v>1998</v>
      </c>
      <c r="T449">
        <v>5.7</v>
      </c>
      <c r="U449">
        <v>1.6</v>
      </c>
      <c r="V449">
        <v>4329966</v>
      </c>
      <c r="W449" t="s">
        <v>21</v>
      </c>
    </row>
    <row r="450" spans="1:23" x14ac:dyDescent="0.3">
      <c r="A450" t="s">
        <v>747</v>
      </c>
      <c r="B450">
        <v>143</v>
      </c>
      <c r="C450">
        <v>80</v>
      </c>
      <c r="D450">
        <v>100169068</v>
      </c>
      <c r="E450" t="s">
        <v>25</v>
      </c>
      <c r="F450" t="s">
        <v>47</v>
      </c>
      <c r="G450" t="s">
        <v>48</v>
      </c>
      <c r="H450" t="s">
        <v>49</v>
      </c>
      <c r="L450" t="s">
        <v>748</v>
      </c>
      <c r="M450">
        <v>16385</v>
      </c>
      <c r="N450">
        <v>100</v>
      </c>
      <c r="O450" t="s">
        <v>29</v>
      </c>
      <c r="P450" t="s">
        <v>30</v>
      </c>
      <c r="Q450" t="s">
        <v>52</v>
      </c>
      <c r="R450">
        <v>80000000</v>
      </c>
      <c r="S450">
        <v>2010</v>
      </c>
      <c r="T450">
        <v>4.5999999999999996</v>
      </c>
      <c r="U450">
        <v>1.3</v>
      </c>
      <c r="V450">
        <v>20169068</v>
      </c>
      <c r="W450" t="s">
        <v>21</v>
      </c>
    </row>
    <row r="451" spans="1:23" x14ac:dyDescent="0.3">
      <c r="A451" t="s">
        <v>749</v>
      </c>
      <c r="B451">
        <v>106</v>
      </c>
      <c r="C451">
        <v>83</v>
      </c>
      <c r="D451">
        <v>73215310</v>
      </c>
      <c r="E451" t="s">
        <v>25</v>
      </c>
      <c r="F451" t="s">
        <v>47</v>
      </c>
      <c r="G451" t="s">
        <v>49</v>
      </c>
      <c r="H451" t="s">
        <v>53</v>
      </c>
      <c r="L451" t="s">
        <v>750</v>
      </c>
      <c r="M451">
        <v>44143</v>
      </c>
      <c r="N451">
        <v>216</v>
      </c>
      <c r="O451" t="s">
        <v>29</v>
      </c>
      <c r="P451" t="s">
        <v>30</v>
      </c>
      <c r="Q451" t="s">
        <v>118</v>
      </c>
      <c r="R451">
        <v>80000000</v>
      </c>
      <c r="S451">
        <v>2002</v>
      </c>
      <c r="T451">
        <v>7</v>
      </c>
      <c r="U451">
        <v>1.4</v>
      </c>
      <c r="V451">
        <v>-6784690</v>
      </c>
      <c r="W451" t="s">
        <v>38</v>
      </c>
    </row>
    <row r="452" spans="1:23" x14ac:dyDescent="0.3">
      <c r="A452" t="s">
        <v>468</v>
      </c>
      <c r="B452">
        <v>178</v>
      </c>
      <c r="C452">
        <v>102</v>
      </c>
      <c r="D452">
        <v>80360866</v>
      </c>
      <c r="E452" t="s">
        <v>48</v>
      </c>
      <c r="F452" t="s">
        <v>49</v>
      </c>
      <c r="G452" t="s">
        <v>44</v>
      </c>
      <c r="L452" t="s">
        <v>751</v>
      </c>
      <c r="M452">
        <v>44662</v>
      </c>
      <c r="N452">
        <v>127</v>
      </c>
      <c r="O452" t="s">
        <v>29</v>
      </c>
      <c r="P452" t="s">
        <v>30</v>
      </c>
      <c r="Q452" t="s">
        <v>52</v>
      </c>
      <c r="R452">
        <v>80000000</v>
      </c>
      <c r="S452">
        <v>2011</v>
      </c>
      <c r="T452">
        <v>5.2</v>
      </c>
      <c r="U452">
        <v>1.7</v>
      </c>
      <c r="V452">
        <v>360866</v>
      </c>
      <c r="W452" t="s">
        <v>21</v>
      </c>
    </row>
    <row r="453" spans="1:23" x14ac:dyDescent="0.3">
      <c r="A453" t="s">
        <v>752</v>
      </c>
      <c r="B453">
        <v>102</v>
      </c>
      <c r="C453">
        <v>130</v>
      </c>
      <c r="D453">
        <v>69102910</v>
      </c>
      <c r="E453" t="s">
        <v>24</v>
      </c>
      <c r="F453" t="s">
        <v>25</v>
      </c>
      <c r="G453" t="s">
        <v>49</v>
      </c>
      <c r="H453" t="s">
        <v>27</v>
      </c>
      <c r="I453" t="s">
        <v>35</v>
      </c>
      <c r="L453" t="s">
        <v>753</v>
      </c>
      <c r="M453">
        <v>58402</v>
      </c>
      <c r="N453">
        <v>370</v>
      </c>
      <c r="O453" t="s">
        <v>29</v>
      </c>
      <c r="P453" t="s">
        <v>30</v>
      </c>
      <c r="Q453" t="s">
        <v>31</v>
      </c>
      <c r="R453">
        <v>80000000</v>
      </c>
      <c r="S453">
        <v>1998</v>
      </c>
      <c r="T453">
        <v>5.0999999999999996</v>
      </c>
      <c r="U453">
        <v>2.2000000000000002</v>
      </c>
      <c r="V453">
        <v>-10897090</v>
      </c>
      <c r="W453" t="s">
        <v>38</v>
      </c>
    </row>
    <row r="454" spans="1:23" x14ac:dyDescent="0.3">
      <c r="A454" t="s">
        <v>754</v>
      </c>
      <c r="B454">
        <v>209</v>
      </c>
      <c r="C454">
        <v>129</v>
      </c>
      <c r="D454">
        <v>65948711</v>
      </c>
      <c r="E454" t="s">
        <v>55</v>
      </c>
      <c r="F454" t="s">
        <v>60</v>
      </c>
      <c r="G454" t="s">
        <v>27</v>
      </c>
      <c r="H454" t="s">
        <v>35</v>
      </c>
      <c r="L454" t="s">
        <v>755</v>
      </c>
      <c r="M454">
        <v>86422</v>
      </c>
      <c r="N454">
        <v>363</v>
      </c>
      <c r="O454" t="s">
        <v>29</v>
      </c>
      <c r="P454" t="s">
        <v>30</v>
      </c>
      <c r="Q454" t="s">
        <v>213</v>
      </c>
      <c r="R454">
        <v>80000000</v>
      </c>
      <c r="S454">
        <v>2004</v>
      </c>
      <c r="T454">
        <v>6.6</v>
      </c>
      <c r="U454">
        <v>2.2000000000000002</v>
      </c>
      <c r="V454">
        <v>-14051289</v>
      </c>
      <c r="W454" t="s">
        <v>38</v>
      </c>
    </row>
    <row r="455" spans="1:23" x14ac:dyDescent="0.3">
      <c r="A455" t="s">
        <v>655</v>
      </c>
      <c r="B455">
        <v>152</v>
      </c>
      <c r="C455">
        <v>89</v>
      </c>
      <c r="D455">
        <v>169692572</v>
      </c>
      <c r="E455" t="s">
        <v>47</v>
      </c>
      <c r="F455" t="s">
        <v>48</v>
      </c>
      <c r="G455" t="s">
        <v>49</v>
      </c>
      <c r="H455" t="s">
        <v>26</v>
      </c>
      <c r="L455" t="s">
        <v>756</v>
      </c>
      <c r="M455">
        <v>56501</v>
      </c>
      <c r="N455">
        <v>97</v>
      </c>
      <c r="O455" t="s">
        <v>29</v>
      </c>
      <c r="P455" t="s">
        <v>30</v>
      </c>
      <c r="Q455" t="s">
        <v>52</v>
      </c>
      <c r="R455">
        <v>80000000</v>
      </c>
      <c r="S455">
        <v>2015</v>
      </c>
      <c r="T455">
        <v>6.7</v>
      </c>
      <c r="U455">
        <v>1.5</v>
      </c>
      <c r="V455">
        <v>89692572</v>
      </c>
      <c r="W455" t="s">
        <v>21</v>
      </c>
    </row>
    <row r="456" spans="1:23" x14ac:dyDescent="0.3">
      <c r="A456" t="s">
        <v>757</v>
      </c>
      <c r="B456">
        <v>129</v>
      </c>
      <c r="C456">
        <v>74</v>
      </c>
      <c r="D456">
        <v>60507228</v>
      </c>
      <c r="E456" t="s">
        <v>47</v>
      </c>
      <c r="F456" t="s">
        <v>49</v>
      </c>
      <c r="G456" t="s">
        <v>26</v>
      </c>
      <c r="H456" t="s">
        <v>59</v>
      </c>
      <c r="L456" t="s">
        <v>758</v>
      </c>
      <c r="M456">
        <v>27543</v>
      </c>
      <c r="N456">
        <v>186</v>
      </c>
      <c r="O456" t="s">
        <v>29</v>
      </c>
      <c r="P456" t="s">
        <v>30</v>
      </c>
      <c r="Q456" t="s">
        <v>118</v>
      </c>
      <c r="R456">
        <v>80000000</v>
      </c>
      <c r="S456">
        <v>1999</v>
      </c>
      <c r="T456">
        <v>7.3</v>
      </c>
      <c r="U456">
        <v>1.2</v>
      </c>
      <c r="V456">
        <v>-19492772</v>
      </c>
      <c r="W456" t="s">
        <v>38</v>
      </c>
    </row>
    <row r="457" spans="1:23" x14ac:dyDescent="0.3">
      <c r="A457" t="s">
        <v>289</v>
      </c>
      <c r="B457">
        <v>124</v>
      </c>
      <c r="C457">
        <v>96</v>
      </c>
      <c r="D457">
        <v>56684819</v>
      </c>
      <c r="E457" t="s">
        <v>24</v>
      </c>
      <c r="F457" t="s">
        <v>25</v>
      </c>
      <c r="G457" t="s">
        <v>27</v>
      </c>
      <c r="L457" t="s">
        <v>759</v>
      </c>
      <c r="M457">
        <v>103787</v>
      </c>
      <c r="N457">
        <v>615</v>
      </c>
      <c r="O457" t="s">
        <v>29</v>
      </c>
      <c r="P457" t="s">
        <v>30</v>
      </c>
      <c r="Q457" t="s">
        <v>31</v>
      </c>
      <c r="R457">
        <v>80000000</v>
      </c>
      <c r="S457">
        <v>2002</v>
      </c>
      <c r="T457">
        <v>5.9</v>
      </c>
      <c r="U457">
        <v>1.6</v>
      </c>
      <c r="V457">
        <v>-23315181</v>
      </c>
      <c r="W457" t="s">
        <v>38</v>
      </c>
    </row>
    <row r="458" spans="1:23" x14ac:dyDescent="0.3">
      <c r="A458" t="s">
        <v>542</v>
      </c>
      <c r="B458">
        <v>35</v>
      </c>
      <c r="C458">
        <v>114</v>
      </c>
      <c r="D458">
        <v>50628009</v>
      </c>
      <c r="E458" t="s">
        <v>24</v>
      </c>
      <c r="F458" t="s">
        <v>25</v>
      </c>
      <c r="G458" t="s">
        <v>49</v>
      </c>
      <c r="H458" t="s">
        <v>26</v>
      </c>
      <c r="I458" t="s">
        <v>35</v>
      </c>
      <c r="L458" t="s">
        <v>760</v>
      </c>
      <c r="M458">
        <v>22955</v>
      </c>
      <c r="N458">
        <v>88</v>
      </c>
      <c r="O458" t="s">
        <v>29</v>
      </c>
      <c r="P458" t="s">
        <v>30</v>
      </c>
      <c r="Q458" t="s">
        <v>52</v>
      </c>
      <c r="R458">
        <v>90000000</v>
      </c>
      <c r="S458">
        <v>1998</v>
      </c>
      <c r="T458">
        <v>5.6</v>
      </c>
      <c r="U458">
        <v>1.9</v>
      </c>
      <c r="V458">
        <v>-39371991</v>
      </c>
      <c r="W458" t="s">
        <v>38</v>
      </c>
    </row>
    <row r="459" spans="1:23" x14ac:dyDescent="0.3">
      <c r="A459" t="s">
        <v>484</v>
      </c>
      <c r="B459">
        <v>166</v>
      </c>
      <c r="C459">
        <v>99</v>
      </c>
      <c r="D459">
        <v>69772969</v>
      </c>
      <c r="E459" t="s">
        <v>24</v>
      </c>
      <c r="F459" t="s">
        <v>56</v>
      </c>
      <c r="G459" t="s">
        <v>35</v>
      </c>
      <c r="L459" t="s">
        <v>761</v>
      </c>
      <c r="M459">
        <v>155532</v>
      </c>
      <c r="N459">
        <v>543</v>
      </c>
      <c r="O459" t="s">
        <v>29</v>
      </c>
      <c r="P459" t="s">
        <v>30</v>
      </c>
      <c r="Q459" t="s">
        <v>213</v>
      </c>
      <c r="R459">
        <v>80000000</v>
      </c>
      <c r="S459">
        <v>2001</v>
      </c>
      <c r="T459">
        <v>6.5</v>
      </c>
      <c r="U459">
        <v>1.6</v>
      </c>
      <c r="V459">
        <v>-10227031</v>
      </c>
      <c r="W459" t="s">
        <v>38</v>
      </c>
    </row>
    <row r="460" spans="1:23" x14ac:dyDescent="0.3">
      <c r="A460" t="s">
        <v>128</v>
      </c>
      <c r="B460">
        <v>137</v>
      </c>
      <c r="C460">
        <v>129</v>
      </c>
      <c r="D460">
        <v>45356386</v>
      </c>
      <c r="E460" t="s">
        <v>24</v>
      </c>
      <c r="F460" t="s">
        <v>25</v>
      </c>
      <c r="G460" t="s">
        <v>53</v>
      </c>
      <c r="L460" t="s">
        <v>762</v>
      </c>
      <c r="M460">
        <v>71574</v>
      </c>
      <c r="N460">
        <v>244</v>
      </c>
      <c r="O460" t="s">
        <v>763</v>
      </c>
      <c r="P460" t="s">
        <v>30</v>
      </c>
      <c r="Q460" t="s">
        <v>52</v>
      </c>
      <c r="R460">
        <v>75000000</v>
      </c>
      <c r="S460">
        <v>2005</v>
      </c>
      <c r="T460">
        <v>5.9</v>
      </c>
      <c r="U460">
        <v>2.2000000000000002</v>
      </c>
      <c r="V460">
        <v>-29643614</v>
      </c>
      <c r="W460" t="s">
        <v>38</v>
      </c>
    </row>
    <row r="461" spans="1:23" x14ac:dyDescent="0.3">
      <c r="A461" t="s">
        <v>764</v>
      </c>
      <c r="B461">
        <v>121</v>
      </c>
      <c r="C461">
        <v>113</v>
      </c>
      <c r="D461">
        <v>55350897</v>
      </c>
      <c r="E461" t="s">
        <v>55</v>
      </c>
      <c r="F461" t="s">
        <v>26</v>
      </c>
      <c r="G461" t="s">
        <v>44</v>
      </c>
      <c r="L461" t="s">
        <v>765</v>
      </c>
      <c r="M461">
        <v>83560</v>
      </c>
      <c r="N461">
        <v>619</v>
      </c>
      <c r="O461" t="s">
        <v>29</v>
      </c>
      <c r="P461" t="s">
        <v>30</v>
      </c>
      <c r="Q461" t="s">
        <v>31</v>
      </c>
      <c r="R461">
        <v>85000000</v>
      </c>
      <c r="S461">
        <v>1998</v>
      </c>
      <c r="T461">
        <v>7</v>
      </c>
      <c r="U461">
        <v>1.9</v>
      </c>
      <c r="V461">
        <v>-29649103</v>
      </c>
      <c r="W461" t="s">
        <v>38</v>
      </c>
    </row>
    <row r="462" spans="1:23" x14ac:dyDescent="0.3">
      <c r="A462" t="s">
        <v>766</v>
      </c>
      <c r="B462">
        <v>87</v>
      </c>
      <c r="C462">
        <v>90</v>
      </c>
      <c r="D462">
        <v>39442871</v>
      </c>
      <c r="E462" t="s">
        <v>48</v>
      </c>
      <c r="F462" t="s">
        <v>26</v>
      </c>
      <c r="L462" t="s">
        <v>767</v>
      </c>
      <c r="M462">
        <v>80639</v>
      </c>
      <c r="N462">
        <v>237</v>
      </c>
      <c r="O462" t="s">
        <v>29</v>
      </c>
      <c r="P462" t="s">
        <v>30</v>
      </c>
      <c r="Q462" t="s">
        <v>31</v>
      </c>
      <c r="R462">
        <v>80000000</v>
      </c>
      <c r="S462">
        <v>2000</v>
      </c>
      <c r="T462">
        <v>5.3</v>
      </c>
      <c r="U462">
        <v>1.5</v>
      </c>
      <c r="V462">
        <v>-40557129</v>
      </c>
      <c r="W462" t="s">
        <v>38</v>
      </c>
    </row>
    <row r="463" spans="1:23" x14ac:dyDescent="0.3">
      <c r="A463" t="s">
        <v>768</v>
      </c>
      <c r="B463">
        <v>233</v>
      </c>
      <c r="C463">
        <v>118</v>
      </c>
      <c r="D463">
        <v>37899638</v>
      </c>
      <c r="E463" t="s">
        <v>24</v>
      </c>
      <c r="F463" t="s">
        <v>25</v>
      </c>
      <c r="G463" t="s">
        <v>48</v>
      </c>
      <c r="H463" t="s">
        <v>26</v>
      </c>
      <c r="I463" t="s">
        <v>35</v>
      </c>
      <c r="L463" t="s">
        <v>769</v>
      </c>
      <c r="M463">
        <v>98472</v>
      </c>
      <c r="N463">
        <v>492</v>
      </c>
      <c r="O463" t="s">
        <v>29</v>
      </c>
      <c r="P463" t="s">
        <v>30</v>
      </c>
      <c r="Q463" t="s">
        <v>31</v>
      </c>
      <c r="R463">
        <v>88000000</v>
      </c>
      <c r="S463">
        <v>2005</v>
      </c>
      <c r="T463">
        <v>5.9</v>
      </c>
      <c r="U463">
        <v>2</v>
      </c>
      <c r="V463">
        <v>-50100362</v>
      </c>
      <c r="W463" t="s">
        <v>38</v>
      </c>
    </row>
    <row r="464" spans="1:23" x14ac:dyDescent="0.3">
      <c r="A464" t="s">
        <v>111</v>
      </c>
      <c r="B464">
        <v>132</v>
      </c>
      <c r="C464">
        <v>106</v>
      </c>
      <c r="D464">
        <v>37754208</v>
      </c>
      <c r="E464" t="s">
        <v>24</v>
      </c>
      <c r="F464" t="s">
        <v>48</v>
      </c>
      <c r="G464" t="s">
        <v>27</v>
      </c>
      <c r="L464" t="s">
        <v>770</v>
      </c>
      <c r="M464">
        <v>172217</v>
      </c>
      <c r="N464">
        <v>405</v>
      </c>
      <c r="O464" t="s">
        <v>29</v>
      </c>
      <c r="P464" t="s">
        <v>30</v>
      </c>
      <c r="Q464" t="s">
        <v>31</v>
      </c>
      <c r="R464">
        <v>70000000</v>
      </c>
      <c r="S464">
        <v>1996</v>
      </c>
      <c r="T464">
        <v>6.3</v>
      </c>
      <c r="U464">
        <v>1.8</v>
      </c>
      <c r="V464">
        <v>-32245792</v>
      </c>
      <c r="W464" t="s">
        <v>38</v>
      </c>
    </row>
    <row r="465" spans="1:23" x14ac:dyDescent="0.3">
      <c r="A465" t="s">
        <v>211</v>
      </c>
      <c r="B465">
        <v>258</v>
      </c>
      <c r="C465">
        <v>89</v>
      </c>
      <c r="D465">
        <v>38542418</v>
      </c>
      <c r="E465" t="s">
        <v>24</v>
      </c>
      <c r="F465" t="s">
        <v>27</v>
      </c>
      <c r="G465" t="s">
        <v>35</v>
      </c>
      <c r="L465" t="s">
        <v>771</v>
      </c>
      <c r="M465">
        <v>151424</v>
      </c>
      <c r="N465">
        <v>252</v>
      </c>
      <c r="O465" t="s">
        <v>29</v>
      </c>
      <c r="P465" t="s">
        <v>30</v>
      </c>
      <c r="Q465" t="s">
        <v>31</v>
      </c>
      <c r="R465">
        <v>80000000</v>
      </c>
      <c r="S465">
        <v>2009</v>
      </c>
      <c r="T465">
        <v>6.3</v>
      </c>
      <c r="U465">
        <v>1.5</v>
      </c>
      <c r="V465">
        <v>-41457582</v>
      </c>
      <c r="W465" t="s">
        <v>38</v>
      </c>
    </row>
    <row r="466" spans="1:23" x14ac:dyDescent="0.3">
      <c r="A466" t="s">
        <v>435</v>
      </c>
      <c r="B466">
        <v>162</v>
      </c>
      <c r="C466">
        <v>145</v>
      </c>
      <c r="D466">
        <v>34566746</v>
      </c>
      <c r="E466" t="s">
        <v>55</v>
      </c>
      <c r="F466" t="s">
        <v>54</v>
      </c>
      <c r="G466" t="s">
        <v>35</v>
      </c>
      <c r="L466" t="s">
        <v>772</v>
      </c>
      <c r="M466">
        <v>45231</v>
      </c>
      <c r="N466">
        <v>315</v>
      </c>
      <c r="O466" t="s">
        <v>29</v>
      </c>
      <c r="P466" t="s">
        <v>30</v>
      </c>
      <c r="Q466" t="s">
        <v>31</v>
      </c>
      <c r="R466">
        <v>80000000</v>
      </c>
      <c r="S466">
        <v>2000</v>
      </c>
      <c r="T466">
        <v>7.3</v>
      </c>
      <c r="U466">
        <v>2.4</v>
      </c>
      <c r="V466">
        <v>-45433254</v>
      </c>
      <c r="W466" t="s">
        <v>38</v>
      </c>
    </row>
    <row r="467" spans="1:23" x14ac:dyDescent="0.3">
      <c r="A467" t="s">
        <v>175</v>
      </c>
      <c r="B467">
        <v>61</v>
      </c>
      <c r="C467">
        <v>114</v>
      </c>
      <c r="D467">
        <v>32885565</v>
      </c>
      <c r="E467" t="s">
        <v>24</v>
      </c>
      <c r="F467" t="s">
        <v>25</v>
      </c>
      <c r="G467" t="s">
        <v>55</v>
      </c>
      <c r="H467" t="s">
        <v>35</v>
      </c>
      <c r="L467" t="s">
        <v>773</v>
      </c>
      <c r="M467">
        <v>53132</v>
      </c>
      <c r="N467">
        <v>101</v>
      </c>
      <c r="O467" t="s">
        <v>29</v>
      </c>
      <c r="P467" t="s">
        <v>30</v>
      </c>
      <c r="Q467" t="s">
        <v>31</v>
      </c>
      <c r="R467">
        <v>80000000</v>
      </c>
      <c r="S467">
        <v>1996</v>
      </c>
      <c r="T467">
        <v>5.8</v>
      </c>
      <c r="U467">
        <v>1.9</v>
      </c>
      <c r="V467">
        <v>-47114435</v>
      </c>
      <c r="W467" t="s">
        <v>38</v>
      </c>
    </row>
    <row r="468" spans="1:23" x14ac:dyDescent="0.3">
      <c r="A468" t="s">
        <v>774</v>
      </c>
      <c r="B468">
        <v>113</v>
      </c>
      <c r="C468">
        <v>87</v>
      </c>
      <c r="D468">
        <v>36073232</v>
      </c>
      <c r="E468" t="s">
        <v>25</v>
      </c>
      <c r="F468" t="s">
        <v>47</v>
      </c>
      <c r="G468" t="s">
        <v>49</v>
      </c>
      <c r="L468" t="s">
        <v>775</v>
      </c>
      <c r="M468">
        <v>8913</v>
      </c>
      <c r="N468">
        <v>66</v>
      </c>
      <c r="O468" t="s">
        <v>29</v>
      </c>
      <c r="P468" t="s">
        <v>30</v>
      </c>
      <c r="Q468" t="s">
        <v>52</v>
      </c>
      <c r="R468">
        <v>80000000</v>
      </c>
      <c r="S468">
        <v>2013</v>
      </c>
      <c r="T468">
        <v>5.2</v>
      </c>
      <c r="U468">
        <v>1.4</v>
      </c>
      <c r="V468">
        <v>-43926768</v>
      </c>
      <c r="W468" t="s">
        <v>38</v>
      </c>
    </row>
    <row r="469" spans="1:23" x14ac:dyDescent="0.3">
      <c r="A469" t="s">
        <v>776</v>
      </c>
      <c r="B469">
        <v>174</v>
      </c>
      <c r="C469">
        <v>119</v>
      </c>
      <c r="D469">
        <v>21471685</v>
      </c>
      <c r="E469" t="s">
        <v>24</v>
      </c>
      <c r="F469" t="s">
        <v>25</v>
      </c>
      <c r="G469" t="s">
        <v>27</v>
      </c>
      <c r="L469" t="s">
        <v>777</v>
      </c>
      <c r="M469">
        <v>65464</v>
      </c>
      <c r="N469">
        <v>1308</v>
      </c>
      <c r="O469" t="s">
        <v>29</v>
      </c>
      <c r="P469" t="s">
        <v>30</v>
      </c>
      <c r="Q469" t="s">
        <v>31</v>
      </c>
      <c r="R469">
        <v>44000000</v>
      </c>
      <c r="S469">
        <v>2000</v>
      </c>
      <c r="T469">
        <v>2.4</v>
      </c>
      <c r="U469">
        <v>2</v>
      </c>
      <c r="V469">
        <v>-22528315</v>
      </c>
      <c r="W469" t="s">
        <v>38</v>
      </c>
    </row>
    <row r="470" spans="1:23" x14ac:dyDescent="0.3">
      <c r="A470" t="s">
        <v>778</v>
      </c>
      <c r="B470">
        <v>101</v>
      </c>
      <c r="C470">
        <v>91</v>
      </c>
      <c r="D470">
        <v>20950820</v>
      </c>
      <c r="E470" t="s">
        <v>25</v>
      </c>
      <c r="F470" t="s">
        <v>47</v>
      </c>
      <c r="G470" t="s">
        <v>48</v>
      </c>
      <c r="H470" t="s">
        <v>49</v>
      </c>
      <c r="I470" t="s">
        <v>26</v>
      </c>
      <c r="J470" t="s">
        <v>27</v>
      </c>
      <c r="L470" t="s">
        <v>779</v>
      </c>
      <c r="M470">
        <v>24183</v>
      </c>
      <c r="N470">
        <v>160</v>
      </c>
      <c r="O470" t="s">
        <v>29</v>
      </c>
      <c r="P470" t="s">
        <v>244</v>
      </c>
      <c r="Q470" t="s">
        <v>52</v>
      </c>
      <c r="R470">
        <v>80000000</v>
      </c>
      <c r="S470">
        <v>2003</v>
      </c>
      <c r="T470">
        <v>5.7</v>
      </c>
      <c r="U470">
        <v>1.5</v>
      </c>
      <c r="V470">
        <v>-59049180</v>
      </c>
      <c r="W470" t="s">
        <v>38</v>
      </c>
    </row>
    <row r="471" spans="1:23" x14ac:dyDescent="0.3">
      <c r="A471" t="s">
        <v>85</v>
      </c>
      <c r="B471">
        <v>205</v>
      </c>
      <c r="C471">
        <v>118</v>
      </c>
      <c r="D471">
        <v>19673424</v>
      </c>
      <c r="E471" t="s">
        <v>55</v>
      </c>
      <c r="F471" t="s">
        <v>50</v>
      </c>
      <c r="G471" t="s">
        <v>44</v>
      </c>
      <c r="L471" t="s">
        <v>780</v>
      </c>
      <c r="M471">
        <v>37446</v>
      </c>
      <c r="N471">
        <v>232</v>
      </c>
      <c r="O471" t="s">
        <v>29</v>
      </c>
      <c r="P471" t="s">
        <v>30</v>
      </c>
      <c r="Q471" t="s">
        <v>31</v>
      </c>
      <c r="R471">
        <v>80000000</v>
      </c>
      <c r="S471">
        <v>2009</v>
      </c>
      <c r="T471">
        <v>5.8</v>
      </c>
      <c r="U471">
        <v>2</v>
      </c>
      <c r="V471">
        <v>-60326576</v>
      </c>
      <c r="W471" t="s">
        <v>38</v>
      </c>
    </row>
    <row r="472" spans="1:23" x14ac:dyDescent="0.3">
      <c r="A472" t="s">
        <v>323</v>
      </c>
      <c r="B472">
        <v>123</v>
      </c>
      <c r="C472">
        <v>116</v>
      </c>
      <c r="D472">
        <v>19480739</v>
      </c>
      <c r="E472" t="s">
        <v>24</v>
      </c>
      <c r="F472" t="s">
        <v>25</v>
      </c>
      <c r="G472" t="s">
        <v>27</v>
      </c>
      <c r="L472" t="s">
        <v>781</v>
      </c>
      <c r="M472">
        <v>53057</v>
      </c>
      <c r="N472">
        <v>457</v>
      </c>
      <c r="O472" t="s">
        <v>29</v>
      </c>
      <c r="P472" t="s">
        <v>30</v>
      </c>
      <c r="Q472" t="s">
        <v>31</v>
      </c>
      <c r="R472">
        <v>80000000</v>
      </c>
      <c r="S472">
        <v>2003</v>
      </c>
      <c r="T472">
        <v>5.6</v>
      </c>
      <c r="U472">
        <v>1.9</v>
      </c>
      <c r="V472">
        <v>-60519261</v>
      </c>
      <c r="W472" t="s">
        <v>38</v>
      </c>
    </row>
    <row r="473" spans="1:23" x14ac:dyDescent="0.3">
      <c r="A473" t="s">
        <v>782</v>
      </c>
      <c r="B473">
        <v>79</v>
      </c>
      <c r="C473">
        <v>177</v>
      </c>
      <c r="D473">
        <v>17593391</v>
      </c>
      <c r="E473" t="s">
        <v>24</v>
      </c>
      <c r="F473" t="s">
        <v>25</v>
      </c>
      <c r="G473" t="s">
        <v>55</v>
      </c>
      <c r="H473" t="s">
        <v>27</v>
      </c>
      <c r="L473" t="s">
        <v>783</v>
      </c>
      <c r="M473">
        <v>56403</v>
      </c>
      <c r="N473">
        <v>376</v>
      </c>
      <c r="O473" t="s">
        <v>29</v>
      </c>
      <c r="P473" t="s">
        <v>30</v>
      </c>
      <c r="Q473" t="s">
        <v>213</v>
      </c>
      <c r="R473">
        <v>80000000</v>
      </c>
      <c r="S473">
        <v>1997</v>
      </c>
      <c r="T473">
        <v>6</v>
      </c>
      <c r="U473">
        <v>3</v>
      </c>
      <c r="V473">
        <v>-62406609</v>
      </c>
      <c r="W473" t="s">
        <v>38</v>
      </c>
    </row>
    <row r="474" spans="1:23" x14ac:dyDescent="0.3">
      <c r="A474" t="s">
        <v>263</v>
      </c>
      <c r="B474">
        <v>61</v>
      </c>
      <c r="C474">
        <v>97</v>
      </c>
      <c r="D474">
        <v>18318000</v>
      </c>
      <c r="E474" t="s">
        <v>25</v>
      </c>
      <c r="F474" t="s">
        <v>48</v>
      </c>
      <c r="G474" t="s">
        <v>55</v>
      </c>
      <c r="H474" t="s">
        <v>49</v>
      </c>
      <c r="I474" t="s">
        <v>26</v>
      </c>
      <c r="L474" t="s">
        <v>784</v>
      </c>
      <c r="M474">
        <v>24868</v>
      </c>
      <c r="N474">
        <v>216</v>
      </c>
      <c r="O474" t="s">
        <v>29</v>
      </c>
      <c r="P474" t="s">
        <v>143</v>
      </c>
      <c r="Q474" t="s">
        <v>118</v>
      </c>
      <c r="R474">
        <v>80000000</v>
      </c>
      <c r="S474">
        <v>1998</v>
      </c>
      <c r="T474">
        <v>5.8</v>
      </c>
      <c r="U474">
        <v>1.6</v>
      </c>
      <c r="V474">
        <v>-61682000</v>
      </c>
      <c r="W474" t="s">
        <v>38</v>
      </c>
    </row>
    <row r="475" spans="1:23" x14ac:dyDescent="0.3">
      <c r="A475" t="s">
        <v>329</v>
      </c>
      <c r="B475">
        <v>202</v>
      </c>
      <c r="C475">
        <v>106</v>
      </c>
      <c r="D475">
        <v>27356090</v>
      </c>
      <c r="E475" t="s">
        <v>24</v>
      </c>
      <c r="F475" t="s">
        <v>25</v>
      </c>
      <c r="G475" t="s">
        <v>26</v>
      </c>
      <c r="L475" t="s">
        <v>785</v>
      </c>
      <c r="M475">
        <v>58752</v>
      </c>
      <c r="N475">
        <v>117</v>
      </c>
      <c r="O475" t="s">
        <v>29</v>
      </c>
      <c r="P475" t="s">
        <v>30</v>
      </c>
      <c r="Q475" t="s">
        <v>31</v>
      </c>
      <c r="R475">
        <v>90000000</v>
      </c>
      <c r="S475">
        <v>2015</v>
      </c>
      <c r="T475">
        <v>6</v>
      </c>
      <c r="U475">
        <v>1.8</v>
      </c>
      <c r="V475">
        <v>-62643910</v>
      </c>
      <c r="W475" t="s">
        <v>38</v>
      </c>
    </row>
    <row r="476" spans="1:23" x14ac:dyDescent="0.3">
      <c r="A476" t="s">
        <v>786</v>
      </c>
      <c r="B476">
        <v>145</v>
      </c>
      <c r="C476">
        <v>106</v>
      </c>
      <c r="D476">
        <v>17473245</v>
      </c>
      <c r="E476" t="s">
        <v>24</v>
      </c>
      <c r="F476" t="s">
        <v>27</v>
      </c>
      <c r="G476" t="s">
        <v>35</v>
      </c>
      <c r="L476" t="s">
        <v>787</v>
      </c>
      <c r="M476">
        <v>47612</v>
      </c>
      <c r="N476">
        <v>348</v>
      </c>
      <c r="O476" t="s">
        <v>29</v>
      </c>
      <c r="P476" t="s">
        <v>30</v>
      </c>
      <c r="Q476" t="s">
        <v>31</v>
      </c>
      <c r="R476">
        <v>70000000</v>
      </c>
      <c r="S476">
        <v>2000</v>
      </c>
      <c r="T476">
        <v>5.7</v>
      </c>
      <c r="U476">
        <v>1.8</v>
      </c>
      <c r="V476">
        <v>-52526755</v>
      </c>
      <c r="W476" t="s">
        <v>38</v>
      </c>
    </row>
    <row r="477" spans="1:23" x14ac:dyDescent="0.3">
      <c r="A477" t="s">
        <v>562</v>
      </c>
      <c r="B477">
        <v>101</v>
      </c>
      <c r="C477">
        <v>94</v>
      </c>
      <c r="D477">
        <v>15131330</v>
      </c>
      <c r="E477" t="s">
        <v>25</v>
      </c>
      <c r="F477" t="s">
        <v>47</v>
      </c>
      <c r="G477" t="s">
        <v>49</v>
      </c>
      <c r="H477" t="s">
        <v>26</v>
      </c>
      <c r="L477" t="s">
        <v>788</v>
      </c>
      <c r="M477">
        <v>25843</v>
      </c>
      <c r="N477">
        <v>64</v>
      </c>
      <c r="O477" t="s">
        <v>29</v>
      </c>
      <c r="P477" t="s">
        <v>545</v>
      </c>
      <c r="Q477" t="s">
        <v>52</v>
      </c>
      <c r="R477">
        <v>86000000</v>
      </c>
      <c r="S477">
        <v>2006</v>
      </c>
      <c r="T477">
        <v>6</v>
      </c>
      <c r="U477">
        <v>1.6</v>
      </c>
      <c r="V477">
        <v>-70868670</v>
      </c>
      <c r="W477" t="s">
        <v>38</v>
      </c>
    </row>
    <row r="478" spans="1:23" x14ac:dyDescent="0.3">
      <c r="A478" t="s">
        <v>789</v>
      </c>
      <c r="B478">
        <v>113</v>
      </c>
      <c r="C478">
        <v>104</v>
      </c>
      <c r="D478">
        <v>19406406</v>
      </c>
      <c r="E478" t="s">
        <v>790</v>
      </c>
      <c r="F478" t="s">
        <v>55</v>
      </c>
      <c r="L478" t="s">
        <v>791</v>
      </c>
      <c r="M478">
        <v>7630</v>
      </c>
      <c r="N478">
        <v>42</v>
      </c>
      <c r="O478" t="s">
        <v>792</v>
      </c>
      <c r="P478" t="s">
        <v>545</v>
      </c>
      <c r="Q478" t="s">
        <v>118</v>
      </c>
      <c r="R478">
        <v>40000000</v>
      </c>
      <c r="S478">
        <v>2009</v>
      </c>
      <c r="T478">
        <v>7.8</v>
      </c>
      <c r="U478">
        <v>1.7</v>
      </c>
      <c r="V478">
        <v>-20593594</v>
      </c>
      <c r="W478" t="s">
        <v>38</v>
      </c>
    </row>
    <row r="479" spans="1:23" x14ac:dyDescent="0.3">
      <c r="A479" t="s">
        <v>520</v>
      </c>
      <c r="B479">
        <v>113</v>
      </c>
      <c r="C479">
        <v>102</v>
      </c>
      <c r="D479">
        <v>1891821</v>
      </c>
      <c r="E479" t="s">
        <v>24</v>
      </c>
      <c r="F479" t="s">
        <v>25</v>
      </c>
      <c r="G479" t="s">
        <v>57</v>
      </c>
      <c r="H479" t="s">
        <v>27</v>
      </c>
      <c r="I479" t="s">
        <v>35</v>
      </c>
      <c r="L479" t="s">
        <v>793</v>
      </c>
      <c r="M479">
        <v>16474</v>
      </c>
      <c r="N479">
        <v>301</v>
      </c>
      <c r="O479" t="s">
        <v>29</v>
      </c>
      <c r="P479" t="s">
        <v>37</v>
      </c>
      <c r="Q479" t="s">
        <v>31</v>
      </c>
      <c r="R479">
        <v>52000000</v>
      </c>
      <c r="S479">
        <v>2005</v>
      </c>
      <c r="T479">
        <v>4.2</v>
      </c>
      <c r="U479">
        <v>1.7</v>
      </c>
      <c r="V479">
        <v>-50108179</v>
      </c>
      <c r="W479" t="s">
        <v>38</v>
      </c>
    </row>
    <row r="480" spans="1:23" x14ac:dyDescent="0.3">
      <c r="A480" t="s">
        <v>653</v>
      </c>
      <c r="B480">
        <v>272</v>
      </c>
      <c r="C480">
        <v>105</v>
      </c>
      <c r="D480">
        <v>23219748</v>
      </c>
      <c r="E480" t="s">
        <v>24</v>
      </c>
      <c r="F480" t="s">
        <v>25</v>
      </c>
      <c r="G480" t="s">
        <v>55</v>
      </c>
      <c r="H480" t="s">
        <v>54</v>
      </c>
      <c r="I480" t="s">
        <v>44</v>
      </c>
      <c r="L480" t="s">
        <v>794</v>
      </c>
      <c r="M480">
        <v>84508</v>
      </c>
      <c r="N480">
        <v>308</v>
      </c>
      <c r="O480" t="s">
        <v>29</v>
      </c>
      <c r="P480" t="s">
        <v>115</v>
      </c>
      <c r="Q480" t="s">
        <v>31</v>
      </c>
      <c r="R480">
        <v>80000000</v>
      </c>
      <c r="S480">
        <v>2014</v>
      </c>
      <c r="T480">
        <v>5.6</v>
      </c>
      <c r="U480">
        <v>1.8</v>
      </c>
      <c r="V480">
        <v>-56780252</v>
      </c>
      <c r="W480" t="s">
        <v>38</v>
      </c>
    </row>
    <row r="481" spans="1:23" x14ac:dyDescent="0.3">
      <c r="A481" t="s">
        <v>265</v>
      </c>
      <c r="B481">
        <v>205</v>
      </c>
      <c r="C481">
        <v>135</v>
      </c>
      <c r="D481">
        <v>170708996</v>
      </c>
      <c r="E481" t="s">
        <v>242</v>
      </c>
      <c r="F481" t="s">
        <v>55</v>
      </c>
      <c r="L481" t="s">
        <v>795</v>
      </c>
      <c r="M481">
        <v>610568</v>
      </c>
      <c r="N481">
        <v>1171</v>
      </c>
      <c r="O481" t="s">
        <v>29</v>
      </c>
      <c r="P481" t="s">
        <v>30</v>
      </c>
      <c r="Q481" t="s">
        <v>31</v>
      </c>
      <c r="R481">
        <v>58000000</v>
      </c>
      <c r="S481">
        <v>2001</v>
      </c>
      <c r="T481">
        <v>8.1999999999999993</v>
      </c>
      <c r="U481">
        <v>2.2000000000000002</v>
      </c>
      <c r="V481">
        <v>112708996</v>
      </c>
      <c r="W481" t="s">
        <v>21</v>
      </c>
    </row>
    <row r="482" spans="1:23" x14ac:dyDescent="0.3">
      <c r="A482" t="s">
        <v>668</v>
      </c>
      <c r="B482">
        <v>186</v>
      </c>
      <c r="C482">
        <v>73</v>
      </c>
      <c r="D482">
        <v>422783777</v>
      </c>
      <c r="E482" t="s">
        <v>25</v>
      </c>
      <c r="F482" t="s">
        <v>47</v>
      </c>
      <c r="G482" t="s">
        <v>55</v>
      </c>
      <c r="H482" t="s">
        <v>49</v>
      </c>
      <c r="I482" t="s">
        <v>50</v>
      </c>
      <c r="L482" t="s">
        <v>796</v>
      </c>
      <c r="M482">
        <v>644348</v>
      </c>
      <c r="N482">
        <v>656</v>
      </c>
      <c r="O482" t="s">
        <v>29</v>
      </c>
      <c r="P482" t="s">
        <v>30</v>
      </c>
      <c r="Q482" t="s">
        <v>118</v>
      </c>
      <c r="R482">
        <v>45000000</v>
      </c>
      <c r="S482">
        <v>1994</v>
      </c>
      <c r="T482">
        <v>8.5</v>
      </c>
      <c r="U482">
        <v>1.2</v>
      </c>
      <c r="V482">
        <v>377783777</v>
      </c>
      <c r="W482" t="s">
        <v>21</v>
      </c>
    </row>
    <row r="483" spans="1:23" x14ac:dyDescent="0.3">
      <c r="A483" t="s">
        <v>440</v>
      </c>
      <c r="B483">
        <v>178</v>
      </c>
      <c r="C483">
        <v>94</v>
      </c>
      <c r="D483">
        <v>103812241</v>
      </c>
      <c r="E483" t="s">
        <v>24</v>
      </c>
      <c r="F483" t="s">
        <v>25</v>
      </c>
      <c r="G483" t="s">
        <v>48</v>
      </c>
      <c r="H483" t="s">
        <v>49</v>
      </c>
      <c r="I483" t="s">
        <v>26</v>
      </c>
      <c r="J483" t="s">
        <v>27</v>
      </c>
      <c r="L483" t="s">
        <v>797</v>
      </c>
      <c r="M483">
        <v>67296</v>
      </c>
      <c r="N483">
        <v>133</v>
      </c>
      <c r="O483" t="s">
        <v>29</v>
      </c>
      <c r="P483" t="s">
        <v>30</v>
      </c>
      <c r="Q483" t="s">
        <v>52</v>
      </c>
      <c r="R483">
        <v>79000000</v>
      </c>
      <c r="S483">
        <v>2012</v>
      </c>
      <c r="T483">
        <v>5.8</v>
      </c>
      <c r="U483">
        <v>1.6</v>
      </c>
      <c r="V483">
        <v>24812241</v>
      </c>
      <c r="W483" t="s">
        <v>21</v>
      </c>
    </row>
    <row r="484" spans="1:23" x14ac:dyDescent="0.3">
      <c r="A484" t="s">
        <v>798</v>
      </c>
      <c r="B484">
        <v>169</v>
      </c>
      <c r="C484">
        <v>95</v>
      </c>
      <c r="D484">
        <v>119793567</v>
      </c>
      <c r="E484" t="s">
        <v>47</v>
      </c>
      <c r="F484" t="s">
        <v>48</v>
      </c>
      <c r="G484" t="s">
        <v>49</v>
      </c>
      <c r="H484" t="s">
        <v>26</v>
      </c>
      <c r="I484" t="s">
        <v>27</v>
      </c>
      <c r="L484" t="s">
        <v>799</v>
      </c>
      <c r="M484">
        <v>64387</v>
      </c>
      <c r="N484">
        <v>85</v>
      </c>
      <c r="O484" t="s">
        <v>29</v>
      </c>
      <c r="P484" t="s">
        <v>30</v>
      </c>
      <c r="Q484" t="s">
        <v>52</v>
      </c>
      <c r="R484">
        <v>78000000</v>
      </c>
      <c r="S484">
        <v>2013</v>
      </c>
      <c r="T484">
        <v>6.5</v>
      </c>
      <c r="U484">
        <v>1.6</v>
      </c>
      <c r="V484">
        <v>41793567</v>
      </c>
      <c r="W484" t="s">
        <v>21</v>
      </c>
    </row>
    <row r="485" spans="1:23" x14ac:dyDescent="0.3">
      <c r="A485" t="s">
        <v>113</v>
      </c>
      <c r="B485">
        <v>210</v>
      </c>
      <c r="C485">
        <v>124</v>
      </c>
      <c r="D485">
        <v>92930005</v>
      </c>
      <c r="E485" t="s">
        <v>56</v>
      </c>
      <c r="F485" t="s">
        <v>55</v>
      </c>
      <c r="G485" t="s">
        <v>35</v>
      </c>
      <c r="L485" t="s">
        <v>800</v>
      </c>
      <c r="M485">
        <v>204063</v>
      </c>
      <c r="N485">
        <v>764</v>
      </c>
      <c r="O485" t="s">
        <v>29</v>
      </c>
      <c r="P485" t="s">
        <v>244</v>
      </c>
      <c r="Q485" t="s">
        <v>213</v>
      </c>
      <c r="R485">
        <v>78000000</v>
      </c>
      <c r="S485">
        <v>2002</v>
      </c>
      <c r="T485">
        <v>7.2</v>
      </c>
      <c r="U485">
        <v>2.1</v>
      </c>
      <c r="V485">
        <v>14930005</v>
      </c>
      <c r="W485" t="s">
        <v>21</v>
      </c>
    </row>
    <row r="486" spans="1:23" x14ac:dyDescent="0.3">
      <c r="A486" t="s">
        <v>279</v>
      </c>
      <c r="B486">
        <v>140</v>
      </c>
      <c r="C486">
        <v>136</v>
      </c>
      <c r="D486">
        <v>67286731</v>
      </c>
      <c r="E486" t="s">
        <v>24</v>
      </c>
      <c r="F486" t="s">
        <v>25</v>
      </c>
      <c r="G486" t="s">
        <v>53</v>
      </c>
      <c r="L486" t="s">
        <v>801</v>
      </c>
      <c r="M486">
        <v>67856</v>
      </c>
      <c r="N486">
        <v>345</v>
      </c>
      <c r="O486" t="s">
        <v>29</v>
      </c>
      <c r="P486" t="s">
        <v>30</v>
      </c>
      <c r="Q486" t="s">
        <v>31</v>
      </c>
      <c r="R486">
        <v>100000000</v>
      </c>
      <c r="S486">
        <v>2004</v>
      </c>
      <c r="T486">
        <v>6.7</v>
      </c>
      <c r="U486">
        <v>2.2999999999999998</v>
      </c>
      <c r="V486">
        <v>-32713269</v>
      </c>
      <c r="W486" t="s">
        <v>38</v>
      </c>
    </row>
    <row r="487" spans="1:23" x14ac:dyDescent="0.3">
      <c r="A487" t="s">
        <v>614</v>
      </c>
      <c r="B487">
        <v>156</v>
      </c>
      <c r="C487">
        <v>91</v>
      </c>
      <c r="D487">
        <v>74158157</v>
      </c>
      <c r="E487" t="s">
        <v>48</v>
      </c>
      <c r="L487" t="s">
        <v>802</v>
      </c>
      <c r="M487">
        <v>60370</v>
      </c>
      <c r="N487">
        <v>264</v>
      </c>
      <c r="O487" t="s">
        <v>29</v>
      </c>
      <c r="P487" t="s">
        <v>30</v>
      </c>
      <c r="Q487" t="s">
        <v>52</v>
      </c>
      <c r="R487">
        <v>79000000</v>
      </c>
      <c r="S487">
        <v>2011</v>
      </c>
      <c r="T487">
        <v>3.4</v>
      </c>
      <c r="U487">
        <v>1.5</v>
      </c>
      <c r="V487">
        <v>-4841843</v>
      </c>
      <c r="W487" t="s">
        <v>38</v>
      </c>
    </row>
    <row r="488" spans="1:23" x14ac:dyDescent="0.3">
      <c r="A488" t="s">
        <v>803</v>
      </c>
      <c r="B488">
        <v>150</v>
      </c>
      <c r="C488">
        <v>107</v>
      </c>
      <c r="D488">
        <v>127083765</v>
      </c>
      <c r="E488" t="s">
        <v>24</v>
      </c>
      <c r="F488" t="s">
        <v>56</v>
      </c>
      <c r="G488" t="s">
        <v>35</v>
      </c>
      <c r="L488" t="s">
        <v>804</v>
      </c>
      <c r="M488">
        <v>191912</v>
      </c>
      <c r="N488">
        <v>370</v>
      </c>
      <c r="O488" t="s">
        <v>29</v>
      </c>
      <c r="P488" t="s">
        <v>30</v>
      </c>
      <c r="Q488" t="s">
        <v>31</v>
      </c>
      <c r="R488">
        <v>76000000</v>
      </c>
      <c r="S488">
        <v>2003</v>
      </c>
      <c r="T488">
        <v>5.9</v>
      </c>
      <c r="U488">
        <v>1.8</v>
      </c>
      <c r="V488">
        <v>51083765</v>
      </c>
      <c r="W488" t="s">
        <v>21</v>
      </c>
    </row>
    <row r="489" spans="1:23" x14ac:dyDescent="0.3">
      <c r="A489" t="s">
        <v>351</v>
      </c>
      <c r="B489">
        <v>119</v>
      </c>
      <c r="C489">
        <v>108</v>
      </c>
      <c r="D489">
        <v>1339152</v>
      </c>
      <c r="E489" t="s">
        <v>25</v>
      </c>
      <c r="F489" t="s">
        <v>47</v>
      </c>
      <c r="G489" t="s">
        <v>55</v>
      </c>
      <c r="H489" t="s">
        <v>49</v>
      </c>
      <c r="I489" t="s">
        <v>26</v>
      </c>
      <c r="L489" t="s">
        <v>805</v>
      </c>
      <c r="M489">
        <v>28276</v>
      </c>
      <c r="N489">
        <v>64</v>
      </c>
      <c r="O489" t="s">
        <v>29</v>
      </c>
      <c r="P489" t="s">
        <v>545</v>
      </c>
      <c r="Q489" t="s">
        <v>52</v>
      </c>
      <c r="R489">
        <v>81200000</v>
      </c>
      <c r="S489">
        <v>2015</v>
      </c>
      <c r="T489">
        <v>7.8</v>
      </c>
      <c r="U489">
        <v>1.8</v>
      </c>
      <c r="V489">
        <v>-79860848</v>
      </c>
      <c r="W489" t="s">
        <v>38</v>
      </c>
    </row>
    <row r="490" spans="1:23" x14ac:dyDescent="0.3">
      <c r="A490" t="s">
        <v>806</v>
      </c>
      <c r="B490">
        <v>232</v>
      </c>
      <c r="C490">
        <v>99</v>
      </c>
      <c r="D490">
        <v>15071514</v>
      </c>
      <c r="E490" t="s">
        <v>27</v>
      </c>
      <c r="F490" t="s">
        <v>35</v>
      </c>
      <c r="L490" t="s">
        <v>807</v>
      </c>
      <c r="M490">
        <v>65037</v>
      </c>
      <c r="N490">
        <v>273</v>
      </c>
      <c r="O490" t="s">
        <v>29</v>
      </c>
      <c r="P490" t="s">
        <v>30</v>
      </c>
      <c r="Q490" t="s">
        <v>31</v>
      </c>
      <c r="R490">
        <v>80000000</v>
      </c>
      <c r="S490">
        <v>2007</v>
      </c>
      <c r="T490">
        <v>5.9</v>
      </c>
      <c r="U490">
        <v>1.6</v>
      </c>
      <c r="V490">
        <v>-64928486</v>
      </c>
      <c r="W490" t="s">
        <v>38</v>
      </c>
    </row>
    <row r="491" spans="1:23" x14ac:dyDescent="0.3">
      <c r="A491" t="s">
        <v>808</v>
      </c>
      <c r="B491">
        <v>49</v>
      </c>
      <c r="C491">
        <v>92</v>
      </c>
      <c r="D491">
        <v>26000610</v>
      </c>
      <c r="E491" t="s">
        <v>25</v>
      </c>
      <c r="F491" t="s">
        <v>47</v>
      </c>
      <c r="G491" t="s">
        <v>48</v>
      </c>
      <c r="H491" t="s">
        <v>49</v>
      </c>
      <c r="I491" t="s">
        <v>26</v>
      </c>
      <c r="L491" t="s">
        <v>809</v>
      </c>
      <c r="M491">
        <v>16611</v>
      </c>
      <c r="N491">
        <v>197</v>
      </c>
      <c r="O491" t="s">
        <v>29</v>
      </c>
      <c r="P491" t="s">
        <v>30</v>
      </c>
      <c r="Q491" t="s">
        <v>52</v>
      </c>
      <c r="R491">
        <v>76000000</v>
      </c>
      <c r="S491">
        <v>2000</v>
      </c>
      <c r="T491">
        <v>4.0999999999999996</v>
      </c>
      <c r="U491">
        <v>1.5</v>
      </c>
      <c r="V491">
        <v>-49999390</v>
      </c>
      <c r="W491" t="s">
        <v>38</v>
      </c>
    </row>
    <row r="492" spans="1:23" x14ac:dyDescent="0.3">
      <c r="A492" t="s">
        <v>810</v>
      </c>
      <c r="B492">
        <v>165</v>
      </c>
      <c r="C492">
        <v>87</v>
      </c>
      <c r="D492">
        <v>323505540</v>
      </c>
      <c r="E492" t="s">
        <v>47</v>
      </c>
      <c r="F492" t="s">
        <v>48</v>
      </c>
      <c r="G492" t="s">
        <v>49</v>
      </c>
      <c r="L492" t="s">
        <v>811</v>
      </c>
      <c r="M492">
        <v>24407</v>
      </c>
      <c r="N492">
        <v>155</v>
      </c>
      <c r="O492" t="s">
        <v>29</v>
      </c>
      <c r="P492" t="s">
        <v>812</v>
      </c>
      <c r="Q492" t="s">
        <v>52</v>
      </c>
      <c r="R492">
        <v>75000000</v>
      </c>
      <c r="S492">
        <v>2016</v>
      </c>
      <c r="T492">
        <v>6.8</v>
      </c>
      <c r="U492">
        <v>1.4</v>
      </c>
      <c r="V492">
        <v>248505540</v>
      </c>
      <c r="W492" t="s">
        <v>21</v>
      </c>
    </row>
    <row r="493" spans="1:23" x14ac:dyDescent="0.3">
      <c r="A493" t="s">
        <v>813</v>
      </c>
      <c r="B493">
        <v>202</v>
      </c>
      <c r="C493">
        <v>110</v>
      </c>
      <c r="D493">
        <v>66462600</v>
      </c>
      <c r="E493" t="s">
        <v>24</v>
      </c>
      <c r="F493" t="s">
        <v>25</v>
      </c>
      <c r="G493" t="s">
        <v>26</v>
      </c>
      <c r="H493" t="s">
        <v>27</v>
      </c>
      <c r="L493" t="s">
        <v>814</v>
      </c>
      <c r="M493">
        <v>141533</v>
      </c>
      <c r="N493">
        <v>786</v>
      </c>
      <c r="O493" t="s">
        <v>29</v>
      </c>
      <c r="P493" t="s">
        <v>30</v>
      </c>
      <c r="Q493" t="s">
        <v>31</v>
      </c>
      <c r="R493">
        <v>78000000</v>
      </c>
      <c r="S493">
        <v>2003</v>
      </c>
      <c r="T493">
        <v>5.8</v>
      </c>
      <c r="U493">
        <v>1.8</v>
      </c>
      <c r="V493">
        <v>-11537400</v>
      </c>
      <c r="W493" t="s">
        <v>38</v>
      </c>
    </row>
    <row r="494" spans="1:23" x14ac:dyDescent="0.3">
      <c r="A494" t="s">
        <v>815</v>
      </c>
      <c r="B494">
        <v>306</v>
      </c>
      <c r="C494">
        <v>98</v>
      </c>
      <c r="D494">
        <v>368049635</v>
      </c>
      <c r="E494" t="s">
        <v>47</v>
      </c>
      <c r="F494" t="s">
        <v>48</v>
      </c>
      <c r="G494" t="s">
        <v>49</v>
      </c>
      <c r="H494" t="s">
        <v>27</v>
      </c>
      <c r="L494" t="s">
        <v>816</v>
      </c>
      <c r="M494">
        <v>286877</v>
      </c>
      <c r="N494">
        <v>284</v>
      </c>
      <c r="O494" t="s">
        <v>29</v>
      </c>
      <c r="P494" t="s">
        <v>30</v>
      </c>
      <c r="Q494" t="s">
        <v>52</v>
      </c>
      <c r="R494">
        <v>76000000</v>
      </c>
      <c r="S494">
        <v>2013</v>
      </c>
      <c r="T494">
        <v>7.5</v>
      </c>
      <c r="U494">
        <v>1.6</v>
      </c>
      <c r="V494">
        <v>292049635</v>
      </c>
      <c r="W494" t="s">
        <v>21</v>
      </c>
    </row>
    <row r="495" spans="1:23" x14ac:dyDescent="0.3">
      <c r="A495" t="s">
        <v>157</v>
      </c>
      <c r="B495">
        <v>185</v>
      </c>
      <c r="C495">
        <v>154</v>
      </c>
      <c r="D495">
        <v>306124059</v>
      </c>
      <c r="E495" t="s">
        <v>24</v>
      </c>
      <c r="F495" t="s">
        <v>25</v>
      </c>
      <c r="G495" t="s">
        <v>27</v>
      </c>
      <c r="L495" t="s">
        <v>817</v>
      </c>
      <c r="M495">
        <v>430055</v>
      </c>
      <c r="N495">
        <v>856</v>
      </c>
      <c r="O495" t="s">
        <v>29</v>
      </c>
      <c r="P495" t="s">
        <v>30</v>
      </c>
      <c r="Q495" t="s">
        <v>31</v>
      </c>
      <c r="R495">
        <v>75000000</v>
      </c>
      <c r="S495">
        <v>1996</v>
      </c>
      <c r="T495">
        <v>6.9</v>
      </c>
      <c r="U495">
        <v>2.6</v>
      </c>
      <c r="V495">
        <v>231124059</v>
      </c>
      <c r="W495" t="s">
        <v>21</v>
      </c>
    </row>
    <row r="496" spans="1:23" x14ac:dyDescent="0.3">
      <c r="A496" t="s">
        <v>149</v>
      </c>
      <c r="B496">
        <v>177</v>
      </c>
      <c r="C496">
        <v>129</v>
      </c>
      <c r="D496">
        <v>229074524</v>
      </c>
      <c r="E496" t="s">
        <v>24</v>
      </c>
      <c r="F496" t="s">
        <v>25</v>
      </c>
      <c r="G496" t="s">
        <v>27</v>
      </c>
      <c r="L496" t="s">
        <v>818</v>
      </c>
      <c r="M496">
        <v>278362</v>
      </c>
      <c r="N496">
        <v>552</v>
      </c>
      <c r="O496" t="s">
        <v>29</v>
      </c>
      <c r="P496" t="s">
        <v>30</v>
      </c>
      <c r="Q496" t="s">
        <v>31</v>
      </c>
      <c r="R496">
        <v>73000000</v>
      </c>
      <c r="S496">
        <v>1997</v>
      </c>
      <c r="T496">
        <v>6.5</v>
      </c>
      <c r="U496">
        <v>2.2000000000000002</v>
      </c>
      <c r="V496">
        <v>156074524</v>
      </c>
      <c r="W496" t="s">
        <v>21</v>
      </c>
    </row>
    <row r="497" spans="1:23" x14ac:dyDescent="0.3">
      <c r="A497" t="s">
        <v>252</v>
      </c>
      <c r="B497">
        <v>181</v>
      </c>
      <c r="C497">
        <v>86</v>
      </c>
      <c r="D497">
        <v>193136719</v>
      </c>
      <c r="E497" t="s">
        <v>25</v>
      </c>
      <c r="F497" t="s">
        <v>47</v>
      </c>
      <c r="G497" t="s">
        <v>48</v>
      </c>
      <c r="H497" t="s">
        <v>49</v>
      </c>
      <c r="L497" t="s">
        <v>819</v>
      </c>
      <c r="M497">
        <v>266636</v>
      </c>
      <c r="N497">
        <v>385</v>
      </c>
      <c r="O497" t="s">
        <v>29</v>
      </c>
      <c r="P497" t="s">
        <v>30</v>
      </c>
      <c r="Q497" t="s">
        <v>52</v>
      </c>
      <c r="R497">
        <v>75000000</v>
      </c>
      <c r="S497">
        <v>2005</v>
      </c>
      <c r="T497">
        <v>6.9</v>
      </c>
      <c r="U497">
        <v>1.4</v>
      </c>
      <c r="V497">
        <v>118136719</v>
      </c>
      <c r="W497" t="s">
        <v>21</v>
      </c>
    </row>
    <row r="498" spans="1:23" x14ac:dyDescent="0.3">
      <c r="A498" t="s">
        <v>366</v>
      </c>
      <c r="B498">
        <v>372</v>
      </c>
      <c r="C498">
        <v>109</v>
      </c>
      <c r="D498">
        <v>35286428</v>
      </c>
      <c r="E498" t="s">
        <v>55</v>
      </c>
      <c r="F498" t="s">
        <v>27</v>
      </c>
      <c r="G498" t="s">
        <v>35</v>
      </c>
      <c r="L498" t="s">
        <v>820</v>
      </c>
      <c r="M498">
        <v>361767</v>
      </c>
      <c r="N498">
        <v>1206</v>
      </c>
      <c r="O498" t="s">
        <v>29</v>
      </c>
      <c r="P498" t="s">
        <v>30</v>
      </c>
      <c r="Q498" t="s">
        <v>213</v>
      </c>
      <c r="R498">
        <v>76000000</v>
      </c>
      <c r="S498">
        <v>2006</v>
      </c>
      <c r="T498">
        <v>7.9</v>
      </c>
      <c r="U498">
        <v>1.8</v>
      </c>
      <c r="V498">
        <v>-40713572</v>
      </c>
      <c r="W498" t="s">
        <v>38</v>
      </c>
    </row>
    <row r="499" spans="1:23" x14ac:dyDescent="0.3">
      <c r="A499" t="s">
        <v>68</v>
      </c>
      <c r="B499">
        <v>290</v>
      </c>
      <c r="C499">
        <v>104</v>
      </c>
      <c r="D499">
        <v>157299717</v>
      </c>
      <c r="E499" t="s">
        <v>24</v>
      </c>
      <c r="F499" t="s">
        <v>25</v>
      </c>
      <c r="G499" t="s">
        <v>27</v>
      </c>
      <c r="L499" t="s">
        <v>821</v>
      </c>
      <c r="M499">
        <v>452928</v>
      </c>
      <c r="N499">
        <v>1401</v>
      </c>
      <c r="O499" t="s">
        <v>29</v>
      </c>
      <c r="P499" t="s">
        <v>30</v>
      </c>
      <c r="Q499" t="s">
        <v>31</v>
      </c>
      <c r="R499">
        <v>75000000</v>
      </c>
      <c r="S499">
        <v>2000</v>
      </c>
      <c r="T499">
        <v>7.4</v>
      </c>
      <c r="U499">
        <v>1.7</v>
      </c>
      <c r="V499">
        <v>82299717</v>
      </c>
      <c r="W499" t="s">
        <v>21</v>
      </c>
    </row>
    <row r="500" spans="1:23" x14ac:dyDescent="0.3">
      <c r="A500" t="s">
        <v>822</v>
      </c>
      <c r="B500">
        <v>316</v>
      </c>
      <c r="C500">
        <v>110</v>
      </c>
      <c r="D500">
        <v>134568845</v>
      </c>
      <c r="E500" t="s">
        <v>24</v>
      </c>
      <c r="F500" t="s">
        <v>56</v>
      </c>
      <c r="G500" t="s">
        <v>26</v>
      </c>
      <c r="H500" t="s">
        <v>35</v>
      </c>
      <c r="L500" t="s">
        <v>823</v>
      </c>
      <c r="M500">
        <v>299852</v>
      </c>
      <c r="N500">
        <v>713</v>
      </c>
      <c r="O500" t="s">
        <v>29</v>
      </c>
      <c r="P500" t="s">
        <v>30</v>
      </c>
      <c r="Q500" t="s">
        <v>213</v>
      </c>
      <c r="R500">
        <v>75000000</v>
      </c>
      <c r="S500">
        <v>2008</v>
      </c>
      <c r="T500">
        <v>6.7</v>
      </c>
      <c r="U500">
        <v>1.8</v>
      </c>
      <c r="V500">
        <v>59568845</v>
      </c>
      <c r="W500" t="s">
        <v>21</v>
      </c>
    </row>
    <row r="501" spans="1:23" x14ac:dyDescent="0.3">
      <c r="A501" t="s">
        <v>119</v>
      </c>
      <c r="B501">
        <v>122</v>
      </c>
      <c r="C501">
        <v>136</v>
      </c>
      <c r="D501">
        <v>134006721</v>
      </c>
      <c r="E501" t="s">
        <v>24</v>
      </c>
      <c r="F501" t="s">
        <v>25</v>
      </c>
      <c r="G501" t="s">
        <v>35</v>
      </c>
      <c r="L501" t="s">
        <v>824</v>
      </c>
      <c r="M501">
        <v>259492</v>
      </c>
      <c r="N501">
        <v>415</v>
      </c>
      <c r="O501" t="s">
        <v>29</v>
      </c>
      <c r="P501" t="s">
        <v>30</v>
      </c>
      <c r="Q501" t="s">
        <v>213</v>
      </c>
      <c r="R501">
        <v>75000000</v>
      </c>
      <c r="S501">
        <v>1996</v>
      </c>
      <c r="T501">
        <v>7.4</v>
      </c>
      <c r="U501">
        <v>2.2999999999999998</v>
      </c>
      <c r="V501">
        <v>59006721</v>
      </c>
      <c r="W501" t="s">
        <v>21</v>
      </c>
    </row>
    <row r="502" spans="1:23" x14ac:dyDescent="0.3">
      <c r="A502" t="s">
        <v>381</v>
      </c>
      <c r="B502">
        <v>164</v>
      </c>
      <c r="C502">
        <v>115</v>
      </c>
      <c r="D502">
        <v>195329763</v>
      </c>
      <c r="E502" t="s">
        <v>24</v>
      </c>
      <c r="F502" t="s">
        <v>25</v>
      </c>
      <c r="G502" t="s">
        <v>47</v>
      </c>
      <c r="H502" t="s">
        <v>48</v>
      </c>
      <c r="I502" t="s">
        <v>49</v>
      </c>
      <c r="J502" t="s">
        <v>26</v>
      </c>
      <c r="L502" t="s">
        <v>825</v>
      </c>
      <c r="M502">
        <v>194249</v>
      </c>
      <c r="N502">
        <v>253</v>
      </c>
      <c r="O502" t="s">
        <v>29</v>
      </c>
      <c r="P502" t="s">
        <v>30</v>
      </c>
      <c r="Q502" t="s">
        <v>52</v>
      </c>
      <c r="R502">
        <v>80000000</v>
      </c>
      <c r="S502">
        <v>2006</v>
      </c>
      <c r="T502">
        <v>6.9</v>
      </c>
      <c r="U502">
        <v>1.9</v>
      </c>
      <c r="V502">
        <v>115329763</v>
      </c>
      <c r="W502" t="s">
        <v>21</v>
      </c>
    </row>
    <row r="503" spans="1:23" x14ac:dyDescent="0.3">
      <c r="A503" t="s">
        <v>690</v>
      </c>
      <c r="B503">
        <v>147</v>
      </c>
      <c r="C503">
        <v>99</v>
      </c>
      <c r="D503">
        <v>120776832</v>
      </c>
      <c r="E503" t="s">
        <v>48</v>
      </c>
      <c r="F503" t="s">
        <v>44</v>
      </c>
      <c r="L503" t="s">
        <v>826</v>
      </c>
      <c r="M503">
        <v>266103</v>
      </c>
      <c r="N503">
        <v>456</v>
      </c>
      <c r="O503" t="s">
        <v>29</v>
      </c>
      <c r="P503" t="s">
        <v>30</v>
      </c>
      <c r="Q503" t="s">
        <v>31</v>
      </c>
      <c r="R503">
        <v>75000000</v>
      </c>
      <c r="S503">
        <v>2004</v>
      </c>
      <c r="T503">
        <v>6.8</v>
      </c>
      <c r="U503">
        <v>1.6</v>
      </c>
      <c r="V503">
        <v>45776832</v>
      </c>
      <c r="W503" t="s">
        <v>21</v>
      </c>
    </row>
    <row r="504" spans="1:23" x14ac:dyDescent="0.3">
      <c r="A504" t="s">
        <v>724</v>
      </c>
      <c r="B504">
        <v>219</v>
      </c>
      <c r="C504">
        <v>117</v>
      </c>
      <c r="D504">
        <v>118823091</v>
      </c>
      <c r="E504" t="s">
        <v>48</v>
      </c>
      <c r="F504" t="s">
        <v>55</v>
      </c>
      <c r="G504" t="s">
        <v>49</v>
      </c>
      <c r="H504" t="s">
        <v>59</v>
      </c>
      <c r="I504" t="s">
        <v>50</v>
      </c>
      <c r="J504" t="s">
        <v>44</v>
      </c>
      <c r="L504" t="s">
        <v>827</v>
      </c>
      <c r="M504">
        <v>98693</v>
      </c>
      <c r="N504">
        <v>401</v>
      </c>
      <c r="O504" t="s">
        <v>29</v>
      </c>
      <c r="P504" t="s">
        <v>30</v>
      </c>
      <c r="Q504" t="s">
        <v>52</v>
      </c>
      <c r="R504">
        <v>75000000</v>
      </c>
      <c r="S504">
        <v>2007</v>
      </c>
      <c r="T504">
        <v>6.7</v>
      </c>
      <c r="U504">
        <v>2</v>
      </c>
      <c r="V504">
        <v>43823091</v>
      </c>
      <c r="W504" t="s">
        <v>21</v>
      </c>
    </row>
    <row r="505" spans="1:23" x14ac:dyDescent="0.3">
      <c r="A505" t="s">
        <v>589</v>
      </c>
      <c r="B505">
        <v>167</v>
      </c>
      <c r="C505">
        <v>125</v>
      </c>
      <c r="D505">
        <v>41814863</v>
      </c>
      <c r="E505" t="s">
        <v>57</v>
      </c>
      <c r="F505" t="s">
        <v>60</v>
      </c>
      <c r="G505" t="s">
        <v>35</v>
      </c>
      <c r="L505" t="s">
        <v>828</v>
      </c>
      <c r="M505">
        <v>28635</v>
      </c>
      <c r="N505">
        <v>308</v>
      </c>
      <c r="O505" t="s">
        <v>29</v>
      </c>
      <c r="P505" t="s">
        <v>30</v>
      </c>
      <c r="Q505" t="s">
        <v>213</v>
      </c>
      <c r="R505">
        <v>50000000</v>
      </c>
      <c r="S505">
        <v>2004</v>
      </c>
      <c r="T505">
        <v>5.0999999999999996</v>
      </c>
      <c r="U505">
        <v>2.1</v>
      </c>
      <c r="V505">
        <v>-8185137</v>
      </c>
      <c r="W505" t="s">
        <v>38</v>
      </c>
    </row>
    <row r="506" spans="1:23" x14ac:dyDescent="0.3">
      <c r="A506" t="s">
        <v>829</v>
      </c>
      <c r="B506">
        <v>70</v>
      </c>
      <c r="C506">
        <v>110</v>
      </c>
      <c r="D506">
        <v>97360069</v>
      </c>
      <c r="E506" t="s">
        <v>24</v>
      </c>
      <c r="F506" t="s">
        <v>25</v>
      </c>
      <c r="G506" t="s">
        <v>48</v>
      </c>
      <c r="H506" t="s">
        <v>49</v>
      </c>
      <c r="I506" t="s">
        <v>27</v>
      </c>
      <c r="L506" t="s">
        <v>830</v>
      </c>
      <c r="M506">
        <v>36491</v>
      </c>
      <c r="N506">
        <v>231</v>
      </c>
      <c r="O506" t="s">
        <v>29</v>
      </c>
      <c r="P506" t="s">
        <v>30</v>
      </c>
      <c r="Q506" t="s">
        <v>52</v>
      </c>
      <c r="R506">
        <v>75000000</v>
      </c>
      <c r="S506">
        <v>1999</v>
      </c>
      <c r="T506">
        <v>4.0999999999999996</v>
      </c>
      <c r="U506">
        <v>1.8</v>
      </c>
      <c r="V506">
        <v>22360069</v>
      </c>
      <c r="W506" t="s">
        <v>21</v>
      </c>
    </row>
    <row r="507" spans="1:23" x14ac:dyDescent="0.3">
      <c r="A507" t="s">
        <v>340</v>
      </c>
      <c r="B507">
        <v>384</v>
      </c>
      <c r="C507">
        <v>125</v>
      </c>
      <c r="D507">
        <v>117698894</v>
      </c>
      <c r="E507" t="s">
        <v>56</v>
      </c>
      <c r="F507" t="s">
        <v>60</v>
      </c>
      <c r="G507" t="s">
        <v>35</v>
      </c>
      <c r="L507" t="s">
        <v>831</v>
      </c>
      <c r="M507">
        <v>447979</v>
      </c>
      <c r="N507">
        <v>629</v>
      </c>
      <c r="O507" t="s">
        <v>29</v>
      </c>
      <c r="P507" t="s">
        <v>30</v>
      </c>
      <c r="Q507" t="s">
        <v>31</v>
      </c>
      <c r="R507">
        <v>75000000</v>
      </c>
      <c r="S507">
        <v>2013</v>
      </c>
      <c r="T507">
        <v>7.3</v>
      </c>
      <c r="U507">
        <v>2.1</v>
      </c>
      <c r="V507">
        <v>42698894</v>
      </c>
      <c r="W507" t="s">
        <v>21</v>
      </c>
    </row>
    <row r="508" spans="1:23" x14ac:dyDescent="0.3">
      <c r="A508" t="s">
        <v>614</v>
      </c>
      <c r="B508">
        <v>179</v>
      </c>
      <c r="C508">
        <v>102</v>
      </c>
      <c r="D508">
        <v>162001186</v>
      </c>
      <c r="E508" t="s">
        <v>48</v>
      </c>
      <c r="L508" t="s">
        <v>832</v>
      </c>
      <c r="M508">
        <v>181443</v>
      </c>
      <c r="N508">
        <v>311</v>
      </c>
      <c r="O508" t="s">
        <v>29</v>
      </c>
      <c r="P508" t="s">
        <v>30</v>
      </c>
      <c r="Q508" t="s">
        <v>31</v>
      </c>
      <c r="R508">
        <v>80000000</v>
      </c>
      <c r="S508">
        <v>2010</v>
      </c>
      <c r="T508">
        <v>6</v>
      </c>
      <c r="U508">
        <v>1.7</v>
      </c>
      <c r="V508">
        <v>82001186</v>
      </c>
      <c r="W508" t="s">
        <v>21</v>
      </c>
    </row>
    <row r="509" spans="1:23" x14ac:dyDescent="0.3">
      <c r="A509" t="s">
        <v>149</v>
      </c>
      <c r="B509">
        <v>151</v>
      </c>
      <c r="C509">
        <v>128</v>
      </c>
      <c r="D509">
        <v>77032279</v>
      </c>
      <c r="E509" t="s">
        <v>48</v>
      </c>
      <c r="F509" t="s">
        <v>55</v>
      </c>
      <c r="L509" t="s">
        <v>833</v>
      </c>
      <c r="M509">
        <v>303864</v>
      </c>
      <c r="N509">
        <v>596</v>
      </c>
      <c r="O509" t="s">
        <v>29</v>
      </c>
      <c r="P509" t="s">
        <v>30</v>
      </c>
      <c r="Q509" t="s">
        <v>31</v>
      </c>
      <c r="R509">
        <v>60000000</v>
      </c>
      <c r="S509">
        <v>2004</v>
      </c>
      <c r="T509">
        <v>7.3</v>
      </c>
      <c r="U509">
        <v>2.1</v>
      </c>
      <c r="V509">
        <v>17032279</v>
      </c>
      <c r="W509" t="s">
        <v>21</v>
      </c>
    </row>
    <row r="510" spans="1:23" x14ac:dyDescent="0.3">
      <c r="A510" t="s">
        <v>624</v>
      </c>
      <c r="B510">
        <v>107</v>
      </c>
      <c r="C510">
        <v>100</v>
      </c>
      <c r="D510">
        <v>73023275</v>
      </c>
      <c r="E510" t="s">
        <v>48</v>
      </c>
      <c r="F510" t="s">
        <v>49</v>
      </c>
      <c r="L510" t="s">
        <v>834</v>
      </c>
      <c r="M510">
        <v>16271</v>
      </c>
      <c r="N510">
        <v>57</v>
      </c>
      <c r="O510" t="s">
        <v>29</v>
      </c>
      <c r="P510" t="s">
        <v>30</v>
      </c>
      <c r="Q510" t="s">
        <v>52</v>
      </c>
      <c r="R510">
        <v>35000000</v>
      </c>
      <c r="S510">
        <v>2009</v>
      </c>
      <c r="T510">
        <v>5.4</v>
      </c>
      <c r="U510">
        <v>1.7</v>
      </c>
      <c r="V510">
        <v>38023275</v>
      </c>
      <c r="W510" t="s">
        <v>21</v>
      </c>
    </row>
    <row r="511" spans="1:23" x14ac:dyDescent="0.3">
      <c r="A511" t="s">
        <v>128</v>
      </c>
      <c r="B511">
        <v>134</v>
      </c>
      <c r="C511">
        <v>124</v>
      </c>
      <c r="D511">
        <v>68473360</v>
      </c>
      <c r="E511" t="s">
        <v>24</v>
      </c>
      <c r="F511" t="s">
        <v>25</v>
      </c>
      <c r="G511" t="s">
        <v>55</v>
      </c>
      <c r="H511" t="s">
        <v>35</v>
      </c>
      <c r="L511" t="s">
        <v>835</v>
      </c>
      <c r="M511">
        <v>49536</v>
      </c>
      <c r="N511">
        <v>379</v>
      </c>
      <c r="O511" t="s">
        <v>29</v>
      </c>
      <c r="P511" t="s">
        <v>30</v>
      </c>
      <c r="Q511" t="s">
        <v>31</v>
      </c>
      <c r="R511">
        <v>75000000</v>
      </c>
      <c r="S511">
        <v>2000</v>
      </c>
      <c r="T511">
        <v>5.9</v>
      </c>
      <c r="U511">
        <v>2.1</v>
      </c>
      <c r="V511">
        <v>-6526640</v>
      </c>
      <c r="W511" t="s">
        <v>38</v>
      </c>
    </row>
    <row r="512" spans="1:23" x14ac:dyDescent="0.3">
      <c r="A512" t="s">
        <v>836</v>
      </c>
      <c r="B512">
        <v>269</v>
      </c>
      <c r="C512">
        <v>102</v>
      </c>
      <c r="D512">
        <v>66636385</v>
      </c>
      <c r="E512" t="s">
        <v>242</v>
      </c>
      <c r="F512" t="s">
        <v>48</v>
      </c>
      <c r="G512" t="s">
        <v>55</v>
      </c>
      <c r="H512" t="s">
        <v>54</v>
      </c>
      <c r="L512" t="s">
        <v>837</v>
      </c>
      <c r="M512">
        <v>88451</v>
      </c>
      <c r="N512">
        <v>289</v>
      </c>
      <c r="O512" t="s">
        <v>29</v>
      </c>
      <c r="P512" t="s">
        <v>30</v>
      </c>
      <c r="Q512" t="s">
        <v>213</v>
      </c>
      <c r="R512">
        <v>75000000</v>
      </c>
      <c r="S512">
        <v>2007</v>
      </c>
      <c r="T512">
        <v>7.1</v>
      </c>
      <c r="U512">
        <v>1.7</v>
      </c>
      <c r="V512">
        <v>-8363615</v>
      </c>
      <c r="W512" t="s">
        <v>38</v>
      </c>
    </row>
    <row r="513" spans="1:23" x14ac:dyDescent="0.3">
      <c r="A513" t="s">
        <v>566</v>
      </c>
      <c r="B513">
        <v>143</v>
      </c>
      <c r="C513">
        <v>90</v>
      </c>
      <c r="D513">
        <v>160762022</v>
      </c>
      <c r="E513" t="s">
        <v>25</v>
      </c>
      <c r="F513" t="s">
        <v>47</v>
      </c>
      <c r="G513" t="s">
        <v>48</v>
      </c>
      <c r="H513" t="s">
        <v>49</v>
      </c>
      <c r="L513" t="s">
        <v>838</v>
      </c>
      <c r="M513">
        <v>132415</v>
      </c>
      <c r="N513">
        <v>288</v>
      </c>
      <c r="O513" t="s">
        <v>29</v>
      </c>
      <c r="P513" t="s">
        <v>30</v>
      </c>
      <c r="Q513" t="s">
        <v>52</v>
      </c>
      <c r="R513">
        <v>75000000</v>
      </c>
      <c r="S513">
        <v>2004</v>
      </c>
      <c r="T513">
        <v>6</v>
      </c>
      <c r="U513">
        <v>1.5</v>
      </c>
      <c r="V513">
        <v>85762022</v>
      </c>
      <c r="W513" t="s">
        <v>21</v>
      </c>
    </row>
    <row r="514" spans="1:23" x14ac:dyDescent="0.3">
      <c r="A514" t="s">
        <v>337</v>
      </c>
      <c r="B514">
        <v>241</v>
      </c>
      <c r="C514">
        <v>130</v>
      </c>
      <c r="D514">
        <v>103338338</v>
      </c>
      <c r="E514" t="s">
        <v>55</v>
      </c>
      <c r="F514" t="s">
        <v>59</v>
      </c>
      <c r="G514" t="s">
        <v>50</v>
      </c>
      <c r="L514" t="s">
        <v>839</v>
      </c>
      <c r="M514">
        <v>55901</v>
      </c>
      <c r="N514">
        <v>503</v>
      </c>
      <c r="O514" t="s">
        <v>29</v>
      </c>
      <c r="P514" t="s">
        <v>30</v>
      </c>
      <c r="Q514" t="s">
        <v>31</v>
      </c>
      <c r="R514">
        <v>70000000</v>
      </c>
      <c r="S514">
        <v>2006</v>
      </c>
      <c r="T514">
        <v>6.5</v>
      </c>
      <c r="U514">
        <v>2.2000000000000002</v>
      </c>
      <c r="V514">
        <v>33338338</v>
      </c>
      <c r="W514" t="s">
        <v>21</v>
      </c>
    </row>
    <row r="515" spans="1:23" x14ac:dyDescent="0.3">
      <c r="A515" t="s">
        <v>840</v>
      </c>
      <c r="B515">
        <v>161</v>
      </c>
      <c r="C515">
        <v>118</v>
      </c>
      <c r="D515">
        <v>55808744</v>
      </c>
      <c r="E515" t="s">
        <v>48</v>
      </c>
      <c r="F515" t="s">
        <v>56</v>
      </c>
      <c r="G515" t="s">
        <v>59</v>
      </c>
      <c r="L515" t="s">
        <v>841</v>
      </c>
      <c r="M515">
        <v>59435</v>
      </c>
      <c r="N515">
        <v>323</v>
      </c>
      <c r="O515" t="s">
        <v>29</v>
      </c>
      <c r="P515" t="s">
        <v>30</v>
      </c>
      <c r="Q515" t="s">
        <v>31</v>
      </c>
      <c r="R515">
        <v>53000000</v>
      </c>
      <c r="S515">
        <v>2005</v>
      </c>
      <c r="T515">
        <v>5.7</v>
      </c>
      <c r="U515">
        <v>2</v>
      </c>
      <c r="V515">
        <v>2808744</v>
      </c>
      <c r="W515" t="s">
        <v>21</v>
      </c>
    </row>
    <row r="516" spans="1:23" x14ac:dyDescent="0.3">
      <c r="A516" t="s">
        <v>149</v>
      </c>
      <c r="B516">
        <v>298</v>
      </c>
      <c r="C516">
        <v>163</v>
      </c>
      <c r="D516">
        <v>47379090</v>
      </c>
      <c r="E516" t="s">
        <v>55</v>
      </c>
      <c r="F516" t="s">
        <v>54</v>
      </c>
      <c r="G516" t="s">
        <v>35</v>
      </c>
      <c r="L516" t="s">
        <v>842</v>
      </c>
      <c r="M516">
        <v>176936</v>
      </c>
      <c r="N516">
        <v>824</v>
      </c>
      <c r="O516" t="s">
        <v>29</v>
      </c>
      <c r="P516" t="s">
        <v>545</v>
      </c>
      <c r="Q516" t="s">
        <v>213</v>
      </c>
      <c r="R516">
        <v>70000000</v>
      </c>
      <c r="S516">
        <v>2005</v>
      </c>
      <c r="T516">
        <v>7.6</v>
      </c>
      <c r="U516">
        <v>2.7</v>
      </c>
      <c r="V516">
        <v>-22620910</v>
      </c>
      <c r="W516" t="s">
        <v>38</v>
      </c>
    </row>
    <row r="517" spans="1:23" x14ac:dyDescent="0.3">
      <c r="A517" t="s">
        <v>843</v>
      </c>
      <c r="B517">
        <v>89</v>
      </c>
      <c r="C517">
        <v>142</v>
      </c>
      <c r="D517">
        <v>43426961</v>
      </c>
      <c r="E517" t="s">
        <v>24</v>
      </c>
      <c r="F517" t="s">
        <v>55</v>
      </c>
      <c r="G517" t="s">
        <v>35</v>
      </c>
      <c r="H517" t="s">
        <v>58</v>
      </c>
      <c r="L517" t="s">
        <v>844</v>
      </c>
      <c r="M517">
        <v>93494</v>
      </c>
      <c r="N517">
        <v>394</v>
      </c>
      <c r="O517" t="s">
        <v>29</v>
      </c>
      <c r="P517" t="s">
        <v>30</v>
      </c>
      <c r="Q517" t="s">
        <v>213</v>
      </c>
      <c r="R517">
        <v>70000000</v>
      </c>
      <c r="S517">
        <v>2003</v>
      </c>
      <c r="T517">
        <v>6.6</v>
      </c>
      <c r="U517">
        <v>2.4</v>
      </c>
      <c r="V517">
        <v>-26573039</v>
      </c>
      <c r="W517" t="s">
        <v>38</v>
      </c>
    </row>
    <row r="518" spans="1:23" x14ac:dyDescent="0.3">
      <c r="A518" t="s">
        <v>845</v>
      </c>
      <c r="B518">
        <v>140</v>
      </c>
      <c r="C518">
        <v>100</v>
      </c>
      <c r="D518">
        <v>47000485</v>
      </c>
      <c r="E518" t="s">
        <v>24</v>
      </c>
      <c r="F518" t="s">
        <v>48</v>
      </c>
      <c r="G518" t="s">
        <v>44</v>
      </c>
      <c r="H518" t="s">
        <v>35</v>
      </c>
      <c r="L518" t="s">
        <v>846</v>
      </c>
      <c r="M518">
        <v>72867</v>
      </c>
      <c r="N518">
        <v>120</v>
      </c>
      <c r="O518" t="s">
        <v>29</v>
      </c>
      <c r="P518" t="s">
        <v>30</v>
      </c>
      <c r="Q518" t="s">
        <v>31</v>
      </c>
      <c r="R518">
        <v>75000000</v>
      </c>
      <c r="S518">
        <v>2010</v>
      </c>
      <c r="T518">
        <v>5.4</v>
      </c>
      <c r="U518">
        <v>1.7</v>
      </c>
      <c r="V518">
        <v>-27999515</v>
      </c>
      <c r="W518" t="s">
        <v>38</v>
      </c>
    </row>
    <row r="519" spans="1:23" x14ac:dyDescent="0.3">
      <c r="A519" t="s">
        <v>385</v>
      </c>
      <c r="B519">
        <v>362</v>
      </c>
      <c r="C519">
        <v>116</v>
      </c>
      <c r="D519">
        <v>45434443</v>
      </c>
      <c r="E519" t="s">
        <v>24</v>
      </c>
      <c r="F519" t="s">
        <v>25</v>
      </c>
      <c r="G519" t="s">
        <v>48</v>
      </c>
      <c r="L519" t="s">
        <v>847</v>
      </c>
      <c r="M519">
        <v>175960</v>
      </c>
      <c r="N519">
        <v>360</v>
      </c>
      <c r="O519" t="s">
        <v>29</v>
      </c>
      <c r="P519" t="s">
        <v>30</v>
      </c>
      <c r="Q519" t="s">
        <v>31</v>
      </c>
      <c r="R519">
        <v>75000000</v>
      </c>
      <c r="S519">
        <v>2015</v>
      </c>
      <c r="T519">
        <v>7.3</v>
      </c>
      <c r="U519">
        <v>1.9</v>
      </c>
      <c r="V519">
        <v>-29565557</v>
      </c>
      <c r="W519" t="s">
        <v>38</v>
      </c>
    </row>
    <row r="520" spans="1:23" x14ac:dyDescent="0.3">
      <c r="A520" t="s">
        <v>417</v>
      </c>
      <c r="B520">
        <v>124</v>
      </c>
      <c r="C520">
        <v>131</v>
      </c>
      <c r="D520">
        <v>42044321</v>
      </c>
      <c r="E520" t="s">
        <v>48</v>
      </c>
      <c r="F520" t="s">
        <v>55</v>
      </c>
      <c r="G520" t="s">
        <v>44</v>
      </c>
      <c r="L520" t="s">
        <v>848</v>
      </c>
      <c r="M520">
        <v>65668</v>
      </c>
      <c r="N520">
        <v>342</v>
      </c>
      <c r="O520" t="s">
        <v>29</v>
      </c>
      <c r="P520" t="s">
        <v>30</v>
      </c>
      <c r="Q520" t="s">
        <v>31</v>
      </c>
      <c r="R520">
        <v>80000000</v>
      </c>
      <c r="S520">
        <v>2004</v>
      </c>
      <c r="T520">
        <v>6.5</v>
      </c>
      <c r="U520">
        <v>2.2000000000000002</v>
      </c>
      <c r="V520">
        <v>-37955679</v>
      </c>
      <c r="W520" t="s">
        <v>38</v>
      </c>
    </row>
    <row r="521" spans="1:23" x14ac:dyDescent="0.3">
      <c r="A521" t="s">
        <v>849</v>
      </c>
      <c r="B521">
        <v>190</v>
      </c>
      <c r="C521">
        <v>91</v>
      </c>
      <c r="D521">
        <v>73661010</v>
      </c>
      <c r="E521" t="s">
        <v>47</v>
      </c>
      <c r="F521" t="s">
        <v>48</v>
      </c>
      <c r="G521" t="s">
        <v>49</v>
      </c>
      <c r="H521" t="s">
        <v>26</v>
      </c>
      <c r="I521" t="s">
        <v>60</v>
      </c>
      <c r="L521" t="s">
        <v>850</v>
      </c>
      <c r="M521">
        <v>71137</v>
      </c>
      <c r="N521">
        <v>229</v>
      </c>
      <c r="O521" t="s">
        <v>29</v>
      </c>
      <c r="P521" t="s">
        <v>30</v>
      </c>
      <c r="Q521" t="s">
        <v>52</v>
      </c>
      <c r="R521">
        <v>75000000</v>
      </c>
      <c r="S521">
        <v>2006</v>
      </c>
      <c r="T521">
        <v>6.6</v>
      </c>
      <c r="U521">
        <v>1.5</v>
      </c>
      <c r="V521">
        <v>-1338990</v>
      </c>
      <c r="W521" t="s">
        <v>38</v>
      </c>
    </row>
    <row r="522" spans="1:23" x14ac:dyDescent="0.3">
      <c r="A522" t="s">
        <v>851</v>
      </c>
      <c r="B522">
        <v>132</v>
      </c>
      <c r="C522">
        <v>123</v>
      </c>
      <c r="D522">
        <v>41523271</v>
      </c>
      <c r="E522" t="s">
        <v>48</v>
      </c>
      <c r="F522" t="s">
        <v>56</v>
      </c>
      <c r="G522" t="s">
        <v>55</v>
      </c>
      <c r="H522" t="s">
        <v>44</v>
      </c>
      <c r="L522" t="s">
        <v>852</v>
      </c>
      <c r="M522">
        <v>57038</v>
      </c>
      <c r="N522">
        <v>261</v>
      </c>
      <c r="O522" t="s">
        <v>29</v>
      </c>
      <c r="P522" t="s">
        <v>30</v>
      </c>
      <c r="Q522" t="s">
        <v>31</v>
      </c>
      <c r="R522">
        <v>80000000</v>
      </c>
      <c r="S522">
        <v>2001</v>
      </c>
      <c r="T522">
        <v>6.6</v>
      </c>
      <c r="U522">
        <v>2</v>
      </c>
      <c r="V522">
        <v>-38476729</v>
      </c>
      <c r="W522" t="s">
        <v>38</v>
      </c>
    </row>
    <row r="523" spans="1:23" x14ac:dyDescent="0.3">
      <c r="A523" t="s">
        <v>853</v>
      </c>
      <c r="B523">
        <v>53</v>
      </c>
      <c r="C523">
        <v>134</v>
      </c>
      <c r="D523">
        <v>37600435</v>
      </c>
      <c r="E523" t="s">
        <v>24</v>
      </c>
      <c r="F523" t="s">
        <v>25</v>
      </c>
      <c r="G523" t="s">
        <v>44</v>
      </c>
      <c r="H523" t="s">
        <v>35</v>
      </c>
      <c r="L523" t="s">
        <v>854</v>
      </c>
      <c r="M523">
        <v>55350</v>
      </c>
      <c r="N523">
        <v>180</v>
      </c>
      <c r="O523" t="s">
        <v>29</v>
      </c>
      <c r="P523" t="s">
        <v>30</v>
      </c>
      <c r="Q523" t="s">
        <v>31</v>
      </c>
      <c r="R523">
        <v>55000000</v>
      </c>
      <c r="S523">
        <v>1995</v>
      </c>
      <c r="T523">
        <v>5.9</v>
      </c>
      <c r="U523">
        <v>2.2000000000000002</v>
      </c>
      <c r="V523">
        <v>-17399565</v>
      </c>
      <c r="W523" t="s">
        <v>38</v>
      </c>
    </row>
    <row r="524" spans="1:23" x14ac:dyDescent="0.3">
      <c r="A524" t="s">
        <v>855</v>
      </c>
      <c r="B524">
        <v>91</v>
      </c>
      <c r="C524">
        <v>148</v>
      </c>
      <c r="D524">
        <v>39251128</v>
      </c>
      <c r="E524" t="s">
        <v>55</v>
      </c>
      <c r="F524" t="s">
        <v>54</v>
      </c>
      <c r="G524" t="s">
        <v>44</v>
      </c>
      <c r="L524" t="s">
        <v>856</v>
      </c>
      <c r="M524">
        <v>31080</v>
      </c>
      <c r="N524">
        <v>217</v>
      </c>
      <c r="O524" t="s">
        <v>29</v>
      </c>
      <c r="P524" t="s">
        <v>30</v>
      </c>
      <c r="Q524" t="s">
        <v>31</v>
      </c>
      <c r="R524">
        <v>75000000</v>
      </c>
      <c r="S524">
        <v>1999</v>
      </c>
      <c r="T524">
        <v>6.7</v>
      </c>
      <c r="U524">
        <v>2.5</v>
      </c>
      <c r="V524">
        <v>-35748872</v>
      </c>
      <c r="W524" t="s">
        <v>38</v>
      </c>
    </row>
    <row r="525" spans="1:23" x14ac:dyDescent="0.3">
      <c r="A525" t="s">
        <v>684</v>
      </c>
      <c r="B525">
        <v>284</v>
      </c>
      <c r="C525">
        <v>110</v>
      </c>
      <c r="D525">
        <v>83503161</v>
      </c>
      <c r="E525" t="s">
        <v>24</v>
      </c>
      <c r="F525" t="s">
        <v>55</v>
      </c>
      <c r="G525" t="s">
        <v>26</v>
      </c>
      <c r="H525" t="s">
        <v>44</v>
      </c>
      <c r="L525" t="s">
        <v>857</v>
      </c>
      <c r="M525">
        <v>138190</v>
      </c>
      <c r="N525">
        <v>405</v>
      </c>
      <c r="O525" t="s">
        <v>29</v>
      </c>
      <c r="P525" t="s">
        <v>30</v>
      </c>
      <c r="Q525" t="s">
        <v>213</v>
      </c>
      <c r="R525">
        <v>75000000</v>
      </c>
      <c r="S525">
        <v>2011</v>
      </c>
      <c r="T525">
        <v>6.1</v>
      </c>
      <c r="U525">
        <v>1.8</v>
      </c>
      <c r="V525">
        <v>8503161</v>
      </c>
      <c r="W525" t="s">
        <v>21</v>
      </c>
    </row>
    <row r="526" spans="1:23" x14ac:dyDescent="0.3">
      <c r="A526" t="s">
        <v>858</v>
      </c>
      <c r="B526">
        <v>152</v>
      </c>
      <c r="C526">
        <v>113</v>
      </c>
      <c r="D526">
        <v>34636443</v>
      </c>
      <c r="E526" t="s">
        <v>24</v>
      </c>
      <c r="F526" t="s">
        <v>56</v>
      </c>
      <c r="G526" t="s">
        <v>55</v>
      </c>
      <c r="H526" t="s">
        <v>60</v>
      </c>
      <c r="I526" t="s">
        <v>35</v>
      </c>
      <c r="L526" t="s">
        <v>859</v>
      </c>
      <c r="M526">
        <v>93790</v>
      </c>
      <c r="N526">
        <v>288</v>
      </c>
      <c r="O526" t="s">
        <v>29</v>
      </c>
      <c r="P526" t="s">
        <v>30</v>
      </c>
      <c r="Q526" t="s">
        <v>213</v>
      </c>
      <c r="R526">
        <v>52000000</v>
      </c>
      <c r="S526">
        <v>2005</v>
      </c>
      <c r="T526">
        <v>6.6</v>
      </c>
      <c r="U526">
        <v>1.9</v>
      </c>
      <c r="V526">
        <v>-17363557</v>
      </c>
      <c r="W526" t="s">
        <v>38</v>
      </c>
    </row>
    <row r="527" spans="1:23" x14ac:dyDescent="0.3">
      <c r="A527" t="s">
        <v>860</v>
      </c>
      <c r="B527">
        <v>131</v>
      </c>
      <c r="C527">
        <v>94</v>
      </c>
      <c r="D527">
        <v>22751979</v>
      </c>
      <c r="E527" t="s">
        <v>24</v>
      </c>
      <c r="F527" t="s">
        <v>25</v>
      </c>
      <c r="G527" t="s">
        <v>47</v>
      </c>
      <c r="H527" t="s">
        <v>49</v>
      </c>
      <c r="I527" t="s">
        <v>27</v>
      </c>
      <c r="L527" t="s">
        <v>861</v>
      </c>
      <c r="M527">
        <v>52244</v>
      </c>
      <c r="N527">
        <v>377</v>
      </c>
      <c r="O527" t="s">
        <v>29</v>
      </c>
      <c r="P527" t="s">
        <v>30</v>
      </c>
      <c r="Q527" t="s">
        <v>52</v>
      </c>
      <c r="R527">
        <v>75000000</v>
      </c>
      <c r="S527">
        <v>2000</v>
      </c>
      <c r="T527">
        <v>6.6</v>
      </c>
      <c r="U527">
        <v>1.6</v>
      </c>
      <c r="V527">
        <v>-52248021</v>
      </c>
      <c r="W527" t="s">
        <v>38</v>
      </c>
    </row>
    <row r="528" spans="1:23" x14ac:dyDescent="0.3">
      <c r="A528" t="s">
        <v>862</v>
      </c>
      <c r="B528">
        <v>132</v>
      </c>
      <c r="C528">
        <v>116</v>
      </c>
      <c r="D528">
        <v>30013346</v>
      </c>
      <c r="E528" t="s">
        <v>24</v>
      </c>
      <c r="F528" t="s">
        <v>48</v>
      </c>
      <c r="G528" t="s">
        <v>56</v>
      </c>
      <c r="H528" t="s">
        <v>35</v>
      </c>
      <c r="L528" t="s">
        <v>863</v>
      </c>
      <c r="M528">
        <v>31293</v>
      </c>
      <c r="N528">
        <v>254</v>
      </c>
      <c r="O528" t="s">
        <v>29</v>
      </c>
      <c r="P528" t="s">
        <v>30</v>
      </c>
      <c r="Q528" t="s">
        <v>31</v>
      </c>
      <c r="R528">
        <v>75000000</v>
      </c>
      <c r="S528">
        <v>2003</v>
      </c>
      <c r="T528">
        <v>5.3</v>
      </c>
      <c r="U528">
        <v>1.9</v>
      </c>
      <c r="V528">
        <v>-44986654</v>
      </c>
      <c r="W528" t="s">
        <v>38</v>
      </c>
    </row>
    <row r="529" spans="1:23" x14ac:dyDescent="0.3">
      <c r="A529" t="s">
        <v>653</v>
      </c>
      <c r="B529">
        <v>67</v>
      </c>
      <c r="C529">
        <v>99</v>
      </c>
      <c r="D529">
        <v>14567883</v>
      </c>
      <c r="E529" t="s">
        <v>24</v>
      </c>
      <c r="F529" t="s">
        <v>55</v>
      </c>
      <c r="G529" t="s">
        <v>27</v>
      </c>
      <c r="L529" t="s">
        <v>864</v>
      </c>
      <c r="M529">
        <v>44248</v>
      </c>
      <c r="N529">
        <v>373</v>
      </c>
      <c r="O529" t="s">
        <v>29</v>
      </c>
      <c r="P529" t="s">
        <v>37</v>
      </c>
      <c r="Q529" t="s">
        <v>213</v>
      </c>
      <c r="R529">
        <v>75000000</v>
      </c>
      <c r="S529">
        <v>1998</v>
      </c>
      <c r="T529">
        <v>6</v>
      </c>
      <c r="U529">
        <v>1.6</v>
      </c>
      <c r="V529">
        <v>-60432117</v>
      </c>
      <c r="W529" t="s">
        <v>38</v>
      </c>
    </row>
    <row r="530" spans="1:23" x14ac:dyDescent="0.3">
      <c r="A530" t="s">
        <v>865</v>
      </c>
      <c r="B530">
        <v>74</v>
      </c>
      <c r="C530">
        <v>93</v>
      </c>
      <c r="D530">
        <v>5409517</v>
      </c>
      <c r="E530" t="s">
        <v>47</v>
      </c>
      <c r="F530" t="s">
        <v>48</v>
      </c>
      <c r="G530" t="s">
        <v>26</v>
      </c>
      <c r="L530" t="s">
        <v>866</v>
      </c>
      <c r="M530">
        <v>14280</v>
      </c>
      <c r="N530">
        <v>171</v>
      </c>
      <c r="O530" t="s">
        <v>29</v>
      </c>
      <c r="P530" t="s">
        <v>30</v>
      </c>
      <c r="Q530" t="s">
        <v>31</v>
      </c>
      <c r="R530">
        <v>75000000</v>
      </c>
      <c r="S530">
        <v>2001</v>
      </c>
      <c r="T530">
        <v>4.7</v>
      </c>
      <c r="U530">
        <v>1.6</v>
      </c>
      <c r="V530">
        <v>-69590483</v>
      </c>
      <c r="W530" t="s">
        <v>38</v>
      </c>
    </row>
    <row r="531" spans="1:23" x14ac:dyDescent="0.3">
      <c r="A531" t="s">
        <v>584</v>
      </c>
      <c r="B531">
        <v>114</v>
      </c>
      <c r="C531">
        <v>113</v>
      </c>
      <c r="D531">
        <v>21009180</v>
      </c>
      <c r="E531" t="s">
        <v>24</v>
      </c>
      <c r="F531" t="s">
        <v>25</v>
      </c>
      <c r="G531" t="s">
        <v>55</v>
      </c>
      <c r="H531" t="s">
        <v>35</v>
      </c>
      <c r="L531" t="s">
        <v>867</v>
      </c>
      <c r="M531">
        <v>45815</v>
      </c>
      <c r="N531">
        <v>222</v>
      </c>
      <c r="O531" t="s">
        <v>29</v>
      </c>
      <c r="P531" t="s">
        <v>30</v>
      </c>
      <c r="Q531" t="s">
        <v>31</v>
      </c>
      <c r="R531">
        <v>45000000</v>
      </c>
      <c r="S531">
        <v>2004</v>
      </c>
      <c r="T531">
        <v>6.1</v>
      </c>
      <c r="U531">
        <v>1.9</v>
      </c>
      <c r="V531">
        <v>-23990820</v>
      </c>
      <c r="W531" t="s">
        <v>38</v>
      </c>
    </row>
    <row r="532" spans="1:23" x14ac:dyDescent="0.3">
      <c r="A532" t="s">
        <v>285</v>
      </c>
      <c r="B532">
        <v>294</v>
      </c>
      <c r="C532">
        <v>106</v>
      </c>
      <c r="D532">
        <v>94999143</v>
      </c>
      <c r="E532" t="s">
        <v>55</v>
      </c>
      <c r="F532" t="s">
        <v>60</v>
      </c>
      <c r="G532" t="s">
        <v>27</v>
      </c>
      <c r="H532" t="s">
        <v>35</v>
      </c>
      <c r="L532" t="s">
        <v>868</v>
      </c>
      <c r="M532">
        <v>245152</v>
      </c>
      <c r="N532">
        <v>1344</v>
      </c>
      <c r="O532" t="s">
        <v>29</v>
      </c>
      <c r="P532" t="s">
        <v>30</v>
      </c>
      <c r="Q532" t="s">
        <v>31</v>
      </c>
      <c r="R532">
        <v>75000000</v>
      </c>
      <c r="S532">
        <v>2000</v>
      </c>
      <c r="T532">
        <v>7.2</v>
      </c>
      <c r="U532">
        <v>1.8</v>
      </c>
      <c r="V532">
        <v>19999143</v>
      </c>
      <c r="W532" t="s">
        <v>21</v>
      </c>
    </row>
    <row r="533" spans="1:23" x14ac:dyDescent="0.3">
      <c r="A533" t="s">
        <v>869</v>
      </c>
      <c r="B533">
        <v>308</v>
      </c>
      <c r="C533">
        <v>91</v>
      </c>
      <c r="D533">
        <v>336029560</v>
      </c>
      <c r="E533" t="s">
        <v>24</v>
      </c>
      <c r="F533" t="s">
        <v>47</v>
      </c>
      <c r="G533" t="s">
        <v>48</v>
      </c>
      <c r="H533" t="s">
        <v>49</v>
      </c>
      <c r="I533" t="s">
        <v>27</v>
      </c>
      <c r="L533" t="s">
        <v>870</v>
      </c>
      <c r="M533">
        <v>142403</v>
      </c>
      <c r="N533">
        <v>275</v>
      </c>
      <c r="O533" t="s">
        <v>29</v>
      </c>
      <c r="P533" t="s">
        <v>30</v>
      </c>
      <c r="Q533" t="s">
        <v>52</v>
      </c>
      <c r="R533">
        <v>74000000</v>
      </c>
      <c r="S533">
        <v>2015</v>
      </c>
      <c r="T533">
        <v>6.4</v>
      </c>
      <c r="U533">
        <v>1.5</v>
      </c>
      <c r="V533">
        <v>262029560</v>
      </c>
      <c r="W533" t="s">
        <v>21</v>
      </c>
    </row>
    <row r="534" spans="1:23" x14ac:dyDescent="0.3">
      <c r="A534" t="s">
        <v>66</v>
      </c>
      <c r="B534">
        <v>435</v>
      </c>
      <c r="C534">
        <v>128</v>
      </c>
      <c r="D534">
        <v>36381716</v>
      </c>
      <c r="E534" t="s">
        <v>24</v>
      </c>
      <c r="F534" t="s">
        <v>26</v>
      </c>
      <c r="L534" t="s">
        <v>871</v>
      </c>
      <c r="M534">
        <v>197584</v>
      </c>
      <c r="N534">
        <v>918</v>
      </c>
      <c r="O534" t="s">
        <v>29</v>
      </c>
      <c r="P534" t="s">
        <v>30</v>
      </c>
      <c r="Q534" t="s">
        <v>31</v>
      </c>
      <c r="R534">
        <v>82000000</v>
      </c>
      <c r="S534">
        <v>2011</v>
      </c>
      <c r="T534">
        <v>6.1</v>
      </c>
      <c r="U534">
        <v>2.1</v>
      </c>
      <c r="V534">
        <v>-45618284</v>
      </c>
      <c r="W534" t="s">
        <v>38</v>
      </c>
    </row>
    <row r="535" spans="1:23" x14ac:dyDescent="0.3">
      <c r="A535" t="s">
        <v>630</v>
      </c>
      <c r="B535">
        <v>117</v>
      </c>
      <c r="C535">
        <v>98</v>
      </c>
      <c r="D535">
        <v>55585389</v>
      </c>
      <c r="E535" t="s">
        <v>56</v>
      </c>
      <c r="F535" t="s">
        <v>60</v>
      </c>
      <c r="G535" t="s">
        <v>35</v>
      </c>
      <c r="L535" t="s">
        <v>872</v>
      </c>
      <c r="M535">
        <v>64121</v>
      </c>
      <c r="N535">
        <v>241</v>
      </c>
      <c r="O535" t="s">
        <v>29</v>
      </c>
      <c r="P535" t="s">
        <v>30</v>
      </c>
      <c r="Q535" t="s">
        <v>213</v>
      </c>
      <c r="R535">
        <v>69000000</v>
      </c>
      <c r="S535">
        <v>1998</v>
      </c>
      <c r="T535">
        <v>5.9</v>
      </c>
      <c r="U535">
        <v>1.6</v>
      </c>
      <c r="V535">
        <v>-13414611</v>
      </c>
      <c r="W535" t="s">
        <v>38</v>
      </c>
    </row>
    <row r="536" spans="1:23" x14ac:dyDescent="0.3">
      <c r="A536" t="s">
        <v>851</v>
      </c>
      <c r="B536">
        <v>108</v>
      </c>
      <c r="C536">
        <v>134</v>
      </c>
      <c r="D536">
        <v>36976367</v>
      </c>
      <c r="E536" t="s">
        <v>55</v>
      </c>
      <c r="F536" t="s">
        <v>60</v>
      </c>
      <c r="G536" t="s">
        <v>27</v>
      </c>
      <c r="H536" t="s">
        <v>35</v>
      </c>
      <c r="L536" t="s">
        <v>873</v>
      </c>
      <c r="M536">
        <v>81611</v>
      </c>
      <c r="N536">
        <v>274</v>
      </c>
      <c r="O536" t="s">
        <v>29</v>
      </c>
      <c r="P536" t="s">
        <v>30</v>
      </c>
      <c r="Q536" t="s">
        <v>31</v>
      </c>
      <c r="R536">
        <v>75000000</v>
      </c>
      <c r="S536">
        <v>1998</v>
      </c>
      <c r="T536">
        <v>6</v>
      </c>
      <c r="U536">
        <v>2.2000000000000002</v>
      </c>
      <c r="V536">
        <v>-38023633</v>
      </c>
      <c r="W536" t="s">
        <v>38</v>
      </c>
    </row>
    <row r="537" spans="1:23" x14ac:dyDescent="0.3">
      <c r="A537" t="s">
        <v>874</v>
      </c>
      <c r="B537">
        <v>141</v>
      </c>
      <c r="C537">
        <v>97</v>
      </c>
      <c r="D537">
        <v>107225164</v>
      </c>
      <c r="E537" t="s">
        <v>24</v>
      </c>
      <c r="F537" t="s">
        <v>47</v>
      </c>
      <c r="G537" t="s">
        <v>48</v>
      </c>
      <c r="H537" t="s">
        <v>49</v>
      </c>
      <c r="L537" t="s">
        <v>875</v>
      </c>
      <c r="M537">
        <v>27130</v>
      </c>
      <c r="N537">
        <v>126</v>
      </c>
      <c r="O537" t="s">
        <v>29</v>
      </c>
      <c r="P537" t="s">
        <v>30</v>
      </c>
      <c r="Q537" t="s">
        <v>52</v>
      </c>
      <c r="R537">
        <v>73000000</v>
      </c>
      <c r="S537">
        <v>2016</v>
      </c>
      <c r="T537">
        <v>6.3</v>
      </c>
      <c r="U537">
        <v>1.6</v>
      </c>
      <c r="V537">
        <v>34225164</v>
      </c>
      <c r="W537" t="s">
        <v>21</v>
      </c>
    </row>
    <row r="538" spans="1:23" x14ac:dyDescent="0.3">
      <c r="A538" t="s">
        <v>855</v>
      </c>
      <c r="B538">
        <v>176</v>
      </c>
      <c r="C538">
        <v>112</v>
      </c>
      <c r="D538">
        <v>70224196</v>
      </c>
      <c r="E538" t="s">
        <v>24</v>
      </c>
      <c r="F538" t="s">
        <v>25</v>
      </c>
      <c r="G538" t="s">
        <v>48</v>
      </c>
      <c r="H538" t="s">
        <v>44</v>
      </c>
      <c r="I538" t="s">
        <v>35</v>
      </c>
      <c r="L538" t="s">
        <v>876</v>
      </c>
      <c r="M538">
        <v>59352</v>
      </c>
      <c r="N538">
        <v>138</v>
      </c>
      <c r="O538" t="s">
        <v>29</v>
      </c>
      <c r="P538" t="s">
        <v>30</v>
      </c>
      <c r="Q538" t="s">
        <v>31</v>
      </c>
      <c r="R538">
        <v>70000000</v>
      </c>
      <c r="S538">
        <v>2008</v>
      </c>
      <c r="T538">
        <v>5.6</v>
      </c>
      <c r="U538">
        <v>1.9</v>
      </c>
      <c r="V538">
        <v>224196</v>
      </c>
      <c r="W538" t="s">
        <v>21</v>
      </c>
    </row>
    <row r="539" spans="1:23" x14ac:dyDescent="0.3">
      <c r="A539" t="s">
        <v>877</v>
      </c>
      <c r="B539">
        <v>230</v>
      </c>
      <c r="C539">
        <v>153</v>
      </c>
      <c r="D539">
        <v>51814190</v>
      </c>
      <c r="E539" t="s">
        <v>48</v>
      </c>
      <c r="F539" t="s">
        <v>55</v>
      </c>
      <c r="L539" t="s">
        <v>878</v>
      </c>
      <c r="M539">
        <v>100837</v>
      </c>
      <c r="N539">
        <v>301</v>
      </c>
      <c r="O539" t="s">
        <v>29</v>
      </c>
      <c r="P539" t="s">
        <v>30</v>
      </c>
      <c r="Q539" t="s">
        <v>213</v>
      </c>
      <c r="R539">
        <v>75000000</v>
      </c>
      <c r="S539">
        <v>2009</v>
      </c>
      <c r="T539">
        <v>6.4</v>
      </c>
      <c r="U539">
        <v>2.6</v>
      </c>
      <c r="V539">
        <v>-23185810</v>
      </c>
      <c r="W539" t="s">
        <v>38</v>
      </c>
    </row>
    <row r="540" spans="1:23" x14ac:dyDescent="0.3">
      <c r="A540" t="s">
        <v>103</v>
      </c>
      <c r="B540">
        <v>234</v>
      </c>
      <c r="C540">
        <v>110</v>
      </c>
      <c r="D540">
        <v>47456450</v>
      </c>
      <c r="E540" t="s">
        <v>24</v>
      </c>
      <c r="F540" t="s">
        <v>55</v>
      </c>
      <c r="G540" t="s">
        <v>35</v>
      </c>
      <c r="L540" t="s">
        <v>879</v>
      </c>
      <c r="M540">
        <v>101386</v>
      </c>
      <c r="N540">
        <v>289</v>
      </c>
      <c r="O540" t="s">
        <v>29</v>
      </c>
      <c r="P540" t="s">
        <v>30</v>
      </c>
      <c r="Q540" t="s">
        <v>213</v>
      </c>
      <c r="R540">
        <v>70000000</v>
      </c>
      <c r="S540">
        <v>2007</v>
      </c>
      <c r="T540">
        <v>7.1</v>
      </c>
      <c r="U540">
        <v>1.8</v>
      </c>
      <c r="V540">
        <v>-22543550</v>
      </c>
      <c r="W540" t="s">
        <v>38</v>
      </c>
    </row>
    <row r="541" spans="1:23" x14ac:dyDescent="0.3">
      <c r="A541" t="s">
        <v>499</v>
      </c>
      <c r="B541">
        <v>164</v>
      </c>
      <c r="C541">
        <v>122</v>
      </c>
      <c r="D541">
        <v>148213377</v>
      </c>
      <c r="E541" t="s">
        <v>24</v>
      </c>
      <c r="F541" t="s">
        <v>48</v>
      </c>
      <c r="G541" t="s">
        <v>61</v>
      </c>
      <c r="L541" t="s">
        <v>880</v>
      </c>
      <c r="M541">
        <v>130776</v>
      </c>
      <c r="N541">
        <v>437</v>
      </c>
      <c r="O541" t="s">
        <v>29</v>
      </c>
      <c r="P541" t="s">
        <v>30</v>
      </c>
      <c r="Q541" t="s">
        <v>31</v>
      </c>
      <c r="R541">
        <v>73000000</v>
      </c>
      <c r="S541">
        <v>2006</v>
      </c>
      <c r="T541">
        <v>6.6</v>
      </c>
      <c r="U541">
        <v>2</v>
      </c>
      <c r="V541">
        <v>75213377</v>
      </c>
      <c r="W541" t="s">
        <v>21</v>
      </c>
    </row>
    <row r="542" spans="1:23" x14ac:dyDescent="0.3">
      <c r="A542" t="s">
        <v>881</v>
      </c>
      <c r="B542">
        <v>91</v>
      </c>
      <c r="C542">
        <v>87</v>
      </c>
      <c r="D542">
        <v>112950721</v>
      </c>
      <c r="E542" t="s">
        <v>48</v>
      </c>
      <c r="F542" t="s">
        <v>49</v>
      </c>
      <c r="G542" t="s">
        <v>26</v>
      </c>
      <c r="L542" t="s">
        <v>882</v>
      </c>
      <c r="M542">
        <v>33884</v>
      </c>
      <c r="N542">
        <v>79</v>
      </c>
      <c r="O542" t="s">
        <v>29</v>
      </c>
      <c r="P542" t="s">
        <v>30</v>
      </c>
      <c r="Q542" t="s">
        <v>52</v>
      </c>
      <c r="R542">
        <v>72000000</v>
      </c>
      <c r="S542">
        <v>2001</v>
      </c>
      <c r="T542">
        <v>4.5999999999999996</v>
      </c>
      <c r="U542">
        <v>1.4</v>
      </c>
      <c r="V542">
        <v>40950721</v>
      </c>
      <c r="W542" t="s">
        <v>21</v>
      </c>
    </row>
    <row r="543" spans="1:23" x14ac:dyDescent="0.3">
      <c r="A543" t="s">
        <v>883</v>
      </c>
      <c r="B543">
        <v>132</v>
      </c>
      <c r="C543">
        <v>178</v>
      </c>
      <c r="D543">
        <v>75600000</v>
      </c>
      <c r="E543" t="s">
        <v>242</v>
      </c>
      <c r="F543" t="s">
        <v>55</v>
      </c>
      <c r="G543" t="s">
        <v>54</v>
      </c>
      <c r="H543" t="s">
        <v>58</v>
      </c>
      <c r="L543" t="s">
        <v>884</v>
      </c>
      <c r="M543">
        <v>736638</v>
      </c>
      <c r="N543">
        <v>1065</v>
      </c>
      <c r="O543" t="s">
        <v>29</v>
      </c>
      <c r="P543" t="s">
        <v>30</v>
      </c>
      <c r="Q543" t="s">
        <v>213</v>
      </c>
      <c r="R543">
        <v>72000000</v>
      </c>
      <c r="S543">
        <v>1995</v>
      </c>
      <c r="T543">
        <v>8.4</v>
      </c>
      <c r="U543">
        <v>3</v>
      </c>
      <c r="V543">
        <v>3600000</v>
      </c>
      <c r="W543" t="s">
        <v>21</v>
      </c>
    </row>
    <row r="544" spans="1:23" x14ac:dyDescent="0.3">
      <c r="A544" t="s">
        <v>34</v>
      </c>
      <c r="B544">
        <v>262</v>
      </c>
      <c r="C544">
        <v>125</v>
      </c>
      <c r="D544">
        <v>62647540</v>
      </c>
      <c r="E544" t="s">
        <v>24</v>
      </c>
      <c r="F544" t="s">
        <v>55</v>
      </c>
      <c r="G544" t="s">
        <v>58</v>
      </c>
      <c r="L544" t="s">
        <v>885</v>
      </c>
      <c r="M544">
        <v>143525</v>
      </c>
      <c r="N544">
        <v>657</v>
      </c>
      <c r="O544" t="s">
        <v>29</v>
      </c>
      <c r="P544" t="s">
        <v>244</v>
      </c>
      <c r="Q544" t="s">
        <v>213</v>
      </c>
      <c r="R544">
        <v>70000000</v>
      </c>
      <c r="S544">
        <v>2005</v>
      </c>
      <c r="T544">
        <v>7.1</v>
      </c>
      <c r="U544">
        <v>2.1</v>
      </c>
      <c r="V544">
        <v>-7352460</v>
      </c>
      <c r="W544" t="s">
        <v>38</v>
      </c>
    </row>
    <row r="545" spans="1:23" x14ac:dyDescent="0.3">
      <c r="A545" t="s">
        <v>886</v>
      </c>
      <c r="B545">
        <v>299</v>
      </c>
      <c r="C545">
        <v>87</v>
      </c>
      <c r="D545">
        <v>183132370</v>
      </c>
      <c r="E545" t="s">
        <v>25</v>
      </c>
      <c r="F545" t="s">
        <v>47</v>
      </c>
      <c r="G545" t="s">
        <v>48</v>
      </c>
      <c r="L545" t="s">
        <v>887</v>
      </c>
      <c r="M545">
        <v>259083</v>
      </c>
      <c r="N545">
        <v>763</v>
      </c>
      <c r="O545" t="s">
        <v>29</v>
      </c>
      <c r="P545" t="s">
        <v>30</v>
      </c>
      <c r="Q545" t="s">
        <v>31</v>
      </c>
      <c r="R545">
        <v>75000000</v>
      </c>
      <c r="S545">
        <v>2007</v>
      </c>
      <c r="T545">
        <v>7.4</v>
      </c>
      <c r="U545">
        <v>1.4</v>
      </c>
      <c r="V545">
        <v>108132370</v>
      </c>
      <c r="W545" t="s">
        <v>21</v>
      </c>
    </row>
    <row r="546" spans="1:23" x14ac:dyDescent="0.3">
      <c r="A546" t="s">
        <v>888</v>
      </c>
      <c r="B546">
        <v>128</v>
      </c>
      <c r="C546">
        <v>152</v>
      </c>
      <c r="D546">
        <v>27796042</v>
      </c>
      <c r="E546" t="s">
        <v>55</v>
      </c>
      <c r="F546" t="s">
        <v>44</v>
      </c>
      <c r="L546" t="s">
        <v>889</v>
      </c>
      <c r="M546">
        <v>45031</v>
      </c>
      <c r="N546">
        <v>376</v>
      </c>
      <c r="O546" t="s">
        <v>29</v>
      </c>
      <c r="P546" t="s">
        <v>30</v>
      </c>
      <c r="Q546" t="s">
        <v>52</v>
      </c>
      <c r="R546">
        <v>72000000</v>
      </c>
      <c r="S546">
        <v>2001</v>
      </c>
      <c r="T546">
        <v>6.9</v>
      </c>
      <c r="U546">
        <v>2.5</v>
      </c>
      <c r="V546">
        <v>-44203958</v>
      </c>
      <c r="W546" t="s">
        <v>38</v>
      </c>
    </row>
    <row r="547" spans="1:23" x14ac:dyDescent="0.3">
      <c r="A547" t="s">
        <v>589</v>
      </c>
      <c r="B547">
        <v>109</v>
      </c>
      <c r="C547">
        <v>116</v>
      </c>
      <c r="D547">
        <v>32616869</v>
      </c>
      <c r="E547" t="s">
        <v>24</v>
      </c>
      <c r="F547" t="s">
        <v>55</v>
      </c>
      <c r="G547" t="s">
        <v>61</v>
      </c>
      <c r="L547" t="s">
        <v>890</v>
      </c>
      <c r="M547">
        <v>34435</v>
      </c>
      <c r="N547">
        <v>346</v>
      </c>
      <c r="O547" t="s">
        <v>29</v>
      </c>
      <c r="P547" t="s">
        <v>30</v>
      </c>
      <c r="Q547" t="s">
        <v>31</v>
      </c>
      <c r="R547">
        <v>72000000</v>
      </c>
      <c r="S547">
        <v>2001</v>
      </c>
      <c r="T547">
        <v>4.5</v>
      </c>
      <c r="U547">
        <v>1.9</v>
      </c>
      <c r="V547">
        <v>-39383131</v>
      </c>
      <c r="W547" t="s">
        <v>38</v>
      </c>
    </row>
    <row r="548" spans="1:23" x14ac:dyDescent="0.3">
      <c r="A548" t="s">
        <v>672</v>
      </c>
      <c r="B548">
        <v>88</v>
      </c>
      <c r="C548">
        <v>109</v>
      </c>
      <c r="D548">
        <v>18947630</v>
      </c>
      <c r="E548" t="s">
        <v>25</v>
      </c>
      <c r="F548" t="s">
        <v>55</v>
      </c>
      <c r="G548" t="s">
        <v>49</v>
      </c>
      <c r="L548" t="s">
        <v>891</v>
      </c>
      <c r="M548">
        <v>11798</v>
      </c>
      <c r="N548">
        <v>124</v>
      </c>
      <c r="O548" t="s">
        <v>29</v>
      </c>
      <c r="P548" t="s">
        <v>545</v>
      </c>
      <c r="Q548" t="s">
        <v>52</v>
      </c>
      <c r="R548">
        <v>59660000</v>
      </c>
      <c r="S548">
        <v>2004</v>
      </c>
      <c r="T548">
        <v>7.1</v>
      </c>
      <c r="U548">
        <v>1.8</v>
      </c>
      <c r="V548">
        <v>-40712370</v>
      </c>
      <c r="W548" t="s">
        <v>38</v>
      </c>
    </row>
    <row r="549" spans="1:23" x14ac:dyDescent="0.3">
      <c r="A549" t="s">
        <v>285</v>
      </c>
      <c r="B549">
        <v>261</v>
      </c>
      <c r="C549">
        <v>108</v>
      </c>
      <c r="D549">
        <v>114195633</v>
      </c>
      <c r="E549" t="s">
        <v>55</v>
      </c>
      <c r="F549" t="s">
        <v>60</v>
      </c>
      <c r="G549" t="s">
        <v>44</v>
      </c>
      <c r="H549" t="s">
        <v>35</v>
      </c>
      <c r="L549" t="s">
        <v>892</v>
      </c>
      <c r="M549">
        <v>193770</v>
      </c>
      <c r="N549">
        <v>2003</v>
      </c>
      <c r="O549" t="s">
        <v>29</v>
      </c>
      <c r="P549" t="s">
        <v>30</v>
      </c>
      <c r="Q549" t="s">
        <v>31</v>
      </c>
      <c r="R549">
        <v>60000000</v>
      </c>
      <c r="S549">
        <v>2004</v>
      </c>
      <c r="T549">
        <v>6.5</v>
      </c>
      <c r="U549">
        <v>1.8</v>
      </c>
      <c r="V549">
        <v>54195633</v>
      </c>
      <c r="W549" t="s">
        <v>21</v>
      </c>
    </row>
    <row r="550" spans="1:23" x14ac:dyDescent="0.3">
      <c r="A550" t="s">
        <v>893</v>
      </c>
      <c r="B550">
        <v>73</v>
      </c>
      <c r="C550">
        <v>85</v>
      </c>
      <c r="D550">
        <v>144156464</v>
      </c>
      <c r="E550" t="s">
        <v>48</v>
      </c>
      <c r="F550" t="s">
        <v>49</v>
      </c>
      <c r="G550" t="s">
        <v>26</v>
      </c>
      <c r="L550" t="s">
        <v>894</v>
      </c>
      <c r="M550">
        <v>74343</v>
      </c>
      <c r="N550">
        <v>98</v>
      </c>
      <c r="O550" t="s">
        <v>29</v>
      </c>
      <c r="P550" t="s">
        <v>30</v>
      </c>
      <c r="Q550" t="s">
        <v>31</v>
      </c>
      <c r="R550">
        <v>71500000</v>
      </c>
      <c r="S550">
        <v>1998</v>
      </c>
      <c r="T550">
        <v>5.3</v>
      </c>
      <c r="U550">
        <v>1.4</v>
      </c>
      <c r="V550">
        <v>72656464</v>
      </c>
      <c r="W550" t="s">
        <v>21</v>
      </c>
    </row>
    <row r="551" spans="1:23" x14ac:dyDescent="0.3">
      <c r="A551" t="s">
        <v>285</v>
      </c>
      <c r="B551">
        <v>208</v>
      </c>
      <c r="C551">
        <v>106</v>
      </c>
      <c r="D551">
        <v>227965690</v>
      </c>
      <c r="E551" t="s">
        <v>55</v>
      </c>
      <c r="F551" t="s">
        <v>27</v>
      </c>
      <c r="G551" t="s">
        <v>35</v>
      </c>
      <c r="L551" t="s">
        <v>895</v>
      </c>
      <c r="M551">
        <v>271592</v>
      </c>
      <c r="N551">
        <v>2335</v>
      </c>
      <c r="O551" t="s">
        <v>29</v>
      </c>
      <c r="P551" t="s">
        <v>30</v>
      </c>
      <c r="Q551" t="s">
        <v>31</v>
      </c>
      <c r="R551">
        <v>72000000</v>
      </c>
      <c r="S551">
        <v>2002</v>
      </c>
      <c r="T551">
        <v>6.7</v>
      </c>
      <c r="U551">
        <v>1.8</v>
      </c>
      <c r="V551">
        <v>155965690</v>
      </c>
      <c r="W551" t="s">
        <v>21</v>
      </c>
    </row>
    <row r="552" spans="1:23" x14ac:dyDescent="0.3">
      <c r="A552" t="s">
        <v>82</v>
      </c>
      <c r="B552">
        <v>205</v>
      </c>
      <c r="C552">
        <v>93</v>
      </c>
      <c r="D552">
        <v>436471036</v>
      </c>
      <c r="E552" t="s">
        <v>25</v>
      </c>
      <c r="F552" t="s">
        <v>47</v>
      </c>
      <c r="G552" t="s">
        <v>48</v>
      </c>
      <c r="H552" t="s">
        <v>49</v>
      </c>
      <c r="I552" t="s">
        <v>26</v>
      </c>
      <c r="J552" t="s">
        <v>44</v>
      </c>
      <c r="L552" t="s">
        <v>896</v>
      </c>
      <c r="M552">
        <v>314630</v>
      </c>
      <c r="N552">
        <v>483</v>
      </c>
      <c r="O552" t="s">
        <v>29</v>
      </c>
      <c r="P552" t="s">
        <v>30</v>
      </c>
      <c r="Q552" t="s">
        <v>52</v>
      </c>
      <c r="R552">
        <v>150000000</v>
      </c>
      <c r="S552">
        <v>2004</v>
      </c>
      <c r="T552">
        <v>7.2</v>
      </c>
      <c r="U552">
        <v>1.6</v>
      </c>
      <c r="V552">
        <v>286471036</v>
      </c>
      <c r="W552" t="s">
        <v>21</v>
      </c>
    </row>
    <row r="553" spans="1:23" x14ac:dyDescent="0.3">
      <c r="A553" t="s">
        <v>126</v>
      </c>
      <c r="B553">
        <v>256</v>
      </c>
      <c r="C553">
        <v>117</v>
      </c>
      <c r="D553">
        <v>244052771</v>
      </c>
      <c r="E553" t="s">
        <v>25</v>
      </c>
      <c r="F553" t="s">
        <v>47</v>
      </c>
      <c r="G553" t="s">
        <v>48</v>
      </c>
      <c r="H553" t="s">
        <v>49</v>
      </c>
      <c r="I553" t="s">
        <v>61</v>
      </c>
      <c r="L553" t="s">
        <v>897</v>
      </c>
      <c r="M553">
        <v>263853</v>
      </c>
      <c r="N553">
        <v>584</v>
      </c>
      <c r="O553" t="s">
        <v>29</v>
      </c>
      <c r="P553" t="s">
        <v>30</v>
      </c>
      <c r="Q553" t="s">
        <v>118</v>
      </c>
      <c r="R553">
        <v>120000000</v>
      </c>
      <c r="S553">
        <v>2006</v>
      </c>
      <c r="T553">
        <v>7.2</v>
      </c>
      <c r="U553">
        <v>2</v>
      </c>
      <c r="V553">
        <v>124052771</v>
      </c>
      <c r="W553" t="s">
        <v>21</v>
      </c>
    </row>
    <row r="554" spans="1:23" x14ac:dyDescent="0.3">
      <c r="A554" t="s">
        <v>898</v>
      </c>
      <c r="B554">
        <v>103</v>
      </c>
      <c r="C554">
        <v>116</v>
      </c>
      <c r="D554">
        <v>152149590</v>
      </c>
      <c r="E554" t="s">
        <v>48</v>
      </c>
      <c r="F554" t="s">
        <v>44</v>
      </c>
      <c r="L554" t="s">
        <v>899</v>
      </c>
      <c r="M554">
        <v>74274</v>
      </c>
      <c r="N554">
        <v>255</v>
      </c>
      <c r="O554" t="s">
        <v>29</v>
      </c>
      <c r="P554" t="s">
        <v>30</v>
      </c>
      <c r="Q554" t="s">
        <v>52</v>
      </c>
      <c r="R554">
        <v>70000000</v>
      </c>
      <c r="S554">
        <v>1999</v>
      </c>
      <c r="T554">
        <v>5.5</v>
      </c>
      <c r="U554">
        <v>1.9</v>
      </c>
      <c r="V554">
        <v>82149590</v>
      </c>
      <c r="W554" t="s">
        <v>21</v>
      </c>
    </row>
    <row r="555" spans="1:23" x14ac:dyDescent="0.3">
      <c r="A555" t="s">
        <v>175</v>
      </c>
      <c r="B555">
        <v>191</v>
      </c>
      <c r="C555">
        <v>132</v>
      </c>
      <c r="D555">
        <v>141204016</v>
      </c>
      <c r="E555" t="s">
        <v>24</v>
      </c>
      <c r="F555" t="s">
        <v>25</v>
      </c>
      <c r="G555" t="s">
        <v>35</v>
      </c>
      <c r="L555" t="s">
        <v>900</v>
      </c>
      <c r="M555">
        <v>142569</v>
      </c>
      <c r="N555">
        <v>737</v>
      </c>
      <c r="O555" t="s">
        <v>29</v>
      </c>
      <c r="P555" t="s">
        <v>30</v>
      </c>
      <c r="Q555" t="s">
        <v>31</v>
      </c>
      <c r="R555">
        <v>70000000</v>
      </c>
      <c r="S555">
        <v>2002</v>
      </c>
      <c r="T555">
        <v>5.8</v>
      </c>
      <c r="U555">
        <v>2.2000000000000002</v>
      </c>
      <c r="V555">
        <v>71204016</v>
      </c>
      <c r="W555" t="s">
        <v>21</v>
      </c>
    </row>
    <row r="556" spans="1:23" x14ac:dyDescent="0.3">
      <c r="A556" t="s">
        <v>901</v>
      </c>
      <c r="B556">
        <v>147</v>
      </c>
      <c r="C556">
        <v>92</v>
      </c>
      <c r="D556">
        <v>162495848</v>
      </c>
      <c r="E556" t="s">
        <v>25</v>
      </c>
      <c r="F556" t="s">
        <v>47</v>
      </c>
      <c r="G556" t="s">
        <v>48</v>
      </c>
      <c r="H556" t="s">
        <v>49</v>
      </c>
      <c r="I556" t="s">
        <v>26</v>
      </c>
      <c r="L556" t="s">
        <v>902</v>
      </c>
      <c r="M556">
        <v>34359</v>
      </c>
      <c r="N556">
        <v>133</v>
      </c>
      <c r="O556" t="s">
        <v>29</v>
      </c>
      <c r="P556" t="s">
        <v>30</v>
      </c>
      <c r="Q556" t="s">
        <v>52</v>
      </c>
      <c r="R556">
        <v>74000000</v>
      </c>
      <c r="S556">
        <v>2015</v>
      </c>
      <c r="T556">
        <v>6</v>
      </c>
      <c r="U556">
        <v>1.5</v>
      </c>
      <c r="V556">
        <v>88495848</v>
      </c>
      <c r="W556" t="s">
        <v>21</v>
      </c>
    </row>
    <row r="557" spans="1:23" x14ac:dyDescent="0.3">
      <c r="A557" t="s">
        <v>265</v>
      </c>
      <c r="B557">
        <v>79</v>
      </c>
      <c r="C557">
        <v>139</v>
      </c>
      <c r="D557">
        <v>136448821</v>
      </c>
      <c r="E557" t="s">
        <v>56</v>
      </c>
      <c r="F557" t="s">
        <v>35</v>
      </c>
      <c r="L557" t="s">
        <v>903</v>
      </c>
      <c r="M557">
        <v>98989</v>
      </c>
      <c r="N557">
        <v>158</v>
      </c>
      <c r="O557" t="s">
        <v>29</v>
      </c>
      <c r="P557" t="s">
        <v>30</v>
      </c>
      <c r="Q557" t="s">
        <v>213</v>
      </c>
      <c r="R557">
        <v>80000000</v>
      </c>
      <c r="S557">
        <v>1996</v>
      </c>
      <c r="T557">
        <v>6.6</v>
      </c>
      <c r="U557">
        <v>2.2999999999999998</v>
      </c>
      <c r="V557">
        <v>56448821</v>
      </c>
      <c r="W557" t="s">
        <v>21</v>
      </c>
    </row>
    <row r="558" spans="1:23" x14ac:dyDescent="0.3">
      <c r="A558" t="s">
        <v>503</v>
      </c>
      <c r="B558">
        <v>486</v>
      </c>
      <c r="C558">
        <v>153</v>
      </c>
      <c r="D558">
        <v>120523073</v>
      </c>
      <c r="E558" t="s">
        <v>25</v>
      </c>
      <c r="F558" t="s">
        <v>55</v>
      </c>
      <c r="G558" t="s">
        <v>58</v>
      </c>
      <c r="L558" t="s">
        <v>904</v>
      </c>
      <c r="M558">
        <v>885175</v>
      </c>
      <c r="N558">
        <v>1527</v>
      </c>
      <c r="O558" t="s">
        <v>29</v>
      </c>
      <c r="P558" t="s">
        <v>30</v>
      </c>
      <c r="Q558" t="s">
        <v>213</v>
      </c>
      <c r="R558">
        <v>75000000</v>
      </c>
      <c r="S558">
        <v>2009</v>
      </c>
      <c r="T558">
        <v>8.3000000000000007</v>
      </c>
      <c r="U558">
        <v>2.6</v>
      </c>
      <c r="V558">
        <v>45523073</v>
      </c>
      <c r="W558" t="s">
        <v>21</v>
      </c>
    </row>
    <row r="559" spans="1:23" x14ac:dyDescent="0.3">
      <c r="A559" t="s">
        <v>149</v>
      </c>
      <c r="B559">
        <v>75</v>
      </c>
      <c r="C559">
        <v>142</v>
      </c>
      <c r="D559">
        <v>119654900</v>
      </c>
      <c r="E559" t="s">
        <v>25</v>
      </c>
      <c r="F559" t="s">
        <v>48</v>
      </c>
      <c r="G559" t="s">
        <v>49</v>
      </c>
      <c r="H559" t="s">
        <v>26</v>
      </c>
      <c r="L559" t="s">
        <v>905</v>
      </c>
      <c r="M559">
        <v>182802</v>
      </c>
      <c r="N559">
        <v>363</v>
      </c>
      <c r="O559" t="s">
        <v>29</v>
      </c>
      <c r="P559" t="s">
        <v>30</v>
      </c>
      <c r="Q559" t="s">
        <v>52</v>
      </c>
      <c r="R559">
        <v>70000000</v>
      </c>
      <c r="S559">
        <v>1991</v>
      </c>
      <c r="T559">
        <v>6.7</v>
      </c>
      <c r="U559">
        <v>2.4</v>
      </c>
      <c r="V559">
        <v>49654900</v>
      </c>
      <c r="W559" t="s">
        <v>21</v>
      </c>
    </row>
    <row r="560" spans="1:23" x14ac:dyDescent="0.3">
      <c r="A560" t="s">
        <v>589</v>
      </c>
      <c r="B560">
        <v>142</v>
      </c>
      <c r="C560">
        <v>124</v>
      </c>
      <c r="D560">
        <v>117541000</v>
      </c>
      <c r="E560" t="s">
        <v>24</v>
      </c>
      <c r="F560" t="s">
        <v>35</v>
      </c>
      <c r="L560" t="s">
        <v>906</v>
      </c>
      <c r="M560">
        <v>269858</v>
      </c>
      <c r="N560">
        <v>316</v>
      </c>
      <c r="O560" t="s">
        <v>29</v>
      </c>
      <c r="P560" t="s">
        <v>30</v>
      </c>
      <c r="Q560" t="s">
        <v>213</v>
      </c>
      <c r="R560">
        <v>70000000</v>
      </c>
      <c r="S560">
        <v>1990</v>
      </c>
      <c r="T560">
        <v>7.1</v>
      </c>
      <c r="U560">
        <v>2.1</v>
      </c>
      <c r="V560">
        <v>47541000</v>
      </c>
      <c r="W560" t="s">
        <v>21</v>
      </c>
    </row>
    <row r="561" spans="1:23" x14ac:dyDescent="0.3">
      <c r="A561" t="s">
        <v>907</v>
      </c>
      <c r="B561">
        <v>144</v>
      </c>
      <c r="C561">
        <v>117</v>
      </c>
      <c r="D561">
        <v>116643346</v>
      </c>
      <c r="E561" t="s">
        <v>24</v>
      </c>
      <c r="F561" t="s">
        <v>25</v>
      </c>
      <c r="G561" t="s">
        <v>56</v>
      </c>
      <c r="H561" t="s">
        <v>35</v>
      </c>
      <c r="L561" t="s">
        <v>908</v>
      </c>
      <c r="M561">
        <v>119807</v>
      </c>
      <c r="N561">
        <v>340</v>
      </c>
      <c r="O561" t="s">
        <v>29</v>
      </c>
      <c r="P561" t="s">
        <v>30</v>
      </c>
      <c r="Q561" t="s">
        <v>31</v>
      </c>
      <c r="R561">
        <v>80000000</v>
      </c>
      <c r="S561">
        <v>2003</v>
      </c>
      <c r="T561">
        <v>6</v>
      </c>
      <c r="U561">
        <v>2</v>
      </c>
      <c r="V561">
        <v>36643346</v>
      </c>
      <c r="W561" t="s">
        <v>21</v>
      </c>
    </row>
    <row r="562" spans="1:23" x14ac:dyDescent="0.3">
      <c r="A562" t="s">
        <v>909</v>
      </c>
      <c r="B562">
        <v>153</v>
      </c>
      <c r="C562">
        <v>141</v>
      </c>
      <c r="D562">
        <v>100614858</v>
      </c>
      <c r="E562" t="s">
        <v>26</v>
      </c>
      <c r="F562" t="s">
        <v>60</v>
      </c>
      <c r="G562" t="s">
        <v>44</v>
      </c>
      <c r="H562" t="s">
        <v>27</v>
      </c>
      <c r="I562" t="s">
        <v>35</v>
      </c>
      <c r="L562" t="s">
        <v>910</v>
      </c>
      <c r="M562">
        <v>206776</v>
      </c>
      <c r="N562">
        <v>1248</v>
      </c>
      <c r="O562" t="s">
        <v>29</v>
      </c>
      <c r="P562" t="s">
        <v>30</v>
      </c>
      <c r="Q562" t="s">
        <v>213</v>
      </c>
      <c r="R562">
        <v>68000000</v>
      </c>
      <c r="S562">
        <v>2001</v>
      </c>
      <c r="T562">
        <v>6.9</v>
      </c>
      <c r="U562">
        <v>2.4</v>
      </c>
      <c r="V562">
        <v>32614858</v>
      </c>
      <c r="W562" t="s">
        <v>21</v>
      </c>
    </row>
    <row r="563" spans="1:23" x14ac:dyDescent="0.3">
      <c r="A563" t="s">
        <v>285</v>
      </c>
      <c r="B563">
        <v>284</v>
      </c>
      <c r="C563">
        <v>110</v>
      </c>
      <c r="D563">
        <v>42272747</v>
      </c>
      <c r="E563" t="s">
        <v>55</v>
      </c>
      <c r="F563" t="s">
        <v>26</v>
      </c>
      <c r="G563" t="s">
        <v>60</v>
      </c>
      <c r="H563" t="s">
        <v>35</v>
      </c>
      <c r="L563" t="s">
        <v>911</v>
      </c>
      <c r="M563">
        <v>78635</v>
      </c>
      <c r="N563">
        <v>1040</v>
      </c>
      <c r="O563" t="s">
        <v>29</v>
      </c>
      <c r="P563" t="s">
        <v>30</v>
      </c>
      <c r="Q563" t="s">
        <v>31</v>
      </c>
      <c r="R563">
        <v>70000000</v>
      </c>
      <c r="S563">
        <v>2006</v>
      </c>
      <c r="T563">
        <v>5.6</v>
      </c>
      <c r="U563">
        <v>1.8</v>
      </c>
      <c r="V563">
        <v>-27727253</v>
      </c>
      <c r="W563" t="s">
        <v>38</v>
      </c>
    </row>
    <row r="564" spans="1:23" x14ac:dyDescent="0.3">
      <c r="A564" t="s">
        <v>653</v>
      </c>
      <c r="B564">
        <v>247</v>
      </c>
      <c r="C564">
        <v>109</v>
      </c>
      <c r="D564">
        <v>80281096</v>
      </c>
      <c r="E564" t="s">
        <v>24</v>
      </c>
      <c r="F564" t="s">
        <v>57</v>
      </c>
      <c r="G564" t="s">
        <v>27</v>
      </c>
      <c r="H564" t="s">
        <v>35</v>
      </c>
      <c r="L564" t="s">
        <v>912</v>
      </c>
      <c r="M564">
        <v>143628</v>
      </c>
      <c r="N564">
        <v>1283</v>
      </c>
      <c r="O564" t="s">
        <v>29</v>
      </c>
      <c r="P564" t="s">
        <v>30</v>
      </c>
      <c r="Q564" t="s">
        <v>31</v>
      </c>
      <c r="R564">
        <v>60000000</v>
      </c>
      <c r="S564">
        <v>2004</v>
      </c>
      <c r="T564">
        <v>5.6</v>
      </c>
      <c r="U564">
        <v>1.8</v>
      </c>
      <c r="V564">
        <v>20281096</v>
      </c>
      <c r="W564" t="s">
        <v>21</v>
      </c>
    </row>
    <row r="565" spans="1:23" x14ac:dyDescent="0.3">
      <c r="A565" t="s">
        <v>893</v>
      </c>
      <c r="B565">
        <v>107</v>
      </c>
      <c r="C565">
        <v>88</v>
      </c>
      <c r="D565">
        <v>219613391</v>
      </c>
      <c r="E565" t="s">
        <v>47</v>
      </c>
      <c r="F565" t="s">
        <v>48</v>
      </c>
      <c r="G565" t="s">
        <v>49</v>
      </c>
      <c r="H565" t="s">
        <v>26</v>
      </c>
      <c r="I565" t="s">
        <v>59</v>
      </c>
      <c r="L565" t="s">
        <v>913</v>
      </c>
      <c r="M565">
        <v>31649</v>
      </c>
      <c r="N565">
        <v>98</v>
      </c>
      <c r="O565" t="s">
        <v>29</v>
      </c>
      <c r="P565" t="s">
        <v>30</v>
      </c>
      <c r="Q565" t="s">
        <v>52</v>
      </c>
      <c r="R565">
        <v>75000000</v>
      </c>
      <c r="S565">
        <v>2009</v>
      </c>
      <c r="T565">
        <v>4.5</v>
      </c>
      <c r="U565">
        <v>1.5</v>
      </c>
      <c r="V565">
        <v>144613391</v>
      </c>
      <c r="W565" t="s">
        <v>21</v>
      </c>
    </row>
    <row r="566" spans="1:23" x14ac:dyDescent="0.3">
      <c r="A566" t="s">
        <v>914</v>
      </c>
      <c r="B566">
        <v>141</v>
      </c>
      <c r="C566">
        <v>124</v>
      </c>
      <c r="D566">
        <v>78120196</v>
      </c>
      <c r="E566" t="s">
        <v>24</v>
      </c>
      <c r="F566" t="s">
        <v>55</v>
      </c>
      <c r="G566" t="s">
        <v>54</v>
      </c>
      <c r="H566" t="s">
        <v>58</v>
      </c>
      <c r="L566" t="s">
        <v>915</v>
      </c>
      <c r="M566">
        <v>103241</v>
      </c>
      <c r="N566">
        <v>742</v>
      </c>
      <c r="O566" t="s">
        <v>29</v>
      </c>
      <c r="P566" t="s">
        <v>30</v>
      </c>
      <c r="Q566" t="s">
        <v>213</v>
      </c>
      <c r="R566">
        <v>75000000</v>
      </c>
      <c r="S566">
        <v>2002</v>
      </c>
      <c r="T566">
        <v>7.1</v>
      </c>
      <c r="U566">
        <v>2.1</v>
      </c>
      <c r="V566">
        <v>3120196</v>
      </c>
      <c r="W566" t="s">
        <v>21</v>
      </c>
    </row>
    <row r="567" spans="1:23" x14ac:dyDescent="0.3">
      <c r="A567" t="s">
        <v>843</v>
      </c>
      <c r="B567">
        <v>358</v>
      </c>
      <c r="C567">
        <v>119</v>
      </c>
      <c r="D567">
        <v>98895417</v>
      </c>
      <c r="E567" t="s">
        <v>24</v>
      </c>
      <c r="F567" t="s">
        <v>35</v>
      </c>
      <c r="L567" t="s">
        <v>916</v>
      </c>
      <c r="M567">
        <v>203154</v>
      </c>
      <c r="N567">
        <v>698</v>
      </c>
      <c r="O567" t="s">
        <v>29</v>
      </c>
      <c r="P567" t="s">
        <v>30</v>
      </c>
      <c r="Q567" t="s">
        <v>213</v>
      </c>
      <c r="R567">
        <v>70000000</v>
      </c>
      <c r="S567">
        <v>2013</v>
      </c>
      <c r="T567">
        <v>6.5</v>
      </c>
      <c r="U567">
        <v>2</v>
      </c>
      <c r="V567">
        <v>28895417</v>
      </c>
      <c r="W567" t="s">
        <v>21</v>
      </c>
    </row>
    <row r="568" spans="1:23" x14ac:dyDescent="0.3">
      <c r="A568" t="s">
        <v>917</v>
      </c>
      <c r="B568">
        <v>160</v>
      </c>
      <c r="C568">
        <v>103</v>
      </c>
      <c r="D568">
        <v>70117571</v>
      </c>
      <c r="E568" t="s">
        <v>24</v>
      </c>
      <c r="F568" t="s">
        <v>25</v>
      </c>
      <c r="G568" t="s">
        <v>27</v>
      </c>
      <c r="H568" t="s">
        <v>35</v>
      </c>
      <c r="L568" t="s">
        <v>918</v>
      </c>
      <c r="M568">
        <v>56741</v>
      </c>
      <c r="N568">
        <v>515</v>
      </c>
      <c r="O568" t="s">
        <v>29</v>
      </c>
      <c r="P568" t="s">
        <v>30</v>
      </c>
      <c r="Q568" t="s">
        <v>52</v>
      </c>
      <c r="R568">
        <v>58000000</v>
      </c>
      <c r="S568">
        <v>1998</v>
      </c>
      <c r="T568">
        <v>6.4</v>
      </c>
      <c r="U568">
        <v>1.7</v>
      </c>
      <c r="V568">
        <v>12117571</v>
      </c>
      <c r="W568" t="s">
        <v>21</v>
      </c>
    </row>
    <row r="569" spans="1:23" x14ac:dyDescent="0.3">
      <c r="A569" t="s">
        <v>273</v>
      </c>
      <c r="B569">
        <v>355</v>
      </c>
      <c r="C569">
        <v>116</v>
      </c>
      <c r="D569">
        <v>83552429</v>
      </c>
      <c r="E569" t="s">
        <v>24</v>
      </c>
      <c r="F569" t="s">
        <v>27</v>
      </c>
      <c r="L569" t="s">
        <v>919</v>
      </c>
      <c r="M569">
        <v>154955</v>
      </c>
      <c r="N569">
        <v>800</v>
      </c>
      <c r="O569" t="s">
        <v>29</v>
      </c>
      <c r="P569" t="s">
        <v>30</v>
      </c>
      <c r="Q569" t="s">
        <v>31</v>
      </c>
      <c r="R569">
        <v>70000000</v>
      </c>
      <c r="S569">
        <v>2011</v>
      </c>
      <c r="T569">
        <v>5.8</v>
      </c>
      <c r="U569">
        <v>1.9</v>
      </c>
      <c r="V569">
        <v>13552429</v>
      </c>
      <c r="W569" t="s">
        <v>21</v>
      </c>
    </row>
    <row r="570" spans="1:23" x14ac:dyDescent="0.3">
      <c r="A570" t="s">
        <v>111</v>
      </c>
      <c r="B570">
        <v>235</v>
      </c>
      <c r="C570">
        <v>125</v>
      </c>
      <c r="D570">
        <v>66257002</v>
      </c>
      <c r="E570" t="s">
        <v>25</v>
      </c>
      <c r="F570" t="s">
        <v>55</v>
      </c>
      <c r="G570" t="s">
        <v>26</v>
      </c>
      <c r="L570" t="s">
        <v>920</v>
      </c>
      <c r="M570">
        <v>350698</v>
      </c>
      <c r="N570">
        <v>816</v>
      </c>
      <c r="O570" t="s">
        <v>29</v>
      </c>
      <c r="P570" t="s">
        <v>30</v>
      </c>
      <c r="Q570" t="s">
        <v>31</v>
      </c>
      <c r="R570">
        <v>70000000</v>
      </c>
      <c r="S570">
        <v>2003</v>
      </c>
      <c r="T570">
        <v>8</v>
      </c>
      <c r="U570">
        <v>2.1</v>
      </c>
      <c r="V570">
        <v>-3742998</v>
      </c>
      <c r="W570" t="s">
        <v>38</v>
      </c>
    </row>
    <row r="571" spans="1:23" x14ac:dyDescent="0.3">
      <c r="A571" t="s">
        <v>836</v>
      </c>
      <c r="B571">
        <v>59</v>
      </c>
      <c r="C571">
        <v>125</v>
      </c>
      <c r="D571">
        <v>65012000</v>
      </c>
      <c r="E571" t="s">
        <v>55</v>
      </c>
      <c r="F571" t="s">
        <v>57</v>
      </c>
      <c r="G571" t="s">
        <v>44</v>
      </c>
      <c r="H571" t="s">
        <v>35</v>
      </c>
      <c r="L571" t="s">
        <v>921</v>
      </c>
      <c r="M571">
        <v>43559</v>
      </c>
      <c r="N571">
        <v>137</v>
      </c>
      <c r="O571" t="s">
        <v>29</v>
      </c>
      <c r="P571" t="s">
        <v>30</v>
      </c>
      <c r="Q571" t="s">
        <v>213</v>
      </c>
      <c r="R571">
        <v>70000000</v>
      </c>
      <c r="S571">
        <v>1994</v>
      </c>
      <c r="T571">
        <v>6.2</v>
      </c>
      <c r="U571">
        <v>2.1</v>
      </c>
      <c r="V571">
        <v>-4988000</v>
      </c>
      <c r="W571" t="s">
        <v>38</v>
      </c>
    </row>
    <row r="572" spans="1:23" x14ac:dyDescent="0.3">
      <c r="A572" t="s">
        <v>149</v>
      </c>
      <c r="B572">
        <v>388</v>
      </c>
      <c r="C572">
        <v>146</v>
      </c>
      <c r="D572">
        <v>79883359</v>
      </c>
      <c r="E572" t="s">
        <v>55</v>
      </c>
      <c r="F572" t="s">
        <v>58</v>
      </c>
      <c r="L572" t="s">
        <v>922</v>
      </c>
      <c r="M572">
        <v>116159</v>
      </c>
      <c r="N572">
        <v>488</v>
      </c>
      <c r="O572" t="s">
        <v>29</v>
      </c>
      <c r="P572" t="s">
        <v>30</v>
      </c>
      <c r="Q572" t="s">
        <v>31</v>
      </c>
      <c r="R572">
        <v>66000000</v>
      </c>
      <c r="S572">
        <v>2011</v>
      </c>
      <c r="T572">
        <v>7.2</v>
      </c>
      <c r="U572">
        <v>2.4</v>
      </c>
      <c r="V572">
        <v>13883359</v>
      </c>
      <c r="W572" t="s">
        <v>21</v>
      </c>
    </row>
    <row r="573" spans="1:23" x14ac:dyDescent="0.3">
      <c r="A573" t="s">
        <v>923</v>
      </c>
      <c r="B573">
        <v>371</v>
      </c>
      <c r="C573">
        <v>118</v>
      </c>
      <c r="D573">
        <v>78031620</v>
      </c>
      <c r="E573" t="s">
        <v>55</v>
      </c>
      <c r="F573" t="s">
        <v>58</v>
      </c>
      <c r="L573" t="s">
        <v>924</v>
      </c>
      <c r="M573">
        <v>102248</v>
      </c>
      <c r="N573">
        <v>403</v>
      </c>
      <c r="O573" t="s">
        <v>29</v>
      </c>
      <c r="P573" t="s">
        <v>30</v>
      </c>
      <c r="Q573" t="s">
        <v>31</v>
      </c>
      <c r="R573">
        <v>70000000</v>
      </c>
      <c r="S573">
        <v>2014</v>
      </c>
      <c r="T573">
        <v>6.1</v>
      </c>
      <c r="U573">
        <v>2</v>
      </c>
      <c r="V573">
        <v>8031620</v>
      </c>
      <c r="W573" t="s">
        <v>21</v>
      </c>
    </row>
    <row r="574" spans="1:23" x14ac:dyDescent="0.3">
      <c r="A574" t="s">
        <v>23</v>
      </c>
      <c r="B574">
        <v>82</v>
      </c>
      <c r="C574">
        <v>171</v>
      </c>
      <c r="D574">
        <v>54222000</v>
      </c>
      <c r="E574" t="s">
        <v>25</v>
      </c>
      <c r="F574" t="s">
        <v>55</v>
      </c>
      <c r="G574" t="s">
        <v>27</v>
      </c>
      <c r="H574" t="s">
        <v>35</v>
      </c>
      <c r="L574" t="s">
        <v>925</v>
      </c>
      <c r="M574">
        <v>131217</v>
      </c>
      <c r="N574">
        <v>380</v>
      </c>
      <c r="O574" t="s">
        <v>29</v>
      </c>
      <c r="P574" t="s">
        <v>30</v>
      </c>
      <c r="Q574" t="s">
        <v>31</v>
      </c>
      <c r="R574">
        <v>69500000</v>
      </c>
      <c r="S574">
        <v>1989</v>
      </c>
      <c r="T574">
        <v>7.6</v>
      </c>
      <c r="U574">
        <v>2.8</v>
      </c>
      <c r="V574">
        <v>-15278000</v>
      </c>
      <c r="W574" t="s">
        <v>38</v>
      </c>
    </row>
    <row r="575" spans="1:23" x14ac:dyDescent="0.3">
      <c r="A575" t="s">
        <v>241</v>
      </c>
      <c r="B575">
        <v>297</v>
      </c>
      <c r="C575">
        <v>136</v>
      </c>
      <c r="D575">
        <v>52474616</v>
      </c>
      <c r="E575" t="s">
        <v>55</v>
      </c>
      <c r="L575" t="s">
        <v>926</v>
      </c>
      <c r="M575">
        <v>84118</v>
      </c>
      <c r="N575">
        <v>245</v>
      </c>
      <c r="O575" t="s">
        <v>29</v>
      </c>
      <c r="P575" t="s">
        <v>30</v>
      </c>
      <c r="Q575" t="s">
        <v>31</v>
      </c>
      <c r="R575">
        <v>70000000</v>
      </c>
      <c r="S575">
        <v>2010</v>
      </c>
      <c r="T575">
        <v>6.3</v>
      </c>
      <c r="U575">
        <v>2.2999999999999998</v>
      </c>
      <c r="V575">
        <v>-17525384</v>
      </c>
      <c r="W575" t="s">
        <v>38</v>
      </c>
    </row>
    <row r="576" spans="1:23" x14ac:dyDescent="0.3">
      <c r="A576" t="s">
        <v>927</v>
      </c>
      <c r="B576">
        <v>261</v>
      </c>
      <c r="C576">
        <v>92</v>
      </c>
      <c r="D576">
        <v>55942830</v>
      </c>
      <c r="E576" t="s">
        <v>24</v>
      </c>
      <c r="F576" t="s">
        <v>55</v>
      </c>
      <c r="G576" t="s">
        <v>26</v>
      </c>
      <c r="H576" t="s">
        <v>57</v>
      </c>
      <c r="I576" t="s">
        <v>58</v>
      </c>
      <c r="L576" t="s">
        <v>928</v>
      </c>
      <c r="M576">
        <v>138582</v>
      </c>
      <c r="N576">
        <v>423</v>
      </c>
      <c r="O576" t="s">
        <v>29</v>
      </c>
      <c r="P576" t="s">
        <v>30</v>
      </c>
      <c r="Q576" t="s">
        <v>31</v>
      </c>
      <c r="R576">
        <v>70000000</v>
      </c>
      <c r="S576">
        <v>2014</v>
      </c>
      <c r="T576">
        <v>6.3</v>
      </c>
      <c r="U576">
        <v>1.5</v>
      </c>
      <c r="V576">
        <v>-14057170</v>
      </c>
      <c r="W576" t="s">
        <v>38</v>
      </c>
    </row>
    <row r="577" spans="1:23" x14ac:dyDescent="0.3">
      <c r="A577" t="s">
        <v>313</v>
      </c>
      <c r="B577">
        <v>120</v>
      </c>
      <c r="C577">
        <v>116</v>
      </c>
      <c r="D577">
        <v>40932372</v>
      </c>
      <c r="E577" t="s">
        <v>24</v>
      </c>
      <c r="F577" t="s">
        <v>35</v>
      </c>
      <c r="L577" t="s">
        <v>929</v>
      </c>
      <c r="M577">
        <v>58023</v>
      </c>
      <c r="N577">
        <v>281</v>
      </c>
      <c r="O577" t="s">
        <v>29</v>
      </c>
      <c r="P577" t="s">
        <v>30</v>
      </c>
      <c r="Q577" t="s">
        <v>213</v>
      </c>
      <c r="R577">
        <v>70000000</v>
      </c>
      <c r="S577">
        <v>1998</v>
      </c>
      <c r="T577">
        <v>6.3</v>
      </c>
      <c r="U577">
        <v>1.9</v>
      </c>
      <c r="V577">
        <v>-29067628</v>
      </c>
      <c r="W577" t="s">
        <v>38</v>
      </c>
    </row>
    <row r="578" spans="1:23" x14ac:dyDescent="0.3">
      <c r="A578" t="s">
        <v>221</v>
      </c>
      <c r="B578">
        <v>228</v>
      </c>
      <c r="C578">
        <v>127</v>
      </c>
      <c r="D578">
        <v>38345403</v>
      </c>
      <c r="E578" t="s">
        <v>25</v>
      </c>
      <c r="F578" t="s">
        <v>49</v>
      </c>
      <c r="G578" t="s">
        <v>26</v>
      </c>
      <c r="H578" t="s">
        <v>44</v>
      </c>
      <c r="L578" t="s">
        <v>930</v>
      </c>
      <c r="M578">
        <v>212085</v>
      </c>
      <c r="N578">
        <v>492</v>
      </c>
      <c r="O578" t="s">
        <v>29</v>
      </c>
      <c r="P578" t="s">
        <v>37</v>
      </c>
      <c r="Q578" t="s">
        <v>31</v>
      </c>
      <c r="R578">
        <v>70000000</v>
      </c>
      <c r="S578">
        <v>2007</v>
      </c>
      <c r="T578">
        <v>7.7</v>
      </c>
      <c r="U578">
        <v>2.1</v>
      </c>
      <c r="V578">
        <v>-31654597</v>
      </c>
      <c r="W578" t="s">
        <v>38</v>
      </c>
    </row>
    <row r="579" spans="1:23" x14ac:dyDescent="0.3">
      <c r="A579" t="s">
        <v>672</v>
      </c>
      <c r="B579">
        <v>76</v>
      </c>
      <c r="C579">
        <v>136</v>
      </c>
      <c r="D579">
        <v>37901509</v>
      </c>
      <c r="E579" t="s">
        <v>25</v>
      </c>
      <c r="F579" t="s">
        <v>242</v>
      </c>
      <c r="G579" t="s">
        <v>55</v>
      </c>
      <c r="H579" t="s">
        <v>54</v>
      </c>
      <c r="I579" t="s">
        <v>58</v>
      </c>
      <c r="L579" t="s">
        <v>931</v>
      </c>
      <c r="M579">
        <v>96385</v>
      </c>
      <c r="N579">
        <v>119</v>
      </c>
      <c r="O579" t="s">
        <v>29</v>
      </c>
      <c r="P579" t="s">
        <v>30</v>
      </c>
      <c r="Q579" t="s">
        <v>31</v>
      </c>
      <c r="R579">
        <v>70000000</v>
      </c>
      <c r="S579">
        <v>1997</v>
      </c>
      <c r="T579">
        <v>7</v>
      </c>
      <c r="U579">
        <v>2.2999999999999998</v>
      </c>
      <c r="V579">
        <v>-32098491</v>
      </c>
      <c r="W579" t="s">
        <v>38</v>
      </c>
    </row>
    <row r="580" spans="1:23" x14ac:dyDescent="0.3">
      <c r="A580" t="s">
        <v>265</v>
      </c>
      <c r="B580">
        <v>185</v>
      </c>
      <c r="C580">
        <v>111</v>
      </c>
      <c r="D580">
        <v>48430355</v>
      </c>
      <c r="E580" t="s">
        <v>48</v>
      </c>
      <c r="F580" t="s">
        <v>55</v>
      </c>
      <c r="L580" t="s">
        <v>932</v>
      </c>
      <c r="M580">
        <v>43709</v>
      </c>
      <c r="N580">
        <v>141</v>
      </c>
      <c r="O580" t="s">
        <v>29</v>
      </c>
      <c r="P580" t="s">
        <v>30</v>
      </c>
      <c r="Q580" t="s">
        <v>31</v>
      </c>
      <c r="R580">
        <v>70000000</v>
      </c>
      <c r="S580">
        <v>2011</v>
      </c>
      <c r="T580">
        <v>5.3</v>
      </c>
      <c r="U580">
        <v>1.8</v>
      </c>
      <c r="V580">
        <v>-21569645</v>
      </c>
      <c r="W580" t="s">
        <v>38</v>
      </c>
    </row>
    <row r="581" spans="1:23" x14ac:dyDescent="0.3">
      <c r="A581" t="s">
        <v>394</v>
      </c>
      <c r="B581">
        <v>128</v>
      </c>
      <c r="C581">
        <v>116</v>
      </c>
      <c r="D581">
        <v>30157016</v>
      </c>
      <c r="E581" t="s">
        <v>24</v>
      </c>
      <c r="F581" t="s">
        <v>25</v>
      </c>
      <c r="G581" t="s">
        <v>48</v>
      </c>
      <c r="H581" t="s">
        <v>35</v>
      </c>
      <c r="L581" t="s">
        <v>933</v>
      </c>
      <c r="M581">
        <v>39659</v>
      </c>
      <c r="N581">
        <v>189</v>
      </c>
      <c r="O581" t="s">
        <v>29</v>
      </c>
      <c r="P581" t="s">
        <v>30</v>
      </c>
      <c r="Q581" t="s">
        <v>31</v>
      </c>
      <c r="R581">
        <v>70000000</v>
      </c>
      <c r="S581">
        <v>2002</v>
      </c>
      <c r="T581">
        <v>5.6</v>
      </c>
      <c r="U581">
        <v>1.9</v>
      </c>
      <c r="V581">
        <v>-39842984</v>
      </c>
      <c r="W581" t="s">
        <v>38</v>
      </c>
    </row>
    <row r="582" spans="1:23" x14ac:dyDescent="0.3">
      <c r="A582" t="s">
        <v>934</v>
      </c>
      <c r="B582">
        <v>237</v>
      </c>
      <c r="C582">
        <v>113</v>
      </c>
      <c r="D582">
        <v>28031250</v>
      </c>
      <c r="E582" t="s">
        <v>24</v>
      </c>
      <c r="F582" t="s">
        <v>25</v>
      </c>
      <c r="G582" t="s">
        <v>57</v>
      </c>
      <c r="H582" t="s">
        <v>27</v>
      </c>
      <c r="L582" t="s">
        <v>935</v>
      </c>
      <c r="M582">
        <v>88146</v>
      </c>
      <c r="N582">
        <v>814</v>
      </c>
      <c r="O582" t="s">
        <v>29</v>
      </c>
      <c r="P582" t="s">
        <v>37</v>
      </c>
      <c r="Q582" t="s">
        <v>213</v>
      </c>
      <c r="R582">
        <v>60000000</v>
      </c>
      <c r="S582">
        <v>2005</v>
      </c>
      <c r="T582">
        <v>5.2</v>
      </c>
      <c r="U582">
        <v>1.9</v>
      </c>
      <c r="V582">
        <v>-31968750</v>
      </c>
      <c r="W582" t="s">
        <v>38</v>
      </c>
    </row>
    <row r="583" spans="1:23" x14ac:dyDescent="0.3">
      <c r="A583" t="s">
        <v>893</v>
      </c>
      <c r="B583">
        <v>105</v>
      </c>
      <c r="C583">
        <v>97</v>
      </c>
      <c r="D583">
        <v>33105600</v>
      </c>
      <c r="E583" t="s">
        <v>24</v>
      </c>
      <c r="F583" t="s">
        <v>25</v>
      </c>
      <c r="G583" t="s">
        <v>48</v>
      </c>
      <c r="H583" t="s">
        <v>35</v>
      </c>
      <c r="L583" t="s">
        <v>936</v>
      </c>
      <c r="M583">
        <v>41663</v>
      </c>
      <c r="N583">
        <v>141</v>
      </c>
      <c r="O583" t="s">
        <v>29</v>
      </c>
      <c r="P583" t="s">
        <v>30</v>
      </c>
      <c r="Q583" t="s">
        <v>31</v>
      </c>
      <c r="R583">
        <v>70000000</v>
      </c>
      <c r="S583">
        <v>2002</v>
      </c>
      <c r="T583">
        <v>5.4</v>
      </c>
      <c r="U583">
        <v>1.6</v>
      </c>
      <c r="V583">
        <v>-36894400</v>
      </c>
      <c r="W583" t="s">
        <v>38</v>
      </c>
    </row>
    <row r="584" spans="1:23" x14ac:dyDescent="0.3">
      <c r="A584" t="s">
        <v>937</v>
      </c>
      <c r="B584">
        <v>242</v>
      </c>
      <c r="C584">
        <v>88</v>
      </c>
      <c r="D584">
        <v>62321039</v>
      </c>
      <c r="E584" t="s">
        <v>24</v>
      </c>
      <c r="F584" t="s">
        <v>26</v>
      </c>
      <c r="G584" t="s">
        <v>57</v>
      </c>
      <c r="L584" t="s">
        <v>938</v>
      </c>
      <c r="M584">
        <v>117096</v>
      </c>
      <c r="N584">
        <v>271</v>
      </c>
      <c r="O584" t="s">
        <v>29</v>
      </c>
      <c r="P584" t="s">
        <v>30</v>
      </c>
      <c r="Q584" t="s">
        <v>213</v>
      </c>
      <c r="R584">
        <v>70000000</v>
      </c>
      <c r="S584">
        <v>2012</v>
      </c>
      <c r="T584">
        <v>6.4</v>
      </c>
      <c r="U584">
        <v>1.5</v>
      </c>
      <c r="V584">
        <v>-7678961</v>
      </c>
      <c r="W584" t="s">
        <v>38</v>
      </c>
    </row>
    <row r="585" spans="1:23" x14ac:dyDescent="0.3">
      <c r="A585" t="s">
        <v>724</v>
      </c>
      <c r="B585">
        <v>360</v>
      </c>
      <c r="C585">
        <v>136</v>
      </c>
      <c r="D585">
        <v>38509342</v>
      </c>
      <c r="E585" t="s">
        <v>48</v>
      </c>
      <c r="F585" t="s">
        <v>55</v>
      </c>
      <c r="G585" t="s">
        <v>50</v>
      </c>
      <c r="H585" t="s">
        <v>44</v>
      </c>
      <c r="L585" t="s">
        <v>939</v>
      </c>
      <c r="M585">
        <v>61995</v>
      </c>
      <c r="N585">
        <v>356</v>
      </c>
      <c r="O585" t="s">
        <v>29</v>
      </c>
      <c r="P585" t="s">
        <v>30</v>
      </c>
      <c r="Q585" t="s">
        <v>31</v>
      </c>
      <c r="R585">
        <v>75000000</v>
      </c>
      <c r="S585">
        <v>2012</v>
      </c>
      <c r="T585">
        <v>5.9</v>
      </c>
      <c r="U585">
        <v>2.2999999999999998</v>
      </c>
      <c r="V585">
        <v>-36490658</v>
      </c>
      <c r="W585" t="s">
        <v>38</v>
      </c>
    </row>
    <row r="586" spans="1:23" x14ac:dyDescent="0.3">
      <c r="A586" t="s">
        <v>940</v>
      </c>
      <c r="B586">
        <v>112</v>
      </c>
      <c r="C586">
        <v>125</v>
      </c>
      <c r="D586">
        <v>19076815</v>
      </c>
      <c r="E586" t="s">
        <v>55</v>
      </c>
      <c r="F586" t="s">
        <v>58</v>
      </c>
      <c r="L586" t="s">
        <v>941</v>
      </c>
      <c r="M586">
        <v>43651</v>
      </c>
      <c r="N586">
        <v>196</v>
      </c>
      <c r="O586" t="s">
        <v>29</v>
      </c>
      <c r="P586" t="s">
        <v>30</v>
      </c>
      <c r="Q586" t="s">
        <v>213</v>
      </c>
      <c r="R586">
        <v>60000000</v>
      </c>
      <c r="S586">
        <v>2002</v>
      </c>
      <c r="T586">
        <v>6.3</v>
      </c>
      <c r="U586">
        <v>2.1</v>
      </c>
      <c r="V586">
        <v>-40923185</v>
      </c>
      <c r="W586" t="s">
        <v>38</v>
      </c>
    </row>
    <row r="587" spans="1:23" x14ac:dyDescent="0.3">
      <c r="A587" t="s">
        <v>942</v>
      </c>
      <c r="B587">
        <v>189</v>
      </c>
      <c r="C587">
        <v>116</v>
      </c>
      <c r="D587">
        <v>25093607</v>
      </c>
      <c r="E587" t="s">
        <v>24</v>
      </c>
      <c r="F587" t="s">
        <v>56</v>
      </c>
      <c r="G587" t="s">
        <v>35</v>
      </c>
      <c r="L587" t="s">
        <v>943</v>
      </c>
      <c r="M587">
        <v>105556</v>
      </c>
      <c r="N587">
        <v>157</v>
      </c>
      <c r="O587" t="s">
        <v>29</v>
      </c>
      <c r="P587" t="s">
        <v>37</v>
      </c>
      <c r="Q587" t="s">
        <v>213</v>
      </c>
      <c r="R587">
        <v>35000000</v>
      </c>
      <c r="S587">
        <v>2011</v>
      </c>
      <c r="T587">
        <v>6.5</v>
      </c>
      <c r="U587">
        <v>1.9</v>
      </c>
      <c r="V587">
        <v>-9906393</v>
      </c>
      <c r="W587" t="s">
        <v>38</v>
      </c>
    </row>
    <row r="588" spans="1:23" x14ac:dyDescent="0.3">
      <c r="A588" t="s">
        <v>390</v>
      </c>
      <c r="B588">
        <v>151</v>
      </c>
      <c r="C588">
        <v>98</v>
      </c>
      <c r="D588">
        <v>18990542</v>
      </c>
      <c r="E588" t="s">
        <v>24</v>
      </c>
      <c r="F588" t="s">
        <v>27</v>
      </c>
      <c r="G588" t="s">
        <v>61</v>
      </c>
      <c r="L588" t="s">
        <v>944</v>
      </c>
      <c r="M588">
        <v>22264</v>
      </c>
      <c r="N588">
        <v>289</v>
      </c>
      <c r="O588" t="s">
        <v>29</v>
      </c>
      <c r="P588" t="s">
        <v>30</v>
      </c>
      <c r="Q588" t="s">
        <v>213</v>
      </c>
      <c r="R588">
        <v>70000000</v>
      </c>
      <c r="S588">
        <v>2002</v>
      </c>
      <c r="T588">
        <v>3</v>
      </c>
      <c r="U588">
        <v>1.6</v>
      </c>
      <c r="V588">
        <v>-51009458</v>
      </c>
      <c r="W588" t="s">
        <v>38</v>
      </c>
    </row>
    <row r="589" spans="1:23" x14ac:dyDescent="0.3">
      <c r="A589" t="s">
        <v>945</v>
      </c>
      <c r="B589">
        <v>92</v>
      </c>
      <c r="C589">
        <v>91</v>
      </c>
      <c r="D589">
        <v>14294842</v>
      </c>
      <c r="E589" t="s">
        <v>24</v>
      </c>
      <c r="F589" t="s">
        <v>56</v>
      </c>
      <c r="G589" t="s">
        <v>27</v>
      </c>
      <c r="H589" t="s">
        <v>35</v>
      </c>
      <c r="L589" t="s">
        <v>946</v>
      </c>
      <c r="M589">
        <v>16761</v>
      </c>
      <c r="N589">
        <v>277</v>
      </c>
      <c r="O589" t="s">
        <v>29</v>
      </c>
      <c r="P589" t="s">
        <v>30</v>
      </c>
      <c r="Q589" t="s">
        <v>213</v>
      </c>
      <c r="R589">
        <v>70000000</v>
      </c>
      <c r="S589">
        <v>2002</v>
      </c>
      <c r="T589">
        <v>3.6</v>
      </c>
      <c r="U589">
        <v>1.5</v>
      </c>
      <c r="V589">
        <v>-55705158</v>
      </c>
      <c r="W589" t="s">
        <v>38</v>
      </c>
    </row>
    <row r="590" spans="1:23" x14ac:dyDescent="0.3">
      <c r="A590" t="s">
        <v>947</v>
      </c>
      <c r="B590">
        <v>79</v>
      </c>
      <c r="C590">
        <v>97</v>
      </c>
      <c r="D590">
        <v>19819494</v>
      </c>
      <c r="E590" t="s">
        <v>24</v>
      </c>
      <c r="F590" t="s">
        <v>56</v>
      </c>
      <c r="G590" t="s">
        <v>55</v>
      </c>
      <c r="H590" t="s">
        <v>35</v>
      </c>
      <c r="L590" t="s">
        <v>948</v>
      </c>
      <c r="M590">
        <v>26893</v>
      </c>
      <c r="N590">
        <v>126</v>
      </c>
      <c r="O590" t="s">
        <v>29</v>
      </c>
      <c r="P590" t="s">
        <v>30</v>
      </c>
      <c r="Q590" t="s">
        <v>213</v>
      </c>
      <c r="R590">
        <v>70000000</v>
      </c>
      <c r="S590">
        <v>1998</v>
      </c>
      <c r="T590">
        <v>5.8</v>
      </c>
      <c r="U590">
        <v>1.6</v>
      </c>
      <c r="V590">
        <v>-50180506</v>
      </c>
      <c r="W590" t="s">
        <v>38</v>
      </c>
    </row>
    <row r="591" spans="1:23" x14ac:dyDescent="0.3">
      <c r="A591" t="s">
        <v>949</v>
      </c>
      <c r="B591">
        <v>81</v>
      </c>
      <c r="C591">
        <v>95</v>
      </c>
      <c r="D591">
        <v>13596911</v>
      </c>
      <c r="E591" t="s">
        <v>24</v>
      </c>
      <c r="F591" t="s">
        <v>25</v>
      </c>
      <c r="G591" t="s">
        <v>47</v>
      </c>
      <c r="H591" t="s">
        <v>48</v>
      </c>
      <c r="I591" t="s">
        <v>56</v>
      </c>
      <c r="J591" t="s">
        <v>49</v>
      </c>
      <c r="K591" t="s">
        <v>26</v>
      </c>
      <c r="L591" t="s">
        <v>950</v>
      </c>
      <c r="M591">
        <v>25572</v>
      </c>
      <c r="N591">
        <v>123</v>
      </c>
      <c r="O591" t="s">
        <v>29</v>
      </c>
      <c r="P591" t="s">
        <v>30</v>
      </c>
      <c r="Q591" t="s">
        <v>52</v>
      </c>
      <c r="R591">
        <v>70000000</v>
      </c>
      <c r="S591">
        <v>2001</v>
      </c>
      <c r="T591">
        <v>6.2</v>
      </c>
      <c r="U591">
        <v>1.6</v>
      </c>
      <c r="V591">
        <v>-56403089</v>
      </c>
      <c r="W591" t="s">
        <v>38</v>
      </c>
    </row>
    <row r="592" spans="1:23" x14ac:dyDescent="0.3">
      <c r="A592" t="s">
        <v>470</v>
      </c>
      <c r="B592">
        <v>261</v>
      </c>
      <c r="C592">
        <v>133</v>
      </c>
      <c r="D592">
        <v>7097125</v>
      </c>
      <c r="E592" t="s">
        <v>24</v>
      </c>
      <c r="F592" t="s">
        <v>56</v>
      </c>
      <c r="G592" t="s">
        <v>55</v>
      </c>
      <c r="H592" t="s">
        <v>60</v>
      </c>
      <c r="I592" t="s">
        <v>35</v>
      </c>
      <c r="L592" t="s">
        <v>951</v>
      </c>
      <c r="M592">
        <v>38983</v>
      </c>
      <c r="N592">
        <v>207</v>
      </c>
      <c r="O592" t="s">
        <v>29</v>
      </c>
      <c r="P592" t="s">
        <v>30</v>
      </c>
      <c r="Q592" t="s">
        <v>213</v>
      </c>
      <c r="R592">
        <v>70000000</v>
      </c>
      <c r="S592">
        <v>2015</v>
      </c>
      <c r="T592">
        <v>5.4</v>
      </c>
      <c r="U592">
        <v>2.2000000000000002</v>
      </c>
      <c r="V592">
        <v>-62902875</v>
      </c>
      <c r="W592" t="s">
        <v>38</v>
      </c>
    </row>
    <row r="593" spans="1:23" x14ac:dyDescent="0.3">
      <c r="A593" t="s">
        <v>952</v>
      </c>
      <c r="B593">
        <v>197</v>
      </c>
      <c r="C593">
        <v>106</v>
      </c>
      <c r="D593">
        <v>37760080</v>
      </c>
      <c r="E593" t="s">
        <v>24</v>
      </c>
      <c r="F593" t="s">
        <v>25</v>
      </c>
      <c r="G593" t="s">
        <v>60</v>
      </c>
      <c r="H593" t="s">
        <v>27</v>
      </c>
      <c r="I593" t="s">
        <v>35</v>
      </c>
      <c r="L593" t="s">
        <v>953</v>
      </c>
      <c r="M593">
        <v>72868</v>
      </c>
      <c r="N593">
        <v>618</v>
      </c>
      <c r="O593" t="s">
        <v>29</v>
      </c>
      <c r="P593" t="s">
        <v>30</v>
      </c>
      <c r="Q593" t="s">
        <v>52</v>
      </c>
      <c r="R593">
        <v>70000000</v>
      </c>
      <c r="S593">
        <v>2004</v>
      </c>
      <c r="T593">
        <v>6.1</v>
      </c>
      <c r="U593">
        <v>1.8</v>
      </c>
      <c r="V593">
        <v>-32239920</v>
      </c>
      <c r="W593" t="s">
        <v>38</v>
      </c>
    </row>
    <row r="594" spans="1:23" x14ac:dyDescent="0.3">
      <c r="A594" t="s">
        <v>954</v>
      </c>
      <c r="B594">
        <v>159</v>
      </c>
      <c r="C594">
        <v>116</v>
      </c>
      <c r="D594">
        <v>5851188</v>
      </c>
      <c r="E594" t="s">
        <v>56</v>
      </c>
      <c r="F594" t="s">
        <v>60</v>
      </c>
      <c r="G594" t="s">
        <v>35</v>
      </c>
      <c r="L594" t="s">
        <v>955</v>
      </c>
      <c r="M594">
        <v>31124</v>
      </c>
      <c r="N594">
        <v>313</v>
      </c>
      <c r="O594" t="s">
        <v>29</v>
      </c>
      <c r="P594" t="s">
        <v>37</v>
      </c>
      <c r="Q594" t="s">
        <v>213</v>
      </c>
      <c r="R594">
        <v>70000000</v>
      </c>
      <c r="S594">
        <v>2006</v>
      </c>
      <c r="T594">
        <v>4.2</v>
      </c>
      <c r="U594">
        <v>1.9</v>
      </c>
      <c r="V594">
        <v>-64148812</v>
      </c>
      <c r="W594" t="s">
        <v>38</v>
      </c>
    </row>
    <row r="595" spans="1:23" x14ac:dyDescent="0.3">
      <c r="A595" t="s">
        <v>956</v>
      </c>
      <c r="B595">
        <v>286</v>
      </c>
      <c r="C595">
        <v>115</v>
      </c>
      <c r="D595">
        <v>25121291</v>
      </c>
      <c r="E595" t="s">
        <v>24</v>
      </c>
      <c r="F595" t="s">
        <v>56</v>
      </c>
      <c r="G595" t="s">
        <v>60</v>
      </c>
      <c r="H595" t="s">
        <v>27</v>
      </c>
      <c r="I595" t="s">
        <v>35</v>
      </c>
      <c r="L595" t="s">
        <v>957</v>
      </c>
      <c r="M595">
        <v>177653</v>
      </c>
      <c r="N595">
        <v>279</v>
      </c>
      <c r="O595" t="s">
        <v>29</v>
      </c>
      <c r="P595" t="s">
        <v>30</v>
      </c>
      <c r="Q595" t="s">
        <v>213</v>
      </c>
      <c r="R595">
        <v>50000000</v>
      </c>
      <c r="S595">
        <v>2013</v>
      </c>
      <c r="T595">
        <v>6.7</v>
      </c>
      <c r="U595">
        <v>1.9</v>
      </c>
      <c r="V595">
        <v>-24878709</v>
      </c>
      <c r="W595" t="s">
        <v>38</v>
      </c>
    </row>
    <row r="596" spans="1:23" x14ac:dyDescent="0.3">
      <c r="A596" t="s">
        <v>589</v>
      </c>
      <c r="B596">
        <v>156</v>
      </c>
      <c r="C596">
        <v>99</v>
      </c>
      <c r="D596">
        <v>18821279</v>
      </c>
      <c r="E596" t="s">
        <v>24</v>
      </c>
      <c r="F596" t="s">
        <v>25</v>
      </c>
      <c r="G596" t="s">
        <v>26</v>
      </c>
      <c r="L596" t="s">
        <v>958</v>
      </c>
      <c r="M596">
        <v>44891</v>
      </c>
      <c r="N596">
        <v>202</v>
      </c>
      <c r="O596" t="s">
        <v>29</v>
      </c>
      <c r="P596" t="s">
        <v>30</v>
      </c>
      <c r="Q596" t="s">
        <v>31</v>
      </c>
      <c r="R596">
        <v>70000000</v>
      </c>
      <c r="S596">
        <v>2014</v>
      </c>
      <c r="T596">
        <v>4.2</v>
      </c>
      <c r="U596">
        <v>1.6</v>
      </c>
      <c r="V596">
        <v>-51178721</v>
      </c>
      <c r="W596" t="s">
        <v>38</v>
      </c>
    </row>
    <row r="597" spans="1:23" x14ac:dyDescent="0.3">
      <c r="A597" t="s">
        <v>959</v>
      </c>
      <c r="B597">
        <v>176</v>
      </c>
      <c r="C597">
        <v>124</v>
      </c>
      <c r="D597">
        <v>118471320</v>
      </c>
      <c r="E597" t="s">
        <v>24</v>
      </c>
      <c r="F597" t="s">
        <v>55</v>
      </c>
      <c r="G597" t="s">
        <v>35</v>
      </c>
      <c r="L597" t="s">
        <v>960</v>
      </c>
      <c r="M597">
        <v>86504</v>
      </c>
      <c r="N597">
        <v>568</v>
      </c>
      <c r="O597" t="s">
        <v>29</v>
      </c>
      <c r="P597" t="s">
        <v>30</v>
      </c>
      <c r="Q597" t="s">
        <v>31</v>
      </c>
      <c r="R597">
        <v>68000000</v>
      </c>
      <c r="S597">
        <v>2002</v>
      </c>
      <c r="T597">
        <v>6.4</v>
      </c>
      <c r="U597">
        <v>2.1</v>
      </c>
      <c r="V597">
        <v>50471320</v>
      </c>
      <c r="W597" t="s">
        <v>21</v>
      </c>
    </row>
    <row r="598" spans="1:23" x14ac:dyDescent="0.3">
      <c r="A598" t="s">
        <v>961</v>
      </c>
      <c r="B598">
        <v>293</v>
      </c>
      <c r="C598">
        <v>124</v>
      </c>
      <c r="D598">
        <v>300523113</v>
      </c>
      <c r="E598" t="s">
        <v>25</v>
      </c>
      <c r="F598" t="s">
        <v>55</v>
      </c>
      <c r="G598" t="s">
        <v>26</v>
      </c>
      <c r="H598" t="s">
        <v>44</v>
      </c>
      <c r="L598" t="s">
        <v>962</v>
      </c>
      <c r="M598">
        <v>184637</v>
      </c>
      <c r="N598">
        <v>498</v>
      </c>
      <c r="O598" t="s">
        <v>29</v>
      </c>
      <c r="P598" t="s">
        <v>30</v>
      </c>
      <c r="Q598" t="s">
        <v>31</v>
      </c>
      <c r="R598">
        <v>68000000</v>
      </c>
      <c r="S598">
        <v>2010</v>
      </c>
      <c r="T598">
        <v>4.9000000000000004</v>
      </c>
      <c r="U598">
        <v>2.1</v>
      </c>
      <c r="V598">
        <v>232523113</v>
      </c>
      <c r="W598" t="s">
        <v>21</v>
      </c>
    </row>
    <row r="599" spans="1:23" x14ac:dyDescent="0.3">
      <c r="A599" t="s">
        <v>557</v>
      </c>
      <c r="B599">
        <v>141</v>
      </c>
      <c r="C599">
        <v>124</v>
      </c>
      <c r="D599">
        <v>71069884</v>
      </c>
      <c r="E599" t="s">
        <v>56</v>
      </c>
      <c r="F599" t="s">
        <v>55</v>
      </c>
      <c r="G599" t="s">
        <v>35</v>
      </c>
      <c r="L599" t="s">
        <v>963</v>
      </c>
      <c r="M599">
        <v>101899</v>
      </c>
      <c r="N599">
        <v>445</v>
      </c>
      <c r="O599" t="s">
        <v>29</v>
      </c>
      <c r="P599" t="s">
        <v>30</v>
      </c>
      <c r="Q599" t="s">
        <v>213</v>
      </c>
      <c r="R599">
        <v>68000000</v>
      </c>
      <c r="S599">
        <v>2001</v>
      </c>
      <c r="T599">
        <v>6.8</v>
      </c>
      <c r="U599">
        <v>2.1</v>
      </c>
      <c r="V599">
        <v>3069884</v>
      </c>
      <c r="W599" t="s">
        <v>21</v>
      </c>
    </row>
    <row r="600" spans="1:23" x14ac:dyDescent="0.3">
      <c r="A600" t="s">
        <v>815</v>
      </c>
      <c r="B600">
        <v>304</v>
      </c>
      <c r="C600">
        <v>87</v>
      </c>
      <c r="D600">
        <v>251501645</v>
      </c>
      <c r="E600" t="s">
        <v>47</v>
      </c>
      <c r="F600" t="s">
        <v>48</v>
      </c>
      <c r="G600" t="s">
        <v>49</v>
      </c>
      <c r="L600" t="s">
        <v>964</v>
      </c>
      <c r="M600">
        <v>385943</v>
      </c>
      <c r="N600">
        <v>296</v>
      </c>
      <c r="O600" t="s">
        <v>29</v>
      </c>
      <c r="P600" t="s">
        <v>30</v>
      </c>
      <c r="Q600" t="s">
        <v>52</v>
      </c>
      <c r="R600">
        <v>69000000</v>
      </c>
      <c r="S600">
        <v>2010</v>
      </c>
      <c r="T600">
        <v>7.7</v>
      </c>
      <c r="U600">
        <v>1.4</v>
      </c>
      <c r="V600">
        <v>182501645</v>
      </c>
      <c r="W600" t="s">
        <v>21</v>
      </c>
    </row>
    <row r="601" spans="1:23" x14ac:dyDescent="0.3">
      <c r="A601" t="s">
        <v>965</v>
      </c>
      <c r="B601">
        <v>40</v>
      </c>
      <c r="C601">
        <v>105</v>
      </c>
      <c r="D601">
        <v>35324232</v>
      </c>
      <c r="E601" t="s">
        <v>24</v>
      </c>
      <c r="F601" t="s">
        <v>48</v>
      </c>
      <c r="G601" t="s">
        <v>56</v>
      </c>
      <c r="H601" t="s">
        <v>55</v>
      </c>
      <c r="I601" t="s">
        <v>35</v>
      </c>
      <c r="L601" t="s">
        <v>966</v>
      </c>
      <c r="M601">
        <v>32224</v>
      </c>
      <c r="N601">
        <v>62</v>
      </c>
      <c r="O601" t="s">
        <v>29</v>
      </c>
      <c r="P601" t="s">
        <v>30</v>
      </c>
      <c r="Q601" t="s">
        <v>213</v>
      </c>
      <c r="R601">
        <v>68000000</v>
      </c>
      <c r="S601">
        <v>1995</v>
      </c>
      <c r="T601">
        <v>5.6</v>
      </c>
      <c r="U601">
        <v>1.8</v>
      </c>
      <c r="V601">
        <v>-32675768</v>
      </c>
      <c r="W601" t="s">
        <v>38</v>
      </c>
    </row>
    <row r="602" spans="1:23" x14ac:dyDescent="0.3">
      <c r="A602" t="s">
        <v>967</v>
      </c>
      <c r="B602">
        <v>280</v>
      </c>
      <c r="C602">
        <v>125</v>
      </c>
      <c r="D602">
        <v>81257500</v>
      </c>
      <c r="E602" t="s">
        <v>48</v>
      </c>
      <c r="L602" t="s">
        <v>968</v>
      </c>
      <c r="M602">
        <v>117739</v>
      </c>
      <c r="N602">
        <v>229</v>
      </c>
      <c r="O602" t="s">
        <v>29</v>
      </c>
      <c r="P602" t="s">
        <v>30</v>
      </c>
      <c r="Q602" t="s">
        <v>213</v>
      </c>
      <c r="R602">
        <v>68000000</v>
      </c>
      <c r="S602">
        <v>2015</v>
      </c>
      <c r="T602">
        <v>6.4</v>
      </c>
      <c r="U602">
        <v>2.1</v>
      </c>
      <c r="V602">
        <v>13257500</v>
      </c>
      <c r="W602" t="s">
        <v>21</v>
      </c>
    </row>
    <row r="603" spans="1:23" x14ac:dyDescent="0.3">
      <c r="A603" t="s">
        <v>969</v>
      </c>
      <c r="B603">
        <v>180</v>
      </c>
      <c r="C603">
        <v>141</v>
      </c>
      <c r="D603">
        <v>617840</v>
      </c>
      <c r="E603" t="s">
        <v>25</v>
      </c>
      <c r="F603" t="s">
        <v>55</v>
      </c>
      <c r="G603" t="s">
        <v>54</v>
      </c>
      <c r="H603" t="s">
        <v>44</v>
      </c>
      <c r="L603" t="s">
        <v>970</v>
      </c>
      <c r="M603">
        <v>52496</v>
      </c>
      <c r="N603">
        <v>172</v>
      </c>
      <c r="O603" t="s">
        <v>29</v>
      </c>
      <c r="P603" t="s">
        <v>971</v>
      </c>
      <c r="Q603" t="s">
        <v>213</v>
      </c>
      <c r="R603">
        <v>70000000</v>
      </c>
      <c r="S603">
        <v>2009</v>
      </c>
      <c r="T603">
        <v>7.2</v>
      </c>
      <c r="U603">
        <v>2.4</v>
      </c>
      <c r="V603">
        <v>-69382160</v>
      </c>
      <c r="W603" t="s">
        <v>38</v>
      </c>
    </row>
    <row r="604" spans="1:23" x14ac:dyDescent="0.3">
      <c r="A604" t="s">
        <v>972</v>
      </c>
      <c r="B604">
        <v>125</v>
      </c>
      <c r="C604">
        <v>121</v>
      </c>
      <c r="D604">
        <v>29655590</v>
      </c>
      <c r="E604" t="s">
        <v>24</v>
      </c>
      <c r="F604" t="s">
        <v>48</v>
      </c>
      <c r="G604" t="s">
        <v>26</v>
      </c>
      <c r="H604" t="s">
        <v>27</v>
      </c>
      <c r="L604" t="s">
        <v>973</v>
      </c>
      <c r="M604">
        <v>53970</v>
      </c>
      <c r="N604">
        <v>435</v>
      </c>
      <c r="O604" t="s">
        <v>29</v>
      </c>
      <c r="P604" t="s">
        <v>30</v>
      </c>
      <c r="Q604" t="s">
        <v>31</v>
      </c>
      <c r="R604">
        <v>65000000</v>
      </c>
      <c r="S604">
        <v>1999</v>
      </c>
      <c r="T604">
        <v>6</v>
      </c>
      <c r="U604">
        <v>2</v>
      </c>
      <c r="V604">
        <v>-35344410</v>
      </c>
      <c r="W604" t="s">
        <v>38</v>
      </c>
    </row>
    <row r="605" spans="1:23" x14ac:dyDescent="0.3">
      <c r="A605" t="s">
        <v>949</v>
      </c>
      <c r="B605">
        <v>237</v>
      </c>
      <c r="C605">
        <v>111</v>
      </c>
      <c r="D605">
        <v>45045037</v>
      </c>
      <c r="E605" t="s">
        <v>48</v>
      </c>
      <c r="F605" t="s">
        <v>44</v>
      </c>
      <c r="L605" t="s">
        <v>974</v>
      </c>
      <c r="M605">
        <v>103230</v>
      </c>
      <c r="N605">
        <v>143</v>
      </c>
      <c r="O605" t="s">
        <v>29</v>
      </c>
      <c r="P605" t="s">
        <v>30</v>
      </c>
      <c r="Q605" t="s">
        <v>213</v>
      </c>
      <c r="R605">
        <v>36000000</v>
      </c>
      <c r="S605">
        <v>2011</v>
      </c>
      <c r="T605">
        <v>5.9</v>
      </c>
      <c r="U605">
        <v>1.8</v>
      </c>
      <c r="V605">
        <v>9045037</v>
      </c>
      <c r="W605" t="s">
        <v>21</v>
      </c>
    </row>
    <row r="606" spans="1:23" x14ac:dyDescent="0.3">
      <c r="A606" t="s">
        <v>470</v>
      </c>
      <c r="B606">
        <v>209</v>
      </c>
      <c r="C606">
        <v>157</v>
      </c>
      <c r="D606">
        <v>28965197</v>
      </c>
      <c r="E606" t="s">
        <v>242</v>
      </c>
      <c r="F606" t="s">
        <v>55</v>
      </c>
      <c r="G606" t="s">
        <v>35</v>
      </c>
      <c r="L606" t="s">
        <v>975</v>
      </c>
      <c r="M606">
        <v>133526</v>
      </c>
      <c r="N606">
        <v>521</v>
      </c>
      <c r="O606" t="s">
        <v>29</v>
      </c>
      <c r="P606" t="s">
        <v>30</v>
      </c>
      <c r="Q606" t="s">
        <v>213</v>
      </c>
      <c r="R606">
        <v>68000000</v>
      </c>
      <c r="S606">
        <v>1999</v>
      </c>
      <c r="T606">
        <v>7.9</v>
      </c>
      <c r="U606">
        <v>2.6</v>
      </c>
      <c r="V606">
        <v>-39034803</v>
      </c>
      <c r="W606" t="s">
        <v>38</v>
      </c>
    </row>
    <row r="607" spans="1:23" x14ac:dyDescent="0.3">
      <c r="A607" t="s">
        <v>94</v>
      </c>
      <c r="B607">
        <v>238</v>
      </c>
      <c r="C607">
        <v>128</v>
      </c>
      <c r="D607">
        <v>39380442</v>
      </c>
      <c r="E607" t="s">
        <v>24</v>
      </c>
      <c r="F607" t="s">
        <v>55</v>
      </c>
      <c r="G607" t="s">
        <v>35</v>
      </c>
      <c r="L607" t="s">
        <v>976</v>
      </c>
      <c r="M607">
        <v>174248</v>
      </c>
      <c r="N607">
        <v>263</v>
      </c>
      <c r="O607" t="s">
        <v>29</v>
      </c>
      <c r="P607" t="s">
        <v>30</v>
      </c>
      <c r="Q607" t="s">
        <v>213</v>
      </c>
      <c r="R607">
        <v>70000000</v>
      </c>
      <c r="S607">
        <v>2008</v>
      </c>
      <c r="T607">
        <v>7.1</v>
      </c>
      <c r="U607">
        <v>2.1</v>
      </c>
      <c r="V607">
        <v>-30619558</v>
      </c>
      <c r="W607" t="s">
        <v>38</v>
      </c>
    </row>
    <row r="608" spans="1:23" x14ac:dyDescent="0.3">
      <c r="A608" t="s">
        <v>822</v>
      </c>
      <c r="B608">
        <v>393</v>
      </c>
      <c r="C608">
        <v>105</v>
      </c>
      <c r="D608">
        <v>37516013</v>
      </c>
      <c r="E608" t="s">
        <v>24</v>
      </c>
      <c r="F608" t="s">
        <v>26</v>
      </c>
      <c r="G608" t="s">
        <v>57</v>
      </c>
      <c r="L608" t="s">
        <v>977</v>
      </c>
      <c r="M608">
        <v>128629</v>
      </c>
      <c r="N608">
        <v>348</v>
      </c>
      <c r="O608" t="s">
        <v>29</v>
      </c>
      <c r="P608" t="s">
        <v>30</v>
      </c>
      <c r="Q608" t="s">
        <v>213</v>
      </c>
      <c r="R608">
        <v>69000000</v>
      </c>
      <c r="S608">
        <v>2012</v>
      </c>
      <c r="T608">
        <v>5.9</v>
      </c>
      <c r="U608">
        <v>1.8</v>
      </c>
      <c r="V608">
        <v>-31483987</v>
      </c>
      <c r="W608" t="s">
        <v>38</v>
      </c>
    </row>
    <row r="609" spans="1:23" x14ac:dyDescent="0.3">
      <c r="A609" t="s">
        <v>688</v>
      </c>
      <c r="B609">
        <v>138</v>
      </c>
      <c r="C609">
        <v>113</v>
      </c>
      <c r="D609">
        <v>87704396</v>
      </c>
      <c r="E609" t="s">
        <v>24</v>
      </c>
      <c r="F609" t="s">
        <v>56</v>
      </c>
      <c r="G609" t="s">
        <v>44</v>
      </c>
      <c r="H609" t="s">
        <v>35</v>
      </c>
      <c r="L609" t="s">
        <v>978</v>
      </c>
      <c r="M609">
        <v>88132</v>
      </c>
      <c r="N609">
        <v>274</v>
      </c>
      <c r="O609" t="s">
        <v>29</v>
      </c>
      <c r="P609" t="s">
        <v>30</v>
      </c>
      <c r="Q609" t="s">
        <v>31</v>
      </c>
      <c r="R609">
        <v>66000000</v>
      </c>
      <c r="S609">
        <v>1999</v>
      </c>
      <c r="T609">
        <v>6.2</v>
      </c>
      <c r="U609">
        <v>1.9</v>
      </c>
      <c r="V609">
        <v>21704396</v>
      </c>
      <c r="W609" t="s">
        <v>21</v>
      </c>
    </row>
    <row r="610" spans="1:23" x14ac:dyDescent="0.3">
      <c r="A610" t="s">
        <v>979</v>
      </c>
      <c r="B610">
        <v>142</v>
      </c>
      <c r="C610">
        <v>121</v>
      </c>
      <c r="D610">
        <v>83892374</v>
      </c>
      <c r="E610" t="s">
        <v>55</v>
      </c>
      <c r="F610" t="s">
        <v>60</v>
      </c>
      <c r="G610" t="s">
        <v>27</v>
      </c>
      <c r="H610" t="s">
        <v>35</v>
      </c>
      <c r="L610" t="s">
        <v>980</v>
      </c>
      <c r="M610">
        <v>85720</v>
      </c>
      <c r="N610">
        <v>297</v>
      </c>
      <c r="O610" t="s">
        <v>29</v>
      </c>
      <c r="P610" t="s">
        <v>30</v>
      </c>
      <c r="Q610" t="s">
        <v>31</v>
      </c>
      <c r="R610">
        <v>66000000</v>
      </c>
      <c r="S610">
        <v>1998</v>
      </c>
      <c r="T610">
        <v>7</v>
      </c>
      <c r="U610">
        <v>2</v>
      </c>
      <c r="V610">
        <v>17892374</v>
      </c>
      <c r="W610" t="s">
        <v>21</v>
      </c>
    </row>
    <row r="611" spans="1:23" x14ac:dyDescent="0.3">
      <c r="A611" t="s">
        <v>981</v>
      </c>
      <c r="B611">
        <v>90</v>
      </c>
      <c r="C611">
        <v>102</v>
      </c>
      <c r="D611">
        <v>5932060</v>
      </c>
      <c r="E611" t="s">
        <v>24</v>
      </c>
      <c r="F611" t="s">
        <v>25</v>
      </c>
      <c r="G611" t="s">
        <v>26</v>
      </c>
      <c r="H611" t="s">
        <v>58</v>
      </c>
      <c r="L611" t="s">
        <v>982</v>
      </c>
      <c r="M611">
        <v>29285</v>
      </c>
      <c r="N611">
        <v>174</v>
      </c>
      <c r="O611" t="s">
        <v>29</v>
      </c>
      <c r="P611" t="s">
        <v>37</v>
      </c>
      <c r="Q611" t="s">
        <v>31</v>
      </c>
      <c r="R611">
        <v>35000000</v>
      </c>
      <c r="S611">
        <v>2007</v>
      </c>
      <c r="T611">
        <v>5.4</v>
      </c>
      <c r="U611">
        <v>1.7</v>
      </c>
      <c r="V611">
        <v>-29067940</v>
      </c>
      <c r="W611" t="s">
        <v>38</v>
      </c>
    </row>
    <row r="612" spans="1:23" x14ac:dyDescent="0.3">
      <c r="A612" t="s">
        <v>149</v>
      </c>
      <c r="B612">
        <v>219</v>
      </c>
      <c r="C612">
        <v>169</v>
      </c>
      <c r="D612">
        <v>216119491</v>
      </c>
      <c r="E612" t="s">
        <v>24</v>
      </c>
      <c r="F612" t="s">
        <v>55</v>
      </c>
      <c r="G612" t="s">
        <v>58</v>
      </c>
      <c r="L612" t="s">
        <v>983</v>
      </c>
      <c r="M612">
        <v>881236</v>
      </c>
      <c r="N612">
        <v>2277</v>
      </c>
      <c r="O612" t="s">
        <v>29</v>
      </c>
      <c r="P612" t="s">
        <v>30</v>
      </c>
      <c r="Q612" t="s">
        <v>213</v>
      </c>
      <c r="R612">
        <v>70000000</v>
      </c>
      <c r="S612">
        <v>1998</v>
      </c>
      <c r="T612">
        <v>8.6</v>
      </c>
      <c r="U612">
        <v>2.8</v>
      </c>
      <c r="V612">
        <v>146119491</v>
      </c>
      <c r="W612" t="s">
        <v>21</v>
      </c>
    </row>
    <row r="613" spans="1:23" x14ac:dyDescent="0.3">
      <c r="A613" t="s">
        <v>984</v>
      </c>
      <c r="B613">
        <v>327</v>
      </c>
      <c r="C613">
        <v>132</v>
      </c>
      <c r="D613">
        <v>43568507</v>
      </c>
      <c r="E613" t="s">
        <v>24</v>
      </c>
      <c r="F613" t="s">
        <v>56</v>
      </c>
      <c r="G613" t="s">
        <v>55</v>
      </c>
      <c r="H613" t="s">
        <v>35</v>
      </c>
      <c r="L613" t="s">
        <v>985</v>
      </c>
      <c r="M613">
        <v>136954</v>
      </c>
      <c r="N613">
        <v>346</v>
      </c>
      <c r="O613" t="s">
        <v>29</v>
      </c>
      <c r="P613" t="s">
        <v>30</v>
      </c>
      <c r="Q613" t="s">
        <v>31</v>
      </c>
      <c r="R613">
        <v>66000000</v>
      </c>
      <c r="S613">
        <v>2014</v>
      </c>
      <c r="T613">
        <v>6.5</v>
      </c>
      <c r="U613">
        <v>2.2000000000000002</v>
      </c>
      <c r="V613">
        <v>-22431493</v>
      </c>
      <c r="W613" t="s">
        <v>38</v>
      </c>
    </row>
    <row r="614" spans="1:23" x14ac:dyDescent="0.3">
      <c r="A614" t="s">
        <v>663</v>
      </c>
      <c r="B614">
        <v>149</v>
      </c>
      <c r="C614">
        <v>127</v>
      </c>
      <c r="D614">
        <v>182805123</v>
      </c>
      <c r="E614" t="s">
        <v>48</v>
      </c>
      <c r="F614" t="s">
        <v>26</v>
      </c>
      <c r="G614" t="s">
        <v>44</v>
      </c>
      <c r="L614" t="s">
        <v>986</v>
      </c>
      <c r="M614">
        <v>158864</v>
      </c>
      <c r="N614">
        <v>395</v>
      </c>
      <c r="O614" t="s">
        <v>29</v>
      </c>
      <c r="P614" t="s">
        <v>30</v>
      </c>
      <c r="Q614" t="s">
        <v>31</v>
      </c>
      <c r="R614">
        <v>70000000</v>
      </c>
      <c r="S614">
        <v>2000</v>
      </c>
      <c r="T614">
        <v>6.4</v>
      </c>
      <c r="U614">
        <v>2.1</v>
      </c>
      <c r="V614">
        <v>112805123</v>
      </c>
      <c r="W614" t="s">
        <v>21</v>
      </c>
    </row>
    <row r="615" spans="1:23" x14ac:dyDescent="0.3">
      <c r="A615" t="s">
        <v>516</v>
      </c>
      <c r="B615">
        <v>193</v>
      </c>
      <c r="C615">
        <v>103</v>
      </c>
      <c r="D615">
        <v>176387405</v>
      </c>
      <c r="E615" t="s">
        <v>25</v>
      </c>
      <c r="F615" t="s">
        <v>47</v>
      </c>
      <c r="G615" t="s">
        <v>48</v>
      </c>
      <c r="H615" t="s">
        <v>49</v>
      </c>
      <c r="L615" t="s">
        <v>987</v>
      </c>
      <c r="M615">
        <v>328159</v>
      </c>
      <c r="N615">
        <v>467</v>
      </c>
      <c r="O615" t="s">
        <v>29</v>
      </c>
      <c r="P615" t="s">
        <v>30</v>
      </c>
      <c r="Q615" t="s">
        <v>52</v>
      </c>
      <c r="R615">
        <v>59000000</v>
      </c>
      <c r="S615">
        <v>2002</v>
      </c>
      <c r="T615">
        <v>7.6</v>
      </c>
      <c r="U615">
        <v>1.7</v>
      </c>
      <c r="V615">
        <v>117387405</v>
      </c>
      <c r="W615" t="s">
        <v>21</v>
      </c>
    </row>
    <row r="616" spans="1:23" x14ac:dyDescent="0.3">
      <c r="A616" t="s">
        <v>988</v>
      </c>
      <c r="B616">
        <v>175</v>
      </c>
      <c r="C616">
        <v>136</v>
      </c>
      <c r="D616">
        <v>33685268</v>
      </c>
      <c r="E616" t="s">
        <v>55</v>
      </c>
      <c r="F616" t="s">
        <v>57</v>
      </c>
      <c r="G616" t="s">
        <v>27</v>
      </c>
      <c r="H616" t="s">
        <v>35</v>
      </c>
      <c r="L616" t="s">
        <v>989</v>
      </c>
      <c r="M616">
        <v>75573</v>
      </c>
      <c r="N616">
        <v>662</v>
      </c>
      <c r="O616" t="s">
        <v>29</v>
      </c>
      <c r="P616" t="s">
        <v>30</v>
      </c>
      <c r="Q616" t="s">
        <v>213</v>
      </c>
      <c r="R616">
        <v>68000000</v>
      </c>
      <c r="S616">
        <v>2003</v>
      </c>
      <c r="T616">
        <v>5.5</v>
      </c>
      <c r="U616">
        <v>2.2999999999999998</v>
      </c>
      <c r="V616">
        <v>-34314732</v>
      </c>
      <c r="W616" t="s">
        <v>38</v>
      </c>
    </row>
    <row r="617" spans="1:23" x14ac:dyDescent="0.3">
      <c r="A617" t="s">
        <v>149</v>
      </c>
      <c r="B617">
        <v>538</v>
      </c>
      <c r="C617">
        <v>150</v>
      </c>
      <c r="D617">
        <v>182204440</v>
      </c>
      <c r="E617" t="s">
        <v>242</v>
      </c>
      <c r="F617" t="s">
        <v>55</v>
      </c>
      <c r="G617" t="s">
        <v>54</v>
      </c>
      <c r="H617" t="s">
        <v>58</v>
      </c>
      <c r="L617" t="s">
        <v>990</v>
      </c>
      <c r="M617">
        <v>197412</v>
      </c>
      <c r="N617">
        <v>720</v>
      </c>
      <c r="O617" t="s">
        <v>29</v>
      </c>
      <c r="P617" t="s">
        <v>30</v>
      </c>
      <c r="Q617" t="s">
        <v>31</v>
      </c>
      <c r="R617">
        <v>65000000</v>
      </c>
      <c r="S617">
        <v>2012</v>
      </c>
      <c r="T617">
        <v>7.4</v>
      </c>
      <c r="U617">
        <v>2.5</v>
      </c>
      <c r="V617">
        <v>117204440</v>
      </c>
      <c r="W617" t="s">
        <v>21</v>
      </c>
    </row>
    <row r="618" spans="1:23" x14ac:dyDescent="0.3">
      <c r="A618" t="s">
        <v>160</v>
      </c>
      <c r="B618">
        <v>313</v>
      </c>
      <c r="C618">
        <v>136</v>
      </c>
      <c r="D618">
        <v>171383253</v>
      </c>
      <c r="E618" t="s">
        <v>24</v>
      </c>
      <c r="F618" t="s">
        <v>27</v>
      </c>
      <c r="L618" t="s">
        <v>991</v>
      </c>
      <c r="M618">
        <v>1217752</v>
      </c>
      <c r="N618">
        <v>3646</v>
      </c>
      <c r="O618" t="s">
        <v>29</v>
      </c>
      <c r="P618" t="s">
        <v>30</v>
      </c>
      <c r="Q618" t="s">
        <v>213</v>
      </c>
      <c r="R618">
        <v>63000000</v>
      </c>
      <c r="S618">
        <v>1999</v>
      </c>
      <c r="T618">
        <v>8.6999999999999993</v>
      </c>
      <c r="U618">
        <v>2.2999999999999998</v>
      </c>
      <c r="V618">
        <v>108383253</v>
      </c>
      <c r="W618" t="s">
        <v>21</v>
      </c>
    </row>
    <row r="619" spans="1:23" x14ac:dyDescent="0.3">
      <c r="A619" t="s">
        <v>265</v>
      </c>
      <c r="B619">
        <v>159</v>
      </c>
      <c r="C619">
        <v>140</v>
      </c>
      <c r="D619">
        <v>172071312</v>
      </c>
      <c r="E619" t="s">
        <v>25</v>
      </c>
      <c r="F619" t="s">
        <v>55</v>
      </c>
      <c r="G619" t="s">
        <v>54</v>
      </c>
      <c r="L619" t="s">
        <v>992</v>
      </c>
      <c r="M619">
        <v>208817</v>
      </c>
      <c r="N619">
        <v>296</v>
      </c>
      <c r="O619" t="s">
        <v>29</v>
      </c>
      <c r="P619" t="s">
        <v>30</v>
      </c>
      <c r="Q619" t="s">
        <v>52</v>
      </c>
      <c r="R619">
        <v>62000000</v>
      </c>
      <c r="S619">
        <v>1995</v>
      </c>
      <c r="T619">
        <v>7.6</v>
      </c>
      <c r="U619">
        <v>2.2999999999999998</v>
      </c>
      <c r="V619">
        <v>110071312</v>
      </c>
      <c r="W619" t="s">
        <v>21</v>
      </c>
    </row>
    <row r="620" spans="1:23" x14ac:dyDescent="0.3">
      <c r="A620" t="s">
        <v>993</v>
      </c>
      <c r="B620">
        <v>80</v>
      </c>
      <c r="C620">
        <v>104</v>
      </c>
      <c r="D620">
        <v>139225854</v>
      </c>
      <c r="E620" t="s">
        <v>48</v>
      </c>
      <c r="F620" t="s">
        <v>49</v>
      </c>
      <c r="G620" t="s">
        <v>26</v>
      </c>
      <c r="L620" t="s">
        <v>994</v>
      </c>
      <c r="M620">
        <v>34561</v>
      </c>
      <c r="N620">
        <v>116</v>
      </c>
      <c r="O620" t="s">
        <v>29</v>
      </c>
      <c r="P620" t="s">
        <v>30</v>
      </c>
      <c r="Q620" t="s">
        <v>118</v>
      </c>
      <c r="R620">
        <v>60000000</v>
      </c>
      <c r="S620">
        <v>2002</v>
      </c>
      <c r="T620">
        <v>5.5</v>
      </c>
      <c r="U620">
        <v>1.7</v>
      </c>
      <c r="V620">
        <v>79225854</v>
      </c>
      <c r="W620" t="s">
        <v>21</v>
      </c>
    </row>
    <row r="621" spans="1:23" x14ac:dyDescent="0.3">
      <c r="A621" t="s">
        <v>995</v>
      </c>
      <c r="B621">
        <v>488</v>
      </c>
      <c r="C621">
        <v>158</v>
      </c>
      <c r="D621">
        <v>148775460</v>
      </c>
      <c r="E621" t="s">
        <v>55</v>
      </c>
      <c r="F621" t="s">
        <v>50</v>
      </c>
      <c r="G621" t="s">
        <v>44</v>
      </c>
      <c r="L621" t="s">
        <v>996</v>
      </c>
      <c r="M621">
        <v>243834</v>
      </c>
      <c r="N621">
        <v>845</v>
      </c>
      <c r="O621" t="s">
        <v>29</v>
      </c>
      <c r="P621" t="s">
        <v>30</v>
      </c>
      <c r="Q621" t="s">
        <v>31</v>
      </c>
      <c r="R621">
        <v>61000000</v>
      </c>
      <c r="S621">
        <v>2012</v>
      </c>
      <c r="T621">
        <v>7.6</v>
      </c>
      <c r="U621">
        <v>2.6</v>
      </c>
      <c r="V621">
        <v>87775460</v>
      </c>
      <c r="W621" t="s">
        <v>21</v>
      </c>
    </row>
    <row r="622" spans="1:23" x14ac:dyDescent="0.3">
      <c r="A622" t="s">
        <v>997</v>
      </c>
      <c r="B622">
        <v>153</v>
      </c>
      <c r="C622">
        <v>119</v>
      </c>
      <c r="D622">
        <v>115731542</v>
      </c>
      <c r="E622" t="s">
        <v>48</v>
      </c>
      <c r="F622" t="s">
        <v>55</v>
      </c>
      <c r="G622" t="s">
        <v>44</v>
      </c>
      <c r="L622" t="s">
        <v>998</v>
      </c>
      <c r="M622">
        <v>151812</v>
      </c>
      <c r="N622">
        <v>556</v>
      </c>
      <c r="O622" t="s">
        <v>29</v>
      </c>
      <c r="P622" t="s">
        <v>30</v>
      </c>
      <c r="Q622" t="s">
        <v>52</v>
      </c>
      <c r="R622">
        <v>65000000</v>
      </c>
      <c r="S622">
        <v>1998</v>
      </c>
      <c r="T622">
        <v>6.5</v>
      </c>
      <c r="U622">
        <v>2</v>
      </c>
      <c r="V622">
        <v>50731542</v>
      </c>
      <c r="W622" t="s">
        <v>21</v>
      </c>
    </row>
    <row r="623" spans="1:23" x14ac:dyDescent="0.3">
      <c r="A623" t="s">
        <v>499</v>
      </c>
      <c r="B623">
        <v>173</v>
      </c>
      <c r="C623">
        <v>106</v>
      </c>
      <c r="D623">
        <v>100468793</v>
      </c>
      <c r="E623" t="s">
        <v>48</v>
      </c>
      <c r="L623" t="s">
        <v>999</v>
      </c>
      <c r="M623">
        <v>212499</v>
      </c>
      <c r="N623">
        <v>277</v>
      </c>
      <c r="O623" t="s">
        <v>29</v>
      </c>
      <c r="P623" t="s">
        <v>30</v>
      </c>
      <c r="Q623" t="s">
        <v>213</v>
      </c>
      <c r="R623">
        <v>65000000</v>
      </c>
      <c r="S623">
        <v>2008</v>
      </c>
      <c r="T623">
        <v>6.9</v>
      </c>
      <c r="U623">
        <v>1.8</v>
      </c>
      <c r="V623">
        <v>35468793</v>
      </c>
      <c r="W623" t="s">
        <v>21</v>
      </c>
    </row>
    <row r="624" spans="1:23" x14ac:dyDescent="0.3">
      <c r="A624" t="s">
        <v>128</v>
      </c>
      <c r="B624">
        <v>156</v>
      </c>
      <c r="C624">
        <v>136</v>
      </c>
      <c r="D624">
        <v>93771072</v>
      </c>
      <c r="E624" t="s">
        <v>24</v>
      </c>
      <c r="F624" t="s">
        <v>25</v>
      </c>
      <c r="G624" t="s">
        <v>48</v>
      </c>
      <c r="H624" t="s">
        <v>44</v>
      </c>
      <c r="I624" t="s">
        <v>35</v>
      </c>
      <c r="J624" t="s">
        <v>53</v>
      </c>
      <c r="L624" t="s">
        <v>1000</v>
      </c>
      <c r="M624">
        <v>135404</v>
      </c>
      <c r="N624">
        <v>318</v>
      </c>
      <c r="O624" t="s">
        <v>29</v>
      </c>
      <c r="P624" t="s">
        <v>30</v>
      </c>
      <c r="Q624" t="s">
        <v>31</v>
      </c>
      <c r="R624">
        <v>65000000</v>
      </c>
      <c r="S624">
        <v>1998</v>
      </c>
      <c r="T624">
        <v>6.7</v>
      </c>
      <c r="U624">
        <v>2.2999999999999998</v>
      </c>
      <c r="V624">
        <v>28771072</v>
      </c>
      <c r="W624" t="s">
        <v>21</v>
      </c>
    </row>
    <row r="625" spans="1:23" x14ac:dyDescent="0.3">
      <c r="A625" t="s">
        <v>706</v>
      </c>
      <c r="B625">
        <v>307</v>
      </c>
      <c r="C625">
        <v>95</v>
      </c>
      <c r="D625">
        <v>100448498</v>
      </c>
      <c r="E625" t="s">
        <v>48</v>
      </c>
      <c r="F625" t="s">
        <v>55</v>
      </c>
      <c r="L625" t="s">
        <v>1001</v>
      </c>
      <c r="M625">
        <v>272789</v>
      </c>
      <c r="N625">
        <v>285</v>
      </c>
      <c r="O625" t="s">
        <v>29</v>
      </c>
      <c r="P625" t="s">
        <v>30</v>
      </c>
      <c r="Q625" t="s">
        <v>213</v>
      </c>
      <c r="R625">
        <v>65000000</v>
      </c>
      <c r="S625">
        <v>2010</v>
      </c>
      <c r="T625">
        <v>6.6</v>
      </c>
      <c r="U625">
        <v>1.6</v>
      </c>
      <c r="V625">
        <v>35448498</v>
      </c>
      <c r="W625" t="s">
        <v>21</v>
      </c>
    </row>
    <row r="626" spans="1:23" x14ac:dyDescent="0.3">
      <c r="A626" t="s">
        <v>1002</v>
      </c>
      <c r="B626">
        <v>322</v>
      </c>
      <c r="C626">
        <v>137</v>
      </c>
      <c r="D626">
        <v>115603980</v>
      </c>
      <c r="E626" t="s">
        <v>242</v>
      </c>
      <c r="F626" t="s">
        <v>55</v>
      </c>
      <c r="G626" t="s">
        <v>61</v>
      </c>
      <c r="H626" t="s">
        <v>58</v>
      </c>
      <c r="L626" t="s">
        <v>1003</v>
      </c>
      <c r="M626">
        <v>103589</v>
      </c>
      <c r="N626">
        <v>351</v>
      </c>
      <c r="O626" t="s">
        <v>29</v>
      </c>
      <c r="P626" t="s">
        <v>30</v>
      </c>
      <c r="Q626" t="s">
        <v>31</v>
      </c>
      <c r="R626">
        <v>65000000</v>
      </c>
      <c r="S626">
        <v>2014</v>
      </c>
      <c r="T626">
        <v>7.2</v>
      </c>
      <c r="U626">
        <v>2.2999999999999998</v>
      </c>
      <c r="V626">
        <v>50603980</v>
      </c>
      <c r="W626" t="s">
        <v>21</v>
      </c>
    </row>
    <row r="627" spans="1:23" x14ac:dyDescent="0.3">
      <c r="A627" t="s">
        <v>1004</v>
      </c>
      <c r="B627">
        <v>169</v>
      </c>
      <c r="C627">
        <v>130</v>
      </c>
      <c r="D627">
        <v>90454043</v>
      </c>
      <c r="E627" t="s">
        <v>24</v>
      </c>
      <c r="F627" t="s">
        <v>25</v>
      </c>
      <c r="G627" t="s">
        <v>35</v>
      </c>
      <c r="L627" t="s">
        <v>1005</v>
      </c>
      <c r="M627">
        <v>60165</v>
      </c>
      <c r="N627">
        <v>326</v>
      </c>
      <c r="O627" t="s">
        <v>29</v>
      </c>
      <c r="P627" t="s">
        <v>30</v>
      </c>
      <c r="Q627" t="s">
        <v>31</v>
      </c>
      <c r="R627">
        <v>65000000</v>
      </c>
      <c r="S627">
        <v>2000</v>
      </c>
      <c r="T627">
        <v>6.4</v>
      </c>
      <c r="U627">
        <v>2.2000000000000002</v>
      </c>
      <c r="V627">
        <v>25454043</v>
      </c>
      <c r="W627" t="s">
        <v>21</v>
      </c>
    </row>
    <row r="628" spans="1:23" x14ac:dyDescent="0.3">
      <c r="A628" t="s">
        <v>589</v>
      </c>
      <c r="B628">
        <v>74</v>
      </c>
      <c r="C628">
        <v>124</v>
      </c>
      <c r="D628">
        <v>84049211</v>
      </c>
      <c r="E628" t="s">
        <v>24</v>
      </c>
      <c r="F628" t="s">
        <v>25</v>
      </c>
      <c r="G628" t="s">
        <v>35</v>
      </c>
      <c r="L628" t="s">
        <v>1006</v>
      </c>
      <c r="M628">
        <v>96096</v>
      </c>
      <c r="N628">
        <v>172</v>
      </c>
      <c r="O628" t="s">
        <v>29</v>
      </c>
      <c r="P628" t="s">
        <v>30</v>
      </c>
      <c r="Q628" t="s">
        <v>213</v>
      </c>
      <c r="R628">
        <v>70000000</v>
      </c>
      <c r="S628">
        <v>1993</v>
      </c>
      <c r="T628">
        <v>6.4</v>
      </c>
      <c r="U628">
        <v>2.1</v>
      </c>
      <c r="V628">
        <v>14049211</v>
      </c>
      <c r="W628" t="s">
        <v>21</v>
      </c>
    </row>
    <row r="629" spans="1:23" x14ac:dyDescent="0.3">
      <c r="A629" t="s">
        <v>398</v>
      </c>
      <c r="B629">
        <v>72</v>
      </c>
      <c r="C629">
        <v>108</v>
      </c>
      <c r="D629">
        <v>70450000</v>
      </c>
      <c r="E629" t="s">
        <v>24</v>
      </c>
      <c r="F629" t="s">
        <v>56</v>
      </c>
      <c r="G629" t="s">
        <v>35</v>
      </c>
      <c r="L629" t="s">
        <v>1007</v>
      </c>
      <c r="M629">
        <v>77390</v>
      </c>
      <c r="N629">
        <v>189</v>
      </c>
      <c r="O629" t="s">
        <v>29</v>
      </c>
      <c r="P629" t="s">
        <v>30</v>
      </c>
      <c r="Q629" t="s">
        <v>213</v>
      </c>
      <c r="R629">
        <v>50000000</v>
      </c>
      <c r="S629">
        <v>1996</v>
      </c>
      <c r="T629">
        <v>6</v>
      </c>
      <c r="U629">
        <v>1.8</v>
      </c>
      <c r="V629">
        <v>20450000</v>
      </c>
      <c r="W629" t="s">
        <v>21</v>
      </c>
    </row>
    <row r="630" spans="1:23" x14ac:dyDescent="0.3">
      <c r="A630" t="s">
        <v>225</v>
      </c>
      <c r="B630">
        <v>86</v>
      </c>
      <c r="C630">
        <v>104</v>
      </c>
      <c r="D630">
        <v>69688384</v>
      </c>
      <c r="E630" t="s">
        <v>48</v>
      </c>
      <c r="F630" t="s">
        <v>49</v>
      </c>
      <c r="G630" t="s">
        <v>26</v>
      </c>
      <c r="L630" t="s">
        <v>1008</v>
      </c>
      <c r="M630">
        <v>34473</v>
      </c>
      <c r="N630">
        <v>139</v>
      </c>
      <c r="O630" t="s">
        <v>29</v>
      </c>
      <c r="P630" t="s">
        <v>30</v>
      </c>
      <c r="Q630" t="s">
        <v>52</v>
      </c>
      <c r="R630">
        <v>60000000</v>
      </c>
      <c r="S630">
        <v>2000</v>
      </c>
      <c r="T630">
        <v>6.1</v>
      </c>
      <c r="U630">
        <v>1.7</v>
      </c>
      <c r="V630">
        <v>9688384</v>
      </c>
      <c r="W630" t="s">
        <v>21</v>
      </c>
    </row>
    <row r="631" spans="1:23" x14ac:dyDescent="0.3">
      <c r="A631" t="s">
        <v>241</v>
      </c>
      <c r="B631">
        <v>242</v>
      </c>
      <c r="C631">
        <v>129</v>
      </c>
      <c r="D631">
        <v>70236496</v>
      </c>
      <c r="E631" t="s">
        <v>55</v>
      </c>
      <c r="F631" t="s">
        <v>54</v>
      </c>
      <c r="G631" t="s">
        <v>35</v>
      </c>
      <c r="L631" t="s">
        <v>1009</v>
      </c>
      <c r="M631">
        <v>67395</v>
      </c>
      <c r="N631">
        <v>564</v>
      </c>
      <c r="O631" t="s">
        <v>29</v>
      </c>
      <c r="P631" t="s">
        <v>30</v>
      </c>
      <c r="Q631" t="s">
        <v>31</v>
      </c>
      <c r="R631">
        <v>63000000</v>
      </c>
      <c r="S631">
        <v>2006</v>
      </c>
      <c r="T631">
        <v>6</v>
      </c>
      <c r="U631">
        <v>2.2000000000000002</v>
      </c>
      <c r="V631">
        <v>7236496</v>
      </c>
      <c r="W631" t="s">
        <v>21</v>
      </c>
    </row>
    <row r="632" spans="1:23" x14ac:dyDescent="0.3">
      <c r="A632" t="s">
        <v>144</v>
      </c>
      <c r="B632">
        <v>141</v>
      </c>
      <c r="C632">
        <v>117</v>
      </c>
      <c r="D632">
        <v>63695760</v>
      </c>
      <c r="E632" t="s">
        <v>55</v>
      </c>
      <c r="L632" t="s">
        <v>1010</v>
      </c>
      <c r="M632">
        <v>61490</v>
      </c>
      <c r="N632">
        <v>264</v>
      </c>
      <c r="O632" t="s">
        <v>29</v>
      </c>
      <c r="P632" t="s">
        <v>30</v>
      </c>
      <c r="Q632" t="s">
        <v>31</v>
      </c>
      <c r="R632">
        <v>65000000</v>
      </c>
      <c r="S632">
        <v>2003</v>
      </c>
      <c r="T632">
        <v>6.4</v>
      </c>
      <c r="U632">
        <v>2</v>
      </c>
      <c r="V632">
        <v>-1304240</v>
      </c>
      <c r="W632" t="s">
        <v>38</v>
      </c>
    </row>
    <row r="633" spans="1:23" x14ac:dyDescent="0.3">
      <c r="A633" t="s">
        <v>1011</v>
      </c>
      <c r="B633">
        <v>313</v>
      </c>
      <c r="C633">
        <v>99</v>
      </c>
      <c r="D633">
        <v>59617068</v>
      </c>
      <c r="E633" t="s">
        <v>48</v>
      </c>
      <c r="F633" t="s">
        <v>44</v>
      </c>
      <c r="L633" t="s">
        <v>1012</v>
      </c>
      <c r="M633">
        <v>213863</v>
      </c>
      <c r="N633">
        <v>310</v>
      </c>
      <c r="O633" t="s">
        <v>29</v>
      </c>
      <c r="P633" t="s">
        <v>30</v>
      </c>
      <c r="Q633" t="s">
        <v>213</v>
      </c>
      <c r="R633">
        <v>65000000</v>
      </c>
      <c r="S633">
        <v>2012</v>
      </c>
      <c r="T633">
        <v>6.4</v>
      </c>
      <c r="U633">
        <v>1.6</v>
      </c>
      <c r="V633">
        <v>-5382932</v>
      </c>
      <c r="W633" t="s">
        <v>38</v>
      </c>
    </row>
    <row r="634" spans="1:23" x14ac:dyDescent="0.3">
      <c r="A634" t="s">
        <v>1013</v>
      </c>
      <c r="B634">
        <v>280</v>
      </c>
      <c r="C634">
        <v>159</v>
      </c>
      <c r="D634">
        <v>55637680</v>
      </c>
      <c r="E634" t="s">
        <v>55</v>
      </c>
      <c r="F634" t="s">
        <v>60</v>
      </c>
      <c r="G634" t="s">
        <v>35</v>
      </c>
      <c r="L634" t="s">
        <v>1014</v>
      </c>
      <c r="M634">
        <v>227071</v>
      </c>
      <c r="N634">
        <v>1500</v>
      </c>
      <c r="O634" t="s">
        <v>29</v>
      </c>
      <c r="P634" t="s">
        <v>37</v>
      </c>
      <c r="Q634" t="s">
        <v>213</v>
      </c>
      <c r="R634">
        <v>65000000</v>
      </c>
      <c r="S634">
        <v>1999</v>
      </c>
      <c r="T634">
        <v>7.3</v>
      </c>
      <c r="U634">
        <v>2.6</v>
      </c>
      <c r="V634">
        <v>-9362320</v>
      </c>
      <c r="W634" t="s">
        <v>38</v>
      </c>
    </row>
    <row r="635" spans="1:23" x14ac:dyDescent="0.3">
      <c r="A635" t="s">
        <v>1015</v>
      </c>
      <c r="B635">
        <v>176</v>
      </c>
      <c r="C635">
        <v>118</v>
      </c>
      <c r="D635">
        <v>85911262</v>
      </c>
      <c r="E635" t="s">
        <v>48</v>
      </c>
      <c r="F635" t="s">
        <v>55</v>
      </c>
      <c r="G635" t="s">
        <v>49</v>
      </c>
      <c r="H635" t="s">
        <v>50</v>
      </c>
      <c r="L635" t="s">
        <v>1016</v>
      </c>
      <c r="M635">
        <v>24735</v>
      </c>
      <c r="N635">
        <v>213</v>
      </c>
      <c r="O635" t="s">
        <v>29</v>
      </c>
      <c r="P635" t="s">
        <v>30</v>
      </c>
      <c r="Q635" t="s">
        <v>52</v>
      </c>
      <c r="R635">
        <v>65000000</v>
      </c>
      <c r="S635">
        <v>2014</v>
      </c>
      <c r="T635">
        <v>5.2</v>
      </c>
      <c r="U635">
        <v>2</v>
      </c>
      <c r="V635">
        <v>20911262</v>
      </c>
      <c r="W635" t="s">
        <v>21</v>
      </c>
    </row>
    <row r="636" spans="1:23" x14ac:dyDescent="0.3">
      <c r="A636" t="s">
        <v>1017</v>
      </c>
      <c r="B636">
        <v>279</v>
      </c>
      <c r="C636">
        <v>105</v>
      </c>
      <c r="D636">
        <v>53846915</v>
      </c>
      <c r="E636" t="s">
        <v>48</v>
      </c>
      <c r="F636" t="s">
        <v>56</v>
      </c>
      <c r="G636" t="s">
        <v>55</v>
      </c>
      <c r="H636" t="s">
        <v>44</v>
      </c>
      <c r="L636" t="s">
        <v>1018</v>
      </c>
      <c r="M636">
        <v>149337</v>
      </c>
      <c r="N636">
        <v>221</v>
      </c>
      <c r="O636" t="s">
        <v>29</v>
      </c>
      <c r="P636" t="s">
        <v>30</v>
      </c>
      <c r="Q636" t="s">
        <v>213</v>
      </c>
      <c r="R636">
        <v>50100000</v>
      </c>
      <c r="S636">
        <v>2015</v>
      </c>
      <c r="T636">
        <v>6.6</v>
      </c>
      <c r="U636">
        <v>1.8</v>
      </c>
      <c r="V636">
        <v>3746915</v>
      </c>
      <c r="W636" t="s">
        <v>21</v>
      </c>
    </row>
    <row r="637" spans="1:23" x14ac:dyDescent="0.3">
      <c r="A637" t="s">
        <v>132</v>
      </c>
      <c r="B637">
        <v>241</v>
      </c>
      <c r="C637">
        <v>103</v>
      </c>
      <c r="D637">
        <v>54758461</v>
      </c>
      <c r="E637" t="s">
        <v>24</v>
      </c>
      <c r="F637" t="s">
        <v>48</v>
      </c>
      <c r="G637" t="s">
        <v>44</v>
      </c>
      <c r="L637" t="s">
        <v>1019</v>
      </c>
      <c r="M637">
        <v>147641</v>
      </c>
      <c r="N637">
        <v>238</v>
      </c>
      <c r="O637" t="s">
        <v>29</v>
      </c>
      <c r="P637" t="s">
        <v>30</v>
      </c>
      <c r="Q637" t="s">
        <v>31</v>
      </c>
      <c r="R637">
        <v>65000000</v>
      </c>
      <c r="S637">
        <v>2012</v>
      </c>
      <c r="T637">
        <v>6.3</v>
      </c>
      <c r="U637">
        <v>1.7</v>
      </c>
      <c r="V637">
        <v>-10241539</v>
      </c>
      <c r="W637" t="s">
        <v>38</v>
      </c>
    </row>
    <row r="638" spans="1:23" x14ac:dyDescent="0.3">
      <c r="A638" t="s">
        <v>1020</v>
      </c>
      <c r="B638">
        <v>185</v>
      </c>
      <c r="C638">
        <v>122</v>
      </c>
      <c r="D638">
        <v>52397389</v>
      </c>
      <c r="E638" t="s">
        <v>24</v>
      </c>
      <c r="F638" t="s">
        <v>25</v>
      </c>
      <c r="G638" t="s">
        <v>26</v>
      </c>
      <c r="H638" t="s">
        <v>57</v>
      </c>
      <c r="I638" t="s">
        <v>27</v>
      </c>
      <c r="J638" t="s">
        <v>35</v>
      </c>
      <c r="L638" t="s">
        <v>1021</v>
      </c>
      <c r="M638">
        <v>132954</v>
      </c>
      <c r="N638">
        <v>514</v>
      </c>
      <c r="O638" t="s">
        <v>29</v>
      </c>
      <c r="P638" t="s">
        <v>30</v>
      </c>
      <c r="Q638" t="s">
        <v>213</v>
      </c>
      <c r="R638">
        <v>65000000</v>
      </c>
      <c r="S638">
        <v>2004</v>
      </c>
      <c r="T638">
        <v>5.9</v>
      </c>
      <c r="U638">
        <v>2</v>
      </c>
      <c r="V638">
        <v>-12602611</v>
      </c>
      <c r="W638" t="s">
        <v>38</v>
      </c>
    </row>
    <row r="639" spans="1:23" x14ac:dyDescent="0.3">
      <c r="A639" t="s">
        <v>836</v>
      </c>
      <c r="B639">
        <v>117</v>
      </c>
      <c r="C639">
        <v>143</v>
      </c>
      <c r="D639">
        <v>38966057</v>
      </c>
      <c r="E639" t="s">
        <v>48</v>
      </c>
      <c r="F639" t="s">
        <v>55</v>
      </c>
      <c r="L639" t="s">
        <v>1022</v>
      </c>
      <c r="M639">
        <v>23940</v>
      </c>
      <c r="N639">
        <v>157</v>
      </c>
      <c r="O639" t="s">
        <v>29</v>
      </c>
      <c r="P639" t="s">
        <v>545</v>
      </c>
      <c r="Q639" t="s">
        <v>213</v>
      </c>
      <c r="R639">
        <v>65000000</v>
      </c>
      <c r="S639">
        <v>1998</v>
      </c>
      <c r="T639">
        <v>6.7</v>
      </c>
      <c r="U639">
        <v>2.4</v>
      </c>
      <c r="V639">
        <v>-26033943</v>
      </c>
      <c r="W639" t="s">
        <v>38</v>
      </c>
    </row>
    <row r="640" spans="1:23" x14ac:dyDescent="0.3">
      <c r="A640" t="s">
        <v>653</v>
      </c>
      <c r="B640">
        <v>239</v>
      </c>
      <c r="C640">
        <v>96</v>
      </c>
      <c r="D640">
        <v>42345531</v>
      </c>
      <c r="E640" t="s">
        <v>24</v>
      </c>
      <c r="F640" t="s">
        <v>57</v>
      </c>
      <c r="G640" t="s">
        <v>27</v>
      </c>
      <c r="H640" t="s">
        <v>35</v>
      </c>
      <c r="L640" t="s">
        <v>1023</v>
      </c>
      <c r="M640">
        <v>104831</v>
      </c>
      <c r="N640">
        <v>423</v>
      </c>
      <c r="O640" t="s">
        <v>29</v>
      </c>
      <c r="P640" t="s">
        <v>244</v>
      </c>
      <c r="Q640" t="s">
        <v>213</v>
      </c>
      <c r="R640">
        <v>65000000</v>
      </c>
      <c r="S640">
        <v>2012</v>
      </c>
      <c r="T640">
        <v>5.4</v>
      </c>
      <c r="U640">
        <v>1.6</v>
      </c>
      <c r="V640">
        <v>-22654469</v>
      </c>
      <c r="W640" t="s">
        <v>38</v>
      </c>
    </row>
    <row r="641" spans="1:23" x14ac:dyDescent="0.3">
      <c r="A641" t="s">
        <v>653</v>
      </c>
      <c r="B641">
        <v>230</v>
      </c>
      <c r="C641">
        <v>111</v>
      </c>
      <c r="D641">
        <v>36064910</v>
      </c>
      <c r="E641" t="s">
        <v>24</v>
      </c>
      <c r="F641" t="s">
        <v>27</v>
      </c>
      <c r="G641" t="s">
        <v>35</v>
      </c>
      <c r="L641" t="s">
        <v>1024</v>
      </c>
      <c r="M641">
        <v>166610</v>
      </c>
      <c r="N641">
        <v>211</v>
      </c>
      <c r="O641" t="s">
        <v>29</v>
      </c>
      <c r="P641" t="s">
        <v>30</v>
      </c>
      <c r="Q641" t="s">
        <v>213</v>
      </c>
      <c r="R641">
        <v>45000000</v>
      </c>
      <c r="S641">
        <v>2008</v>
      </c>
      <c r="T641">
        <v>6.4</v>
      </c>
      <c r="U641">
        <v>1.8</v>
      </c>
      <c r="V641">
        <v>-8935090</v>
      </c>
      <c r="W641" t="s">
        <v>38</v>
      </c>
    </row>
    <row r="642" spans="1:23" x14ac:dyDescent="0.3">
      <c r="A642" t="s">
        <v>589</v>
      </c>
      <c r="B642">
        <v>94</v>
      </c>
      <c r="C642">
        <v>121</v>
      </c>
      <c r="D642">
        <v>33328051</v>
      </c>
      <c r="E642" t="s">
        <v>24</v>
      </c>
      <c r="F642" t="s">
        <v>56</v>
      </c>
      <c r="G642" t="s">
        <v>55</v>
      </c>
      <c r="H642" t="s">
        <v>60</v>
      </c>
      <c r="I642" t="s">
        <v>35</v>
      </c>
      <c r="L642" t="s">
        <v>1025</v>
      </c>
      <c r="M642">
        <v>60508</v>
      </c>
      <c r="N642">
        <v>285</v>
      </c>
      <c r="O642" t="s">
        <v>29</v>
      </c>
      <c r="P642" t="s">
        <v>30</v>
      </c>
      <c r="Q642" t="s">
        <v>213</v>
      </c>
      <c r="R642">
        <v>65000000</v>
      </c>
      <c r="S642">
        <v>1996</v>
      </c>
      <c r="T642">
        <v>6.7</v>
      </c>
      <c r="U642">
        <v>2</v>
      </c>
      <c r="V642">
        <v>-31671949</v>
      </c>
      <c r="W642" t="s">
        <v>38</v>
      </c>
    </row>
    <row r="643" spans="1:23" x14ac:dyDescent="0.3">
      <c r="A643" t="s">
        <v>1026</v>
      </c>
      <c r="B643">
        <v>134</v>
      </c>
      <c r="C643">
        <v>135</v>
      </c>
      <c r="D643">
        <v>32598931</v>
      </c>
      <c r="E643" t="s">
        <v>24</v>
      </c>
      <c r="F643" t="s">
        <v>55</v>
      </c>
      <c r="G643" t="s">
        <v>35</v>
      </c>
      <c r="L643" t="s">
        <v>1027</v>
      </c>
      <c r="M643">
        <v>49300</v>
      </c>
      <c r="N643">
        <v>265</v>
      </c>
      <c r="O643" t="s">
        <v>29</v>
      </c>
      <c r="P643" t="s">
        <v>30</v>
      </c>
      <c r="Q643" t="s">
        <v>213</v>
      </c>
      <c r="R643">
        <v>65000000</v>
      </c>
      <c r="S643">
        <v>2000</v>
      </c>
      <c r="T643">
        <v>6.2</v>
      </c>
      <c r="U643">
        <v>2.2000000000000002</v>
      </c>
      <c r="V643">
        <v>-32401069</v>
      </c>
      <c r="W643" t="s">
        <v>38</v>
      </c>
    </row>
    <row r="644" spans="1:23" x14ac:dyDescent="0.3">
      <c r="A644" t="s">
        <v>170</v>
      </c>
      <c r="B644">
        <v>136</v>
      </c>
      <c r="C644">
        <v>101</v>
      </c>
      <c r="D644">
        <v>28045540</v>
      </c>
      <c r="E644" t="s">
        <v>24</v>
      </c>
      <c r="F644" t="s">
        <v>25</v>
      </c>
      <c r="G644" t="s">
        <v>48</v>
      </c>
      <c r="H644" t="s">
        <v>49</v>
      </c>
      <c r="I644" t="s">
        <v>26</v>
      </c>
      <c r="J644" t="s">
        <v>27</v>
      </c>
      <c r="L644" t="s">
        <v>1028</v>
      </c>
      <c r="M644">
        <v>67707</v>
      </c>
      <c r="N644">
        <v>202</v>
      </c>
      <c r="O644" t="s">
        <v>29</v>
      </c>
      <c r="P644" t="s">
        <v>30</v>
      </c>
      <c r="Q644" t="s">
        <v>52</v>
      </c>
      <c r="R644">
        <v>65000000</v>
      </c>
      <c r="S644">
        <v>2005</v>
      </c>
      <c r="T644">
        <v>6.1</v>
      </c>
      <c r="U644">
        <v>1.7</v>
      </c>
      <c r="V644">
        <v>-36954460</v>
      </c>
      <c r="W644" t="s">
        <v>38</v>
      </c>
    </row>
    <row r="645" spans="1:23" x14ac:dyDescent="0.3">
      <c r="A645" t="s">
        <v>219</v>
      </c>
      <c r="B645">
        <v>315</v>
      </c>
      <c r="C645">
        <v>151</v>
      </c>
      <c r="D645">
        <v>37023395</v>
      </c>
      <c r="E645" t="s">
        <v>55</v>
      </c>
      <c r="L645" t="s">
        <v>1029</v>
      </c>
      <c r="M645">
        <v>1347461</v>
      </c>
      <c r="N645">
        <v>2968</v>
      </c>
      <c r="O645" t="s">
        <v>29</v>
      </c>
      <c r="P645" t="s">
        <v>30</v>
      </c>
      <c r="Q645" t="s">
        <v>213</v>
      </c>
      <c r="R645">
        <v>63000000</v>
      </c>
      <c r="S645">
        <v>1999</v>
      </c>
      <c r="T645">
        <v>8.8000000000000007</v>
      </c>
      <c r="U645">
        <v>2.5</v>
      </c>
      <c r="V645">
        <v>-25976605</v>
      </c>
      <c r="W645" t="s">
        <v>38</v>
      </c>
    </row>
    <row r="646" spans="1:23" x14ac:dyDescent="0.3">
      <c r="A646" t="s">
        <v>132</v>
      </c>
      <c r="B646">
        <v>96</v>
      </c>
      <c r="C646">
        <v>131</v>
      </c>
      <c r="D646">
        <v>43532294</v>
      </c>
      <c r="E646" t="s">
        <v>55</v>
      </c>
      <c r="F646" t="s">
        <v>61</v>
      </c>
      <c r="L646" t="s">
        <v>1030</v>
      </c>
      <c r="M646">
        <v>46951</v>
      </c>
      <c r="N646">
        <v>175</v>
      </c>
      <c r="O646" t="s">
        <v>29</v>
      </c>
      <c r="P646" t="s">
        <v>30</v>
      </c>
      <c r="Q646" t="s">
        <v>52</v>
      </c>
      <c r="R646">
        <v>65000000</v>
      </c>
      <c r="S646">
        <v>2006</v>
      </c>
      <c r="T646">
        <v>7.1</v>
      </c>
      <c r="U646">
        <v>2.2000000000000002</v>
      </c>
      <c r="V646">
        <v>-21467706</v>
      </c>
      <c r="W646" t="s">
        <v>38</v>
      </c>
    </row>
    <row r="647" spans="1:23" x14ac:dyDescent="0.3">
      <c r="A647" t="s">
        <v>1031</v>
      </c>
      <c r="B647">
        <v>60</v>
      </c>
      <c r="C647">
        <v>100</v>
      </c>
      <c r="D647">
        <v>17218080</v>
      </c>
      <c r="E647" t="s">
        <v>24</v>
      </c>
      <c r="F647" t="s">
        <v>25</v>
      </c>
      <c r="G647" t="s">
        <v>48</v>
      </c>
      <c r="L647" t="s">
        <v>1032</v>
      </c>
      <c r="M647">
        <v>43376</v>
      </c>
      <c r="N647">
        <v>249</v>
      </c>
      <c r="O647" t="s">
        <v>29</v>
      </c>
      <c r="P647" t="s">
        <v>30</v>
      </c>
      <c r="Q647" t="s">
        <v>213</v>
      </c>
      <c r="R647">
        <v>70000000</v>
      </c>
      <c r="S647">
        <v>1991</v>
      </c>
      <c r="T647">
        <v>5.7</v>
      </c>
      <c r="U647">
        <v>1.7</v>
      </c>
      <c r="V647">
        <v>-52781920</v>
      </c>
      <c r="W647" t="s">
        <v>38</v>
      </c>
    </row>
    <row r="648" spans="1:23" x14ac:dyDescent="0.3">
      <c r="A648" t="s">
        <v>997</v>
      </c>
      <c r="B648">
        <v>60</v>
      </c>
      <c r="C648">
        <v>105</v>
      </c>
      <c r="D648">
        <v>10014234</v>
      </c>
      <c r="E648" t="s">
        <v>48</v>
      </c>
      <c r="F648" t="s">
        <v>56</v>
      </c>
      <c r="L648" t="s">
        <v>1033</v>
      </c>
      <c r="M648">
        <v>8560</v>
      </c>
      <c r="N648">
        <v>69</v>
      </c>
      <c r="O648" t="s">
        <v>29</v>
      </c>
      <c r="P648" t="s">
        <v>545</v>
      </c>
      <c r="Q648" t="s">
        <v>213</v>
      </c>
      <c r="R648">
        <v>65000000</v>
      </c>
      <c r="S648">
        <v>2000</v>
      </c>
      <c r="T648">
        <v>5</v>
      </c>
      <c r="U648">
        <v>1.8</v>
      </c>
      <c r="V648">
        <v>-54985766</v>
      </c>
      <c r="W648" t="s">
        <v>38</v>
      </c>
    </row>
    <row r="649" spans="1:23" x14ac:dyDescent="0.3">
      <c r="A649" t="s">
        <v>1034</v>
      </c>
      <c r="B649">
        <v>308</v>
      </c>
      <c r="C649">
        <v>92</v>
      </c>
      <c r="D649">
        <v>19059018</v>
      </c>
      <c r="E649" t="s">
        <v>24</v>
      </c>
      <c r="F649" t="s">
        <v>26</v>
      </c>
      <c r="G649" t="s">
        <v>27</v>
      </c>
      <c r="H649" t="s">
        <v>35</v>
      </c>
      <c r="L649" t="s">
        <v>1035</v>
      </c>
      <c r="M649">
        <v>65709</v>
      </c>
      <c r="N649">
        <v>194</v>
      </c>
      <c r="O649" t="s">
        <v>29</v>
      </c>
      <c r="P649" t="s">
        <v>143</v>
      </c>
      <c r="Q649" t="s">
        <v>31</v>
      </c>
      <c r="R649">
        <v>65000000</v>
      </c>
      <c r="S649">
        <v>2014</v>
      </c>
      <c r="T649">
        <v>5.0999999999999996</v>
      </c>
      <c r="U649">
        <v>1.5</v>
      </c>
      <c r="V649">
        <v>-45940982</v>
      </c>
      <c r="W649" t="s">
        <v>38</v>
      </c>
    </row>
    <row r="650" spans="1:23" x14ac:dyDescent="0.3">
      <c r="A650" t="s">
        <v>1036</v>
      </c>
      <c r="B650">
        <v>127</v>
      </c>
      <c r="C650">
        <v>130</v>
      </c>
      <c r="D650">
        <v>1987287</v>
      </c>
      <c r="E650" t="s">
        <v>56</v>
      </c>
      <c r="F650" t="s">
        <v>55</v>
      </c>
      <c r="L650" t="s">
        <v>1037</v>
      </c>
      <c r="M650">
        <v>25474</v>
      </c>
      <c r="N650">
        <v>138</v>
      </c>
      <c r="O650" t="s">
        <v>29</v>
      </c>
      <c r="P650" t="s">
        <v>37</v>
      </c>
      <c r="Q650" t="s">
        <v>31</v>
      </c>
      <c r="R650">
        <v>50000000</v>
      </c>
      <c r="S650">
        <v>2005</v>
      </c>
      <c r="T650">
        <v>6.9</v>
      </c>
      <c r="U650">
        <v>2.2000000000000002</v>
      </c>
      <c r="V650">
        <v>-48012713</v>
      </c>
      <c r="W650" t="s">
        <v>38</v>
      </c>
    </row>
    <row r="651" spans="1:23" x14ac:dyDescent="0.3">
      <c r="A651" t="s">
        <v>979</v>
      </c>
      <c r="B651">
        <v>196</v>
      </c>
      <c r="C651">
        <v>100</v>
      </c>
      <c r="D651">
        <v>24407944</v>
      </c>
      <c r="E651" t="s">
        <v>24</v>
      </c>
      <c r="F651" t="s">
        <v>56</v>
      </c>
      <c r="G651" t="s">
        <v>26</v>
      </c>
      <c r="H651" t="s">
        <v>35</v>
      </c>
      <c r="L651" t="s">
        <v>1038</v>
      </c>
      <c r="M651">
        <v>71202</v>
      </c>
      <c r="N651">
        <v>380</v>
      </c>
      <c r="O651" t="s">
        <v>29</v>
      </c>
      <c r="P651" t="s">
        <v>115</v>
      </c>
      <c r="Q651" t="s">
        <v>31</v>
      </c>
      <c r="R651">
        <v>43000000</v>
      </c>
      <c r="S651">
        <v>2005</v>
      </c>
      <c r="T651">
        <v>4.8</v>
      </c>
      <c r="U651">
        <v>1.7</v>
      </c>
      <c r="V651">
        <v>-18592056</v>
      </c>
      <c r="W651" t="s">
        <v>38</v>
      </c>
    </row>
    <row r="652" spans="1:23" x14ac:dyDescent="0.3">
      <c r="A652" t="s">
        <v>1039</v>
      </c>
      <c r="B652">
        <v>339</v>
      </c>
      <c r="C652">
        <v>102</v>
      </c>
      <c r="D652">
        <v>13750556</v>
      </c>
      <c r="E652" t="s">
        <v>24</v>
      </c>
      <c r="F652" t="s">
        <v>56</v>
      </c>
      <c r="G652" t="s">
        <v>35</v>
      </c>
      <c r="L652" t="s">
        <v>1040</v>
      </c>
      <c r="M652">
        <v>111102</v>
      </c>
      <c r="N652">
        <v>239</v>
      </c>
      <c r="O652" t="s">
        <v>29</v>
      </c>
      <c r="P652" t="s">
        <v>30</v>
      </c>
      <c r="Q652" t="s">
        <v>213</v>
      </c>
      <c r="R652">
        <v>65000000</v>
      </c>
      <c r="S652">
        <v>2014</v>
      </c>
      <c r="T652">
        <v>6.5</v>
      </c>
      <c r="U652">
        <v>1.7</v>
      </c>
      <c r="V652">
        <v>-51249444</v>
      </c>
      <c r="W652" t="s">
        <v>38</v>
      </c>
    </row>
    <row r="653" spans="1:23" x14ac:dyDescent="0.3">
      <c r="A653" t="s">
        <v>621</v>
      </c>
      <c r="B653">
        <v>96</v>
      </c>
      <c r="C653">
        <v>133</v>
      </c>
      <c r="D653">
        <v>31054924</v>
      </c>
      <c r="E653" t="s">
        <v>55</v>
      </c>
      <c r="F653" t="s">
        <v>60</v>
      </c>
      <c r="G653" t="s">
        <v>44</v>
      </c>
      <c r="L653" t="s">
        <v>1041</v>
      </c>
      <c r="M653">
        <v>17025</v>
      </c>
      <c r="N653">
        <v>290</v>
      </c>
      <c r="O653" t="s">
        <v>29</v>
      </c>
      <c r="P653" t="s">
        <v>30</v>
      </c>
      <c r="Q653" t="s">
        <v>213</v>
      </c>
      <c r="R653">
        <v>64000000</v>
      </c>
      <c r="S653">
        <v>1999</v>
      </c>
      <c r="T653">
        <v>5.0999999999999996</v>
      </c>
      <c r="U653">
        <v>2.2000000000000002</v>
      </c>
      <c r="V653">
        <v>-32945076</v>
      </c>
      <c r="W653" t="s">
        <v>38</v>
      </c>
    </row>
    <row r="654" spans="1:23" x14ac:dyDescent="0.3">
      <c r="A654" t="s">
        <v>1042</v>
      </c>
      <c r="B654">
        <v>361</v>
      </c>
      <c r="C654">
        <v>121</v>
      </c>
      <c r="D654">
        <v>43247140</v>
      </c>
      <c r="E654" t="s">
        <v>25</v>
      </c>
      <c r="F654" t="s">
        <v>242</v>
      </c>
      <c r="G654" t="s">
        <v>55</v>
      </c>
      <c r="H654" t="s">
        <v>54</v>
      </c>
      <c r="I654" t="s">
        <v>61</v>
      </c>
      <c r="J654" t="s">
        <v>35</v>
      </c>
      <c r="L654" t="s">
        <v>1043</v>
      </c>
      <c r="M654">
        <v>134625</v>
      </c>
      <c r="N654">
        <v>265</v>
      </c>
      <c r="O654" t="s">
        <v>29</v>
      </c>
      <c r="P654" t="s">
        <v>37</v>
      </c>
      <c r="Q654" t="s">
        <v>31</v>
      </c>
      <c r="R654">
        <v>55000000</v>
      </c>
      <c r="S654">
        <v>2015</v>
      </c>
      <c r="T654">
        <v>7.1</v>
      </c>
      <c r="U654">
        <v>2</v>
      </c>
      <c r="V654">
        <v>-11752860</v>
      </c>
      <c r="W654" t="s">
        <v>38</v>
      </c>
    </row>
    <row r="655" spans="1:23" x14ac:dyDescent="0.3">
      <c r="A655" t="s">
        <v>526</v>
      </c>
      <c r="B655">
        <v>226</v>
      </c>
      <c r="C655">
        <v>147</v>
      </c>
      <c r="D655">
        <v>2208939</v>
      </c>
      <c r="E655" t="s">
        <v>56</v>
      </c>
      <c r="F655" t="s">
        <v>55</v>
      </c>
      <c r="G655" t="s">
        <v>26</v>
      </c>
      <c r="L655" t="s">
        <v>1044</v>
      </c>
      <c r="M655">
        <v>190490</v>
      </c>
      <c r="N655">
        <v>482</v>
      </c>
      <c r="O655" t="s">
        <v>29</v>
      </c>
      <c r="P655" t="s">
        <v>244</v>
      </c>
      <c r="Q655" t="s">
        <v>213</v>
      </c>
      <c r="R655">
        <v>50000000</v>
      </c>
      <c r="S655">
        <v>2006</v>
      </c>
      <c r="T655">
        <v>7.5</v>
      </c>
      <c r="U655">
        <v>2.4</v>
      </c>
      <c r="V655">
        <v>-47791061</v>
      </c>
      <c r="W655" t="s">
        <v>38</v>
      </c>
    </row>
    <row r="656" spans="1:23" x14ac:dyDescent="0.3">
      <c r="A656" t="s">
        <v>560</v>
      </c>
      <c r="B656">
        <v>194</v>
      </c>
      <c r="C656">
        <v>94</v>
      </c>
      <c r="D656">
        <v>213079163</v>
      </c>
      <c r="E656" t="s">
        <v>24</v>
      </c>
      <c r="F656" t="s">
        <v>48</v>
      </c>
      <c r="G656" t="s">
        <v>56</v>
      </c>
      <c r="L656" t="s">
        <v>1045</v>
      </c>
      <c r="M656">
        <v>162909</v>
      </c>
      <c r="N656">
        <v>795</v>
      </c>
      <c r="O656" t="s">
        <v>29</v>
      </c>
      <c r="P656" t="s">
        <v>30</v>
      </c>
      <c r="Q656" t="s">
        <v>31</v>
      </c>
      <c r="R656">
        <v>63000000</v>
      </c>
      <c r="S656">
        <v>2002</v>
      </c>
      <c r="T656">
        <v>6.2</v>
      </c>
      <c r="U656">
        <v>1.6</v>
      </c>
      <c r="V656">
        <v>150079163</v>
      </c>
      <c r="W656" t="s">
        <v>21</v>
      </c>
    </row>
    <row r="657" spans="1:23" x14ac:dyDescent="0.3">
      <c r="A657" t="s">
        <v>291</v>
      </c>
      <c r="B657">
        <v>138</v>
      </c>
      <c r="C657">
        <v>94</v>
      </c>
      <c r="D657">
        <v>19548064</v>
      </c>
      <c r="E657" t="s">
        <v>24</v>
      </c>
      <c r="F657" t="s">
        <v>47</v>
      </c>
      <c r="G657" t="s">
        <v>48</v>
      </c>
      <c r="H657" t="s">
        <v>49</v>
      </c>
      <c r="I657" t="s">
        <v>27</v>
      </c>
      <c r="L657" t="s">
        <v>1046</v>
      </c>
      <c r="M657">
        <v>25681</v>
      </c>
      <c r="N657">
        <v>77</v>
      </c>
      <c r="O657" t="s">
        <v>29</v>
      </c>
      <c r="P657" t="s">
        <v>1047</v>
      </c>
      <c r="Q657" t="s">
        <v>52</v>
      </c>
      <c r="R657">
        <v>65000000</v>
      </c>
      <c r="S657">
        <v>2009</v>
      </c>
      <c r="T657">
        <v>6.3</v>
      </c>
      <c r="U657">
        <v>1.6</v>
      </c>
      <c r="V657">
        <v>-45451936</v>
      </c>
      <c r="W657" t="s">
        <v>38</v>
      </c>
    </row>
    <row r="658" spans="1:23" x14ac:dyDescent="0.3">
      <c r="A658" t="s">
        <v>149</v>
      </c>
      <c r="B658">
        <v>308</v>
      </c>
      <c r="C658">
        <v>127</v>
      </c>
      <c r="D658">
        <v>356784000</v>
      </c>
      <c r="E658" t="s">
        <v>25</v>
      </c>
      <c r="F658" t="s">
        <v>27</v>
      </c>
      <c r="G658" t="s">
        <v>35</v>
      </c>
      <c r="L658" t="s">
        <v>1048</v>
      </c>
      <c r="M658">
        <v>613473</v>
      </c>
      <c r="N658">
        <v>895</v>
      </c>
      <c r="O658" t="s">
        <v>29</v>
      </c>
      <c r="P658" t="s">
        <v>30</v>
      </c>
      <c r="Q658" t="s">
        <v>31</v>
      </c>
      <c r="R658">
        <v>63000000</v>
      </c>
      <c r="S658">
        <v>1993</v>
      </c>
      <c r="T658">
        <v>8.1</v>
      </c>
      <c r="U658">
        <v>2.1</v>
      </c>
      <c r="V658">
        <v>293784000</v>
      </c>
      <c r="W658" t="s">
        <v>21</v>
      </c>
    </row>
    <row r="659" spans="1:23" x14ac:dyDescent="0.3">
      <c r="A659" t="s">
        <v>988</v>
      </c>
      <c r="B659">
        <v>40</v>
      </c>
      <c r="C659">
        <v>212</v>
      </c>
      <c r="D659">
        <v>25052000</v>
      </c>
      <c r="E659" t="s">
        <v>25</v>
      </c>
      <c r="F659" t="s">
        <v>242</v>
      </c>
      <c r="G659" t="s">
        <v>56</v>
      </c>
      <c r="H659" t="s">
        <v>55</v>
      </c>
      <c r="I659" t="s">
        <v>53</v>
      </c>
      <c r="L659" t="s">
        <v>1049</v>
      </c>
      <c r="M659">
        <v>35314</v>
      </c>
      <c r="N659">
        <v>145</v>
      </c>
      <c r="O659" t="s">
        <v>29</v>
      </c>
      <c r="P659" t="s">
        <v>30</v>
      </c>
      <c r="Q659" t="s">
        <v>31</v>
      </c>
      <c r="R659">
        <v>63000000</v>
      </c>
      <c r="S659">
        <v>1994</v>
      </c>
      <c r="T659">
        <v>6.6</v>
      </c>
      <c r="U659">
        <v>3.5</v>
      </c>
      <c r="V659">
        <v>-37948000</v>
      </c>
      <c r="W659" t="s">
        <v>38</v>
      </c>
    </row>
    <row r="660" spans="1:23" x14ac:dyDescent="0.3">
      <c r="A660" t="s">
        <v>361</v>
      </c>
      <c r="B660">
        <v>42</v>
      </c>
      <c r="C660">
        <v>141</v>
      </c>
      <c r="D660">
        <v>122012710</v>
      </c>
      <c r="E660" t="s">
        <v>24</v>
      </c>
      <c r="F660" t="s">
        <v>56</v>
      </c>
      <c r="G660" t="s">
        <v>55</v>
      </c>
      <c r="H660" t="s">
        <v>35</v>
      </c>
      <c r="L660" t="s">
        <v>1050</v>
      </c>
      <c r="M660">
        <v>69663</v>
      </c>
      <c r="N660">
        <v>133</v>
      </c>
      <c r="O660" t="s">
        <v>29</v>
      </c>
      <c r="P660" t="s">
        <v>30</v>
      </c>
      <c r="Q660" t="s">
        <v>31</v>
      </c>
      <c r="R660">
        <v>62000000</v>
      </c>
      <c r="S660">
        <v>1994</v>
      </c>
      <c r="T660">
        <v>6.9</v>
      </c>
      <c r="U660">
        <v>2.4</v>
      </c>
      <c r="V660">
        <v>60012710</v>
      </c>
      <c r="W660" t="s">
        <v>21</v>
      </c>
    </row>
    <row r="661" spans="1:23" x14ac:dyDescent="0.3">
      <c r="A661" t="s">
        <v>1051</v>
      </c>
      <c r="B661">
        <v>68</v>
      </c>
      <c r="C661">
        <v>103</v>
      </c>
      <c r="D661">
        <v>72413</v>
      </c>
      <c r="E661" t="s">
        <v>24</v>
      </c>
      <c r="F661" t="s">
        <v>25</v>
      </c>
      <c r="G661" t="s">
        <v>55</v>
      </c>
      <c r="H661" t="s">
        <v>54</v>
      </c>
      <c r="L661" t="s">
        <v>1052</v>
      </c>
      <c r="M661">
        <v>11584</v>
      </c>
      <c r="N661">
        <v>86</v>
      </c>
      <c r="O661" t="s">
        <v>554</v>
      </c>
      <c r="P661" t="s">
        <v>278</v>
      </c>
      <c r="Q661" t="s">
        <v>213</v>
      </c>
      <c r="R661">
        <v>65000000</v>
      </c>
      <c r="S661">
        <v>2015</v>
      </c>
      <c r="T661">
        <v>6.1</v>
      </c>
      <c r="U661">
        <v>1.7</v>
      </c>
      <c r="V661">
        <v>-64927587</v>
      </c>
      <c r="W661" t="s">
        <v>38</v>
      </c>
    </row>
    <row r="662" spans="1:23" x14ac:dyDescent="0.3">
      <c r="A662" t="s">
        <v>1053</v>
      </c>
      <c r="B662">
        <v>78</v>
      </c>
      <c r="C662">
        <v>98</v>
      </c>
      <c r="D662">
        <v>58255287</v>
      </c>
      <c r="E662" t="s">
        <v>48</v>
      </c>
      <c r="F662" t="s">
        <v>56</v>
      </c>
      <c r="L662" t="s">
        <v>1054</v>
      </c>
      <c r="M662">
        <v>39471</v>
      </c>
      <c r="N662">
        <v>187</v>
      </c>
      <c r="O662" t="s">
        <v>29</v>
      </c>
      <c r="P662" t="s">
        <v>30</v>
      </c>
      <c r="Q662" t="s">
        <v>31</v>
      </c>
      <c r="R662">
        <v>64000000</v>
      </c>
      <c r="S662">
        <v>2006</v>
      </c>
      <c r="T662">
        <v>4.3</v>
      </c>
      <c r="U662">
        <v>1.6</v>
      </c>
      <c r="V662">
        <v>-5744713</v>
      </c>
      <c r="W662" t="s">
        <v>38</v>
      </c>
    </row>
    <row r="663" spans="1:23" x14ac:dyDescent="0.3">
      <c r="A663" t="s">
        <v>211</v>
      </c>
      <c r="B663">
        <v>178</v>
      </c>
      <c r="C663">
        <v>116</v>
      </c>
      <c r="D663">
        <v>77086030</v>
      </c>
      <c r="E663" t="s">
        <v>24</v>
      </c>
      <c r="F663" t="s">
        <v>58</v>
      </c>
      <c r="L663" t="s">
        <v>1055</v>
      </c>
      <c r="M663">
        <v>65297</v>
      </c>
      <c r="N663">
        <v>602</v>
      </c>
      <c r="O663" t="s">
        <v>29</v>
      </c>
      <c r="P663" t="s">
        <v>545</v>
      </c>
      <c r="Q663" t="s">
        <v>31</v>
      </c>
      <c r="R663">
        <v>62000000</v>
      </c>
      <c r="S663">
        <v>2000</v>
      </c>
      <c r="T663">
        <v>6.6</v>
      </c>
      <c r="U663">
        <v>1.9</v>
      </c>
      <c r="V663">
        <v>15086030</v>
      </c>
      <c r="W663" t="s">
        <v>21</v>
      </c>
    </row>
    <row r="664" spans="1:23" x14ac:dyDescent="0.3">
      <c r="A664" t="s">
        <v>1056</v>
      </c>
      <c r="B664">
        <v>75</v>
      </c>
      <c r="C664">
        <v>114</v>
      </c>
      <c r="D664">
        <v>65000000</v>
      </c>
      <c r="E664" t="s">
        <v>48</v>
      </c>
      <c r="F664" t="s">
        <v>55</v>
      </c>
      <c r="G664" t="s">
        <v>44</v>
      </c>
      <c r="L664" t="s">
        <v>1057</v>
      </c>
      <c r="M664">
        <v>43027</v>
      </c>
      <c r="N664">
        <v>214</v>
      </c>
      <c r="O664" t="s">
        <v>29</v>
      </c>
      <c r="P664" t="s">
        <v>30</v>
      </c>
      <c r="Q664" t="s">
        <v>31</v>
      </c>
      <c r="R664">
        <v>62000000</v>
      </c>
      <c r="S664">
        <v>1995</v>
      </c>
      <c r="T664">
        <v>6.8</v>
      </c>
      <c r="U664">
        <v>1.9</v>
      </c>
      <c r="V664">
        <v>3000000</v>
      </c>
      <c r="W664" t="s">
        <v>21</v>
      </c>
    </row>
    <row r="665" spans="1:23" x14ac:dyDescent="0.3">
      <c r="A665" t="s">
        <v>1058</v>
      </c>
      <c r="B665">
        <v>150</v>
      </c>
      <c r="C665">
        <v>87</v>
      </c>
      <c r="D665">
        <v>32178777</v>
      </c>
      <c r="E665" t="s">
        <v>48</v>
      </c>
      <c r="F665" t="s">
        <v>44</v>
      </c>
      <c r="G665" t="s">
        <v>61</v>
      </c>
      <c r="L665" t="s">
        <v>1059</v>
      </c>
      <c r="M665">
        <v>43300</v>
      </c>
      <c r="N665">
        <v>250</v>
      </c>
      <c r="O665" t="s">
        <v>29</v>
      </c>
      <c r="P665" t="s">
        <v>30</v>
      </c>
      <c r="Q665" t="s">
        <v>31</v>
      </c>
      <c r="R665">
        <v>62000000</v>
      </c>
      <c r="S665">
        <v>2008</v>
      </c>
      <c r="T665">
        <v>3.8</v>
      </c>
      <c r="U665">
        <v>1.4</v>
      </c>
      <c r="V665">
        <v>-29821223</v>
      </c>
      <c r="W665" t="s">
        <v>38</v>
      </c>
    </row>
    <row r="666" spans="1:23" x14ac:dyDescent="0.3">
      <c r="A666" t="s">
        <v>1060</v>
      </c>
      <c r="B666">
        <v>113</v>
      </c>
      <c r="C666">
        <v>125</v>
      </c>
      <c r="D666">
        <v>15738632</v>
      </c>
      <c r="E666" t="s">
        <v>24</v>
      </c>
      <c r="F666" t="s">
        <v>48</v>
      </c>
      <c r="G666" t="s">
        <v>56</v>
      </c>
      <c r="H666" t="s">
        <v>35</v>
      </c>
      <c r="L666" t="s">
        <v>1061</v>
      </c>
      <c r="M666">
        <v>38076</v>
      </c>
      <c r="N666">
        <v>399</v>
      </c>
      <c r="O666" t="s">
        <v>29</v>
      </c>
      <c r="P666" t="s">
        <v>30</v>
      </c>
      <c r="Q666" t="s">
        <v>213</v>
      </c>
      <c r="R666">
        <v>42000000</v>
      </c>
      <c r="S666">
        <v>2001</v>
      </c>
      <c r="T666">
        <v>5.9</v>
      </c>
      <c r="U666">
        <v>2.1</v>
      </c>
      <c r="V666">
        <v>-26261368</v>
      </c>
      <c r="W666" t="s">
        <v>38</v>
      </c>
    </row>
    <row r="667" spans="1:23" x14ac:dyDescent="0.3">
      <c r="A667" t="s">
        <v>503</v>
      </c>
      <c r="B667">
        <v>596</v>
      </c>
      <c r="C667">
        <v>187</v>
      </c>
      <c r="D667">
        <v>54116191</v>
      </c>
      <c r="E667" t="s">
        <v>56</v>
      </c>
      <c r="F667" t="s">
        <v>55</v>
      </c>
      <c r="G667" t="s">
        <v>60</v>
      </c>
      <c r="H667" t="s">
        <v>35</v>
      </c>
      <c r="I667" t="s">
        <v>53</v>
      </c>
      <c r="L667" t="s">
        <v>1062</v>
      </c>
      <c r="M667">
        <v>272839</v>
      </c>
      <c r="N667">
        <v>1018</v>
      </c>
      <c r="O667" t="s">
        <v>29</v>
      </c>
      <c r="P667" t="s">
        <v>30</v>
      </c>
      <c r="Q667" t="s">
        <v>213</v>
      </c>
      <c r="R667">
        <v>44000000</v>
      </c>
      <c r="S667">
        <v>2015</v>
      </c>
      <c r="T667">
        <v>7.9</v>
      </c>
      <c r="U667">
        <v>3.1</v>
      </c>
      <c r="V667">
        <v>10116191</v>
      </c>
      <c r="W667" t="s">
        <v>21</v>
      </c>
    </row>
    <row r="668" spans="1:23" x14ac:dyDescent="0.3">
      <c r="A668" t="s">
        <v>1063</v>
      </c>
      <c r="B668">
        <v>191</v>
      </c>
      <c r="C668">
        <v>93</v>
      </c>
      <c r="D668">
        <v>118153533</v>
      </c>
      <c r="E668" t="s">
        <v>48</v>
      </c>
      <c r="F668" t="s">
        <v>61</v>
      </c>
      <c r="L668" t="s">
        <v>1064</v>
      </c>
      <c r="M668">
        <v>129995</v>
      </c>
      <c r="N668">
        <v>246</v>
      </c>
      <c r="O668" t="s">
        <v>29</v>
      </c>
      <c r="P668" t="s">
        <v>30</v>
      </c>
      <c r="Q668" t="s">
        <v>31</v>
      </c>
      <c r="R668">
        <v>61000000</v>
      </c>
      <c r="S668">
        <v>2007</v>
      </c>
      <c r="T668">
        <v>6.3</v>
      </c>
      <c r="U668">
        <v>1.6</v>
      </c>
      <c r="V668">
        <v>57153533</v>
      </c>
      <c r="W668" t="s">
        <v>21</v>
      </c>
    </row>
    <row r="669" spans="1:23" x14ac:dyDescent="0.3">
      <c r="A669" t="s">
        <v>1065</v>
      </c>
      <c r="B669">
        <v>156</v>
      </c>
      <c r="C669">
        <v>95</v>
      </c>
      <c r="D669">
        <v>108012170</v>
      </c>
      <c r="E669" t="s">
        <v>25</v>
      </c>
      <c r="F669" t="s">
        <v>47</v>
      </c>
      <c r="G669" t="s">
        <v>48</v>
      </c>
      <c r="H669" t="s">
        <v>49</v>
      </c>
      <c r="I669" t="s">
        <v>26</v>
      </c>
      <c r="L669" t="s">
        <v>1066</v>
      </c>
      <c r="M669">
        <v>24089</v>
      </c>
      <c r="N669">
        <v>82</v>
      </c>
      <c r="O669" t="s">
        <v>29</v>
      </c>
      <c r="P669" t="s">
        <v>30</v>
      </c>
      <c r="Q669" t="s">
        <v>52</v>
      </c>
      <c r="R669">
        <v>63000000</v>
      </c>
      <c r="S669">
        <v>2011</v>
      </c>
      <c r="T669">
        <v>5.5</v>
      </c>
      <c r="U669">
        <v>1.6</v>
      </c>
      <c r="V669">
        <v>45012170</v>
      </c>
      <c r="W669" t="s">
        <v>21</v>
      </c>
    </row>
    <row r="670" spans="1:23" x14ac:dyDescent="0.3">
      <c r="A670" t="s">
        <v>66</v>
      </c>
      <c r="B670">
        <v>460</v>
      </c>
      <c r="C670">
        <v>117</v>
      </c>
      <c r="D670">
        <v>210592590</v>
      </c>
      <c r="E670" t="s">
        <v>24</v>
      </c>
      <c r="F670" t="s">
        <v>55</v>
      </c>
      <c r="G670" t="s">
        <v>26</v>
      </c>
      <c r="H670" t="s">
        <v>58</v>
      </c>
      <c r="L670">
        <v>300</v>
      </c>
      <c r="M670">
        <v>607235</v>
      </c>
      <c r="N670">
        <v>2073</v>
      </c>
      <c r="O670" t="s">
        <v>29</v>
      </c>
      <c r="P670" t="s">
        <v>30</v>
      </c>
      <c r="Q670" t="s">
        <v>213</v>
      </c>
      <c r="R670">
        <v>65000000</v>
      </c>
      <c r="S670">
        <v>2006</v>
      </c>
      <c r="T670">
        <v>7.7</v>
      </c>
      <c r="U670">
        <v>2</v>
      </c>
      <c r="V670">
        <v>145592590</v>
      </c>
      <c r="W670" t="s">
        <v>21</v>
      </c>
    </row>
    <row r="671" spans="1:23" x14ac:dyDescent="0.3">
      <c r="A671" t="s">
        <v>560</v>
      </c>
      <c r="B671">
        <v>141</v>
      </c>
      <c r="C671">
        <v>106</v>
      </c>
      <c r="D671">
        <v>279167575</v>
      </c>
      <c r="E671" t="s">
        <v>48</v>
      </c>
      <c r="F671" t="s">
        <v>44</v>
      </c>
      <c r="L671" t="s">
        <v>1067</v>
      </c>
      <c r="M671">
        <v>211296</v>
      </c>
      <c r="N671">
        <v>428</v>
      </c>
      <c r="O671" t="s">
        <v>29</v>
      </c>
      <c r="P671" t="s">
        <v>30</v>
      </c>
      <c r="Q671" t="s">
        <v>31</v>
      </c>
      <c r="R671">
        <v>80000000</v>
      </c>
      <c r="S671">
        <v>2004</v>
      </c>
      <c r="T671">
        <v>6.3</v>
      </c>
      <c r="U671">
        <v>1.8</v>
      </c>
      <c r="V671">
        <v>199167575</v>
      </c>
      <c r="W671" t="s">
        <v>21</v>
      </c>
    </row>
    <row r="672" spans="1:23" x14ac:dyDescent="0.3">
      <c r="A672" t="s">
        <v>1068</v>
      </c>
      <c r="B672">
        <v>180</v>
      </c>
      <c r="C672">
        <v>115</v>
      </c>
      <c r="D672">
        <v>143151473</v>
      </c>
      <c r="E672" t="s">
        <v>48</v>
      </c>
      <c r="F672" t="s">
        <v>55</v>
      </c>
      <c r="G672" t="s">
        <v>49</v>
      </c>
      <c r="L672" t="s">
        <v>1069</v>
      </c>
      <c r="M672">
        <v>116681</v>
      </c>
      <c r="N672">
        <v>320</v>
      </c>
      <c r="O672" t="s">
        <v>29</v>
      </c>
      <c r="P672" t="s">
        <v>30</v>
      </c>
      <c r="Q672" t="s">
        <v>52</v>
      </c>
      <c r="R672">
        <v>60000000</v>
      </c>
      <c r="S672">
        <v>2008</v>
      </c>
      <c r="T672">
        <v>7.1</v>
      </c>
      <c r="U672">
        <v>1.9</v>
      </c>
      <c r="V672">
        <v>83151473</v>
      </c>
      <c r="W672" t="s">
        <v>21</v>
      </c>
    </row>
    <row r="673" spans="1:23" x14ac:dyDescent="0.3">
      <c r="A673" t="s">
        <v>888</v>
      </c>
      <c r="B673">
        <v>186</v>
      </c>
      <c r="C673">
        <v>189</v>
      </c>
      <c r="D673">
        <v>136801374</v>
      </c>
      <c r="E673" t="s">
        <v>56</v>
      </c>
      <c r="F673" t="s">
        <v>55</v>
      </c>
      <c r="G673" t="s">
        <v>26</v>
      </c>
      <c r="H673" t="s">
        <v>60</v>
      </c>
      <c r="L673" t="s">
        <v>1070</v>
      </c>
      <c r="M673">
        <v>782610</v>
      </c>
      <c r="N673">
        <v>1377</v>
      </c>
      <c r="O673" t="s">
        <v>29</v>
      </c>
      <c r="P673" t="s">
        <v>30</v>
      </c>
      <c r="Q673" t="s">
        <v>213</v>
      </c>
      <c r="R673">
        <v>60000000</v>
      </c>
      <c r="S673">
        <v>1999</v>
      </c>
      <c r="T673">
        <v>8.5</v>
      </c>
      <c r="U673">
        <v>3.2</v>
      </c>
      <c r="V673">
        <v>76801374</v>
      </c>
      <c r="W673" t="s">
        <v>21</v>
      </c>
    </row>
    <row r="674" spans="1:23" x14ac:dyDescent="0.3">
      <c r="A674" t="s">
        <v>507</v>
      </c>
      <c r="B674">
        <v>161</v>
      </c>
      <c r="C674">
        <v>81</v>
      </c>
      <c r="D674">
        <v>135381507</v>
      </c>
      <c r="E674" t="s">
        <v>25</v>
      </c>
      <c r="F674" t="s">
        <v>47</v>
      </c>
      <c r="G674" t="s">
        <v>48</v>
      </c>
      <c r="H674" t="s">
        <v>49</v>
      </c>
      <c r="I674" t="s">
        <v>27</v>
      </c>
      <c r="L674" t="s">
        <v>1071</v>
      </c>
      <c r="M674">
        <v>63912</v>
      </c>
      <c r="N674">
        <v>251</v>
      </c>
      <c r="O674" t="s">
        <v>29</v>
      </c>
      <c r="P674" t="s">
        <v>30</v>
      </c>
      <c r="Q674" t="s">
        <v>118</v>
      </c>
      <c r="R674">
        <v>150000000</v>
      </c>
      <c r="S674">
        <v>2005</v>
      </c>
      <c r="T674">
        <v>5.8</v>
      </c>
      <c r="U674">
        <v>1.4</v>
      </c>
      <c r="V674">
        <v>-14618493</v>
      </c>
      <c r="W674" t="s">
        <v>38</v>
      </c>
    </row>
    <row r="675" spans="1:23" x14ac:dyDescent="0.3">
      <c r="A675" t="s">
        <v>219</v>
      </c>
      <c r="B675">
        <v>568</v>
      </c>
      <c r="C675">
        <v>149</v>
      </c>
      <c r="D675">
        <v>167735396</v>
      </c>
      <c r="E675" t="s">
        <v>56</v>
      </c>
      <c r="F675" t="s">
        <v>55</v>
      </c>
      <c r="G675" t="s">
        <v>60</v>
      </c>
      <c r="H675" t="s">
        <v>35</v>
      </c>
      <c r="L675" t="s">
        <v>1072</v>
      </c>
      <c r="M675">
        <v>569841</v>
      </c>
      <c r="N675">
        <v>1127</v>
      </c>
      <c r="O675" t="s">
        <v>29</v>
      </c>
      <c r="P675" t="s">
        <v>30</v>
      </c>
      <c r="Q675" t="s">
        <v>213</v>
      </c>
      <c r="R675">
        <v>61000000</v>
      </c>
      <c r="S675">
        <v>2014</v>
      </c>
      <c r="T675">
        <v>8.1</v>
      </c>
      <c r="U675">
        <v>2.5</v>
      </c>
      <c r="V675">
        <v>106735396</v>
      </c>
      <c r="W675" t="s">
        <v>21</v>
      </c>
    </row>
    <row r="676" spans="1:23" x14ac:dyDescent="0.3">
      <c r="A676" t="s">
        <v>181</v>
      </c>
      <c r="B676">
        <v>249</v>
      </c>
      <c r="C676">
        <v>119</v>
      </c>
      <c r="D676">
        <v>121468960</v>
      </c>
      <c r="E676" t="s">
        <v>24</v>
      </c>
      <c r="F676" t="s">
        <v>60</v>
      </c>
      <c r="G676" t="s">
        <v>35</v>
      </c>
      <c r="L676" t="s">
        <v>1073</v>
      </c>
      <c r="M676">
        <v>407601</v>
      </c>
      <c r="N676">
        <v>849</v>
      </c>
      <c r="O676" t="s">
        <v>29</v>
      </c>
      <c r="P676" t="s">
        <v>30</v>
      </c>
      <c r="Q676" t="s">
        <v>31</v>
      </c>
      <c r="R676">
        <v>60000000</v>
      </c>
      <c r="S676">
        <v>2002</v>
      </c>
      <c r="T676">
        <v>7.9</v>
      </c>
      <c r="U676">
        <v>2</v>
      </c>
      <c r="V676">
        <v>61468960</v>
      </c>
      <c r="W676" t="s">
        <v>21</v>
      </c>
    </row>
    <row r="677" spans="1:23" x14ac:dyDescent="0.3">
      <c r="A677" t="s">
        <v>128</v>
      </c>
      <c r="B677">
        <v>137</v>
      </c>
      <c r="C677">
        <v>130</v>
      </c>
      <c r="D677">
        <v>106635996</v>
      </c>
      <c r="E677" t="s">
        <v>24</v>
      </c>
      <c r="F677" t="s">
        <v>25</v>
      </c>
      <c r="G677" t="s">
        <v>35</v>
      </c>
      <c r="L677" t="s">
        <v>1074</v>
      </c>
      <c r="M677">
        <v>199025</v>
      </c>
      <c r="N677">
        <v>416</v>
      </c>
      <c r="O677" t="s">
        <v>29</v>
      </c>
      <c r="P677" t="s">
        <v>37</v>
      </c>
      <c r="Q677" t="s">
        <v>31</v>
      </c>
      <c r="R677">
        <v>58000000</v>
      </c>
      <c r="S677">
        <v>1995</v>
      </c>
      <c r="T677">
        <v>7.2</v>
      </c>
      <c r="U677">
        <v>2.2000000000000002</v>
      </c>
      <c r="V677">
        <v>48635996</v>
      </c>
      <c r="W677" t="s">
        <v>21</v>
      </c>
    </row>
    <row r="678" spans="1:23" x14ac:dyDescent="0.3">
      <c r="A678" t="s">
        <v>509</v>
      </c>
      <c r="B678">
        <v>113</v>
      </c>
      <c r="C678">
        <v>116</v>
      </c>
      <c r="D678">
        <v>102678089</v>
      </c>
      <c r="E678" t="s">
        <v>55</v>
      </c>
      <c r="F678" t="s">
        <v>60</v>
      </c>
      <c r="G678" t="s">
        <v>35</v>
      </c>
      <c r="L678" t="s">
        <v>1075</v>
      </c>
      <c r="M678">
        <v>42705</v>
      </c>
      <c r="N678">
        <v>274</v>
      </c>
      <c r="O678" t="s">
        <v>29</v>
      </c>
      <c r="P678" t="s">
        <v>30</v>
      </c>
      <c r="Q678" t="s">
        <v>213</v>
      </c>
      <c r="R678">
        <v>95000000</v>
      </c>
      <c r="S678">
        <v>1999</v>
      </c>
      <c r="T678">
        <v>6.3</v>
      </c>
      <c r="U678">
        <v>1.9</v>
      </c>
      <c r="V678">
        <v>7678089</v>
      </c>
      <c r="W678" t="s">
        <v>21</v>
      </c>
    </row>
    <row r="679" spans="1:23" x14ac:dyDescent="0.3">
      <c r="A679" t="s">
        <v>335</v>
      </c>
      <c r="B679">
        <v>213</v>
      </c>
      <c r="C679">
        <v>103</v>
      </c>
      <c r="D679">
        <v>125603360</v>
      </c>
      <c r="E679" t="s">
        <v>48</v>
      </c>
      <c r="F679" t="s">
        <v>55</v>
      </c>
      <c r="G679" t="s">
        <v>27</v>
      </c>
      <c r="L679" t="s">
        <v>1076</v>
      </c>
      <c r="M679">
        <v>667983</v>
      </c>
      <c r="N679">
        <v>877</v>
      </c>
      <c r="O679" t="s">
        <v>29</v>
      </c>
      <c r="P679" t="s">
        <v>30</v>
      </c>
      <c r="Q679" t="s">
        <v>52</v>
      </c>
      <c r="R679">
        <v>60000000</v>
      </c>
      <c r="S679">
        <v>1998</v>
      </c>
      <c r="T679">
        <v>8.1</v>
      </c>
      <c r="U679">
        <v>1.7</v>
      </c>
      <c r="V679">
        <v>65603360</v>
      </c>
      <c r="W679" t="s">
        <v>21</v>
      </c>
    </row>
    <row r="680" spans="1:23" x14ac:dyDescent="0.3">
      <c r="A680" t="s">
        <v>1077</v>
      </c>
      <c r="B680">
        <v>120</v>
      </c>
      <c r="C680">
        <v>99</v>
      </c>
      <c r="D680">
        <v>101217900</v>
      </c>
      <c r="E680" t="s">
        <v>25</v>
      </c>
      <c r="F680" t="s">
        <v>47</v>
      </c>
      <c r="G680" t="s">
        <v>242</v>
      </c>
      <c r="H680" t="s">
        <v>55</v>
      </c>
      <c r="I680" t="s">
        <v>49</v>
      </c>
      <c r="J680" t="s">
        <v>26</v>
      </c>
      <c r="K680" t="s">
        <v>50</v>
      </c>
      <c r="L680" t="s">
        <v>1078</v>
      </c>
      <c r="M680">
        <v>91093</v>
      </c>
      <c r="N680">
        <v>353</v>
      </c>
      <c r="O680" t="s">
        <v>29</v>
      </c>
      <c r="P680" t="s">
        <v>30</v>
      </c>
      <c r="Q680" t="s">
        <v>52</v>
      </c>
      <c r="R680">
        <v>70000000</v>
      </c>
      <c r="S680">
        <v>1998</v>
      </c>
      <c r="T680">
        <v>7</v>
      </c>
      <c r="U680">
        <v>1.6</v>
      </c>
      <c r="V680">
        <v>31217900</v>
      </c>
      <c r="W680" t="s">
        <v>21</v>
      </c>
    </row>
    <row r="681" spans="1:23" x14ac:dyDescent="0.3">
      <c r="A681" t="s">
        <v>881</v>
      </c>
      <c r="B681">
        <v>81</v>
      </c>
      <c r="C681">
        <v>92</v>
      </c>
      <c r="D681">
        <v>104148781</v>
      </c>
      <c r="E681" t="s">
        <v>48</v>
      </c>
      <c r="F681" t="s">
        <v>49</v>
      </c>
      <c r="L681" t="s">
        <v>1079</v>
      </c>
      <c r="M681">
        <v>49486</v>
      </c>
      <c r="N681">
        <v>116</v>
      </c>
      <c r="O681" t="s">
        <v>29</v>
      </c>
      <c r="P681" t="s">
        <v>30</v>
      </c>
      <c r="Q681" t="s">
        <v>52</v>
      </c>
      <c r="R681">
        <v>60000000</v>
      </c>
      <c r="S681">
        <v>2003</v>
      </c>
      <c r="T681">
        <v>5.5</v>
      </c>
      <c r="U681">
        <v>1.5</v>
      </c>
      <c r="V681">
        <v>44148781</v>
      </c>
      <c r="W681" t="s">
        <v>21</v>
      </c>
    </row>
    <row r="682" spans="1:23" x14ac:dyDescent="0.3">
      <c r="A682" t="s">
        <v>1042</v>
      </c>
      <c r="B682">
        <v>265</v>
      </c>
      <c r="C682">
        <v>109</v>
      </c>
      <c r="D682">
        <v>75573300</v>
      </c>
      <c r="E682" t="s">
        <v>24</v>
      </c>
      <c r="F682" t="s">
        <v>48</v>
      </c>
      <c r="G682" t="s">
        <v>56</v>
      </c>
      <c r="H682" t="s">
        <v>55</v>
      </c>
      <c r="I682" t="s">
        <v>35</v>
      </c>
      <c r="L682" t="s">
        <v>1080</v>
      </c>
      <c r="M682">
        <v>156898</v>
      </c>
      <c r="N682">
        <v>172</v>
      </c>
      <c r="O682" t="s">
        <v>29</v>
      </c>
      <c r="P682" t="s">
        <v>30</v>
      </c>
      <c r="Q682" t="s">
        <v>213</v>
      </c>
      <c r="R682">
        <v>61000000</v>
      </c>
      <c r="S682">
        <v>2013</v>
      </c>
      <c r="T682">
        <v>6.7</v>
      </c>
      <c r="U682">
        <v>1.8</v>
      </c>
      <c r="V682">
        <v>14573300</v>
      </c>
      <c r="W682" t="s">
        <v>21</v>
      </c>
    </row>
    <row r="683" spans="1:23" x14ac:dyDescent="0.3">
      <c r="A683" t="s">
        <v>539</v>
      </c>
      <c r="B683">
        <v>105</v>
      </c>
      <c r="C683">
        <v>87</v>
      </c>
      <c r="D683">
        <v>93375151</v>
      </c>
      <c r="E683" t="s">
        <v>24</v>
      </c>
      <c r="F683" t="s">
        <v>48</v>
      </c>
      <c r="G683" t="s">
        <v>49</v>
      </c>
      <c r="H683" t="s">
        <v>26</v>
      </c>
      <c r="L683" t="s">
        <v>1081</v>
      </c>
      <c r="M683">
        <v>46031</v>
      </c>
      <c r="N683">
        <v>235</v>
      </c>
      <c r="O683" t="s">
        <v>29</v>
      </c>
      <c r="P683" t="s">
        <v>30</v>
      </c>
      <c r="Q683" t="s">
        <v>52</v>
      </c>
      <c r="R683">
        <v>60000000</v>
      </c>
      <c r="S683">
        <v>2001</v>
      </c>
      <c r="T683">
        <v>5.2</v>
      </c>
      <c r="U683">
        <v>1.4</v>
      </c>
      <c r="V683">
        <v>33375151</v>
      </c>
      <c r="W683" t="s">
        <v>21</v>
      </c>
    </row>
    <row r="684" spans="1:23" x14ac:dyDescent="0.3">
      <c r="A684" t="s">
        <v>840</v>
      </c>
      <c r="B684">
        <v>155</v>
      </c>
      <c r="C684">
        <v>111</v>
      </c>
      <c r="D684">
        <v>106126012</v>
      </c>
      <c r="E684" t="s">
        <v>24</v>
      </c>
      <c r="F684" t="s">
        <v>56</v>
      </c>
      <c r="G684" t="s">
        <v>35</v>
      </c>
      <c r="L684" t="s">
        <v>1082</v>
      </c>
      <c r="M684">
        <v>285623</v>
      </c>
      <c r="N684">
        <v>497</v>
      </c>
      <c r="O684" t="s">
        <v>29</v>
      </c>
      <c r="P684" t="s">
        <v>30</v>
      </c>
      <c r="Q684" t="s">
        <v>31</v>
      </c>
      <c r="R684">
        <v>60000000</v>
      </c>
      <c r="S684">
        <v>2003</v>
      </c>
      <c r="T684">
        <v>7</v>
      </c>
      <c r="U684">
        <v>1.8</v>
      </c>
      <c r="V684">
        <v>46126012</v>
      </c>
      <c r="W684" t="s">
        <v>21</v>
      </c>
    </row>
    <row r="685" spans="1:23" x14ac:dyDescent="0.3">
      <c r="A685" t="s">
        <v>1083</v>
      </c>
      <c r="B685">
        <v>118</v>
      </c>
      <c r="C685">
        <v>101</v>
      </c>
      <c r="D685">
        <v>93307796</v>
      </c>
      <c r="E685" t="s">
        <v>48</v>
      </c>
      <c r="F685" t="s">
        <v>44</v>
      </c>
      <c r="L685" t="s">
        <v>1084</v>
      </c>
      <c r="M685">
        <v>85673</v>
      </c>
      <c r="N685">
        <v>269</v>
      </c>
      <c r="O685" t="s">
        <v>29</v>
      </c>
      <c r="P685" t="s">
        <v>30</v>
      </c>
      <c r="Q685" t="s">
        <v>31</v>
      </c>
      <c r="R685">
        <v>60000000</v>
      </c>
      <c r="S685">
        <v>2002</v>
      </c>
      <c r="T685">
        <v>6.1</v>
      </c>
      <c r="U685">
        <v>1.7</v>
      </c>
      <c r="V685">
        <v>33307796</v>
      </c>
      <c r="W685" t="s">
        <v>21</v>
      </c>
    </row>
    <row r="686" spans="1:23" x14ac:dyDescent="0.3">
      <c r="A686" t="s">
        <v>252</v>
      </c>
      <c r="B686">
        <v>131</v>
      </c>
      <c r="C686">
        <v>83</v>
      </c>
      <c r="D686">
        <v>90646554</v>
      </c>
      <c r="E686" t="s">
        <v>25</v>
      </c>
      <c r="F686" t="s">
        <v>47</v>
      </c>
      <c r="G686" t="s">
        <v>48</v>
      </c>
      <c r="H686" t="s">
        <v>49</v>
      </c>
      <c r="L686" t="s">
        <v>1085</v>
      </c>
      <c r="M686">
        <v>124641</v>
      </c>
      <c r="N686">
        <v>289</v>
      </c>
      <c r="O686" t="s">
        <v>29</v>
      </c>
      <c r="P686" t="s">
        <v>30</v>
      </c>
      <c r="Q686" t="s">
        <v>52</v>
      </c>
      <c r="R686">
        <v>105000000</v>
      </c>
      <c r="S686">
        <v>1998</v>
      </c>
      <c r="T686">
        <v>6.6</v>
      </c>
      <c r="U686">
        <v>1.4</v>
      </c>
      <c r="V686">
        <v>-14353446</v>
      </c>
      <c r="W686" t="s">
        <v>38</v>
      </c>
    </row>
    <row r="687" spans="1:23" x14ac:dyDescent="0.3">
      <c r="A687" t="s">
        <v>1086</v>
      </c>
      <c r="B687">
        <v>166</v>
      </c>
      <c r="C687">
        <v>113</v>
      </c>
      <c r="D687">
        <v>109176215</v>
      </c>
      <c r="E687" t="s">
        <v>48</v>
      </c>
      <c r="L687" t="s">
        <v>1087</v>
      </c>
      <c r="M687">
        <v>83506</v>
      </c>
      <c r="N687">
        <v>144</v>
      </c>
      <c r="O687" t="s">
        <v>29</v>
      </c>
      <c r="P687" t="s">
        <v>30</v>
      </c>
      <c r="Q687" t="s">
        <v>31</v>
      </c>
      <c r="R687">
        <v>60000000</v>
      </c>
      <c r="S687">
        <v>2009</v>
      </c>
      <c r="T687">
        <v>5.5</v>
      </c>
      <c r="U687">
        <v>1.9</v>
      </c>
      <c r="V687">
        <v>49176215</v>
      </c>
      <c r="W687" t="s">
        <v>21</v>
      </c>
    </row>
    <row r="688" spans="1:23" x14ac:dyDescent="0.3">
      <c r="A688" t="s">
        <v>495</v>
      </c>
      <c r="B688">
        <v>60</v>
      </c>
      <c r="C688">
        <v>107</v>
      </c>
      <c r="D688">
        <v>82670733</v>
      </c>
      <c r="E688" t="s">
        <v>24</v>
      </c>
      <c r="F688" t="s">
        <v>55</v>
      </c>
      <c r="G688" t="s">
        <v>61</v>
      </c>
      <c r="L688" t="s">
        <v>1088</v>
      </c>
      <c r="M688">
        <v>60476</v>
      </c>
      <c r="N688">
        <v>97</v>
      </c>
      <c r="O688" t="s">
        <v>29</v>
      </c>
      <c r="P688" t="s">
        <v>30</v>
      </c>
      <c r="Q688" t="s">
        <v>31</v>
      </c>
      <c r="R688">
        <v>60000000</v>
      </c>
      <c r="S688">
        <v>1990</v>
      </c>
      <c r="T688">
        <v>5.9</v>
      </c>
      <c r="U688">
        <v>1.8</v>
      </c>
      <c r="V688">
        <v>22670733</v>
      </c>
      <c r="W688" t="s">
        <v>21</v>
      </c>
    </row>
    <row r="689" spans="1:23" x14ac:dyDescent="0.3">
      <c r="A689" t="s">
        <v>724</v>
      </c>
      <c r="B689">
        <v>77</v>
      </c>
      <c r="C689">
        <v>94</v>
      </c>
      <c r="D689">
        <v>82569532</v>
      </c>
      <c r="E689" t="s">
        <v>25</v>
      </c>
      <c r="F689" t="s">
        <v>48</v>
      </c>
      <c r="G689" t="s">
        <v>49</v>
      </c>
      <c r="L689" t="s">
        <v>1089</v>
      </c>
      <c r="M689">
        <v>42737</v>
      </c>
      <c r="N689">
        <v>128</v>
      </c>
      <c r="O689" t="s">
        <v>29</v>
      </c>
      <c r="P689" t="s">
        <v>30</v>
      </c>
      <c r="Q689" t="s">
        <v>52</v>
      </c>
      <c r="R689">
        <v>60000000</v>
      </c>
      <c r="S689">
        <v>2005</v>
      </c>
      <c r="T689">
        <v>5.4</v>
      </c>
      <c r="U689">
        <v>1.6</v>
      </c>
      <c r="V689">
        <v>22569532</v>
      </c>
      <c r="W689" t="s">
        <v>21</v>
      </c>
    </row>
    <row r="690" spans="1:23" x14ac:dyDescent="0.3">
      <c r="A690" t="s">
        <v>1090</v>
      </c>
      <c r="B690">
        <v>249</v>
      </c>
      <c r="C690">
        <v>132</v>
      </c>
      <c r="D690">
        <v>81687587</v>
      </c>
      <c r="E690" t="s">
        <v>24</v>
      </c>
      <c r="F690" t="s">
        <v>27</v>
      </c>
      <c r="G690" t="s">
        <v>35</v>
      </c>
      <c r="L690" t="s">
        <v>1091</v>
      </c>
      <c r="M690">
        <v>138246</v>
      </c>
      <c r="N690">
        <v>360</v>
      </c>
      <c r="O690" t="s">
        <v>29</v>
      </c>
      <c r="P690" t="s">
        <v>30</v>
      </c>
      <c r="Q690" t="s">
        <v>31</v>
      </c>
      <c r="R690">
        <v>61000000</v>
      </c>
      <c r="S690">
        <v>2015</v>
      </c>
      <c r="T690">
        <v>6.4</v>
      </c>
      <c r="U690">
        <v>2.2000000000000002</v>
      </c>
      <c r="V690">
        <v>20687587</v>
      </c>
      <c r="W690" t="s">
        <v>21</v>
      </c>
    </row>
    <row r="691" spans="1:23" x14ac:dyDescent="0.3">
      <c r="A691" t="s">
        <v>1092</v>
      </c>
      <c r="B691">
        <v>213</v>
      </c>
      <c r="C691">
        <v>140</v>
      </c>
      <c r="D691">
        <v>80574010</v>
      </c>
      <c r="E691" t="s">
        <v>55</v>
      </c>
      <c r="F691" t="s">
        <v>44</v>
      </c>
      <c r="L691" t="s">
        <v>1093</v>
      </c>
      <c r="M691">
        <v>63493</v>
      </c>
      <c r="N691">
        <v>302</v>
      </c>
      <c r="O691" t="s">
        <v>29</v>
      </c>
      <c r="P691" t="s">
        <v>30</v>
      </c>
      <c r="Q691" t="s">
        <v>31</v>
      </c>
      <c r="R691">
        <v>60000000</v>
      </c>
      <c r="S691">
        <v>2010</v>
      </c>
      <c r="T691">
        <v>5.7</v>
      </c>
      <c r="U691">
        <v>2.2999999999999998</v>
      </c>
      <c r="V691">
        <v>20574010</v>
      </c>
      <c r="W691" t="s">
        <v>21</v>
      </c>
    </row>
    <row r="692" spans="1:23" x14ac:dyDescent="0.3">
      <c r="A692" t="s">
        <v>113</v>
      </c>
      <c r="B692">
        <v>121</v>
      </c>
      <c r="C692">
        <v>125</v>
      </c>
      <c r="D692">
        <v>75764085</v>
      </c>
      <c r="E692" t="s">
        <v>48</v>
      </c>
      <c r="F692" t="s">
        <v>55</v>
      </c>
      <c r="G692" t="s">
        <v>26</v>
      </c>
      <c r="H692" t="s">
        <v>44</v>
      </c>
      <c r="L692" t="s">
        <v>1094</v>
      </c>
      <c r="M692">
        <v>85844</v>
      </c>
      <c r="N692">
        <v>322</v>
      </c>
      <c r="O692" t="s">
        <v>29</v>
      </c>
      <c r="P692" t="s">
        <v>30</v>
      </c>
      <c r="Q692" t="s">
        <v>31</v>
      </c>
      <c r="R692">
        <v>60000000</v>
      </c>
      <c r="S692">
        <v>2000</v>
      </c>
      <c r="T692">
        <v>6.7</v>
      </c>
      <c r="U692">
        <v>2.1</v>
      </c>
      <c r="V692">
        <v>15764085</v>
      </c>
      <c r="W692" t="s">
        <v>21</v>
      </c>
    </row>
    <row r="693" spans="1:23" x14ac:dyDescent="0.3">
      <c r="A693" t="s">
        <v>376</v>
      </c>
      <c r="B693">
        <v>315</v>
      </c>
      <c r="C693">
        <v>111</v>
      </c>
      <c r="D693">
        <v>90356857</v>
      </c>
      <c r="E693" t="s">
        <v>24</v>
      </c>
      <c r="F693" t="s">
        <v>48</v>
      </c>
      <c r="G693" t="s">
        <v>56</v>
      </c>
      <c r="H693" t="s">
        <v>35</v>
      </c>
      <c r="L693" t="s">
        <v>1095</v>
      </c>
      <c r="M693">
        <v>238916</v>
      </c>
      <c r="N693">
        <v>328</v>
      </c>
      <c r="O693" t="s">
        <v>29</v>
      </c>
      <c r="P693" t="s">
        <v>30</v>
      </c>
      <c r="Q693" t="s">
        <v>31</v>
      </c>
      <c r="R693">
        <v>58000000</v>
      </c>
      <c r="S693">
        <v>2010</v>
      </c>
      <c r="T693">
        <v>7.1</v>
      </c>
      <c r="U693">
        <v>1.8</v>
      </c>
      <c r="V693">
        <v>32356857</v>
      </c>
      <c r="W693" t="s">
        <v>21</v>
      </c>
    </row>
    <row r="694" spans="1:23" x14ac:dyDescent="0.3">
      <c r="A694" t="s">
        <v>241</v>
      </c>
      <c r="B694">
        <v>171</v>
      </c>
      <c r="C694">
        <v>156</v>
      </c>
      <c r="D694">
        <v>75530832</v>
      </c>
      <c r="E694" t="s">
        <v>55</v>
      </c>
      <c r="F694" t="s">
        <v>61</v>
      </c>
      <c r="L694" t="s">
        <v>1096</v>
      </c>
      <c r="M694">
        <v>97047</v>
      </c>
      <c r="N694">
        <v>452</v>
      </c>
      <c r="O694" t="s">
        <v>29</v>
      </c>
      <c r="P694" t="s">
        <v>30</v>
      </c>
      <c r="Q694" t="s">
        <v>213</v>
      </c>
      <c r="R694">
        <v>55000000</v>
      </c>
      <c r="S694">
        <v>1999</v>
      </c>
      <c r="T694">
        <v>6.8</v>
      </c>
      <c r="U694">
        <v>2.6</v>
      </c>
      <c r="V694">
        <v>20530832</v>
      </c>
      <c r="W694" t="s">
        <v>21</v>
      </c>
    </row>
    <row r="695" spans="1:23" x14ac:dyDescent="0.3">
      <c r="A695" t="s">
        <v>1097</v>
      </c>
      <c r="B695">
        <v>96</v>
      </c>
      <c r="C695">
        <v>170</v>
      </c>
      <c r="D695">
        <v>75370763</v>
      </c>
      <c r="E695" t="s">
        <v>55</v>
      </c>
      <c r="F695" t="s">
        <v>44</v>
      </c>
      <c r="G695" t="s">
        <v>53</v>
      </c>
      <c r="L695" t="s">
        <v>1098</v>
      </c>
      <c r="M695">
        <v>32353</v>
      </c>
      <c r="N695">
        <v>263</v>
      </c>
      <c r="O695" t="s">
        <v>29</v>
      </c>
      <c r="P695" t="s">
        <v>30</v>
      </c>
      <c r="Q695" t="s">
        <v>31</v>
      </c>
      <c r="R695">
        <v>60000000</v>
      </c>
      <c r="S695">
        <v>1998</v>
      </c>
      <c r="T695">
        <v>6.5</v>
      </c>
      <c r="U695">
        <v>2.8</v>
      </c>
      <c r="V695">
        <v>15370763</v>
      </c>
      <c r="W695" t="s">
        <v>21</v>
      </c>
    </row>
    <row r="696" spans="1:23" x14ac:dyDescent="0.3">
      <c r="A696" t="s">
        <v>470</v>
      </c>
      <c r="B696">
        <v>299</v>
      </c>
      <c r="C696">
        <v>120</v>
      </c>
      <c r="D696">
        <v>100003492</v>
      </c>
      <c r="E696" t="s">
        <v>56</v>
      </c>
      <c r="F696" t="s">
        <v>55</v>
      </c>
      <c r="G696" t="s">
        <v>35</v>
      </c>
      <c r="L696" t="s">
        <v>1099</v>
      </c>
      <c r="M696">
        <v>293662</v>
      </c>
      <c r="N696">
        <v>836</v>
      </c>
      <c r="O696" t="s">
        <v>29</v>
      </c>
      <c r="P696" t="s">
        <v>30</v>
      </c>
      <c r="Q696" t="s">
        <v>213</v>
      </c>
      <c r="R696">
        <v>65000000</v>
      </c>
      <c r="S696">
        <v>2004</v>
      </c>
      <c r="T696">
        <v>7.6</v>
      </c>
      <c r="U696">
        <v>2</v>
      </c>
      <c r="V696">
        <v>35003492</v>
      </c>
      <c r="W696" t="s">
        <v>21</v>
      </c>
    </row>
    <row r="697" spans="1:23" x14ac:dyDescent="0.3">
      <c r="A697" t="s">
        <v>501</v>
      </c>
      <c r="B697">
        <v>167</v>
      </c>
      <c r="C697">
        <v>100</v>
      </c>
      <c r="D697">
        <v>90341670</v>
      </c>
      <c r="E697" t="s">
        <v>24</v>
      </c>
      <c r="F697" t="s">
        <v>25</v>
      </c>
      <c r="G697" t="s">
        <v>26</v>
      </c>
      <c r="H697" t="s">
        <v>35</v>
      </c>
      <c r="L697" t="s">
        <v>1100</v>
      </c>
      <c r="M697">
        <v>102129</v>
      </c>
      <c r="N697">
        <v>432</v>
      </c>
      <c r="O697" t="s">
        <v>29</v>
      </c>
      <c r="P697" t="s">
        <v>30</v>
      </c>
      <c r="Q697" t="s">
        <v>31</v>
      </c>
      <c r="R697">
        <v>60000000</v>
      </c>
      <c r="S697">
        <v>2002</v>
      </c>
      <c r="T697">
        <v>5.5</v>
      </c>
      <c r="U697">
        <v>1.7</v>
      </c>
      <c r="V697">
        <v>30341670</v>
      </c>
      <c r="W697" t="s">
        <v>21</v>
      </c>
    </row>
    <row r="698" spans="1:23" x14ac:dyDescent="0.3">
      <c r="A698" t="s">
        <v>1101</v>
      </c>
      <c r="B698">
        <v>125</v>
      </c>
      <c r="C698">
        <v>115</v>
      </c>
      <c r="D698">
        <v>74540762</v>
      </c>
      <c r="E698" t="s">
        <v>24</v>
      </c>
      <c r="F698" t="s">
        <v>55</v>
      </c>
      <c r="G698" t="s">
        <v>35</v>
      </c>
      <c r="L698" t="s">
        <v>1102</v>
      </c>
      <c r="M698">
        <v>48753</v>
      </c>
      <c r="N698">
        <v>323</v>
      </c>
      <c r="O698" t="s">
        <v>29</v>
      </c>
      <c r="P698" t="s">
        <v>30</v>
      </c>
      <c r="Q698" t="s">
        <v>31</v>
      </c>
      <c r="R698">
        <v>55000000</v>
      </c>
      <c r="S698">
        <v>2004</v>
      </c>
      <c r="T698">
        <v>6.5</v>
      </c>
      <c r="U698">
        <v>1.9</v>
      </c>
      <c r="V698">
        <v>19540762</v>
      </c>
      <c r="W698" t="s">
        <v>21</v>
      </c>
    </row>
    <row r="699" spans="1:23" x14ac:dyDescent="0.3">
      <c r="A699" t="s">
        <v>276</v>
      </c>
      <c r="B699">
        <v>387</v>
      </c>
      <c r="C699">
        <v>130</v>
      </c>
      <c r="D699">
        <v>80033643</v>
      </c>
      <c r="E699" t="s">
        <v>24</v>
      </c>
      <c r="F699" t="s">
        <v>56</v>
      </c>
      <c r="G699" t="s">
        <v>60</v>
      </c>
      <c r="H699" t="s">
        <v>35</v>
      </c>
      <c r="L699" t="s">
        <v>1103</v>
      </c>
      <c r="M699">
        <v>226570</v>
      </c>
      <c r="N699">
        <v>448</v>
      </c>
      <c r="O699" t="s">
        <v>29</v>
      </c>
      <c r="P699" t="s">
        <v>30</v>
      </c>
      <c r="Q699" t="s">
        <v>31</v>
      </c>
      <c r="R699">
        <v>60000000</v>
      </c>
      <c r="S699">
        <v>2012</v>
      </c>
      <c r="T699">
        <v>7</v>
      </c>
      <c r="U699">
        <v>2.2000000000000002</v>
      </c>
      <c r="V699">
        <v>20033643</v>
      </c>
      <c r="W699" t="s">
        <v>21</v>
      </c>
    </row>
    <row r="700" spans="1:23" x14ac:dyDescent="0.3">
      <c r="A700" t="s">
        <v>589</v>
      </c>
      <c r="B700">
        <v>199</v>
      </c>
      <c r="C700">
        <v>105</v>
      </c>
      <c r="D700">
        <v>73648142</v>
      </c>
      <c r="E700" t="s">
        <v>24</v>
      </c>
      <c r="F700" t="s">
        <v>27</v>
      </c>
      <c r="G700" t="s">
        <v>35</v>
      </c>
      <c r="L700" t="s">
        <v>1104</v>
      </c>
      <c r="M700">
        <v>99043</v>
      </c>
      <c r="N700">
        <v>643</v>
      </c>
      <c r="O700" t="s">
        <v>29</v>
      </c>
      <c r="P700" t="s">
        <v>30</v>
      </c>
      <c r="Q700" t="s">
        <v>213</v>
      </c>
      <c r="R700">
        <v>60000000</v>
      </c>
      <c r="S700">
        <v>1999</v>
      </c>
      <c r="T700">
        <v>5.8</v>
      </c>
      <c r="U700">
        <v>1.8</v>
      </c>
      <c r="V700">
        <v>13648142</v>
      </c>
      <c r="W700" t="s">
        <v>21</v>
      </c>
    </row>
    <row r="701" spans="1:23" x14ac:dyDescent="0.3">
      <c r="A701" t="s">
        <v>1105</v>
      </c>
      <c r="B701">
        <v>136</v>
      </c>
      <c r="C701">
        <v>111</v>
      </c>
      <c r="D701">
        <v>71844424</v>
      </c>
      <c r="E701" t="s">
        <v>790</v>
      </c>
      <c r="F701" t="s">
        <v>59</v>
      </c>
      <c r="L701" t="s">
        <v>1106</v>
      </c>
      <c r="M701">
        <v>33158</v>
      </c>
      <c r="N701">
        <v>223</v>
      </c>
      <c r="O701" t="s">
        <v>29</v>
      </c>
      <c r="P701" t="s">
        <v>30</v>
      </c>
      <c r="Q701" t="s">
        <v>52</v>
      </c>
      <c r="R701">
        <v>60000000</v>
      </c>
      <c r="S701">
        <v>2009</v>
      </c>
      <c r="T701">
        <v>7.3</v>
      </c>
      <c r="U701">
        <v>1.8</v>
      </c>
      <c r="V701">
        <v>11844424</v>
      </c>
      <c r="W701" t="s">
        <v>21</v>
      </c>
    </row>
    <row r="702" spans="1:23" x14ac:dyDescent="0.3">
      <c r="A702" t="s">
        <v>445</v>
      </c>
      <c r="B702">
        <v>436</v>
      </c>
      <c r="C702">
        <v>106</v>
      </c>
      <c r="D702">
        <v>75638743</v>
      </c>
      <c r="E702" t="s">
        <v>55</v>
      </c>
      <c r="F702" t="s">
        <v>35</v>
      </c>
      <c r="L702" t="s">
        <v>1107</v>
      </c>
      <c r="M702">
        <v>180479</v>
      </c>
      <c r="N702">
        <v>411</v>
      </c>
      <c r="O702" t="s">
        <v>29</v>
      </c>
      <c r="P702" t="s">
        <v>30</v>
      </c>
      <c r="Q702" t="s">
        <v>31</v>
      </c>
      <c r="R702">
        <v>60000000</v>
      </c>
      <c r="S702">
        <v>2011</v>
      </c>
      <c r="T702">
        <v>6.6</v>
      </c>
      <c r="U702">
        <v>1.8</v>
      </c>
      <c r="V702">
        <v>15638743</v>
      </c>
      <c r="W702" t="s">
        <v>21</v>
      </c>
    </row>
    <row r="703" spans="1:23" x14ac:dyDescent="0.3">
      <c r="A703" t="s">
        <v>1108</v>
      </c>
      <c r="B703">
        <v>73</v>
      </c>
      <c r="C703">
        <v>89</v>
      </c>
      <c r="D703">
        <v>66734992</v>
      </c>
      <c r="E703" t="s">
        <v>24</v>
      </c>
      <c r="F703" t="s">
        <v>25</v>
      </c>
      <c r="G703" t="s">
        <v>48</v>
      </c>
      <c r="H703" t="s">
        <v>56</v>
      </c>
      <c r="L703" t="s">
        <v>1109</v>
      </c>
      <c r="M703">
        <v>23476</v>
      </c>
      <c r="N703">
        <v>181</v>
      </c>
      <c r="O703" t="s">
        <v>29</v>
      </c>
      <c r="P703" t="s">
        <v>30</v>
      </c>
      <c r="Q703" t="s">
        <v>52</v>
      </c>
      <c r="R703">
        <v>60000000</v>
      </c>
      <c r="S703">
        <v>2003</v>
      </c>
      <c r="T703">
        <v>4.4000000000000004</v>
      </c>
      <c r="U703">
        <v>1.5</v>
      </c>
      <c r="V703">
        <v>6734992</v>
      </c>
      <c r="W703" t="s">
        <v>21</v>
      </c>
    </row>
    <row r="704" spans="1:23" x14ac:dyDescent="0.3">
      <c r="A704" t="s">
        <v>865</v>
      </c>
      <c r="B704">
        <v>310</v>
      </c>
      <c r="C704">
        <v>100</v>
      </c>
      <c r="D704">
        <v>75280058</v>
      </c>
      <c r="E704" t="s">
        <v>47</v>
      </c>
      <c r="F704" t="s">
        <v>49</v>
      </c>
      <c r="G704" t="s">
        <v>26</v>
      </c>
      <c r="L704" t="s">
        <v>1110</v>
      </c>
      <c r="M704">
        <v>143121</v>
      </c>
      <c r="N704">
        <v>279</v>
      </c>
      <c r="O704" t="s">
        <v>29</v>
      </c>
      <c r="P704" t="s">
        <v>30</v>
      </c>
      <c r="Q704" t="s">
        <v>52</v>
      </c>
      <c r="R704">
        <v>60000000</v>
      </c>
      <c r="S704">
        <v>2009</v>
      </c>
      <c r="T704">
        <v>7.7</v>
      </c>
      <c r="U704">
        <v>1.7</v>
      </c>
      <c r="V704">
        <v>15280058</v>
      </c>
      <c r="W704" t="s">
        <v>21</v>
      </c>
    </row>
    <row r="705" spans="1:23" x14ac:dyDescent="0.3">
      <c r="A705" t="s">
        <v>285</v>
      </c>
      <c r="B705">
        <v>323</v>
      </c>
      <c r="C705">
        <v>91</v>
      </c>
      <c r="D705">
        <v>64505912</v>
      </c>
      <c r="E705" t="s">
        <v>27</v>
      </c>
      <c r="F705" t="s">
        <v>35</v>
      </c>
      <c r="L705" t="s">
        <v>1111</v>
      </c>
      <c r="M705">
        <v>163130</v>
      </c>
      <c r="N705">
        <v>1264</v>
      </c>
      <c r="O705" t="s">
        <v>29</v>
      </c>
      <c r="P705" t="s">
        <v>30</v>
      </c>
      <c r="Q705" t="s">
        <v>213</v>
      </c>
      <c r="R705">
        <v>48000000</v>
      </c>
      <c r="S705">
        <v>2008</v>
      </c>
      <c r="T705">
        <v>5</v>
      </c>
      <c r="U705">
        <v>1.5</v>
      </c>
      <c r="V705">
        <v>16505912</v>
      </c>
      <c r="W705" t="s">
        <v>21</v>
      </c>
    </row>
    <row r="706" spans="1:23" x14ac:dyDescent="0.3">
      <c r="A706" t="s">
        <v>495</v>
      </c>
      <c r="B706">
        <v>171</v>
      </c>
      <c r="C706">
        <v>146</v>
      </c>
      <c r="D706">
        <v>77862546</v>
      </c>
      <c r="E706" t="s">
        <v>24</v>
      </c>
      <c r="F706" t="s">
        <v>56</v>
      </c>
      <c r="G706" t="s">
        <v>55</v>
      </c>
      <c r="H706" t="s">
        <v>35</v>
      </c>
      <c r="L706" t="s">
        <v>1112</v>
      </c>
      <c r="M706">
        <v>266310</v>
      </c>
      <c r="N706">
        <v>690</v>
      </c>
      <c r="O706" t="s">
        <v>29</v>
      </c>
      <c r="P706" t="s">
        <v>30</v>
      </c>
      <c r="Q706" t="s">
        <v>213</v>
      </c>
      <c r="R706">
        <v>70000000</v>
      </c>
      <c r="S706">
        <v>2004</v>
      </c>
      <c r="T706">
        <v>7.7</v>
      </c>
      <c r="U706">
        <v>2.4</v>
      </c>
      <c r="V706">
        <v>7862546</v>
      </c>
      <c r="W706" t="s">
        <v>21</v>
      </c>
    </row>
    <row r="707" spans="1:23" x14ac:dyDescent="0.3">
      <c r="A707" t="s">
        <v>1113</v>
      </c>
      <c r="B707">
        <v>76</v>
      </c>
      <c r="C707">
        <v>98</v>
      </c>
      <c r="D707">
        <v>61112916</v>
      </c>
      <c r="E707" t="s">
        <v>48</v>
      </c>
      <c r="F707" t="s">
        <v>49</v>
      </c>
      <c r="G707" t="s">
        <v>26</v>
      </c>
      <c r="L707" t="s">
        <v>1114</v>
      </c>
      <c r="M707">
        <v>14888</v>
      </c>
      <c r="N707">
        <v>83</v>
      </c>
      <c r="O707" t="s">
        <v>29</v>
      </c>
      <c r="P707" t="s">
        <v>30</v>
      </c>
      <c r="Q707" t="s">
        <v>52</v>
      </c>
      <c r="R707">
        <v>50000000</v>
      </c>
      <c r="S707">
        <v>2006</v>
      </c>
      <c r="T707">
        <v>4.4000000000000004</v>
      </c>
      <c r="U707">
        <v>1.6</v>
      </c>
      <c r="V707">
        <v>11112916</v>
      </c>
      <c r="W707" t="s">
        <v>21</v>
      </c>
    </row>
    <row r="708" spans="1:23" x14ac:dyDescent="0.3">
      <c r="A708" t="s">
        <v>706</v>
      </c>
      <c r="B708">
        <v>173</v>
      </c>
      <c r="C708">
        <v>101</v>
      </c>
      <c r="D708">
        <v>88200225</v>
      </c>
      <c r="E708" t="s">
        <v>48</v>
      </c>
      <c r="F708" t="s">
        <v>56</v>
      </c>
      <c r="L708" t="s">
        <v>1115</v>
      </c>
      <c r="M708">
        <v>120795</v>
      </c>
      <c r="N708">
        <v>308</v>
      </c>
      <c r="O708" t="s">
        <v>29</v>
      </c>
      <c r="P708" t="s">
        <v>30</v>
      </c>
      <c r="Q708" t="s">
        <v>31</v>
      </c>
      <c r="R708">
        <v>60000000</v>
      </c>
      <c r="S708">
        <v>2004</v>
      </c>
      <c r="T708">
        <v>6.1</v>
      </c>
      <c r="U708">
        <v>1.7</v>
      </c>
      <c r="V708">
        <v>28200225</v>
      </c>
      <c r="W708" t="s">
        <v>21</v>
      </c>
    </row>
    <row r="709" spans="1:23" x14ac:dyDescent="0.3">
      <c r="A709" t="s">
        <v>1116</v>
      </c>
      <c r="B709">
        <v>81</v>
      </c>
      <c r="C709">
        <v>94</v>
      </c>
      <c r="D709">
        <v>60573641</v>
      </c>
      <c r="E709" t="s">
        <v>48</v>
      </c>
      <c r="F709" t="s">
        <v>49</v>
      </c>
      <c r="L709" t="s">
        <v>1117</v>
      </c>
      <c r="M709">
        <v>68406</v>
      </c>
      <c r="N709">
        <v>162</v>
      </c>
      <c r="O709" t="s">
        <v>29</v>
      </c>
      <c r="P709" t="s">
        <v>30</v>
      </c>
      <c r="Q709" t="s">
        <v>52</v>
      </c>
      <c r="R709">
        <v>60000000</v>
      </c>
      <c r="S709">
        <v>1996</v>
      </c>
      <c r="T709">
        <v>5.4</v>
      </c>
      <c r="U709">
        <v>1.6</v>
      </c>
      <c r="V709">
        <v>573641</v>
      </c>
      <c r="W709" t="s">
        <v>21</v>
      </c>
    </row>
    <row r="710" spans="1:23" x14ac:dyDescent="0.3">
      <c r="A710" t="s">
        <v>146</v>
      </c>
      <c r="B710">
        <v>242</v>
      </c>
      <c r="C710">
        <v>132</v>
      </c>
      <c r="D710">
        <v>59035104</v>
      </c>
      <c r="E710" t="s">
        <v>24</v>
      </c>
      <c r="F710" t="s">
        <v>26</v>
      </c>
      <c r="G710" t="s">
        <v>57</v>
      </c>
      <c r="H710" t="s">
        <v>27</v>
      </c>
      <c r="L710" t="s">
        <v>1118</v>
      </c>
      <c r="M710">
        <v>244566</v>
      </c>
      <c r="N710">
        <v>597</v>
      </c>
      <c r="O710" t="s">
        <v>29</v>
      </c>
      <c r="P710" t="s">
        <v>30</v>
      </c>
      <c r="Q710" t="s">
        <v>31</v>
      </c>
      <c r="R710">
        <v>66000000</v>
      </c>
      <c r="S710">
        <v>2004</v>
      </c>
      <c r="T710">
        <v>6.8</v>
      </c>
      <c r="U710">
        <v>2.2000000000000002</v>
      </c>
      <c r="V710">
        <v>-6964896</v>
      </c>
      <c r="W710" t="s">
        <v>38</v>
      </c>
    </row>
    <row r="711" spans="1:23" x14ac:dyDescent="0.3">
      <c r="A711" t="s">
        <v>1119</v>
      </c>
      <c r="B711">
        <v>110</v>
      </c>
      <c r="C711">
        <v>115</v>
      </c>
      <c r="D711">
        <v>56702901</v>
      </c>
      <c r="E711" t="s">
        <v>55</v>
      </c>
      <c r="L711" t="s">
        <v>1120</v>
      </c>
      <c r="M711">
        <v>23302</v>
      </c>
      <c r="N711">
        <v>181</v>
      </c>
      <c r="O711" t="s">
        <v>29</v>
      </c>
      <c r="P711" t="s">
        <v>30</v>
      </c>
      <c r="Q711" t="s">
        <v>31</v>
      </c>
      <c r="R711">
        <v>60000000</v>
      </c>
      <c r="S711">
        <v>1998</v>
      </c>
      <c r="T711">
        <v>6.5</v>
      </c>
      <c r="U711">
        <v>1.9</v>
      </c>
      <c r="V711">
        <v>-3297099</v>
      </c>
      <c r="W711" t="s">
        <v>38</v>
      </c>
    </row>
    <row r="712" spans="1:23" x14ac:dyDescent="0.3">
      <c r="A712" t="s">
        <v>1121</v>
      </c>
      <c r="B712">
        <v>328</v>
      </c>
      <c r="C712">
        <v>92</v>
      </c>
      <c r="D712">
        <v>55994557</v>
      </c>
      <c r="E712" t="s">
        <v>25</v>
      </c>
      <c r="F712" t="s">
        <v>47</v>
      </c>
      <c r="G712" t="s">
        <v>48</v>
      </c>
      <c r="H712" t="s">
        <v>49</v>
      </c>
      <c r="I712" t="s">
        <v>26</v>
      </c>
      <c r="L712" t="s">
        <v>1122</v>
      </c>
      <c r="M712">
        <v>72287</v>
      </c>
      <c r="N712">
        <v>176</v>
      </c>
      <c r="O712" t="s">
        <v>29</v>
      </c>
      <c r="P712" t="s">
        <v>30</v>
      </c>
      <c r="Q712" t="s">
        <v>52</v>
      </c>
      <c r="R712">
        <v>60000000</v>
      </c>
      <c r="S712">
        <v>2012</v>
      </c>
      <c r="T712">
        <v>7</v>
      </c>
      <c r="U712">
        <v>1.5</v>
      </c>
      <c r="V712">
        <v>-4005443</v>
      </c>
      <c r="W712" t="s">
        <v>38</v>
      </c>
    </row>
    <row r="713" spans="1:23" x14ac:dyDescent="0.3">
      <c r="A713" t="s">
        <v>954</v>
      </c>
      <c r="B713">
        <v>83</v>
      </c>
      <c r="C713">
        <v>124</v>
      </c>
      <c r="D713">
        <v>54910560</v>
      </c>
      <c r="E713" t="s">
        <v>24</v>
      </c>
      <c r="F713" t="s">
        <v>25</v>
      </c>
      <c r="G713" t="s">
        <v>56</v>
      </c>
      <c r="H713" t="s">
        <v>35</v>
      </c>
      <c r="L713" t="s">
        <v>1123</v>
      </c>
      <c r="M713">
        <v>88225</v>
      </c>
      <c r="N713">
        <v>227</v>
      </c>
      <c r="O713" t="s">
        <v>29</v>
      </c>
      <c r="P713" t="s">
        <v>30</v>
      </c>
      <c r="Q713" t="s">
        <v>213</v>
      </c>
      <c r="R713">
        <v>60000000</v>
      </c>
      <c r="S713">
        <v>1997</v>
      </c>
      <c r="T713">
        <v>6.3</v>
      </c>
      <c r="U713">
        <v>2.1</v>
      </c>
      <c r="V713">
        <v>-5089440</v>
      </c>
      <c r="W713" t="s">
        <v>38</v>
      </c>
    </row>
    <row r="714" spans="1:23" x14ac:dyDescent="0.3">
      <c r="A714" t="s">
        <v>398</v>
      </c>
      <c r="B714">
        <v>196</v>
      </c>
      <c r="C714">
        <v>119</v>
      </c>
      <c r="D714">
        <v>53789313</v>
      </c>
      <c r="E714" t="s">
        <v>24</v>
      </c>
      <c r="F714" t="s">
        <v>60</v>
      </c>
      <c r="G714" t="s">
        <v>27</v>
      </c>
      <c r="H714" t="s">
        <v>35</v>
      </c>
      <c r="L714" t="s">
        <v>1124</v>
      </c>
      <c r="M714">
        <v>89816</v>
      </c>
      <c r="N714">
        <v>347</v>
      </c>
      <c r="O714" t="s">
        <v>29</v>
      </c>
      <c r="P714" t="s">
        <v>30</v>
      </c>
      <c r="Q714" t="s">
        <v>31</v>
      </c>
      <c r="R714">
        <v>60000000</v>
      </c>
      <c r="S714">
        <v>2003</v>
      </c>
      <c r="T714">
        <v>6.3</v>
      </c>
      <c r="U714">
        <v>2</v>
      </c>
      <c r="V714">
        <v>-6210687</v>
      </c>
      <c r="W714" t="s">
        <v>38</v>
      </c>
    </row>
    <row r="715" spans="1:23" x14ac:dyDescent="0.3">
      <c r="A715" t="s">
        <v>1125</v>
      </c>
      <c r="B715">
        <v>34</v>
      </c>
      <c r="C715">
        <v>124</v>
      </c>
      <c r="D715">
        <v>51045801</v>
      </c>
      <c r="E715" t="s">
        <v>55</v>
      </c>
      <c r="F715" t="s">
        <v>44</v>
      </c>
      <c r="L715" t="s">
        <v>1126</v>
      </c>
      <c r="M715">
        <v>11370</v>
      </c>
      <c r="N715">
        <v>54</v>
      </c>
      <c r="O715" t="s">
        <v>29</v>
      </c>
      <c r="P715" t="s">
        <v>30</v>
      </c>
      <c r="Q715" t="s">
        <v>31</v>
      </c>
      <c r="R715">
        <v>60000000</v>
      </c>
      <c r="S715">
        <v>1996</v>
      </c>
      <c r="T715">
        <v>6.1</v>
      </c>
      <c r="U715">
        <v>2.1</v>
      </c>
      <c r="V715">
        <v>-8954199</v>
      </c>
      <c r="W715" t="s">
        <v>38</v>
      </c>
    </row>
    <row r="716" spans="1:23" x14ac:dyDescent="0.3">
      <c r="A716" t="s">
        <v>1127</v>
      </c>
      <c r="B716">
        <v>118</v>
      </c>
      <c r="C716">
        <v>93</v>
      </c>
      <c r="D716">
        <v>50818750</v>
      </c>
      <c r="E716" t="s">
        <v>25</v>
      </c>
      <c r="F716" t="s">
        <v>47</v>
      </c>
      <c r="G716" t="s">
        <v>48</v>
      </c>
      <c r="H716" t="s">
        <v>49</v>
      </c>
      <c r="I716" t="s">
        <v>26</v>
      </c>
      <c r="L716" t="s">
        <v>1128</v>
      </c>
      <c r="M716">
        <v>31209</v>
      </c>
      <c r="N716">
        <v>106</v>
      </c>
      <c r="O716" t="s">
        <v>29</v>
      </c>
      <c r="P716" t="s">
        <v>37</v>
      </c>
      <c r="Q716" t="s">
        <v>118</v>
      </c>
      <c r="R716">
        <v>60000000</v>
      </c>
      <c r="S716">
        <v>2008</v>
      </c>
      <c r="T716">
        <v>6.1</v>
      </c>
      <c r="U716">
        <v>1.6</v>
      </c>
      <c r="V716">
        <v>-9181250</v>
      </c>
      <c r="W716" t="s">
        <v>38</v>
      </c>
    </row>
    <row r="717" spans="1:23" x14ac:dyDescent="0.3">
      <c r="A717" t="s">
        <v>1129</v>
      </c>
      <c r="B717">
        <v>81</v>
      </c>
      <c r="C717">
        <v>98</v>
      </c>
      <c r="D717">
        <v>50189179</v>
      </c>
      <c r="E717" t="s">
        <v>24</v>
      </c>
      <c r="F717" t="s">
        <v>48</v>
      </c>
      <c r="G717" t="s">
        <v>27</v>
      </c>
      <c r="L717" t="s">
        <v>1130</v>
      </c>
      <c r="M717">
        <v>61966</v>
      </c>
      <c r="N717">
        <v>207</v>
      </c>
      <c r="O717" t="s">
        <v>29</v>
      </c>
      <c r="P717" t="s">
        <v>30</v>
      </c>
      <c r="Q717" t="s">
        <v>31</v>
      </c>
      <c r="R717">
        <v>60000000</v>
      </c>
      <c r="S717">
        <v>2002</v>
      </c>
      <c r="T717">
        <v>5.3</v>
      </c>
      <c r="U717">
        <v>1.6</v>
      </c>
      <c r="V717">
        <v>-9810821</v>
      </c>
      <c r="W717" t="s">
        <v>38</v>
      </c>
    </row>
    <row r="718" spans="1:23" x14ac:dyDescent="0.3">
      <c r="A718" t="s">
        <v>1131</v>
      </c>
      <c r="B718">
        <v>47</v>
      </c>
      <c r="C718">
        <v>92</v>
      </c>
      <c r="D718">
        <v>50024083</v>
      </c>
      <c r="E718" t="s">
        <v>24</v>
      </c>
      <c r="F718" t="s">
        <v>35</v>
      </c>
      <c r="L718" t="s">
        <v>1132</v>
      </c>
      <c r="M718">
        <v>35918</v>
      </c>
      <c r="N718">
        <v>126</v>
      </c>
      <c r="O718" t="s">
        <v>29</v>
      </c>
      <c r="P718" t="s">
        <v>30</v>
      </c>
      <c r="Q718" t="s">
        <v>213</v>
      </c>
      <c r="R718">
        <v>60000000</v>
      </c>
      <c r="S718">
        <v>1995</v>
      </c>
      <c r="T718">
        <v>5.4</v>
      </c>
      <c r="U718">
        <v>1.5</v>
      </c>
      <c r="V718">
        <v>-9975917</v>
      </c>
      <c r="W718" t="s">
        <v>38</v>
      </c>
    </row>
    <row r="719" spans="1:23" x14ac:dyDescent="0.3">
      <c r="A719" t="s">
        <v>267</v>
      </c>
      <c r="B719">
        <v>313</v>
      </c>
      <c r="C719">
        <v>105</v>
      </c>
      <c r="D719">
        <v>50549107</v>
      </c>
      <c r="E719" t="s">
        <v>24</v>
      </c>
      <c r="F719" t="s">
        <v>55</v>
      </c>
      <c r="G719" t="s">
        <v>35</v>
      </c>
      <c r="L719" t="s">
        <v>1133</v>
      </c>
      <c r="M719">
        <v>99035</v>
      </c>
      <c r="N719">
        <v>289</v>
      </c>
      <c r="O719" t="s">
        <v>29</v>
      </c>
      <c r="P719" t="s">
        <v>30</v>
      </c>
      <c r="Q719" t="s">
        <v>31</v>
      </c>
      <c r="R719">
        <v>60000000</v>
      </c>
      <c r="S719">
        <v>2014</v>
      </c>
      <c r="T719">
        <v>6.2</v>
      </c>
      <c r="U719">
        <v>1.8</v>
      </c>
      <c r="V719">
        <v>-9450893</v>
      </c>
      <c r="W719" t="s">
        <v>38</v>
      </c>
    </row>
    <row r="720" spans="1:23" x14ac:dyDescent="0.3">
      <c r="A720" t="s">
        <v>1134</v>
      </c>
      <c r="B720">
        <v>315</v>
      </c>
      <c r="C720">
        <v>124</v>
      </c>
      <c r="D720">
        <v>56443482</v>
      </c>
      <c r="E720" t="s">
        <v>242</v>
      </c>
      <c r="F720" t="s">
        <v>48</v>
      </c>
      <c r="G720" t="s">
        <v>55</v>
      </c>
      <c r="L720" t="s">
        <v>1135</v>
      </c>
      <c r="M720">
        <v>75329</v>
      </c>
      <c r="N720">
        <v>256</v>
      </c>
      <c r="O720" t="s">
        <v>29</v>
      </c>
      <c r="P720" t="s">
        <v>30</v>
      </c>
      <c r="Q720" t="s">
        <v>31</v>
      </c>
      <c r="R720">
        <v>60000000</v>
      </c>
      <c r="S720">
        <v>2015</v>
      </c>
      <c r="T720">
        <v>6.6</v>
      </c>
      <c r="U720">
        <v>2.1</v>
      </c>
      <c r="V720">
        <v>-3556518</v>
      </c>
      <c r="W720" t="s">
        <v>38</v>
      </c>
    </row>
    <row r="721" spans="1:23" x14ac:dyDescent="0.3">
      <c r="A721" t="s">
        <v>1136</v>
      </c>
      <c r="B721">
        <v>225</v>
      </c>
      <c r="C721">
        <v>99</v>
      </c>
      <c r="D721">
        <v>62401264</v>
      </c>
      <c r="E721" t="s">
        <v>24</v>
      </c>
      <c r="F721" t="s">
        <v>56</v>
      </c>
      <c r="G721" t="s">
        <v>55</v>
      </c>
      <c r="H721" t="s">
        <v>35</v>
      </c>
      <c r="L721" t="s">
        <v>1137</v>
      </c>
      <c r="M721">
        <v>69484</v>
      </c>
      <c r="N721">
        <v>323</v>
      </c>
      <c r="O721" t="s">
        <v>29</v>
      </c>
      <c r="P721" t="s">
        <v>37</v>
      </c>
      <c r="Q721" t="s">
        <v>213</v>
      </c>
      <c r="R721">
        <v>60000000</v>
      </c>
      <c r="S721">
        <v>2016</v>
      </c>
      <c r="T721">
        <v>5.9</v>
      </c>
      <c r="U721">
        <v>1.6</v>
      </c>
      <c r="V721">
        <v>2401264</v>
      </c>
      <c r="W721" t="s">
        <v>21</v>
      </c>
    </row>
    <row r="722" spans="1:23" x14ac:dyDescent="0.3">
      <c r="A722" t="s">
        <v>1138</v>
      </c>
      <c r="B722">
        <v>223</v>
      </c>
      <c r="C722">
        <v>116</v>
      </c>
      <c r="D722">
        <v>47748610</v>
      </c>
      <c r="E722" t="s">
        <v>24</v>
      </c>
      <c r="F722" t="s">
        <v>57</v>
      </c>
      <c r="G722" t="s">
        <v>27</v>
      </c>
      <c r="L722" t="s">
        <v>1139</v>
      </c>
      <c r="M722">
        <v>170179</v>
      </c>
      <c r="N722">
        <v>656</v>
      </c>
      <c r="O722" t="s">
        <v>29</v>
      </c>
      <c r="P722" t="s">
        <v>30</v>
      </c>
      <c r="Q722" t="s">
        <v>213</v>
      </c>
      <c r="R722">
        <v>75000000</v>
      </c>
      <c r="S722">
        <v>1997</v>
      </c>
      <c r="T722">
        <v>6.3</v>
      </c>
      <c r="U722">
        <v>1.9</v>
      </c>
      <c r="V722">
        <v>-27251390</v>
      </c>
      <c r="W722" t="s">
        <v>38</v>
      </c>
    </row>
    <row r="723" spans="1:23" x14ac:dyDescent="0.3">
      <c r="A723" t="s">
        <v>843</v>
      </c>
      <c r="B723">
        <v>198</v>
      </c>
      <c r="C723">
        <v>124</v>
      </c>
      <c r="D723">
        <v>46975183</v>
      </c>
      <c r="E723" t="s">
        <v>24</v>
      </c>
      <c r="F723" t="s">
        <v>56</v>
      </c>
      <c r="G723" t="s">
        <v>55</v>
      </c>
      <c r="H723" t="s">
        <v>60</v>
      </c>
      <c r="I723" t="s">
        <v>35</v>
      </c>
      <c r="L723" t="s">
        <v>1140</v>
      </c>
      <c r="M723">
        <v>256213</v>
      </c>
      <c r="N723">
        <v>338</v>
      </c>
      <c r="O723" t="s">
        <v>29</v>
      </c>
      <c r="P723" t="s">
        <v>30</v>
      </c>
      <c r="Q723" t="s">
        <v>213</v>
      </c>
      <c r="R723">
        <v>61000000</v>
      </c>
      <c r="S723">
        <v>2007</v>
      </c>
      <c r="T723">
        <v>7.2</v>
      </c>
      <c r="U723">
        <v>2.1</v>
      </c>
      <c r="V723">
        <v>-14024817</v>
      </c>
      <c r="W723" t="s">
        <v>38</v>
      </c>
    </row>
    <row r="724" spans="1:23" x14ac:dyDescent="0.3">
      <c r="A724" t="s">
        <v>1141</v>
      </c>
      <c r="B724">
        <v>219</v>
      </c>
      <c r="C724">
        <v>96</v>
      </c>
      <c r="D724">
        <v>50807639</v>
      </c>
      <c r="E724" t="s">
        <v>25</v>
      </c>
      <c r="F724" t="s">
        <v>47</v>
      </c>
      <c r="G724" t="s">
        <v>48</v>
      </c>
      <c r="H724" t="s">
        <v>49</v>
      </c>
      <c r="I724" t="s">
        <v>26</v>
      </c>
      <c r="L724" t="s">
        <v>1142</v>
      </c>
      <c r="M724">
        <v>40883</v>
      </c>
      <c r="N724">
        <v>122</v>
      </c>
      <c r="O724" t="s">
        <v>29</v>
      </c>
      <c r="P724" t="s">
        <v>30</v>
      </c>
      <c r="Q724" t="s">
        <v>52</v>
      </c>
      <c r="R724">
        <v>60000000</v>
      </c>
      <c r="S724">
        <v>2014</v>
      </c>
      <c r="T724">
        <v>6.8</v>
      </c>
      <c r="U724">
        <v>1.6</v>
      </c>
      <c r="V724">
        <v>-9192361</v>
      </c>
      <c r="W724" t="s">
        <v>38</v>
      </c>
    </row>
    <row r="725" spans="1:23" x14ac:dyDescent="0.3">
      <c r="A725" t="s">
        <v>1143</v>
      </c>
      <c r="B725">
        <v>92</v>
      </c>
      <c r="C725">
        <v>104</v>
      </c>
      <c r="D725">
        <v>46611204</v>
      </c>
      <c r="E725" t="s">
        <v>48</v>
      </c>
      <c r="F725" t="s">
        <v>55</v>
      </c>
      <c r="G725" t="s">
        <v>26</v>
      </c>
      <c r="H725" t="s">
        <v>44</v>
      </c>
      <c r="L725" t="s">
        <v>1144</v>
      </c>
      <c r="M725">
        <v>55749</v>
      </c>
      <c r="N725">
        <v>257</v>
      </c>
      <c r="O725" t="s">
        <v>29</v>
      </c>
      <c r="P725" t="s">
        <v>30</v>
      </c>
      <c r="Q725" t="s">
        <v>31</v>
      </c>
      <c r="R725">
        <v>48000000</v>
      </c>
      <c r="S725">
        <v>1998</v>
      </c>
      <c r="T725">
        <v>6.1</v>
      </c>
      <c r="U725">
        <v>1.7</v>
      </c>
      <c r="V725">
        <v>-1388796</v>
      </c>
      <c r="W725" t="s">
        <v>38</v>
      </c>
    </row>
    <row r="726" spans="1:23" x14ac:dyDescent="0.3">
      <c r="A726" t="s">
        <v>597</v>
      </c>
      <c r="B726">
        <v>435</v>
      </c>
      <c r="C726">
        <v>100</v>
      </c>
      <c r="D726">
        <v>257756197</v>
      </c>
      <c r="E726" t="s">
        <v>24</v>
      </c>
      <c r="F726" t="s">
        <v>25</v>
      </c>
      <c r="G726" t="s">
        <v>47</v>
      </c>
      <c r="H726" t="s">
        <v>48</v>
      </c>
      <c r="I726" t="s">
        <v>49</v>
      </c>
      <c r="J726" t="s">
        <v>26</v>
      </c>
      <c r="L726" t="s">
        <v>1145</v>
      </c>
      <c r="M726">
        <v>246698</v>
      </c>
      <c r="N726">
        <v>471</v>
      </c>
      <c r="O726" t="s">
        <v>29</v>
      </c>
      <c r="P726" t="s">
        <v>143</v>
      </c>
      <c r="Q726" t="s">
        <v>52</v>
      </c>
      <c r="R726">
        <v>60000000</v>
      </c>
      <c r="S726">
        <v>2014</v>
      </c>
      <c r="T726">
        <v>7.8</v>
      </c>
      <c r="U726">
        <v>1.7</v>
      </c>
      <c r="V726">
        <v>197756197</v>
      </c>
      <c r="W726" t="s">
        <v>21</v>
      </c>
    </row>
    <row r="727" spans="1:23" x14ac:dyDescent="0.3">
      <c r="A727" t="s">
        <v>1146</v>
      </c>
      <c r="B727">
        <v>111</v>
      </c>
      <c r="C727">
        <v>115</v>
      </c>
      <c r="D727">
        <v>48472213</v>
      </c>
      <c r="E727" t="s">
        <v>24</v>
      </c>
      <c r="F727" t="s">
        <v>48</v>
      </c>
      <c r="G727" t="s">
        <v>56</v>
      </c>
      <c r="L727" t="s">
        <v>1147</v>
      </c>
      <c r="M727">
        <v>51252</v>
      </c>
      <c r="N727">
        <v>156</v>
      </c>
      <c r="O727" t="s">
        <v>29</v>
      </c>
      <c r="P727" t="s">
        <v>30</v>
      </c>
      <c r="Q727" t="s">
        <v>31</v>
      </c>
      <c r="R727">
        <v>45000000</v>
      </c>
      <c r="S727">
        <v>2005</v>
      </c>
      <c r="T727">
        <v>5</v>
      </c>
      <c r="U727">
        <v>1.9</v>
      </c>
      <c r="V727">
        <v>3472213</v>
      </c>
      <c r="W727" t="s">
        <v>21</v>
      </c>
    </row>
    <row r="728" spans="1:23" x14ac:dyDescent="0.3">
      <c r="A728" t="s">
        <v>979</v>
      </c>
      <c r="B728">
        <v>138</v>
      </c>
      <c r="C728">
        <v>101</v>
      </c>
      <c r="D728">
        <v>43060566</v>
      </c>
      <c r="E728" t="s">
        <v>24</v>
      </c>
      <c r="F728" t="s">
        <v>25</v>
      </c>
      <c r="G728" t="s">
        <v>26</v>
      </c>
      <c r="H728" t="s">
        <v>27</v>
      </c>
      <c r="I728" t="s">
        <v>35</v>
      </c>
      <c r="L728" t="s">
        <v>1148</v>
      </c>
      <c r="M728">
        <v>107859</v>
      </c>
      <c r="N728">
        <v>569</v>
      </c>
      <c r="O728" t="s">
        <v>29</v>
      </c>
      <c r="P728" t="s">
        <v>30</v>
      </c>
      <c r="Q728" t="s">
        <v>31</v>
      </c>
      <c r="R728">
        <v>60000000</v>
      </c>
      <c r="S728">
        <v>2002</v>
      </c>
      <c r="T728">
        <v>6.2</v>
      </c>
      <c r="U728">
        <v>1.7</v>
      </c>
      <c r="V728">
        <v>-16939434</v>
      </c>
      <c r="W728" t="s">
        <v>38</v>
      </c>
    </row>
    <row r="729" spans="1:23" x14ac:dyDescent="0.3">
      <c r="A729" t="s">
        <v>1149</v>
      </c>
      <c r="B729">
        <v>415</v>
      </c>
      <c r="C729">
        <v>113</v>
      </c>
      <c r="D729">
        <v>45996718</v>
      </c>
      <c r="E729" t="s">
        <v>24</v>
      </c>
      <c r="F729" t="s">
        <v>56</v>
      </c>
      <c r="G729" t="s">
        <v>55</v>
      </c>
      <c r="H729" t="s">
        <v>35</v>
      </c>
      <c r="L729" t="s">
        <v>1150</v>
      </c>
      <c r="M729">
        <v>173530</v>
      </c>
      <c r="N729">
        <v>264</v>
      </c>
      <c r="O729" t="s">
        <v>29</v>
      </c>
      <c r="P729" t="s">
        <v>30</v>
      </c>
      <c r="Q729" t="s">
        <v>213</v>
      </c>
      <c r="R729">
        <v>60000000</v>
      </c>
      <c r="S729">
        <v>2013</v>
      </c>
      <c r="T729">
        <v>6.7</v>
      </c>
      <c r="U729">
        <v>1.9</v>
      </c>
      <c r="V729">
        <v>-14003282</v>
      </c>
      <c r="W729" t="s">
        <v>38</v>
      </c>
    </row>
    <row r="730" spans="1:23" x14ac:dyDescent="0.3">
      <c r="A730" t="s">
        <v>1151</v>
      </c>
      <c r="B730">
        <v>170</v>
      </c>
      <c r="C730">
        <v>100</v>
      </c>
      <c r="D730">
        <v>43337279</v>
      </c>
      <c r="E730" t="s">
        <v>25</v>
      </c>
      <c r="F730" t="s">
        <v>48</v>
      </c>
      <c r="L730" t="s">
        <v>1152</v>
      </c>
      <c r="M730">
        <v>76770</v>
      </c>
      <c r="N730">
        <v>203</v>
      </c>
      <c r="O730" t="s">
        <v>29</v>
      </c>
      <c r="P730" t="s">
        <v>30</v>
      </c>
      <c r="Q730" t="s">
        <v>31</v>
      </c>
      <c r="R730">
        <v>60000000</v>
      </c>
      <c r="S730">
        <v>2009</v>
      </c>
      <c r="T730">
        <v>4.9000000000000004</v>
      </c>
      <c r="U730">
        <v>1.7</v>
      </c>
      <c r="V730">
        <v>-16662721</v>
      </c>
      <c r="W730" t="s">
        <v>38</v>
      </c>
    </row>
    <row r="731" spans="1:23" x14ac:dyDescent="0.3">
      <c r="A731" t="s">
        <v>1004</v>
      </c>
      <c r="B731">
        <v>306</v>
      </c>
      <c r="C731">
        <v>134</v>
      </c>
      <c r="D731">
        <v>37479778</v>
      </c>
      <c r="E731" t="s">
        <v>242</v>
      </c>
      <c r="F731" t="s">
        <v>55</v>
      </c>
      <c r="G731" t="s">
        <v>54</v>
      </c>
      <c r="H731" t="s">
        <v>61</v>
      </c>
      <c r="L731" t="s">
        <v>1153</v>
      </c>
      <c r="M731">
        <v>124222</v>
      </c>
      <c r="N731">
        <v>259</v>
      </c>
      <c r="O731" t="s">
        <v>29</v>
      </c>
      <c r="P731" t="s">
        <v>30</v>
      </c>
      <c r="Q731" t="s">
        <v>31</v>
      </c>
      <c r="R731">
        <v>60000000</v>
      </c>
      <c r="S731">
        <v>2009</v>
      </c>
      <c r="T731">
        <v>7.4</v>
      </c>
      <c r="U731">
        <v>2.2000000000000002</v>
      </c>
      <c r="V731">
        <v>-22520222</v>
      </c>
      <c r="W731" t="s">
        <v>38</v>
      </c>
    </row>
    <row r="732" spans="1:23" x14ac:dyDescent="0.3">
      <c r="A732" t="s">
        <v>392</v>
      </c>
      <c r="B732">
        <v>211</v>
      </c>
      <c r="C732">
        <v>125</v>
      </c>
      <c r="D732">
        <v>40559930</v>
      </c>
      <c r="E732" t="s">
        <v>48</v>
      </c>
      <c r="F732" t="s">
        <v>56</v>
      </c>
      <c r="G732" t="s">
        <v>44</v>
      </c>
      <c r="H732" t="s">
        <v>35</v>
      </c>
      <c r="L732" t="s">
        <v>1154</v>
      </c>
      <c r="M732">
        <v>41727</v>
      </c>
      <c r="N732">
        <v>184</v>
      </c>
      <c r="O732" t="s">
        <v>29</v>
      </c>
      <c r="P732" t="s">
        <v>30</v>
      </c>
      <c r="Q732" t="s">
        <v>31</v>
      </c>
      <c r="R732">
        <v>60000000</v>
      </c>
      <c r="S732">
        <v>2009</v>
      </c>
      <c r="T732">
        <v>6.2</v>
      </c>
      <c r="U732">
        <v>2.1</v>
      </c>
      <c r="V732">
        <v>-19440070</v>
      </c>
      <c r="W732" t="s">
        <v>38</v>
      </c>
    </row>
    <row r="733" spans="1:23" x14ac:dyDescent="0.3">
      <c r="A733" t="s">
        <v>1155</v>
      </c>
      <c r="B733">
        <v>49</v>
      </c>
      <c r="C733">
        <v>94</v>
      </c>
      <c r="D733">
        <v>36830057</v>
      </c>
      <c r="E733" t="s">
        <v>48</v>
      </c>
      <c r="F733" t="s">
        <v>49</v>
      </c>
      <c r="G733" t="s">
        <v>27</v>
      </c>
      <c r="L733" t="s">
        <v>1156</v>
      </c>
      <c r="M733">
        <v>10883</v>
      </c>
      <c r="N733">
        <v>73</v>
      </c>
      <c r="O733" t="s">
        <v>29</v>
      </c>
      <c r="P733" t="s">
        <v>30</v>
      </c>
      <c r="Q733" t="s">
        <v>52</v>
      </c>
      <c r="R733">
        <v>65000000</v>
      </c>
      <c r="S733">
        <v>1999</v>
      </c>
      <c r="T733">
        <v>4.9000000000000004</v>
      </c>
      <c r="U733">
        <v>1.6</v>
      </c>
      <c r="V733">
        <v>-28169943</v>
      </c>
      <c r="W733" t="s">
        <v>38</v>
      </c>
    </row>
    <row r="734" spans="1:23" x14ac:dyDescent="0.3">
      <c r="A734" t="s">
        <v>907</v>
      </c>
      <c r="B734">
        <v>161</v>
      </c>
      <c r="C734">
        <v>107</v>
      </c>
      <c r="D734">
        <v>36279230</v>
      </c>
      <c r="E734" t="s">
        <v>24</v>
      </c>
      <c r="F734" t="s">
        <v>56</v>
      </c>
      <c r="G734" t="s">
        <v>35</v>
      </c>
      <c r="L734" t="s">
        <v>1157</v>
      </c>
      <c r="M734">
        <v>42144</v>
      </c>
      <c r="N734">
        <v>213</v>
      </c>
      <c r="O734" t="s">
        <v>29</v>
      </c>
      <c r="P734" t="s">
        <v>30</v>
      </c>
      <c r="Q734" t="s">
        <v>31</v>
      </c>
      <c r="R734">
        <v>60000000</v>
      </c>
      <c r="S734">
        <v>2006</v>
      </c>
      <c r="T734">
        <v>6.1</v>
      </c>
      <c r="U734">
        <v>1.8</v>
      </c>
      <c r="V734">
        <v>-23720770</v>
      </c>
      <c r="W734" t="s">
        <v>38</v>
      </c>
    </row>
    <row r="735" spans="1:23" x14ac:dyDescent="0.3">
      <c r="A735" t="s">
        <v>1158</v>
      </c>
      <c r="B735">
        <v>156</v>
      </c>
      <c r="C735">
        <v>91</v>
      </c>
      <c r="D735">
        <v>42194060</v>
      </c>
      <c r="E735" t="s">
        <v>25</v>
      </c>
      <c r="F735" t="s">
        <v>47</v>
      </c>
      <c r="G735" t="s">
        <v>48</v>
      </c>
      <c r="H735" t="s">
        <v>49</v>
      </c>
      <c r="I735" t="s">
        <v>27</v>
      </c>
      <c r="L735" t="s">
        <v>1159</v>
      </c>
      <c r="M735">
        <v>41259</v>
      </c>
      <c r="N735">
        <v>72</v>
      </c>
      <c r="O735" t="s">
        <v>29</v>
      </c>
      <c r="P735" t="s">
        <v>971</v>
      </c>
      <c r="Q735" t="s">
        <v>52</v>
      </c>
      <c r="R735">
        <v>70000000</v>
      </c>
      <c r="S735">
        <v>2009</v>
      </c>
      <c r="T735">
        <v>6.1</v>
      </c>
      <c r="U735">
        <v>1.5</v>
      </c>
      <c r="V735">
        <v>-27805940</v>
      </c>
      <c r="W735" t="s">
        <v>38</v>
      </c>
    </row>
    <row r="736" spans="1:23" x14ac:dyDescent="0.3">
      <c r="A736" t="s">
        <v>1160</v>
      </c>
      <c r="B736">
        <v>172</v>
      </c>
      <c r="C736">
        <v>116</v>
      </c>
      <c r="D736">
        <v>43119879</v>
      </c>
      <c r="E736" t="s">
        <v>24</v>
      </c>
      <c r="F736" t="s">
        <v>25</v>
      </c>
      <c r="G736" t="s">
        <v>27</v>
      </c>
      <c r="H736" t="s">
        <v>35</v>
      </c>
      <c r="L736" t="s">
        <v>1161</v>
      </c>
      <c r="M736">
        <v>58450</v>
      </c>
      <c r="N736">
        <v>842</v>
      </c>
      <c r="O736" t="s">
        <v>29</v>
      </c>
      <c r="P736" t="s">
        <v>30</v>
      </c>
      <c r="Q736" t="s">
        <v>31</v>
      </c>
      <c r="R736">
        <v>60000000</v>
      </c>
      <c r="S736">
        <v>2002</v>
      </c>
      <c r="T736">
        <v>6.4</v>
      </c>
      <c r="U736">
        <v>1.9</v>
      </c>
      <c r="V736">
        <v>-16880121</v>
      </c>
      <c r="W736" t="s">
        <v>38</v>
      </c>
    </row>
    <row r="737" spans="1:23" x14ac:dyDescent="0.3">
      <c r="A737" t="s">
        <v>1162</v>
      </c>
      <c r="B737">
        <v>161</v>
      </c>
      <c r="C737">
        <v>100</v>
      </c>
      <c r="D737">
        <v>35096190</v>
      </c>
      <c r="E737" t="s">
        <v>48</v>
      </c>
      <c r="F737" t="s">
        <v>56</v>
      </c>
      <c r="G737" t="s">
        <v>44</v>
      </c>
      <c r="L737" t="s">
        <v>1163</v>
      </c>
      <c r="M737">
        <v>76560</v>
      </c>
      <c r="N737">
        <v>322</v>
      </c>
      <c r="O737" t="s">
        <v>29</v>
      </c>
      <c r="P737" t="s">
        <v>30</v>
      </c>
      <c r="Q737" t="s">
        <v>31</v>
      </c>
      <c r="R737">
        <v>60000000</v>
      </c>
      <c r="S737">
        <v>2003</v>
      </c>
      <c r="T737">
        <v>6.3</v>
      </c>
      <c r="U737">
        <v>1.7</v>
      </c>
      <c r="V737">
        <v>-24903810</v>
      </c>
      <c r="W737" t="s">
        <v>38</v>
      </c>
    </row>
    <row r="738" spans="1:23" x14ac:dyDescent="0.3">
      <c r="A738" t="s">
        <v>128</v>
      </c>
      <c r="B738">
        <v>258</v>
      </c>
      <c r="C738">
        <v>117</v>
      </c>
      <c r="D738">
        <v>43290977</v>
      </c>
      <c r="E738" t="s">
        <v>56</v>
      </c>
      <c r="F738" t="s">
        <v>55</v>
      </c>
      <c r="G738" t="s">
        <v>60</v>
      </c>
      <c r="H738" t="s">
        <v>35</v>
      </c>
      <c r="L738" t="s">
        <v>1164</v>
      </c>
      <c r="M738">
        <v>75201</v>
      </c>
      <c r="N738">
        <v>256</v>
      </c>
      <c r="O738" t="s">
        <v>29</v>
      </c>
      <c r="P738" t="s">
        <v>37</v>
      </c>
      <c r="Q738" t="s">
        <v>213</v>
      </c>
      <c r="R738">
        <v>80000000</v>
      </c>
      <c r="S738">
        <v>2010</v>
      </c>
      <c r="T738">
        <v>6.6</v>
      </c>
      <c r="U738">
        <v>2</v>
      </c>
      <c r="V738">
        <v>-36709023</v>
      </c>
      <c r="W738" t="s">
        <v>38</v>
      </c>
    </row>
    <row r="739" spans="1:23" x14ac:dyDescent="0.3">
      <c r="A739" t="s">
        <v>520</v>
      </c>
      <c r="B739">
        <v>95</v>
      </c>
      <c r="C739">
        <v>110</v>
      </c>
      <c r="D739">
        <v>33927476</v>
      </c>
      <c r="E739" t="s">
        <v>57</v>
      </c>
      <c r="F739" t="s">
        <v>60</v>
      </c>
      <c r="G739" t="s">
        <v>27</v>
      </c>
      <c r="H739" t="s">
        <v>35</v>
      </c>
      <c r="L739" t="s">
        <v>1165</v>
      </c>
      <c r="M739">
        <v>19176</v>
      </c>
      <c r="N739">
        <v>165</v>
      </c>
      <c r="O739" t="s">
        <v>29</v>
      </c>
      <c r="P739" t="s">
        <v>37</v>
      </c>
      <c r="Q739" t="s">
        <v>213</v>
      </c>
      <c r="R739">
        <v>40000000</v>
      </c>
      <c r="S739">
        <v>1997</v>
      </c>
      <c r="T739">
        <v>5.7</v>
      </c>
      <c r="U739">
        <v>1.8</v>
      </c>
      <c r="V739">
        <v>-6072524</v>
      </c>
      <c r="W739" t="s">
        <v>38</v>
      </c>
    </row>
    <row r="740" spans="1:23" x14ac:dyDescent="0.3">
      <c r="A740" t="s">
        <v>1151</v>
      </c>
      <c r="B740">
        <v>105</v>
      </c>
      <c r="C740">
        <v>96</v>
      </c>
      <c r="D740">
        <v>32122249</v>
      </c>
      <c r="E740" t="s">
        <v>48</v>
      </c>
      <c r="F740" t="s">
        <v>56</v>
      </c>
      <c r="L740" t="s">
        <v>1166</v>
      </c>
      <c r="M740">
        <v>69319</v>
      </c>
      <c r="N740">
        <v>138</v>
      </c>
      <c r="O740" t="s">
        <v>29</v>
      </c>
      <c r="P740" t="s">
        <v>30</v>
      </c>
      <c r="Q740" t="s">
        <v>213</v>
      </c>
      <c r="R740">
        <v>60000000</v>
      </c>
      <c r="S740">
        <v>2002</v>
      </c>
      <c r="T740">
        <v>5.9</v>
      </c>
      <c r="U740">
        <v>1.6</v>
      </c>
      <c r="V740">
        <v>-27877751</v>
      </c>
      <c r="W740" t="s">
        <v>38</v>
      </c>
    </row>
    <row r="741" spans="1:23" x14ac:dyDescent="0.3">
      <c r="A741" t="s">
        <v>1125</v>
      </c>
      <c r="B741">
        <v>198</v>
      </c>
      <c r="C741">
        <v>101</v>
      </c>
      <c r="D741">
        <v>40076438</v>
      </c>
      <c r="E741" t="s">
        <v>24</v>
      </c>
      <c r="F741" t="s">
        <v>56</v>
      </c>
      <c r="G741" t="s">
        <v>55</v>
      </c>
      <c r="H741" t="s">
        <v>60</v>
      </c>
      <c r="I741" t="s">
        <v>35</v>
      </c>
      <c r="L741" t="s">
        <v>1167</v>
      </c>
      <c r="M741">
        <v>73368</v>
      </c>
      <c r="N741">
        <v>248</v>
      </c>
      <c r="O741" t="s">
        <v>29</v>
      </c>
      <c r="P741" t="s">
        <v>30</v>
      </c>
      <c r="Q741" t="s">
        <v>213</v>
      </c>
      <c r="R741">
        <v>60000000</v>
      </c>
      <c r="S741">
        <v>2008</v>
      </c>
      <c r="T741">
        <v>6</v>
      </c>
      <c r="U741">
        <v>1.7</v>
      </c>
      <c r="V741">
        <v>-19923562</v>
      </c>
      <c r="W741" t="s">
        <v>38</v>
      </c>
    </row>
    <row r="742" spans="1:23" x14ac:dyDescent="0.3">
      <c r="A742" t="s">
        <v>1168</v>
      </c>
      <c r="B742">
        <v>79</v>
      </c>
      <c r="C742">
        <v>111</v>
      </c>
      <c r="D742">
        <v>32940507</v>
      </c>
      <c r="E742" t="s">
        <v>24</v>
      </c>
      <c r="F742" t="s">
        <v>56</v>
      </c>
      <c r="G742" t="s">
        <v>55</v>
      </c>
      <c r="H742" t="s">
        <v>35</v>
      </c>
      <c r="L742" t="s">
        <v>1169</v>
      </c>
      <c r="M742">
        <v>54314</v>
      </c>
      <c r="N742">
        <v>127</v>
      </c>
      <c r="O742" t="s">
        <v>29</v>
      </c>
      <c r="P742" t="s">
        <v>30</v>
      </c>
      <c r="Q742" t="s">
        <v>213</v>
      </c>
      <c r="R742">
        <v>60000000</v>
      </c>
      <c r="S742">
        <v>1998</v>
      </c>
      <c r="T742">
        <v>6.1</v>
      </c>
      <c r="U742">
        <v>1.8</v>
      </c>
      <c r="V742">
        <v>-27059493</v>
      </c>
      <c r="W742" t="s">
        <v>38</v>
      </c>
    </row>
    <row r="743" spans="1:23" x14ac:dyDescent="0.3">
      <c r="A743" t="s">
        <v>293</v>
      </c>
      <c r="B743">
        <v>210</v>
      </c>
      <c r="C743">
        <v>117</v>
      </c>
      <c r="D743">
        <v>31670931</v>
      </c>
      <c r="E743" t="s">
        <v>242</v>
      </c>
      <c r="F743" t="s">
        <v>55</v>
      </c>
      <c r="G743" t="s">
        <v>59</v>
      </c>
      <c r="L743" t="s">
        <v>1170</v>
      </c>
      <c r="M743">
        <v>44099</v>
      </c>
      <c r="N743">
        <v>143</v>
      </c>
      <c r="O743" t="s">
        <v>29</v>
      </c>
      <c r="P743" t="s">
        <v>37</v>
      </c>
      <c r="Q743" t="s">
        <v>31</v>
      </c>
      <c r="R743">
        <v>60000000</v>
      </c>
      <c r="S743">
        <v>2009</v>
      </c>
      <c r="T743">
        <v>6.7</v>
      </c>
      <c r="U743">
        <v>2</v>
      </c>
      <c r="V743">
        <v>-28329069</v>
      </c>
      <c r="W743" t="s">
        <v>38</v>
      </c>
    </row>
    <row r="744" spans="1:23" x14ac:dyDescent="0.3">
      <c r="A744" t="s">
        <v>1097</v>
      </c>
      <c r="B744">
        <v>125</v>
      </c>
      <c r="C744">
        <v>126</v>
      </c>
      <c r="D744">
        <v>30695227</v>
      </c>
      <c r="E744" t="s">
        <v>55</v>
      </c>
      <c r="F744" t="s">
        <v>26</v>
      </c>
      <c r="G744" t="s">
        <v>61</v>
      </c>
      <c r="L744" t="s">
        <v>1171</v>
      </c>
      <c r="M744">
        <v>45296</v>
      </c>
      <c r="N744">
        <v>267</v>
      </c>
      <c r="O744" t="s">
        <v>29</v>
      </c>
      <c r="P744" t="s">
        <v>30</v>
      </c>
      <c r="Q744" t="s">
        <v>31</v>
      </c>
      <c r="R744">
        <v>60000000</v>
      </c>
      <c r="S744">
        <v>2000</v>
      </c>
      <c r="T744">
        <v>6.7</v>
      </c>
      <c r="U744">
        <v>2.1</v>
      </c>
      <c r="V744">
        <v>-29304773</v>
      </c>
      <c r="W744" t="s">
        <v>38</v>
      </c>
    </row>
    <row r="745" spans="1:23" x14ac:dyDescent="0.3">
      <c r="A745" t="s">
        <v>909</v>
      </c>
      <c r="B745">
        <v>149</v>
      </c>
      <c r="C745">
        <v>152</v>
      </c>
      <c r="D745">
        <v>32522352</v>
      </c>
      <c r="E745" t="s">
        <v>25</v>
      </c>
      <c r="F745" t="s">
        <v>48</v>
      </c>
      <c r="G745" t="s">
        <v>55</v>
      </c>
      <c r="H745" t="s">
        <v>59</v>
      </c>
      <c r="L745" t="s">
        <v>1172</v>
      </c>
      <c r="M745">
        <v>207287</v>
      </c>
      <c r="N745">
        <v>822</v>
      </c>
      <c r="O745" t="s">
        <v>29</v>
      </c>
      <c r="P745" t="s">
        <v>30</v>
      </c>
      <c r="Q745" t="s">
        <v>213</v>
      </c>
      <c r="R745">
        <v>60000000</v>
      </c>
      <c r="S745">
        <v>2000</v>
      </c>
      <c r="T745">
        <v>7.9</v>
      </c>
      <c r="U745">
        <v>2.5</v>
      </c>
      <c r="V745">
        <v>-27477648</v>
      </c>
      <c r="W745" t="s">
        <v>38</v>
      </c>
    </row>
    <row r="746" spans="1:23" x14ac:dyDescent="0.3">
      <c r="A746" t="s">
        <v>299</v>
      </c>
      <c r="B746">
        <v>77</v>
      </c>
      <c r="C746">
        <v>101</v>
      </c>
      <c r="D746">
        <v>26082914</v>
      </c>
      <c r="E746" t="s">
        <v>24</v>
      </c>
      <c r="F746" t="s">
        <v>25</v>
      </c>
      <c r="G746" t="s">
        <v>56</v>
      </c>
      <c r="H746" t="s">
        <v>35</v>
      </c>
      <c r="L746" t="s">
        <v>1173</v>
      </c>
      <c r="M746">
        <v>51349</v>
      </c>
      <c r="N746">
        <v>213</v>
      </c>
      <c r="O746" t="s">
        <v>29</v>
      </c>
      <c r="P746" t="s">
        <v>30</v>
      </c>
      <c r="Q746" t="s">
        <v>31</v>
      </c>
      <c r="R746">
        <v>87000000</v>
      </c>
      <c r="S746">
        <v>2005</v>
      </c>
      <c r="T746">
        <v>4.3</v>
      </c>
      <c r="U746">
        <v>1.7</v>
      </c>
      <c r="V746">
        <v>-60917086</v>
      </c>
      <c r="W746" t="s">
        <v>38</v>
      </c>
    </row>
    <row r="747" spans="1:23" x14ac:dyDescent="0.3">
      <c r="A747" t="s">
        <v>1174</v>
      </c>
      <c r="B747">
        <v>225</v>
      </c>
      <c r="C747">
        <v>87</v>
      </c>
      <c r="D747">
        <v>29136626</v>
      </c>
      <c r="E747" t="s">
        <v>24</v>
      </c>
      <c r="F747" t="s">
        <v>26</v>
      </c>
      <c r="G747" t="s">
        <v>57</v>
      </c>
      <c r="H747" t="s">
        <v>27</v>
      </c>
      <c r="I747" t="s">
        <v>35</v>
      </c>
      <c r="L747" t="s">
        <v>1175</v>
      </c>
      <c r="M747">
        <v>97089</v>
      </c>
      <c r="N747">
        <v>233</v>
      </c>
      <c r="O747" t="s">
        <v>29</v>
      </c>
      <c r="P747" t="s">
        <v>30</v>
      </c>
      <c r="Q747" t="s">
        <v>31</v>
      </c>
      <c r="R747">
        <v>60000000</v>
      </c>
      <c r="S747">
        <v>2011</v>
      </c>
      <c r="T747">
        <v>5.7</v>
      </c>
      <c r="U747">
        <v>1.4</v>
      </c>
      <c r="V747">
        <v>-30863374</v>
      </c>
      <c r="W747" t="s">
        <v>38</v>
      </c>
    </row>
    <row r="748" spans="1:23" x14ac:dyDescent="0.3">
      <c r="A748" t="s">
        <v>1176</v>
      </c>
      <c r="B748">
        <v>98</v>
      </c>
      <c r="C748">
        <v>85</v>
      </c>
      <c r="D748">
        <v>26288320</v>
      </c>
      <c r="E748" t="s">
        <v>25</v>
      </c>
      <c r="F748" t="s">
        <v>47</v>
      </c>
      <c r="G748" t="s">
        <v>48</v>
      </c>
      <c r="H748" t="s">
        <v>55</v>
      </c>
      <c r="I748" t="s">
        <v>49</v>
      </c>
      <c r="J748" t="s">
        <v>26</v>
      </c>
      <c r="K748" t="s">
        <v>44</v>
      </c>
      <c r="L748" t="s">
        <v>1177</v>
      </c>
      <c r="M748">
        <v>36144</v>
      </c>
      <c r="N748">
        <v>91</v>
      </c>
      <c r="O748" t="s">
        <v>29</v>
      </c>
      <c r="P748" t="s">
        <v>30</v>
      </c>
      <c r="Q748" t="s">
        <v>52</v>
      </c>
      <c r="R748">
        <v>60000000</v>
      </c>
      <c r="S748">
        <v>2003</v>
      </c>
      <c r="T748">
        <v>6.7</v>
      </c>
      <c r="U748">
        <v>1.4</v>
      </c>
      <c r="V748">
        <v>-33711680</v>
      </c>
      <c r="W748" t="s">
        <v>38</v>
      </c>
    </row>
    <row r="749" spans="1:23" x14ac:dyDescent="0.3">
      <c r="A749" t="s">
        <v>653</v>
      </c>
      <c r="B749">
        <v>172</v>
      </c>
      <c r="C749">
        <v>130</v>
      </c>
      <c r="D749">
        <v>26616590</v>
      </c>
      <c r="E749" t="s">
        <v>57</v>
      </c>
      <c r="F749" t="s">
        <v>27</v>
      </c>
      <c r="G749" t="s">
        <v>35</v>
      </c>
      <c r="L749" t="s">
        <v>1178</v>
      </c>
      <c r="M749">
        <v>120416</v>
      </c>
      <c r="N749">
        <v>857</v>
      </c>
      <c r="O749" t="s">
        <v>29</v>
      </c>
      <c r="P749" t="s">
        <v>37</v>
      </c>
      <c r="Q749" t="s">
        <v>213</v>
      </c>
      <c r="R749">
        <v>60000000</v>
      </c>
      <c r="S749">
        <v>1997</v>
      </c>
      <c r="T749">
        <v>6.7</v>
      </c>
      <c r="U749">
        <v>2.2000000000000002</v>
      </c>
      <c r="V749">
        <v>-33383410</v>
      </c>
      <c r="W749" t="s">
        <v>38</v>
      </c>
    </row>
    <row r="750" spans="1:23" x14ac:dyDescent="0.3">
      <c r="A750" t="s">
        <v>179</v>
      </c>
      <c r="B750">
        <v>117</v>
      </c>
      <c r="C750">
        <v>104</v>
      </c>
      <c r="D750">
        <v>30063805</v>
      </c>
      <c r="E750" t="s">
        <v>55</v>
      </c>
      <c r="F750" t="s">
        <v>26</v>
      </c>
      <c r="G750" t="s">
        <v>60</v>
      </c>
      <c r="H750" t="s">
        <v>44</v>
      </c>
      <c r="I750" t="s">
        <v>35</v>
      </c>
      <c r="L750" t="s">
        <v>1179</v>
      </c>
      <c r="M750">
        <v>31788</v>
      </c>
      <c r="N750">
        <v>243</v>
      </c>
      <c r="O750" t="s">
        <v>29</v>
      </c>
      <c r="P750" t="s">
        <v>30</v>
      </c>
      <c r="Q750" t="s">
        <v>31</v>
      </c>
      <c r="R750">
        <v>60000000</v>
      </c>
      <c r="S750">
        <v>2002</v>
      </c>
      <c r="T750">
        <v>6.1</v>
      </c>
      <c r="U750">
        <v>1.7</v>
      </c>
      <c r="V750">
        <v>-29936195</v>
      </c>
      <c r="W750" t="s">
        <v>38</v>
      </c>
    </row>
    <row r="751" spans="1:23" x14ac:dyDescent="0.3">
      <c r="A751" t="s">
        <v>630</v>
      </c>
      <c r="B751">
        <v>240</v>
      </c>
      <c r="C751">
        <v>121</v>
      </c>
      <c r="D751">
        <v>22518325</v>
      </c>
      <c r="E751" t="s">
        <v>56</v>
      </c>
      <c r="F751" t="s">
        <v>55</v>
      </c>
      <c r="G751" t="s">
        <v>60</v>
      </c>
      <c r="H751" t="s">
        <v>35</v>
      </c>
      <c r="L751" t="s">
        <v>1180</v>
      </c>
      <c r="M751">
        <v>63363</v>
      </c>
      <c r="N751">
        <v>644</v>
      </c>
      <c r="O751" t="s">
        <v>29</v>
      </c>
      <c r="P751" t="s">
        <v>244</v>
      </c>
      <c r="Q751" t="s">
        <v>213</v>
      </c>
      <c r="R751">
        <v>50000000</v>
      </c>
      <c r="S751">
        <v>2006</v>
      </c>
      <c r="T751">
        <v>5.6</v>
      </c>
      <c r="U751">
        <v>2</v>
      </c>
      <c r="V751">
        <v>-27481675</v>
      </c>
      <c r="W751" t="s">
        <v>38</v>
      </c>
    </row>
    <row r="752" spans="1:23" x14ac:dyDescent="0.3">
      <c r="A752" t="s">
        <v>1181</v>
      </c>
      <c r="B752">
        <v>123</v>
      </c>
      <c r="C752">
        <v>140</v>
      </c>
      <c r="D752">
        <v>13082288</v>
      </c>
      <c r="E752" t="s">
        <v>24</v>
      </c>
      <c r="F752" t="s">
        <v>25</v>
      </c>
      <c r="G752" t="s">
        <v>55</v>
      </c>
      <c r="H752" t="s">
        <v>54</v>
      </c>
      <c r="I752" t="s">
        <v>44</v>
      </c>
      <c r="J752" t="s">
        <v>58</v>
      </c>
      <c r="L752" t="s">
        <v>1182</v>
      </c>
      <c r="M752">
        <v>35565</v>
      </c>
      <c r="N752">
        <v>247</v>
      </c>
      <c r="O752" t="s">
        <v>29</v>
      </c>
      <c r="P752" t="s">
        <v>37</v>
      </c>
      <c r="Q752" t="s">
        <v>31</v>
      </c>
      <c r="R752">
        <v>60000000</v>
      </c>
      <c r="S752">
        <v>2006</v>
      </c>
      <c r="T752">
        <v>6.6</v>
      </c>
      <c r="U752">
        <v>2.2999999999999998</v>
      </c>
      <c r="V752">
        <v>-46917712</v>
      </c>
      <c r="W752" t="s">
        <v>38</v>
      </c>
    </row>
    <row r="753" spans="1:23" x14ac:dyDescent="0.3">
      <c r="A753" t="s">
        <v>1183</v>
      </c>
      <c r="B753">
        <v>110</v>
      </c>
      <c r="C753">
        <v>131</v>
      </c>
      <c r="D753">
        <v>18208078</v>
      </c>
      <c r="E753" t="s">
        <v>24</v>
      </c>
      <c r="F753" t="s">
        <v>55</v>
      </c>
      <c r="G753" t="s">
        <v>35</v>
      </c>
      <c r="L753" t="s">
        <v>1184</v>
      </c>
      <c r="M753">
        <v>57100</v>
      </c>
      <c r="N753">
        <v>281</v>
      </c>
      <c r="O753" t="s">
        <v>29</v>
      </c>
      <c r="P753" t="s">
        <v>30</v>
      </c>
      <c r="Q753" t="s">
        <v>213</v>
      </c>
      <c r="R753">
        <v>60000000</v>
      </c>
      <c r="S753">
        <v>2001</v>
      </c>
      <c r="T753">
        <v>6.9</v>
      </c>
      <c r="U753">
        <v>2.2000000000000002</v>
      </c>
      <c r="V753">
        <v>-41791922</v>
      </c>
      <c r="W753" t="s">
        <v>38</v>
      </c>
    </row>
    <row r="754" spans="1:23" x14ac:dyDescent="0.3">
      <c r="A754" t="s">
        <v>1185</v>
      </c>
      <c r="B754">
        <v>100</v>
      </c>
      <c r="C754">
        <v>91</v>
      </c>
      <c r="D754">
        <v>14218868</v>
      </c>
      <c r="E754" t="s">
        <v>57</v>
      </c>
      <c r="F754" t="s">
        <v>27</v>
      </c>
      <c r="G754" t="s">
        <v>35</v>
      </c>
      <c r="L754" t="s">
        <v>1186</v>
      </c>
      <c r="M754">
        <v>14596</v>
      </c>
      <c r="N754">
        <v>282</v>
      </c>
      <c r="O754" t="s">
        <v>29</v>
      </c>
      <c r="P754" t="s">
        <v>30</v>
      </c>
      <c r="Q754" t="s">
        <v>31</v>
      </c>
      <c r="R754">
        <v>65000000</v>
      </c>
      <c r="S754">
        <v>2000</v>
      </c>
      <c r="T754">
        <v>4.8</v>
      </c>
      <c r="U754">
        <v>1.5</v>
      </c>
      <c r="V754">
        <v>-50781132</v>
      </c>
      <c r="W754" t="s">
        <v>38</v>
      </c>
    </row>
    <row r="755" spans="1:23" x14ac:dyDescent="0.3">
      <c r="A755" t="s">
        <v>1187</v>
      </c>
      <c r="B755">
        <v>189</v>
      </c>
      <c r="C755">
        <v>118</v>
      </c>
      <c r="D755">
        <v>22451</v>
      </c>
      <c r="E755" t="s">
        <v>55</v>
      </c>
      <c r="F755" t="s">
        <v>26</v>
      </c>
      <c r="G755" t="s">
        <v>60</v>
      </c>
      <c r="H755" t="s">
        <v>44</v>
      </c>
      <c r="L755" t="s">
        <v>1188</v>
      </c>
      <c r="M755">
        <v>41288</v>
      </c>
      <c r="N755">
        <v>126</v>
      </c>
      <c r="O755" t="s">
        <v>29</v>
      </c>
      <c r="P755" t="s">
        <v>30</v>
      </c>
      <c r="Q755" t="s">
        <v>31</v>
      </c>
      <c r="R755">
        <v>60000000</v>
      </c>
      <c r="S755">
        <v>2014</v>
      </c>
      <c r="T755">
        <v>6.2</v>
      </c>
      <c r="U755">
        <v>2</v>
      </c>
      <c r="V755">
        <v>-59977549</v>
      </c>
      <c r="W755" t="s">
        <v>38</v>
      </c>
    </row>
    <row r="756" spans="1:23" x14ac:dyDescent="0.3">
      <c r="A756" t="s">
        <v>1189</v>
      </c>
      <c r="B756">
        <v>212</v>
      </c>
      <c r="C756">
        <v>130</v>
      </c>
      <c r="D756">
        <v>31165421</v>
      </c>
      <c r="E756" t="s">
        <v>26</v>
      </c>
      <c r="F756" t="s">
        <v>57</v>
      </c>
      <c r="G756" t="s">
        <v>60</v>
      </c>
      <c r="H756" t="s">
        <v>44</v>
      </c>
      <c r="L756" t="s">
        <v>1190</v>
      </c>
      <c r="M756">
        <v>107028</v>
      </c>
      <c r="N756">
        <v>457</v>
      </c>
      <c r="O756" t="s">
        <v>29</v>
      </c>
      <c r="P756" t="s">
        <v>30</v>
      </c>
      <c r="Q756" t="s">
        <v>31</v>
      </c>
      <c r="R756">
        <v>60000000</v>
      </c>
      <c r="S756">
        <v>2013</v>
      </c>
      <c r="T756">
        <v>6</v>
      </c>
      <c r="U756">
        <v>2.2000000000000002</v>
      </c>
      <c r="V756">
        <v>-28834579</v>
      </c>
      <c r="W756" t="s">
        <v>38</v>
      </c>
    </row>
    <row r="757" spans="1:23" x14ac:dyDescent="0.3">
      <c r="A757" t="s">
        <v>1113</v>
      </c>
      <c r="B757">
        <v>127</v>
      </c>
      <c r="C757">
        <v>90</v>
      </c>
      <c r="D757">
        <v>11802056</v>
      </c>
      <c r="E757" t="s">
        <v>25</v>
      </c>
      <c r="F757" t="s">
        <v>48</v>
      </c>
      <c r="G757" t="s">
        <v>49</v>
      </c>
      <c r="H757" t="s">
        <v>44</v>
      </c>
      <c r="I757" t="s">
        <v>27</v>
      </c>
      <c r="L757" t="s">
        <v>1191</v>
      </c>
      <c r="M757">
        <v>31640</v>
      </c>
      <c r="N757">
        <v>109</v>
      </c>
      <c r="O757" t="s">
        <v>29</v>
      </c>
      <c r="P757" t="s">
        <v>30</v>
      </c>
      <c r="Q757" t="s">
        <v>52</v>
      </c>
      <c r="R757">
        <v>60000000</v>
      </c>
      <c r="S757">
        <v>2008</v>
      </c>
      <c r="T757">
        <v>4.9000000000000004</v>
      </c>
      <c r="U757">
        <v>1.5</v>
      </c>
      <c r="V757">
        <v>-48197944</v>
      </c>
      <c r="W757" t="s">
        <v>38</v>
      </c>
    </row>
    <row r="758" spans="1:23" x14ac:dyDescent="0.3">
      <c r="A758" t="s">
        <v>1192</v>
      </c>
      <c r="B758">
        <v>196</v>
      </c>
      <c r="C758">
        <v>103</v>
      </c>
      <c r="D758">
        <v>25472967</v>
      </c>
      <c r="E758" t="s">
        <v>55</v>
      </c>
      <c r="F758" t="s">
        <v>57</v>
      </c>
      <c r="G758" t="s">
        <v>35</v>
      </c>
      <c r="L758" t="s">
        <v>1193</v>
      </c>
      <c r="M758">
        <v>44966</v>
      </c>
      <c r="N758">
        <v>411</v>
      </c>
      <c r="O758" t="s">
        <v>29</v>
      </c>
      <c r="P758" t="s">
        <v>30</v>
      </c>
      <c r="Q758" t="s">
        <v>31</v>
      </c>
      <c r="R758">
        <v>30000000</v>
      </c>
      <c r="S758">
        <v>2005</v>
      </c>
      <c r="T758">
        <v>5.6</v>
      </c>
      <c r="U758">
        <v>1.7</v>
      </c>
      <c r="V758">
        <v>-4527033</v>
      </c>
      <c r="W758" t="s">
        <v>38</v>
      </c>
    </row>
    <row r="759" spans="1:23" x14ac:dyDescent="0.3">
      <c r="A759" t="s">
        <v>265</v>
      </c>
      <c r="B759">
        <v>115</v>
      </c>
      <c r="C759">
        <v>122</v>
      </c>
      <c r="D759">
        <v>22362500</v>
      </c>
      <c r="E759" t="s">
        <v>48</v>
      </c>
      <c r="F759" t="s">
        <v>55</v>
      </c>
      <c r="L759" t="s">
        <v>1194</v>
      </c>
      <c r="M759">
        <v>35599</v>
      </c>
      <c r="N759">
        <v>195</v>
      </c>
      <c r="O759" t="s">
        <v>29</v>
      </c>
      <c r="P759" t="s">
        <v>30</v>
      </c>
      <c r="Q759" t="s">
        <v>31</v>
      </c>
      <c r="R759">
        <v>55000000</v>
      </c>
      <c r="S759">
        <v>1999</v>
      </c>
      <c r="T759">
        <v>6.1</v>
      </c>
      <c r="U759">
        <v>2</v>
      </c>
      <c r="V759">
        <v>-32637500</v>
      </c>
      <c r="W759" t="s">
        <v>38</v>
      </c>
    </row>
    <row r="760" spans="1:23" x14ac:dyDescent="0.3">
      <c r="A760" t="s">
        <v>1195</v>
      </c>
      <c r="B760">
        <v>161</v>
      </c>
      <c r="C760">
        <v>106</v>
      </c>
      <c r="D760">
        <v>17281832</v>
      </c>
      <c r="E760" t="s">
        <v>25</v>
      </c>
      <c r="F760" t="s">
        <v>49</v>
      </c>
      <c r="G760" t="s">
        <v>26</v>
      </c>
      <c r="L760" t="s">
        <v>1196</v>
      </c>
      <c r="M760">
        <v>60232</v>
      </c>
      <c r="N760">
        <v>110</v>
      </c>
      <c r="O760" t="s">
        <v>29</v>
      </c>
      <c r="P760" t="s">
        <v>244</v>
      </c>
      <c r="Q760" t="s">
        <v>52</v>
      </c>
      <c r="R760">
        <v>60000000</v>
      </c>
      <c r="S760">
        <v>2008</v>
      </c>
      <c r="T760">
        <v>6.1</v>
      </c>
      <c r="U760">
        <v>1.8</v>
      </c>
      <c r="V760">
        <v>-42718168</v>
      </c>
      <c r="W760" t="s">
        <v>38</v>
      </c>
    </row>
    <row r="761" spans="1:23" x14ac:dyDescent="0.3">
      <c r="A761" t="s">
        <v>1039</v>
      </c>
      <c r="B761">
        <v>223</v>
      </c>
      <c r="C761">
        <v>103</v>
      </c>
      <c r="D761">
        <v>19781879</v>
      </c>
      <c r="E761" t="s">
        <v>24</v>
      </c>
      <c r="F761" t="s">
        <v>56</v>
      </c>
      <c r="G761" t="s">
        <v>26</v>
      </c>
      <c r="H761" t="s">
        <v>35</v>
      </c>
      <c r="L761" t="s">
        <v>1197</v>
      </c>
      <c r="M761">
        <v>53864</v>
      </c>
      <c r="N761">
        <v>290</v>
      </c>
      <c r="O761" t="s">
        <v>29</v>
      </c>
      <c r="P761" t="s">
        <v>30</v>
      </c>
      <c r="Q761" t="s">
        <v>31</v>
      </c>
      <c r="R761">
        <v>60000000</v>
      </c>
      <c r="S761">
        <v>2008</v>
      </c>
      <c r="T761">
        <v>4.8</v>
      </c>
      <c r="U761">
        <v>1.7</v>
      </c>
      <c r="V761">
        <v>-40218121</v>
      </c>
      <c r="W761" t="s">
        <v>38</v>
      </c>
    </row>
    <row r="762" spans="1:23" x14ac:dyDescent="0.3">
      <c r="A762" t="s">
        <v>1198</v>
      </c>
      <c r="B762">
        <v>181</v>
      </c>
      <c r="C762">
        <v>107</v>
      </c>
      <c r="D762">
        <v>7605668</v>
      </c>
      <c r="E762" t="s">
        <v>24</v>
      </c>
      <c r="F762" t="s">
        <v>48</v>
      </c>
      <c r="G762" t="s">
        <v>60</v>
      </c>
      <c r="H762" t="s">
        <v>44</v>
      </c>
      <c r="L762" t="s">
        <v>1199</v>
      </c>
      <c r="M762">
        <v>47320</v>
      </c>
      <c r="N762">
        <v>188</v>
      </c>
      <c r="O762" t="s">
        <v>29</v>
      </c>
      <c r="P762" t="s">
        <v>37</v>
      </c>
      <c r="Q762" t="s">
        <v>213</v>
      </c>
      <c r="R762">
        <v>60000000</v>
      </c>
      <c r="S762">
        <v>2015</v>
      </c>
      <c r="T762">
        <v>5.5</v>
      </c>
      <c r="U762">
        <v>1.8</v>
      </c>
      <c r="V762">
        <v>-52394332</v>
      </c>
      <c r="W762" t="s">
        <v>38</v>
      </c>
    </row>
    <row r="763" spans="1:23" x14ac:dyDescent="0.3">
      <c r="A763" t="s">
        <v>1200</v>
      </c>
      <c r="B763">
        <v>140</v>
      </c>
      <c r="C763">
        <v>156</v>
      </c>
      <c r="D763">
        <v>4535117</v>
      </c>
      <c r="E763" t="s">
        <v>24</v>
      </c>
      <c r="F763" t="s">
        <v>25</v>
      </c>
      <c r="G763" t="s">
        <v>26</v>
      </c>
      <c r="H763" t="s">
        <v>35</v>
      </c>
      <c r="L763" t="s">
        <v>1201</v>
      </c>
      <c r="M763">
        <v>38398</v>
      </c>
      <c r="N763">
        <v>368</v>
      </c>
      <c r="O763" t="s">
        <v>29</v>
      </c>
      <c r="P763" t="s">
        <v>244</v>
      </c>
      <c r="Q763" t="s">
        <v>31</v>
      </c>
      <c r="R763">
        <v>60000000</v>
      </c>
      <c r="S763">
        <v>2007</v>
      </c>
      <c r="T763">
        <v>3.8</v>
      </c>
      <c r="U763">
        <v>2.6</v>
      </c>
      <c r="V763">
        <v>-55464883</v>
      </c>
      <c r="W763" t="s">
        <v>38</v>
      </c>
    </row>
    <row r="764" spans="1:23" x14ac:dyDescent="0.3">
      <c r="A764" t="s">
        <v>128</v>
      </c>
      <c r="B764">
        <v>54</v>
      </c>
      <c r="C764">
        <v>127</v>
      </c>
      <c r="D764">
        <v>4426297</v>
      </c>
      <c r="E764" t="s">
        <v>25</v>
      </c>
      <c r="F764" t="s">
        <v>55</v>
      </c>
      <c r="G764" t="s">
        <v>44</v>
      </c>
      <c r="H764" t="s">
        <v>58</v>
      </c>
      <c r="L764" t="s">
        <v>1202</v>
      </c>
      <c r="M764">
        <v>22570</v>
      </c>
      <c r="N764">
        <v>156</v>
      </c>
      <c r="O764" t="s">
        <v>29</v>
      </c>
      <c r="P764" t="s">
        <v>30</v>
      </c>
      <c r="Q764" t="s">
        <v>213</v>
      </c>
      <c r="R764">
        <v>35000000</v>
      </c>
      <c r="S764">
        <v>2003</v>
      </c>
      <c r="T764">
        <v>6.5</v>
      </c>
      <c r="U764">
        <v>2.1</v>
      </c>
      <c r="V764">
        <v>-30573703</v>
      </c>
      <c r="W764" t="s">
        <v>38</v>
      </c>
    </row>
    <row r="765" spans="1:23" x14ac:dyDescent="0.3">
      <c r="A765" t="s">
        <v>1203</v>
      </c>
      <c r="B765">
        <v>81</v>
      </c>
      <c r="C765">
        <v>132</v>
      </c>
      <c r="D765">
        <v>10166502</v>
      </c>
      <c r="E765" t="s">
        <v>24</v>
      </c>
      <c r="F765" t="s">
        <v>55</v>
      </c>
      <c r="G765" t="s">
        <v>58</v>
      </c>
      <c r="L765" t="s">
        <v>1204</v>
      </c>
      <c r="M765">
        <v>18209</v>
      </c>
      <c r="N765">
        <v>183</v>
      </c>
      <c r="O765" t="s">
        <v>1205</v>
      </c>
      <c r="P765" t="s">
        <v>30</v>
      </c>
      <c r="Q765" t="s">
        <v>213</v>
      </c>
      <c r="R765">
        <v>80000000</v>
      </c>
      <c r="S765">
        <v>2005</v>
      </c>
      <c r="T765">
        <v>6.7</v>
      </c>
      <c r="U765">
        <v>2.2000000000000002</v>
      </c>
      <c r="V765">
        <v>-69833498</v>
      </c>
      <c r="W765" t="s">
        <v>38</v>
      </c>
    </row>
    <row r="766" spans="1:23" x14ac:dyDescent="0.3">
      <c r="A766" t="s">
        <v>1206</v>
      </c>
      <c r="B766">
        <v>579</v>
      </c>
      <c r="C766">
        <v>108</v>
      </c>
      <c r="D766">
        <v>363024263</v>
      </c>
      <c r="E766" t="s">
        <v>24</v>
      </c>
      <c r="F766" t="s">
        <v>25</v>
      </c>
      <c r="G766" t="s">
        <v>48</v>
      </c>
      <c r="H766" t="s">
        <v>44</v>
      </c>
      <c r="I766" t="s">
        <v>27</v>
      </c>
      <c r="L766" t="s">
        <v>1207</v>
      </c>
      <c r="M766">
        <v>479047</v>
      </c>
      <c r="N766">
        <v>1058</v>
      </c>
      <c r="O766" t="s">
        <v>29</v>
      </c>
      <c r="P766" t="s">
        <v>30</v>
      </c>
      <c r="Q766" t="s">
        <v>213</v>
      </c>
      <c r="R766">
        <v>58000000</v>
      </c>
      <c r="S766">
        <v>2016</v>
      </c>
      <c r="T766">
        <v>8.1</v>
      </c>
      <c r="U766">
        <v>1.8</v>
      </c>
      <c r="V766">
        <v>305024263</v>
      </c>
      <c r="W766" t="s">
        <v>21</v>
      </c>
    </row>
    <row r="767" spans="1:23" x14ac:dyDescent="0.3">
      <c r="A767" t="s">
        <v>1208</v>
      </c>
      <c r="B767">
        <v>56</v>
      </c>
      <c r="C767">
        <v>114</v>
      </c>
      <c r="D767">
        <v>12065985</v>
      </c>
      <c r="E767" t="s">
        <v>48</v>
      </c>
      <c r="F767" t="s">
        <v>55</v>
      </c>
      <c r="L767" t="s">
        <v>1209</v>
      </c>
      <c r="M767">
        <v>16260</v>
      </c>
      <c r="N767">
        <v>88</v>
      </c>
      <c r="O767" t="s">
        <v>29</v>
      </c>
      <c r="P767" t="s">
        <v>30</v>
      </c>
      <c r="Q767" t="s">
        <v>52</v>
      </c>
      <c r="R767">
        <v>60000000</v>
      </c>
      <c r="S767">
        <v>1998</v>
      </c>
      <c r="T767">
        <v>4.9000000000000004</v>
      </c>
      <c r="U767">
        <v>1.9</v>
      </c>
      <c r="V767">
        <v>-47934015</v>
      </c>
      <c r="W767" t="s">
        <v>38</v>
      </c>
    </row>
    <row r="768" spans="1:23" x14ac:dyDescent="0.3">
      <c r="A768" t="s">
        <v>1004</v>
      </c>
      <c r="B768">
        <v>490</v>
      </c>
      <c r="C768">
        <v>133</v>
      </c>
      <c r="D768">
        <v>350123553</v>
      </c>
      <c r="E768" t="s">
        <v>24</v>
      </c>
      <c r="F768" t="s">
        <v>242</v>
      </c>
      <c r="G768" t="s">
        <v>55</v>
      </c>
      <c r="H768" t="s">
        <v>54</v>
      </c>
      <c r="I768" t="s">
        <v>35</v>
      </c>
      <c r="J768" t="s">
        <v>58</v>
      </c>
      <c r="L768" t="s">
        <v>1210</v>
      </c>
      <c r="M768">
        <v>325264</v>
      </c>
      <c r="N768">
        <v>916</v>
      </c>
      <c r="O768" t="s">
        <v>29</v>
      </c>
      <c r="P768" t="s">
        <v>30</v>
      </c>
      <c r="Q768" t="s">
        <v>213</v>
      </c>
      <c r="R768">
        <v>58800000</v>
      </c>
      <c r="S768">
        <v>2014</v>
      </c>
      <c r="T768">
        <v>7.3</v>
      </c>
      <c r="U768">
        <v>2.2000000000000002</v>
      </c>
      <c r="V768">
        <v>291323553</v>
      </c>
      <c r="W768" t="s">
        <v>21</v>
      </c>
    </row>
    <row r="769" spans="1:23" x14ac:dyDescent="0.3">
      <c r="A769" t="s">
        <v>168</v>
      </c>
      <c r="B769">
        <v>218</v>
      </c>
      <c r="C769">
        <v>103</v>
      </c>
      <c r="D769">
        <v>80021740</v>
      </c>
      <c r="E769" t="s">
        <v>25</v>
      </c>
      <c r="F769" t="s">
        <v>48</v>
      </c>
      <c r="G769" t="s">
        <v>49</v>
      </c>
      <c r="H769" t="s">
        <v>26</v>
      </c>
      <c r="I769" t="s">
        <v>57</v>
      </c>
      <c r="L769" t="s">
        <v>1211</v>
      </c>
      <c r="M769">
        <v>47968</v>
      </c>
      <c r="N769">
        <v>154</v>
      </c>
      <c r="O769" t="s">
        <v>29</v>
      </c>
      <c r="P769" t="s">
        <v>30</v>
      </c>
      <c r="Q769" t="s">
        <v>52</v>
      </c>
      <c r="R769">
        <v>58000000</v>
      </c>
      <c r="S769">
        <v>2015</v>
      </c>
      <c r="T769">
        <v>6.4</v>
      </c>
      <c r="U769">
        <v>1.7</v>
      </c>
      <c r="V769">
        <v>22021740</v>
      </c>
      <c r="W769" t="s">
        <v>21</v>
      </c>
    </row>
    <row r="770" spans="1:23" x14ac:dyDescent="0.3">
      <c r="A770" t="s">
        <v>582</v>
      </c>
      <c r="B770">
        <v>142</v>
      </c>
      <c r="C770">
        <v>95</v>
      </c>
      <c r="D770">
        <v>48291624</v>
      </c>
      <c r="E770" t="s">
        <v>48</v>
      </c>
      <c r="F770" t="s">
        <v>26</v>
      </c>
      <c r="G770" t="s">
        <v>44</v>
      </c>
      <c r="L770" t="s">
        <v>1212</v>
      </c>
      <c r="M770">
        <v>82819</v>
      </c>
      <c r="N770">
        <v>263</v>
      </c>
      <c r="O770" t="s">
        <v>29</v>
      </c>
      <c r="P770" t="s">
        <v>30</v>
      </c>
      <c r="Q770" t="s">
        <v>31</v>
      </c>
      <c r="R770">
        <v>58000000</v>
      </c>
      <c r="S770">
        <v>2005</v>
      </c>
      <c r="T770">
        <v>6.7</v>
      </c>
      <c r="U770">
        <v>1.6</v>
      </c>
      <c r="V770">
        <v>-9708376</v>
      </c>
      <c r="W770" t="s">
        <v>38</v>
      </c>
    </row>
    <row r="771" spans="1:23" x14ac:dyDescent="0.3">
      <c r="A771" t="s">
        <v>1116</v>
      </c>
      <c r="B771">
        <v>57</v>
      </c>
      <c r="C771">
        <v>90</v>
      </c>
      <c r="D771">
        <v>35231365</v>
      </c>
      <c r="E771" t="s">
        <v>48</v>
      </c>
      <c r="F771" t="s">
        <v>49</v>
      </c>
      <c r="G771" t="s">
        <v>44</v>
      </c>
      <c r="H771" t="s">
        <v>27</v>
      </c>
      <c r="L771" t="s">
        <v>1213</v>
      </c>
      <c r="M771">
        <v>15517</v>
      </c>
      <c r="N771">
        <v>85</v>
      </c>
      <c r="O771" t="s">
        <v>29</v>
      </c>
      <c r="P771" t="s">
        <v>30</v>
      </c>
      <c r="Q771" t="s">
        <v>52</v>
      </c>
      <c r="R771">
        <v>60000000</v>
      </c>
      <c r="S771">
        <v>2000</v>
      </c>
      <c r="T771">
        <v>3.6</v>
      </c>
      <c r="U771">
        <v>1.5</v>
      </c>
      <c r="V771">
        <v>-24768635</v>
      </c>
      <c r="W771" t="s">
        <v>38</v>
      </c>
    </row>
    <row r="772" spans="1:23" x14ac:dyDescent="0.3">
      <c r="A772" t="s">
        <v>1214</v>
      </c>
      <c r="B772">
        <v>84</v>
      </c>
      <c r="C772">
        <v>87</v>
      </c>
      <c r="D772">
        <v>53715611</v>
      </c>
      <c r="E772" t="s">
        <v>24</v>
      </c>
      <c r="F772" t="s">
        <v>25</v>
      </c>
      <c r="G772" t="s">
        <v>35</v>
      </c>
      <c r="H772" t="s">
        <v>58</v>
      </c>
      <c r="L772" t="s">
        <v>1215</v>
      </c>
      <c r="M772">
        <v>92106</v>
      </c>
      <c r="N772">
        <v>171</v>
      </c>
      <c r="O772" t="s">
        <v>29</v>
      </c>
      <c r="P772" t="s">
        <v>30</v>
      </c>
      <c r="Q772" t="s">
        <v>213</v>
      </c>
      <c r="R772">
        <v>63000000</v>
      </c>
      <c r="S772">
        <v>1988</v>
      </c>
      <c r="T772">
        <v>5.7</v>
      </c>
      <c r="U772">
        <v>1.4</v>
      </c>
      <c r="V772">
        <v>-9284389</v>
      </c>
      <c r="W772" t="s">
        <v>38</v>
      </c>
    </row>
    <row r="773" spans="1:23" x14ac:dyDescent="0.3">
      <c r="A773" t="s">
        <v>923</v>
      </c>
      <c r="B773">
        <v>186</v>
      </c>
      <c r="C773">
        <v>114</v>
      </c>
      <c r="D773">
        <v>31199215</v>
      </c>
      <c r="E773" t="s">
        <v>48</v>
      </c>
      <c r="F773" t="s">
        <v>55</v>
      </c>
      <c r="G773" t="s">
        <v>44</v>
      </c>
      <c r="H773" t="s">
        <v>61</v>
      </c>
      <c r="L773" t="s">
        <v>1216</v>
      </c>
      <c r="M773">
        <v>27664</v>
      </c>
      <c r="N773">
        <v>120</v>
      </c>
      <c r="O773" t="s">
        <v>29</v>
      </c>
      <c r="P773" t="s">
        <v>30</v>
      </c>
      <c r="Q773" t="s">
        <v>31</v>
      </c>
      <c r="R773">
        <v>58000000</v>
      </c>
      <c r="S773">
        <v>2008</v>
      </c>
      <c r="T773">
        <v>6</v>
      </c>
      <c r="U773">
        <v>1.9</v>
      </c>
      <c r="V773">
        <v>-26800785</v>
      </c>
      <c r="W773" t="s">
        <v>38</v>
      </c>
    </row>
    <row r="774" spans="1:23" x14ac:dyDescent="0.3">
      <c r="A774" t="s">
        <v>1083</v>
      </c>
      <c r="B774">
        <v>133</v>
      </c>
      <c r="C774">
        <v>103</v>
      </c>
      <c r="D774">
        <v>29580087</v>
      </c>
      <c r="E774" t="s">
        <v>48</v>
      </c>
      <c r="F774" t="s">
        <v>55</v>
      </c>
      <c r="G774" t="s">
        <v>44</v>
      </c>
      <c r="L774" t="s">
        <v>1217</v>
      </c>
      <c r="M774">
        <v>29523</v>
      </c>
      <c r="N774">
        <v>121</v>
      </c>
      <c r="O774" t="s">
        <v>29</v>
      </c>
      <c r="P774" t="s">
        <v>30</v>
      </c>
      <c r="Q774" t="s">
        <v>31</v>
      </c>
      <c r="R774">
        <v>58000000</v>
      </c>
      <c r="S774">
        <v>2009</v>
      </c>
      <c r="T774">
        <v>4.7</v>
      </c>
      <c r="U774">
        <v>1.7</v>
      </c>
      <c r="V774">
        <v>-28419913</v>
      </c>
      <c r="W774" t="s">
        <v>38</v>
      </c>
    </row>
    <row r="775" spans="1:23" x14ac:dyDescent="0.3">
      <c r="A775" t="s">
        <v>254</v>
      </c>
      <c r="B775">
        <v>246</v>
      </c>
      <c r="C775">
        <v>125</v>
      </c>
      <c r="D775">
        <v>44665963</v>
      </c>
      <c r="E775" t="s">
        <v>48</v>
      </c>
      <c r="L775" t="s">
        <v>1218</v>
      </c>
      <c r="M775">
        <v>159931</v>
      </c>
      <c r="N775">
        <v>281</v>
      </c>
      <c r="O775" t="s">
        <v>29</v>
      </c>
      <c r="P775" t="s">
        <v>30</v>
      </c>
      <c r="Q775" t="s">
        <v>31</v>
      </c>
      <c r="R775">
        <v>58000000</v>
      </c>
      <c r="S775">
        <v>2013</v>
      </c>
      <c r="T775">
        <v>6.3</v>
      </c>
      <c r="U775">
        <v>2.1</v>
      </c>
      <c r="V775">
        <v>-13334037</v>
      </c>
      <c r="W775" t="s">
        <v>38</v>
      </c>
    </row>
    <row r="776" spans="1:23" x14ac:dyDescent="0.3">
      <c r="A776" t="s">
        <v>653</v>
      </c>
      <c r="B776">
        <v>253</v>
      </c>
      <c r="C776">
        <v>97</v>
      </c>
      <c r="D776">
        <v>60128566</v>
      </c>
      <c r="E776" t="s">
        <v>24</v>
      </c>
      <c r="F776" t="s">
        <v>25</v>
      </c>
      <c r="G776" t="s">
        <v>57</v>
      </c>
      <c r="H776" t="s">
        <v>27</v>
      </c>
      <c r="L776" t="s">
        <v>1219</v>
      </c>
      <c r="M776">
        <v>131447</v>
      </c>
      <c r="N776">
        <v>410</v>
      </c>
      <c r="O776" t="s">
        <v>29</v>
      </c>
      <c r="P776" t="s">
        <v>244</v>
      </c>
      <c r="Q776" t="s">
        <v>213</v>
      </c>
      <c r="R776">
        <v>60000000</v>
      </c>
      <c r="S776">
        <v>2010</v>
      </c>
      <c r="T776">
        <v>5.9</v>
      </c>
      <c r="U776">
        <v>1.6</v>
      </c>
      <c r="V776">
        <v>128566</v>
      </c>
      <c r="W776" t="s">
        <v>21</v>
      </c>
    </row>
    <row r="777" spans="1:23" x14ac:dyDescent="0.3">
      <c r="A777" t="s">
        <v>1220</v>
      </c>
      <c r="B777">
        <v>144</v>
      </c>
      <c r="C777">
        <v>125</v>
      </c>
      <c r="D777">
        <v>49875589</v>
      </c>
      <c r="E777" t="s">
        <v>24</v>
      </c>
      <c r="F777" t="s">
        <v>25</v>
      </c>
      <c r="G777" t="s">
        <v>55</v>
      </c>
      <c r="H777" t="s">
        <v>54</v>
      </c>
      <c r="I777" t="s">
        <v>58</v>
      </c>
      <c r="L777" t="s">
        <v>1221</v>
      </c>
      <c r="M777">
        <v>28807</v>
      </c>
      <c r="N777">
        <v>273</v>
      </c>
      <c r="O777" t="s">
        <v>29</v>
      </c>
      <c r="P777" t="s">
        <v>30</v>
      </c>
      <c r="Q777" t="s">
        <v>31</v>
      </c>
      <c r="R777">
        <v>58000000</v>
      </c>
      <c r="S777">
        <v>2012</v>
      </c>
      <c r="T777">
        <v>5.9</v>
      </c>
      <c r="U777">
        <v>2.1</v>
      </c>
      <c r="V777">
        <v>-8124411</v>
      </c>
      <c r="W777" t="s">
        <v>38</v>
      </c>
    </row>
    <row r="778" spans="1:23" x14ac:dyDescent="0.3">
      <c r="A778" t="s">
        <v>1026</v>
      </c>
      <c r="B778">
        <v>117</v>
      </c>
      <c r="C778">
        <v>136</v>
      </c>
      <c r="D778">
        <v>60984028</v>
      </c>
      <c r="E778" t="s">
        <v>55</v>
      </c>
      <c r="F778" t="s">
        <v>60</v>
      </c>
      <c r="G778" t="s">
        <v>35</v>
      </c>
      <c r="L778" t="s">
        <v>1222</v>
      </c>
      <c r="M778">
        <v>259519</v>
      </c>
      <c r="N778">
        <v>431</v>
      </c>
      <c r="O778" t="s">
        <v>29</v>
      </c>
      <c r="P778" t="s">
        <v>30</v>
      </c>
      <c r="Q778" t="s">
        <v>213</v>
      </c>
      <c r="R778">
        <v>57000000</v>
      </c>
      <c r="S778">
        <v>1997</v>
      </c>
      <c r="T778">
        <v>7.5</v>
      </c>
      <c r="U778">
        <v>2.2999999999999998</v>
      </c>
      <c r="V778">
        <v>3984028</v>
      </c>
      <c r="W778" t="s">
        <v>21</v>
      </c>
    </row>
    <row r="779" spans="1:23" x14ac:dyDescent="0.3">
      <c r="A779" t="s">
        <v>1223</v>
      </c>
      <c r="B779">
        <v>157</v>
      </c>
      <c r="C779">
        <v>116</v>
      </c>
      <c r="D779">
        <v>36931089</v>
      </c>
      <c r="E779" t="s">
        <v>48</v>
      </c>
      <c r="L779" t="s">
        <v>1224</v>
      </c>
      <c r="M779">
        <v>70681</v>
      </c>
      <c r="N779">
        <v>198</v>
      </c>
      <c r="O779" t="s">
        <v>29</v>
      </c>
      <c r="P779" t="s">
        <v>30</v>
      </c>
      <c r="Q779" t="s">
        <v>213</v>
      </c>
      <c r="R779">
        <v>70000000</v>
      </c>
      <c r="S779">
        <v>2012</v>
      </c>
      <c r="T779">
        <v>5.6</v>
      </c>
      <c r="U779">
        <v>1.9</v>
      </c>
      <c r="V779">
        <v>-33068911</v>
      </c>
      <c r="W779" t="s">
        <v>38</v>
      </c>
    </row>
    <row r="780" spans="1:23" x14ac:dyDescent="0.3">
      <c r="A780" t="s">
        <v>175</v>
      </c>
      <c r="B780">
        <v>60</v>
      </c>
      <c r="C780">
        <v>103</v>
      </c>
      <c r="D780">
        <v>51317350</v>
      </c>
      <c r="E780" t="s">
        <v>24</v>
      </c>
      <c r="F780" t="s">
        <v>25</v>
      </c>
      <c r="G780" t="s">
        <v>26</v>
      </c>
      <c r="L780" t="s">
        <v>1225</v>
      </c>
      <c r="M780">
        <v>78343</v>
      </c>
      <c r="N780">
        <v>139</v>
      </c>
      <c r="O780" t="s">
        <v>29</v>
      </c>
      <c r="P780" t="s">
        <v>30</v>
      </c>
      <c r="Q780" t="s">
        <v>31</v>
      </c>
      <c r="R780">
        <v>57000000</v>
      </c>
      <c r="S780">
        <v>1996</v>
      </c>
      <c r="T780">
        <v>6.4</v>
      </c>
      <c r="U780">
        <v>1.7</v>
      </c>
      <c r="V780">
        <v>-5682650</v>
      </c>
      <c r="W780" t="s">
        <v>38</v>
      </c>
    </row>
    <row r="781" spans="1:23" x14ac:dyDescent="0.3">
      <c r="A781" t="s">
        <v>113</v>
      </c>
      <c r="B781">
        <v>117</v>
      </c>
      <c r="C781">
        <v>97</v>
      </c>
      <c r="D781">
        <v>28328132</v>
      </c>
      <c r="E781" t="s">
        <v>24</v>
      </c>
      <c r="F781" t="s">
        <v>48</v>
      </c>
      <c r="G781" t="s">
        <v>56</v>
      </c>
      <c r="H781" t="s">
        <v>55</v>
      </c>
      <c r="L781" t="s">
        <v>1226</v>
      </c>
      <c r="M781">
        <v>38298</v>
      </c>
      <c r="N781">
        <v>147</v>
      </c>
      <c r="O781" t="s">
        <v>29</v>
      </c>
      <c r="P781" t="s">
        <v>30</v>
      </c>
      <c r="Q781" t="s">
        <v>31</v>
      </c>
      <c r="R781">
        <v>58000000</v>
      </c>
      <c r="S781">
        <v>2004</v>
      </c>
      <c r="T781">
        <v>6.3</v>
      </c>
      <c r="U781">
        <v>1.6</v>
      </c>
      <c r="V781">
        <v>-29671868</v>
      </c>
      <c r="W781" t="s">
        <v>38</v>
      </c>
    </row>
    <row r="782" spans="1:23" x14ac:dyDescent="0.3">
      <c r="A782" t="s">
        <v>1227</v>
      </c>
      <c r="B782">
        <v>287</v>
      </c>
      <c r="C782">
        <v>96</v>
      </c>
      <c r="D782">
        <v>51774002</v>
      </c>
      <c r="E782" t="s">
        <v>24</v>
      </c>
      <c r="F782" t="s">
        <v>26</v>
      </c>
      <c r="G782" t="s">
        <v>35</v>
      </c>
      <c r="L782" t="s">
        <v>1228</v>
      </c>
      <c r="M782">
        <v>87745</v>
      </c>
      <c r="N782">
        <v>331</v>
      </c>
      <c r="O782" t="s">
        <v>29</v>
      </c>
      <c r="P782" t="s">
        <v>30</v>
      </c>
      <c r="Q782" t="s">
        <v>31</v>
      </c>
      <c r="R782">
        <v>57000000</v>
      </c>
      <c r="S782">
        <v>2011</v>
      </c>
      <c r="T782">
        <v>4.3</v>
      </c>
      <c r="U782">
        <v>1.6</v>
      </c>
      <c r="V782">
        <v>-5225998</v>
      </c>
      <c r="W782" t="s">
        <v>38</v>
      </c>
    </row>
    <row r="783" spans="1:23" x14ac:dyDescent="0.3">
      <c r="A783" t="s">
        <v>1229</v>
      </c>
      <c r="B783">
        <v>96</v>
      </c>
      <c r="C783">
        <v>131</v>
      </c>
      <c r="D783">
        <v>25528495</v>
      </c>
      <c r="E783" t="s">
        <v>55</v>
      </c>
      <c r="F783" t="s">
        <v>59</v>
      </c>
      <c r="G783" t="s">
        <v>44</v>
      </c>
      <c r="H783" t="s">
        <v>58</v>
      </c>
      <c r="L783" t="s">
        <v>1230</v>
      </c>
      <c r="M783">
        <v>28099</v>
      </c>
      <c r="N783">
        <v>220</v>
      </c>
      <c r="O783" t="s">
        <v>29</v>
      </c>
      <c r="P783" t="s">
        <v>37</v>
      </c>
      <c r="Q783" t="s">
        <v>213</v>
      </c>
      <c r="R783">
        <v>57000000</v>
      </c>
      <c r="S783">
        <v>2001</v>
      </c>
      <c r="T783">
        <v>5.9</v>
      </c>
      <c r="U783">
        <v>2.2000000000000002</v>
      </c>
      <c r="V783">
        <v>-31471505</v>
      </c>
      <c r="W783" t="s">
        <v>38</v>
      </c>
    </row>
    <row r="784" spans="1:23" x14ac:dyDescent="0.3">
      <c r="A784" t="s">
        <v>724</v>
      </c>
      <c r="B784">
        <v>125</v>
      </c>
      <c r="C784">
        <v>95</v>
      </c>
      <c r="D784">
        <v>113006880</v>
      </c>
      <c r="E784" t="s">
        <v>24</v>
      </c>
      <c r="F784" t="s">
        <v>48</v>
      </c>
      <c r="G784" t="s">
        <v>55</v>
      </c>
      <c r="H784" t="s">
        <v>49</v>
      </c>
      <c r="I784" t="s">
        <v>35</v>
      </c>
      <c r="L784" t="s">
        <v>1231</v>
      </c>
      <c r="M784">
        <v>66308</v>
      </c>
      <c r="N784">
        <v>225</v>
      </c>
      <c r="O784" t="s">
        <v>29</v>
      </c>
      <c r="P784" t="s">
        <v>115</v>
      </c>
      <c r="Q784" t="s">
        <v>52</v>
      </c>
      <c r="R784">
        <v>56000000</v>
      </c>
      <c r="S784">
        <v>2005</v>
      </c>
      <c r="T784">
        <v>5.5</v>
      </c>
      <c r="U784">
        <v>1.6</v>
      </c>
      <c r="V784">
        <v>57006880</v>
      </c>
      <c r="W784" t="s">
        <v>21</v>
      </c>
    </row>
    <row r="785" spans="1:23" x14ac:dyDescent="0.3">
      <c r="A785" t="s">
        <v>1232</v>
      </c>
      <c r="B785">
        <v>117</v>
      </c>
      <c r="C785">
        <v>86</v>
      </c>
      <c r="D785">
        <v>45860039</v>
      </c>
      <c r="E785" t="s">
        <v>24</v>
      </c>
      <c r="F785" t="s">
        <v>56</v>
      </c>
      <c r="L785" t="s">
        <v>1233</v>
      </c>
      <c r="M785">
        <v>53118</v>
      </c>
      <c r="N785">
        <v>221</v>
      </c>
      <c r="O785" t="s">
        <v>29</v>
      </c>
      <c r="P785" t="s">
        <v>30</v>
      </c>
      <c r="Q785" t="s">
        <v>31</v>
      </c>
      <c r="R785">
        <v>56000000</v>
      </c>
      <c r="S785">
        <v>2004</v>
      </c>
      <c r="T785">
        <v>6.2</v>
      </c>
      <c r="U785">
        <v>1.4</v>
      </c>
      <c r="V785">
        <v>-10139961</v>
      </c>
      <c r="W785" t="s">
        <v>38</v>
      </c>
    </row>
    <row r="786" spans="1:23" x14ac:dyDescent="0.3">
      <c r="A786" t="s">
        <v>158</v>
      </c>
      <c r="B786">
        <v>149</v>
      </c>
      <c r="C786">
        <v>142</v>
      </c>
      <c r="D786">
        <v>329691196</v>
      </c>
      <c r="E786" t="s">
        <v>48</v>
      </c>
      <c r="F786" t="s">
        <v>55</v>
      </c>
      <c r="L786" t="s">
        <v>1234</v>
      </c>
      <c r="M786">
        <v>1251222</v>
      </c>
      <c r="N786">
        <v>1398</v>
      </c>
      <c r="O786" t="s">
        <v>29</v>
      </c>
      <c r="P786" t="s">
        <v>30</v>
      </c>
      <c r="Q786" t="s">
        <v>31</v>
      </c>
      <c r="R786">
        <v>55000000</v>
      </c>
      <c r="S786">
        <v>1994</v>
      </c>
      <c r="T786">
        <v>8.8000000000000007</v>
      </c>
      <c r="U786">
        <v>2.4</v>
      </c>
      <c r="V786">
        <v>274691196</v>
      </c>
      <c r="W786" t="s">
        <v>21</v>
      </c>
    </row>
    <row r="787" spans="1:23" x14ac:dyDescent="0.3">
      <c r="A787" t="s">
        <v>1065</v>
      </c>
      <c r="B787">
        <v>131</v>
      </c>
      <c r="C787">
        <v>92</v>
      </c>
      <c r="D787">
        <v>217326336</v>
      </c>
      <c r="E787" t="s">
        <v>47</v>
      </c>
      <c r="F787" t="s">
        <v>48</v>
      </c>
      <c r="G787" t="s">
        <v>49</v>
      </c>
      <c r="H787" t="s">
        <v>26</v>
      </c>
      <c r="I787" t="s">
        <v>59</v>
      </c>
      <c r="L787" t="s">
        <v>1235</v>
      </c>
      <c r="M787">
        <v>57276</v>
      </c>
      <c r="N787">
        <v>146</v>
      </c>
      <c r="O787" t="s">
        <v>29</v>
      </c>
      <c r="P787" t="s">
        <v>30</v>
      </c>
      <c r="Q787" t="s">
        <v>52</v>
      </c>
      <c r="R787">
        <v>60000000</v>
      </c>
      <c r="S787">
        <v>2007</v>
      </c>
      <c r="T787">
        <v>5.2</v>
      </c>
      <c r="U787">
        <v>1.5</v>
      </c>
      <c r="V787">
        <v>157326336</v>
      </c>
      <c r="W787" t="s">
        <v>21</v>
      </c>
    </row>
    <row r="788" spans="1:23" x14ac:dyDescent="0.3">
      <c r="A788" t="s">
        <v>560</v>
      </c>
      <c r="B788">
        <v>150</v>
      </c>
      <c r="C788">
        <v>108</v>
      </c>
      <c r="D788">
        <v>166225040</v>
      </c>
      <c r="E788" t="s">
        <v>48</v>
      </c>
      <c r="L788" t="s">
        <v>1236</v>
      </c>
      <c r="M788">
        <v>260442</v>
      </c>
      <c r="N788">
        <v>507</v>
      </c>
      <c r="O788" t="s">
        <v>29</v>
      </c>
      <c r="P788" t="s">
        <v>30</v>
      </c>
      <c r="Q788" t="s">
        <v>31</v>
      </c>
      <c r="R788">
        <v>55000000</v>
      </c>
      <c r="S788">
        <v>2000</v>
      </c>
      <c r="T788">
        <v>7</v>
      </c>
      <c r="U788">
        <v>1.8</v>
      </c>
      <c r="V788">
        <v>111225040</v>
      </c>
      <c r="W788" t="s">
        <v>21</v>
      </c>
    </row>
    <row r="789" spans="1:23" x14ac:dyDescent="0.3">
      <c r="A789" t="s">
        <v>1237</v>
      </c>
      <c r="B789">
        <v>92</v>
      </c>
      <c r="C789">
        <v>84</v>
      </c>
      <c r="D789">
        <v>141600000</v>
      </c>
      <c r="E789" t="s">
        <v>25</v>
      </c>
      <c r="F789" t="s">
        <v>47</v>
      </c>
      <c r="G789" t="s">
        <v>55</v>
      </c>
      <c r="H789" t="s">
        <v>49</v>
      </c>
      <c r="I789" t="s">
        <v>54</v>
      </c>
      <c r="J789" t="s">
        <v>50</v>
      </c>
      <c r="K789" t="s">
        <v>44</v>
      </c>
      <c r="L789" t="s">
        <v>1238</v>
      </c>
      <c r="M789">
        <v>119675</v>
      </c>
      <c r="N789">
        <v>216</v>
      </c>
      <c r="O789" t="s">
        <v>29</v>
      </c>
      <c r="P789" t="s">
        <v>30</v>
      </c>
      <c r="Q789" t="s">
        <v>118</v>
      </c>
      <c r="R789">
        <v>55000000</v>
      </c>
      <c r="S789">
        <v>1995</v>
      </c>
      <c r="T789">
        <v>6.6</v>
      </c>
      <c r="U789">
        <v>1.4</v>
      </c>
      <c r="V789">
        <v>86600000</v>
      </c>
      <c r="W789" t="s">
        <v>21</v>
      </c>
    </row>
    <row r="790" spans="1:23" x14ac:dyDescent="0.3">
      <c r="A790" t="s">
        <v>323</v>
      </c>
      <c r="B790">
        <v>169</v>
      </c>
      <c r="C790">
        <v>188</v>
      </c>
      <c r="D790">
        <v>134218018</v>
      </c>
      <c r="E790" t="s">
        <v>24</v>
      </c>
      <c r="F790" t="s">
        <v>25</v>
      </c>
      <c r="G790" t="s">
        <v>55</v>
      </c>
      <c r="H790" t="s">
        <v>44</v>
      </c>
      <c r="I790" t="s">
        <v>27</v>
      </c>
      <c r="L790" t="s">
        <v>1239</v>
      </c>
      <c r="M790">
        <v>126357</v>
      </c>
      <c r="N790">
        <v>497</v>
      </c>
      <c r="O790" t="s">
        <v>29</v>
      </c>
      <c r="P790" t="s">
        <v>30</v>
      </c>
      <c r="Q790" t="s">
        <v>52</v>
      </c>
      <c r="R790">
        <v>55000000</v>
      </c>
      <c r="S790">
        <v>1978</v>
      </c>
      <c r="T790">
        <v>7.3</v>
      </c>
      <c r="U790">
        <v>3.1</v>
      </c>
      <c r="V790">
        <v>79218018</v>
      </c>
      <c r="W790" t="s">
        <v>21</v>
      </c>
    </row>
    <row r="791" spans="1:23" x14ac:dyDescent="0.3">
      <c r="A791" t="s">
        <v>179</v>
      </c>
      <c r="B791">
        <v>57</v>
      </c>
      <c r="C791">
        <v>95</v>
      </c>
      <c r="D791">
        <v>128769345</v>
      </c>
      <c r="E791" t="s">
        <v>48</v>
      </c>
      <c r="F791" t="s">
        <v>44</v>
      </c>
      <c r="G791" t="s">
        <v>27</v>
      </c>
      <c r="L791" t="s">
        <v>1240</v>
      </c>
      <c r="M791">
        <v>86556</v>
      </c>
      <c r="N791">
        <v>99</v>
      </c>
      <c r="O791" t="s">
        <v>29</v>
      </c>
      <c r="P791" t="s">
        <v>30</v>
      </c>
      <c r="Q791" t="s">
        <v>31</v>
      </c>
      <c r="R791">
        <v>54000000</v>
      </c>
      <c r="S791">
        <v>1996</v>
      </c>
      <c r="T791">
        <v>5.6</v>
      </c>
      <c r="U791">
        <v>1.6</v>
      </c>
      <c r="V791">
        <v>74769345</v>
      </c>
      <c r="W791" t="s">
        <v>21</v>
      </c>
    </row>
    <row r="792" spans="1:23" x14ac:dyDescent="0.3">
      <c r="A792" t="s">
        <v>855</v>
      </c>
      <c r="B792">
        <v>171</v>
      </c>
      <c r="C792">
        <v>118</v>
      </c>
      <c r="D792">
        <v>177575142</v>
      </c>
      <c r="E792" t="s">
        <v>48</v>
      </c>
      <c r="F792" t="s">
        <v>44</v>
      </c>
      <c r="L792" t="s">
        <v>1241</v>
      </c>
      <c r="M792">
        <v>244840</v>
      </c>
      <c r="N792">
        <v>372</v>
      </c>
      <c r="O792" t="s">
        <v>29</v>
      </c>
      <c r="P792" t="s">
        <v>30</v>
      </c>
      <c r="Q792" t="s">
        <v>31</v>
      </c>
      <c r="R792">
        <v>70000000</v>
      </c>
      <c r="S792">
        <v>2005</v>
      </c>
      <c r="T792">
        <v>6.6</v>
      </c>
      <c r="U792">
        <v>2</v>
      </c>
      <c r="V792">
        <v>107575142</v>
      </c>
      <c r="W792" t="s">
        <v>21</v>
      </c>
    </row>
    <row r="793" spans="1:23" x14ac:dyDescent="0.3">
      <c r="A793" t="s">
        <v>1242</v>
      </c>
      <c r="B793">
        <v>53</v>
      </c>
      <c r="C793">
        <v>92</v>
      </c>
      <c r="D793">
        <v>105263257</v>
      </c>
      <c r="E793" t="s">
        <v>24</v>
      </c>
      <c r="F793" t="s">
        <v>25</v>
      </c>
      <c r="G793" t="s">
        <v>48</v>
      </c>
      <c r="H793" t="s">
        <v>49</v>
      </c>
      <c r="I793" t="s">
        <v>44</v>
      </c>
      <c r="L793" t="s">
        <v>1243</v>
      </c>
      <c r="M793">
        <v>56168</v>
      </c>
      <c r="N793">
        <v>103</v>
      </c>
      <c r="O793" t="s">
        <v>29</v>
      </c>
      <c r="P793" t="s">
        <v>30</v>
      </c>
      <c r="Q793" t="s">
        <v>52</v>
      </c>
      <c r="R793">
        <v>55000000</v>
      </c>
      <c r="S793">
        <v>1997</v>
      </c>
      <c r="T793">
        <v>5.4</v>
      </c>
      <c r="U793">
        <v>1.5</v>
      </c>
      <c r="V793">
        <v>50263257</v>
      </c>
      <c r="W793" t="s">
        <v>21</v>
      </c>
    </row>
    <row r="794" spans="1:23" x14ac:dyDescent="0.3">
      <c r="A794" t="s">
        <v>1244</v>
      </c>
      <c r="B794">
        <v>153</v>
      </c>
      <c r="C794">
        <v>74</v>
      </c>
      <c r="D794">
        <v>104354205</v>
      </c>
      <c r="E794" t="s">
        <v>48</v>
      </c>
      <c r="F794" t="s">
        <v>44</v>
      </c>
      <c r="L794" t="s">
        <v>1245</v>
      </c>
      <c r="M794">
        <v>162331</v>
      </c>
      <c r="N794">
        <v>332</v>
      </c>
      <c r="O794" t="s">
        <v>29</v>
      </c>
      <c r="P794" t="s">
        <v>30</v>
      </c>
      <c r="Q794" t="s">
        <v>213</v>
      </c>
      <c r="R794">
        <v>55000000</v>
      </c>
      <c r="S794">
        <v>2003</v>
      </c>
      <c r="T794">
        <v>6.3</v>
      </c>
      <c r="U794">
        <v>1.2</v>
      </c>
      <c r="V794">
        <v>49354205</v>
      </c>
      <c r="W794" t="s">
        <v>21</v>
      </c>
    </row>
    <row r="795" spans="1:23" x14ac:dyDescent="0.3">
      <c r="A795" t="s">
        <v>349</v>
      </c>
      <c r="B795">
        <v>491</v>
      </c>
      <c r="C795">
        <v>134</v>
      </c>
      <c r="D795">
        <v>107100855</v>
      </c>
      <c r="E795" t="s">
        <v>242</v>
      </c>
      <c r="F795" t="s">
        <v>55</v>
      </c>
      <c r="G795" t="s">
        <v>35</v>
      </c>
      <c r="L795" t="s">
        <v>1246</v>
      </c>
      <c r="M795">
        <v>323353</v>
      </c>
      <c r="N795">
        <v>527</v>
      </c>
      <c r="O795" t="s">
        <v>29</v>
      </c>
      <c r="P795" t="s">
        <v>30</v>
      </c>
      <c r="Q795" t="s">
        <v>31</v>
      </c>
      <c r="R795">
        <v>55000000</v>
      </c>
      <c r="S795">
        <v>2013</v>
      </c>
      <c r="T795">
        <v>7.9</v>
      </c>
      <c r="U795">
        <v>2.2000000000000002</v>
      </c>
      <c r="V795">
        <v>52100855</v>
      </c>
      <c r="W795" t="s">
        <v>21</v>
      </c>
    </row>
    <row r="796" spans="1:23" x14ac:dyDescent="0.3">
      <c r="A796" t="s">
        <v>254</v>
      </c>
      <c r="B796">
        <v>247</v>
      </c>
      <c r="C796">
        <v>101</v>
      </c>
      <c r="D796">
        <v>98711404</v>
      </c>
      <c r="E796" t="s">
        <v>48</v>
      </c>
      <c r="F796" t="s">
        <v>56</v>
      </c>
      <c r="G796" t="s">
        <v>44</v>
      </c>
      <c r="H796" t="s">
        <v>35</v>
      </c>
      <c r="L796" t="s">
        <v>1247</v>
      </c>
      <c r="M796">
        <v>127571</v>
      </c>
      <c r="N796">
        <v>207</v>
      </c>
      <c r="O796" t="s">
        <v>29</v>
      </c>
      <c r="P796" t="s">
        <v>30</v>
      </c>
      <c r="Q796" t="s">
        <v>31</v>
      </c>
      <c r="R796">
        <v>55000000</v>
      </c>
      <c r="S796">
        <v>2010</v>
      </c>
      <c r="T796">
        <v>6.3</v>
      </c>
      <c r="U796">
        <v>1.7</v>
      </c>
      <c r="V796">
        <v>43711404</v>
      </c>
      <c r="W796" t="s">
        <v>21</v>
      </c>
    </row>
    <row r="797" spans="1:23" x14ac:dyDescent="0.3">
      <c r="A797" t="s">
        <v>533</v>
      </c>
      <c r="B797">
        <v>26</v>
      </c>
      <c r="C797">
        <v>100</v>
      </c>
      <c r="D797">
        <v>100328194</v>
      </c>
      <c r="E797" t="s">
        <v>48</v>
      </c>
      <c r="F797" t="s">
        <v>49</v>
      </c>
      <c r="G797" t="s">
        <v>26</v>
      </c>
      <c r="L797" t="s">
        <v>1248</v>
      </c>
      <c r="M797">
        <v>85903</v>
      </c>
      <c r="N797">
        <v>92</v>
      </c>
      <c r="O797" t="s">
        <v>29</v>
      </c>
      <c r="P797" t="s">
        <v>30</v>
      </c>
      <c r="Q797" t="s">
        <v>52</v>
      </c>
      <c r="R797">
        <v>50000000</v>
      </c>
      <c r="S797">
        <v>1995</v>
      </c>
      <c r="T797">
        <v>6</v>
      </c>
      <c r="U797">
        <v>1.7</v>
      </c>
      <c r="V797">
        <v>50328194</v>
      </c>
      <c r="W797" t="s">
        <v>21</v>
      </c>
    </row>
    <row r="798" spans="1:23" x14ac:dyDescent="0.3">
      <c r="A798" t="s">
        <v>843</v>
      </c>
      <c r="B798">
        <v>292</v>
      </c>
      <c r="C798">
        <v>132</v>
      </c>
      <c r="D798">
        <v>101530738</v>
      </c>
      <c r="E798" t="s">
        <v>24</v>
      </c>
      <c r="F798" t="s">
        <v>56</v>
      </c>
      <c r="G798" t="s">
        <v>35</v>
      </c>
      <c r="L798" t="s">
        <v>1249</v>
      </c>
      <c r="M798">
        <v>229574</v>
      </c>
      <c r="N798">
        <v>436</v>
      </c>
      <c r="O798" t="s">
        <v>29</v>
      </c>
      <c r="P798" t="s">
        <v>30</v>
      </c>
      <c r="Q798" t="s">
        <v>213</v>
      </c>
      <c r="R798">
        <v>55000000</v>
      </c>
      <c r="S798">
        <v>2014</v>
      </c>
      <c r="T798">
        <v>7.2</v>
      </c>
      <c r="U798">
        <v>2.2000000000000002</v>
      </c>
      <c r="V798">
        <v>46530738</v>
      </c>
      <c r="W798" t="s">
        <v>21</v>
      </c>
    </row>
    <row r="799" spans="1:23" x14ac:dyDescent="0.3">
      <c r="A799" t="s">
        <v>1250</v>
      </c>
      <c r="B799">
        <v>114</v>
      </c>
      <c r="C799">
        <v>105</v>
      </c>
      <c r="D799">
        <v>93815117</v>
      </c>
      <c r="E799" t="s">
        <v>48</v>
      </c>
      <c r="F799" t="s">
        <v>55</v>
      </c>
      <c r="G799" t="s">
        <v>44</v>
      </c>
      <c r="L799" t="s">
        <v>1251</v>
      </c>
      <c r="M799">
        <v>68417</v>
      </c>
      <c r="N799">
        <v>242</v>
      </c>
      <c r="O799" t="s">
        <v>29</v>
      </c>
      <c r="P799" t="s">
        <v>30</v>
      </c>
      <c r="Q799" t="s">
        <v>31</v>
      </c>
      <c r="R799">
        <v>55000000</v>
      </c>
      <c r="S799">
        <v>2002</v>
      </c>
      <c r="T799">
        <v>5.0999999999999996</v>
      </c>
      <c r="U799">
        <v>1.8</v>
      </c>
      <c r="V799">
        <v>38815117</v>
      </c>
      <c r="W799" t="s">
        <v>21</v>
      </c>
    </row>
    <row r="800" spans="1:23" x14ac:dyDescent="0.3">
      <c r="A800" t="s">
        <v>495</v>
      </c>
      <c r="B800">
        <v>82</v>
      </c>
      <c r="C800">
        <v>123</v>
      </c>
      <c r="D800">
        <v>91400000</v>
      </c>
      <c r="E800" t="s">
        <v>24</v>
      </c>
      <c r="F800" t="s">
        <v>55</v>
      </c>
      <c r="G800" t="s">
        <v>35</v>
      </c>
      <c r="H800" t="s">
        <v>58</v>
      </c>
      <c r="L800" t="s">
        <v>1252</v>
      </c>
      <c r="M800">
        <v>81026</v>
      </c>
      <c r="N800">
        <v>194</v>
      </c>
      <c r="O800" t="s">
        <v>29</v>
      </c>
      <c r="P800" t="s">
        <v>30</v>
      </c>
      <c r="Q800" t="s">
        <v>213</v>
      </c>
      <c r="R800">
        <v>53000000</v>
      </c>
      <c r="S800">
        <v>1995</v>
      </c>
      <c r="T800">
        <v>7.3</v>
      </c>
      <c r="U800">
        <v>2</v>
      </c>
      <c r="V800">
        <v>38400000</v>
      </c>
      <c r="W800" t="s">
        <v>21</v>
      </c>
    </row>
    <row r="801" spans="1:23" x14ac:dyDescent="0.3">
      <c r="A801" t="s">
        <v>1253</v>
      </c>
      <c r="B801">
        <v>201</v>
      </c>
      <c r="C801">
        <v>117</v>
      </c>
      <c r="D801">
        <v>162586036</v>
      </c>
      <c r="E801" t="s">
        <v>242</v>
      </c>
      <c r="F801" t="s">
        <v>55</v>
      </c>
      <c r="L801" t="s">
        <v>1254</v>
      </c>
      <c r="M801">
        <v>338383</v>
      </c>
      <c r="N801">
        <v>611</v>
      </c>
      <c r="O801" t="s">
        <v>29</v>
      </c>
      <c r="P801" t="s">
        <v>30</v>
      </c>
      <c r="Q801" t="s">
        <v>31</v>
      </c>
      <c r="R801">
        <v>55000000</v>
      </c>
      <c r="S801">
        <v>2006</v>
      </c>
      <c r="T801">
        <v>8</v>
      </c>
      <c r="U801">
        <v>2</v>
      </c>
      <c r="V801">
        <v>107586036</v>
      </c>
      <c r="W801" t="s">
        <v>21</v>
      </c>
    </row>
    <row r="802" spans="1:23" x14ac:dyDescent="0.3">
      <c r="A802" t="s">
        <v>376</v>
      </c>
      <c r="B802">
        <v>231</v>
      </c>
      <c r="C802">
        <v>98</v>
      </c>
      <c r="D802">
        <v>89706988</v>
      </c>
      <c r="E802" t="s">
        <v>55</v>
      </c>
      <c r="F802" t="s">
        <v>60</v>
      </c>
      <c r="G802" t="s">
        <v>35</v>
      </c>
      <c r="L802" t="s">
        <v>1255</v>
      </c>
      <c r="M802">
        <v>126746</v>
      </c>
      <c r="N802">
        <v>600</v>
      </c>
      <c r="O802" t="s">
        <v>29</v>
      </c>
      <c r="P802" t="s">
        <v>30</v>
      </c>
      <c r="Q802" t="s">
        <v>31</v>
      </c>
      <c r="R802">
        <v>55000000</v>
      </c>
      <c r="S802">
        <v>2005</v>
      </c>
      <c r="T802">
        <v>6.2</v>
      </c>
      <c r="U802">
        <v>1.6</v>
      </c>
      <c r="V802">
        <v>34706988</v>
      </c>
      <c r="W802" t="s">
        <v>21</v>
      </c>
    </row>
    <row r="803" spans="1:23" x14ac:dyDescent="0.3">
      <c r="A803" t="s">
        <v>851</v>
      </c>
      <c r="B803">
        <v>55</v>
      </c>
      <c r="C803">
        <v>128</v>
      </c>
      <c r="D803">
        <v>83000000</v>
      </c>
      <c r="E803" t="s">
        <v>55</v>
      </c>
      <c r="F803" t="s">
        <v>35</v>
      </c>
      <c r="L803" t="s">
        <v>1256</v>
      </c>
      <c r="M803">
        <v>36587</v>
      </c>
      <c r="N803">
        <v>95</v>
      </c>
      <c r="O803" t="s">
        <v>29</v>
      </c>
      <c r="P803" t="s">
        <v>30</v>
      </c>
      <c r="Q803" t="s">
        <v>213</v>
      </c>
      <c r="R803">
        <v>55000000</v>
      </c>
      <c r="S803">
        <v>1994</v>
      </c>
      <c r="T803">
        <v>6</v>
      </c>
      <c r="U803">
        <v>2.1</v>
      </c>
      <c r="V803">
        <v>28000000</v>
      </c>
      <c r="W803" t="s">
        <v>21</v>
      </c>
    </row>
    <row r="804" spans="1:23" x14ac:dyDescent="0.3">
      <c r="A804" t="s">
        <v>533</v>
      </c>
      <c r="B804">
        <v>110</v>
      </c>
      <c r="C804">
        <v>114</v>
      </c>
      <c r="D804">
        <v>78745923</v>
      </c>
      <c r="E804" t="s">
        <v>55</v>
      </c>
      <c r="F804" t="s">
        <v>26</v>
      </c>
      <c r="G804" t="s">
        <v>44</v>
      </c>
      <c r="L804" t="s">
        <v>1257</v>
      </c>
      <c r="M804">
        <v>94407</v>
      </c>
      <c r="N804">
        <v>322</v>
      </c>
      <c r="O804" t="s">
        <v>29</v>
      </c>
      <c r="P804" t="s">
        <v>244</v>
      </c>
      <c r="Q804" t="s">
        <v>31</v>
      </c>
      <c r="R804">
        <v>55000000</v>
      </c>
      <c r="S804">
        <v>1998</v>
      </c>
      <c r="T804">
        <v>6.7</v>
      </c>
      <c r="U804">
        <v>1.9</v>
      </c>
      <c r="V804">
        <v>23745923</v>
      </c>
      <c r="W804" t="s">
        <v>21</v>
      </c>
    </row>
    <row r="805" spans="1:23" x14ac:dyDescent="0.3">
      <c r="A805" t="s">
        <v>503</v>
      </c>
      <c r="B805">
        <v>354</v>
      </c>
      <c r="C805">
        <v>111</v>
      </c>
      <c r="D805">
        <v>70098138</v>
      </c>
      <c r="E805" t="s">
        <v>24</v>
      </c>
      <c r="L805" t="s">
        <v>1258</v>
      </c>
      <c r="M805">
        <v>735784</v>
      </c>
      <c r="N805">
        <v>2105</v>
      </c>
      <c r="O805" t="s">
        <v>29</v>
      </c>
      <c r="P805" t="s">
        <v>30</v>
      </c>
      <c r="Q805" t="s">
        <v>213</v>
      </c>
      <c r="R805">
        <v>30000000</v>
      </c>
      <c r="S805">
        <v>2003</v>
      </c>
      <c r="T805">
        <v>8.1</v>
      </c>
      <c r="U805">
        <v>1.8</v>
      </c>
      <c r="V805">
        <v>40098138</v>
      </c>
      <c r="W805" t="s">
        <v>21</v>
      </c>
    </row>
    <row r="806" spans="1:23" x14ac:dyDescent="0.3">
      <c r="A806" t="s">
        <v>557</v>
      </c>
      <c r="B806">
        <v>140</v>
      </c>
      <c r="C806">
        <v>85</v>
      </c>
      <c r="D806">
        <v>66365290</v>
      </c>
      <c r="E806" t="s">
        <v>48</v>
      </c>
      <c r="L806" t="s">
        <v>1259</v>
      </c>
      <c r="M806">
        <v>56874</v>
      </c>
      <c r="N806">
        <v>358</v>
      </c>
      <c r="O806" t="s">
        <v>29</v>
      </c>
      <c r="P806" t="s">
        <v>30</v>
      </c>
      <c r="Q806" t="s">
        <v>31</v>
      </c>
      <c r="R806">
        <v>55000000</v>
      </c>
      <c r="S806">
        <v>1999</v>
      </c>
      <c r="T806">
        <v>6.4</v>
      </c>
      <c r="U806">
        <v>1.4</v>
      </c>
      <c r="V806">
        <v>11365290</v>
      </c>
      <c r="W806" t="s">
        <v>21</v>
      </c>
    </row>
    <row r="807" spans="1:23" x14ac:dyDescent="0.3">
      <c r="A807" t="s">
        <v>503</v>
      </c>
      <c r="B807">
        <v>304</v>
      </c>
      <c r="C807">
        <v>137</v>
      </c>
      <c r="D807">
        <v>66207920</v>
      </c>
      <c r="E807" t="s">
        <v>24</v>
      </c>
      <c r="F807" t="s">
        <v>56</v>
      </c>
      <c r="G807" t="s">
        <v>55</v>
      </c>
      <c r="H807" t="s">
        <v>35</v>
      </c>
      <c r="L807" t="s">
        <v>1260</v>
      </c>
      <c r="M807">
        <v>512749</v>
      </c>
      <c r="N807">
        <v>935</v>
      </c>
      <c r="O807" t="s">
        <v>29</v>
      </c>
      <c r="P807" t="s">
        <v>30</v>
      </c>
      <c r="Q807" t="s">
        <v>213</v>
      </c>
      <c r="R807">
        <v>30000000</v>
      </c>
      <c r="S807">
        <v>2004</v>
      </c>
      <c r="T807">
        <v>8</v>
      </c>
      <c r="U807">
        <v>2.2999999999999998</v>
      </c>
      <c r="V807">
        <v>36207920</v>
      </c>
      <c r="W807" t="s">
        <v>21</v>
      </c>
    </row>
    <row r="808" spans="1:23" x14ac:dyDescent="0.3">
      <c r="A808" t="s">
        <v>643</v>
      </c>
      <c r="B808">
        <v>45</v>
      </c>
      <c r="C808">
        <v>97</v>
      </c>
      <c r="D808">
        <v>63408614</v>
      </c>
      <c r="E808" t="s">
        <v>24</v>
      </c>
      <c r="F808" t="s">
        <v>48</v>
      </c>
      <c r="G808" t="s">
        <v>56</v>
      </c>
      <c r="H808" t="s">
        <v>35</v>
      </c>
      <c r="L808" t="s">
        <v>1261</v>
      </c>
      <c r="M808">
        <v>75365</v>
      </c>
      <c r="N808">
        <v>149</v>
      </c>
      <c r="O808" t="s">
        <v>29</v>
      </c>
      <c r="P808" t="s">
        <v>30</v>
      </c>
      <c r="Q808" t="s">
        <v>213</v>
      </c>
      <c r="R808">
        <v>55000000</v>
      </c>
      <c r="S808">
        <v>1989</v>
      </c>
      <c r="T808">
        <v>6.3</v>
      </c>
      <c r="U808">
        <v>1.6</v>
      </c>
      <c r="V808">
        <v>8408614</v>
      </c>
      <c r="W808" t="s">
        <v>21</v>
      </c>
    </row>
    <row r="809" spans="1:23" x14ac:dyDescent="0.3">
      <c r="A809" t="s">
        <v>158</v>
      </c>
      <c r="B809">
        <v>49</v>
      </c>
      <c r="C809">
        <v>104</v>
      </c>
      <c r="D809">
        <v>58422650</v>
      </c>
      <c r="E809" t="s">
        <v>48</v>
      </c>
      <c r="F809" t="s">
        <v>26</v>
      </c>
      <c r="G809" t="s">
        <v>57</v>
      </c>
      <c r="L809" t="s">
        <v>1262</v>
      </c>
      <c r="M809">
        <v>78974</v>
      </c>
      <c r="N809">
        <v>173</v>
      </c>
      <c r="O809" t="s">
        <v>29</v>
      </c>
      <c r="P809" t="s">
        <v>30</v>
      </c>
      <c r="Q809" t="s">
        <v>31</v>
      </c>
      <c r="R809">
        <v>55000000</v>
      </c>
      <c r="S809">
        <v>1992</v>
      </c>
      <c r="T809">
        <v>6.4</v>
      </c>
      <c r="U809">
        <v>1.7</v>
      </c>
      <c r="V809">
        <v>3422650</v>
      </c>
      <c r="W809" t="s">
        <v>21</v>
      </c>
    </row>
    <row r="810" spans="1:23" x14ac:dyDescent="0.3">
      <c r="A810" t="s">
        <v>1263</v>
      </c>
      <c r="B810">
        <v>146</v>
      </c>
      <c r="C810">
        <v>110</v>
      </c>
      <c r="D810">
        <v>56932305</v>
      </c>
      <c r="E810" t="s">
        <v>24</v>
      </c>
      <c r="F810" t="s">
        <v>25</v>
      </c>
      <c r="G810" t="s">
        <v>48</v>
      </c>
      <c r="H810" t="s">
        <v>53</v>
      </c>
      <c r="L810" t="s">
        <v>1264</v>
      </c>
      <c r="M810">
        <v>96690</v>
      </c>
      <c r="N810">
        <v>293</v>
      </c>
      <c r="O810" t="s">
        <v>29</v>
      </c>
      <c r="P810" t="s">
        <v>30</v>
      </c>
      <c r="Q810" t="s">
        <v>31</v>
      </c>
      <c r="R810">
        <v>55000000</v>
      </c>
      <c r="S810">
        <v>2000</v>
      </c>
      <c r="T810">
        <v>6.6</v>
      </c>
      <c r="U810">
        <v>1.8</v>
      </c>
      <c r="V810">
        <v>1932305</v>
      </c>
      <c r="W810" t="s">
        <v>21</v>
      </c>
    </row>
    <row r="811" spans="1:23" x14ac:dyDescent="0.3">
      <c r="A811" t="s">
        <v>1160</v>
      </c>
      <c r="B811">
        <v>60</v>
      </c>
      <c r="C811">
        <v>133</v>
      </c>
      <c r="D811">
        <v>68750000</v>
      </c>
      <c r="E811" t="s">
        <v>24</v>
      </c>
      <c r="F811" t="s">
        <v>25</v>
      </c>
      <c r="G811" t="s">
        <v>35</v>
      </c>
      <c r="L811" t="s">
        <v>1265</v>
      </c>
      <c r="M811">
        <v>40858</v>
      </c>
      <c r="N811">
        <v>144</v>
      </c>
      <c r="O811" t="s">
        <v>29</v>
      </c>
      <c r="P811" t="s">
        <v>30</v>
      </c>
      <c r="Q811" t="s">
        <v>213</v>
      </c>
      <c r="R811">
        <v>55000000</v>
      </c>
      <c r="S811">
        <v>1996</v>
      </c>
      <c r="T811">
        <v>6.4</v>
      </c>
      <c r="U811">
        <v>2.2000000000000002</v>
      </c>
      <c r="V811">
        <v>13750000</v>
      </c>
      <c r="W811" t="s">
        <v>21</v>
      </c>
    </row>
    <row r="812" spans="1:23" x14ac:dyDescent="0.3">
      <c r="A812" t="s">
        <v>582</v>
      </c>
      <c r="B812">
        <v>189</v>
      </c>
      <c r="C812">
        <v>94</v>
      </c>
      <c r="D812">
        <v>68218041</v>
      </c>
      <c r="E812" t="s">
        <v>48</v>
      </c>
      <c r="F812" t="s">
        <v>49</v>
      </c>
      <c r="G812" t="s">
        <v>26</v>
      </c>
      <c r="L812" t="s">
        <v>1266</v>
      </c>
      <c r="M812">
        <v>67191</v>
      </c>
      <c r="N812">
        <v>108</v>
      </c>
      <c r="O812" t="s">
        <v>29</v>
      </c>
      <c r="P812" t="s">
        <v>30</v>
      </c>
      <c r="Q812" t="s">
        <v>52</v>
      </c>
      <c r="R812">
        <v>55000000</v>
      </c>
      <c r="S812">
        <v>2011</v>
      </c>
      <c r="T812">
        <v>6</v>
      </c>
      <c r="U812">
        <v>1.6</v>
      </c>
      <c r="V812">
        <v>13218041</v>
      </c>
      <c r="W812" t="s">
        <v>21</v>
      </c>
    </row>
    <row r="813" spans="1:23" x14ac:dyDescent="0.3">
      <c r="A813" t="s">
        <v>295</v>
      </c>
      <c r="B813">
        <v>206</v>
      </c>
      <c r="C813">
        <v>104</v>
      </c>
      <c r="D813">
        <v>25040293</v>
      </c>
      <c r="E813" t="s">
        <v>24</v>
      </c>
      <c r="F813" t="s">
        <v>25</v>
      </c>
      <c r="G813" t="s">
        <v>26</v>
      </c>
      <c r="L813" t="s">
        <v>1267</v>
      </c>
      <c r="M813">
        <v>88049</v>
      </c>
      <c r="N813">
        <v>279</v>
      </c>
      <c r="O813" t="s">
        <v>29</v>
      </c>
      <c r="P813" t="s">
        <v>30</v>
      </c>
      <c r="Q813" t="s">
        <v>31</v>
      </c>
      <c r="R813">
        <v>55000000</v>
      </c>
      <c r="S813">
        <v>2008</v>
      </c>
      <c r="T813">
        <v>6.6</v>
      </c>
      <c r="U813">
        <v>1.7</v>
      </c>
      <c r="V813">
        <v>-29959707</v>
      </c>
      <c r="W813" t="s">
        <v>38</v>
      </c>
    </row>
    <row r="814" spans="1:23" x14ac:dyDescent="0.3">
      <c r="A814" t="s">
        <v>1268</v>
      </c>
      <c r="B814">
        <v>118</v>
      </c>
      <c r="C814">
        <v>91</v>
      </c>
      <c r="D814">
        <v>55747724</v>
      </c>
      <c r="E814" t="s">
        <v>25</v>
      </c>
      <c r="F814" t="s">
        <v>47</v>
      </c>
      <c r="G814" t="s">
        <v>48</v>
      </c>
      <c r="H814" t="s">
        <v>49</v>
      </c>
      <c r="L814" t="s">
        <v>1269</v>
      </c>
      <c r="M814">
        <v>18042</v>
      </c>
      <c r="N814">
        <v>73</v>
      </c>
      <c r="O814" t="s">
        <v>29</v>
      </c>
      <c r="P814" t="s">
        <v>30</v>
      </c>
      <c r="Q814" t="s">
        <v>52</v>
      </c>
      <c r="R814">
        <v>55000000</v>
      </c>
      <c r="S814">
        <v>2013</v>
      </c>
      <c r="T814">
        <v>5.9</v>
      </c>
      <c r="U814">
        <v>1.5</v>
      </c>
      <c r="V814">
        <v>747724</v>
      </c>
      <c r="W814" t="s">
        <v>21</v>
      </c>
    </row>
    <row r="815" spans="1:23" x14ac:dyDescent="0.3">
      <c r="A815" t="s">
        <v>219</v>
      </c>
      <c r="B815">
        <v>210</v>
      </c>
      <c r="C815">
        <v>145</v>
      </c>
      <c r="D815">
        <v>55473600</v>
      </c>
      <c r="E815" t="s">
        <v>24</v>
      </c>
      <c r="F815" t="s">
        <v>57</v>
      </c>
      <c r="G815" t="s">
        <v>27</v>
      </c>
      <c r="L815" t="s">
        <v>1270</v>
      </c>
      <c r="M815">
        <v>207686</v>
      </c>
      <c r="N815">
        <v>776</v>
      </c>
      <c r="O815" t="s">
        <v>29</v>
      </c>
      <c r="P815" t="s">
        <v>30</v>
      </c>
      <c r="Q815" t="s">
        <v>213</v>
      </c>
      <c r="R815">
        <v>50000000</v>
      </c>
      <c r="S815">
        <v>1992</v>
      </c>
      <c r="T815">
        <v>6.4</v>
      </c>
      <c r="U815">
        <v>2.4</v>
      </c>
      <c r="V815">
        <v>5473600</v>
      </c>
      <c r="W815" t="s">
        <v>21</v>
      </c>
    </row>
    <row r="816" spans="1:23" x14ac:dyDescent="0.3">
      <c r="A816" t="s">
        <v>1271</v>
      </c>
      <c r="B816">
        <v>76</v>
      </c>
      <c r="C816">
        <v>135</v>
      </c>
      <c r="D816">
        <v>49994804</v>
      </c>
      <c r="E816" t="s">
        <v>242</v>
      </c>
      <c r="F816" t="s">
        <v>55</v>
      </c>
      <c r="G816" t="s">
        <v>54</v>
      </c>
      <c r="H816" t="s">
        <v>50</v>
      </c>
      <c r="L816" t="s">
        <v>1272</v>
      </c>
      <c r="M816">
        <v>29205</v>
      </c>
      <c r="N816">
        <v>194</v>
      </c>
      <c r="O816" t="s">
        <v>29</v>
      </c>
      <c r="P816" t="s">
        <v>30</v>
      </c>
      <c r="Q816" t="s">
        <v>52</v>
      </c>
      <c r="R816">
        <v>55000000</v>
      </c>
      <c r="S816">
        <v>1996</v>
      </c>
      <c r="T816">
        <v>6.3</v>
      </c>
      <c r="U816">
        <v>2.2000000000000002</v>
      </c>
      <c r="V816">
        <v>-5005196</v>
      </c>
      <c r="W816" t="s">
        <v>38</v>
      </c>
    </row>
    <row r="817" spans="1:23" x14ac:dyDescent="0.3">
      <c r="A817" t="s">
        <v>1273</v>
      </c>
      <c r="B817">
        <v>149</v>
      </c>
      <c r="C817">
        <v>122</v>
      </c>
      <c r="D817">
        <v>41609593</v>
      </c>
      <c r="E817" t="s">
        <v>24</v>
      </c>
      <c r="F817" t="s">
        <v>25</v>
      </c>
      <c r="G817" t="s">
        <v>56</v>
      </c>
      <c r="H817" t="s">
        <v>35</v>
      </c>
      <c r="L817" t="s">
        <v>1274</v>
      </c>
      <c r="M817">
        <v>145422</v>
      </c>
      <c r="N817">
        <v>572</v>
      </c>
      <c r="O817" t="s">
        <v>29</v>
      </c>
      <c r="P817" t="s">
        <v>37</v>
      </c>
      <c r="Q817" t="s">
        <v>213</v>
      </c>
      <c r="R817">
        <v>55000000</v>
      </c>
      <c r="S817">
        <v>1998</v>
      </c>
      <c r="T817">
        <v>7.3</v>
      </c>
      <c r="U817">
        <v>2</v>
      </c>
      <c r="V817">
        <v>-13390407</v>
      </c>
      <c r="W817" t="s">
        <v>38</v>
      </c>
    </row>
    <row r="818" spans="1:23" x14ac:dyDescent="0.3">
      <c r="A818" t="s">
        <v>752</v>
      </c>
      <c r="B818">
        <v>62</v>
      </c>
      <c r="C818">
        <v>110</v>
      </c>
      <c r="D818">
        <v>38553833</v>
      </c>
      <c r="E818" t="s">
        <v>25</v>
      </c>
      <c r="F818" t="s">
        <v>55</v>
      </c>
      <c r="G818" t="s">
        <v>57</v>
      </c>
      <c r="H818" t="s">
        <v>35</v>
      </c>
      <c r="L818" t="s">
        <v>1275</v>
      </c>
      <c r="M818">
        <v>46239</v>
      </c>
      <c r="N818">
        <v>155</v>
      </c>
      <c r="O818" t="s">
        <v>29</v>
      </c>
      <c r="P818" t="s">
        <v>30</v>
      </c>
      <c r="Q818" t="s">
        <v>213</v>
      </c>
      <c r="R818">
        <v>55000000</v>
      </c>
      <c r="S818">
        <v>1996</v>
      </c>
      <c r="T818">
        <v>6.8</v>
      </c>
      <c r="U818">
        <v>1.8</v>
      </c>
      <c r="V818">
        <v>-16446167</v>
      </c>
      <c r="W818" t="s">
        <v>38</v>
      </c>
    </row>
    <row r="819" spans="1:23" x14ac:dyDescent="0.3">
      <c r="A819" t="s">
        <v>1276</v>
      </c>
      <c r="B819">
        <v>224</v>
      </c>
      <c r="C819">
        <v>95</v>
      </c>
      <c r="D819">
        <v>76137505</v>
      </c>
      <c r="E819" t="s">
        <v>47</v>
      </c>
      <c r="F819" t="s">
        <v>48</v>
      </c>
      <c r="G819" t="s">
        <v>49</v>
      </c>
      <c r="H819" t="s">
        <v>26</v>
      </c>
      <c r="L819" t="s">
        <v>1277</v>
      </c>
      <c r="M819">
        <v>49207</v>
      </c>
      <c r="N819">
        <v>174</v>
      </c>
      <c r="O819" t="s">
        <v>29</v>
      </c>
      <c r="P819" t="s">
        <v>37</v>
      </c>
      <c r="Q819" t="s">
        <v>52</v>
      </c>
      <c r="R819">
        <v>55000000</v>
      </c>
      <c r="S819">
        <v>2014</v>
      </c>
      <c r="T819">
        <v>7.2</v>
      </c>
      <c r="U819">
        <v>1.6</v>
      </c>
      <c r="V819">
        <v>21137505</v>
      </c>
      <c r="W819" t="s">
        <v>21</v>
      </c>
    </row>
    <row r="820" spans="1:23" x14ac:dyDescent="0.3">
      <c r="A820" t="s">
        <v>1278</v>
      </c>
      <c r="B820">
        <v>265</v>
      </c>
      <c r="C820">
        <v>102</v>
      </c>
      <c r="D820">
        <v>34350553</v>
      </c>
      <c r="E820" t="s">
        <v>24</v>
      </c>
      <c r="F820" t="s">
        <v>48</v>
      </c>
      <c r="G820" t="s">
        <v>27</v>
      </c>
      <c r="L820" t="s">
        <v>1279</v>
      </c>
      <c r="M820">
        <v>104066</v>
      </c>
      <c r="N820">
        <v>207</v>
      </c>
      <c r="O820" t="s">
        <v>29</v>
      </c>
      <c r="P820" t="s">
        <v>30</v>
      </c>
      <c r="Q820" t="s">
        <v>213</v>
      </c>
      <c r="R820">
        <v>68000000</v>
      </c>
      <c r="S820">
        <v>2012</v>
      </c>
      <c r="T820">
        <v>5.7</v>
      </c>
      <c r="U820">
        <v>1.7</v>
      </c>
      <c r="V820">
        <v>-33649447</v>
      </c>
      <c r="W820" t="s">
        <v>38</v>
      </c>
    </row>
    <row r="821" spans="1:23" x14ac:dyDescent="0.3">
      <c r="A821" t="s">
        <v>1280</v>
      </c>
      <c r="B821">
        <v>135</v>
      </c>
      <c r="C821">
        <v>94</v>
      </c>
      <c r="D821">
        <v>34238611</v>
      </c>
      <c r="E821" t="s">
        <v>24</v>
      </c>
      <c r="F821" t="s">
        <v>56</v>
      </c>
      <c r="G821" t="s">
        <v>55</v>
      </c>
      <c r="H821" t="s">
        <v>35</v>
      </c>
      <c r="L821" t="s">
        <v>1281</v>
      </c>
      <c r="M821">
        <v>35830</v>
      </c>
      <c r="N821">
        <v>321</v>
      </c>
      <c r="O821" t="s">
        <v>29</v>
      </c>
      <c r="P821" t="s">
        <v>30</v>
      </c>
      <c r="Q821" t="s">
        <v>213</v>
      </c>
      <c r="R821">
        <v>55000000</v>
      </c>
      <c r="S821">
        <v>2003</v>
      </c>
      <c r="T821">
        <v>6</v>
      </c>
      <c r="U821">
        <v>1.6</v>
      </c>
      <c r="V821">
        <v>-20761389</v>
      </c>
      <c r="W821" t="s">
        <v>38</v>
      </c>
    </row>
    <row r="822" spans="1:23" x14ac:dyDescent="0.3">
      <c r="A822" t="s">
        <v>225</v>
      </c>
      <c r="B822">
        <v>100</v>
      </c>
      <c r="C822">
        <v>126</v>
      </c>
      <c r="D822">
        <v>34098563</v>
      </c>
      <c r="E822" t="s">
        <v>55</v>
      </c>
      <c r="F822" t="s">
        <v>35</v>
      </c>
      <c r="L822" t="s">
        <v>1282</v>
      </c>
      <c r="M822">
        <v>27191</v>
      </c>
      <c r="N822">
        <v>232</v>
      </c>
      <c r="O822" t="s">
        <v>29</v>
      </c>
      <c r="P822" t="s">
        <v>30</v>
      </c>
      <c r="Q822" t="s">
        <v>213</v>
      </c>
      <c r="R822">
        <v>55000000</v>
      </c>
      <c r="S822">
        <v>1999</v>
      </c>
      <c r="T822">
        <v>6.5</v>
      </c>
      <c r="U822">
        <v>2.1</v>
      </c>
      <c r="V822">
        <v>-20901437</v>
      </c>
      <c r="W822" t="s">
        <v>38</v>
      </c>
    </row>
    <row r="823" spans="1:23" x14ac:dyDescent="0.3">
      <c r="A823" t="s">
        <v>949</v>
      </c>
      <c r="B823">
        <v>123</v>
      </c>
      <c r="C823">
        <v>118</v>
      </c>
      <c r="D823">
        <v>33828318</v>
      </c>
      <c r="E823" t="s">
        <v>48</v>
      </c>
      <c r="L823" t="s">
        <v>1283</v>
      </c>
      <c r="M823">
        <v>44453</v>
      </c>
      <c r="N823">
        <v>154</v>
      </c>
      <c r="O823" t="s">
        <v>29</v>
      </c>
      <c r="P823" t="s">
        <v>30</v>
      </c>
      <c r="Q823" t="s">
        <v>31</v>
      </c>
      <c r="R823">
        <v>55000000</v>
      </c>
      <c r="S823">
        <v>2003</v>
      </c>
      <c r="T823">
        <v>5.8</v>
      </c>
      <c r="U823">
        <v>2</v>
      </c>
      <c r="V823">
        <v>-21171682</v>
      </c>
      <c r="W823" t="s">
        <v>38</v>
      </c>
    </row>
    <row r="824" spans="1:23" x14ac:dyDescent="0.3">
      <c r="A824" t="s">
        <v>1284</v>
      </c>
      <c r="B824">
        <v>164</v>
      </c>
      <c r="C824">
        <v>99</v>
      </c>
      <c r="D824">
        <v>33472850</v>
      </c>
      <c r="E824" t="s">
        <v>48</v>
      </c>
      <c r="F824" t="s">
        <v>61</v>
      </c>
      <c r="L824" t="s">
        <v>1285</v>
      </c>
      <c r="M824">
        <v>67005</v>
      </c>
      <c r="N824">
        <v>119</v>
      </c>
      <c r="O824" t="s">
        <v>29</v>
      </c>
      <c r="P824" t="s">
        <v>30</v>
      </c>
      <c r="Q824" t="s">
        <v>213</v>
      </c>
      <c r="R824">
        <v>55000000</v>
      </c>
      <c r="S824">
        <v>2008</v>
      </c>
      <c r="T824">
        <v>5.8</v>
      </c>
      <c r="U824">
        <v>1.6</v>
      </c>
      <c r="V824">
        <v>-21527150</v>
      </c>
      <c r="W824" t="s">
        <v>38</v>
      </c>
    </row>
    <row r="825" spans="1:23" x14ac:dyDescent="0.3">
      <c r="A825" t="s">
        <v>1286</v>
      </c>
      <c r="B825">
        <v>238</v>
      </c>
      <c r="C825">
        <v>88</v>
      </c>
      <c r="D825">
        <v>31051126</v>
      </c>
      <c r="E825" t="s">
        <v>25</v>
      </c>
      <c r="F825" t="s">
        <v>47</v>
      </c>
      <c r="G825" t="s">
        <v>48</v>
      </c>
      <c r="H825" t="s">
        <v>49</v>
      </c>
      <c r="L825" t="s">
        <v>1287</v>
      </c>
      <c r="M825">
        <v>36877</v>
      </c>
      <c r="N825">
        <v>101</v>
      </c>
      <c r="O825" t="s">
        <v>29</v>
      </c>
      <c r="P825" t="s">
        <v>37</v>
      </c>
      <c r="Q825" t="s">
        <v>52</v>
      </c>
      <c r="R825">
        <v>55000000</v>
      </c>
      <c r="S825">
        <v>2012</v>
      </c>
      <c r="T825">
        <v>6.7</v>
      </c>
      <c r="U825">
        <v>1.5</v>
      </c>
      <c r="V825">
        <v>-23948874</v>
      </c>
      <c r="W825" t="s">
        <v>38</v>
      </c>
    </row>
    <row r="826" spans="1:23" x14ac:dyDescent="0.3">
      <c r="A826" t="s">
        <v>1004</v>
      </c>
      <c r="B826">
        <v>264</v>
      </c>
      <c r="C826">
        <v>141</v>
      </c>
      <c r="D826">
        <v>35707327</v>
      </c>
      <c r="E826" t="s">
        <v>56</v>
      </c>
      <c r="F826" t="s">
        <v>55</v>
      </c>
      <c r="G826" t="s">
        <v>60</v>
      </c>
      <c r="H826" t="s">
        <v>35</v>
      </c>
      <c r="L826" t="s">
        <v>1288</v>
      </c>
      <c r="M826">
        <v>199056</v>
      </c>
      <c r="N826">
        <v>387</v>
      </c>
      <c r="O826" t="s">
        <v>29</v>
      </c>
      <c r="P826" t="s">
        <v>30</v>
      </c>
      <c r="Q826" t="s">
        <v>213</v>
      </c>
      <c r="R826">
        <v>55000000</v>
      </c>
      <c r="S826">
        <v>2008</v>
      </c>
      <c r="T826">
        <v>7.8</v>
      </c>
      <c r="U826">
        <v>2.4</v>
      </c>
      <c r="V826">
        <v>-19292673</v>
      </c>
      <c r="W826" t="s">
        <v>38</v>
      </c>
    </row>
    <row r="827" spans="1:23" x14ac:dyDescent="0.3">
      <c r="A827" t="s">
        <v>682</v>
      </c>
      <c r="B827">
        <v>47</v>
      </c>
      <c r="C827">
        <v>107</v>
      </c>
      <c r="D827">
        <v>20550712</v>
      </c>
      <c r="E827" t="s">
        <v>24</v>
      </c>
      <c r="F827" t="s">
        <v>55</v>
      </c>
      <c r="G827" t="s">
        <v>27</v>
      </c>
      <c r="H827" t="s">
        <v>35</v>
      </c>
      <c r="L827" t="s">
        <v>1289</v>
      </c>
      <c r="M827">
        <v>40346</v>
      </c>
      <c r="N827">
        <v>95</v>
      </c>
      <c r="O827" t="s">
        <v>29</v>
      </c>
      <c r="P827" t="s">
        <v>30</v>
      </c>
      <c r="Q827" t="s">
        <v>31</v>
      </c>
      <c r="R827">
        <v>50000000</v>
      </c>
      <c r="S827">
        <v>1996</v>
      </c>
      <c r="T827">
        <v>5.6</v>
      </c>
      <c r="U827">
        <v>1.8</v>
      </c>
      <c r="V827">
        <v>-29449288</v>
      </c>
      <c r="W827" t="s">
        <v>38</v>
      </c>
    </row>
    <row r="828" spans="1:23" x14ac:dyDescent="0.3">
      <c r="A828" t="s">
        <v>495</v>
      </c>
      <c r="B828">
        <v>50</v>
      </c>
      <c r="C828">
        <v>116</v>
      </c>
      <c r="D828">
        <v>18573791</v>
      </c>
      <c r="E828" t="s">
        <v>24</v>
      </c>
      <c r="F828" t="s">
        <v>55</v>
      </c>
      <c r="G828" t="s">
        <v>61</v>
      </c>
      <c r="H828" t="s">
        <v>35</v>
      </c>
      <c r="L828" t="s">
        <v>1290</v>
      </c>
      <c r="M828">
        <v>38533</v>
      </c>
      <c r="N828">
        <v>89</v>
      </c>
      <c r="O828" t="s">
        <v>29</v>
      </c>
      <c r="P828" t="s">
        <v>30</v>
      </c>
      <c r="Q828" t="s">
        <v>213</v>
      </c>
      <c r="R828">
        <v>55000000</v>
      </c>
      <c r="S828">
        <v>1996</v>
      </c>
      <c r="T828">
        <v>5.8</v>
      </c>
      <c r="U828">
        <v>1.9</v>
      </c>
      <c r="V828">
        <v>-36426209</v>
      </c>
      <c r="W828" t="s">
        <v>38</v>
      </c>
    </row>
    <row r="829" spans="1:23" x14ac:dyDescent="0.3">
      <c r="A829" t="s">
        <v>394</v>
      </c>
      <c r="B829">
        <v>153</v>
      </c>
      <c r="C829">
        <v>143</v>
      </c>
      <c r="D829">
        <v>51225796</v>
      </c>
      <c r="E829" t="s">
        <v>55</v>
      </c>
      <c r="F829" t="s">
        <v>50</v>
      </c>
      <c r="G829" t="s">
        <v>44</v>
      </c>
      <c r="H829" t="s">
        <v>35</v>
      </c>
      <c r="L829" t="s">
        <v>1291</v>
      </c>
      <c r="M829">
        <v>96654</v>
      </c>
      <c r="N829">
        <v>2047</v>
      </c>
      <c r="O829" t="s">
        <v>29</v>
      </c>
      <c r="P829" t="s">
        <v>37</v>
      </c>
      <c r="Q829" t="s">
        <v>31</v>
      </c>
      <c r="R829">
        <v>70000000</v>
      </c>
      <c r="S829">
        <v>2004</v>
      </c>
      <c r="T829">
        <v>7.4</v>
      </c>
      <c r="U829">
        <v>2.4</v>
      </c>
      <c r="V829">
        <v>-18774204</v>
      </c>
      <c r="W829" t="s">
        <v>38</v>
      </c>
    </row>
    <row r="830" spans="1:23" x14ac:dyDescent="0.3">
      <c r="A830" t="s">
        <v>1292</v>
      </c>
      <c r="B830">
        <v>202</v>
      </c>
      <c r="C830">
        <v>114</v>
      </c>
      <c r="D830">
        <v>16264475</v>
      </c>
      <c r="E830" t="s">
        <v>242</v>
      </c>
      <c r="F830" t="s">
        <v>55</v>
      </c>
      <c r="G830" t="s">
        <v>54</v>
      </c>
      <c r="H830" t="s">
        <v>58</v>
      </c>
      <c r="L830" t="s">
        <v>1293</v>
      </c>
      <c r="M830">
        <v>54787</v>
      </c>
      <c r="N830">
        <v>216</v>
      </c>
      <c r="O830" t="s">
        <v>29</v>
      </c>
      <c r="P830" t="s">
        <v>37</v>
      </c>
      <c r="Q830" t="s">
        <v>31</v>
      </c>
      <c r="R830">
        <v>55000000</v>
      </c>
      <c r="S830">
        <v>2007</v>
      </c>
      <c r="T830">
        <v>6.9</v>
      </c>
      <c r="U830">
        <v>1.9</v>
      </c>
      <c r="V830">
        <v>-38735525</v>
      </c>
      <c r="W830" t="s">
        <v>38</v>
      </c>
    </row>
    <row r="831" spans="1:23" x14ac:dyDescent="0.3">
      <c r="A831" t="s">
        <v>1294</v>
      </c>
      <c r="B831">
        <v>178</v>
      </c>
      <c r="C831">
        <v>93</v>
      </c>
      <c r="D831">
        <v>25857987</v>
      </c>
      <c r="E831" t="s">
        <v>24</v>
      </c>
      <c r="F831" t="s">
        <v>27</v>
      </c>
      <c r="M831">
        <v>110614</v>
      </c>
      <c r="N831">
        <v>532</v>
      </c>
      <c r="O831" t="s">
        <v>29</v>
      </c>
      <c r="P831" t="s">
        <v>30</v>
      </c>
      <c r="Q831" t="s">
        <v>31</v>
      </c>
      <c r="R831">
        <v>62000000</v>
      </c>
      <c r="S831">
        <v>2005</v>
      </c>
      <c r="T831">
        <v>5.5</v>
      </c>
      <c r="U831">
        <v>1.6</v>
      </c>
      <c r="V831">
        <v>-36142013</v>
      </c>
      <c r="W831" t="s">
        <v>38</v>
      </c>
    </row>
    <row r="832" spans="1:23" x14ac:dyDescent="0.3">
      <c r="A832" t="s">
        <v>1295</v>
      </c>
      <c r="B832">
        <v>84</v>
      </c>
      <c r="C832">
        <v>280</v>
      </c>
      <c r="D832">
        <v>12870569</v>
      </c>
      <c r="E832" t="s">
        <v>55</v>
      </c>
      <c r="F832" t="s">
        <v>54</v>
      </c>
      <c r="G832" t="s">
        <v>58</v>
      </c>
      <c r="L832" t="s">
        <v>1296</v>
      </c>
      <c r="M832">
        <v>13215</v>
      </c>
      <c r="N832">
        <v>497</v>
      </c>
      <c r="O832" t="s">
        <v>29</v>
      </c>
      <c r="P832" t="s">
        <v>30</v>
      </c>
      <c r="Q832" t="s">
        <v>31</v>
      </c>
      <c r="R832">
        <v>56000000</v>
      </c>
      <c r="S832">
        <v>2003</v>
      </c>
      <c r="T832">
        <v>6.3</v>
      </c>
      <c r="U832">
        <v>4.7</v>
      </c>
      <c r="V832">
        <v>-43129431</v>
      </c>
      <c r="W832" t="s">
        <v>38</v>
      </c>
    </row>
    <row r="833" spans="1:23" x14ac:dyDescent="0.3">
      <c r="A833" t="s">
        <v>1297</v>
      </c>
      <c r="B833">
        <v>44</v>
      </c>
      <c r="C833">
        <v>100</v>
      </c>
      <c r="D833">
        <v>11466088</v>
      </c>
      <c r="E833" t="s">
        <v>24</v>
      </c>
      <c r="F833" t="s">
        <v>35</v>
      </c>
      <c r="L833" t="s">
        <v>1298</v>
      </c>
      <c r="M833">
        <v>8983</v>
      </c>
      <c r="N833">
        <v>84</v>
      </c>
      <c r="O833" t="s">
        <v>29</v>
      </c>
      <c r="P833" t="s">
        <v>30</v>
      </c>
      <c r="Q833" t="s">
        <v>213</v>
      </c>
      <c r="R833">
        <v>71000000</v>
      </c>
      <c r="S833">
        <v>1997</v>
      </c>
      <c r="T833">
        <v>4.7</v>
      </c>
      <c r="U833">
        <v>1.7</v>
      </c>
      <c r="V833">
        <v>-59533912</v>
      </c>
      <c r="W833" t="s">
        <v>38</v>
      </c>
    </row>
    <row r="834" spans="1:23" x14ac:dyDescent="0.3">
      <c r="A834" t="s">
        <v>1299</v>
      </c>
      <c r="B834">
        <v>93</v>
      </c>
      <c r="C834">
        <v>107</v>
      </c>
      <c r="D834">
        <v>16088610</v>
      </c>
      <c r="E834" t="s">
        <v>48</v>
      </c>
      <c r="F834" t="s">
        <v>55</v>
      </c>
      <c r="G834" t="s">
        <v>49</v>
      </c>
      <c r="H834" t="s">
        <v>26</v>
      </c>
      <c r="L834" t="s">
        <v>1300</v>
      </c>
      <c r="M834">
        <v>10417</v>
      </c>
      <c r="N834">
        <v>39</v>
      </c>
      <c r="O834" t="s">
        <v>29</v>
      </c>
      <c r="P834" t="s">
        <v>30</v>
      </c>
      <c r="Q834" t="s">
        <v>52</v>
      </c>
      <c r="R834">
        <v>55000000</v>
      </c>
      <c r="S834">
        <v>2009</v>
      </c>
      <c r="T834">
        <v>5.6</v>
      </c>
      <c r="U834">
        <v>1.8</v>
      </c>
      <c r="V834">
        <v>-38911390</v>
      </c>
      <c r="W834" t="s">
        <v>38</v>
      </c>
    </row>
    <row r="835" spans="1:23" x14ac:dyDescent="0.3">
      <c r="A835" t="s">
        <v>229</v>
      </c>
      <c r="B835">
        <v>277</v>
      </c>
      <c r="C835">
        <v>119</v>
      </c>
      <c r="D835">
        <v>51178893</v>
      </c>
      <c r="E835" t="s">
        <v>25</v>
      </c>
      <c r="F835" t="s">
        <v>48</v>
      </c>
      <c r="G835" t="s">
        <v>56</v>
      </c>
      <c r="H835" t="s">
        <v>49</v>
      </c>
      <c r="I835" t="s">
        <v>50</v>
      </c>
      <c r="L835" t="s">
        <v>1301</v>
      </c>
      <c r="M835">
        <v>24285</v>
      </c>
      <c r="N835">
        <v>110</v>
      </c>
      <c r="O835" t="s">
        <v>29</v>
      </c>
      <c r="P835" t="s">
        <v>30</v>
      </c>
      <c r="Q835" t="s">
        <v>52</v>
      </c>
      <c r="R835">
        <v>50000000</v>
      </c>
      <c r="S835">
        <v>2014</v>
      </c>
      <c r="T835">
        <v>6.4</v>
      </c>
      <c r="U835">
        <v>2</v>
      </c>
      <c r="V835">
        <v>1178893</v>
      </c>
      <c r="W835" t="s">
        <v>21</v>
      </c>
    </row>
    <row r="836" spans="1:23" x14ac:dyDescent="0.3">
      <c r="A836" t="s">
        <v>917</v>
      </c>
      <c r="B836">
        <v>76</v>
      </c>
      <c r="C836">
        <v>95</v>
      </c>
      <c r="D836">
        <v>6768055</v>
      </c>
      <c r="E836" t="s">
        <v>24</v>
      </c>
      <c r="F836" t="s">
        <v>25</v>
      </c>
      <c r="G836" t="s">
        <v>48</v>
      </c>
      <c r="H836" t="s">
        <v>49</v>
      </c>
      <c r="I836" t="s">
        <v>27</v>
      </c>
      <c r="L836" t="s">
        <v>1302</v>
      </c>
      <c r="M836">
        <v>11148</v>
      </c>
      <c r="N836">
        <v>229</v>
      </c>
      <c r="O836" t="s">
        <v>29</v>
      </c>
      <c r="P836" t="s">
        <v>37</v>
      </c>
      <c r="Q836" t="s">
        <v>52</v>
      </c>
      <c r="R836">
        <v>57000000</v>
      </c>
      <c r="S836">
        <v>2004</v>
      </c>
      <c r="T836">
        <v>4.2</v>
      </c>
      <c r="U836">
        <v>1.6</v>
      </c>
      <c r="V836">
        <v>-50231945</v>
      </c>
      <c r="W836" t="s">
        <v>38</v>
      </c>
    </row>
    <row r="837" spans="1:23" x14ac:dyDescent="0.3">
      <c r="A837" t="s">
        <v>1303</v>
      </c>
      <c r="B837">
        <v>197</v>
      </c>
      <c r="C837">
        <v>119</v>
      </c>
      <c r="D837">
        <v>39440655</v>
      </c>
      <c r="E837" t="s">
        <v>55</v>
      </c>
      <c r="F837" t="s">
        <v>59</v>
      </c>
      <c r="G837" t="s">
        <v>50</v>
      </c>
      <c r="H837" t="s">
        <v>44</v>
      </c>
      <c r="L837" t="s">
        <v>1304</v>
      </c>
      <c r="M837">
        <v>61680</v>
      </c>
      <c r="N837">
        <v>222</v>
      </c>
      <c r="O837" t="s">
        <v>29</v>
      </c>
      <c r="P837" t="s">
        <v>30</v>
      </c>
      <c r="Q837" t="s">
        <v>31</v>
      </c>
      <c r="R837">
        <v>55000000</v>
      </c>
      <c r="S837">
        <v>2010</v>
      </c>
      <c r="T837">
        <v>6.4</v>
      </c>
      <c r="U837">
        <v>2</v>
      </c>
      <c r="V837">
        <v>-15559345</v>
      </c>
      <c r="W837" t="s">
        <v>38</v>
      </c>
    </row>
    <row r="838" spans="1:23" x14ac:dyDescent="0.3">
      <c r="A838" t="s">
        <v>1138</v>
      </c>
      <c r="B838">
        <v>186</v>
      </c>
      <c r="C838">
        <v>133</v>
      </c>
      <c r="D838">
        <v>6167817</v>
      </c>
      <c r="E838" t="s">
        <v>55</v>
      </c>
      <c r="F838" t="s">
        <v>60</v>
      </c>
      <c r="G838" t="s">
        <v>44</v>
      </c>
      <c r="H838" t="s">
        <v>58</v>
      </c>
      <c r="L838" t="s">
        <v>1305</v>
      </c>
      <c r="M838">
        <v>62607</v>
      </c>
      <c r="N838">
        <v>239</v>
      </c>
      <c r="O838" t="s">
        <v>792</v>
      </c>
      <c r="P838" t="s">
        <v>545</v>
      </c>
      <c r="Q838" t="s">
        <v>213</v>
      </c>
      <c r="R838">
        <v>47000000</v>
      </c>
      <c r="S838">
        <v>2004</v>
      </c>
      <c r="T838">
        <v>7.7</v>
      </c>
      <c r="U838">
        <v>2.2000000000000002</v>
      </c>
      <c r="V838">
        <v>-40832183</v>
      </c>
      <c r="W838" t="s">
        <v>38</v>
      </c>
    </row>
    <row r="839" spans="1:23" x14ac:dyDescent="0.3">
      <c r="A839" t="s">
        <v>146</v>
      </c>
      <c r="B839">
        <v>224</v>
      </c>
      <c r="C839">
        <v>117</v>
      </c>
      <c r="D839">
        <v>81645152</v>
      </c>
      <c r="E839" t="s">
        <v>24</v>
      </c>
      <c r="F839" t="s">
        <v>57</v>
      </c>
      <c r="G839" t="s">
        <v>27</v>
      </c>
      <c r="H839" t="s">
        <v>35</v>
      </c>
      <c r="L839" t="s">
        <v>1306</v>
      </c>
      <c r="M839">
        <v>158267</v>
      </c>
      <c r="N839">
        <v>559</v>
      </c>
      <c r="O839" t="s">
        <v>29</v>
      </c>
      <c r="P839" t="s">
        <v>30</v>
      </c>
      <c r="Q839" t="s">
        <v>213</v>
      </c>
      <c r="R839">
        <v>54000000</v>
      </c>
      <c r="S839">
        <v>2002</v>
      </c>
      <c r="T839">
        <v>6.7</v>
      </c>
      <c r="U839">
        <v>2</v>
      </c>
      <c r="V839">
        <v>27645152</v>
      </c>
      <c r="W839" t="s">
        <v>21</v>
      </c>
    </row>
    <row r="840" spans="1:23" x14ac:dyDescent="0.3">
      <c r="A840" t="s">
        <v>1253</v>
      </c>
      <c r="B840">
        <v>202</v>
      </c>
      <c r="C840">
        <v>123</v>
      </c>
      <c r="D840">
        <v>69951824</v>
      </c>
      <c r="E840" t="s">
        <v>55</v>
      </c>
      <c r="F840" t="s">
        <v>44</v>
      </c>
      <c r="L840" t="s">
        <v>1307</v>
      </c>
      <c r="M840">
        <v>232710</v>
      </c>
      <c r="N840">
        <v>599</v>
      </c>
      <c r="O840" t="s">
        <v>29</v>
      </c>
      <c r="P840" t="s">
        <v>30</v>
      </c>
      <c r="Q840" t="s">
        <v>31</v>
      </c>
      <c r="R840">
        <v>55000000</v>
      </c>
      <c r="S840">
        <v>2008</v>
      </c>
      <c r="T840">
        <v>7.7</v>
      </c>
      <c r="U840">
        <v>2</v>
      </c>
      <c r="V840">
        <v>14951824</v>
      </c>
      <c r="W840" t="s">
        <v>21</v>
      </c>
    </row>
    <row r="841" spans="1:23" x14ac:dyDescent="0.3">
      <c r="A841" t="s">
        <v>1185</v>
      </c>
      <c r="B841">
        <v>279</v>
      </c>
      <c r="C841">
        <v>92</v>
      </c>
      <c r="D841">
        <v>9483821</v>
      </c>
      <c r="E841" t="s">
        <v>24</v>
      </c>
      <c r="F841" t="s">
        <v>35</v>
      </c>
      <c r="L841" t="s">
        <v>1308</v>
      </c>
      <c r="M841">
        <v>39247</v>
      </c>
      <c r="N841">
        <v>131</v>
      </c>
      <c r="O841" t="s">
        <v>29</v>
      </c>
      <c r="P841" t="s">
        <v>30</v>
      </c>
      <c r="Q841" t="s">
        <v>213</v>
      </c>
      <c r="R841">
        <v>55000000</v>
      </c>
      <c r="S841">
        <v>2012</v>
      </c>
      <c r="T841">
        <v>5.7</v>
      </c>
      <c r="U841">
        <v>1.5</v>
      </c>
      <c r="V841">
        <v>-45516179</v>
      </c>
      <c r="W841" t="s">
        <v>38</v>
      </c>
    </row>
    <row r="842" spans="1:23" x14ac:dyDescent="0.3">
      <c r="A842" t="s">
        <v>1309</v>
      </c>
      <c r="B842">
        <v>110</v>
      </c>
      <c r="C842">
        <v>170</v>
      </c>
      <c r="D842">
        <v>66676062</v>
      </c>
      <c r="E842" t="s">
        <v>56</v>
      </c>
      <c r="F842" t="s">
        <v>55</v>
      </c>
      <c r="L842" t="s">
        <v>1310</v>
      </c>
      <c r="M842">
        <v>267980</v>
      </c>
      <c r="N842">
        <v>545</v>
      </c>
      <c r="O842" t="s">
        <v>29</v>
      </c>
      <c r="P842" t="s">
        <v>30</v>
      </c>
      <c r="Q842" t="s">
        <v>213</v>
      </c>
      <c r="R842">
        <v>54000000</v>
      </c>
      <c r="S842">
        <v>1990</v>
      </c>
      <c r="T842">
        <v>7.6</v>
      </c>
      <c r="U842">
        <v>2.8</v>
      </c>
      <c r="V842">
        <v>12676062</v>
      </c>
      <c r="W842" t="s">
        <v>21</v>
      </c>
    </row>
    <row r="843" spans="1:23" x14ac:dyDescent="0.3">
      <c r="A843" t="s">
        <v>909</v>
      </c>
      <c r="B843">
        <v>190</v>
      </c>
      <c r="C843">
        <v>123</v>
      </c>
      <c r="D843">
        <v>26838389</v>
      </c>
      <c r="E843" t="s">
        <v>48</v>
      </c>
      <c r="F843" t="s">
        <v>55</v>
      </c>
      <c r="G843" t="s">
        <v>44</v>
      </c>
      <c r="L843" t="s">
        <v>1311</v>
      </c>
      <c r="M843">
        <v>58658</v>
      </c>
      <c r="N843">
        <v>495</v>
      </c>
      <c r="O843" t="s">
        <v>29</v>
      </c>
      <c r="P843" t="s">
        <v>30</v>
      </c>
      <c r="Q843" t="s">
        <v>31</v>
      </c>
      <c r="R843">
        <v>57000000</v>
      </c>
      <c r="S843">
        <v>2005</v>
      </c>
      <c r="T843">
        <v>6.4</v>
      </c>
      <c r="U843">
        <v>2</v>
      </c>
      <c r="V843">
        <v>-30161611</v>
      </c>
      <c r="W843" t="s">
        <v>38</v>
      </c>
    </row>
    <row r="844" spans="1:23" x14ac:dyDescent="0.3">
      <c r="A844" t="s">
        <v>101</v>
      </c>
      <c r="B844">
        <v>136</v>
      </c>
      <c r="C844">
        <v>110</v>
      </c>
      <c r="D844">
        <v>75604320</v>
      </c>
      <c r="E844" t="s">
        <v>48</v>
      </c>
      <c r="F844" t="s">
        <v>44</v>
      </c>
      <c r="L844" t="s">
        <v>1312</v>
      </c>
      <c r="M844">
        <v>68417</v>
      </c>
      <c r="N844">
        <v>195</v>
      </c>
      <c r="O844" t="s">
        <v>29</v>
      </c>
      <c r="P844" t="s">
        <v>30</v>
      </c>
      <c r="Q844" t="s">
        <v>31</v>
      </c>
      <c r="R844">
        <v>54000000</v>
      </c>
      <c r="S844">
        <v>2006</v>
      </c>
      <c r="T844">
        <v>5.6</v>
      </c>
      <c r="U844">
        <v>1.8</v>
      </c>
      <c r="V844">
        <v>21604320</v>
      </c>
      <c r="W844" t="s">
        <v>21</v>
      </c>
    </row>
    <row r="845" spans="1:23" x14ac:dyDescent="0.3">
      <c r="A845" t="s">
        <v>1313</v>
      </c>
      <c r="B845">
        <v>121</v>
      </c>
      <c r="C845">
        <v>116</v>
      </c>
      <c r="D845">
        <v>108200000</v>
      </c>
      <c r="E845" t="s">
        <v>24</v>
      </c>
      <c r="F845" t="s">
        <v>25</v>
      </c>
      <c r="G845" t="s">
        <v>44</v>
      </c>
      <c r="H845" t="s">
        <v>27</v>
      </c>
      <c r="L845" t="s">
        <v>1314</v>
      </c>
      <c r="M845">
        <v>76331</v>
      </c>
      <c r="N845">
        <v>269</v>
      </c>
      <c r="O845" t="s">
        <v>29</v>
      </c>
      <c r="P845" t="s">
        <v>30</v>
      </c>
      <c r="Q845" t="s">
        <v>52</v>
      </c>
      <c r="R845">
        <v>54000000</v>
      </c>
      <c r="S845">
        <v>1980</v>
      </c>
      <c r="T845">
        <v>6.8</v>
      </c>
      <c r="U845">
        <v>1.9</v>
      </c>
      <c r="V845">
        <v>54200000</v>
      </c>
      <c r="W845" t="s">
        <v>21</v>
      </c>
    </row>
    <row r="846" spans="1:23" x14ac:dyDescent="0.3">
      <c r="A846" t="s">
        <v>680</v>
      </c>
      <c r="B846">
        <v>131</v>
      </c>
      <c r="C846">
        <v>121</v>
      </c>
      <c r="D846">
        <v>5660084</v>
      </c>
      <c r="E846" t="s">
        <v>48</v>
      </c>
      <c r="F846" t="s">
        <v>56</v>
      </c>
      <c r="G846" t="s">
        <v>44</v>
      </c>
      <c r="L846" t="s">
        <v>1315</v>
      </c>
      <c r="M846">
        <v>41620</v>
      </c>
      <c r="N846">
        <v>418</v>
      </c>
      <c r="O846" t="s">
        <v>29</v>
      </c>
      <c r="P846" t="s">
        <v>30</v>
      </c>
      <c r="Q846" t="s">
        <v>213</v>
      </c>
      <c r="R846">
        <v>54000000</v>
      </c>
      <c r="S846">
        <v>2003</v>
      </c>
      <c r="T846">
        <v>2.4</v>
      </c>
      <c r="U846">
        <v>2</v>
      </c>
      <c r="V846">
        <v>-48339916</v>
      </c>
      <c r="W846" t="s">
        <v>38</v>
      </c>
    </row>
    <row r="847" spans="1:23" x14ac:dyDescent="0.3">
      <c r="A847" t="s">
        <v>1119</v>
      </c>
      <c r="B847">
        <v>127</v>
      </c>
      <c r="C847">
        <v>128</v>
      </c>
      <c r="D847">
        <v>7221458</v>
      </c>
      <c r="E847" t="s">
        <v>55</v>
      </c>
      <c r="F847" t="s">
        <v>35</v>
      </c>
      <c r="L847" t="s">
        <v>1316</v>
      </c>
      <c r="M847">
        <v>20740</v>
      </c>
      <c r="N847">
        <v>178</v>
      </c>
      <c r="O847" t="s">
        <v>29</v>
      </c>
      <c r="P847" t="s">
        <v>244</v>
      </c>
      <c r="Q847" t="s">
        <v>31</v>
      </c>
      <c r="R847">
        <v>55000000</v>
      </c>
      <c r="S847">
        <v>2006</v>
      </c>
      <c r="T847">
        <v>6.2</v>
      </c>
      <c r="U847">
        <v>2.1</v>
      </c>
      <c r="V847">
        <v>-47778542</v>
      </c>
      <c r="W847" t="s">
        <v>38</v>
      </c>
    </row>
    <row r="848" spans="1:23" x14ac:dyDescent="0.3">
      <c r="A848" t="s">
        <v>803</v>
      </c>
      <c r="B848">
        <v>160</v>
      </c>
      <c r="C848">
        <v>99</v>
      </c>
      <c r="D848">
        <v>70327868</v>
      </c>
      <c r="E848" t="s">
        <v>24</v>
      </c>
      <c r="F848" t="s">
        <v>56</v>
      </c>
      <c r="G848" t="s">
        <v>35</v>
      </c>
      <c r="L848" t="s">
        <v>1317</v>
      </c>
      <c r="M848">
        <v>58416</v>
      </c>
      <c r="N848">
        <v>301</v>
      </c>
      <c r="O848" t="s">
        <v>29</v>
      </c>
      <c r="P848" t="s">
        <v>244</v>
      </c>
      <c r="Q848" t="s">
        <v>213</v>
      </c>
      <c r="R848">
        <v>46000000</v>
      </c>
      <c r="S848">
        <v>2000</v>
      </c>
      <c r="T848">
        <v>5.9</v>
      </c>
      <c r="U848">
        <v>1.6</v>
      </c>
      <c r="V848">
        <v>24327868</v>
      </c>
      <c r="W848" t="s">
        <v>21</v>
      </c>
    </row>
    <row r="849" spans="1:23" x14ac:dyDescent="0.3">
      <c r="A849" t="s">
        <v>860</v>
      </c>
      <c r="B849">
        <v>78</v>
      </c>
      <c r="C849">
        <v>94</v>
      </c>
      <c r="D849">
        <v>58297830</v>
      </c>
      <c r="E849" t="s">
        <v>25</v>
      </c>
      <c r="F849" t="s">
        <v>47</v>
      </c>
      <c r="G849" t="s">
        <v>55</v>
      </c>
      <c r="H849" t="s">
        <v>49</v>
      </c>
      <c r="I849" t="s">
        <v>26</v>
      </c>
      <c r="J849" t="s">
        <v>50</v>
      </c>
      <c r="K849" t="s">
        <v>60</v>
      </c>
      <c r="L849" t="s">
        <v>1318</v>
      </c>
      <c r="M849">
        <v>86347</v>
      </c>
      <c r="N849">
        <v>191</v>
      </c>
      <c r="O849" t="s">
        <v>29</v>
      </c>
      <c r="P849" t="s">
        <v>30</v>
      </c>
      <c r="Q849" t="s">
        <v>118</v>
      </c>
      <c r="R849">
        <v>50000000</v>
      </c>
      <c r="S849">
        <v>1997</v>
      </c>
      <c r="T849">
        <v>7.1</v>
      </c>
      <c r="U849">
        <v>1.6</v>
      </c>
      <c r="V849">
        <v>8297830</v>
      </c>
      <c r="W849" t="s">
        <v>21</v>
      </c>
    </row>
    <row r="850" spans="1:23" x14ac:dyDescent="0.3">
      <c r="A850" t="s">
        <v>141</v>
      </c>
      <c r="B850">
        <v>209</v>
      </c>
      <c r="C850">
        <v>127</v>
      </c>
      <c r="D850">
        <v>57386369</v>
      </c>
      <c r="E850" t="s">
        <v>55</v>
      </c>
      <c r="F850" t="s">
        <v>50</v>
      </c>
      <c r="G850" t="s">
        <v>44</v>
      </c>
      <c r="L850" t="s">
        <v>1319</v>
      </c>
      <c r="M850">
        <v>224013</v>
      </c>
      <c r="N850">
        <v>2319</v>
      </c>
      <c r="O850" t="s">
        <v>29</v>
      </c>
      <c r="P850" t="s">
        <v>30</v>
      </c>
      <c r="Q850" t="s">
        <v>31</v>
      </c>
      <c r="R850">
        <v>52500000</v>
      </c>
      <c r="S850">
        <v>2001</v>
      </c>
      <c r="T850">
        <v>7.6</v>
      </c>
      <c r="U850">
        <v>2.1</v>
      </c>
      <c r="V850">
        <v>4886369</v>
      </c>
      <c r="W850" t="s">
        <v>21</v>
      </c>
    </row>
    <row r="851" spans="1:23" x14ac:dyDescent="0.3">
      <c r="A851" t="s">
        <v>1168</v>
      </c>
      <c r="B851">
        <v>98</v>
      </c>
      <c r="C851">
        <v>89</v>
      </c>
      <c r="D851">
        <v>45207112</v>
      </c>
      <c r="E851" t="s">
        <v>56</v>
      </c>
      <c r="F851" t="s">
        <v>60</v>
      </c>
      <c r="G851" t="s">
        <v>35</v>
      </c>
      <c r="L851" t="s">
        <v>1320</v>
      </c>
      <c r="M851">
        <v>21283</v>
      </c>
      <c r="N851">
        <v>190</v>
      </c>
      <c r="O851" t="s">
        <v>29</v>
      </c>
      <c r="P851" t="s">
        <v>30</v>
      </c>
      <c r="Q851" t="s">
        <v>31</v>
      </c>
      <c r="R851">
        <v>53000000</v>
      </c>
      <c r="S851">
        <v>2001</v>
      </c>
      <c r="T851">
        <v>5.5</v>
      </c>
      <c r="U851">
        <v>1.5</v>
      </c>
      <c r="V851">
        <v>-7792888</v>
      </c>
      <c r="W851" t="s">
        <v>38</v>
      </c>
    </row>
    <row r="852" spans="1:23" x14ac:dyDescent="0.3">
      <c r="A852" t="s">
        <v>1321</v>
      </c>
      <c r="B852">
        <v>391</v>
      </c>
      <c r="C852">
        <v>123</v>
      </c>
      <c r="D852">
        <v>62563543</v>
      </c>
      <c r="E852" t="s">
        <v>242</v>
      </c>
      <c r="F852" t="s">
        <v>56</v>
      </c>
      <c r="G852" t="s">
        <v>55</v>
      </c>
      <c r="L852" t="s">
        <v>1322</v>
      </c>
      <c r="M852">
        <v>115216</v>
      </c>
      <c r="N852">
        <v>289</v>
      </c>
      <c r="O852" t="s">
        <v>29</v>
      </c>
      <c r="P852" t="s">
        <v>30</v>
      </c>
      <c r="Q852" t="s">
        <v>213</v>
      </c>
      <c r="R852">
        <v>53000000</v>
      </c>
      <c r="S852">
        <v>2015</v>
      </c>
      <c r="T852">
        <v>7</v>
      </c>
      <c r="U852">
        <v>2</v>
      </c>
      <c r="V852">
        <v>9563543</v>
      </c>
      <c r="W852" t="s">
        <v>21</v>
      </c>
    </row>
    <row r="853" spans="1:23" x14ac:dyDescent="0.3">
      <c r="A853" t="s">
        <v>1004</v>
      </c>
      <c r="B853">
        <v>279</v>
      </c>
      <c r="C853">
        <v>135</v>
      </c>
      <c r="D853">
        <v>33574332</v>
      </c>
      <c r="E853" t="s">
        <v>55</v>
      </c>
      <c r="F853" t="s">
        <v>54</v>
      </c>
      <c r="G853" t="s">
        <v>58</v>
      </c>
      <c r="L853" t="s">
        <v>1323</v>
      </c>
      <c r="M853">
        <v>101221</v>
      </c>
      <c r="N853">
        <v>415</v>
      </c>
      <c r="O853" t="s">
        <v>29</v>
      </c>
      <c r="P853" t="s">
        <v>30</v>
      </c>
      <c r="Q853" t="s">
        <v>213</v>
      </c>
      <c r="R853">
        <v>90000000</v>
      </c>
      <c r="S853">
        <v>2006</v>
      </c>
      <c r="T853">
        <v>7.1</v>
      </c>
      <c r="U853">
        <v>2.2000000000000002</v>
      </c>
      <c r="V853">
        <v>-56425668</v>
      </c>
      <c r="W853" t="s">
        <v>38</v>
      </c>
    </row>
    <row r="854" spans="1:23" x14ac:dyDescent="0.3">
      <c r="A854" t="s">
        <v>840</v>
      </c>
      <c r="B854">
        <v>216</v>
      </c>
      <c r="C854">
        <v>118</v>
      </c>
      <c r="D854">
        <v>73343413</v>
      </c>
      <c r="E854" t="s">
        <v>56</v>
      </c>
      <c r="F854" t="s">
        <v>55</v>
      </c>
      <c r="G854" t="s">
        <v>35</v>
      </c>
      <c r="L854" t="s">
        <v>1324</v>
      </c>
      <c r="M854">
        <v>217480</v>
      </c>
      <c r="N854">
        <v>429</v>
      </c>
      <c r="O854" t="s">
        <v>29</v>
      </c>
      <c r="P854" t="s">
        <v>30</v>
      </c>
      <c r="Q854" t="s">
        <v>213</v>
      </c>
      <c r="R854">
        <v>50000000</v>
      </c>
      <c r="S854">
        <v>2009</v>
      </c>
      <c r="T854">
        <v>7.4</v>
      </c>
      <c r="U854">
        <v>2</v>
      </c>
      <c r="V854">
        <v>23343413</v>
      </c>
      <c r="W854" t="s">
        <v>21</v>
      </c>
    </row>
    <row r="855" spans="1:23" x14ac:dyDescent="0.3">
      <c r="A855" t="s">
        <v>1325</v>
      </c>
      <c r="B855">
        <v>250</v>
      </c>
      <c r="C855">
        <v>189</v>
      </c>
      <c r="D855">
        <v>25031037</v>
      </c>
      <c r="E855" t="s">
        <v>24</v>
      </c>
      <c r="F855" t="s">
        <v>57</v>
      </c>
      <c r="G855" t="s">
        <v>35</v>
      </c>
      <c r="L855" t="s">
        <v>1326</v>
      </c>
      <c r="M855">
        <v>155496</v>
      </c>
      <c r="N855">
        <v>532</v>
      </c>
      <c r="O855" t="s">
        <v>29</v>
      </c>
      <c r="P855" t="s">
        <v>30</v>
      </c>
      <c r="Q855" t="s">
        <v>213</v>
      </c>
      <c r="R855">
        <v>53000000</v>
      </c>
      <c r="S855">
        <v>2007</v>
      </c>
      <c r="T855">
        <v>7.6</v>
      </c>
      <c r="U855">
        <v>3.2</v>
      </c>
      <c r="V855">
        <v>-27968963</v>
      </c>
      <c r="W855" t="s">
        <v>38</v>
      </c>
    </row>
    <row r="856" spans="1:23" x14ac:dyDescent="0.3">
      <c r="A856" t="s">
        <v>754</v>
      </c>
      <c r="B856">
        <v>78</v>
      </c>
      <c r="C856">
        <v>172</v>
      </c>
      <c r="D856">
        <v>22843047</v>
      </c>
      <c r="E856" t="s">
        <v>55</v>
      </c>
      <c r="F856" t="s">
        <v>54</v>
      </c>
      <c r="G856" t="s">
        <v>57</v>
      </c>
      <c r="L856" t="s">
        <v>1327</v>
      </c>
      <c r="M856">
        <v>6082</v>
      </c>
      <c r="N856">
        <v>207</v>
      </c>
      <c r="O856" t="s">
        <v>29</v>
      </c>
      <c r="P856" t="s">
        <v>30</v>
      </c>
      <c r="Q856" t="s">
        <v>213</v>
      </c>
      <c r="R856">
        <v>55000000</v>
      </c>
      <c r="S856">
        <v>1998</v>
      </c>
      <c r="T856">
        <v>5.9</v>
      </c>
      <c r="U856">
        <v>2.9</v>
      </c>
      <c r="V856">
        <v>-32156953</v>
      </c>
      <c r="W856" t="s">
        <v>38</v>
      </c>
    </row>
    <row r="857" spans="1:23" x14ac:dyDescent="0.3">
      <c r="A857" t="s">
        <v>1328</v>
      </c>
      <c r="B857">
        <v>106</v>
      </c>
      <c r="C857">
        <v>124</v>
      </c>
      <c r="D857">
        <v>5755286</v>
      </c>
      <c r="E857" t="s">
        <v>55</v>
      </c>
      <c r="F857" t="s">
        <v>44</v>
      </c>
      <c r="G857" t="s">
        <v>61</v>
      </c>
      <c r="L857" t="s">
        <v>1329</v>
      </c>
      <c r="M857">
        <v>18310</v>
      </c>
      <c r="N857">
        <v>63</v>
      </c>
      <c r="O857" t="s">
        <v>29</v>
      </c>
      <c r="P857" t="s">
        <v>30</v>
      </c>
      <c r="Q857" t="s">
        <v>31</v>
      </c>
      <c r="R857">
        <v>55000000</v>
      </c>
      <c r="S857">
        <v>2007</v>
      </c>
      <c r="T857">
        <v>5.9</v>
      </c>
      <c r="U857">
        <v>2.1</v>
      </c>
      <c r="V857">
        <v>-49244714</v>
      </c>
      <c r="W857" t="s">
        <v>38</v>
      </c>
    </row>
    <row r="858" spans="1:23" x14ac:dyDescent="0.3">
      <c r="A858" t="s">
        <v>149</v>
      </c>
      <c r="B858">
        <v>194</v>
      </c>
      <c r="C858">
        <v>141</v>
      </c>
      <c r="D858">
        <v>164435221</v>
      </c>
      <c r="E858" t="s">
        <v>242</v>
      </c>
      <c r="F858" t="s">
        <v>56</v>
      </c>
      <c r="G858" t="s">
        <v>55</v>
      </c>
      <c r="L858" t="s">
        <v>1330</v>
      </c>
      <c r="M858">
        <v>525801</v>
      </c>
      <c r="N858">
        <v>667</v>
      </c>
      <c r="O858" t="s">
        <v>29</v>
      </c>
      <c r="P858" t="s">
        <v>30</v>
      </c>
      <c r="Q858" t="s">
        <v>31</v>
      </c>
      <c r="R858">
        <v>52000000</v>
      </c>
      <c r="S858">
        <v>2002</v>
      </c>
      <c r="T858">
        <v>8</v>
      </c>
      <c r="U858">
        <v>2.4</v>
      </c>
      <c r="V858">
        <v>112435221</v>
      </c>
      <c r="W858" t="s">
        <v>21</v>
      </c>
    </row>
    <row r="859" spans="1:23" x14ac:dyDescent="0.3">
      <c r="A859" t="s">
        <v>638</v>
      </c>
      <c r="B859">
        <v>558</v>
      </c>
      <c r="C859">
        <v>157</v>
      </c>
      <c r="D859">
        <v>95720716</v>
      </c>
      <c r="E859" t="s">
        <v>55</v>
      </c>
      <c r="F859" t="s">
        <v>54</v>
      </c>
      <c r="G859" t="s">
        <v>35</v>
      </c>
      <c r="L859" t="s">
        <v>1331</v>
      </c>
      <c r="M859">
        <v>216032</v>
      </c>
      <c r="N859">
        <v>640</v>
      </c>
      <c r="O859" t="s">
        <v>29</v>
      </c>
      <c r="P859" t="s">
        <v>30</v>
      </c>
      <c r="Q859" t="s">
        <v>213</v>
      </c>
      <c r="R859">
        <v>40000000</v>
      </c>
      <c r="S859">
        <v>2012</v>
      </c>
      <c r="T859">
        <v>7.4</v>
      </c>
      <c r="U859">
        <v>2.6</v>
      </c>
      <c r="V859">
        <v>55720716</v>
      </c>
      <c r="W859" t="s">
        <v>21</v>
      </c>
    </row>
    <row r="860" spans="1:23" x14ac:dyDescent="0.3">
      <c r="A860" t="s">
        <v>353</v>
      </c>
      <c r="B860">
        <v>183</v>
      </c>
      <c r="C860">
        <v>106</v>
      </c>
      <c r="D860">
        <v>118683135</v>
      </c>
      <c r="E860" t="s">
        <v>48</v>
      </c>
      <c r="F860" t="s">
        <v>55</v>
      </c>
      <c r="G860" t="s">
        <v>44</v>
      </c>
      <c r="L860" t="s">
        <v>1332</v>
      </c>
      <c r="M860">
        <v>102167</v>
      </c>
      <c r="N860">
        <v>483</v>
      </c>
      <c r="O860" t="s">
        <v>29</v>
      </c>
      <c r="P860" t="s">
        <v>30</v>
      </c>
      <c r="Q860" t="s">
        <v>31</v>
      </c>
      <c r="R860">
        <v>52000000</v>
      </c>
      <c r="S860">
        <v>2006</v>
      </c>
      <c r="T860">
        <v>5.8</v>
      </c>
      <c r="U860">
        <v>1.8</v>
      </c>
      <c r="V860">
        <v>66683135</v>
      </c>
      <c r="W860" t="s">
        <v>21</v>
      </c>
    </row>
    <row r="861" spans="1:23" x14ac:dyDescent="0.3">
      <c r="A861" t="s">
        <v>1333</v>
      </c>
      <c r="B861">
        <v>238</v>
      </c>
      <c r="C861">
        <v>108</v>
      </c>
      <c r="D861">
        <v>143704210</v>
      </c>
      <c r="E861" t="s">
        <v>48</v>
      </c>
      <c r="F861" t="s">
        <v>49</v>
      </c>
      <c r="G861" t="s">
        <v>50</v>
      </c>
      <c r="H861" t="s">
        <v>44</v>
      </c>
      <c r="L861" t="s">
        <v>1334</v>
      </c>
      <c r="M861">
        <v>145974</v>
      </c>
      <c r="N861">
        <v>611</v>
      </c>
      <c r="O861" t="s">
        <v>29</v>
      </c>
      <c r="P861" t="s">
        <v>30</v>
      </c>
      <c r="Q861" t="s">
        <v>31</v>
      </c>
      <c r="R861">
        <v>52000000</v>
      </c>
      <c r="S861">
        <v>2008</v>
      </c>
      <c r="T861">
        <v>6.3</v>
      </c>
      <c r="U861">
        <v>1.8</v>
      </c>
      <c r="V861">
        <v>91704210</v>
      </c>
      <c r="W861" t="s">
        <v>21</v>
      </c>
    </row>
    <row r="862" spans="1:23" x14ac:dyDescent="0.3">
      <c r="A862" t="s">
        <v>898</v>
      </c>
      <c r="B862">
        <v>186</v>
      </c>
      <c r="C862">
        <v>125</v>
      </c>
      <c r="D862">
        <v>110476776</v>
      </c>
      <c r="E862" t="s">
        <v>48</v>
      </c>
      <c r="F862" t="s">
        <v>44</v>
      </c>
      <c r="L862" t="s">
        <v>1335</v>
      </c>
      <c r="M862">
        <v>95437</v>
      </c>
      <c r="N862">
        <v>211</v>
      </c>
      <c r="O862" t="s">
        <v>29</v>
      </c>
      <c r="P862" t="s">
        <v>30</v>
      </c>
      <c r="Q862" t="s">
        <v>31</v>
      </c>
      <c r="R862">
        <v>52000000</v>
      </c>
      <c r="S862">
        <v>2010</v>
      </c>
      <c r="T862">
        <v>5.7</v>
      </c>
      <c r="U862">
        <v>2.1</v>
      </c>
      <c r="V862">
        <v>58476776</v>
      </c>
      <c r="W862" t="s">
        <v>21</v>
      </c>
    </row>
    <row r="863" spans="1:23" x14ac:dyDescent="0.3">
      <c r="A863" t="s">
        <v>1336</v>
      </c>
      <c r="B863">
        <v>144</v>
      </c>
      <c r="C863">
        <v>107</v>
      </c>
      <c r="D863">
        <v>80270227</v>
      </c>
      <c r="E863" t="s">
        <v>24</v>
      </c>
      <c r="F863" t="s">
        <v>25</v>
      </c>
      <c r="G863" t="s">
        <v>48</v>
      </c>
      <c r="L863" t="s">
        <v>1337</v>
      </c>
      <c r="M863">
        <v>66382</v>
      </c>
      <c r="N863">
        <v>612</v>
      </c>
      <c r="O863" t="s">
        <v>29</v>
      </c>
      <c r="P863" t="s">
        <v>30</v>
      </c>
      <c r="Q863" t="s">
        <v>31</v>
      </c>
      <c r="R863">
        <v>50000000</v>
      </c>
      <c r="S863">
        <v>2005</v>
      </c>
      <c r="T863">
        <v>5.0999999999999996</v>
      </c>
      <c r="U863">
        <v>1.8</v>
      </c>
      <c r="V863">
        <v>30270227</v>
      </c>
      <c r="W863" t="s">
        <v>21</v>
      </c>
    </row>
    <row r="864" spans="1:23" x14ac:dyDescent="0.3">
      <c r="A864" t="s">
        <v>1338</v>
      </c>
      <c r="B864">
        <v>156</v>
      </c>
      <c r="C864">
        <v>215</v>
      </c>
      <c r="D864">
        <v>36385763</v>
      </c>
      <c r="E864" t="s">
        <v>55</v>
      </c>
      <c r="F864" t="s">
        <v>58</v>
      </c>
      <c r="L864" t="s">
        <v>1339</v>
      </c>
      <c r="M864">
        <v>138941</v>
      </c>
      <c r="N864">
        <v>1448</v>
      </c>
      <c r="O864" t="s">
        <v>29</v>
      </c>
      <c r="P864" t="s">
        <v>30</v>
      </c>
      <c r="Q864" t="s">
        <v>213</v>
      </c>
      <c r="R864">
        <v>52000000</v>
      </c>
      <c r="S864">
        <v>1998</v>
      </c>
      <c r="T864">
        <v>7.6</v>
      </c>
      <c r="U864">
        <v>3.6</v>
      </c>
      <c r="V864">
        <v>-15614237</v>
      </c>
      <c r="W864" t="s">
        <v>38</v>
      </c>
    </row>
    <row r="865" spans="1:23" x14ac:dyDescent="0.3">
      <c r="A865" t="s">
        <v>1340</v>
      </c>
      <c r="B865">
        <v>215</v>
      </c>
      <c r="C865">
        <v>118</v>
      </c>
      <c r="D865">
        <v>37035845</v>
      </c>
      <c r="E865" t="s">
        <v>48</v>
      </c>
      <c r="F865" t="s">
        <v>26</v>
      </c>
      <c r="L865" t="s">
        <v>1341</v>
      </c>
      <c r="M865">
        <v>136680</v>
      </c>
      <c r="N865">
        <v>149</v>
      </c>
      <c r="O865" t="s">
        <v>29</v>
      </c>
      <c r="P865" t="s">
        <v>30</v>
      </c>
      <c r="Q865" t="s">
        <v>213</v>
      </c>
      <c r="R865">
        <v>52000000</v>
      </c>
      <c r="S865">
        <v>2011</v>
      </c>
      <c r="T865">
        <v>6.4</v>
      </c>
      <c r="U865">
        <v>2</v>
      </c>
      <c r="V865">
        <v>-14964155</v>
      </c>
      <c r="W865" t="s">
        <v>38</v>
      </c>
    </row>
    <row r="866" spans="1:23" x14ac:dyDescent="0.3">
      <c r="A866" t="s">
        <v>1342</v>
      </c>
      <c r="B866">
        <v>140</v>
      </c>
      <c r="C866">
        <v>118</v>
      </c>
      <c r="D866">
        <v>34580635</v>
      </c>
      <c r="E866" t="s">
        <v>242</v>
      </c>
      <c r="F866" t="s">
        <v>48</v>
      </c>
      <c r="G866" t="s">
        <v>55</v>
      </c>
      <c r="L866" t="s">
        <v>1343</v>
      </c>
      <c r="M866">
        <v>100743</v>
      </c>
      <c r="N866">
        <v>549</v>
      </c>
      <c r="O866" t="s">
        <v>29</v>
      </c>
      <c r="P866" t="s">
        <v>37</v>
      </c>
      <c r="Q866" t="s">
        <v>213</v>
      </c>
      <c r="R866">
        <v>52000000</v>
      </c>
      <c r="S866">
        <v>1999</v>
      </c>
      <c r="T866">
        <v>7.4</v>
      </c>
      <c r="U866">
        <v>2</v>
      </c>
      <c r="V866">
        <v>-17419365</v>
      </c>
      <c r="W866" t="s">
        <v>38</v>
      </c>
    </row>
    <row r="867" spans="1:23" x14ac:dyDescent="0.3">
      <c r="A867" t="s">
        <v>172</v>
      </c>
      <c r="B867">
        <v>133</v>
      </c>
      <c r="C867">
        <v>178</v>
      </c>
      <c r="D867">
        <v>42438300</v>
      </c>
      <c r="E867" t="s">
        <v>242</v>
      </c>
      <c r="F867" t="s">
        <v>56</v>
      </c>
      <c r="G867" t="s">
        <v>55</v>
      </c>
      <c r="L867" t="s">
        <v>1344</v>
      </c>
      <c r="M867">
        <v>333542</v>
      </c>
      <c r="N867">
        <v>533</v>
      </c>
      <c r="O867" t="s">
        <v>29</v>
      </c>
      <c r="P867" t="s">
        <v>30</v>
      </c>
      <c r="Q867" t="s">
        <v>213</v>
      </c>
      <c r="R867">
        <v>52000000</v>
      </c>
      <c r="S867">
        <v>1995</v>
      </c>
      <c r="T867">
        <v>8.1999999999999993</v>
      </c>
      <c r="U867">
        <v>3</v>
      </c>
      <c r="V867">
        <v>-9561700</v>
      </c>
      <c r="W867" t="s">
        <v>38</v>
      </c>
    </row>
    <row r="868" spans="1:23" x14ac:dyDescent="0.3">
      <c r="A868" t="s">
        <v>1345</v>
      </c>
      <c r="B868">
        <v>203</v>
      </c>
      <c r="C868">
        <v>92</v>
      </c>
      <c r="D868">
        <v>23324666</v>
      </c>
      <c r="E868" t="s">
        <v>24</v>
      </c>
      <c r="F868" t="s">
        <v>35</v>
      </c>
      <c r="L868" t="s">
        <v>1346</v>
      </c>
      <c r="M868">
        <v>97775</v>
      </c>
      <c r="N868">
        <v>211</v>
      </c>
      <c r="O868" t="s">
        <v>29</v>
      </c>
      <c r="P868" t="s">
        <v>545</v>
      </c>
      <c r="Q868" t="s">
        <v>213</v>
      </c>
      <c r="R868">
        <v>52000000</v>
      </c>
      <c r="S868">
        <v>2010</v>
      </c>
      <c r="T868">
        <v>6.5</v>
      </c>
      <c r="U868">
        <v>1.5</v>
      </c>
      <c r="V868">
        <v>-28675334</v>
      </c>
      <c r="W868" t="s">
        <v>38</v>
      </c>
    </row>
    <row r="869" spans="1:23" x14ac:dyDescent="0.3">
      <c r="A869" t="s">
        <v>1347</v>
      </c>
      <c r="B869">
        <v>127</v>
      </c>
      <c r="C869">
        <v>104</v>
      </c>
      <c r="D869">
        <v>23020488</v>
      </c>
      <c r="E869" t="s">
        <v>24</v>
      </c>
      <c r="F869" t="s">
        <v>48</v>
      </c>
      <c r="G869" t="s">
        <v>26</v>
      </c>
      <c r="L869" t="s">
        <v>1348</v>
      </c>
      <c r="M869">
        <v>42324</v>
      </c>
      <c r="N869">
        <v>180</v>
      </c>
      <c r="O869" t="s">
        <v>29</v>
      </c>
      <c r="P869" t="s">
        <v>30</v>
      </c>
      <c r="Q869" t="s">
        <v>31</v>
      </c>
      <c r="R869">
        <v>52000000</v>
      </c>
      <c r="S869">
        <v>2003</v>
      </c>
      <c r="T869">
        <v>5.5</v>
      </c>
      <c r="U869">
        <v>1.7</v>
      </c>
      <c r="V869">
        <v>-28979512</v>
      </c>
      <c r="W869" t="s">
        <v>38</v>
      </c>
    </row>
    <row r="870" spans="1:23" x14ac:dyDescent="0.3">
      <c r="A870" t="s">
        <v>949</v>
      </c>
      <c r="B870">
        <v>155</v>
      </c>
      <c r="C870">
        <v>116</v>
      </c>
      <c r="D870">
        <v>90567722</v>
      </c>
      <c r="E870" t="s">
        <v>48</v>
      </c>
      <c r="L870" t="s">
        <v>1349</v>
      </c>
      <c r="M870">
        <v>185878</v>
      </c>
      <c r="N870">
        <v>481</v>
      </c>
      <c r="O870" t="s">
        <v>29</v>
      </c>
      <c r="P870" t="s">
        <v>30</v>
      </c>
      <c r="Q870" t="s">
        <v>213</v>
      </c>
      <c r="R870">
        <v>51000000</v>
      </c>
      <c r="S870">
        <v>2000</v>
      </c>
      <c r="T870">
        <v>6.5</v>
      </c>
      <c r="U870">
        <v>1.9</v>
      </c>
      <c r="V870">
        <v>39567722</v>
      </c>
      <c r="W870" t="s">
        <v>21</v>
      </c>
    </row>
    <row r="871" spans="1:23" x14ac:dyDescent="0.3">
      <c r="A871" t="s">
        <v>1350</v>
      </c>
      <c r="B871">
        <v>98</v>
      </c>
      <c r="C871">
        <v>90</v>
      </c>
      <c r="D871">
        <v>72601713</v>
      </c>
      <c r="E871" t="s">
        <v>47</v>
      </c>
      <c r="F871" t="s">
        <v>48</v>
      </c>
      <c r="G871" t="s">
        <v>49</v>
      </c>
      <c r="L871" t="s">
        <v>1351</v>
      </c>
      <c r="M871">
        <v>21396</v>
      </c>
      <c r="N871">
        <v>155</v>
      </c>
      <c r="O871" t="s">
        <v>29</v>
      </c>
      <c r="P871" t="s">
        <v>244</v>
      </c>
      <c r="Q871" t="s">
        <v>52</v>
      </c>
      <c r="R871">
        <v>51000000</v>
      </c>
      <c r="S871">
        <v>2006</v>
      </c>
      <c r="T871">
        <v>5.6</v>
      </c>
      <c r="U871">
        <v>1.5</v>
      </c>
      <c r="V871">
        <v>21601713</v>
      </c>
      <c r="W871" t="s">
        <v>21</v>
      </c>
    </row>
    <row r="872" spans="1:23" x14ac:dyDescent="0.3">
      <c r="A872" t="s">
        <v>97</v>
      </c>
      <c r="B872">
        <v>299</v>
      </c>
      <c r="C872">
        <v>130</v>
      </c>
      <c r="D872">
        <v>296623634</v>
      </c>
      <c r="E872" t="s">
        <v>25</v>
      </c>
      <c r="F872" t="s">
        <v>55</v>
      </c>
      <c r="G872" t="s">
        <v>26</v>
      </c>
      <c r="H872" t="s">
        <v>44</v>
      </c>
      <c r="L872" t="s">
        <v>1352</v>
      </c>
      <c r="M872">
        <v>220758</v>
      </c>
      <c r="N872">
        <v>919</v>
      </c>
      <c r="O872" t="s">
        <v>29</v>
      </c>
      <c r="P872" t="s">
        <v>30</v>
      </c>
      <c r="Q872" t="s">
        <v>31</v>
      </c>
      <c r="R872">
        <v>50000000</v>
      </c>
      <c r="S872">
        <v>2009</v>
      </c>
      <c r="T872">
        <v>4.5999999999999996</v>
      </c>
      <c r="U872">
        <v>2.2000000000000002</v>
      </c>
      <c r="V872">
        <v>246623634</v>
      </c>
      <c r="W872" t="s">
        <v>21</v>
      </c>
    </row>
    <row r="873" spans="1:23" x14ac:dyDescent="0.3">
      <c r="A873" t="s">
        <v>82</v>
      </c>
      <c r="B873">
        <v>212</v>
      </c>
      <c r="C873">
        <v>90</v>
      </c>
      <c r="D873">
        <v>267652016</v>
      </c>
      <c r="E873" t="s">
        <v>25</v>
      </c>
      <c r="F873" t="s">
        <v>47</v>
      </c>
      <c r="G873" t="s">
        <v>48</v>
      </c>
      <c r="H873" t="s">
        <v>49</v>
      </c>
      <c r="I873" t="s">
        <v>26</v>
      </c>
      <c r="L873" t="s">
        <v>1353</v>
      </c>
      <c r="M873">
        <v>467113</v>
      </c>
      <c r="N873">
        <v>945</v>
      </c>
      <c r="O873" t="s">
        <v>29</v>
      </c>
      <c r="P873" t="s">
        <v>30</v>
      </c>
      <c r="Q873" t="s">
        <v>52</v>
      </c>
      <c r="R873">
        <v>60000000</v>
      </c>
      <c r="S873">
        <v>2001</v>
      </c>
      <c r="T873">
        <v>7.9</v>
      </c>
      <c r="U873">
        <v>1.5</v>
      </c>
      <c r="V873">
        <v>207652016</v>
      </c>
      <c r="W873" t="s">
        <v>21</v>
      </c>
    </row>
    <row r="874" spans="1:23" x14ac:dyDescent="0.3">
      <c r="A874" t="s">
        <v>1354</v>
      </c>
      <c r="B874">
        <v>413</v>
      </c>
      <c r="C874">
        <v>106</v>
      </c>
      <c r="D874">
        <v>62453315</v>
      </c>
      <c r="E874" t="s">
        <v>44</v>
      </c>
      <c r="F874" t="s">
        <v>27</v>
      </c>
      <c r="G874" t="s">
        <v>35</v>
      </c>
      <c r="L874" t="s">
        <v>1355</v>
      </c>
      <c r="M874">
        <v>200035</v>
      </c>
      <c r="N874">
        <v>407</v>
      </c>
      <c r="O874" t="s">
        <v>29</v>
      </c>
      <c r="P874" t="s">
        <v>30</v>
      </c>
      <c r="Q874" t="s">
        <v>31</v>
      </c>
      <c r="R874">
        <v>50200000</v>
      </c>
      <c r="S874">
        <v>2011</v>
      </c>
      <c r="T874">
        <v>7.1</v>
      </c>
      <c r="U874">
        <v>1.8</v>
      </c>
      <c r="V874">
        <v>12253315</v>
      </c>
      <c r="W874" t="s">
        <v>21</v>
      </c>
    </row>
    <row r="875" spans="1:23" x14ac:dyDescent="0.3">
      <c r="A875" t="s">
        <v>183</v>
      </c>
      <c r="B875">
        <v>67</v>
      </c>
      <c r="C875">
        <v>155</v>
      </c>
      <c r="D875">
        <v>165500000</v>
      </c>
      <c r="E875" t="s">
        <v>24</v>
      </c>
      <c r="F875" t="s">
        <v>25</v>
      </c>
      <c r="G875" t="s">
        <v>55</v>
      </c>
      <c r="H875" t="s">
        <v>44</v>
      </c>
      <c r="L875" t="s">
        <v>1356</v>
      </c>
      <c r="M875">
        <v>145257</v>
      </c>
      <c r="N875">
        <v>322</v>
      </c>
      <c r="O875" t="s">
        <v>29</v>
      </c>
      <c r="P875" t="s">
        <v>30</v>
      </c>
      <c r="Q875" t="s">
        <v>31</v>
      </c>
      <c r="R875">
        <v>48000000</v>
      </c>
      <c r="S875">
        <v>1991</v>
      </c>
      <c r="T875">
        <v>6.9</v>
      </c>
      <c r="U875">
        <v>2.6</v>
      </c>
      <c r="V875">
        <v>117500000</v>
      </c>
      <c r="W875" t="s">
        <v>21</v>
      </c>
    </row>
    <row r="876" spans="1:23" x14ac:dyDescent="0.3">
      <c r="A876" t="s">
        <v>909</v>
      </c>
      <c r="B876">
        <v>109</v>
      </c>
      <c r="C876">
        <v>139</v>
      </c>
      <c r="D876">
        <v>153620822</v>
      </c>
      <c r="E876" t="s">
        <v>48</v>
      </c>
      <c r="F876" t="s">
        <v>55</v>
      </c>
      <c r="G876" t="s">
        <v>44</v>
      </c>
      <c r="H876" t="s">
        <v>61</v>
      </c>
      <c r="L876" t="s">
        <v>1357</v>
      </c>
      <c r="M876">
        <v>189923</v>
      </c>
      <c r="N876">
        <v>318</v>
      </c>
      <c r="O876" t="s">
        <v>29</v>
      </c>
      <c r="P876" t="s">
        <v>30</v>
      </c>
      <c r="Q876" t="s">
        <v>213</v>
      </c>
      <c r="R876">
        <v>50000000</v>
      </c>
      <c r="S876">
        <v>1996</v>
      </c>
      <c r="T876">
        <v>7.3</v>
      </c>
      <c r="U876">
        <v>2.2999999999999998</v>
      </c>
      <c r="V876">
        <v>103620822</v>
      </c>
      <c r="W876" t="s">
        <v>21</v>
      </c>
    </row>
    <row r="877" spans="1:23" x14ac:dyDescent="0.3">
      <c r="A877" t="s">
        <v>967</v>
      </c>
      <c r="B877">
        <v>457</v>
      </c>
      <c r="C877">
        <v>112</v>
      </c>
      <c r="D877">
        <v>218628680</v>
      </c>
      <c r="E877" t="s">
        <v>48</v>
      </c>
      <c r="F877" t="s">
        <v>26</v>
      </c>
      <c r="L877" t="s">
        <v>1358</v>
      </c>
      <c r="M877">
        <v>471644</v>
      </c>
      <c r="N877">
        <v>623</v>
      </c>
      <c r="O877" t="s">
        <v>29</v>
      </c>
      <c r="P877" t="s">
        <v>30</v>
      </c>
      <c r="Q877" t="s">
        <v>213</v>
      </c>
      <c r="R877">
        <v>50000000</v>
      </c>
      <c r="S877">
        <v>2012</v>
      </c>
      <c r="T877">
        <v>7</v>
      </c>
      <c r="U877">
        <v>1.9</v>
      </c>
      <c r="V877">
        <v>168628680</v>
      </c>
      <c r="W877" t="s">
        <v>21</v>
      </c>
    </row>
    <row r="878" spans="1:23" x14ac:dyDescent="0.3">
      <c r="A878" t="s">
        <v>417</v>
      </c>
      <c r="B878">
        <v>156</v>
      </c>
      <c r="C878">
        <v>139</v>
      </c>
      <c r="D878">
        <v>147637474</v>
      </c>
      <c r="E878" t="s">
        <v>48</v>
      </c>
      <c r="F878" t="s">
        <v>55</v>
      </c>
      <c r="G878" t="s">
        <v>44</v>
      </c>
      <c r="L878" t="s">
        <v>1359</v>
      </c>
      <c r="M878">
        <v>224671</v>
      </c>
      <c r="N878">
        <v>470</v>
      </c>
      <c r="O878" t="s">
        <v>29</v>
      </c>
      <c r="P878" t="s">
        <v>30</v>
      </c>
      <c r="Q878" t="s">
        <v>31</v>
      </c>
      <c r="R878">
        <v>50000000</v>
      </c>
      <c r="S878">
        <v>1997</v>
      </c>
      <c r="T878">
        <v>7.7</v>
      </c>
      <c r="U878">
        <v>2.2999999999999998</v>
      </c>
      <c r="V878">
        <v>97637474</v>
      </c>
      <c r="W878" t="s">
        <v>21</v>
      </c>
    </row>
    <row r="879" spans="1:23" x14ac:dyDescent="0.3">
      <c r="A879" t="s">
        <v>179</v>
      </c>
      <c r="B879">
        <v>55</v>
      </c>
      <c r="C879">
        <v>115</v>
      </c>
      <c r="D879">
        <v>135014968</v>
      </c>
      <c r="E879" t="s">
        <v>242</v>
      </c>
      <c r="F879" t="s">
        <v>48</v>
      </c>
      <c r="G879" t="s">
        <v>55</v>
      </c>
      <c r="H879" t="s">
        <v>44</v>
      </c>
      <c r="L879" t="s">
        <v>1360</v>
      </c>
      <c r="M879">
        <v>80580</v>
      </c>
      <c r="N879">
        <v>375</v>
      </c>
      <c r="O879" t="s">
        <v>29</v>
      </c>
      <c r="P879" t="s">
        <v>30</v>
      </c>
      <c r="Q879" t="s">
        <v>31</v>
      </c>
      <c r="R879">
        <v>50000000</v>
      </c>
      <c r="S879">
        <v>1998</v>
      </c>
      <c r="T879">
        <v>6.7</v>
      </c>
      <c r="U879">
        <v>1.9</v>
      </c>
      <c r="V879">
        <v>85014968</v>
      </c>
      <c r="W879" t="s">
        <v>21</v>
      </c>
    </row>
    <row r="880" spans="1:23" x14ac:dyDescent="0.3">
      <c r="A880" t="s">
        <v>499</v>
      </c>
      <c r="B880">
        <v>272</v>
      </c>
      <c r="C880">
        <v>143</v>
      </c>
      <c r="D880">
        <v>2175312</v>
      </c>
      <c r="E880" t="s">
        <v>48</v>
      </c>
      <c r="L880" t="s">
        <v>1361</v>
      </c>
      <c r="M880">
        <v>131227</v>
      </c>
      <c r="N880">
        <v>346</v>
      </c>
      <c r="O880" t="s">
        <v>29</v>
      </c>
      <c r="P880" t="s">
        <v>30</v>
      </c>
      <c r="Q880" t="s">
        <v>31</v>
      </c>
      <c r="R880">
        <v>50000000</v>
      </c>
      <c r="S880">
        <v>2013</v>
      </c>
      <c r="T880">
        <v>6.3</v>
      </c>
      <c r="U880">
        <v>2.4</v>
      </c>
      <c r="V880">
        <v>-47824688</v>
      </c>
      <c r="W880" t="s">
        <v>38</v>
      </c>
    </row>
    <row r="881" spans="1:23" x14ac:dyDescent="0.3">
      <c r="A881" t="s">
        <v>766</v>
      </c>
      <c r="B881">
        <v>117</v>
      </c>
      <c r="C881">
        <v>96</v>
      </c>
      <c r="D881">
        <v>126203320</v>
      </c>
      <c r="E881" t="s">
        <v>48</v>
      </c>
      <c r="F881" t="s">
        <v>44</v>
      </c>
      <c r="L881" t="s">
        <v>1362</v>
      </c>
      <c r="M881">
        <v>110432</v>
      </c>
      <c r="N881">
        <v>309</v>
      </c>
      <c r="O881" t="s">
        <v>29</v>
      </c>
      <c r="P881" t="s">
        <v>30</v>
      </c>
      <c r="Q881" t="s">
        <v>31</v>
      </c>
      <c r="R881">
        <v>50000000</v>
      </c>
      <c r="S881">
        <v>2002</v>
      </c>
      <c r="T881">
        <v>5.8</v>
      </c>
      <c r="U881">
        <v>1.6</v>
      </c>
      <c r="V881">
        <v>76203320</v>
      </c>
      <c r="W881" t="s">
        <v>21</v>
      </c>
    </row>
    <row r="882" spans="1:23" x14ac:dyDescent="0.3">
      <c r="A882" t="s">
        <v>138</v>
      </c>
      <c r="B882">
        <v>539</v>
      </c>
      <c r="C882">
        <v>112</v>
      </c>
      <c r="D882">
        <v>126975169</v>
      </c>
      <c r="E882" t="s">
        <v>60</v>
      </c>
      <c r="F882" t="s">
        <v>27</v>
      </c>
      <c r="G882" t="s">
        <v>35</v>
      </c>
      <c r="L882" t="s">
        <v>1363</v>
      </c>
      <c r="M882">
        <v>287822</v>
      </c>
      <c r="N882">
        <v>849</v>
      </c>
      <c r="O882" t="s">
        <v>29</v>
      </c>
      <c r="P882" t="s">
        <v>30</v>
      </c>
      <c r="Q882" t="s">
        <v>31</v>
      </c>
      <c r="R882">
        <v>50000000</v>
      </c>
      <c r="S882">
        <v>2011</v>
      </c>
      <c r="T882">
        <v>7.1</v>
      </c>
      <c r="U882">
        <v>1.9</v>
      </c>
      <c r="V882">
        <v>76975169</v>
      </c>
      <c r="W882" t="s">
        <v>21</v>
      </c>
    </row>
    <row r="883" spans="1:23" x14ac:dyDescent="0.3">
      <c r="A883" t="s">
        <v>445</v>
      </c>
      <c r="B883">
        <v>169</v>
      </c>
      <c r="C883">
        <v>131</v>
      </c>
      <c r="D883">
        <v>125548685</v>
      </c>
      <c r="E883" t="s">
        <v>242</v>
      </c>
      <c r="F883" t="s">
        <v>55</v>
      </c>
      <c r="L883" t="s">
        <v>1364</v>
      </c>
      <c r="M883">
        <v>135246</v>
      </c>
      <c r="N883">
        <v>498</v>
      </c>
      <c r="O883" t="s">
        <v>29</v>
      </c>
      <c r="P883" t="s">
        <v>30</v>
      </c>
      <c r="Q883" t="s">
        <v>213</v>
      </c>
      <c r="R883">
        <v>52000000</v>
      </c>
      <c r="S883">
        <v>2000</v>
      </c>
      <c r="T883">
        <v>7.3</v>
      </c>
      <c r="U883">
        <v>2.2000000000000002</v>
      </c>
      <c r="V883">
        <v>73548685</v>
      </c>
      <c r="W883" t="s">
        <v>21</v>
      </c>
    </row>
    <row r="884" spans="1:23" x14ac:dyDescent="0.3">
      <c r="A884" t="s">
        <v>1155</v>
      </c>
      <c r="B884">
        <v>140</v>
      </c>
      <c r="C884">
        <v>116</v>
      </c>
      <c r="D884">
        <v>105807520</v>
      </c>
      <c r="E884" t="s">
        <v>48</v>
      </c>
      <c r="F884" t="s">
        <v>44</v>
      </c>
      <c r="L884" t="s">
        <v>1365</v>
      </c>
      <c r="M884">
        <v>156717</v>
      </c>
      <c r="N884">
        <v>357</v>
      </c>
      <c r="O884" t="s">
        <v>29</v>
      </c>
      <c r="P884" t="s">
        <v>30</v>
      </c>
      <c r="Q884" t="s">
        <v>31</v>
      </c>
      <c r="R884">
        <v>50000000</v>
      </c>
      <c r="S884">
        <v>2003</v>
      </c>
      <c r="T884">
        <v>6.4</v>
      </c>
      <c r="U884">
        <v>1.9</v>
      </c>
      <c r="V884">
        <v>55807520</v>
      </c>
      <c r="W884" t="s">
        <v>21</v>
      </c>
    </row>
    <row r="885" spans="1:23" x14ac:dyDescent="0.3">
      <c r="A885" t="s">
        <v>597</v>
      </c>
      <c r="B885">
        <v>330</v>
      </c>
      <c r="C885">
        <v>112</v>
      </c>
      <c r="D885">
        <v>191616238</v>
      </c>
      <c r="E885" t="s">
        <v>24</v>
      </c>
      <c r="F885" t="s">
        <v>48</v>
      </c>
      <c r="G885" t="s">
        <v>56</v>
      </c>
      <c r="L885" t="s">
        <v>1366</v>
      </c>
      <c r="M885">
        <v>258186</v>
      </c>
      <c r="N885">
        <v>322</v>
      </c>
      <c r="O885" t="s">
        <v>29</v>
      </c>
      <c r="P885" t="s">
        <v>30</v>
      </c>
      <c r="Q885" t="s">
        <v>213</v>
      </c>
      <c r="R885">
        <v>50000000</v>
      </c>
      <c r="S885">
        <v>2014</v>
      </c>
      <c r="T885">
        <v>7.1</v>
      </c>
      <c r="U885">
        <v>1.9</v>
      </c>
      <c r="V885">
        <v>141616238</v>
      </c>
      <c r="W885" t="s">
        <v>21</v>
      </c>
    </row>
    <row r="886" spans="1:23" x14ac:dyDescent="0.3">
      <c r="A886" t="s">
        <v>1367</v>
      </c>
      <c r="B886">
        <v>120</v>
      </c>
      <c r="C886">
        <v>123</v>
      </c>
      <c r="D886">
        <v>105264608</v>
      </c>
      <c r="E886" t="s">
        <v>55</v>
      </c>
      <c r="F886" t="s">
        <v>26</v>
      </c>
      <c r="G886" t="s">
        <v>57</v>
      </c>
      <c r="L886" t="s">
        <v>1368</v>
      </c>
      <c r="M886">
        <v>239752</v>
      </c>
      <c r="N886">
        <v>406</v>
      </c>
      <c r="O886" t="s">
        <v>29</v>
      </c>
      <c r="P886" t="s">
        <v>30</v>
      </c>
      <c r="Q886" t="s">
        <v>213</v>
      </c>
      <c r="R886">
        <v>60000000</v>
      </c>
      <c r="S886">
        <v>1994</v>
      </c>
      <c r="T886">
        <v>7.6</v>
      </c>
      <c r="U886">
        <v>2</v>
      </c>
      <c r="V886">
        <v>45264608</v>
      </c>
      <c r="W886" t="s">
        <v>21</v>
      </c>
    </row>
    <row r="887" spans="1:23" x14ac:dyDescent="0.3">
      <c r="A887" t="s">
        <v>353</v>
      </c>
      <c r="B887">
        <v>190</v>
      </c>
      <c r="C887">
        <v>104</v>
      </c>
      <c r="D887">
        <v>97680195</v>
      </c>
      <c r="E887" t="s">
        <v>48</v>
      </c>
      <c r="F887" t="s">
        <v>44</v>
      </c>
      <c r="L887" t="s">
        <v>1369</v>
      </c>
      <c r="M887">
        <v>271691</v>
      </c>
      <c r="N887">
        <v>243</v>
      </c>
      <c r="O887" t="s">
        <v>29</v>
      </c>
      <c r="P887" t="s">
        <v>30</v>
      </c>
      <c r="Q887" t="s">
        <v>31</v>
      </c>
      <c r="R887">
        <v>70000000</v>
      </c>
      <c r="S887">
        <v>2008</v>
      </c>
      <c r="T887">
        <v>6.8</v>
      </c>
      <c r="U887">
        <v>1.7</v>
      </c>
      <c r="V887">
        <v>27680195</v>
      </c>
      <c r="W887" t="s">
        <v>21</v>
      </c>
    </row>
    <row r="888" spans="1:23" x14ac:dyDescent="0.3">
      <c r="A888" t="s">
        <v>1370</v>
      </c>
      <c r="B888">
        <v>177</v>
      </c>
      <c r="C888">
        <v>107</v>
      </c>
      <c r="D888">
        <v>126088877</v>
      </c>
      <c r="E888" t="s">
        <v>24</v>
      </c>
      <c r="F888" t="s">
        <v>48</v>
      </c>
      <c r="G888" t="s">
        <v>56</v>
      </c>
      <c r="L888" t="s">
        <v>1371</v>
      </c>
      <c r="M888">
        <v>33354</v>
      </c>
      <c r="N888">
        <v>110</v>
      </c>
      <c r="O888" t="s">
        <v>29</v>
      </c>
      <c r="P888" t="s">
        <v>30</v>
      </c>
      <c r="Q888" t="s">
        <v>31</v>
      </c>
      <c r="R888">
        <v>50000000</v>
      </c>
      <c r="S888">
        <v>2016</v>
      </c>
      <c r="T888">
        <v>6.6</v>
      </c>
      <c r="U888">
        <v>1.8</v>
      </c>
      <c r="V888">
        <v>76088877</v>
      </c>
      <c r="W888" t="s">
        <v>21</v>
      </c>
    </row>
    <row r="889" spans="1:23" x14ac:dyDescent="0.3">
      <c r="A889" t="s">
        <v>374</v>
      </c>
      <c r="B889">
        <v>65</v>
      </c>
      <c r="C889">
        <v>124</v>
      </c>
      <c r="D889">
        <v>91030827</v>
      </c>
      <c r="E889" t="s">
        <v>48</v>
      </c>
      <c r="F889" t="s">
        <v>55</v>
      </c>
      <c r="L889" t="s">
        <v>1372</v>
      </c>
      <c r="M889">
        <v>46482</v>
      </c>
      <c r="N889">
        <v>252</v>
      </c>
      <c r="O889" t="s">
        <v>29</v>
      </c>
      <c r="P889" t="s">
        <v>30</v>
      </c>
      <c r="Q889" t="s">
        <v>31</v>
      </c>
      <c r="R889">
        <v>50000000</v>
      </c>
      <c r="S889">
        <v>1998</v>
      </c>
      <c r="T889">
        <v>6.7</v>
      </c>
      <c r="U889">
        <v>2.1</v>
      </c>
      <c r="V889">
        <v>41030827</v>
      </c>
      <c r="W889" t="s">
        <v>21</v>
      </c>
    </row>
    <row r="890" spans="1:23" x14ac:dyDescent="0.3">
      <c r="A890" t="s">
        <v>1223</v>
      </c>
      <c r="B890">
        <v>145</v>
      </c>
      <c r="C890">
        <v>96</v>
      </c>
      <c r="D890">
        <v>150315155</v>
      </c>
      <c r="E890" t="s">
        <v>48</v>
      </c>
      <c r="F890" t="s">
        <v>49</v>
      </c>
      <c r="L890" t="s">
        <v>1373</v>
      </c>
      <c r="M890">
        <v>54010</v>
      </c>
      <c r="N890">
        <v>130</v>
      </c>
      <c r="O890" t="s">
        <v>29</v>
      </c>
      <c r="P890" t="s">
        <v>30</v>
      </c>
      <c r="Q890" t="s">
        <v>31</v>
      </c>
      <c r="R890">
        <v>50000000</v>
      </c>
      <c r="S890">
        <v>2015</v>
      </c>
      <c r="T890">
        <v>6.1</v>
      </c>
      <c r="U890">
        <v>1.6</v>
      </c>
      <c r="V890">
        <v>100315155</v>
      </c>
      <c r="W890" t="s">
        <v>21</v>
      </c>
    </row>
    <row r="891" spans="1:23" x14ac:dyDescent="0.3">
      <c r="A891" t="s">
        <v>85</v>
      </c>
      <c r="B891">
        <v>321</v>
      </c>
      <c r="C891">
        <v>125</v>
      </c>
      <c r="D891">
        <v>127997349</v>
      </c>
      <c r="E891" t="s">
        <v>25</v>
      </c>
      <c r="F891" t="s">
        <v>48</v>
      </c>
      <c r="G891" t="s">
        <v>55</v>
      </c>
      <c r="H891" t="s">
        <v>26</v>
      </c>
      <c r="I891" t="s">
        <v>50</v>
      </c>
      <c r="L891" t="s">
        <v>1374</v>
      </c>
      <c r="M891">
        <v>101178</v>
      </c>
      <c r="N891">
        <v>779</v>
      </c>
      <c r="O891" t="s">
        <v>29</v>
      </c>
      <c r="P891" t="s">
        <v>30</v>
      </c>
      <c r="Q891" t="s">
        <v>52</v>
      </c>
      <c r="R891">
        <v>50000000</v>
      </c>
      <c r="S891">
        <v>2014</v>
      </c>
      <c r="T891">
        <v>6</v>
      </c>
      <c r="U891">
        <v>2.1</v>
      </c>
      <c r="V891">
        <v>77997349</v>
      </c>
      <c r="W891" t="s">
        <v>21</v>
      </c>
    </row>
    <row r="892" spans="1:23" x14ac:dyDescent="0.3">
      <c r="A892" t="s">
        <v>1375</v>
      </c>
      <c r="B892">
        <v>230</v>
      </c>
      <c r="C892">
        <v>129</v>
      </c>
      <c r="D892">
        <v>88504640</v>
      </c>
      <c r="E892" t="s">
        <v>56</v>
      </c>
      <c r="F892" t="s">
        <v>55</v>
      </c>
      <c r="G892" t="s">
        <v>60</v>
      </c>
      <c r="H892" t="s">
        <v>35</v>
      </c>
      <c r="L892" t="s">
        <v>1376</v>
      </c>
      <c r="M892">
        <v>273108</v>
      </c>
      <c r="N892">
        <v>646</v>
      </c>
      <c r="O892" t="s">
        <v>29</v>
      </c>
      <c r="P892" t="s">
        <v>30</v>
      </c>
      <c r="Q892" t="s">
        <v>213</v>
      </c>
      <c r="R892">
        <v>45000000</v>
      </c>
      <c r="S892">
        <v>2006</v>
      </c>
      <c r="T892">
        <v>7.6</v>
      </c>
      <c r="U892">
        <v>2.2000000000000002</v>
      </c>
      <c r="V892">
        <v>43504640</v>
      </c>
      <c r="W892" t="s">
        <v>21</v>
      </c>
    </row>
    <row r="893" spans="1:23" x14ac:dyDescent="0.3">
      <c r="A893" t="s">
        <v>1377</v>
      </c>
      <c r="B893">
        <v>143</v>
      </c>
      <c r="C893">
        <v>90</v>
      </c>
      <c r="D893">
        <v>81517441</v>
      </c>
      <c r="E893" t="s">
        <v>24</v>
      </c>
      <c r="F893" t="s">
        <v>56</v>
      </c>
      <c r="G893" t="s">
        <v>55</v>
      </c>
      <c r="H893" t="s">
        <v>35</v>
      </c>
      <c r="L893" t="s">
        <v>1378</v>
      </c>
      <c r="M893">
        <v>111368</v>
      </c>
      <c r="N893">
        <v>394</v>
      </c>
      <c r="O893" t="s">
        <v>29</v>
      </c>
      <c r="P893" t="s">
        <v>30</v>
      </c>
      <c r="Q893" t="s">
        <v>213</v>
      </c>
      <c r="R893">
        <v>50000000</v>
      </c>
      <c r="S893">
        <v>1999</v>
      </c>
      <c r="T893">
        <v>7.1</v>
      </c>
      <c r="U893">
        <v>1.5</v>
      </c>
      <c r="V893">
        <v>31517441</v>
      </c>
      <c r="W893" t="s">
        <v>21</v>
      </c>
    </row>
    <row r="894" spans="1:23" x14ac:dyDescent="0.3">
      <c r="A894" t="s">
        <v>1379</v>
      </c>
      <c r="B894">
        <v>55</v>
      </c>
      <c r="C894">
        <v>109</v>
      </c>
      <c r="D894">
        <v>81022333</v>
      </c>
      <c r="E894" t="s">
        <v>24</v>
      </c>
      <c r="F894" t="s">
        <v>25</v>
      </c>
      <c r="G894" t="s">
        <v>60</v>
      </c>
      <c r="H894" t="s">
        <v>27</v>
      </c>
      <c r="L894" t="s">
        <v>1380</v>
      </c>
      <c r="M894">
        <v>34471</v>
      </c>
      <c r="N894">
        <v>147</v>
      </c>
      <c r="O894" t="s">
        <v>29</v>
      </c>
      <c r="P894" t="s">
        <v>30</v>
      </c>
      <c r="Q894" t="s">
        <v>31</v>
      </c>
      <c r="R894">
        <v>50000000</v>
      </c>
      <c r="S894">
        <v>1995</v>
      </c>
      <c r="T894">
        <v>5</v>
      </c>
      <c r="U894">
        <v>1.8</v>
      </c>
      <c r="V894">
        <v>31022333</v>
      </c>
      <c r="W894" t="s">
        <v>21</v>
      </c>
    </row>
    <row r="895" spans="1:23" x14ac:dyDescent="0.3">
      <c r="A895" t="s">
        <v>319</v>
      </c>
      <c r="B895">
        <v>279</v>
      </c>
      <c r="C895">
        <v>121</v>
      </c>
      <c r="D895">
        <v>79948113</v>
      </c>
      <c r="E895" t="s">
        <v>55</v>
      </c>
      <c r="F895" t="s">
        <v>60</v>
      </c>
      <c r="G895" t="s">
        <v>27</v>
      </c>
      <c r="H895" t="s">
        <v>35</v>
      </c>
      <c r="L895" t="s">
        <v>1381</v>
      </c>
      <c r="M895">
        <v>186879</v>
      </c>
      <c r="N895">
        <v>791</v>
      </c>
      <c r="O895" t="s">
        <v>29</v>
      </c>
      <c r="P895" t="s">
        <v>30</v>
      </c>
      <c r="Q895" t="s">
        <v>31</v>
      </c>
      <c r="R895">
        <v>50000000</v>
      </c>
      <c r="S895">
        <v>2009</v>
      </c>
      <c r="T895">
        <v>6.2</v>
      </c>
      <c r="U895">
        <v>2</v>
      </c>
      <c r="V895">
        <v>29948113</v>
      </c>
      <c r="W895" t="s">
        <v>21</v>
      </c>
    </row>
    <row r="896" spans="1:23" x14ac:dyDescent="0.3">
      <c r="A896" t="s">
        <v>1263</v>
      </c>
      <c r="B896">
        <v>143</v>
      </c>
      <c r="C896">
        <v>95</v>
      </c>
      <c r="D896">
        <v>88658172</v>
      </c>
      <c r="E896" t="s">
        <v>48</v>
      </c>
      <c r="F896" t="s">
        <v>44</v>
      </c>
      <c r="L896" t="s">
        <v>1382</v>
      </c>
      <c r="M896">
        <v>58412</v>
      </c>
      <c r="N896">
        <v>242</v>
      </c>
      <c r="O896" t="s">
        <v>29</v>
      </c>
      <c r="P896" t="s">
        <v>30</v>
      </c>
      <c r="Q896" t="s">
        <v>31</v>
      </c>
      <c r="R896">
        <v>50000000</v>
      </c>
      <c r="S896">
        <v>2006</v>
      </c>
      <c r="T896">
        <v>5.6</v>
      </c>
      <c r="U896">
        <v>1.6</v>
      </c>
      <c r="V896">
        <v>38658172</v>
      </c>
      <c r="W896" t="s">
        <v>21</v>
      </c>
    </row>
    <row r="897" spans="1:23" x14ac:dyDescent="0.3">
      <c r="A897" t="s">
        <v>1017</v>
      </c>
      <c r="B897">
        <v>310</v>
      </c>
      <c r="C897">
        <v>118</v>
      </c>
      <c r="D897">
        <v>84244877</v>
      </c>
      <c r="E897" t="s">
        <v>48</v>
      </c>
      <c r="F897" t="s">
        <v>55</v>
      </c>
      <c r="G897" t="s">
        <v>44</v>
      </c>
      <c r="L897" t="s">
        <v>1383</v>
      </c>
      <c r="M897">
        <v>375456</v>
      </c>
      <c r="N897">
        <v>292</v>
      </c>
      <c r="O897" t="s">
        <v>29</v>
      </c>
      <c r="P897" t="s">
        <v>30</v>
      </c>
      <c r="Q897" t="s">
        <v>31</v>
      </c>
      <c r="R897">
        <v>50000000</v>
      </c>
      <c r="S897">
        <v>2011</v>
      </c>
      <c r="T897">
        <v>7.4</v>
      </c>
      <c r="U897">
        <v>2</v>
      </c>
      <c r="V897">
        <v>34244877</v>
      </c>
      <c r="W897" t="s">
        <v>21</v>
      </c>
    </row>
    <row r="898" spans="1:23" x14ac:dyDescent="0.3">
      <c r="A898" t="s">
        <v>1384</v>
      </c>
      <c r="B898">
        <v>116</v>
      </c>
      <c r="C898">
        <v>80</v>
      </c>
      <c r="D898">
        <v>75367693</v>
      </c>
      <c r="E898" t="s">
        <v>47</v>
      </c>
      <c r="F898" t="s">
        <v>48</v>
      </c>
      <c r="G898" t="s">
        <v>49</v>
      </c>
      <c r="H898" t="s">
        <v>26</v>
      </c>
      <c r="L898" t="s">
        <v>1385</v>
      </c>
      <c r="M898">
        <v>58961</v>
      </c>
      <c r="N898">
        <v>232</v>
      </c>
      <c r="O898" t="s">
        <v>29</v>
      </c>
      <c r="P898" t="s">
        <v>30</v>
      </c>
      <c r="Q898" t="s">
        <v>52</v>
      </c>
      <c r="R898">
        <v>35000000</v>
      </c>
      <c r="S898">
        <v>2004</v>
      </c>
      <c r="T898">
        <v>5</v>
      </c>
      <c r="U898">
        <v>1.3</v>
      </c>
      <c r="V898">
        <v>40367693</v>
      </c>
      <c r="W898" t="s">
        <v>21</v>
      </c>
    </row>
    <row r="899" spans="1:23" x14ac:dyDescent="0.3">
      <c r="A899" t="s">
        <v>1386</v>
      </c>
      <c r="B899">
        <v>105</v>
      </c>
      <c r="C899">
        <v>99</v>
      </c>
      <c r="D899">
        <v>73701902</v>
      </c>
      <c r="E899" t="s">
        <v>48</v>
      </c>
      <c r="F899" t="s">
        <v>49</v>
      </c>
      <c r="L899" t="s">
        <v>1387</v>
      </c>
      <c r="M899">
        <v>27548</v>
      </c>
      <c r="N899">
        <v>209</v>
      </c>
      <c r="O899" t="s">
        <v>29</v>
      </c>
      <c r="P899" t="s">
        <v>30</v>
      </c>
      <c r="Q899" t="s">
        <v>52</v>
      </c>
      <c r="R899">
        <v>60000000</v>
      </c>
      <c r="S899">
        <v>2004</v>
      </c>
      <c r="T899">
        <v>5.2</v>
      </c>
      <c r="U899">
        <v>1.6</v>
      </c>
      <c r="V899">
        <v>13701902</v>
      </c>
      <c r="W899" t="s">
        <v>21</v>
      </c>
    </row>
    <row r="900" spans="1:23" x14ac:dyDescent="0.3">
      <c r="A900" t="s">
        <v>1388</v>
      </c>
      <c r="B900">
        <v>419</v>
      </c>
      <c r="C900">
        <v>133</v>
      </c>
      <c r="D900">
        <v>75605492</v>
      </c>
      <c r="E900" t="s">
        <v>242</v>
      </c>
      <c r="F900" t="s">
        <v>55</v>
      </c>
      <c r="G900" t="s">
        <v>61</v>
      </c>
      <c r="L900" t="s">
        <v>1389</v>
      </c>
      <c r="M900">
        <v>283563</v>
      </c>
      <c r="N900">
        <v>312</v>
      </c>
      <c r="O900" t="s">
        <v>29</v>
      </c>
      <c r="P900" t="s">
        <v>30</v>
      </c>
      <c r="Q900" t="s">
        <v>31</v>
      </c>
      <c r="R900">
        <v>50000000</v>
      </c>
      <c r="S900">
        <v>2011</v>
      </c>
      <c r="T900">
        <v>7.6</v>
      </c>
      <c r="U900">
        <v>2.2000000000000002</v>
      </c>
      <c r="V900">
        <v>25605492</v>
      </c>
      <c r="W900" t="s">
        <v>21</v>
      </c>
    </row>
    <row r="901" spans="1:23" x14ac:dyDescent="0.3">
      <c r="A901" t="s">
        <v>227</v>
      </c>
      <c r="B901">
        <v>64</v>
      </c>
      <c r="C901">
        <v>127</v>
      </c>
      <c r="D901">
        <v>67823573</v>
      </c>
      <c r="E901" t="s">
        <v>24</v>
      </c>
      <c r="F901" t="s">
        <v>55</v>
      </c>
      <c r="G901" t="s">
        <v>35</v>
      </c>
      <c r="L901" t="s">
        <v>1390</v>
      </c>
      <c r="M901">
        <v>91176</v>
      </c>
      <c r="N901">
        <v>130</v>
      </c>
      <c r="O901" t="s">
        <v>29</v>
      </c>
      <c r="P901" t="s">
        <v>30</v>
      </c>
      <c r="Q901" t="s">
        <v>213</v>
      </c>
      <c r="R901">
        <v>50000000</v>
      </c>
      <c r="S901">
        <v>1995</v>
      </c>
      <c r="T901">
        <v>6.6</v>
      </c>
      <c r="U901">
        <v>2.1</v>
      </c>
      <c r="V901">
        <v>17823573</v>
      </c>
      <c r="W901" t="s">
        <v>21</v>
      </c>
    </row>
    <row r="902" spans="1:23" x14ac:dyDescent="0.3">
      <c r="A902" t="s">
        <v>1391</v>
      </c>
      <c r="B902">
        <v>359</v>
      </c>
      <c r="C902">
        <v>106</v>
      </c>
      <c r="D902">
        <v>91439400</v>
      </c>
      <c r="E902" t="s">
        <v>24</v>
      </c>
      <c r="F902" t="s">
        <v>60</v>
      </c>
      <c r="G902" t="s">
        <v>35</v>
      </c>
      <c r="L902" t="s">
        <v>1392</v>
      </c>
      <c r="M902">
        <v>200647</v>
      </c>
      <c r="N902">
        <v>384</v>
      </c>
      <c r="O902" t="s">
        <v>29</v>
      </c>
      <c r="P902" t="s">
        <v>37</v>
      </c>
      <c r="Q902" t="s">
        <v>31</v>
      </c>
      <c r="R902">
        <v>50000000</v>
      </c>
      <c r="S902">
        <v>2014</v>
      </c>
      <c r="T902">
        <v>7</v>
      </c>
      <c r="U902">
        <v>1.8</v>
      </c>
      <c r="V902">
        <v>41439400</v>
      </c>
      <c r="W902" t="s">
        <v>21</v>
      </c>
    </row>
    <row r="903" spans="1:23" x14ac:dyDescent="0.3">
      <c r="A903" t="s">
        <v>1393</v>
      </c>
      <c r="B903">
        <v>166</v>
      </c>
      <c r="C903">
        <v>98</v>
      </c>
      <c r="D903">
        <v>67128202</v>
      </c>
      <c r="E903" t="s">
        <v>24</v>
      </c>
      <c r="F903" t="s">
        <v>25</v>
      </c>
      <c r="G903" t="s">
        <v>49</v>
      </c>
      <c r="H903" t="s">
        <v>26</v>
      </c>
      <c r="I903" t="s">
        <v>27</v>
      </c>
      <c r="J903" t="s">
        <v>35</v>
      </c>
      <c r="L903" t="s">
        <v>1394</v>
      </c>
      <c r="M903">
        <v>43328</v>
      </c>
      <c r="N903">
        <v>110</v>
      </c>
      <c r="O903" t="s">
        <v>29</v>
      </c>
      <c r="P903" t="s">
        <v>30</v>
      </c>
      <c r="Q903" t="s">
        <v>52</v>
      </c>
      <c r="R903">
        <v>65000000</v>
      </c>
      <c r="S903">
        <v>2009</v>
      </c>
      <c r="T903">
        <v>5.7</v>
      </c>
      <c r="U903">
        <v>1.6</v>
      </c>
      <c r="V903">
        <v>2128202</v>
      </c>
      <c r="W903" t="s">
        <v>21</v>
      </c>
    </row>
    <row r="904" spans="1:23" x14ac:dyDescent="0.3">
      <c r="A904" t="s">
        <v>1395</v>
      </c>
      <c r="B904">
        <v>525</v>
      </c>
      <c r="C904">
        <v>132</v>
      </c>
      <c r="D904">
        <v>70496802</v>
      </c>
      <c r="E904" t="s">
        <v>24</v>
      </c>
      <c r="F904" t="s">
        <v>55</v>
      </c>
      <c r="G904" t="s">
        <v>35</v>
      </c>
      <c r="L904" t="s">
        <v>1396</v>
      </c>
      <c r="M904">
        <v>791783</v>
      </c>
      <c r="N904">
        <v>2042</v>
      </c>
      <c r="O904" t="s">
        <v>29</v>
      </c>
      <c r="P904" t="s">
        <v>30</v>
      </c>
      <c r="Q904" t="s">
        <v>213</v>
      </c>
      <c r="R904">
        <v>54000000</v>
      </c>
      <c r="S904">
        <v>2005</v>
      </c>
      <c r="T904">
        <v>8.1999999999999993</v>
      </c>
      <c r="U904">
        <v>2.2000000000000002</v>
      </c>
      <c r="V904">
        <v>16496802</v>
      </c>
      <c r="W904" t="s">
        <v>21</v>
      </c>
    </row>
    <row r="905" spans="1:23" x14ac:dyDescent="0.3">
      <c r="A905" t="s">
        <v>1340</v>
      </c>
      <c r="B905">
        <v>165</v>
      </c>
      <c r="C905">
        <v>114</v>
      </c>
      <c r="D905">
        <v>60470220</v>
      </c>
      <c r="E905" t="s">
        <v>24</v>
      </c>
      <c r="F905" t="s">
        <v>25</v>
      </c>
      <c r="G905" t="s">
        <v>48</v>
      </c>
      <c r="L905" t="s">
        <v>1397</v>
      </c>
      <c r="M905">
        <v>81444</v>
      </c>
      <c r="N905">
        <v>192</v>
      </c>
      <c r="O905" t="s">
        <v>29</v>
      </c>
      <c r="P905" t="s">
        <v>30</v>
      </c>
      <c r="Q905" t="s">
        <v>31</v>
      </c>
      <c r="R905">
        <v>50000000</v>
      </c>
      <c r="S905">
        <v>2003</v>
      </c>
      <c r="T905">
        <v>6.2</v>
      </c>
      <c r="U905">
        <v>1.9</v>
      </c>
      <c r="V905">
        <v>10470220</v>
      </c>
      <c r="W905" t="s">
        <v>21</v>
      </c>
    </row>
    <row r="906" spans="1:23" x14ac:dyDescent="0.3">
      <c r="A906" t="s">
        <v>1398</v>
      </c>
      <c r="B906">
        <v>87</v>
      </c>
      <c r="C906">
        <v>78</v>
      </c>
      <c r="D906">
        <v>58336565</v>
      </c>
      <c r="E906" t="s">
        <v>25</v>
      </c>
      <c r="F906" t="s">
        <v>47</v>
      </c>
      <c r="G906" t="s">
        <v>48</v>
      </c>
      <c r="H906" t="s">
        <v>49</v>
      </c>
      <c r="L906" t="s">
        <v>1399</v>
      </c>
      <c r="M906">
        <v>12845</v>
      </c>
      <c r="N906">
        <v>118</v>
      </c>
      <c r="O906" t="s">
        <v>29</v>
      </c>
      <c r="P906" t="s">
        <v>30</v>
      </c>
      <c r="Q906" t="s">
        <v>118</v>
      </c>
      <c r="R906">
        <v>50000000</v>
      </c>
      <c r="S906">
        <v>2006</v>
      </c>
      <c r="T906">
        <v>6.6</v>
      </c>
      <c r="U906">
        <v>1.3</v>
      </c>
      <c r="V906">
        <v>8336565</v>
      </c>
      <c r="W906" t="s">
        <v>21</v>
      </c>
    </row>
    <row r="907" spans="1:23" x14ac:dyDescent="0.3">
      <c r="A907" t="s">
        <v>1400</v>
      </c>
      <c r="B907">
        <v>117</v>
      </c>
      <c r="C907">
        <v>101</v>
      </c>
      <c r="D907">
        <v>66002004</v>
      </c>
      <c r="E907" t="s">
        <v>25</v>
      </c>
      <c r="F907" t="s">
        <v>48</v>
      </c>
      <c r="G907" t="s">
        <v>49</v>
      </c>
      <c r="H907" t="s">
        <v>26</v>
      </c>
      <c r="I907" t="s">
        <v>44</v>
      </c>
      <c r="J907" t="s">
        <v>61</v>
      </c>
      <c r="L907" t="s">
        <v>1401</v>
      </c>
      <c r="M907">
        <v>36431</v>
      </c>
      <c r="N907">
        <v>168</v>
      </c>
      <c r="O907" t="s">
        <v>29</v>
      </c>
      <c r="P907" t="s">
        <v>30</v>
      </c>
      <c r="Q907" t="s">
        <v>118</v>
      </c>
      <c r="R907">
        <v>50000000</v>
      </c>
      <c r="S907">
        <v>2005</v>
      </c>
      <c r="T907">
        <v>4.7</v>
      </c>
      <c r="U907">
        <v>1.7</v>
      </c>
      <c r="V907">
        <v>16002004</v>
      </c>
      <c r="W907" t="s">
        <v>21</v>
      </c>
    </row>
    <row r="908" spans="1:23" x14ac:dyDescent="0.3">
      <c r="A908" t="s">
        <v>1402</v>
      </c>
      <c r="B908">
        <v>113</v>
      </c>
      <c r="C908">
        <v>113</v>
      </c>
      <c r="D908">
        <v>54997476</v>
      </c>
      <c r="E908" t="s">
        <v>56</v>
      </c>
      <c r="F908" t="s">
        <v>55</v>
      </c>
      <c r="G908" t="s">
        <v>60</v>
      </c>
      <c r="H908" t="s">
        <v>35</v>
      </c>
      <c r="L908" t="s">
        <v>1403</v>
      </c>
      <c r="M908">
        <v>40362</v>
      </c>
      <c r="N908">
        <v>248</v>
      </c>
      <c r="O908" t="s">
        <v>29</v>
      </c>
      <c r="P908" t="s">
        <v>30</v>
      </c>
      <c r="Q908" t="s">
        <v>213</v>
      </c>
      <c r="R908">
        <v>50000000</v>
      </c>
      <c r="S908">
        <v>2001</v>
      </c>
      <c r="T908">
        <v>6.3</v>
      </c>
      <c r="U908">
        <v>1.9</v>
      </c>
      <c r="V908">
        <v>4997476</v>
      </c>
      <c r="W908" t="s">
        <v>21</v>
      </c>
    </row>
    <row r="909" spans="1:23" x14ac:dyDescent="0.3">
      <c r="A909" t="s">
        <v>1404</v>
      </c>
      <c r="B909">
        <v>349</v>
      </c>
      <c r="C909">
        <v>98</v>
      </c>
      <c r="D909">
        <v>55682070</v>
      </c>
      <c r="E909" t="s">
        <v>24</v>
      </c>
      <c r="F909" t="s">
        <v>26</v>
      </c>
      <c r="G909" t="s">
        <v>57</v>
      </c>
      <c r="L909" t="s">
        <v>1405</v>
      </c>
      <c r="M909">
        <v>159868</v>
      </c>
      <c r="N909">
        <v>304</v>
      </c>
      <c r="O909" t="s">
        <v>29</v>
      </c>
      <c r="P909" t="s">
        <v>244</v>
      </c>
      <c r="Q909" t="s">
        <v>213</v>
      </c>
      <c r="R909">
        <v>50000000</v>
      </c>
      <c r="S909">
        <v>2013</v>
      </c>
      <c r="T909">
        <v>6.1</v>
      </c>
      <c r="U909">
        <v>1.6</v>
      </c>
      <c r="V909">
        <v>5682070</v>
      </c>
      <c r="W909" t="s">
        <v>21</v>
      </c>
    </row>
    <row r="910" spans="1:23" x14ac:dyDescent="0.3">
      <c r="A910" t="s">
        <v>1406</v>
      </c>
      <c r="B910">
        <v>152</v>
      </c>
      <c r="C910">
        <v>124</v>
      </c>
      <c r="D910">
        <v>52752475</v>
      </c>
      <c r="E910" t="s">
        <v>55</v>
      </c>
      <c r="F910" t="s">
        <v>35</v>
      </c>
      <c r="L910" t="s">
        <v>1407</v>
      </c>
      <c r="M910">
        <v>63067</v>
      </c>
      <c r="N910">
        <v>533</v>
      </c>
      <c r="O910" t="s">
        <v>29</v>
      </c>
      <c r="P910" t="s">
        <v>30</v>
      </c>
      <c r="Q910" t="s">
        <v>213</v>
      </c>
      <c r="R910">
        <v>50000000</v>
      </c>
      <c r="S910">
        <v>2002</v>
      </c>
      <c r="T910">
        <v>6.7</v>
      </c>
      <c r="U910">
        <v>2.1</v>
      </c>
      <c r="V910">
        <v>2752475</v>
      </c>
      <c r="W910" t="s">
        <v>21</v>
      </c>
    </row>
    <row r="911" spans="1:23" x14ac:dyDescent="0.3">
      <c r="A911" t="s">
        <v>729</v>
      </c>
      <c r="B911">
        <v>288</v>
      </c>
      <c r="C911">
        <v>109</v>
      </c>
      <c r="D911">
        <v>55092830</v>
      </c>
      <c r="E911" t="s">
        <v>24</v>
      </c>
      <c r="F911" t="s">
        <v>25</v>
      </c>
      <c r="G911" t="s">
        <v>27</v>
      </c>
      <c r="H911" t="s">
        <v>35</v>
      </c>
      <c r="L911" t="s">
        <v>1408</v>
      </c>
      <c r="M911">
        <v>195043</v>
      </c>
      <c r="N911">
        <v>329</v>
      </c>
      <c r="O911" t="s">
        <v>29</v>
      </c>
      <c r="P911" t="s">
        <v>30</v>
      </c>
      <c r="Q911" t="s">
        <v>31</v>
      </c>
      <c r="R911">
        <v>60000000</v>
      </c>
      <c r="S911">
        <v>2011</v>
      </c>
      <c r="T911">
        <v>6.1</v>
      </c>
      <c r="U911">
        <v>1.8</v>
      </c>
      <c r="V911">
        <v>-4907170</v>
      </c>
      <c r="W911" t="s">
        <v>38</v>
      </c>
    </row>
    <row r="912" spans="1:23" x14ac:dyDescent="0.3">
      <c r="A912" t="s">
        <v>1409</v>
      </c>
      <c r="B912">
        <v>358</v>
      </c>
      <c r="C912">
        <v>128</v>
      </c>
      <c r="D912">
        <v>50815288</v>
      </c>
      <c r="E912" t="s">
        <v>55</v>
      </c>
      <c r="F912" t="s">
        <v>35</v>
      </c>
      <c r="L912" t="s">
        <v>1410</v>
      </c>
      <c r="M912">
        <v>109188</v>
      </c>
      <c r="N912">
        <v>625</v>
      </c>
      <c r="O912" t="s">
        <v>29</v>
      </c>
      <c r="P912" t="s">
        <v>30</v>
      </c>
      <c r="Q912" t="s">
        <v>213</v>
      </c>
      <c r="R912">
        <v>50000000</v>
      </c>
      <c r="S912">
        <v>2005</v>
      </c>
      <c r="T912">
        <v>7</v>
      </c>
      <c r="U912">
        <v>2.1</v>
      </c>
      <c r="V912">
        <v>815288</v>
      </c>
      <c r="W912" t="s">
        <v>21</v>
      </c>
    </row>
    <row r="913" spans="1:23" x14ac:dyDescent="0.3">
      <c r="A913" t="s">
        <v>119</v>
      </c>
      <c r="B913">
        <v>204</v>
      </c>
      <c r="C913">
        <v>144</v>
      </c>
      <c r="D913">
        <v>52822418</v>
      </c>
      <c r="E913" t="s">
        <v>24</v>
      </c>
      <c r="F913" t="s">
        <v>55</v>
      </c>
      <c r="G913" t="s">
        <v>35</v>
      </c>
      <c r="H913" t="s">
        <v>58</v>
      </c>
      <c r="L913" t="s">
        <v>1411</v>
      </c>
      <c r="M913">
        <v>47764</v>
      </c>
      <c r="N913">
        <v>219</v>
      </c>
      <c r="O913" t="s">
        <v>29</v>
      </c>
      <c r="P913" t="s">
        <v>30</v>
      </c>
      <c r="Q913" t="s">
        <v>213</v>
      </c>
      <c r="R913">
        <v>50000000</v>
      </c>
      <c r="S913">
        <v>2016</v>
      </c>
      <c r="T913">
        <v>7.4</v>
      </c>
      <c r="U913">
        <v>2.4</v>
      </c>
      <c r="V913">
        <v>2822418</v>
      </c>
      <c r="W913" t="s">
        <v>21</v>
      </c>
    </row>
    <row r="914" spans="1:23" x14ac:dyDescent="0.3">
      <c r="A914" t="s">
        <v>1412</v>
      </c>
      <c r="B914">
        <v>156</v>
      </c>
      <c r="C914">
        <v>95</v>
      </c>
      <c r="D914">
        <v>50150619</v>
      </c>
      <c r="E914" t="s">
        <v>25</v>
      </c>
      <c r="F914" t="s">
        <v>47</v>
      </c>
      <c r="G914" t="s">
        <v>48</v>
      </c>
      <c r="H914" t="s">
        <v>49</v>
      </c>
      <c r="I914" t="s">
        <v>26</v>
      </c>
      <c r="J914" t="s">
        <v>44</v>
      </c>
      <c r="L914" t="s">
        <v>1413</v>
      </c>
      <c r="M914">
        <v>45580</v>
      </c>
      <c r="N914">
        <v>102</v>
      </c>
      <c r="O914" t="s">
        <v>29</v>
      </c>
      <c r="P914" t="s">
        <v>30</v>
      </c>
      <c r="Q914" t="s">
        <v>52</v>
      </c>
      <c r="R914">
        <v>50000000</v>
      </c>
      <c r="S914">
        <v>2014</v>
      </c>
      <c r="T914">
        <v>7.3</v>
      </c>
      <c r="U914">
        <v>1.6</v>
      </c>
      <c r="V914">
        <v>150619</v>
      </c>
      <c r="W914" t="s">
        <v>21</v>
      </c>
    </row>
    <row r="915" spans="1:23" x14ac:dyDescent="0.3">
      <c r="A915" t="s">
        <v>1414</v>
      </c>
      <c r="B915">
        <v>171</v>
      </c>
      <c r="C915">
        <v>105</v>
      </c>
      <c r="D915">
        <v>48745150</v>
      </c>
      <c r="E915" t="s">
        <v>56</v>
      </c>
      <c r="F915" t="s">
        <v>35</v>
      </c>
      <c r="L915" t="s">
        <v>1415</v>
      </c>
      <c r="M915">
        <v>50170</v>
      </c>
      <c r="N915">
        <v>306</v>
      </c>
      <c r="O915" t="s">
        <v>29</v>
      </c>
      <c r="P915" t="s">
        <v>30</v>
      </c>
      <c r="Q915" t="s">
        <v>31</v>
      </c>
      <c r="R915">
        <v>50000000</v>
      </c>
      <c r="S915">
        <v>2006</v>
      </c>
      <c r="T915">
        <v>5.8</v>
      </c>
      <c r="U915">
        <v>1.8</v>
      </c>
      <c r="V915">
        <v>-1254850</v>
      </c>
      <c r="W915" t="s">
        <v>38</v>
      </c>
    </row>
    <row r="916" spans="1:23" x14ac:dyDescent="0.3">
      <c r="A916" t="s">
        <v>1004</v>
      </c>
      <c r="B916">
        <v>76</v>
      </c>
      <c r="C916">
        <v>121</v>
      </c>
      <c r="D916">
        <v>50007168</v>
      </c>
      <c r="E916" t="s">
        <v>24</v>
      </c>
      <c r="F916" t="s">
        <v>56</v>
      </c>
      <c r="G916" t="s">
        <v>55</v>
      </c>
      <c r="H916" t="s">
        <v>35</v>
      </c>
      <c r="L916" t="s">
        <v>1416</v>
      </c>
      <c r="M916">
        <v>39529</v>
      </c>
      <c r="N916">
        <v>142</v>
      </c>
      <c r="O916" t="s">
        <v>29</v>
      </c>
      <c r="P916" t="s">
        <v>30</v>
      </c>
      <c r="Q916" t="s">
        <v>213</v>
      </c>
      <c r="R916">
        <v>50000000</v>
      </c>
      <c r="S916">
        <v>1997</v>
      </c>
      <c r="T916">
        <v>6.7</v>
      </c>
      <c r="U916">
        <v>2</v>
      </c>
      <c r="V916">
        <v>7168</v>
      </c>
      <c r="W916" t="s">
        <v>21</v>
      </c>
    </row>
    <row r="917" spans="1:23" x14ac:dyDescent="0.3">
      <c r="A917" t="s">
        <v>94</v>
      </c>
      <c r="B917">
        <v>97</v>
      </c>
      <c r="C917">
        <v>125</v>
      </c>
      <c r="D917">
        <v>48154732</v>
      </c>
      <c r="E917" t="s">
        <v>24</v>
      </c>
      <c r="F917" t="s">
        <v>55</v>
      </c>
      <c r="G917" t="s">
        <v>58</v>
      </c>
      <c r="L917" t="s">
        <v>1417</v>
      </c>
      <c r="M917">
        <v>60326</v>
      </c>
      <c r="N917">
        <v>142</v>
      </c>
      <c r="O917" t="s">
        <v>29</v>
      </c>
      <c r="P917" t="s">
        <v>30</v>
      </c>
      <c r="Q917" t="s">
        <v>213</v>
      </c>
      <c r="R917">
        <v>50000000</v>
      </c>
      <c r="S917">
        <v>1997</v>
      </c>
      <c r="T917">
        <v>5.8</v>
      </c>
      <c r="U917">
        <v>2.1</v>
      </c>
      <c r="V917">
        <v>-1845268</v>
      </c>
      <c r="W917" t="s">
        <v>38</v>
      </c>
    </row>
    <row r="918" spans="1:23" x14ac:dyDescent="0.3">
      <c r="A918" t="s">
        <v>219</v>
      </c>
      <c r="B918">
        <v>157</v>
      </c>
      <c r="C918">
        <v>129</v>
      </c>
      <c r="D918">
        <v>48265581</v>
      </c>
      <c r="E918" t="s">
        <v>55</v>
      </c>
      <c r="F918" t="s">
        <v>60</v>
      </c>
      <c r="G918" t="s">
        <v>35</v>
      </c>
      <c r="L918" t="s">
        <v>1418</v>
      </c>
      <c r="M918">
        <v>261069</v>
      </c>
      <c r="N918">
        <v>506</v>
      </c>
      <c r="O918" t="s">
        <v>29</v>
      </c>
      <c r="P918" t="s">
        <v>30</v>
      </c>
      <c r="Q918" t="s">
        <v>213</v>
      </c>
      <c r="R918">
        <v>50000000</v>
      </c>
      <c r="S918">
        <v>1997</v>
      </c>
      <c r="T918">
        <v>7.8</v>
      </c>
      <c r="U918">
        <v>2.2000000000000002</v>
      </c>
      <c r="V918">
        <v>-1734419</v>
      </c>
      <c r="W918" t="s">
        <v>38</v>
      </c>
    </row>
    <row r="919" spans="1:23" x14ac:dyDescent="0.3">
      <c r="A919" t="s">
        <v>1419</v>
      </c>
      <c r="B919">
        <v>267</v>
      </c>
      <c r="C919">
        <v>132</v>
      </c>
      <c r="D919">
        <v>46982632</v>
      </c>
      <c r="E919" t="s">
        <v>25</v>
      </c>
      <c r="F919" t="s">
        <v>57</v>
      </c>
      <c r="G919" t="s">
        <v>60</v>
      </c>
      <c r="L919" t="s">
        <v>1420</v>
      </c>
      <c r="M919">
        <v>172792</v>
      </c>
      <c r="N919">
        <v>1740</v>
      </c>
      <c r="O919" t="s">
        <v>29</v>
      </c>
      <c r="P919" t="s">
        <v>115</v>
      </c>
      <c r="Q919" t="s">
        <v>213</v>
      </c>
      <c r="R919">
        <v>50000000</v>
      </c>
      <c r="S919">
        <v>2006</v>
      </c>
      <c r="T919">
        <v>6.6</v>
      </c>
      <c r="U919">
        <v>2.2000000000000002</v>
      </c>
      <c r="V919">
        <v>-3017368</v>
      </c>
      <c r="W919" t="s">
        <v>38</v>
      </c>
    </row>
    <row r="920" spans="1:23" x14ac:dyDescent="0.3">
      <c r="A920" t="s">
        <v>1421</v>
      </c>
      <c r="B920">
        <v>118</v>
      </c>
      <c r="C920">
        <v>118</v>
      </c>
      <c r="D920">
        <v>44737059</v>
      </c>
      <c r="E920" t="s">
        <v>48</v>
      </c>
      <c r="F920" t="s">
        <v>61</v>
      </c>
      <c r="L920" t="s">
        <v>1422</v>
      </c>
      <c r="M920">
        <v>48322</v>
      </c>
      <c r="N920">
        <v>261</v>
      </c>
      <c r="O920" t="s">
        <v>29</v>
      </c>
      <c r="P920" t="s">
        <v>30</v>
      </c>
      <c r="Q920" t="s">
        <v>31</v>
      </c>
      <c r="R920">
        <v>50000000</v>
      </c>
      <c r="S920">
        <v>2000</v>
      </c>
      <c r="T920">
        <v>6.5</v>
      </c>
      <c r="U920">
        <v>2</v>
      </c>
      <c r="V920">
        <v>-5262941</v>
      </c>
      <c r="W920" t="s">
        <v>38</v>
      </c>
    </row>
    <row r="921" spans="1:23" x14ac:dyDescent="0.3">
      <c r="A921" t="s">
        <v>1423</v>
      </c>
      <c r="B921">
        <v>291</v>
      </c>
      <c r="C921">
        <v>113</v>
      </c>
      <c r="D921">
        <v>56724080</v>
      </c>
      <c r="E921" t="s">
        <v>48</v>
      </c>
      <c r="L921" t="s">
        <v>1424</v>
      </c>
      <c r="M921">
        <v>172112</v>
      </c>
      <c r="N921">
        <v>181</v>
      </c>
      <c r="O921" t="s">
        <v>29</v>
      </c>
      <c r="P921" t="s">
        <v>30</v>
      </c>
      <c r="Q921" t="s">
        <v>213</v>
      </c>
      <c r="R921">
        <v>50000000</v>
      </c>
      <c r="S921">
        <v>2012</v>
      </c>
      <c r="T921">
        <v>6.7</v>
      </c>
      <c r="U921">
        <v>1.9</v>
      </c>
      <c r="V921">
        <v>6724080</v>
      </c>
      <c r="W921" t="s">
        <v>21</v>
      </c>
    </row>
    <row r="922" spans="1:23" x14ac:dyDescent="0.3">
      <c r="A922" t="s">
        <v>840</v>
      </c>
      <c r="B922">
        <v>68</v>
      </c>
      <c r="C922">
        <v>140</v>
      </c>
      <c r="D922">
        <v>44484065</v>
      </c>
      <c r="E922" t="s">
        <v>24</v>
      </c>
      <c r="F922" t="s">
        <v>56</v>
      </c>
      <c r="G922" t="s">
        <v>55</v>
      </c>
      <c r="H922" t="s">
        <v>60</v>
      </c>
      <c r="I922" t="s">
        <v>35</v>
      </c>
      <c r="L922" t="s">
        <v>1425</v>
      </c>
      <c r="M922">
        <v>107227</v>
      </c>
      <c r="N922">
        <v>279</v>
      </c>
      <c r="O922" t="s">
        <v>29</v>
      </c>
      <c r="P922" t="s">
        <v>244</v>
      </c>
      <c r="Q922" t="s">
        <v>213</v>
      </c>
      <c r="R922">
        <v>50000000</v>
      </c>
      <c r="S922">
        <v>1998</v>
      </c>
      <c r="T922">
        <v>7.3</v>
      </c>
      <c r="U922">
        <v>2.2999999999999998</v>
      </c>
      <c r="V922">
        <v>-5515935</v>
      </c>
      <c r="W922" t="s">
        <v>38</v>
      </c>
    </row>
    <row r="923" spans="1:23" x14ac:dyDescent="0.3">
      <c r="A923" t="s">
        <v>1426</v>
      </c>
      <c r="B923">
        <v>228</v>
      </c>
      <c r="C923">
        <v>89</v>
      </c>
      <c r="D923">
        <v>47553512</v>
      </c>
      <c r="E923" t="s">
        <v>24</v>
      </c>
      <c r="F923" t="s">
        <v>35</v>
      </c>
      <c r="L923" t="s">
        <v>1427</v>
      </c>
      <c r="M923">
        <v>54101</v>
      </c>
      <c r="N923">
        <v>210</v>
      </c>
      <c r="O923" t="s">
        <v>29</v>
      </c>
      <c r="P923" t="s">
        <v>30</v>
      </c>
      <c r="Q923" t="s">
        <v>31</v>
      </c>
      <c r="R923">
        <v>50000000</v>
      </c>
      <c r="S923">
        <v>2014</v>
      </c>
      <c r="T923">
        <v>5.8</v>
      </c>
      <c r="U923">
        <v>1.5</v>
      </c>
      <c r="V923">
        <v>-2446488</v>
      </c>
      <c r="W923" t="s">
        <v>38</v>
      </c>
    </row>
    <row r="924" spans="1:23" x14ac:dyDescent="0.3">
      <c r="A924" t="s">
        <v>1428</v>
      </c>
      <c r="B924">
        <v>36</v>
      </c>
      <c r="C924">
        <v>104</v>
      </c>
      <c r="D924">
        <v>42610000</v>
      </c>
      <c r="E924" t="s">
        <v>24</v>
      </c>
      <c r="F924" t="s">
        <v>48</v>
      </c>
      <c r="G924" t="s">
        <v>56</v>
      </c>
      <c r="H924" t="s">
        <v>35</v>
      </c>
      <c r="L924" t="s">
        <v>1429</v>
      </c>
      <c r="M924">
        <v>60293</v>
      </c>
      <c r="N924">
        <v>114</v>
      </c>
      <c r="O924" t="s">
        <v>29</v>
      </c>
      <c r="P924" t="s">
        <v>30</v>
      </c>
      <c r="Q924" t="s">
        <v>213</v>
      </c>
      <c r="R924">
        <v>55000000</v>
      </c>
      <c r="S924">
        <v>1994</v>
      </c>
      <c r="T924">
        <v>5.5</v>
      </c>
      <c r="U924">
        <v>1.7</v>
      </c>
      <c r="V924">
        <v>-12390000</v>
      </c>
      <c r="W924" t="s">
        <v>38</v>
      </c>
    </row>
    <row r="925" spans="1:23" x14ac:dyDescent="0.3">
      <c r="A925" t="s">
        <v>778</v>
      </c>
      <c r="B925">
        <v>105</v>
      </c>
      <c r="C925">
        <v>106</v>
      </c>
      <c r="D925">
        <v>41482207</v>
      </c>
      <c r="E925" t="s">
        <v>48</v>
      </c>
      <c r="F925" t="s">
        <v>26</v>
      </c>
      <c r="G925" t="s">
        <v>57</v>
      </c>
      <c r="L925" t="s">
        <v>1430</v>
      </c>
      <c r="M925">
        <v>68428</v>
      </c>
      <c r="N925">
        <v>148</v>
      </c>
      <c r="O925" t="s">
        <v>29</v>
      </c>
      <c r="P925" t="s">
        <v>30</v>
      </c>
      <c r="Q925" t="s">
        <v>31</v>
      </c>
      <c r="R925">
        <v>50000000</v>
      </c>
      <c r="S925">
        <v>1990</v>
      </c>
      <c r="T925">
        <v>6.3</v>
      </c>
      <c r="U925">
        <v>1.8</v>
      </c>
      <c r="V925">
        <v>-8517793</v>
      </c>
      <c r="W925" t="s">
        <v>38</v>
      </c>
    </row>
    <row r="926" spans="1:23" x14ac:dyDescent="0.3">
      <c r="A926" t="s">
        <v>1340</v>
      </c>
      <c r="B926">
        <v>276</v>
      </c>
      <c r="C926">
        <v>141</v>
      </c>
      <c r="D926">
        <v>47105085</v>
      </c>
      <c r="E926" t="s">
        <v>56</v>
      </c>
      <c r="F926" t="s">
        <v>55</v>
      </c>
      <c r="L926" t="s">
        <v>1431</v>
      </c>
      <c r="M926">
        <v>136973</v>
      </c>
      <c r="N926">
        <v>275</v>
      </c>
      <c r="O926" t="s">
        <v>29</v>
      </c>
      <c r="P926" t="s">
        <v>30</v>
      </c>
      <c r="Q926" t="s">
        <v>213</v>
      </c>
      <c r="R926">
        <v>50000000</v>
      </c>
      <c r="S926">
        <v>2014</v>
      </c>
      <c r="T926">
        <v>7.4</v>
      </c>
      <c r="U926">
        <v>2.4</v>
      </c>
      <c r="V926">
        <v>-2894915</v>
      </c>
      <c r="W926" t="s">
        <v>38</v>
      </c>
    </row>
    <row r="927" spans="1:23" x14ac:dyDescent="0.3">
      <c r="A927" t="s">
        <v>711</v>
      </c>
      <c r="B927">
        <v>93</v>
      </c>
      <c r="C927">
        <v>124</v>
      </c>
      <c r="D927">
        <v>41256277</v>
      </c>
      <c r="E927" t="s">
        <v>24</v>
      </c>
      <c r="F927" t="s">
        <v>35</v>
      </c>
      <c r="L927" t="s">
        <v>1432</v>
      </c>
      <c r="M927">
        <v>46451</v>
      </c>
      <c r="N927">
        <v>156</v>
      </c>
      <c r="O927" t="s">
        <v>29</v>
      </c>
      <c r="P927" t="s">
        <v>30</v>
      </c>
      <c r="Q927" t="s">
        <v>213</v>
      </c>
      <c r="R927">
        <v>50000000</v>
      </c>
      <c r="S927">
        <v>1997</v>
      </c>
      <c r="T927">
        <v>5.9</v>
      </c>
      <c r="U927">
        <v>2.1</v>
      </c>
      <c r="V927">
        <v>-8743723</v>
      </c>
      <c r="W927" t="s">
        <v>38</v>
      </c>
    </row>
    <row r="928" spans="1:23" x14ac:dyDescent="0.3">
      <c r="A928" t="s">
        <v>1433</v>
      </c>
      <c r="B928">
        <v>191</v>
      </c>
      <c r="C928">
        <v>98</v>
      </c>
      <c r="D928">
        <v>50740078</v>
      </c>
      <c r="E928" t="s">
        <v>24</v>
      </c>
      <c r="F928" t="s">
        <v>57</v>
      </c>
      <c r="G928" t="s">
        <v>27</v>
      </c>
      <c r="H928" t="s">
        <v>35</v>
      </c>
      <c r="L928" t="s">
        <v>1434</v>
      </c>
      <c r="M928">
        <v>151580</v>
      </c>
      <c r="N928">
        <v>672</v>
      </c>
      <c r="O928" t="s">
        <v>29</v>
      </c>
      <c r="P928" t="s">
        <v>244</v>
      </c>
      <c r="Q928" t="s">
        <v>213</v>
      </c>
      <c r="R928">
        <v>45000000</v>
      </c>
      <c r="S928">
        <v>2004</v>
      </c>
      <c r="T928">
        <v>6.2</v>
      </c>
      <c r="U928">
        <v>1.6</v>
      </c>
      <c r="V928">
        <v>5740078</v>
      </c>
      <c r="W928" t="s">
        <v>21</v>
      </c>
    </row>
    <row r="929" spans="1:23" x14ac:dyDescent="0.3">
      <c r="A929" t="s">
        <v>1435</v>
      </c>
      <c r="B929">
        <v>143</v>
      </c>
      <c r="C929">
        <v>108</v>
      </c>
      <c r="D929">
        <v>40203020</v>
      </c>
      <c r="E929" t="s">
        <v>48</v>
      </c>
      <c r="F929" t="s">
        <v>55</v>
      </c>
      <c r="G929" t="s">
        <v>44</v>
      </c>
      <c r="L929" t="s">
        <v>1436</v>
      </c>
      <c r="M929">
        <v>74315</v>
      </c>
      <c r="N929">
        <v>259</v>
      </c>
      <c r="O929" t="s">
        <v>29</v>
      </c>
      <c r="P929" t="s">
        <v>37</v>
      </c>
      <c r="Q929" t="s">
        <v>213</v>
      </c>
      <c r="R929">
        <v>40000000</v>
      </c>
      <c r="S929">
        <v>2004</v>
      </c>
      <c r="T929">
        <v>5.9</v>
      </c>
      <c r="U929">
        <v>1.8</v>
      </c>
      <c r="V929">
        <v>203020</v>
      </c>
      <c r="W929" t="s">
        <v>21</v>
      </c>
    </row>
    <row r="930" spans="1:23" x14ac:dyDescent="0.3">
      <c r="A930" t="s">
        <v>1437</v>
      </c>
      <c r="B930">
        <v>124</v>
      </c>
      <c r="C930">
        <v>114</v>
      </c>
      <c r="D930">
        <v>40905277</v>
      </c>
      <c r="E930" t="s">
        <v>56</v>
      </c>
      <c r="F930" t="s">
        <v>55</v>
      </c>
      <c r="G930" t="s">
        <v>44</v>
      </c>
      <c r="H930" t="s">
        <v>35</v>
      </c>
      <c r="L930" t="s">
        <v>1438</v>
      </c>
      <c r="M930">
        <v>45895</v>
      </c>
      <c r="N930">
        <v>157</v>
      </c>
      <c r="O930" t="s">
        <v>29</v>
      </c>
      <c r="P930" t="s">
        <v>30</v>
      </c>
      <c r="Q930" t="s">
        <v>213</v>
      </c>
      <c r="R930">
        <v>50000000</v>
      </c>
      <c r="S930">
        <v>2003</v>
      </c>
      <c r="T930">
        <v>6.5</v>
      </c>
      <c r="U930">
        <v>1.9</v>
      </c>
      <c r="V930">
        <v>-9094723</v>
      </c>
      <c r="W930" t="s">
        <v>38</v>
      </c>
    </row>
    <row r="931" spans="1:23" x14ac:dyDescent="0.3">
      <c r="A931" t="s">
        <v>1439</v>
      </c>
      <c r="B931">
        <v>47</v>
      </c>
      <c r="C931">
        <v>101</v>
      </c>
      <c r="D931">
        <v>38590500</v>
      </c>
      <c r="E931" t="s">
        <v>24</v>
      </c>
      <c r="F931" t="s">
        <v>25</v>
      </c>
      <c r="G931" t="s">
        <v>35</v>
      </c>
      <c r="L931" t="s">
        <v>1440</v>
      </c>
      <c r="M931">
        <v>17997</v>
      </c>
      <c r="N931">
        <v>140</v>
      </c>
      <c r="O931" t="s">
        <v>29</v>
      </c>
      <c r="P931" t="s">
        <v>30</v>
      </c>
      <c r="Q931" t="s">
        <v>213</v>
      </c>
      <c r="R931">
        <v>50000000</v>
      </c>
      <c r="S931">
        <v>1994</v>
      </c>
      <c r="T931">
        <v>4.4000000000000004</v>
      </c>
      <c r="U931">
        <v>1.7</v>
      </c>
      <c r="V931">
        <v>-11409500</v>
      </c>
      <c r="W931" t="s">
        <v>38</v>
      </c>
    </row>
    <row r="932" spans="1:23" x14ac:dyDescent="0.3">
      <c r="A932" t="s">
        <v>1325</v>
      </c>
      <c r="B932">
        <v>66</v>
      </c>
      <c r="C932">
        <v>93</v>
      </c>
      <c r="D932">
        <v>39177541</v>
      </c>
      <c r="E932" t="s">
        <v>24</v>
      </c>
      <c r="F932" t="s">
        <v>25</v>
      </c>
      <c r="G932" t="s">
        <v>49</v>
      </c>
      <c r="H932" t="s">
        <v>26</v>
      </c>
      <c r="L932" t="s">
        <v>1441</v>
      </c>
      <c r="M932">
        <v>20310</v>
      </c>
      <c r="N932">
        <v>177</v>
      </c>
      <c r="O932" t="s">
        <v>29</v>
      </c>
      <c r="P932" t="s">
        <v>30</v>
      </c>
      <c r="Q932" t="s">
        <v>52</v>
      </c>
      <c r="R932">
        <v>50000000</v>
      </c>
      <c r="S932">
        <v>2005</v>
      </c>
      <c r="T932">
        <v>3.5</v>
      </c>
      <c r="U932">
        <v>1.6</v>
      </c>
      <c r="V932">
        <v>-10822459</v>
      </c>
      <c r="W932" t="s">
        <v>38</v>
      </c>
    </row>
    <row r="933" spans="1:23" x14ac:dyDescent="0.3">
      <c r="A933" t="s">
        <v>1442</v>
      </c>
      <c r="B933">
        <v>118</v>
      </c>
      <c r="C933">
        <v>119</v>
      </c>
      <c r="D933">
        <v>39778599</v>
      </c>
      <c r="E933" t="s">
        <v>25</v>
      </c>
      <c r="F933" t="s">
        <v>55</v>
      </c>
      <c r="G933" t="s">
        <v>35</v>
      </c>
      <c r="L933" t="s">
        <v>1443</v>
      </c>
      <c r="M933">
        <v>176169</v>
      </c>
      <c r="N933">
        <v>548</v>
      </c>
      <c r="O933" t="s">
        <v>29</v>
      </c>
      <c r="P933" t="s">
        <v>30</v>
      </c>
      <c r="Q933" t="s">
        <v>213</v>
      </c>
      <c r="R933">
        <v>50000000</v>
      </c>
      <c r="S933">
        <v>2000</v>
      </c>
      <c r="T933">
        <v>6.6</v>
      </c>
      <c r="U933">
        <v>2</v>
      </c>
      <c r="V933">
        <v>-10221401</v>
      </c>
      <c r="W933" t="s">
        <v>38</v>
      </c>
    </row>
    <row r="934" spans="1:23" x14ac:dyDescent="0.3">
      <c r="A934" t="s">
        <v>898</v>
      </c>
      <c r="B934">
        <v>93</v>
      </c>
      <c r="C934">
        <v>119</v>
      </c>
      <c r="D934">
        <v>37486138</v>
      </c>
      <c r="E934" t="s">
        <v>48</v>
      </c>
      <c r="F934" t="s">
        <v>55</v>
      </c>
      <c r="G934" t="s">
        <v>44</v>
      </c>
      <c r="L934" t="s">
        <v>1444</v>
      </c>
      <c r="M934">
        <v>30890</v>
      </c>
      <c r="N934">
        <v>106</v>
      </c>
      <c r="O934" t="s">
        <v>29</v>
      </c>
      <c r="P934" t="s">
        <v>30</v>
      </c>
      <c r="Q934" t="s">
        <v>31</v>
      </c>
      <c r="R934">
        <v>50000000</v>
      </c>
      <c r="S934">
        <v>2004</v>
      </c>
      <c r="T934">
        <v>6</v>
      </c>
      <c r="U934">
        <v>2</v>
      </c>
      <c r="V934">
        <v>-12513862</v>
      </c>
      <c r="W934" t="s">
        <v>38</v>
      </c>
    </row>
    <row r="935" spans="1:23" x14ac:dyDescent="0.3">
      <c r="A935" t="s">
        <v>1395</v>
      </c>
      <c r="B935">
        <v>235</v>
      </c>
      <c r="C935">
        <v>99</v>
      </c>
      <c r="D935">
        <v>38105077</v>
      </c>
      <c r="E935" t="s">
        <v>24</v>
      </c>
      <c r="F935" t="s">
        <v>56</v>
      </c>
      <c r="G935" t="s">
        <v>35</v>
      </c>
      <c r="L935" t="s">
        <v>1445</v>
      </c>
      <c r="M935">
        <v>58349</v>
      </c>
      <c r="N935">
        <v>194</v>
      </c>
      <c r="O935" t="s">
        <v>29</v>
      </c>
      <c r="P935" t="s">
        <v>30</v>
      </c>
      <c r="Q935" t="s">
        <v>213</v>
      </c>
      <c r="R935">
        <v>40000000</v>
      </c>
      <c r="S935">
        <v>2009</v>
      </c>
      <c r="T935">
        <v>6.4</v>
      </c>
      <c r="U935">
        <v>1.6</v>
      </c>
      <c r="V935">
        <v>-1894923</v>
      </c>
      <c r="W935" t="s">
        <v>38</v>
      </c>
    </row>
    <row r="936" spans="1:23" x14ac:dyDescent="0.3">
      <c r="A936" t="s">
        <v>43</v>
      </c>
      <c r="B936">
        <v>113</v>
      </c>
      <c r="C936">
        <v>137</v>
      </c>
      <c r="D936">
        <v>35168395</v>
      </c>
      <c r="E936" t="s">
        <v>55</v>
      </c>
      <c r="F936" t="s">
        <v>44</v>
      </c>
      <c r="G936" t="s">
        <v>61</v>
      </c>
      <c r="L936" t="s">
        <v>1446</v>
      </c>
      <c r="M936">
        <v>26034</v>
      </c>
      <c r="N936">
        <v>226</v>
      </c>
      <c r="O936" t="s">
        <v>29</v>
      </c>
      <c r="P936" t="s">
        <v>30</v>
      </c>
      <c r="Q936" t="s">
        <v>31</v>
      </c>
      <c r="R936">
        <v>50000000</v>
      </c>
      <c r="S936">
        <v>1999</v>
      </c>
      <c r="T936">
        <v>6.5</v>
      </c>
      <c r="U936">
        <v>2.2999999999999998</v>
      </c>
      <c r="V936">
        <v>-14831605</v>
      </c>
      <c r="W936" t="s">
        <v>38</v>
      </c>
    </row>
    <row r="937" spans="1:23" x14ac:dyDescent="0.3">
      <c r="A937" t="s">
        <v>1447</v>
      </c>
      <c r="B937">
        <v>51</v>
      </c>
      <c r="C937">
        <v>117</v>
      </c>
      <c r="D937">
        <v>32800000</v>
      </c>
      <c r="E937" t="s">
        <v>48</v>
      </c>
      <c r="F937" t="s">
        <v>56</v>
      </c>
      <c r="G937" t="s">
        <v>55</v>
      </c>
      <c r="H937" t="s">
        <v>35</v>
      </c>
      <c r="L937" t="s">
        <v>1448</v>
      </c>
      <c r="M937">
        <v>34896</v>
      </c>
      <c r="N937">
        <v>118</v>
      </c>
      <c r="O937" t="s">
        <v>29</v>
      </c>
      <c r="P937" t="s">
        <v>30</v>
      </c>
      <c r="Q937" t="s">
        <v>213</v>
      </c>
      <c r="R937">
        <v>40000000</v>
      </c>
      <c r="S937">
        <v>1996</v>
      </c>
      <c r="T937">
        <v>4.3</v>
      </c>
      <c r="U937">
        <v>2</v>
      </c>
      <c r="V937">
        <v>-7200000</v>
      </c>
      <c r="W937" t="s">
        <v>38</v>
      </c>
    </row>
    <row r="938" spans="1:23" x14ac:dyDescent="0.3">
      <c r="A938" t="s">
        <v>1263</v>
      </c>
      <c r="B938">
        <v>98</v>
      </c>
      <c r="C938">
        <v>87</v>
      </c>
      <c r="D938">
        <v>33643461</v>
      </c>
      <c r="E938" t="s">
        <v>48</v>
      </c>
      <c r="F938" t="s">
        <v>49</v>
      </c>
      <c r="L938" t="s">
        <v>1449</v>
      </c>
      <c r="M938">
        <v>11257</v>
      </c>
      <c r="N938">
        <v>65</v>
      </c>
      <c r="O938" t="s">
        <v>29</v>
      </c>
      <c r="P938" t="s">
        <v>30</v>
      </c>
      <c r="Q938" t="s">
        <v>52</v>
      </c>
      <c r="R938">
        <v>50000000</v>
      </c>
      <c r="S938">
        <v>2010</v>
      </c>
      <c r="T938">
        <v>4.2</v>
      </c>
      <c r="U938">
        <v>1.4</v>
      </c>
      <c r="V938">
        <v>-16356539</v>
      </c>
      <c r="W938" t="s">
        <v>38</v>
      </c>
    </row>
    <row r="939" spans="1:23" x14ac:dyDescent="0.3">
      <c r="A939" t="s">
        <v>1004</v>
      </c>
      <c r="B939">
        <v>315</v>
      </c>
      <c r="C939">
        <v>129</v>
      </c>
      <c r="D939">
        <v>32741596</v>
      </c>
      <c r="E939" t="s">
        <v>55</v>
      </c>
      <c r="F939" t="s">
        <v>26</v>
      </c>
      <c r="L939" t="s">
        <v>1450</v>
      </c>
      <c r="M939">
        <v>80140</v>
      </c>
      <c r="N939">
        <v>323</v>
      </c>
      <c r="O939" t="s">
        <v>29</v>
      </c>
      <c r="P939" t="s">
        <v>30</v>
      </c>
      <c r="Q939" t="s">
        <v>31</v>
      </c>
      <c r="R939">
        <v>50000000</v>
      </c>
      <c r="S939">
        <v>2010</v>
      </c>
      <c r="T939">
        <v>6.5</v>
      </c>
      <c r="U939">
        <v>2.2000000000000002</v>
      </c>
      <c r="V939">
        <v>-17258404</v>
      </c>
      <c r="W939" t="s">
        <v>38</v>
      </c>
    </row>
    <row r="940" spans="1:23" x14ac:dyDescent="0.3">
      <c r="A940" t="s">
        <v>1451</v>
      </c>
      <c r="B940">
        <v>136</v>
      </c>
      <c r="C940">
        <v>115</v>
      </c>
      <c r="D940">
        <v>31874869</v>
      </c>
      <c r="E940" t="s">
        <v>56</v>
      </c>
      <c r="F940" t="s">
        <v>60</v>
      </c>
      <c r="G940" t="s">
        <v>35</v>
      </c>
      <c r="L940" t="s">
        <v>1452</v>
      </c>
      <c r="M940">
        <v>43574</v>
      </c>
      <c r="N940">
        <v>302</v>
      </c>
      <c r="O940" t="s">
        <v>29</v>
      </c>
      <c r="P940" t="s">
        <v>30</v>
      </c>
      <c r="Q940" t="s">
        <v>213</v>
      </c>
      <c r="R940">
        <v>50000000</v>
      </c>
      <c r="S940">
        <v>2002</v>
      </c>
      <c r="T940">
        <v>6.1</v>
      </c>
      <c r="U940">
        <v>1.9</v>
      </c>
      <c r="V940">
        <v>-18125131</v>
      </c>
      <c r="W940" t="s">
        <v>38</v>
      </c>
    </row>
    <row r="941" spans="1:23" x14ac:dyDescent="0.3">
      <c r="A941" t="s">
        <v>323</v>
      </c>
      <c r="B941">
        <v>61</v>
      </c>
      <c r="C941">
        <v>132</v>
      </c>
      <c r="D941">
        <v>30306268</v>
      </c>
      <c r="E941" t="s">
        <v>24</v>
      </c>
      <c r="F941" t="s">
        <v>56</v>
      </c>
      <c r="G941" t="s">
        <v>35</v>
      </c>
      <c r="L941" t="s">
        <v>1453</v>
      </c>
      <c r="M941">
        <v>62981</v>
      </c>
      <c r="N941">
        <v>84</v>
      </c>
      <c r="O941" t="s">
        <v>29</v>
      </c>
      <c r="P941" t="s">
        <v>545</v>
      </c>
      <c r="Q941" t="s">
        <v>213</v>
      </c>
      <c r="R941">
        <v>50000000</v>
      </c>
      <c r="S941">
        <v>1995</v>
      </c>
      <c r="T941">
        <v>6.3</v>
      </c>
      <c r="U941">
        <v>2.2000000000000002</v>
      </c>
      <c r="V941">
        <v>-19693732</v>
      </c>
      <c r="W941" t="s">
        <v>38</v>
      </c>
    </row>
    <row r="942" spans="1:23" x14ac:dyDescent="0.3">
      <c r="A942" t="s">
        <v>1454</v>
      </c>
      <c r="B942">
        <v>209</v>
      </c>
      <c r="C942">
        <v>131</v>
      </c>
      <c r="D942">
        <v>27667947</v>
      </c>
      <c r="E942" t="s">
        <v>56</v>
      </c>
      <c r="F942" t="s">
        <v>55</v>
      </c>
      <c r="G942" t="s">
        <v>35</v>
      </c>
      <c r="L942" t="s">
        <v>1455</v>
      </c>
      <c r="M942">
        <v>86374</v>
      </c>
      <c r="N942">
        <v>392</v>
      </c>
      <c r="O942" t="s">
        <v>29</v>
      </c>
      <c r="P942" t="s">
        <v>37</v>
      </c>
      <c r="Q942" t="s">
        <v>213</v>
      </c>
      <c r="R942">
        <v>50000000</v>
      </c>
      <c r="S942">
        <v>2007</v>
      </c>
      <c r="T942">
        <v>6.2</v>
      </c>
      <c r="U942">
        <v>2.2000000000000002</v>
      </c>
      <c r="V942">
        <v>-22332053</v>
      </c>
      <c r="W942" t="s">
        <v>38</v>
      </c>
    </row>
    <row r="943" spans="1:23" x14ac:dyDescent="0.3">
      <c r="A943" t="s">
        <v>1056</v>
      </c>
      <c r="B943">
        <v>99</v>
      </c>
      <c r="C943">
        <v>95</v>
      </c>
      <c r="D943">
        <v>27067160</v>
      </c>
      <c r="E943" t="s">
        <v>48</v>
      </c>
      <c r="F943" t="s">
        <v>55</v>
      </c>
      <c r="G943" t="s">
        <v>44</v>
      </c>
      <c r="L943" t="s">
        <v>1456</v>
      </c>
      <c r="M943">
        <v>18404</v>
      </c>
      <c r="N943">
        <v>150</v>
      </c>
      <c r="O943" t="s">
        <v>29</v>
      </c>
      <c r="P943" t="s">
        <v>30</v>
      </c>
      <c r="Q943" t="s">
        <v>213</v>
      </c>
      <c r="R943">
        <v>50000000</v>
      </c>
      <c r="S943">
        <v>1999</v>
      </c>
      <c r="T943">
        <v>5.9</v>
      </c>
      <c r="U943">
        <v>1.6</v>
      </c>
      <c r="V943">
        <v>-22932840</v>
      </c>
      <c r="W943" t="s">
        <v>38</v>
      </c>
    </row>
    <row r="944" spans="1:23" x14ac:dyDescent="0.3">
      <c r="A944" t="s">
        <v>1457</v>
      </c>
      <c r="B944">
        <v>298</v>
      </c>
      <c r="C944">
        <v>125</v>
      </c>
      <c r="D944">
        <v>26616999</v>
      </c>
      <c r="E944" t="s">
        <v>24</v>
      </c>
      <c r="F944" t="s">
        <v>25</v>
      </c>
      <c r="G944" t="s">
        <v>44</v>
      </c>
      <c r="H944" t="s">
        <v>27</v>
      </c>
      <c r="I944" t="s">
        <v>35</v>
      </c>
      <c r="L944" t="s">
        <v>1458</v>
      </c>
      <c r="M944">
        <v>92461</v>
      </c>
      <c r="N944">
        <v>347</v>
      </c>
      <c r="O944" t="s">
        <v>29</v>
      </c>
      <c r="P944" t="s">
        <v>30</v>
      </c>
      <c r="Q944" t="s">
        <v>31</v>
      </c>
      <c r="R944">
        <v>40000000</v>
      </c>
      <c r="S944">
        <v>2013</v>
      </c>
      <c r="T944">
        <v>5.9</v>
      </c>
      <c r="U944">
        <v>2.1</v>
      </c>
      <c r="V944">
        <v>-13383001</v>
      </c>
      <c r="W944" t="s">
        <v>38</v>
      </c>
    </row>
    <row r="945" spans="1:23" x14ac:dyDescent="0.3">
      <c r="A945" t="s">
        <v>390</v>
      </c>
      <c r="B945">
        <v>131</v>
      </c>
      <c r="C945">
        <v>98</v>
      </c>
      <c r="D945">
        <v>26536120</v>
      </c>
      <c r="E945" t="s">
        <v>24</v>
      </c>
      <c r="F945" t="s">
        <v>56</v>
      </c>
      <c r="G945" t="s">
        <v>55</v>
      </c>
      <c r="H945" t="s">
        <v>60</v>
      </c>
      <c r="I945" t="s">
        <v>35</v>
      </c>
      <c r="L945" t="s">
        <v>1459</v>
      </c>
      <c r="M945">
        <v>49926</v>
      </c>
      <c r="N945">
        <v>286</v>
      </c>
      <c r="O945" t="s">
        <v>29</v>
      </c>
      <c r="P945" t="s">
        <v>244</v>
      </c>
      <c r="Q945" t="s">
        <v>213</v>
      </c>
      <c r="R945">
        <v>50000000</v>
      </c>
      <c r="S945">
        <v>2003</v>
      </c>
      <c r="T945">
        <v>6.5</v>
      </c>
      <c r="U945">
        <v>1.6</v>
      </c>
      <c r="V945">
        <v>-23463880</v>
      </c>
      <c r="W945" t="s">
        <v>38</v>
      </c>
    </row>
    <row r="946" spans="1:23" x14ac:dyDescent="0.3">
      <c r="A946" t="s">
        <v>1004</v>
      </c>
      <c r="B946">
        <v>146</v>
      </c>
      <c r="C946">
        <v>110</v>
      </c>
      <c r="D946">
        <v>26199517</v>
      </c>
      <c r="E946" t="s">
        <v>24</v>
      </c>
      <c r="F946" t="s">
        <v>56</v>
      </c>
      <c r="G946" t="s">
        <v>55</v>
      </c>
      <c r="H946" t="s">
        <v>60</v>
      </c>
      <c r="I946" t="s">
        <v>35</v>
      </c>
      <c r="L946" t="s">
        <v>1460</v>
      </c>
      <c r="M946">
        <v>34356</v>
      </c>
      <c r="N946">
        <v>260</v>
      </c>
      <c r="O946" t="s">
        <v>29</v>
      </c>
      <c r="P946" t="s">
        <v>30</v>
      </c>
      <c r="Q946" t="s">
        <v>213</v>
      </c>
      <c r="R946">
        <v>50000000</v>
      </c>
      <c r="S946">
        <v>2002</v>
      </c>
      <c r="T946">
        <v>6.4</v>
      </c>
      <c r="U946">
        <v>1.8</v>
      </c>
      <c r="V946">
        <v>-23800483</v>
      </c>
      <c r="W946" t="s">
        <v>38</v>
      </c>
    </row>
    <row r="947" spans="1:23" x14ac:dyDescent="0.3">
      <c r="A947" t="s">
        <v>526</v>
      </c>
      <c r="B947">
        <v>245</v>
      </c>
      <c r="C947">
        <v>118</v>
      </c>
      <c r="D947">
        <v>25450527</v>
      </c>
      <c r="E947" t="s">
        <v>24</v>
      </c>
      <c r="F947" t="s">
        <v>56</v>
      </c>
      <c r="G947" t="s">
        <v>55</v>
      </c>
      <c r="H947" t="s">
        <v>60</v>
      </c>
      <c r="I947" t="s">
        <v>35</v>
      </c>
      <c r="L947" t="s">
        <v>1461</v>
      </c>
      <c r="M947">
        <v>80196</v>
      </c>
      <c r="N947">
        <v>190</v>
      </c>
      <c r="O947" t="s">
        <v>29</v>
      </c>
      <c r="P947" t="s">
        <v>30</v>
      </c>
      <c r="Q947" t="s">
        <v>213</v>
      </c>
      <c r="R947">
        <v>50000000</v>
      </c>
      <c r="S947">
        <v>2009</v>
      </c>
      <c r="T947">
        <v>6.5</v>
      </c>
      <c r="U947">
        <v>2</v>
      </c>
      <c r="V947">
        <v>-24549473</v>
      </c>
      <c r="W947" t="s">
        <v>38</v>
      </c>
    </row>
    <row r="948" spans="1:23" x14ac:dyDescent="0.3">
      <c r="A948" t="s">
        <v>1462</v>
      </c>
      <c r="B948">
        <v>104</v>
      </c>
      <c r="C948">
        <v>101</v>
      </c>
      <c r="D948">
        <v>25407250</v>
      </c>
      <c r="E948" t="s">
        <v>24</v>
      </c>
      <c r="F948" t="s">
        <v>25</v>
      </c>
      <c r="G948" t="s">
        <v>27</v>
      </c>
      <c r="H948" t="s">
        <v>35</v>
      </c>
      <c r="L948" t="s">
        <v>1463</v>
      </c>
      <c r="M948">
        <v>54021</v>
      </c>
      <c r="N948">
        <v>227</v>
      </c>
      <c r="O948" t="s">
        <v>29</v>
      </c>
      <c r="P948" t="s">
        <v>30</v>
      </c>
      <c r="Q948" t="s">
        <v>213</v>
      </c>
      <c r="R948">
        <v>50000000</v>
      </c>
      <c r="S948">
        <v>1996</v>
      </c>
      <c r="T948">
        <v>5.7</v>
      </c>
      <c r="U948">
        <v>1.7</v>
      </c>
      <c r="V948">
        <v>-24592750</v>
      </c>
      <c r="W948" t="s">
        <v>38</v>
      </c>
    </row>
    <row r="949" spans="1:23" x14ac:dyDescent="0.3">
      <c r="A949" t="s">
        <v>201</v>
      </c>
      <c r="B949">
        <v>162</v>
      </c>
      <c r="C949">
        <v>90</v>
      </c>
      <c r="D949">
        <v>23159305</v>
      </c>
      <c r="E949" t="s">
        <v>24</v>
      </c>
      <c r="F949" t="s">
        <v>25</v>
      </c>
      <c r="G949" t="s">
        <v>47</v>
      </c>
      <c r="H949" t="s">
        <v>48</v>
      </c>
      <c r="I949" t="s">
        <v>55</v>
      </c>
      <c r="J949" t="s">
        <v>49</v>
      </c>
      <c r="K949" t="s">
        <v>27</v>
      </c>
      <c r="L949" t="s">
        <v>1464</v>
      </c>
      <c r="M949">
        <v>128455</v>
      </c>
      <c r="N949">
        <v>514</v>
      </c>
      <c r="O949" t="s">
        <v>29</v>
      </c>
      <c r="P949" t="s">
        <v>30</v>
      </c>
      <c r="Q949" t="s">
        <v>52</v>
      </c>
      <c r="R949">
        <v>70000000</v>
      </c>
      <c r="S949">
        <v>1999</v>
      </c>
      <c r="T949">
        <v>8</v>
      </c>
      <c r="U949">
        <v>1.5</v>
      </c>
      <c r="V949">
        <v>-46840695</v>
      </c>
      <c r="W949" t="s">
        <v>38</v>
      </c>
    </row>
    <row r="950" spans="1:23" x14ac:dyDescent="0.3">
      <c r="A950" t="s">
        <v>1465</v>
      </c>
      <c r="B950">
        <v>259</v>
      </c>
      <c r="C950">
        <v>119</v>
      </c>
      <c r="D950">
        <v>24006726</v>
      </c>
      <c r="E950" t="s">
        <v>25</v>
      </c>
      <c r="F950" t="s">
        <v>48</v>
      </c>
      <c r="G950" t="s">
        <v>55</v>
      </c>
      <c r="L950" t="s">
        <v>1466</v>
      </c>
      <c r="M950">
        <v>139535</v>
      </c>
      <c r="N950">
        <v>632</v>
      </c>
      <c r="O950" t="s">
        <v>29</v>
      </c>
      <c r="P950" t="s">
        <v>30</v>
      </c>
      <c r="Q950" t="s">
        <v>213</v>
      </c>
      <c r="R950">
        <v>50000000</v>
      </c>
      <c r="S950">
        <v>2004</v>
      </c>
      <c r="T950">
        <v>7.3</v>
      </c>
      <c r="U950">
        <v>2</v>
      </c>
      <c r="V950">
        <v>-25993274</v>
      </c>
      <c r="W950" t="s">
        <v>38</v>
      </c>
    </row>
    <row r="951" spans="1:23" x14ac:dyDescent="0.3">
      <c r="A951" t="s">
        <v>645</v>
      </c>
      <c r="B951">
        <v>79</v>
      </c>
      <c r="C951">
        <v>139</v>
      </c>
      <c r="D951">
        <v>20389967</v>
      </c>
      <c r="E951" t="s">
        <v>24</v>
      </c>
      <c r="F951" t="s">
        <v>242</v>
      </c>
      <c r="G951" t="s">
        <v>55</v>
      </c>
      <c r="H951" t="s">
        <v>54</v>
      </c>
      <c r="I951" t="s">
        <v>58</v>
      </c>
      <c r="L951" t="s">
        <v>1467</v>
      </c>
      <c r="M951">
        <v>3077</v>
      </c>
      <c r="N951">
        <v>47</v>
      </c>
      <c r="O951" t="s">
        <v>29</v>
      </c>
      <c r="P951" t="s">
        <v>30</v>
      </c>
      <c r="Q951" t="s">
        <v>213</v>
      </c>
      <c r="R951">
        <v>50000000</v>
      </c>
      <c r="S951">
        <v>2016</v>
      </c>
      <c r="T951">
        <v>6.7</v>
      </c>
      <c r="U951">
        <v>2.2999999999999998</v>
      </c>
      <c r="V951">
        <v>-29610033</v>
      </c>
      <c r="W951" t="s">
        <v>38</v>
      </c>
    </row>
    <row r="952" spans="1:23" x14ac:dyDescent="0.3">
      <c r="A952" t="s">
        <v>1271</v>
      </c>
      <c r="B952">
        <v>141</v>
      </c>
      <c r="C952">
        <v>130</v>
      </c>
      <c r="D952">
        <v>19593740</v>
      </c>
      <c r="E952" t="s">
        <v>56</v>
      </c>
      <c r="F952" t="s">
        <v>55</v>
      </c>
      <c r="G952" t="s">
        <v>35</v>
      </c>
      <c r="L952" t="s">
        <v>1468</v>
      </c>
      <c r="M952">
        <v>88270</v>
      </c>
      <c r="N952">
        <v>420</v>
      </c>
      <c r="O952" t="s">
        <v>29</v>
      </c>
      <c r="P952" t="s">
        <v>30</v>
      </c>
      <c r="Q952" t="s">
        <v>213</v>
      </c>
      <c r="R952">
        <v>50000000</v>
      </c>
      <c r="S952">
        <v>2003</v>
      </c>
      <c r="T952">
        <v>7.5</v>
      </c>
      <c r="U952">
        <v>2.2000000000000002</v>
      </c>
      <c r="V952">
        <v>-30406260</v>
      </c>
      <c r="W952" t="s">
        <v>38</v>
      </c>
    </row>
    <row r="953" spans="1:23" x14ac:dyDescent="0.3">
      <c r="A953" t="s">
        <v>1208</v>
      </c>
      <c r="B953">
        <v>59</v>
      </c>
      <c r="C953">
        <v>100</v>
      </c>
      <c r="D953">
        <v>19118247</v>
      </c>
      <c r="E953" t="s">
        <v>24</v>
      </c>
      <c r="F953" t="s">
        <v>48</v>
      </c>
      <c r="L953" t="s">
        <v>1469</v>
      </c>
      <c r="M953">
        <v>19829</v>
      </c>
      <c r="N953">
        <v>94</v>
      </c>
      <c r="O953" t="s">
        <v>29</v>
      </c>
      <c r="P953" t="s">
        <v>30</v>
      </c>
      <c r="Q953" t="s">
        <v>31</v>
      </c>
      <c r="R953">
        <v>40000000</v>
      </c>
      <c r="S953">
        <v>2005</v>
      </c>
      <c r="T953">
        <v>5.4</v>
      </c>
      <c r="U953">
        <v>1.7</v>
      </c>
      <c r="V953">
        <v>-20881753</v>
      </c>
      <c r="W953" t="s">
        <v>38</v>
      </c>
    </row>
    <row r="954" spans="1:23" x14ac:dyDescent="0.3">
      <c r="A954" t="s">
        <v>1391</v>
      </c>
      <c r="B954">
        <v>236</v>
      </c>
      <c r="C954">
        <v>114</v>
      </c>
      <c r="D954">
        <v>26442251</v>
      </c>
      <c r="E954" t="s">
        <v>24</v>
      </c>
      <c r="F954" t="s">
        <v>56</v>
      </c>
      <c r="G954" t="s">
        <v>55</v>
      </c>
      <c r="H954" t="s">
        <v>35</v>
      </c>
      <c r="L954" t="s">
        <v>1470</v>
      </c>
      <c r="M954">
        <v>76010</v>
      </c>
      <c r="N954">
        <v>205</v>
      </c>
      <c r="O954" t="s">
        <v>29</v>
      </c>
      <c r="P954" t="s">
        <v>30</v>
      </c>
      <c r="Q954" t="s">
        <v>213</v>
      </c>
      <c r="R954">
        <v>50000000</v>
      </c>
      <c r="S954">
        <v>2015</v>
      </c>
      <c r="T954">
        <v>6.6</v>
      </c>
      <c r="U954">
        <v>1.9</v>
      </c>
      <c r="V954">
        <v>-23557749</v>
      </c>
      <c r="W954" t="s">
        <v>38</v>
      </c>
    </row>
    <row r="955" spans="1:23" x14ac:dyDescent="0.3">
      <c r="A955" t="s">
        <v>1471</v>
      </c>
      <c r="B955">
        <v>356</v>
      </c>
      <c r="C955">
        <v>96</v>
      </c>
      <c r="D955">
        <v>17114882</v>
      </c>
      <c r="E955" t="s">
        <v>56</v>
      </c>
      <c r="F955" t="s">
        <v>60</v>
      </c>
      <c r="G955" t="s">
        <v>35</v>
      </c>
      <c r="L955" t="s">
        <v>1472</v>
      </c>
      <c r="M955">
        <v>189249</v>
      </c>
      <c r="N955">
        <v>398</v>
      </c>
      <c r="O955" t="s">
        <v>29</v>
      </c>
      <c r="P955" t="s">
        <v>30</v>
      </c>
      <c r="Q955" t="s">
        <v>213</v>
      </c>
      <c r="R955">
        <v>25000000</v>
      </c>
      <c r="S955">
        <v>2007</v>
      </c>
      <c r="T955">
        <v>7.7</v>
      </c>
      <c r="U955">
        <v>1.6</v>
      </c>
      <c r="V955">
        <v>-7885118</v>
      </c>
      <c r="W955" t="s">
        <v>38</v>
      </c>
    </row>
    <row r="956" spans="1:23" x14ac:dyDescent="0.3">
      <c r="A956" t="s">
        <v>1473</v>
      </c>
      <c r="B956">
        <v>120</v>
      </c>
      <c r="C956">
        <v>110</v>
      </c>
      <c r="D956">
        <v>18472363</v>
      </c>
      <c r="E956" t="s">
        <v>24</v>
      </c>
      <c r="F956" t="s">
        <v>25</v>
      </c>
      <c r="G956" t="s">
        <v>56</v>
      </c>
      <c r="H956" t="s">
        <v>35</v>
      </c>
      <c r="L956" t="s">
        <v>1474</v>
      </c>
      <c r="M956">
        <v>63599</v>
      </c>
      <c r="N956">
        <v>208</v>
      </c>
      <c r="O956" t="s">
        <v>29</v>
      </c>
      <c r="P956" t="s">
        <v>30</v>
      </c>
      <c r="Q956" t="s">
        <v>31</v>
      </c>
      <c r="R956">
        <v>50000000</v>
      </c>
      <c r="S956">
        <v>2005</v>
      </c>
      <c r="T956">
        <v>5.8</v>
      </c>
      <c r="U956">
        <v>1.8</v>
      </c>
      <c r="V956">
        <v>-31527637</v>
      </c>
      <c r="W956" t="s">
        <v>38</v>
      </c>
    </row>
    <row r="957" spans="1:23" x14ac:dyDescent="0.3">
      <c r="A957" t="s">
        <v>562</v>
      </c>
      <c r="B957">
        <v>111</v>
      </c>
      <c r="C957">
        <v>158</v>
      </c>
      <c r="D957">
        <v>14131298</v>
      </c>
      <c r="E957" t="s">
        <v>25</v>
      </c>
      <c r="F957" t="s">
        <v>242</v>
      </c>
      <c r="G957" t="s">
        <v>55</v>
      </c>
      <c r="H957" t="s">
        <v>54</v>
      </c>
      <c r="I957" t="s">
        <v>58</v>
      </c>
      <c r="L957" t="s">
        <v>1475</v>
      </c>
      <c r="M957">
        <v>55889</v>
      </c>
      <c r="N957">
        <v>390</v>
      </c>
      <c r="O957" t="s">
        <v>29</v>
      </c>
      <c r="P957" t="s">
        <v>545</v>
      </c>
      <c r="Q957" t="s">
        <v>213</v>
      </c>
      <c r="R957">
        <v>390000000</v>
      </c>
      <c r="S957">
        <v>1999</v>
      </c>
      <c r="T957">
        <v>6.4</v>
      </c>
      <c r="U957">
        <v>2.6</v>
      </c>
      <c r="V957">
        <v>-375868702</v>
      </c>
      <c r="W957" t="s">
        <v>38</v>
      </c>
    </row>
    <row r="958" spans="1:23" x14ac:dyDescent="0.3">
      <c r="A958" t="s">
        <v>1476</v>
      </c>
      <c r="B958">
        <v>208</v>
      </c>
      <c r="C958">
        <v>102</v>
      </c>
      <c r="D958">
        <v>21557240</v>
      </c>
      <c r="E958" t="s">
        <v>25</v>
      </c>
      <c r="F958" t="s">
        <v>48</v>
      </c>
      <c r="G958" t="s">
        <v>26</v>
      </c>
      <c r="L958" t="s">
        <v>1477</v>
      </c>
      <c r="M958">
        <v>85237</v>
      </c>
      <c r="N958">
        <v>274</v>
      </c>
      <c r="O958" t="s">
        <v>29</v>
      </c>
      <c r="P958" t="s">
        <v>30</v>
      </c>
      <c r="Q958" t="s">
        <v>213</v>
      </c>
      <c r="R958">
        <v>49900000</v>
      </c>
      <c r="S958">
        <v>2011</v>
      </c>
      <c r="T958">
        <v>5.6</v>
      </c>
      <c r="U958">
        <v>1.7</v>
      </c>
      <c r="V958">
        <v>-28342760</v>
      </c>
      <c r="W958" t="s">
        <v>38</v>
      </c>
    </row>
    <row r="959" spans="1:23" x14ac:dyDescent="0.3">
      <c r="A959" t="s">
        <v>1478</v>
      </c>
      <c r="B959">
        <v>174</v>
      </c>
      <c r="C959">
        <v>84</v>
      </c>
      <c r="D959">
        <v>21283440</v>
      </c>
      <c r="E959" t="s">
        <v>55</v>
      </c>
      <c r="F959" t="s">
        <v>60</v>
      </c>
      <c r="G959" t="s">
        <v>35</v>
      </c>
      <c r="L959" t="s">
        <v>1479</v>
      </c>
      <c r="M959">
        <v>46239</v>
      </c>
      <c r="N959">
        <v>137</v>
      </c>
      <c r="O959" t="s">
        <v>29</v>
      </c>
      <c r="P959" t="s">
        <v>30</v>
      </c>
      <c r="Q959" t="s">
        <v>31</v>
      </c>
      <c r="R959">
        <v>55000000</v>
      </c>
      <c r="S959">
        <v>2011</v>
      </c>
      <c r="T959">
        <v>6</v>
      </c>
      <c r="U959">
        <v>1.4</v>
      </c>
      <c r="V959">
        <v>-33716560</v>
      </c>
      <c r="W959" t="s">
        <v>38</v>
      </c>
    </row>
    <row r="960" spans="1:23" x14ac:dyDescent="0.3">
      <c r="A960" t="s">
        <v>1480</v>
      </c>
      <c r="B960">
        <v>59</v>
      </c>
      <c r="C960">
        <v>115</v>
      </c>
      <c r="D960">
        <v>10556196</v>
      </c>
      <c r="E960" t="s">
        <v>56</v>
      </c>
      <c r="F960" t="s">
        <v>55</v>
      </c>
      <c r="G960" t="s">
        <v>35</v>
      </c>
      <c r="L960" t="s">
        <v>1481</v>
      </c>
      <c r="M960">
        <v>16562</v>
      </c>
      <c r="N960">
        <v>73</v>
      </c>
      <c r="O960" t="s">
        <v>29</v>
      </c>
      <c r="P960" t="s">
        <v>30</v>
      </c>
      <c r="Q960" t="s">
        <v>31</v>
      </c>
      <c r="R960">
        <v>50000000</v>
      </c>
      <c r="S960">
        <v>1997</v>
      </c>
      <c r="T960">
        <v>6.2</v>
      </c>
      <c r="U960">
        <v>1.9</v>
      </c>
      <c r="V960">
        <v>-39443804</v>
      </c>
      <c r="W960" t="s">
        <v>38</v>
      </c>
    </row>
    <row r="961" spans="1:23" x14ac:dyDescent="0.3">
      <c r="A961" t="s">
        <v>1482</v>
      </c>
      <c r="B961">
        <v>22</v>
      </c>
      <c r="C961">
        <v>99</v>
      </c>
      <c r="D961">
        <v>16671505</v>
      </c>
      <c r="E961" t="s">
        <v>25</v>
      </c>
      <c r="F961" t="s">
        <v>48</v>
      </c>
      <c r="G961" t="s">
        <v>56</v>
      </c>
      <c r="H961" t="s">
        <v>55</v>
      </c>
      <c r="I961" t="s">
        <v>49</v>
      </c>
      <c r="L961" t="s">
        <v>1483</v>
      </c>
      <c r="M961">
        <v>33186</v>
      </c>
      <c r="N961">
        <v>78</v>
      </c>
      <c r="O961" t="s">
        <v>29</v>
      </c>
      <c r="P961" t="s">
        <v>30</v>
      </c>
      <c r="Q961" t="s">
        <v>52</v>
      </c>
      <c r="R961">
        <v>50000000</v>
      </c>
      <c r="S961">
        <v>1994</v>
      </c>
      <c r="T961">
        <v>5.9</v>
      </c>
      <c r="U961">
        <v>1.6</v>
      </c>
      <c r="V961">
        <v>-33328495</v>
      </c>
      <c r="W961" t="s">
        <v>38</v>
      </c>
    </row>
    <row r="962" spans="1:23" x14ac:dyDescent="0.3">
      <c r="A962" t="s">
        <v>1484</v>
      </c>
      <c r="B962">
        <v>34</v>
      </c>
      <c r="C962">
        <v>135</v>
      </c>
      <c r="D962">
        <v>10400000</v>
      </c>
      <c r="E962" t="s">
        <v>55</v>
      </c>
      <c r="F962" t="s">
        <v>44</v>
      </c>
      <c r="L962" t="s">
        <v>1485</v>
      </c>
      <c r="M962">
        <v>12037</v>
      </c>
      <c r="N962">
        <v>90</v>
      </c>
      <c r="O962" t="s">
        <v>29</v>
      </c>
      <c r="P962" t="s">
        <v>30</v>
      </c>
      <c r="Q962" t="s">
        <v>213</v>
      </c>
      <c r="R962">
        <v>50000000</v>
      </c>
      <c r="S962">
        <v>1995</v>
      </c>
      <c r="T962">
        <v>5.0999999999999996</v>
      </c>
      <c r="U962">
        <v>2.2000000000000002</v>
      </c>
      <c r="V962">
        <v>-39600000</v>
      </c>
      <c r="W962" t="s">
        <v>38</v>
      </c>
    </row>
    <row r="963" spans="1:23" x14ac:dyDescent="0.3">
      <c r="A963" t="s">
        <v>181</v>
      </c>
      <c r="B963">
        <v>214</v>
      </c>
      <c r="C963">
        <v>108</v>
      </c>
      <c r="D963">
        <v>9528092</v>
      </c>
      <c r="E963" t="s">
        <v>242</v>
      </c>
      <c r="F963" t="s">
        <v>55</v>
      </c>
      <c r="G963" t="s">
        <v>35</v>
      </c>
      <c r="L963" t="s">
        <v>1486</v>
      </c>
      <c r="M963">
        <v>38513</v>
      </c>
      <c r="N963">
        <v>127</v>
      </c>
      <c r="O963" t="s">
        <v>29</v>
      </c>
      <c r="P963" t="s">
        <v>30</v>
      </c>
      <c r="Q963" t="s">
        <v>31</v>
      </c>
      <c r="R963">
        <v>22000000</v>
      </c>
      <c r="S963">
        <v>2010</v>
      </c>
      <c r="T963">
        <v>6.8</v>
      </c>
      <c r="U963">
        <v>1.8</v>
      </c>
      <c r="V963">
        <v>-12471908</v>
      </c>
      <c r="W963" t="s">
        <v>38</v>
      </c>
    </row>
    <row r="964" spans="1:23" x14ac:dyDescent="0.3">
      <c r="A964" t="s">
        <v>495</v>
      </c>
      <c r="B964">
        <v>186</v>
      </c>
      <c r="C964">
        <v>127</v>
      </c>
      <c r="D964">
        <v>10137232</v>
      </c>
      <c r="E964" t="s">
        <v>24</v>
      </c>
      <c r="F964" t="s">
        <v>242</v>
      </c>
      <c r="G964" t="s">
        <v>56</v>
      </c>
      <c r="H964" t="s">
        <v>55</v>
      </c>
      <c r="I964" t="s">
        <v>35</v>
      </c>
      <c r="L964" t="s">
        <v>1487</v>
      </c>
      <c r="M964">
        <v>58015</v>
      </c>
      <c r="N964">
        <v>374</v>
      </c>
      <c r="O964" t="s">
        <v>29</v>
      </c>
      <c r="P964" t="s">
        <v>545</v>
      </c>
      <c r="Q964" t="s">
        <v>213</v>
      </c>
      <c r="R964">
        <v>50000000</v>
      </c>
      <c r="S964">
        <v>2005</v>
      </c>
      <c r="T964">
        <v>6</v>
      </c>
      <c r="U964">
        <v>2.1</v>
      </c>
      <c r="V964">
        <v>-39862768</v>
      </c>
      <c r="W964" t="s">
        <v>38</v>
      </c>
    </row>
    <row r="965" spans="1:23" x14ac:dyDescent="0.3">
      <c r="A965" t="s">
        <v>1280</v>
      </c>
      <c r="B965">
        <v>50</v>
      </c>
      <c r="C965">
        <v>107</v>
      </c>
      <c r="D965">
        <v>9795017</v>
      </c>
      <c r="E965" t="s">
        <v>56</v>
      </c>
      <c r="F965" t="s">
        <v>55</v>
      </c>
      <c r="G965" t="s">
        <v>35</v>
      </c>
      <c r="L965" t="s">
        <v>1488</v>
      </c>
      <c r="M965">
        <v>9227</v>
      </c>
      <c r="N965">
        <v>70</v>
      </c>
      <c r="O965" t="s">
        <v>29</v>
      </c>
      <c r="P965" t="s">
        <v>30</v>
      </c>
      <c r="Q965" t="s">
        <v>213</v>
      </c>
      <c r="R965">
        <v>50000000</v>
      </c>
      <c r="S965">
        <v>1995</v>
      </c>
      <c r="T965">
        <v>5.0999999999999996</v>
      </c>
      <c r="U965">
        <v>1.8</v>
      </c>
      <c r="V965">
        <v>-40204983</v>
      </c>
      <c r="W965" t="s">
        <v>38</v>
      </c>
    </row>
    <row r="966" spans="1:23" x14ac:dyDescent="0.3">
      <c r="A966" t="s">
        <v>1227</v>
      </c>
      <c r="B966">
        <v>180</v>
      </c>
      <c r="C966">
        <v>95</v>
      </c>
      <c r="D966">
        <v>20488579</v>
      </c>
      <c r="E966" t="s">
        <v>24</v>
      </c>
      <c r="F966" t="s">
        <v>27</v>
      </c>
      <c r="G966" t="s">
        <v>35</v>
      </c>
      <c r="L966" t="s">
        <v>1489</v>
      </c>
      <c r="M966">
        <v>113483</v>
      </c>
      <c r="N966">
        <v>245</v>
      </c>
      <c r="O966" t="s">
        <v>29</v>
      </c>
      <c r="P966" t="s">
        <v>30</v>
      </c>
      <c r="Q966" t="s">
        <v>213</v>
      </c>
      <c r="R966">
        <v>50000000</v>
      </c>
      <c r="S966">
        <v>2009</v>
      </c>
      <c r="T966">
        <v>5.8</v>
      </c>
      <c r="U966">
        <v>1.6</v>
      </c>
      <c r="V966">
        <v>-29511421</v>
      </c>
      <c r="W966" t="s">
        <v>38</v>
      </c>
    </row>
    <row r="967" spans="1:23" x14ac:dyDescent="0.3">
      <c r="A967" t="s">
        <v>1490</v>
      </c>
      <c r="B967">
        <v>231</v>
      </c>
      <c r="C967">
        <v>124</v>
      </c>
      <c r="D967">
        <v>19445217</v>
      </c>
      <c r="E967" t="s">
        <v>55</v>
      </c>
      <c r="F967" t="s">
        <v>26</v>
      </c>
      <c r="G967" t="s">
        <v>44</v>
      </c>
      <c r="L967" t="s">
        <v>1491</v>
      </c>
      <c r="M967">
        <v>67796</v>
      </c>
      <c r="N967">
        <v>258</v>
      </c>
      <c r="O967" t="s">
        <v>29</v>
      </c>
      <c r="P967" t="s">
        <v>30</v>
      </c>
      <c r="Q967" t="s">
        <v>31</v>
      </c>
      <c r="R967">
        <v>60000000</v>
      </c>
      <c r="S967">
        <v>2013</v>
      </c>
      <c r="T967">
        <v>6.2</v>
      </c>
      <c r="U967">
        <v>2.1</v>
      </c>
      <c r="V967">
        <v>-40554783</v>
      </c>
      <c r="W967" t="s">
        <v>38</v>
      </c>
    </row>
    <row r="968" spans="1:23" x14ac:dyDescent="0.3">
      <c r="A968" t="s">
        <v>1492</v>
      </c>
      <c r="B968">
        <v>105</v>
      </c>
      <c r="C968">
        <v>109</v>
      </c>
      <c r="D968">
        <v>8355815</v>
      </c>
      <c r="E968" t="s">
        <v>48</v>
      </c>
      <c r="F968" t="s">
        <v>56</v>
      </c>
      <c r="G968" t="s">
        <v>55</v>
      </c>
      <c r="H968" t="s">
        <v>35</v>
      </c>
      <c r="L968" t="s">
        <v>1493</v>
      </c>
      <c r="M968">
        <v>34730</v>
      </c>
      <c r="N968">
        <v>341</v>
      </c>
      <c r="O968" t="s">
        <v>29</v>
      </c>
      <c r="P968" t="s">
        <v>37</v>
      </c>
      <c r="Q968" t="s">
        <v>213</v>
      </c>
      <c r="R968">
        <v>55000000</v>
      </c>
      <c r="S968">
        <v>2002</v>
      </c>
      <c r="T968">
        <v>6.4</v>
      </c>
      <c r="U968">
        <v>1.8</v>
      </c>
      <c r="V968">
        <v>-46644185</v>
      </c>
      <c r="W968" t="s">
        <v>38</v>
      </c>
    </row>
    <row r="969" spans="1:23" x14ac:dyDescent="0.3">
      <c r="A969" t="s">
        <v>600</v>
      </c>
      <c r="B969">
        <v>226</v>
      </c>
      <c r="C969">
        <v>102</v>
      </c>
      <c r="D969">
        <v>28837115</v>
      </c>
      <c r="E969" t="s">
        <v>48</v>
      </c>
      <c r="L969" t="s">
        <v>1494</v>
      </c>
      <c r="M969">
        <v>34964</v>
      </c>
      <c r="N969">
        <v>150</v>
      </c>
      <c r="O969" t="s">
        <v>29</v>
      </c>
      <c r="P969" t="s">
        <v>30</v>
      </c>
      <c r="Q969" t="s">
        <v>31</v>
      </c>
      <c r="R969">
        <v>50000000</v>
      </c>
      <c r="S969">
        <v>2016</v>
      </c>
      <c r="T969">
        <v>4.8</v>
      </c>
      <c r="U969">
        <v>1.7</v>
      </c>
      <c r="V969">
        <v>-21162885</v>
      </c>
      <c r="W969" t="s">
        <v>38</v>
      </c>
    </row>
    <row r="970" spans="1:23" x14ac:dyDescent="0.3">
      <c r="A970" t="s">
        <v>1495</v>
      </c>
      <c r="B970">
        <v>75</v>
      </c>
      <c r="C970">
        <v>88</v>
      </c>
      <c r="D970">
        <v>6471394</v>
      </c>
      <c r="E970" t="s">
        <v>48</v>
      </c>
      <c r="F970" t="s">
        <v>56</v>
      </c>
      <c r="L970" t="s">
        <v>1496</v>
      </c>
      <c r="M970">
        <v>15880</v>
      </c>
      <c r="N970">
        <v>93</v>
      </c>
      <c r="O970" t="s">
        <v>29</v>
      </c>
      <c r="P970" t="s">
        <v>30</v>
      </c>
      <c r="Q970" t="s">
        <v>31</v>
      </c>
      <c r="R970">
        <v>50000000</v>
      </c>
      <c r="S970">
        <v>2004</v>
      </c>
      <c r="T970">
        <v>4.9000000000000004</v>
      </c>
      <c r="U970">
        <v>1.5</v>
      </c>
      <c r="V970">
        <v>-43528606</v>
      </c>
      <c r="W970" t="s">
        <v>38</v>
      </c>
    </row>
    <row r="971" spans="1:23" x14ac:dyDescent="0.3">
      <c r="A971" t="s">
        <v>836</v>
      </c>
      <c r="B971">
        <v>82</v>
      </c>
      <c r="C971">
        <v>87</v>
      </c>
      <c r="D971">
        <v>6291602</v>
      </c>
      <c r="E971" t="s">
        <v>48</v>
      </c>
      <c r="F971" t="s">
        <v>27</v>
      </c>
      <c r="L971" t="s">
        <v>1497</v>
      </c>
      <c r="M971">
        <v>8070</v>
      </c>
      <c r="N971">
        <v>91</v>
      </c>
      <c r="O971" t="s">
        <v>29</v>
      </c>
      <c r="P971" t="s">
        <v>30</v>
      </c>
      <c r="Q971" t="s">
        <v>213</v>
      </c>
      <c r="R971">
        <v>50000000</v>
      </c>
      <c r="S971">
        <v>2000</v>
      </c>
      <c r="T971">
        <v>5.6</v>
      </c>
      <c r="U971">
        <v>1.4</v>
      </c>
      <c r="V971">
        <v>-43708398</v>
      </c>
      <c r="W971" t="s">
        <v>38</v>
      </c>
    </row>
    <row r="972" spans="1:23" x14ac:dyDescent="0.3">
      <c r="A972" t="s">
        <v>1498</v>
      </c>
      <c r="B972">
        <v>296</v>
      </c>
      <c r="C972">
        <v>104</v>
      </c>
      <c r="D972">
        <v>10706786</v>
      </c>
      <c r="E972" t="s">
        <v>24</v>
      </c>
      <c r="F972" t="s">
        <v>26</v>
      </c>
      <c r="G972" t="s">
        <v>35</v>
      </c>
      <c r="L972" t="s">
        <v>1499</v>
      </c>
      <c r="M972">
        <v>81800</v>
      </c>
      <c r="N972">
        <v>211</v>
      </c>
      <c r="O972" t="s">
        <v>29</v>
      </c>
      <c r="P972" t="s">
        <v>30</v>
      </c>
      <c r="Q972" t="s">
        <v>213</v>
      </c>
      <c r="R972">
        <v>50000000</v>
      </c>
      <c r="S972">
        <v>2011</v>
      </c>
      <c r="T972">
        <v>5.5</v>
      </c>
      <c r="U972">
        <v>1.7</v>
      </c>
      <c r="V972">
        <v>-39293214</v>
      </c>
      <c r="W972" t="s">
        <v>38</v>
      </c>
    </row>
    <row r="973" spans="1:23" x14ac:dyDescent="0.3">
      <c r="A973" t="s">
        <v>934</v>
      </c>
      <c r="B973">
        <v>103</v>
      </c>
      <c r="C973">
        <v>96</v>
      </c>
      <c r="D973">
        <v>8742261</v>
      </c>
      <c r="E973" t="s">
        <v>24</v>
      </c>
      <c r="F973" t="s">
        <v>56</v>
      </c>
      <c r="G973" t="s">
        <v>55</v>
      </c>
      <c r="H973" t="s">
        <v>60</v>
      </c>
      <c r="I973" t="s">
        <v>35</v>
      </c>
      <c r="L973" t="s">
        <v>1500</v>
      </c>
      <c r="M973">
        <v>19824</v>
      </c>
      <c r="N973">
        <v>179</v>
      </c>
      <c r="O973" t="s">
        <v>29</v>
      </c>
      <c r="P973" t="s">
        <v>115</v>
      </c>
      <c r="Q973" t="s">
        <v>31</v>
      </c>
      <c r="R973">
        <v>18000000</v>
      </c>
      <c r="S973">
        <v>2009</v>
      </c>
      <c r="T973">
        <v>3.7</v>
      </c>
      <c r="U973">
        <v>1.6</v>
      </c>
      <c r="V973">
        <v>-9257739</v>
      </c>
      <c r="W973" t="s">
        <v>38</v>
      </c>
    </row>
    <row r="974" spans="1:23" x14ac:dyDescent="0.3">
      <c r="A974" t="s">
        <v>1501</v>
      </c>
      <c r="B974">
        <v>98</v>
      </c>
      <c r="C974">
        <v>85</v>
      </c>
      <c r="D974">
        <v>43905746</v>
      </c>
      <c r="E974" t="s">
        <v>24</v>
      </c>
      <c r="F974" t="s">
        <v>27</v>
      </c>
      <c r="G974" t="s">
        <v>35</v>
      </c>
      <c r="L974" t="s">
        <v>1502</v>
      </c>
      <c r="M974">
        <v>77684</v>
      </c>
      <c r="N974">
        <v>294</v>
      </c>
      <c r="O974" t="s">
        <v>29</v>
      </c>
      <c r="P974" t="s">
        <v>30</v>
      </c>
      <c r="Q974" t="s">
        <v>31</v>
      </c>
      <c r="R974">
        <v>49000000</v>
      </c>
      <c r="S974">
        <v>2001</v>
      </c>
      <c r="T974">
        <v>5.9</v>
      </c>
      <c r="U974">
        <v>1.4</v>
      </c>
      <c r="V974">
        <v>-5094254</v>
      </c>
      <c r="W974" t="s">
        <v>38</v>
      </c>
    </row>
    <row r="975" spans="1:23" x14ac:dyDescent="0.3">
      <c r="A975" t="s">
        <v>589</v>
      </c>
      <c r="B975">
        <v>48</v>
      </c>
      <c r="C975">
        <v>104</v>
      </c>
      <c r="D975">
        <v>21413502</v>
      </c>
      <c r="E975" t="s">
        <v>24</v>
      </c>
      <c r="F975" t="s">
        <v>25</v>
      </c>
      <c r="G975" t="s">
        <v>48</v>
      </c>
      <c r="H975" t="s">
        <v>56</v>
      </c>
      <c r="I975" t="s">
        <v>59</v>
      </c>
      <c r="J975" t="s">
        <v>60</v>
      </c>
      <c r="L975" t="s">
        <v>1503</v>
      </c>
      <c r="M975">
        <v>14429</v>
      </c>
      <c r="N975">
        <v>113</v>
      </c>
      <c r="O975" t="s">
        <v>29</v>
      </c>
      <c r="P975" t="s">
        <v>30</v>
      </c>
      <c r="Q975" t="s">
        <v>213</v>
      </c>
      <c r="R975">
        <v>40000000</v>
      </c>
      <c r="S975">
        <v>1990</v>
      </c>
      <c r="T975">
        <v>6.3</v>
      </c>
      <c r="U975">
        <v>1.7</v>
      </c>
      <c r="V975">
        <v>-18586498</v>
      </c>
      <c r="W975" t="s">
        <v>38</v>
      </c>
    </row>
    <row r="976" spans="1:23" x14ac:dyDescent="0.3">
      <c r="A976" t="s">
        <v>445</v>
      </c>
      <c r="B976">
        <v>223</v>
      </c>
      <c r="C976">
        <v>190</v>
      </c>
      <c r="D976">
        <v>124107476</v>
      </c>
      <c r="E976" t="s">
        <v>56</v>
      </c>
      <c r="F976" t="s">
        <v>55</v>
      </c>
      <c r="G976" t="s">
        <v>35</v>
      </c>
      <c r="L976" t="s">
        <v>1504</v>
      </c>
      <c r="M976">
        <v>170684</v>
      </c>
      <c r="N976">
        <v>867</v>
      </c>
      <c r="O976" t="s">
        <v>29</v>
      </c>
      <c r="P976" t="s">
        <v>30</v>
      </c>
      <c r="Q976" t="s">
        <v>213</v>
      </c>
      <c r="R976">
        <v>48000000</v>
      </c>
      <c r="S976">
        <v>2000</v>
      </c>
      <c r="T976">
        <v>7.6</v>
      </c>
      <c r="U976">
        <v>3.2</v>
      </c>
      <c r="V976">
        <v>76107476</v>
      </c>
      <c r="W976" t="s">
        <v>21</v>
      </c>
    </row>
    <row r="977" spans="1:23" x14ac:dyDescent="0.3">
      <c r="A977" t="s">
        <v>149</v>
      </c>
      <c r="B977">
        <v>149</v>
      </c>
      <c r="C977">
        <v>127</v>
      </c>
      <c r="D977">
        <v>197171806</v>
      </c>
      <c r="E977" t="s">
        <v>24</v>
      </c>
      <c r="F977" t="s">
        <v>25</v>
      </c>
      <c r="G977" t="s">
        <v>26</v>
      </c>
      <c r="L977" t="s">
        <v>1505</v>
      </c>
      <c r="M977">
        <v>515306</v>
      </c>
      <c r="N977">
        <v>477</v>
      </c>
      <c r="O977" t="s">
        <v>29</v>
      </c>
      <c r="P977" t="s">
        <v>30</v>
      </c>
      <c r="Q977" t="s">
        <v>31</v>
      </c>
      <c r="R977">
        <v>48000000</v>
      </c>
      <c r="S977">
        <v>1989</v>
      </c>
      <c r="T977">
        <v>8.3000000000000007</v>
      </c>
      <c r="U977">
        <v>2.1</v>
      </c>
      <c r="V977">
        <v>149171806</v>
      </c>
      <c r="W977" t="s">
        <v>21</v>
      </c>
    </row>
    <row r="978" spans="1:23" x14ac:dyDescent="0.3">
      <c r="A978" t="s">
        <v>410</v>
      </c>
      <c r="B978">
        <v>371</v>
      </c>
      <c r="C978">
        <v>120</v>
      </c>
      <c r="D978">
        <v>31569268</v>
      </c>
      <c r="E978" t="s">
        <v>24</v>
      </c>
      <c r="F978" t="s">
        <v>56</v>
      </c>
      <c r="G978" t="s">
        <v>55</v>
      </c>
      <c r="H978" t="s">
        <v>27</v>
      </c>
      <c r="I978" t="s">
        <v>35</v>
      </c>
      <c r="L978" t="s">
        <v>1506</v>
      </c>
      <c r="M978">
        <v>172965</v>
      </c>
      <c r="N978">
        <v>627</v>
      </c>
      <c r="O978" t="s">
        <v>29</v>
      </c>
      <c r="P978" t="s">
        <v>30</v>
      </c>
      <c r="Q978" t="s">
        <v>213</v>
      </c>
      <c r="R978">
        <v>49000000</v>
      </c>
      <c r="S978">
        <v>2015</v>
      </c>
      <c r="T978">
        <v>6.9</v>
      </c>
      <c r="U978">
        <v>2</v>
      </c>
      <c r="V978">
        <v>-17430732</v>
      </c>
      <c r="W978" t="s">
        <v>38</v>
      </c>
    </row>
    <row r="979" spans="1:23" x14ac:dyDescent="0.3">
      <c r="A979" t="s">
        <v>361</v>
      </c>
      <c r="B979">
        <v>75</v>
      </c>
      <c r="C979">
        <v>118</v>
      </c>
      <c r="D979">
        <v>66488090</v>
      </c>
      <c r="E979" t="s">
        <v>56</v>
      </c>
      <c r="F979" t="s">
        <v>55</v>
      </c>
      <c r="G979" t="s">
        <v>60</v>
      </c>
      <c r="H979" t="s">
        <v>35</v>
      </c>
      <c r="L979" t="s">
        <v>1507</v>
      </c>
      <c r="M979">
        <v>120202</v>
      </c>
      <c r="N979">
        <v>397</v>
      </c>
      <c r="O979" t="s">
        <v>29</v>
      </c>
      <c r="P979" t="s">
        <v>30</v>
      </c>
      <c r="Q979" t="s">
        <v>213</v>
      </c>
      <c r="R979">
        <v>48000000</v>
      </c>
      <c r="S979">
        <v>1999</v>
      </c>
      <c r="T979">
        <v>6.7</v>
      </c>
      <c r="U979">
        <v>2</v>
      </c>
      <c r="V979">
        <v>18488090</v>
      </c>
      <c r="W979" t="s">
        <v>21</v>
      </c>
    </row>
    <row r="980" spans="1:23" x14ac:dyDescent="0.3">
      <c r="A980" t="s">
        <v>219</v>
      </c>
      <c r="B980">
        <v>233</v>
      </c>
      <c r="C980">
        <v>112</v>
      </c>
      <c r="D980">
        <v>95308367</v>
      </c>
      <c r="E980" t="s">
        <v>56</v>
      </c>
      <c r="F980" t="s">
        <v>55</v>
      </c>
      <c r="G980" t="s">
        <v>35</v>
      </c>
      <c r="L980" t="s">
        <v>1508</v>
      </c>
      <c r="M980">
        <v>206104</v>
      </c>
      <c r="N980">
        <v>850</v>
      </c>
      <c r="O980" t="s">
        <v>29</v>
      </c>
      <c r="P980" t="s">
        <v>30</v>
      </c>
      <c r="Q980" t="s">
        <v>213</v>
      </c>
      <c r="R980">
        <v>48000000</v>
      </c>
      <c r="S980">
        <v>2002</v>
      </c>
      <c r="T980">
        <v>6.8</v>
      </c>
      <c r="U980">
        <v>1.9</v>
      </c>
      <c r="V980">
        <v>47308367</v>
      </c>
      <c r="W980" t="s">
        <v>21</v>
      </c>
    </row>
    <row r="981" spans="1:23" x14ac:dyDescent="0.3">
      <c r="A981" t="s">
        <v>1134</v>
      </c>
      <c r="B981">
        <v>150</v>
      </c>
      <c r="C981">
        <v>114</v>
      </c>
      <c r="D981">
        <v>60652036</v>
      </c>
      <c r="E981" t="s">
        <v>24</v>
      </c>
      <c r="F981" t="s">
        <v>25</v>
      </c>
      <c r="G981" t="s">
        <v>48</v>
      </c>
      <c r="H981" t="s">
        <v>55</v>
      </c>
      <c r="I981" t="s">
        <v>58</v>
      </c>
      <c r="L981" t="s">
        <v>1509</v>
      </c>
      <c r="M981">
        <v>137854</v>
      </c>
      <c r="N981">
        <v>560</v>
      </c>
      <c r="O981" t="s">
        <v>29</v>
      </c>
      <c r="P981" t="s">
        <v>30</v>
      </c>
      <c r="Q981" t="s">
        <v>213</v>
      </c>
      <c r="R981">
        <v>48000000</v>
      </c>
      <c r="S981">
        <v>1999</v>
      </c>
      <c r="T981">
        <v>7.1</v>
      </c>
      <c r="U981">
        <v>1.9</v>
      </c>
      <c r="V981">
        <v>12652036</v>
      </c>
      <c r="W981" t="s">
        <v>21</v>
      </c>
    </row>
    <row r="982" spans="1:23" x14ac:dyDescent="0.3">
      <c r="A982" t="s">
        <v>659</v>
      </c>
      <c r="B982">
        <v>172</v>
      </c>
      <c r="C982">
        <v>137</v>
      </c>
      <c r="D982">
        <v>1206135</v>
      </c>
      <c r="E982" t="s">
        <v>56</v>
      </c>
      <c r="F982" t="s">
        <v>55</v>
      </c>
      <c r="G982" t="s">
        <v>35</v>
      </c>
      <c r="L982" t="s">
        <v>1510</v>
      </c>
      <c r="M982">
        <v>40568</v>
      </c>
      <c r="N982">
        <v>185</v>
      </c>
      <c r="O982" t="s">
        <v>29</v>
      </c>
      <c r="P982" t="s">
        <v>1511</v>
      </c>
      <c r="Q982" t="s">
        <v>213</v>
      </c>
      <c r="R982">
        <v>50000000</v>
      </c>
      <c r="S982">
        <v>2015</v>
      </c>
      <c r="T982">
        <v>6.4</v>
      </c>
      <c r="U982">
        <v>2.2999999999999998</v>
      </c>
      <c r="V982">
        <v>-48793865</v>
      </c>
      <c r="W982" t="s">
        <v>38</v>
      </c>
    </row>
    <row r="983" spans="1:23" x14ac:dyDescent="0.3">
      <c r="A983" t="s">
        <v>853</v>
      </c>
      <c r="B983">
        <v>103</v>
      </c>
      <c r="C983">
        <v>112</v>
      </c>
      <c r="D983">
        <v>56607223</v>
      </c>
      <c r="E983" t="s">
        <v>25</v>
      </c>
      <c r="F983" t="s">
        <v>48</v>
      </c>
      <c r="L983" t="s">
        <v>1512</v>
      </c>
      <c r="M983">
        <v>93367</v>
      </c>
      <c r="N983">
        <v>497</v>
      </c>
      <c r="O983" t="s">
        <v>29</v>
      </c>
      <c r="P983" t="s">
        <v>115</v>
      </c>
      <c r="Q983" t="s">
        <v>31</v>
      </c>
      <c r="R983">
        <v>48000000</v>
      </c>
      <c r="S983">
        <v>2001</v>
      </c>
      <c r="T983">
        <v>6.4</v>
      </c>
      <c r="U983">
        <v>1.9</v>
      </c>
      <c r="V983">
        <v>8607223</v>
      </c>
      <c r="W983" t="s">
        <v>21</v>
      </c>
    </row>
    <row r="984" spans="1:23" x14ac:dyDescent="0.3">
      <c r="A984" t="s">
        <v>1195</v>
      </c>
      <c r="B984">
        <v>140</v>
      </c>
      <c r="C984">
        <v>120</v>
      </c>
      <c r="D984">
        <v>50173190</v>
      </c>
      <c r="E984" t="s">
        <v>55</v>
      </c>
      <c r="F984" t="s">
        <v>60</v>
      </c>
      <c r="G984" t="s">
        <v>27</v>
      </c>
      <c r="L984" t="s">
        <v>1513</v>
      </c>
      <c r="M984">
        <v>148490</v>
      </c>
      <c r="N984">
        <v>537</v>
      </c>
      <c r="O984" t="s">
        <v>29</v>
      </c>
      <c r="P984" t="s">
        <v>30</v>
      </c>
      <c r="Q984" t="s">
        <v>31</v>
      </c>
      <c r="R984">
        <v>48000000</v>
      </c>
      <c r="S984">
        <v>2001</v>
      </c>
      <c r="T984">
        <v>7.4</v>
      </c>
      <c r="U984">
        <v>2</v>
      </c>
      <c r="V984">
        <v>2173190</v>
      </c>
      <c r="W984" t="s">
        <v>21</v>
      </c>
    </row>
    <row r="985" spans="1:23" x14ac:dyDescent="0.3">
      <c r="A985" t="s">
        <v>419</v>
      </c>
      <c r="B985">
        <v>125</v>
      </c>
      <c r="C985">
        <v>123</v>
      </c>
      <c r="D985">
        <v>47095453</v>
      </c>
      <c r="E985" t="s">
        <v>48</v>
      </c>
      <c r="F985" t="s">
        <v>26</v>
      </c>
      <c r="G985" t="s">
        <v>44</v>
      </c>
      <c r="L985" t="s">
        <v>1514</v>
      </c>
      <c r="M985">
        <v>64595</v>
      </c>
      <c r="N985">
        <v>316</v>
      </c>
      <c r="O985" t="s">
        <v>29</v>
      </c>
      <c r="P985" t="s">
        <v>30</v>
      </c>
      <c r="Q985" t="s">
        <v>31</v>
      </c>
      <c r="R985">
        <v>48000000</v>
      </c>
      <c r="S985">
        <v>2001</v>
      </c>
      <c r="T985">
        <v>6.4</v>
      </c>
      <c r="U985">
        <v>2</v>
      </c>
      <c r="V985">
        <v>-904547</v>
      </c>
      <c r="W985" t="s">
        <v>38</v>
      </c>
    </row>
    <row r="986" spans="1:23" x14ac:dyDescent="0.3">
      <c r="A986" t="s">
        <v>1151</v>
      </c>
      <c r="B986">
        <v>125</v>
      </c>
      <c r="C986">
        <v>93</v>
      </c>
      <c r="D986">
        <v>37879996</v>
      </c>
      <c r="E986" t="s">
        <v>48</v>
      </c>
      <c r="F986" t="s">
        <v>26</v>
      </c>
      <c r="G986" t="s">
        <v>44</v>
      </c>
      <c r="L986" t="s">
        <v>1515</v>
      </c>
      <c r="M986">
        <v>81888</v>
      </c>
      <c r="N986">
        <v>254</v>
      </c>
      <c r="O986" t="s">
        <v>29</v>
      </c>
      <c r="P986" t="s">
        <v>30</v>
      </c>
      <c r="Q986" t="s">
        <v>31</v>
      </c>
      <c r="R986">
        <v>48000000</v>
      </c>
      <c r="S986">
        <v>2000</v>
      </c>
      <c r="T986">
        <v>6</v>
      </c>
      <c r="U986">
        <v>1.6</v>
      </c>
      <c r="V986">
        <v>-10120004</v>
      </c>
      <c r="W986" t="s">
        <v>38</v>
      </c>
    </row>
    <row r="987" spans="1:23" x14ac:dyDescent="0.3">
      <c r="A987" t="s">
        <v>1309</v>
      </c>
      <c r="B987">
        <v>36</v>
      </c>
      <c r="C987">
        <v>123</v>
      </c>
      <c r="D987">
        <v>25900000</v>
      </c>
      <c r="E987" t="s">
        <v>56</v>
      </c>
      <c r="F987" t="s">
        <v>55</v>
      </c>
      <c r="G987" t="s">
        <v>59</v>
      </c>
      <c r="L987" t="s">
        <v>1516</v>
      </c>
      <c r="M987">
        <v>12771</v>
      </c>
      <c r="N987">
        <v>84</v>
      </c>
      <c r="O987" t="s">
        <v>29</v>
      </c>
      <c r="P987" t="s">
        <v>30</v>
      </c>
      <c r="Q987" t="s">
        <v>213</v>
      </c>
      <c r="R987">
        <v>58000000</v>
      </c>
      <c r="S987">
        <v>1984</v>
      </c>
      <c r="T987">
        <v>6.5</v>
      </c>
      <c r="U987">
        <v>2</v>
      </c>
      <c r="V987">
        <v>-32100000</v>
      </c>
      <c r="W987" t="s">
        <v>38</v>
      </c>
    </row>
    <row r="988" spans="1:23" x14ac:dyDescent="0.3">
      <c r="A988" t="s">
        <v>419</v>
      </c>
      <c r="B988">
        <v>295</v>
      </c>
      <c r="C988">
        <v>122</v>
      </c>
      <c r="D988">
        <v>53574088</v>
      </c>
      <c r="E988" t="s">
        <v>25</v>
      </c>
      <c r="F988" t="s">
        <v>56</v>
      </c>
      <c r="G988" t="s">
        <v>55</v>
      </c>
      <c r="H988" t="s">
        <v>53</v>
      </c>
      <c r="L988" t="s">
        <v>1517</v>
      </c>
      <c r="M988">
        <v>237872</v>
      </c>
      <c r="N988">
        <v>560</v>
      </c>
      <c r="O988" t="s">
        <v>29</v>
      </c>
      <c r="P988" t="s">
        <v>30</v>
      </c>
      <c r="Q988" t="s">
        <v>213</v>
      </c>
      <c r="R988">
        <v>55000000</v>
      </c>
      <c r="S988">
        <v>2007</v>
      </c>
      <c r="T988">
        <v>7.8</v>
      </c>
      <c r="U988">
        <v>2</v>
      </c>
      <c r="V988">
        <v>-1425912</v>
      </c>
      <c r="W988" t="s">
        <v>38</v>
      </c>
    </row>
    <row r="989" spans="1:23" x14ac:dyDescent="0.3">
      <c r="A989" t="s">
        <v>1518</v>
      </c>
      <c r="B989">
        <v>222</v>
      </c>
      <c r="C989">
        <v>115</v>
      </c>
      <c r="D989">
        <v>89253340</v>
      </c>
      <c r="E989" t="s">
        <v>24</v>
      </c>
      <c r="F989" t="s">
        <v>35</v>
      </c>
      <c r="L989" t="s">
        <v>1519</v>
      </c>
      <c r="M989">
        <v>133436</v>
      </c>
      <c r="N989">
        <v>323</v>
      </c>
      <c r="O989" t="s">
        <v>29</v>
      </c>
      <c r="P989" t="s">
        <v>545</v>
      </c>
      <c r="Q989" t="s">
        <v>31</v>
      </c>
      <c r="R989">
        <v>48000000</v>
      </c>
      <c r="S989">
        <v>2014</v>
      </c>
      <c r="T989">
        <v>6</v>
      </c>
      <c r="U989">
        <v>1.9</v>
      </c>
      <c r="V989">
        <v>41253340</v>
      </c>
      <c r="W989" t="s">
        <v>21</v>
      </c>
    </row>
    <row r="990" spans="1:23" x14ac:dyDescent="0.3">
      <c r="A990" t="s">
        <v>445</v>
      </c>
      <c r="B990">
        <v>158</v>
      </c>
      <c r="C990">
        <v>123</v>
      </c>
      <c r="D990">
        <v>37339525</v>
      </c>
      <c r="E990" t="s">
        <v>56</v>
      </c>
      <c r="F990" t="s">
        <v>55</v>
      </c>
      <c r="G990" t="s">
        <v>44</v>
      </c>
      <c r="H990" t="s">
        <v>35</v>
      </c>
      <c r="L990" t="s">
        <v>1520</v>
      </c>
      <c r="M990">
        <v>71708</v>
      </c>
      <c r="N990">
        <v>307</v>
      </c>
      <c r="O990" t="s">
        <v>29</v>
      </c>
      <c r="P990" t="s">
        <v>30</v>
      </c>
      <c r="Q990" t="s">
        <v>213</v>
      </c>
      <c r="R990">
        <v>48000000</v>
      </c>
      <c r="S990">
        <v>1998</v>
      </c>
      <c r="T990">
        <v>7</v>
      </c>
      <c r="U990">
        <v>2</v>
      </c>
      <c r="V990">
        <v>-10660475</v>
      </c>
      <c r="W990" t="s">
        <v>38</v>
      </c>
    </row>
    <row r="991" spans="1:23" x14ac:dyDescent="0.3">
      <c r="A991" t="s">
        <v>600</v>
      </c>
      <c r="B991">
        <v>72</v>
      </c>
      <c r="C991">
        <v>96</v>
      </c>
      <c r="D991">
        <v>60154431</v>
      </c>
      <c r="E991" t="s">
        <v>48</v>
      </c>
      <c r="F991" t="s">
        <v>55</v>
      </c>
      <c r="G991" t="s">
        <v>35</v>
      </c>
      <c r="L991" t="s">
        <v>1521</v>
      </c>
      <c r="M991">
        <v>122347</v>
      </c>
      <c r="N991">
        <v>345</v>
      </c>
      <c r="O991" t="s">
        <v>29</v>
      </c>
      <c r="P991" t="s">
        <v>30</v>
      </c>
      <c r="Q991" t="s">
        <v>31</v>
      </c>
      <c r="R991">
        <v>47000000</v>
      </c>
      <c r="S991">
        <v>1996</v>
      </c>
      <c r="T991">
        <v>6</v>
      </c>
      <c r="U991">
        <v>1.6</v>
      </c>
      <c r="V991">
        <v>13154431</v>
      </c>
      <c r="W991" t="s">
        <v>21</v>
      </c>
    </row>
    <row r="992" spans="1:23" x14ac:dyDescent="0.3">
      <c r="A992" t="s">
        <v>1522</v>
      </c>
      <c r="B992">
        <v>72</v>
      </c>
      <c r="C992">
        <v>105</v>
      </c>
      <c r="D992">
        <v>103738726</v>
      </c>
      <c r="E992" t="s">
        <v>24</v>
      </c>
      <c r="F992" t="s">
        <v>48</v>
      </c>
      <c r="G992" t="s">
        <v>56</v>
      </c>
      <c r="H992" t="s">
        <v>59</v>
      </c>
      <c r="I992" t="s">
        <v>44</v>
      </c>
      <c r="J992" t="s">
        <v>35</v>
      </c>
      <c r="L992" t="s">
        <v>1523</v>
      </c>
      <c r="M992">
        <v>47819</v>
      </c>
      <c r="N992">
        <v>164</v>
      </c>
      <c r="O992" t="s">
        <v>29</v>
      </c>
      <c r="P992" t="s">
        <v>30</v>
      </c>
      <c r="Q992" t="s">
        <v>52</v>
      </c>
      <c r="R992">
        <v>100000000</v>
      </c>
      <c r="S992">
        <v>1990</v>
      </c>
      <c r="T992">
        <v>6.1</v>
      </c>
      <c r="U992">
        <v>1.8</v>
      </c>
      <c r="V992">
        <v>3738726</v>
      </c>
      <c r="W992" t="s">
        <v>21</v>
      </c>
    </row>
    <row r="993" spans="1:23" x14ac:dyDescent="0.3">
      <c r="A993" t="s">
        <v>390</v>
      </c>
      <c r="B993">
        <v>152</v>
      </c>
      <c r="C993">
        <v>113</v>
      </c>
      <c r="D993">
        <v>69304264</v>
      </c>
      <c r="E993" t="s">
        <v>56</v>
      </c>
      <c r="F993" t="s">
        <v>44</v>
      </c>
      <c r="G993" t="s">
        <v>35</v>
      </c>
      <c r="L993" t="s">
        <v>1524</v>
      </c>
      <c r="M993">
        <v>73068</v>
      </c>
      <c r="N993">
        <v>419</v>
      </c>
      <c r="O993" t="s">
        <v>29</v>
      </c>
      <c r="P993" t="s">
        <v>30</v>
      </c>
      <c r="Q993" t="s">
        <v>213</v>
      </c>
      <c r="R993">
        <v>48000000</v>
      </c>
      <c r="S993">
        <v>1999</v>
      </c>
      <c r="T993">
        <v>6.8</v>
      </c>
      <c r="U993">
        <v>1.9</v>
      </c>
      <c r="V993">
        <v>21304264</v>
      </c>
      <c r="W993" t="s">
        <v>21</v>
      </c>
    </row>
    <row r="994" spans="1:23" x14ac:dyDescent="0.3">
      <c r="A994" t="s">
        <v>1525</v>
      </c>
      <c r="B994">
        <v>89</v>
      </c>
      <c r="C994">
        <v>132</v>
      </c>
      <c r="D994">
        <v>29781453</v>
      </c>
      <c r="E994" t="s">
        <v>242</v>
      </c>
      <c r="F994" t="s">
        <v>48</v>
      </c>
      <c r="G994" t="s">
        <v>55</v>
      </c>
      <c r="L994" t="s">
        <v>1526</v>
      </c>
      <c r="M994">
        <v>22447</v>
      </c>
      <c r="N994">
        <v>210</v>
      </c>
      <c r="O994" t="s">
        <v>29</v>
      </c>
      <c r="P994" t="s">
        <v>30</v>
      </c>
      <c r="Q994" t="s">
        <v>31</v>
      </c>
      <c r="R994">
        <v>48000000</v>
      </c>
      <c r="S994">
        <v>2001</v>
      </c>
      <c r="T994">
        <v>6.4</v>
      </c>
      <c r="U994">
        <v>2.2000000000000002</v>
      </c>
      <c r="V994">
        <v>-18218547</v>
      </c>
      <c r="W994" t="s">
        <v>38</v>
      </c>
    </row>
    <row r="995" spans="1:23" x14ac:dyDescent="0.3">
      <c r="A995" t="s">
        <v>1527</v>
      </c>
      <c r="B995">
        <v>93</v>
      </c>
      <c r="C995">
        <v>75</v>
      </c>
      <c r="D995">
        <v>15519841</v>
      </c>
      <c r="E995" t="s">
        <v>25</v>
      </c>
      <c r="F995" t="s">
        <v>47</v>
      </c>
      <c r="G995" t="s">
        <v>48</v>
      </c>
      <c r="H995" t="s">
        <v>49</v>
      </c>
      <c r="I995" t="s">
        <v>26</v>
      </c>
      <c r="L995" t="s">
        <v>1528</v>
      </c>
      <c r="M995">
        <v>8693</v>
      </c>
      <c r="N995">
        <v>71</v>
      </c>
      <c r="O995" t="s">
        <v>29</v>
      </c>
      <c r="P995" t="s">
        <v>30</v>
      </c>
      <c r="Q995" t="s">
        <v>52</v>
      </c>
      <c r="R995">
        <v>47000000</v>
      </c>
      <c r="S995">
        <v>2006</v>
      </c>
      <c r="T995">
        <v>4.5</v>
      </c>
      <c r="U995">
        <v>1.2</v>
      </c>
      <c r="V995">
        <v>-31480159</v>
      </c>
      <c r="W995" t="s">
        <v>38</v>
      </c>
    </row>
    <row r="996" spans="1:23" x14ac:dyDescent="0.3">
      <c r="A996" t="s">
        <v>1529</v>
      </c>
      <c r="B996">
        <v>46</v>
      </c>
      <c r="C996">
        <v>108</v>
      </c>
      <c r="D996">
        <v>5600000</v>
      </c>
      <c r="E996" t="s">
        <v>55</v>
      </c>
      <c r="F996" t="s">
        <v>57</v>
      </c>
      <c r="G996" t="s">
        <v>44</v>
      </c>
      <c r="H996" t="s">
        <v>35</v>
      </c>
      <c r="L996" t="s">
        <v>1530</v>
      </c>
      <c r="M996">
        <v>11913</v>
      </c>
      <c r="N996">
        <v>97</v>
      </c>
      <c r="O996" t="s">
        <v>29</v>
      </c>
      <c r="P996" t="s">
        <v>30</v>
      </c>
      <c r="Q996" t="s">
        <v>213</v>
      </c>
      <c r="R996">
        <v>47000000</v>
      </c>
      <c r="S996">
        <v>1996</v>
      </c>
      <c r="T996">
        <v>5.8</v>
      </c>
      <c r="U996">
        <v>1.8</v>
      </c>
      <c r="V996">
        <v>-41400000</v>
      </c>
      <c r="W996" t="s">
        <v>38</v>
      </c>
    </row>
    <row r="997" spans="1:23" x14ac:dyDescent="0.3">
      <c r="A997" t="s">
        <v>1531</v>
      </c>
      <c r="B997">
        <v>84</v>
      </c>
      <c r="C997">
        <v>105</v>
      </c>
      <c r="D997">
        <v>126805112</v>
      </c>
      <c r="E997" t="s">
        <v>48</v>
      </c>
      <c r="F997" t="s">
        <v>44</v>
      </c>
      <c r="L997" t="s">
        <v>1532</v>
      </c>
      <c r="M997">
        <v>98199</v>
      </c>
      <c r="N997">
        <v>169</v>
      </c>
      <c r="O997" t="s">
        <v>29</v>
      </c>
      <c r="P997" t="s">
        <v>30</v>
      </c>
      <c r="Q997" t="s">
        <v>31</v>
      </c>
      <c r="R997">
        <v>46000000</v>
      </c>
      <c r="S997">
        <v>1997</v>
      </c>
      <c r="T997">
        <v>6.3</v>
      </c>
      <c r="U997">
        <v>1.8</v>
      </c>
      <c r="V997">
        <v>80805112</v>
      </c>
      <c r="W997" t="s">
        <v>21</v>
      </c>
    </row>
    <row r="998" spans="1:23" x14ac:dyDescent="0.3">
      <c r="A998" t="s">
        <v>1386</v>
      </c>
      <c r="B998">
        <v>142</v>
      </c>
      <c r="C998">
        <v>102</v>
      </c>
      <c r="D998">
        <v>93607673</v>
      </c>
      <c r="E998" t="s">
        <v>48</v>
      </c>
      <c r="F998" t="s">
        <v>44</v>
      </c>
      <c r="L998" t="s">
        <v>1533</v>
      </c>
      <c r="M998">
        <v>47573</v>
      </c>
      <c r="N998">
        <v>343</v>
      </c>
      <c r="O998" t="s">
        <v>29</v>
      </c>
      <c r="P998" t="s">
        <v>30</v>
      </c>
      <c r="Q998" t="s">
        <v>31</v>
      </c>
      <c r="R998">
        <v>48000000</v>
      </c>
      <c r="S998">
        <v>2001</v>
      </c>
      <c r="T998">
        <v>5.7</v>
      </c>
      <c r="U998">
        <v>1.7</v>
      </c>
      <c r="V998">
        <v>45607673</v>
      </c>
      <c r="W998" t="s">
        <v>21</v>
      </c>
    </row>
    <row r="999" spans="1:23" x14ac:dyDescent="0.3">
      <c r="A999" t="s">
        <v>39</v>
      </c>
      <c r="B999">
        <v>185</v>
      </c>
      <c r="C999">
        <v>118</v>
      </c>
      <c r="D999">
        <v>67263182</v>
      </c>
      <c r="E999" t="s">
        <v>55</v>
      </c>
      <c r="F999" t="s">
        <v>60</v>
      </c>
      <c r="G999" t="s">
        <v>35</v>
      </c>
      <c r="L999" t="s">
        <v>1534</v>
      </c>
      <c r="M999">
        <v>218771</v>
      </c>
      <c r="N999">
        <v>651</v>
      </c>
      <c r="O999" t="s">
        <v>29</v>
      </c>
      <c r="P999" t="s">
        <v>30</v>
      </c>
      <c r="Q999" t="s">
        <v>213</v>
      </c>
      <c r="R999">
        <v>46000000</v>
      </c>
      <c r="S999">
        <v>2002</v>
      </c>
      <c r="T999">
        <v>7.2</v>
      </c>
      <c r="U999">
        <v>2</v>
      </c>
      <c r="V999">
        <v>21263182</v>
      </c>
      <c r="W999" t="s">
        <v>21</v>
      </c>
    </row>
    <row r="1000" spans="1:23" x14ac:dyDescent="0.3">
      <c r="A1000" t="s">
        <v>917</v>
      </c>
      <c r="B1000">
        <v>143</v>
      </c>
      <c r="C1000">
        <v>111</v>
      </c>
      <c r="D1000">
        <v>92001027</v>
      </c>
      <c r="E1000" t="s">
        <v>24</v>
      </c>
      <c r="F1000" t="s">
        <v>25</v>
      </c>
      <c r="G1000" t="s">
        <v>55</v>
      </c>
      <c r="H1000" t="s">
        <v>27</v>
      </c>
      <c r="I1000" t="s">
        <v>35</v>
      </c>
      <c r="L1000" t="s">
        <v>1535</v>
      </c>
      <c r="M1000">
        <v>97838</v>
      </c>
      <c r="N1000">
        <v>286</v>
      </c>
      <c r="O1000" t="s">
        <v>29</v>
      </c>
      <c r="P1000" t="s">
        <v>30</v>
      </c>
      <c r="Q1000" t="s">
        <v>31</v>
      </c>
      <c r="R1000">
        <v>45000000</v>
      </c>
      <c r="S1000">
        <v>1996</v>
      </c>
      <c r="T1000">
        <v>7.6</v>
      </c>
      <c r="U1000">
        <v>1.8</v>
      </c>
      <c r="V1000">
        <v>47001027</v>
      </c>
      <c r="W1000" t="s">
        <v>21</v>
      </c>
    </row>
    <row r="1001" spans="1:23" x14ac:dyDescent="0.3">
      <c r="A1001" t="s">
        <v>1268</v>
      </c>
      <c r="B1001">
        <v>178</v>
      </c>
      <c r="C1001">
        <v>81</v>
      </c>
      <c r="D1001">
        <v>10539414</v>
      </c>
      <c r="E1001" t="s">
        <v>24</v>
      </c>
      <c r="F1001" t="s">
        <v>55</v>
      </c>
      <c r="G1001" t="s">
        <v>26</v>
      </c>
      <c r="H1001" t="s">
        <v>35</v>
      </c>
      <c r="I1001" t="s">
        <v>53</v>
      </c>
      <c r="L1001" t="s">
        <v>1536</v>
      </c>
      <c r="M1001">
        <v>45729</v>
      </c>
      <c r="N1001">
        <v>176</v>
      </c>
      <c r="O1001" t="s">
        <v>29</v>
      </c>
      <c r="P1001" t="s">
        <v>30</v>
      </c>
      <c r="Q1001" t="s">
        <v>31</v>
      </c>
      <c r="R1001">
        <v>47000000</v>
      </c>
      <c r="S1001">
        <v>2010</v>
      </c>
      <c r="T1001">
        <v>4.7</v>
      </c>
      <c r="U1001">
        <v>1.4</v>
      </c>
      <c r="V1001">
        <v>-36460586</v>
      </c>
      <c r="W1001" t="s">
        <v>38</v>
      </c>
    </row>
    <row r="1002" spans="1:23" x14ac:dyDescent="0.3">
      <c r="A1002" t="s">
        <v>313</v>
      </c>
      <c r="B1002">
        <v>65</v>
      </c>
      <c r="C1002">
        <v>116</v>
      </c>
      <c r="D1002">
        <v>58918501</v>
      </c>
      <c r="E1002" t="s">
        <v>24</v>
      </c>
      <c r="F1002" t="s">
        <v>55</v>
      </c>
      <c r="G1002" t="s">
        <v>60</v>
      </c>
      <c r="H1002" t="s">
        <v>35</v>
      </c>
      <c r="I1002" t="s">
        <v>58</v>
      </c>
      <c r="L1002" t="s">
        <v>1537</v>
      </c>
      <c r="M1002">
        <v>40126</v>
      </c>
      <c r="N1002">
        <v>107</v>
      </c>
      <c r="O1002" t="s">
        <v>29</v>
      </c>
      <c r="P1002" t="s">
        <v>30</v>
      </c>
      <c r="Q1002" t="s">
        <v>213</v>
      </c>
      <c r="R1002">
        <v>46000000</v>
      </c>
      <c r="S1002">
        <v>1996</v>
      </c>
      <c r="T1002">
        <v>6.6</v>
      </c>
      <c r="U1002">
        <v>1.9</v>
      </c>
      <c r="V1002">
        <v>12918501</v>
      </c>
      <c r="W1002" t="s">
        <v>21</v>
      </c>
    </row>
    <row r="1003" spans="1:23" x14ac:dyDescent="0.3">
      <c r="A1003" t="s">
        <v>179</v>
      </c>
      <c r="B1003">
        <v>73</v>
      </c>
      <c r="C1003">
        <v>86</v>
      </c>
      <c r="D1003">
        <v>181395380</v>
      </c>
      <c r="E1003" t="s">
        <v>48</v>
      </c>
      <c r="F1003" t="s">
        <v>26</v>
      </c>
      <c r="G1003" t="s">
        <v>44</v>
      </c>
      <c r="L1003" t="s">
        <v>1538</v>
      </c>
      <c r="M1003">
        <v>220392</v>
      </c>
      <c r="N1003">
        <v>243</v>
      </c>
      <c r="O1003" t="s">
        <v>29</v>
      </c>
      <c r="P1003" t="s">
        <v>30</v>
      </c>
      <c r="Q1003" t="s">
        <v>31</v>
      </c>
      <c r="R1003">
        <v>45000000</v>
      </c>
      <c r="S1003">
        <v>1997</v>
      </c>
      <c r="T1003">
        <v>6.8</v>
      </c>
      <c r="U1003">
        <v>1.4</v>
      </c>
      <c r="V1003">
        <v>136395380</v>
      </c>
      <c r="W1003" t="s">
        <v>21</v>
      </c>
    </row>
    <row r="1004" spans="1:23" x14ac:dyDescent="0.3">
      <c r="A1004" t="s">
        <v>1539</v>
      </c>
      <c r="B1004">
        <v>72</v>
      </c>
      <c r="C1004">
        <v>127</v>
      </c>
      <c r="D1004">
        <v>14946229</v>
      </c>
      <c r="E1004" t="s">
        <v>242</v>
      </c>
      <c r="F1004" t="s">
        <v>56</v>
      </c>
      <c r="G1004" t="s">
        <v>55</v>
      </c>
      <c r="H1004" t="s">
        <v>35</v>
      </c>
      <c r="L1004" t="s">
        <v>1540</v>
      </c>
      <c r="M1004">
        <v>2581</v>
      </c>
      <c r="N1004">
        <v>29</v>
      </c>
      <c r="O1004" t="s">
        <v>29</v>
      </c>
      <c r="P1004" t="s">
        <v>37</v>
      </c>
      <c r="Q1004" t="s">
        <v>213</v>
      </c>
      <c r="R1004">
        <v>25000000</v>
      </c>
      <c r="S1004">
        <v>2016</v>
      </c>
      <c r="T1004">
        <v>7.3</v>
      </c>
      <c r="U1004">
        <v>2.1</v>
      </c>
      <c r="V1004">
        <v>-10053771</v>
      </c>
      <c r="W1004" t="s">
        <v>38</v>
      </c>
    </row>
    <row r="1005" spans="1:23" x14ac:dyDescent="0.3">
      <c r="A1005" t="s">
        <v>1116</v>
      </c>
      <c r="B1005">
        <v>35</v>
      </c>
      <c r="C1005">
        <v>91</v>
      </c>
      <c r="D1005">
        <v>130512915</v>
      </c>
      <c r="E1005" t="s">
        <v>48</v>
      </c>
      <c r="F1005" t="s">
        <v>49</v>
      </c>
      <c r="G1005" t="s">
        <v>26</v>
      </c>
      <c r="L1005" t="s">
        <v>1541</v>
      </c>
      <c r="M1005">
        <v>60884</v>
      </c>
      <c r="N1005">
        <v>85</v>
      </c>
      <c r="O1005" t="s">
        <v>29</v>
      </c>
      <c r="P1005" t="s">
        <v>30</v>
      </c>
      <c r="Q1005" t="s">
        <v>52</v>
      </c>
      <c r="R1005">
        <v>45000000</v>
      </c>
      <c r="S1005">
        <v>1994</v>
      </c>
      <c r="T1005">
        <v>4.8</v>
      </c>
      <c r="U1005">
        <v>1.5</v>
      </c>
      <c r="V1005">
        <v>85512915</v>
      </c>
      <c r="W1005" t="s">
        <v>21</v>
      </c>
    </row>
    <row r="1006" spans="1:23" x14ac:dyDescent="0.3">
      <c r="A1006" t="s">
        <v>1518</v>
      </c>
      <c r="B1006">
        <v>358</v>
      </c>
      <c r="C1006">
        <v>98</v>
      </c>
      <c r="D1006">
        <v>139852971</v>
      </c>
      <c r="E1006" t="s">
        <v>24</v>
      </c>
      <c r="F1006" t="s">
        <v>56</v>
      </c>
      <c r="G1006" t="s">
        <v>35</v>
      </c>
      <c r="L1006" t="s">
        <v>1542</v>
      </c>
      <c r="M1006">
        <v>238671</v>
      </c>
      <c r="N1006">
        <v>461</v>
      </c>
      <c r="O1006" t="s">
        <v>29</v>
      </c>
      <c r="P1006" t="s">
        <v>545</v>
      </c>
      <c r="Q1006" t="s">
        <v>31</v>
      </c>
      <c r="R1006">
        <v>45000000</v>
      </c>
      <c r="S1006">
        <v>2012</v>
      </c>
      <c r="T1006">
        <v>6.3</v>
      </c>
      <c r="U1006">
        <v>1.6</v>
      </c>
      <c r="V1006">
        <v>94852971</v>
      </c>
      <c r="W1006" t="s">
        <v>21</v>
      </c>
    </row>
    <row r="1007" spans="1:23" x14ac:dyDescent="0.3">
      <c r="A1007" t="s">
        <v>1543</v>
      </c>
      <c r="B1007">
        <v>151</v>
      </c>
      <c r="C1007">
        <v>84</v>
      </c>
      <c r="D1007">
        <v>110000082</v>
      </c>
      <c r="E1007" t="s">
        <v>48</v>
      </c>
      <c r="L1007" t="s">
        <v>1544</v>
      </c>
      <c r="M1007">
        <v>111526</v>
      </c>
      <c r="N1007">
        <v>347</v>
      </c>
      <c r="O1007" t="s">
        <v>29</v>
      </c>
      <c r="P1007" t="s">
        <v>30</v>
      </c>
      <c r="Q1007" t="s">
        <v>31</v>
      </c>
      <c r="R1007">
        <v>48000000</v>
      </c>
      <c r="S1007">
        <v>2003</v>
      </c>
      <c r="T1007">
        <v>5.5</v>
      </c>
      <c r="U1007">
        <v>1.4</v>
      </c>
      <c r="V1007">
        <v>62000082</v>
      </c>
      <c r="W1007" t="s">
        <v>21</v>
      </c>
    </row>
    <row r="1008" spans="1:23" x14ac:dyDescent="0.3">
      <c r="A1008" t="s">
        <v>1155</v>
      </c>
      <c r="B1008">
        <v>140</v>
      </c>
      <c r="C1008">
        <v>109</v>
      </c>
      <c r="D1008">
        <v>106807667</v>
      </c>
      <c r="E1008" t="s">
        <v>24</v>
      </c>
      <c r="F1008" t="s">
        <v>48</v>
      </c>
      <c r="G1008" t="s">
        <v>56</v>
      </c>
      <c r="H1008" t="s">
        <v>44</v>
      </c>
      <c r="L1008" t="s">
        <v>1545</v>
      </c>
      <c r="M1008">
        <v>137377</v>
      </c>
      <c r="N1008">
        <v>370</v>
      </c>
      <c r="O1008" t="s">
        <v>29</v>
      </c>
      <c r="P1008" t="s">
        <v>30</v>
      </c>
      <c r="Q1008" t="s">
        <v>31</v>
      </c>
      <c r="R1008">
        <v>45000000</v>
      </c>
      <c r="S1008">
        <v>2000</v>
      </c>
      <c r="T1008">
        <v>6.2</v>
      </c>
      <c r="U1008">
        <v>1.8</v>
      </c>
      <c r="V1008">
        <v>61807667</v>
      </c>
      <c r="W1008" t="s">
        <v>21</v>
      </c>
    </row>
    <row r="1009" spans="1:23" x14ac:dyDescent="0.3">
      <c r="A1009" t="s">
        <v>747</v>
      </c>
      <c r="B1009">
        <v>201</v>
      </c>
      <c r="C1009">
        <v>93</v>
      </c>
      <c r="D1009">
        <v>101702060</v>
      </c>
      <c r="E1009" t="s">
        <v>24</v>
      </c>
      <c r="F1009" t="s">
        <v>25</v>
      </c>
      <c r="G1009" t="s">
        <v>49</v>
      </c>
      <c r="H1009" t="s">
        <v>26</v>
      </c>
      <c r="I1009" t="s">
        <v>27</v>
      </c>
      <c r="L1009" t="s">
        <v>1546</v>
      </c>
      <c r="M1009">
        <v>85323</v>
      </c>
      <c r="N1009">
        <v>212</v>
      </c>
      <c r="O1009" t="s">
        <v>29</v>
      </c>
      <c r="P1009" t="s">
        <v>30</v>
      </c>
      <c r="Q1009" t="s">
        <v>52</v>
      </c>
      <c r="R1009">
        <v>45000000</v>
      </c>
      <c r="S1009">
        <v>2008</v>
      </c>
      <c r="T1009">
        <v>5.8</v>
      </c>
      <c r="U1009">
        <v>1.6</v>
      </c>
      <c r="V1009">
        <v>56702060</v>
      </c>
      <c r="W1009" t="s">
        <v>21</v>
      </c>
    </row>
    <row r="1010" spans="1:23" x14ac:dyDescent="0.3">
      <c r="A1010" t="s">
        <v>898</v>
      </c>
      <c r="B1010">
        <v>77</v>
      </c>
      <c r="C1010">
        <v>113</v>
      </c>
      <c r="D1010">
        <v>95149435</v>
      </c>
      <c r="E1010" t="s">
        <v>48</v>
      </c>
      <c r="F1010" t="s">
        <v>49</v>
      </c>
      <c r="G1010" t="s">
        <v>44</v>
      </c>
      <c r="L1010" t="s">
        <v>1547</v>
      </c>
      <c r="M1010">
        <v>53687</v>
      </c>
      <c r="N1010">
        <v>152</v>
      </c>
      <c r="O1010" t="s">
        <v>29</v>
      </c>
      <c r="P1010" t="s">
        <v>30</v>
      </c>
      <c r="Q1010" t="s">
        <v>118</v>
      </c>
      <c r="R1010">
        <v>40000000</v>
      </c>
      <c r="S1010">
        <v>2004</v>
      </c>
      <c r="T1010">
        <v>5.7</v>
      </c>
      <c r="U1010">
        <v>1.9</v>
      </c>
      <c r="V1010">
        <v>55149435</v>
      </c>
      <c r="W1010" t="s">
        <v>21</v>
      </c>
    </row>
    <row r="1011" spans="1:23" x14ac:dyDescent="0.3">
      <c r="A1011" t="s">
        <v>636</v>
      </c>
      <c r="B1011">
        <v>43</v>
      </c>
      <c r="C1011">
        <v>141</v>
      </c>
      <c r="D1011">
        <v>100768056</v>
      </c>
      <c r="E1011" t="s">
        <v>56</v>
      </c>
      <c r="F1011" t="s">
        <v>55</v>
      </c>
      <c r="G1011" t="s">
        <v>60</v>
      </c>
      <c r="H1011" t="s">
        <v>35</v>
      </c>
      <c r="L1011" t="s">
        <v>1548</v>
      </c>
      <c r="M1011">
        <v>59569</v>
      </c>
      <c r="N1011">
        <v>89</v>
      </c>
      <c r="O1011" t="s">
        <v>29</v>
      </c>
      <c r="P1011" t="s">
        <v>30</v>
      </c>
      <c r="Q1011" t="s">
        <v>31</v>
      </c>
      <c r="R1011">
        <v>45000000</v>
      </c>
      <c r="S1011">
        <v>1993</v>
      </c>
      <c r="T1011">
        <v>6.5</v>
      </c>
      <c r="U1011">
        <v>2.4</v>
      </c>
      <c r="V1011">
        <v>55768056</v>
      </c>
      <c r="W1011" t="s">
        <v>21</v>
      </c>
    </row>
    <row r="1012" spans="1:23" x14ac:dyDescent="0.3">
      <c r="A1012" t="s">
        <v>394</v>
      </c>
      <c r="B1012">
        <v>39</v>
      </c>
      <c r="C1012">
        <v>119</v>
      </c>
      <c r="D1012">
        <v>92115211</v>
      </c>
      <c r="E1012" t="s">
        <v>56</v>
      </c>
      <c r="F1012" t="s">
        <v>55</v>
      </c>
      <c r="G1012" t="s">
        <v>60</v>
      </c>
      <c r="H1012" t="s">
        <v>35</v>
      </c>
      <c r="L1012" t="s">
        <v>1549</v>
      </c>
      <c r="M1012">
        <v>45798</v>
      </c>
      <c r="N1012">
        <v>94</v>
      </c>
      <c r="O1012" t="s">
        <v>29</v>
      </c>
      <c r="P1012" t="s">
        <v>30</v>
      </c>
      <c r="Q1012" t="s">
        <v>31</v>
      </c>
      <c r="R1012">
        <v>45000000</v>
      </c>
      <c r="S1012">
        <v>1994</v>
      </c>
      <c r="T1012">
        <v>6.7</v>
      </c>
      <c r="U1012">
        <v>2</v>
      </c>
      <c r="V1012">
        <v>47115211</v>
      </c>
      <c r="W1012" t="s">
        <v>21</v>
      </c>
    </row>
    <row r="1013" spans="1:23" x14ac:dyDescent="0.3">
      <c r="A1013" t="s">
        <v>1056</v>
      </c>
      <c r="B1013">
        <v>207</v>
      </c>
      <c r="C1013">
        <v>97</v>
      </c>
      <c r="D1013">
        <v>93452056</v>
      </c>
      <c r="E1013" t="s">
        <v>25</v>
      </c>
      <c r="F1013" t="s">
        <v>48</v>
      </c>
      <c r="G1013" t="s">
        <v>55</v>
      </c>
      <c r="L1013" t="s">
        <v>1550</v>
      </c>
      <c r="M1013">
        <v>184795</v>
      </c>
      <c r="N1013">
        <v>310</v>
      </c>
      <c r="O1013" t="s">
        <v>29</v>
      </c>
      <c r="P1013" t="s">
        <v>30</v>
      </c>
      <c r="Q1013" t="s">
        <v>31</v>
      </c>
      <c r="R1013">
        <v>45000000</v>
      </c>
      <c r="S1013">
        <v>2007</v>
      </c>
      <c r="T1013">
        <v>7.4</v>
      </c>
      <c r="U1013">
        <v>1.6</v>
      </c>
      <c r="V1013">
        <v>48452056</v>
      </c>
      <c r="W1013" t="s">
        <v>21</v>
      </c>
    </row>
    <row r="1014" spans="1:23" x14ac:dyDescent="0.3">
      <c r="A1014" t="s">
        <v>361</v>
      </c>
      <c r="B1014">
        <v>47</v>
      </c>
      <c r="C1014">
        <v>117</v>
      </c>
      <c r="D1014">
        <v>83287363</v>
      </c>
      <c r="E1014" t="s">
        <v>24</v>
      </c>
      <c r="F1014" t="s">
        <v>35</v>
      </c>
      <c r="L1014" t="s">
        <v>1551</v>
      </c>
      <c r="M1014">
        <v>81442</v>
      </c>
      <c r="N1014">
        <v>137</v>
      </c>
      <c r="O1014" t="s">
        <v>29</v>
      </c>
      <c r="P1014" t="s">
        <v>30</v>
      </c>
      <c r="Q1014" t="s">
        <v>213</v>
      </c>
      <c r="R1014">
        <v>45000000</v>
      </c>
      <c r="S1014">
        <v>1992</v>
      </c>
      <c r="T1014">
        <v>6.9</v>
      </c>
      <c r="U1014">
        <v>2</v>
      </c>
      <c r="V1014">
        <v>38287363</v>
      </c>
      <c r="W1014" t="s">
        <v>21</v>
      </c>
    </row>
    <row r="1015" spans="1:23" x14ac:dyDescent="0.3">
      <c r="A1015" t="s">
        <v>845</v>
      </c>
      <c r="B1015">
        <v>132</v>
      </c>
      <c r="C1015">
        <v>101</v>
      </c>
      <c r="D1015">
        <v>82931301</v>
      </c>
      <c r="E1015" t="s">
        <v>48</v>
      </c>
      <c r="F1015" t="s">
        <v>44</v>
      </c>
      <c r="L1015" t="s">
        <v>1552</v>
      </c>
      <c r="M1015">
        <v>43358</v>
      </c>
      <c r="N1015">
        <v>228</v>
      </c>
      <c r="O1015" t="s">
        <v>29</v>
      </c>
      <c r="P1015" t="s">
        <v>244</v>
      </c>
      <c r="Q1015" t="s">
        <v>31</v>
      </c>
      <c r="R1015">
        <v>60000000</v>
      </c>
      <c r="S1015">
        <v>2005</v>
      </c>
      <c r="T1015">
        <v>5.5</v>
      </c>
      <c r="U1015">
        <v>1.7</v>
      </c>
      <c r="V1015">
        <v>22931301</v>
      </c>
      <c r="W1015" t="s">
        <v>21</v>
      </c>
    </row>
    <row r="1016" spans="1:23" x14ac:dyDescent="0.3">
      <c r="A1016" t="s">
        <v>1553</v>
      </c>
      <c r="B1016">
        <v>454</v>
      </c>
      <c r="C1016">
        <v>153</v>
      </c>
      <c r="D1016">
        <v>60962878</v>
      </c>
      <c r="E1016" t="s">
        <v>56</v>
      </c>
      <c r="F1016" t="s">
        <v>55</v>
      </c>
      <c r="G1016" t="s">
        <v>60</v>
      </c>
      <c r="H1016" t="s">
        <v>35</v>
      </c>
      <c r="L1016" t="s">
        <v>1554</v>
      </c>
      <c r="M1016">
        <v>383591</v>
      </c>
      <c r="N1016">
        <v>620</v>
      </c>
      <c r="O1016" t="s">
        <v>29</v>
      </c>
      <c r="P1016" t="s">
        <v>30</v>
      </c>
      <c r="Q1016" t="s">
        <v>213</v>
      </c>
      <c r="R1016">
        <v>46000000</v>
      </c>
      <c r="S1016">
        <v>2013</v>
      </c>
      <c r="T1016">
        <v>8.1</v>
      </c>
      <c r="U1016">
        <v>2.6</v>
      </c>
      <c r="V1016">
        <v>14962878</v>
      </c>
      <c r="W1016" t="s">
        <v>21</v>
      </c>
    </row>
    <row r="1017" spans="1:23" x14ac:dyDescent="0.3">
      <c r="A1017" t="s">
        <v>843</v>
      </c>
      <c r="B1017">
        <v>109</v>
      </c>
      <c r="C1017">
        <v>122</v>
      </c>
      <c r="D1017">
        <v>76261036</v>
      </c>
      <c r="E1017" t="s">
        <v>56</v>
      </c>
      <c r="F1017" t="s">
        <v>55</v>
      </c>
      <c r="G1017" t="s">
        <v>35</v>
      </c>
      <c r="L1017" t="s">
        <v>1555</v>
      </c>
      <c r="M1017">
        <v>305929</v>
      </c>
      <c r="N1017">
        <v>633</v>
      </c>
      <c r="O1017" t="s">
        <v>29</v>
      </c>
      <c r="P1017" t="s">
        <v>30</v>
      </c>
      <c r="Q1017" t="s">
        <v>213</v>
      </c>
      <c r="R1017">
        <v>45000000</v>
      </c>
      <c r="S1017">
        <v>2001</v>
      </c>
      <c r="T1017">
        <v>7.7</v>
      </c>
      <c r="U1017">
        <v>2</v>
      </c>
      <c r="V1017">
        <v>31261036</v>
      </c>
      <c r="W1017" t="s">
        <v>21</v>
      </c>
    </row>
    <row r="1018" spans="1:23" x14ac:dyDescent="0.3">
      <c r="A1018" t="s">
        <v>311</v>
      </c>
      <c r="B1018">
        <v>213</v>
      </c>
      <c r="C1018">
        <v>102</v>
      </c>
      <c r="D1018">
        <v>71423726</v>
      </c>
      <c r="E1018" t="s">
        <v>25</v>
      </c>
      <c r="F1018" t="s">
        <v>48</v>
      </c>
      <c r="G1018" t="s">
        <v>27</v>
      </c>
      <c r="L1018" t="s">
        <v>1556</v>
      </c>
      <c r="M1018">
        <v>123558</v>
      </c>
      <c r="N1018">
        <v>609</v>
      </c>
      <c r="O1018" t="s">
        <v>29</v>
      </c>
      <c r="P1018" t="s">
        <v>30</v>
      </c>
      <c r="Q1018" t="s">
        <v>52</v>
      </c>
      <c r="R1018">
        <v>45000000</v>
      </c>
      <c r="S1018">
        <v>1999</v>
      </c>
      <c r="T1018">
        <v>7.3</v>
      </c>
      <c r="U1018">
        <v>1.7</v>
      </c>
      <c r="V1018">
        <v>26423726</v>
      </c>
      <c r="W1018" t="s">
        <v>21</v>
      </c>
    </row>
    <row r="1019" spans="1:23" x14ac:dyDescent="0.3">
      <c r="A1019" t="s">
        <v>1053</v>
      </c>
      <c r="B1019">
        <v>127</v>
      </c>
      <c r="C1019">
        <v>83</v>
      </c>
      <c r="D1019">
        <v>71277420</v>
      </c>
      <c r="E1019" t="s">
        <v>48</v>
      </c>
      <c r="L1019" t="s">
        <v>1557</v>
      </c>
      <c r="M1019">
        <v>119590</v>
      </c>
      <c r="N1019">
        <v>548</v>
      </c>
      <c r="O1019" t="s">
        <v>29</v>
      </c>
      <c r="P1019" t="s">
        <v>30</v>
      </c>
      <c r="Q1019" t="s">
        <v>213</v>
      </c>
      <c r="R1019">
        <v>45000000</v>
      </c>
      <c r="S1019">
        <v>2001</v>
      </c>
      <c r="T1019">
        <v>5.2</v>
      </c>
      <c r="U1019">
        <v>1.4</v>
      </c>
      <c r="V1019">
        <v>26277420</v>
      </c>
      <c r="W1019" t="s">
        <v>21</v>
      </c>
    </row>
    <row r="1020" spans="1:23" x14ac:dyDescent="0.3">
      <c r="A1020" t="s">
        <v>229</v>
      </c>
      <c r="B1020">
        <v>398</v>
      </c>
      <c r="C1020">
        <v>103</v>
      </c>
      <c r="D1020">
        <v>88625922</v>
      </c>
      <c r="E1020" t="s">
        <v>25</v>
      </c>
      <c r="F1020" t="s">
        <v>48</v>
      </c>
      <c r="G1020" t="s">
        <v>49</v>
      </c>
      <c r="H1020" t="s">
        <v>50</v>
      </c>
      <c r="L1020" t="s">
        <v>1558</v>
      </c>
      <c r="M1020">
        <v>75176</v>
      </c>
      <c r="N1020">
        <v>252</v>
      </c>
      <c r="O1020" t="s">
        <v>29</v>
      </c>
      <c r="P1020" t="s">
        <v>30</v>
      </c>
      <c r="Q1020" t="s">
        <v>52</v>
      </c>
      <c r="R1020">
        <v>45000000</v>
      </c>
      <c r="S1020">
        <v>2011</v>
      </c>
      <c r="T1020">
        <v>7.1</v>
      </c>
      <c r="U1020">
        <v>1.7</v>
      </c>
      <c r="V1020">
        <v>43625922</v>
      </c>
      <c r="W1020" t="s">
        <v>21</v>
      </c>
    </row>
    <row r="1021" spans="1:23" x14ac:dyDescent="0.3">
      <c r="A1021" t="s">
        <v>813</v>
      </c>
      <c r="B1021">
        <v>184</v>
      </c>
      <c r="C1021">
        <v>110</v>
      </c>
      <c r="D1021">
        <v>70001065</v>
      </c>
      <c r="E1021" t="s">
        <v>24</v>
      </c>
      <c r="F1021" t="s">
        <v>57</v>
      </c>
      <c r="L1021" t="s">
        <v>1559</v>
      </c>
      <c r="M1021">
        <v>191437</v>
      </c>
      <c r="N1021">
        <v>582</v>
      </c>
      <c r="O1021" t="s">
        <v>29</v>
      </c>
      <c r="P1021" t="s">
        <v>30</v>
      </c>
      <c r="Q1021" t="s">
        <v>213</v>
      </c>
      <c r="R1021">
        <v>45000000</v>
      </c>
      <c r="S1021">
        <v>1998</v>
      </c>
      <c r="T1021">
        <v>7.1</v>
      </c>
      <c r="U1021">
        <v>1.8</v>
      </c>
      <c r="V1021">
        <v>25001065</v>
      </c>
      <c r="W1021" t="s">
        <v>21</v>
      </c>
    </row>
    <row r="1022" spans="1:23" x14ac:dyDescent="0.3">
      <c r="A1022" t="s">
        <v>1560</v>
      </c>
      <c r="B1022">
        <v>127</v>
      </c>
      <c r="C1022">
        <v>136</v>
      </c>
      <c r="D1022">
        <v>67253092</v>
      </c>
      <c r="E1022" t="s">
        <v>55</v>
      </c>
      <c r="F1022" t="s">
        <v>61</v>
      </c>
      <c r="L1022" t="s">
        <v>1561</v>
      </c>
      <c r="M1022">
        <v>92702</v>
      </c>
      <c r="N1022">
        <v>209</v>
      </c>
      <c r="O1022" t="s">
        <v>29</v>
      </c>
      <c r="P1022" t="s">
        <v>30</v>
      </c>
      <c r="Q1022" t="s">
        <v>31</v>
      </c>
      <c r="R1022">
        <v>30000000</v>
      </c>
      <c r="S1022">
        <v>2005</v>
      </c>
      <c r="T1022">
        <v>7.2</v>
      </c>
      <c r="U1022">
        <v>2.2999999999999998</v>
      </c>
      <c r="V1022">
        <v>37253092</v>
      </c>
      <c r="W1022" t="s">
        <v>21</v>
      </c>
    </row>
    <row r="1023" spans="1:23" x14ac:dyDescent="0.3">
      <c r="A1023" t="s">
        <v>1562</v>
      </c>
      <c r="B1023">
        <v>167</v>
      </c>
      <c r="C1023">
        <v>91</v>
      </c>
      <c r="D1023">
        <v>66790248</v>
      </c>
      <c r="E1023" t="s">
        <v>55</v>
      </c>
      <c r="F1023" t="s">
        <v>35</v>
      </c>
      <c r="L1023" t="s">
        <v>1563</v>
      </c>
      <c r="M1023">
        <v>57281</v>
      </c>
      <c r="N1023">
        <v>350</v>
      </c>
      <c r="O1023" t="s">
        <v>29</v>
      </c>
      <c r="P1023" t="s">
        <v>30</v>
      </c>
      <c r="Q1023" t="s">
        <v>213</v>
      </c>
      <c r="R1023">
        <v>45000000</v>
      </c>
      <c r="S1023">
        <v>2002</v>
      </c>
      <c r="T1023">
        <v>6.5</v>
      </c>
      <c r="U1023">
        <v>1.5</v>
      </c>
      <c r="V1023">
        <v>21790248</v>
      </c>
      <c r="W1023" t="s">
        <v>21</v>
      </c>
    </row>
    <row r="1024" spans="1:23" x14ac:dyDescent="0.3">
      <c r="A1024" t="s">
        <v>1564</v>
      </c>
      <c r="B1024">
        <v>119</v>
      </c>
      <c r="C1024">
        <v>89</v>
      </c>
      <c r="D1024">
        <v>65557989</v>
      </c>
      <c r="E1024" t="s">
        <v>24</v>
      </c>
      <c r="F1024" t="s">
        <v>25</v>
      </c>
      <c r="G1024" t="s">
        <v>57</v>
      </c>
      <c r="H1024" t="s">
        <v>35</v>
      </c>
      <c r="L1024" t="s">
        <v>1565</v>
      </c>
      <c r="M1024">
        <v>73539</v>
      </c>
      <c r="N1024">
        <v>271</v>
      </c>
      <c r="O1024" t="s">
        <v>29</v>
      </c>
      <c r="P1024" t="s">
        <v>30</v>
      </c>
      <c r="Q1024" t="s">
        <v>31</v>
      </c>
      <c r="R1024">
        <v>45000000</v>
      </c>
      <c r="S1024">
        <v>1997</v>
      </c>
      <c r="T1024">
        <v>4.5999999999999996</v>
      </c>
      <c r="U1024">
        <v>1.5</v>
      </c>
      <c r="V1024">
        <v>20557989</v>
      </c>
      <c r="W1024" t="s">
        <v>21</v>
      </c>
    </row>
    <row r="1025" spans="1:23" x14ac:dyDescent="0.3">
      <c r="A1025" t="s">
        <v>1108</v>
      </c>
      <c r="B1025">
        <v>155</v>
      </c>
      <c r="C1025">
        <v>107</v>
      </c>
      <c r="D1025">
        <v>60786269</v>
      </c>
      <c r="E1025" t="s">
        <v>48</v>
      </c>
      <c r="F1025" t="s">
        <v>55</v>
      </c>
      <c r="G1025" t="s">
        <v>59</v>
      </c>
      <c r="H1025" t="s">
        <v>44</v>
      </c>
      <c r="L1025" t="s">
        <v>1566</v>
      </c>
      <c r="M1025">
        <v>90539</v>
      </c>
      <c r="N1025">
        <v>379</v>
      </c>
      <c r="O1025" t="s">
        <v>29</v>
      </c>
      <c r="P1025" t="s">
        <v>30</v>
      </c>
      <c r="Q1025" t="s">
        <v>31</v>
      </c>
      <c r="R1025">
        <v>45000000</v>
      </c>
      <c r="S1025">
        <v>2000</v>
      </c>
      <c r="T1025">
        <v>5.6</v>
      </c>
      <c r="U1025">
        <v>1.8</v>
      </c>
      <c r="V1025">
        <v>15786269</v>
      </c>
      <c r="W1025" t="s">
        <v>21</v>
      </c>
    </row>
    <row r="1026" spans="1:23" x14ac:dyDescent="0.3">
      <c r="A1026" t="s">
        <v>1567</v>
      </c>
      <c r="B1026">
        <v>218</v>
      </c>
      <c r="C1026">
        <v>129</v>
      </c>
      <c r="D1026">
        <v>59365105</v>
      </c>
      <c r="E1026" t="s">
        <v>48</v>
      </c>
      <c r="F1026" t="s">
        <v>55</v>
      </c>
      <c r="G1026" t="s">
        <v>44</v>
      </c>
      <c r="L1026" t="s">
        <v>1568</v>
      </c>
      <c r="M1026">
        <v>318634</v>
      </c>
      <c r="N1026">
        <v>1004</v>
      </c>
      <c r="O1026" t="s">
        <v>29</v>
      </c>
      <c r="P1026" t="s">
        <v>37</v>
      </c>
      <c r="Q1026" t="s">
        <v>213</v>
      </c>
      <c r="R1026">
        <v>45000000</v>
      </c>
      <c r="S1026">
        <v>2003</v>
      </c>
      <c r="T1026">
        <v>7.7</v>
      </c>
      <c r="U1026">
        <v>2.2000000000000002</v>
      </c>
      <c r="V1026">
        <v>14365105</v>
      </c>
      <c r="W1026" t="s">
        <v>21</v>
      </c>
    </row>
    <row r="1027" spans="1:23" x14ac:dyDescent="0.3">
      <c r="A1027" t="s">
        <v>126</v>
      </c>
      <c r="B1027">
        <v>117</v>
      </c>
      <c r="C1027">
        <v>95</v>
      </c>
      <c r="D1027">
        <v>162792677</v>
      </c>
      <c r="E1027" t="s">
        <v>25</v>
      </c>
      <c r="F1027" t="s">
        <v>47</v>
      </c>
      <c r="G1027" t="s">
        <v>48</v>
      </c>
      <c r="H1027" t="s">
        <v>49</v>
      </c>
      <c r="I1027" t="s">
        <v>26</v>
      </c>
      <c r="L1027" t="s">
        <v>1569</v>
      </c>
      <c r="M1027">
        <v>211226</v>
      </c>
      <c r="N1027">
        <v>317</v>
      </c>
      <c r="O1027" t="s">
        <v>29</v>
      </c>
      <c r="P1027" t="s">
        <v>30</v>
      </c>
      <c r="Q1027" t="s">
        <v>118</v>
      </c>
      <c r="R1027">
        <v>120000000</v>
      </c>
      <c r="S1027">
        <v>1998</v>
      </c>
      <c r="T1027">
        <v>7.2</v>
      </c>
      <c r="U1027">
        <v>1.6</v>
      </c>
      <c r="V1027">
        <v>42792677</v>
      </c>
      <c r="W1027" t="s">
        <v>21</v>
      </c>
    </row>
    <row r="1028" spans="1:23" x14ac:dyDescent="0.3">
      <c r="A1028" t="s">
        <v>733</v>
      </c>
      <c r="B1028">
        <v>208</v>
      </c>
      <c r="C1028">
        <v>122</v>
      </c>
      <c r="D1028">
        <v>31598308</v>
      </c>
      <c r="E1028" t="s">
        <v>57</v>
      </c>
      <c r="F1028" t="s">
        <v>60</v>
      </c>
      <c r="G1028" t="s">
        <v>35</v>
      </c>
      <c r="L1028" t="s">
        <v>1570</v>
      </c>
      <c r="M1028">
        <v>124765</v>
      </c>
      <c r="N1028">
        <v>541</v>
      </c>
      <c r="O1028" t="s">
        <v>29</v>
      </c>
      <c r="P1028" t="s">
        <v>30</v>
      </c>
      <c r="Q1028" t="s">
        <v>213</v>
      </c>
      <c r="R1028">
        <v>35000000</v>
      </c>
      <c r="S1028">
        <v>2001</v>
      </c>
      <c r="T1028">
        <v>6.8</v>
      </c>
      <c r="U1028">
        <v>2</v>
      </c>
      <c r="V1028">
        <v>-3401692</v>
      </c>
      <c r="W1028" t="s">
        <v>38</v>
      </c>
    </row>
    <row r="1029" spans="1:23" x14ac:dyDescent="0.3">
      <c r="A1029" t="s">
        <v>1564</v>
      </c>
      <c r="B1029">
        <v>38</v>
      </c>
      <c r="C1029">
        <v>110</v>
      </c>
      <c r="D1029">
        <v>57362581</v>
      </c>
      <c r="E1029" t="s">
        <v>24</v>
      </c>
      <c r="F1029" t="s">
        <v>56</v>
      </c>
      <c r="G1029" t="s">
        <v>55</v>
      </c>
      <c r="H1029" t="s">
        <v>44</v>
      </c>
      <c r="I1029" t="s">
        <v>35</v>
      </c>
      <c r="L1029" t="s">
        <v>1571</v>
      </c>
      <c r="M1029">
        <v>50148</v>
      </c>
      <c r="N1029">
        <v>116</v>
      </c>
      <c r="O1029" t="s">
        <v>29</v>
      </c>
      <c r="P1029" t="s">
        <v>1572</v>
      </c>
      <c r="Q1029" t="s">
        <v>213</v>
      </c>
      <c r="R1029">
        <v>45000000</v>
      </c>
      <c r="S1029">
        <v>1994</v>
      </c>
      <c r="T1029">
        <v>5.4</v>
      </c>
      <c r="U1029">
        <v>1.8</v>
      </c>
      <c r="V1029">
        <v>12362581</v>
      </c>
      <c r="W1029" t="s">
        <v>21</v>
      </c>
    </row>
    <row r="1030" spans="1:23" x14ac:dyDescent="0.3">
      <c r="A1030" t="s">
        <v>862</v>
      </c>
      <c r="B1030">
        <v>48</v>
      </c>
      <c r="C1030">
        <v>135</v>
      </c>
      <c r="D1030">
        <v>53854588</v>
      </c>
      <c r="E1030" t="s">
        <v>48</v>
      </c>
      <c r="F1030" t="s">
        <v>55</v>
      </c>
      <c r="G1030" t="s">
        <v>44</v>
      </c>
      <c r="H1030" t="s">
        <v>61</v>
      </c>
      <c r="L1030" t="s">
        <v>1573</v>
      </c>
      <c r="M1030">
        <v>37911</v>
      </c>
      <c r="N1030">
        <v>73</v>
      </c>
      <c r="O1030" t="s">
        <v>29</v>
      </c>
      <c r="P1030" t="s">
        <v>30</v>
      </c>
      <c r="Q1030" t="s">
        <v>213</v>
      </c>
      <c r="R1030">
        <v>45000000</v>
      </c>
      <c r="S1030">
        <v>1996</v>
      </c>
      <c r="T1030">
        <v>6.3</v>
      </c>
      <c r="U1030">
        <v>2.2000000000000002</v>
      </c>
      <c r="V1030">
        <v>8854588</v>
      </c>
      <c r="W1030" t="s">
        <v>21</v>
      </c>
    </row>
    <row r="1031" spans="1:23" x14ac:dyDescent="0.3">
      <c r="A1031" t="s">
        <v>1244</v>
      </c>
      <c r="B1031">
        <v>94</v>
      </c>
      <c r="C1031">
        <v>95</v>
      </c>
      <c r="D1031">
        <v>52580895</v>
      </c>
      <c r="E1031" t="s">
        <v>48</v>
      </c>
      <c r="F1031" t="s">
        <v>49</v>
      </c>
      <c r="G1031" t="s">
        <v>44</v>
      </c>
      <c r="H1031" t="s">
        <v>61</v>
      </c>
      <c r="L1031" t="s">
        <v>1574</v>
      </c>
      <c r="M1031">
        <v>30255</v>
      </c>
      <c r="N1031">
        <v>118</v>
      </c>
      <c r="O1031" t="s">
        <v>29</v>
      </c>
      <c r="P1031" t="s">
        <v>30</v>
      </c>
      <c r="Q1031" t="s">
        <v>52</v>
      </c>
      <c r="R1031">
        <v>45000000</v>
      </c>
      <c r="S1031">
        <v>2005</v>
      </c>
      <c r="T1031">
        <v>5.6</v>
      </c>
      <c r="U1031">
        <v>1.6</v>
      </c>
      <c r="V1031">
        <v>7580895</v>
      </c>
      <c r="W1031" t="s">
        <v>21</v>
      </c>
    </row>
    <row r="1032" spans="1:23" x14ac:dyDescent="0.3">
      <c r="A1032" t="s">
        <v>1575</v>
      </c>
      <c r="B1032">
        <v>276</v>
      </c>
      <c r="C1032">
        <v>109</v>
      </c>
      <c r="D1032">
        <v>51019112</v>
      </c>
      <c r="E1032" t="s">
        <v>25</v>
      </c>
      <c r="F1032" t="s">
        <v>48</v>
      </c>
      <c r="G1032" t="s">
        <v>27</v>
      </c>
      <c r="L1032" t="s">
        <v>1576</v>
      </c>
      <c r="M1032">
        <v>155745</v>
      </c>
      <c r="N1032">
        <v>1053</v>
      </c>
      <c r="O1032" t="s">
        <v>29</v>
      </c>
      <c r="P1032" t="s">
        <v>30</v>
      </c>
      <c r="Q1032" t="s">
        <v>52</v>
      </c>
      <c r="R1032">
        <v>50000000</v>
      </c>
      <c r="S1032">
        <v>2005</v>
      </c>
      <c r="T1032">
        <v>6.8</v>
      </c>
      <c r="U1032">
        <v>1.8</v>
      </c>
      <c r="V1032">
        <v>1019112</v>
      </c>
      <c r="W1032" t="s">
        <v>21</v>
      </c>
    </row>
    <row r="1033" spans="1:23" x14ac:dyDescent="0.3">
      <c r="A1033" t="s">
        <v>1577</v>
      </c>
      <c r="B1033">
        <v>59</v>
      </c>
      <c r="C1033">
        <v>93</v>
      </c>
      <c r="D1033">
        <v>48114556</v>
      </c>
      <c r="E1033" t="s">
        <v>48</v>
      </c>
      <c r="F1033" t="s">
        <v>49</v>
      </c>
      <c r="G1033" t="s">
        <v>26</v>
      </c>
      <c r="H1033" t="s">
        <v>44</v>
      </c>
      <c r="L1033" t="s">
        <v>1578</v>
      </c>
      <c r="M1033">
        <v>9380</v>
      </c>
      <c r="N1033">
        <v>91</v>
      </c>
      <c r="O1033" t="s">
        <v>29</v>
      </c>
      <c r="P1033" t="s">
        <v>30</v>
      </c>
      <c r="Q1033" t="s">
        <v>52</v>
      </c>
      <c r="R1033">
        <v>26000000</v>
      </c>
      <c r="S1033">
        <v>2004</v>
      </c>
      <c r="T1033">
        <v>4.3</v>
      </c>
      <c r="U1033">
        <v>1.6</v>
      </c>
      <c r="V1033">
        <v>22114556</v>
      </c>
      <c r="W1033" t="s">
        <v>21</v>
      </c>
    </row>
    <row r="1034" spans="1:23" x14ac:dyDescent="0.3">
      <c r="A1034" t="s">
        <v>1579</v>
      </c>
      <c r="B1034">
        <v>216</v>
      </c>
      <c r="C1034">
        <v>94</v>
      </c>
      <c r="D1034">
        <v>50648679</v>
      </c>
      <c r="E1034" t="s">
        <v>24</v>
      </c>
      <c r="F1034" t="s">
        <v>57</v>
      </c>
      <c r="G1034" t="s">
        <v>27</v>
      </c>
      <c r="H1034" t="s">
        <v>35</v>
      </c>
      <c r="L1034" t="s">
        <v>1580</v>
      </c>
      <c r="M1034">
        <v>149549</v>
      </c>
      <c r="N1034">
        <v>348</v>
      </c>
      <c r="O1034" t="s">
        <v>29</v>
      </c>
      <c r="P1034" t="s">
        <v>545</v>
      </c>
      <c r="Q1034" t="s">
        <v>213</v>
      </c>
      <c r="R1034">
        <v>45000000</v>
      </c>
      <c r="S1034">
        <v>2007</v>
      </c>
      <c r="T1034">
        <v>6.3</v>
      </c>
      <c r="U1034">
        <v>1.6</v>
      </c>
      <c r="V1034">
        <v>5648679</v>
      </c>
      <c r="W1034" t="s">
        <v>21</v>
      </c>
    </row>
    <row r="1035" spans="1:23" x14ac:dyDescent="0.3">
      <c r="A1035" t="s">
        <v>468</v>
      </c>
      <c r="B1035">
        <v>173</v>
      </c>
      <c r="C1035">
        <v>117</v>
      </c>
      <c r="D1035">
        <v>46280507</v>
      </c>
      <c r="E1035" t="s">
        <v>48</v>
      </c>
      <c r="F1035" t="s">
        <v>44</v>
      </c>
      <c r="L1035" t="s">
        <v>1581</v>
      </c>
      <c r="M1035">
        <v>87165</v>
      </c>
      <c r="N1035">
        <v>184</v>
      </c>
      <c r="O1035" t="s">
        <v>29</v>
      </c>
      <c r="P1035" t="s">
        <v>30</v>
      </c>
      <c r="Q1035" t="s">
        <v>31</v>
      </c>
      <c r="R1035">
        <v>40000000</v>
      </c>
      <c r="S1035">
        <v>2014</v>
      </c>
      <c r="T1035">
        <v>6.5</v>
      </c>
      <c r="U1035">
        <v>2</v>
      </c>
      <c r="V1035">
        <v>6280507</v>
      </c>
      <c r="W1035" t="s">
        <v>21</v>
      </c>
    </row>
    <row r="1036" spans="1:23" x14ac:dyDescent="0.3">
      <c r="A1036" t="s">
        <v>1250</v>
      </c>
      <c r="B1036">
        <v>99</v>
      </c>
      <c r="C1036">
        <v>112</v>
      </c>
      <c r="D1036">
        <v>38360195</v>
      </c>
      <c r="E1036" t="s">
        <v>25</v>
      </c>
      <c r="F1036" t="s">
        <v>48</v>
      </c>
      <c r="G1036" t="s">
        <v>55</v>
      </c>
      <c r="L1036" t="s">
        <v>1582</v>
      </c>
      <c r="M1036">
        <v>21215</v>
      </c>
      <c r="N1036">
        <v>116</v>
      </c>
      <c r="O1036" t="s">
        <v>29</v>
      </c>
      <c r="P1036" t="s">
        <v>30</v>
      </c>
      <c r="Q1036" t="s">
        <v>31</v>
      </c>
      <c r="R1036">
        <v>45000000</v>
      </c>
      <c r="S1036">
        <v>2006</v>
      </c>
      <c r="T1036">
        <v>6.4</v>
      </c>
      <c r="U1036">
        <v>1.9</v>
      </c>
      <c r="V1036">
        <v>-6639805</v>
      </c>
      <c r="W1036" t="s">
        <v>38</v>
      </c>
    </row>
    <row r="1037" spans="1:23" x14ac:dyDescent="0.3">
      <c r="A1037" t="s">
        <v>1328</v>
      </c>
      <c r="B1037">
        <v>42</v>
      </c>
      <c r="C1037">
        <v>111</v>
      </c>
      <c r="D1037">
        <v>46815748</v>
      </c>
      <c r="E1037" t="s">
        <v>24</v>
      </c>
      <c r="F1037" t="s">
        <v>25</v>
      </c>
      <c r="G1037" t="s">
        <v>56</v>
      </c>
      <c r="H1037" t="s">
        <v>35</v>
      </c>
      <c r="L1037" t="s">
        <v>1583</v>
      </c>
      <c r="M1037">
        <v>32544</v>
      </c>
      <c r="N1037">
        <v>69</v>
      </c>
      <c r="O1037" t="s">
        <v>29</v>
      </c>
      <c r="P1037" t="s">
        <v>30</v>
      </c>
      <c r="Q1037" t="s">
        <v>31</v>
      </c>
      <c r="R1037">
        <v>45000000</v>
      </c>
      <c r="S1037">
        <v>1994</v>
      </c>
      <c r="T1037">
        <v>6.3</v>
      </c>
      <c r="U1037">
        <v>1.8</v>
      </c>
      <c r="V1037">
        <v>1815748</v>
      </c>
      <c r="W1037" t="s">
        <v>21</v>
      </c>
    </row>
    <row r="1038" spans="1:23" x14ac:dyDescent="0.3">
      <c r="A1038" t="s">
        <v>557</v>
      </c>
      <c r="B1038">
        <v>25</v>
      </c>
      <c r="C1038">
        <v>96</v>
      </c>
      <c r="D1038">
        <v>35617599</v>
      </c>
      <c r="E1038" t="s">
        <v>55</v>
      </c>
      <c r="F1038" t="s">
        <v>49</v>
      </c>
      <c r="G1038" t="s">
        <v>26</v>
      </c>
      <c r="L1038" t="s">
        <v>1584</v>
      </c>
      <c r="M1038">
        <v>20688</v>
      </c>
      <c r="N1038">
        <v>47</v>
      </c>
      <c r="O1038" t="s">
        <v>29</v>
      </c>
      <c r="P1038" t="s">
        <v>30</v>
      </c>
      <c r="Q1038" t="s">
        <v>52</v>
      </c>
      <c r="R1038">
        <v>45000000</v>
      </c>
      <c r="S1038">
        <v>1995</v>
      </c>
      <c r="T1038">
        <v>5.9</v>
      </c>
      <c r="U1038">
        <v>1.6</v>
      </c>
      <c r="V1038">
        <v>-9382401</v>
      </c>
      <c r="W1038" t="s">
        <v>38</v>
      </c>
    </row>
    <row r="1039" spans="1:23" x14ac:dyDescent="0.3">
      <c r="A1039" t="s">
        <v>241</v>
      </c>
      <c r="B1039">
        <v>339</v>
      </c>
      <c r="C1039">
        <v>141</v>
      </c>
      <c r="D1039">
        <v>47307550</v>
      </c>
      <c r="E1039" t="s">
        <v>56</v>
      </c>
      <c r="F1039" t="s">
        <v>55</v>
      </c>
      <c r="G1039" t="s">
        <v>35</v>
      </c>
      <c r="L1039" t="s">
        <v>1585</v>
      </c>
      <c r="M1039">
        <v>104301</v>
      </c>
      <c r="N1039">
        <v>269</v>
      </c>
      <c r="O1039" t="s">
        <v>29</v>
      </c>
      <c r="P1039" t="s">
        <v>30</v>
      </c>
      <c r="Q1039" t="s">
        <v>213</v>
      </c>
      <c r="R1039">
        <v>45000000</v>
      </c>
      <c r="S1039">
        <v>2012</v>
      </c>
      <c r="T1039">
        <v>6.5</v>
      </c>
      <c r="U1039">
        <v>2.4</v>
      </c>
      <c r="V1039">
        <v>2307550</v>
      </c>
      <c r="W1039" t="s">
        <v>21</v>
      </c>
    </row>
    <row r="1040" spans="1:23" x14ac:dyDescent="0.3">
      <c r="A1040" t="s">
        <v>1586</v>
      </c>
      <c r="B1040">
        <v>127</v>
      </c>
      <c r="C1040">
        <v>94</v>
      </c>
      <c r="D1040">
        <v>32003620</v>
      </c>
      <c r="E1040" t="s">
        <v>24</v>
      </c>
      <c r="F1040" t="s">
        <v>56</v>
      </c>
      <c r="G1040" t="s">
        <v>35</v>
      </c>
      <c r="L1040" t="s">
        <v>1587</v>
      </c>
      <c r="M1040">
        <v>79141</v>
      </c>
      <c r="N1040">
        <v>355</v>
      </c>
      <c r="O1040" t="s">
        <v>29</v>
      </c>
      <c r="P1040" t="s">
        <v>30</v>
      </c>
      <c r="Q1040" t="s">
        <v>31</v>
      </c>
      <c r="R1040">
        <v>25000000</v>
      </c>
      <c r="S1040">
        <v>2004</v>
      </c>
      <c r="T1040">
        <v>6.5</v>
      </c>
      <c r="U1040">
        <v>1.6</v>
      </c>
      <c r="V1040">
        <v>7003620</v>
      </c>
      <c r="W1040" t="s">
        <v>21</v>
      </c>
    </row>
    <row r="1041" spans="1:23" x14ac:dyDescent="0.3">
      <c r="A1041" t="s">
        <v>1588</v>
      </c>
      <c r="B1041">
        <v>122</v>
      </c>
      <c r="C1041">
        <v>87</v>
      </c>
      <c r="D1041">
        <v>27972410</v>
      </c>
      <c r="E1041" t="s">
        <v>24</v>
      </c>
      <c r="F1041" t="s">
        <v>25</v>
      </c>
      <c r="G1041" t="s">
        <v>48</v>
      </c>
      <c r="L1041" t="s">
        <v>1589</v>
      </c>
      <c r="M1041">
        <v>114692</v>
      </c>
      <c r="N1041">
        <v>285</v>
      </c>
      <c r="O1041" t="s">
        <v>29</v>
      </c>
      <c r="P1041" t="s">
        <v>37</v>
      </c>
      <c r="Q1041" t="s">
        <v>52</v>
      </c>
      <c r="R1041">
        <v>35000000</v>
      </c>
      <c r="S1041">
        <v>2003</v>
      </c>
      <c r="T1041">
        <v>6.1</v>
      </c>
      <c r="U1041">
        <v>1.4</v>
      </c>
      <c r="V1041">
        <v>-7027590</v>
      </c>
      <c r="W1041" t="s">
        <v>38</v>
      </c>
    </row>
    <row r="1042" spans="1:23" x14ac:dyDescent="0.3">
      <c r="A1042" t="s">
        <v>1590</v>
      </c>
      <c r="B1042">
        <v>105</v>
      </c>
      <c r="C1042">
        <v>88</v>
      </c>
      <c r="D1042">
        <v>28133159</v>
      </c>
      <c r="E1042" t="s">
        <v>25</v>
      </c>
      <c r="F1042" t="s">
        <v>47</v>
      </c>
      <c r="G1042" t="s">
        <v>48</v>
      </c>
      <c r="H1042" t="s">
        <v>49</v>
      </c>
      <c r="I1042" t="s">
        <v>26</v>
      </c>
      <c r="L1042" t="s">
        <v>1591</v>
      </c>
      <c r="M1042">
        <v>30055</v>
      </c>
      <c r="N1042">
        <v>70</v>
      </c>
      <c r="O1042" t="s">
        <v>29</v>
      </c>
      <c r="P1042" t="s">
        <v>30</v>
      </c>
      <c r="Q1042" t="s">
        <v>52</v>
      </c>
      <c r="R1042">
        <v>50000000</v>
      </c>
      <c r="S1042">
        <v>2006</v>
      </c>
      <c r="T1042">
        <v>5.9</v>
      </c>
      <c r="U1042">
        <v>1.5</v>
      </c>
      <c r="V1042">
        <v>-21866841</v>
      </c>
      <c r="W1042" t="s">
        <v>38</v>
      </c>
    </row>
    <row r="1043" spans="1:23" x14ac:dyDescent="0.3">
      <c r="A1043" t="s">
        <v>1592</v>
      </c>
      <c r="B1043">
        <v>144</v>
      </c>
      <c r="C1043">
        <v>177</v>
      </c>
      <c r="D1043">
        <v>27400000</v>
      </c>
      <c r="E1043" t="s">
        <v>24</v>
      </c>
      <c r="F1043" t="s">
        <v>25</v>
      </c>
      <c r="G1043" t="s">
        <v>27</v>
      </c>
      <c r="L1043" t="s">
        <v>1593</v>
      </c>
      <c r="M1043">
        <v>97087</v>
      </c>
      <c r="N1043">
        <v>569</v>
      </c>
      <c r="O1043" t="s">
        <v>29</v>
      </c>
      <c r="P1043" t="s">
        <v>30</v>
      </c>
      <c r="Q1043" t="s">
        <v>31</v>
      </c>
      <c r="R1043">
        <v>40000000</v>
      </c>
      <c r="S1043">
        <v>1984</v>
      </c>
      <c r="T1043">
        <v>6.6</v>
      </c>
      <c r="U1043">
        <v>3</v>
      </c>
      <c r="V1043">
        <v>-12600000</v>
      </c>
      <c r="W1043" t="s">
        <v>38</v>
      </c>
    </row>
    <row r="1044" spans="1:23" x14ac:dyDescent="0.3">
      <c r="A1044" t="s">
        <v>1594</v>
      </c>
      <c r="B1044">
        <v>156</v>
      </c>
      <c r="C1044">
        <v>133</v>
      </c>
      <c r="D1044">
        <v>24343673</v>
      </c>
      <c r="E1044" t="s">
        <v>55</v>
      </c>
      <c r="F1044" t="s">
        <v>26</v>
      </c>
      <c r="G1044" t="s">
        <v>50</v>
      </c>
      <c r="H1044" t="s">
        <v>44</v>
      </c>
      <c r="L1044" t="s">
        <v>1595</v>
      </c>
      <c r="M1044">
        <v>91860</v>
      </c>
      <c r="N1044">
        <v>524</v>
      </c>
      <c r="O1044" t="s">
        <v>29</v>
      </c>
      <c r="P1044" t="s">
        <v>30</v>
      </c>
      <c r="Q1044" t="s">
        <v>31</v>
      </c>
      <c r="R1044">
        <v>45000000</v>
      </c>
      <c r="S1044">
        <v>2007</v>
      </c>
      <c r="T1044">
        <v>7.4</v>
      </c>
      <c r="U1044">
        <v>2.2000000000000002</v>
      </c>
      <c r="V1044">
        <v>-20656327</v>
      </c>
      <c r="W1044" t="s">
        <v>38</v>
      </c>
    </row>
    <row r="1045" spans="1:23" x14ac:dyDescent="0.3">
      <c r="A1045" t="s">
        <v>34</v>
      </c>
      <c r="B1045">
        <v>323</v>
      </c>
      <c r="C1045">
        <v>119</v>
      </c>
      <c r="D1045">
        <v>22877808</v>
      </c>
      <c r="E1045" t="s">
        <v>55</v>
      </c>
      <c r="F1045" t="s">
        <v>44</v>
      </c>
      <c r="L1045" t="s">
        <v>1596</v>
      </c>
      <c r="M1045">
        <v>152591</v>
      </c>
      <c r="N1045">
        <v>414</v>
      </c>
      <c r="O1045" t="s">
        <v>29</v>
      </c>
      <c r="P1045" t="s">
        <v>30</v>
      </c>
      <c r="Q1045" t="s">
        <v>213</v>
      </c>
      <c r="R1045">
        <v>35000000</v>
      </c>
      <c r="S1045">
        <v>2008</v>
      </c>
      <c r="T1045">
        <v>7.3</v>
      </c>
      <c r="U1045">
        <v>2</v>
      </c>
      <c r="V1045">
        <v>-12122192</v>
      </c>
      <c r="W1045" t="s">
        <v>38</v>
      </c>
    </row>
    <row r="1046" spans="1:23" x14ac:dyDescent="0.3">
      <c r="A1046" t="s">
        <v>323</v>
      </c>
      <c r="B1046">
        <v>199</v>
      </c>
      <c r="C1046">
        <v>102</v>
      </c>
      <c r="D1046">
        <v>36883539</v>
      </c>
      <c r="E1046" t="s">
        <v>24</v>
      </c>
      <c r="F1046" t="s">
        <v>56</v>
      </c>
      <c r="G1046" t="s">
        <v>55</v>
      </c>
      <c r="H1046" t="s">
        <v>35</v>
      </c>
      <c r="L1046" t="s">
        <v>1597</v>
      </c>
      <c r="M1046">
        <v>112769</v>
      </c>
      <c r="N1046">
        <v>305</v>
      </c>
      <c r="O1046" t="s">
        <v>29</v>
      </c>
      <c r="P1046" t="s">
        <v>244</v>
      </c>
      <c r="Q1046" t="s">
        <v>31</v>
      </c>
      <c r="R1046">
        <v>52000000</v>
      </c>
      <c r="S1046">
        <v>2006</v>
      </c>
      <c r="T1046">
        <v>6.6</v>
      </c>
      <c r="U1046">
        <v>1.7</v>
      </c>
      <c r="V1046">
        <v>-15116461</v>
      </c>
      <c r="W1046" t="s">
        <v>38</v>
      </c>
    </row>
    <row r="1047" spans="1:23" x14ac:dyDescent="0.3">
      <c r="A1047" t="s">
        <v>1598</v>
      </c>
      <c r="B1047">
        <v>164</v>
      </c>
      <c r="C1047">
        <v>101</v>
      </c>
      <c r="D1047">
        <v>22531698</v>
      </c>
      <c r="E1047" t="s">
        <v>24</v>
      </c>
      <c r="F1047" t="s">
        <v>25</v>
      </c>
      <c r="G1047" t="s">
        <v>27</v>
      </c>
      <c r="H1047" t="s">
        <v>35</v>
      </c>
      <c r="L1047" t="s">
        <v>1599</v>
      </c>
      <c r="M1047">
        <v>81523</v>
      </c>
      <c r="N1047">
        <v>214</v>
      </c>
      <c r="O1047" t="s">
        <v>29</v>
      </c>
      <c r="P1047" t="s">
        <v>545</v>
      </c>
      <c r="Q1047" t="s">
        <v>31</v>
      </c>
      <c r="R1047">
        <v>70000000</v>
      </c>
      <c r="S1047">
        <v>2008</v>
      </c>
      <c r="T1047">
        <v>5.6</v>
      </c>
      <c r="U1047">
        <v>1.7</v>
      </c>
      <c r="V1047">
        <v>-47468302</v>
      </c>
      <c r="W1047" t="s">
        <v>38</v>
      </c>
    </row>
    <row r="1048" spans="1:23" x14ac:dyDescent="0.3">
      <c r="A1048" t="s">
        <v>1600</v>
      </c>
      <c r="B1048">
        <v>39</v>
      </c>
      <c r="C1048">
        <v>91</v>
      </c>
      <c r="D1048">
        <v>20400913</v>
      </c>
      <c r="E1048" t="s">
        <v>24</v>
      </c>
      <c r="F1048" t="s">
        <v>48</v>
      </c>
      <c r="G1048" t="s">
        <v>56</v>
      </c>
      <c r="H1048" t="s">
        <v>55</v>
      </c>
      <c r="I1048" t="s">
        <v>35</v>
      </c>
      <c r="L1048" t="s">
        <v>1601</v>
      </c>
      <c r="M1048">
        <v>15455</v>
      </c>
      <c r="N1048">
        <v>80</v>
      </c>
      <c r="O1048" t="s">
        <v>29</v>
      </c>
      <c r="P1048" t="s">
        <v>30</v>
      </c>
      <c r="Q1048" t="s">
        <v>213</v>
      </c>
      <c r="R1048">
        <v>45000000</v>
      </c>
      <c r="S1048">
        <v>1996</v>
      </c>
      <c r="T1048">
        <v>5.3</v>
      </c>
      <c r="U1048">
        <v>1.5</v>
      </c>
      <c r="V1048">
        <v>-24599087</v>
      </c>
      <c r="W1048" t="s">
        <v>38</v>
      </c>
    </row>
    <row r="1049" spans="1:23" x14ac:dyDescent="0.3">
      <c r="A1049" t="s">
        <v>1151</v>
      </c>
      <c r="B1049">
        <v>43</v>
      </c>
      <c r="C1049">
        <v>117</v>
      </c>
      <c r="D1049">
        <v>20101861</v>
      </c>
      <c r="E1049" t="s">
        <v>48</v>
      </c>
      <c r="F1049" t="s">
        <v>44</v>
      </c>
      <c r="G1049" t="s">
        <v>27</v>
      </c>
      <c r="L1049" t="s">
        <v>1602</v>
      </c>
      <c r="M1049">
        <v>24757</v>
      </c>
      <c r="N1049">
        <v>81</v>
      </c>
      <c r="O1049" t="s">
        <v>29</v>
      </c>
      <c r="P1049" t="s">
        <v>30</v>
      </c>
      <c r="Q1049" t="s">
        <v>31</v>
      </c>
      <c r="R1049">
        <v>45000000</v>
      </c>
      <c r="S1049">
        <v>1996</v>
      </c>
      <c r="T1049">
        <v>6</v>
      </c>
      <c r="U1049">
        <v>2</v>
      </c>
      <c r="V1049">
        <v>-24898139</v>
      </c>
      <c r="W1049" t="s">
        <v>38</v>
      </c>
    </row>
    <row r="1050" spans="1:23" x14ac:dyDescent="0.3">
      <c r="A1050" t="s">
        <v>1603</v>
      </c>
      <c r="B1050">
        <v>82</v>
      </c>
      <c r="C1050">
        <v>86</v>
      </c>
      <c r="D1050">
        <v>25200412</v>
      </c>
      <c r="E1050" t="s">
        <v>25</v>
      </c>
      <c r="F1050" t="s">
        <v>48</v>
      </c>
      <c r="G1050" t="s">
        <v>49</v>
      </c>
      <c r="H1050" t="s">
        <v>26</v>
      </c>
      <c r="I1050" t="s">
        <v>27</v>
      </c>
      <c r="L1050" t="s">
        <v>1604</v>
      </c>
      <c r="M1050">
        <v>16580</v>
      </c>
      <c r="N1050">
        <v>55</v>
      </c>
      <c r="O1050" t="s">
        <v>29</v>
      </c>
      <c r="P1050" t="s">
        <v>30</v>
      </c>
      <c r="Q1050" t="s">
        <v>52</v>
      </c>
      <c r="R1050">
        <v>45000000</v>
      </c>
      <c r="S1050">
        <v>2009</v>
      </c>
      <c r="T1050">
        <v>5.4</v>
      </c>
      <c r="U1050">
        <v>1.4</v>
      </c>
      <c r="V1050">
        <v>-19799588</v>
      </c>
      <c r="W1050" t="s">
        <v>38</v>
      </c>
    </row>
    <row r="1051" spans="1:23" x14ac:dyDescent="0.3">
      <c r="A1051" t="s">
        <v>1605</v>
      </c>
      <c r="B1051">
        <v>150</v>
      </c>
      <c r="C1051">
        <v>124</v>
      </c>
      <c r="D1051">
        <v>19719930</v>
      </c>
      <c r="E1051" t="s">
        <v>56</v>
      </c>
      <c r="F1051" t="s">
        <v>55</v>
      </c>
      <c r="G1051" t="s">
        <v>60</v>
      </c>
      <c r="H1051" t="s">
        <v>35</v>
      </c>
      <c r="L1051" t="s">
        <v>1606</v>
      </c>
      <c r="M1051">
        <v>42621</v>
      </c>
      <c r="N1051">
        <v>531</v>
      </c>
      <c r="O1051" t="s">
        <v>29</v>
      </c>
      <c r="P1051" t="s">
        <v>30</v>
      </c>
      <c r="Q1051" t="s">
        <v>213</v>
      </c>
      <c r="R1051">
        <v>45000000</v>
      </c>
      <c r="S1051">
        <v>2001</v>
      </c>
      <c r="T1051">
        <v>6.8</v>
      </c>
      <c r="U1051">
        <v>2.1</v>
      </c>
      <c r="V1051">
        <v>-25280070</v>
      </c>
      <c r="W1051" t="s">
        <v>38</v>
      </c>
    </row>
    <row r="1052" spans="1:23" x14ac:dyDescent="0.3">
      <c r="A1052" t="s">
        <v>1607</v>
      </c>
      <c r="B1052">
        <v>168</v>
      </c>
      <c r="C1052">
        <v>134</v>
      </c>
      <c r="D1052">
        <v>19377727</v>
      </c>
      <c r="E1052" t="s">
        <v>48</v>
      </c>
      <c r="F1052" t="s">
        <v>50</v>
      </c>
      <c r="L1052" t="s">
        <v>1608</v>
      </c>
      <c r="M1052">
        <v>35140</v>
      </c>
      <c r="N1052">
        <v>409</v>
      </c>
      <c r="O1052" t="s">
        <v>29</v>
      </c>
      <c r="P1052" t="s">
        <v>30</v>
      </c>
      <c r="Q1052" t="s">
        <v>31</v>
      </c>
      <c r="R1052">
        <v>45000000</v>
      </c>
      <c r="S1052">
        <v>2005</v>
      </c>
      <c r="T1052">
        <v>6.4</v>
      </c>
      <c r="U1052">
        <v>2.2000000000000002</v>
      </c>
      <c r="V1052">
        <v>-25622273</v>
      </c>
      <c r="W1052" t="s">
        <v>38</v>
      </c>
    </row>
    <row r="1053" spans="1:23" x14ac:dyDescent="0.3">
      <c r="A1053" t="s">
        <v>1609</v>
      </c>
      <c r="B1053">
        <v>60</v>
      </c>
      <c r="C1053">
        <v>100</v>
      </c>
      <c r="D1053">
        <v>17300889</v>
      </c>
      <c r="E1053" t="s">
        <v>24</v>
      </c>
      <c r="F1053" t="s">
        <v>25</v>
      </c>
      <c r="G1053" t="s">
        <v>48</v>
      </c>
      <c r="H1053" t="s">
        <v>26</v>
      </c>
      <c r="L1053" t="s">
        <v>1610</v>
      </c>
      <c r="M1053">
        <v>27648</v>
      </c>
      <c r="N1053">
        <v>148</v>
      </c>
      <c r="O1053" t="s">
        <v>29</v>
      </c>
      <c r="P1053" t="s">
        <v>143</v>
      </c>
      <c r="Q1053" t="s">
        <v>52</v>
      </c>
      <c r="R1053">
        <v>45000000</v>
      </c>
      <c r="S1053">
        <v>1996</v>
      </c>
      <c r="T1053">
        <v>4.9000000000000004</v>
      </c>
      <c r="U1053">
        <v>1.7</v>
      </c>
      <c r="V1053">
        <v>-27699111</v>
      </c>
      <c r="W1053" t="s">
        <v>38</v>
      </c>
    </row>
    <row r="1054" spans="1:23" x14ac:dyDescent="0.3">
      <c r="A1054" t="s">
        <v>1611</v>
      </c>
      <c r="B1054">
        <v>85</v>
      </c>
      <c r="C1054">
        <v>220</v>
      </c>
      <c r="D1054">
        <v>15527125</v>
      </c>
      <c r="E1054" t="s">
        <v>55</v>
      </c>
      <c r="F1054" t="s">
        <v>44</v>
      </c>
      <c r="G1054" t="s">
        <v>53</v>
      </c>
      <c r="L1054" t="s">
        <v>1612</v>
      </c>
      <c r="M1054">
        <v>11388</v>
      </c>
      <c r="N1054">
        <v>183</v>
      </c>
      <c r="O1054" t="s">
        <v>29</v>
      </c>
      <c r="P1054" t="s">
        <v>30</v>
      </c>
      <c r="Q1054" t="s">
        <v>31</v>
      </c>
      <c r="R1054">
        <v>57000000</v>
      </c>
      <c r="S1054">
        <v>2000</v>
      </c>
      <c r="T1054">
        <v>5.8</v>
      </c>
      <c r="U1054">
        <v>3.7</v>
      </c>
      <c r="V1054">
        <v>-41472875</v>
      </c>
      <c r="W1054" t="s">
        <v>38</v>
      </c>
    </row>
    <row r="1055" spans="1:23" x14ac:dyDescent="0.3">
      <c r="A1055" t="s">
        <v>241</v>
      </c>
      <c r="B1055">
        <v>83</v>
      </c>
      <c r="C1055">
        <v>212</v>
      </c>
      <c r="D1055">
        <v>13560960</v>
      </c>
      <c r="E1055" t="s">
        <v>242</v>
      </c>
      <c r="F1055" t="s">
        <v>55</v>
      </c>
      <c r="G1055" t="s">
        <v>54</v>
      </c>
      <c r="L1055" t="s">
        <v>1613</v>
      </c>
      <c r="M1055">
        <v>23996</v>
      </c>
      <c r="N1055">
        <v>161</v>
      </c>
      <c r="O1055" t="s">
        <v>29</v>
      </c>
      <c r="P1055" t="s">
        <v>30</v>
      </c>
      <c r="Q1055" t="s">
        <v>213</v>
      </c>
      <c r="R1055">
        <v>50000000</v>
      </c>
      <c r="S1055">
        <v>1995</v>
      </c>
      <c r="T1055">
        <v>7.1</v>
      </c>
      <c r="U1055">
        <v>3.5</v>
      </c>
      <c r="V1055">
        <v>-36439040</v>
      </c>
      <c r="W1055" t="s">
        <v>38</v>
      </c>
    </row>
    <row r="1056" spans="1:23" x14ac:dyDescent="0.3">
      <c r="A1056" t="s">
        <v>1036</v>
      </c>
      <c r="B1056">
        <v>343</v>
      </c>
      <c r="C1056">
        <v>128</v>
      </c>
      <c r="D1056">
        <v>15523168</v>
      </c>
      <c r="E1056" t="s">
        <v>60</v>
      </c>
      <c r="F1056" t="s">
        <v>35</v>
      </c>
      <c r="L1056" t="s">
        <v>1614</v>
      </c>
      <c r="M1056">
        <v>132423</v>
      </c>
      <c r="N1056">
        <v>349</v>
      </c>
      <c r="O1056" t="s">
        <v>29</v>
      </c>
      <c r="P1056" t="s">
        <v>545</v>
      </c>
      <c r="Q1056" t="s">
        <v>31</v>
      </c>
      <c r="R1056">
        <v>45000000</v>
      </c>
      <c r="S1056">
        <v>2010</v>
      </c>
      <c r="T1056">
        <v>7.2</v>
      </c>
      <c r="U1056">
        <v>2.1</v>
      </c>
      <c r="V1056">
        <v>-29476832</v>
      </c>
      <c r="W1056" t="s">
        <v>38</v>
      </c>
    </row>
    <row r="1057" spans="1:23" x14ac:dyDescent="0.3">
      <c r="A1057" t="s">
        <v>185</v>
      </c>
      <c r="B1057">
        <v>106</v>
      </c>
      <c r="C1057">
        <v>106</v>
      </c>
      <c r="D1057">
        <v>11146409</v>
      </c>
      <c r="E1057" t="s">
        <v>24</v>
      </c>
      <c r="F1057" t="s">
        <v>25</v>
      </c>
      <c r="G1057" t="s">
        <v>57</v>
      </c>
      <c r="H1057" t="s">
        <v>27</v>
      </c>
      <c r="L1057" t="s">
        <v>1615</v>
      </c>
      <c r="M1057">
        <v>26551</v>
      </c>
      <c r="N1057">
        <v>273</v>
      </c>
      <c r="O1057" t="s">
        <v>29</v>
      </c>
      <c r="P1057" t="s">
        <v>30</v>
      </c>
      <c r="Q1057" t="s">
        <v>213</v>
      </c>
      <c r="R1057">
        <v>45000000</v>
      </c>
      <c r="S1057">
        <v>1998</v>
      </c>
      <c r="T1057">
        <v>6</v>
      </c>
      <c r="U1057">
        <v>1.8</v>
      </c>
      <c r="V1057">
        <v>-33853591</v>
      </c>
      <c r="W1057" t="s">
        <v>38</v>
      </c>
    </row>
    <row r="1058" spans="1:23" x14ac:dyDescent="0.3">
      <c r="A1058" t="s">
        <v>1375</v>
      </c>
      <c r="B1058">
        <v>158</v>
      </c>
      <c r="C1058">
        <v>160</v>
      </c>
      <c r="D1058">
        <v>7916887</v>
      </c>
      <c r="E1058" t="s">
        <v>24</v>
      </c>
      <c r="F1058" t="s">
        <v>56</v>
      </c>
      <c r="G1058" t="s">
        <v>55</v>
      </c>
      <c r="H1058" t="s">
        <v>35</v>
      </c>
      <c r="I1058" t="s">
        <v>58</v>
      </c>
      <c r="L1058" t="s">
        <v>1616</v>
      </c>
      <c r="M1058">
        <v>15697</v>
      </c>
      <c r="N1058">
        <v>182</v>
      </c>
      <c r="O1058" t="s">
        <v>29</v>
      </c>
      <c r="P1058" t="s">
        <v>30</v>
      </c>
      <c r="Q1058" t="s">
        <v>213</v>
      </c>
      <c r="R1058">
        <v>45000000</v>
      </c>
      <c r="S1058">
        <v>2008</v>
      </c>
      <c r="T1058">
        <v>6</v>
      </c>
      <c r="U1058">
        <v>2.7</v>
      </c>
      <c r="V1058">
        <v>-37083113</v>
      </c>
      <c r="W1058" t="s">
        <v>38</v>
      </c>
    </row>
    <row r="1059" spans="1:23" x14ac:dyDescent="0.3">
      <c r="A1059" t="s">
        <v>552</v>
      </c>
      <c r="B1059">
        <v>189</v>
      </c>
      <c r="C1059">
        <v>114</v>
      </c>
      <c r="D1059">
        <v>6565495</v>
      </c>
      <c r="E1059" t="s">
        <v>55</v>
      </c>
      <c r="F1059" t="s">
        <v>44</v>
      </c>
      <c r="L1059" t="s">
        <v>1617</v>
      </c>
      <c r="M1059">
        <v>36455</v>
      </c>
      <c r="N1059">
        <v>229</v>
      </c>
      <c r="O1059" t="s">
        <v>554</v>
      </c>
      <c r="P1059" t="s">
        <v>278</v>
      </c>
      <c r="Q1059" t="s">
        <v>213</v>
      </c>
      <c r="R1059">
        <v>45000000</v>
      </c>
      <c r="S1059">
        <v>2006</v>
      </c>
      <c r="T1059">
        <v>7</v>
      </c>
      <c r="U1059">
        <v>1.9</v>
      </c>
      <c r="V1059">
        <v>-38434505</v>
      </c>
      <c r="W1059" t="s">
        <v>38</v>
      </c>
    </row>
    <row r="1060" spans="1:23" x14ac:dyDescent="0.3">
      <c r="A1060" t="s">
        <v>1618</v>
      </c>
      <c r="B1060">
        <v>125</v>
      </c>
      <c r="C1060">
        <v>99</v>
      </c>
      <c r="D1060">
        <v>15279680</v>
      </c>
      <c r="E1060" t="s">
        <v>24</v>
      </c>
      <c r="F1060" t="s">
        <v>56</v>
      </c>
      <c r="G1060" t="s">
        <v>35</v>
      </c>
      <c r="L1060" t="s">
        <v>1619</v>
      </c>
      <c r="M1060">
        <v>48245</v>
      </c>
      <c r="N1060">
        <v>154</v>
      </c>
      <c r="O1060" t="s">
        <v>29</v>
      </c>
      <c r="P1060" t="s">
        <v>30</v>
      </c>
      <c r="Q1060" t="s">
        <v>213</v>
      </c>
      <c r="R1060">
        <v>40000000</v>
      </c>
      <c r="S1060">
        <v>2008</v>
      </c>
      <c r="T1060">
        <v>5.4</v>
      </c>
      <c r="U1060">
        <v>1.6</v>
      </c>
      <c r="V1060">
        <v>-24720320</v>
      </c>
      <c r="W1060" t="s">
        <v>38</v>
      </c>
    </row>
    <row r="1061" spans="1:23" x14ac:dyDescent="0.3">
      <c r="A1061" t="s">
        <v>87</v>
      </c>
      <c r="B1061">
        <v>87</v>
      </c>
      <c r="C1061">
        <v>74</v>
      </c>
      <c r="D1061">
        <v>7262288</v>
      </c>
      <c r="E1061" t="s">
        <v>48</v>
      </c>
      <c r="F1061" t="s">
        <v>56</v>
      </c>
      <c r="G1061" t="s">
        <v>35</v>
      </c>
      <c r="L1061" t="s">
        <v>1620</v>
      </c>
      <c r="M1061">
        <v>17307</v>
      </c>
      <c r="N1061">
        <v>186</v>
      </c>
      <c r="O1061" t="s">
        <v>29</v>
      </c>
      <c r="P1061" t="s">
        <v>30</v>
      </c>
      <c r="Q1061" t="s">
        <v>31</v>
      </c>
      <c r="R1061">
        <v>40000000</v>
      </c>
      <c r="S1061">
        <v>2002</v>
      </c>
      <c r="T1061">
        <v>6.5</v>
      </c>
      <c r="U1061">
        <v>1.2</v>
      </c>
      <c r="V1061">
        <v>-32737712</v>
      </c>
      <c r="W1061" t="s">
        <v>38</v>
      </c>
    </row>
    <row r="1062" spans="1:23" x14ac:dyDescent="0.3">
      <c r="A1062" t="s">
        <v>144</v>
      </c>
      <c r="B1062">
        <v>115</v>
      </c>
      <c r="C1062">
        <v>139</v>
      </c>
      <c r="D1062">
        <v>4584886</v>
      </c>
      <c r="E1062" t="s">
        <v>55</v>
      </c>
      <c r="F1062" t="s">
        <v>44</v>
      </c>
      <c r="L1062" t="s">
        <v>1621</v>
      </c>
      <c r="M1062">
        <v>19114</v>
      </c>
      <c r="N1062">
        <v>115</v>
      </c>
      <c r="O1062" t="s">
        <v>29</v>
      </c>
      <c r="P1062" t="s">
        <v>30</v>
      </c>
      <c r="Q1062" t="s">
        <v>213</v>
      </c>
      <c r="R1062">
        <v>45000000</v>
      </c>
      <c r="S1062">
        <v>2007</v>
      </c>
      <c r="T1062">
        <v>6.4</v>
      </c>
      <c r="U1062">
        <v>2.2999999999999998</v>
      </c>
      <c r="V1062">
        <v>-40415114</v>
      </c>
      <c r="W1062" t="s">
        <v>38</v>
      </c>
    </row>
    <row r="1063" spans="1:23" x14ac:dyDescent="0.3">
      <c r="A1063" t="s">
        <v>1622</v>
      </c>
      <c r="B1063">
        <v>24</v>
      </c>
      <c r="C1063">
        <v>103</v>
      </c>
      <c r="D1063">
        <v>2154540</v>
      </c>
      <c r="E1063" t="s">
        <v>24</v>
      </c>
      <c r="F1063" t="s">
        <v>35</v>
      </c>
      <c r="L1063" t="s">
        <v>1623</v>
      </c>
      <c r="M1063">
        <v>3803</v>
      </c>
      <c r="N1063">
        <v>41</v>
      </c>
      <c r="O1063" t="s">
        <v>29</v>
      </c>
      <c r="P1063" t="s">
        <v>30</v>
      </c>
      <c r="Q1063" t="s">
        <v>213</v>
      </c>
      <c r="R1063">
        <v>45000000</v>
      </c>
      <c r="S1063">
        <v>1997</v>
      </c>
      <c r="T1063">
        <v>4.9000000000000004</v>
      </c>
      <c r="U1063">
        <v>1.7</v>
      </c>
      <c r="V1063">
        <v>-42845460</v>
      </c>
      <c r="W1063" t="s">
        <v>38</v>
      </c>
    </row>
    <row r="1064" spans="1:23" x14ac:dyDescent="0.3">
      <c r="A1064" t="s">
        <v>1624</v>
      </c>
      <c r="B1064">
        <v>152</v>
      </c>
      <c r="C1064">
        <v>101</v>
      </c>
      <c r="D1064">
        <v>8129455</v>
      </c>
      <c r="E1064" t="s">
        <v>24</v>
      </c>
      <c r="F1064" t="s">
        <v>25</v>
      </c>
      <c r="G1064" t="s">
        <v>48</v>
      </c>
      <c r="H1064" t="s">
        <v>56</v>
      </c>
      <c r="L1064" t="s">
        <v>1625</v>
      </c>
      <c r="M1064">
        <v>89568</v>
      </c>
      <c r="N1064">
        <v>142</v>
      </c>
      <c r="O1064" t="s">
        <v>29</v>
      </c>
      <c r="P1064" t="s">
        <v>30</v>
      </c>
      <c r="Q1064" t="s">
        <v>52</v>
      </c>
      <c r="R1064">
        <v>45000000</v>
      </c>
      <c r="S1064">
        <v>2011</v>
      </c>
      <c r="T1064">
        <v>6.3</v>
      </c>
      <c r="U1064">
        <v>1.7</v>
      </c>
      <c r="V1064">
        <v>-36870545</v>
      </c>
      <c r="W1064" t="s">
        <v>38</v>
      </c>
    </row>
    <row r="1065" spans="1:23" x14ac:dyDescent="0.3">
      <c r="A1065" t="s">
        <v>1626</v>
      </c>
      <c r="B1065">
        <v>656</v>
      </c>
      <c r="C1065">
        <v>130</v>
      </c>
      <c r="D1065">
        <v>136019448</v>
      </c>
      <c r="E1065" t="s">
        <v>242</v>
      </c>
      <c r="F1065" t="s">
        <v>55</v>
      </c>
      <c r="G1065" t="s">
        <v>54</v>
      </c>
      <c r="H1065" t="s">
        <v>35</v>
      </c>
      <c r="L1065" t="s">
        <v>1627</v>
      </c>
      <c r="M1065">
        <v>452465</v>
      </c>
      <c r="N1065">
        <v>695</v>
      </c>
      <c r="O1065" t="s">
        <v>29</v>
      </c>
      <c r="P1065" t="s">
        <v>30</v>
      </c>
      <c r="Q1065" t="s">
        <v>213</v>
      </c>
      <c r="R1065">
        <v>44500000</v>
      </c>
      <c r="S1065">
        <v>2012</v>
      </c>
      <c r="T1065">
        <v>7.7</v>
      </c>
      <c r="U1065">
        <v>2.2000000000000002</v>
      </c>
      <c r="V1065">
        <v>91519448</v>
      </c>
      <c r="W1065" t="s">
        <v>21</v>
      </c>
    </row>
    <row r="1066" spans="1:23" x14ac:dyDescent="0.3">
      <c r="A1066" t="s">
        <v>682</v>
      </c>
      <c r="B1066">
        <v>119</v>
      </c>
      <c r="C1066">
        <v>130</v>
      </c>
      <c r="D1066">
        <v>183875760</v>
      </c>
      <c r="E1066" t="s">
        <v>24</v>
      </c>
      <c r="F1066" t="s">
        <v>25</v>
      </c>
      <c r="G1066" t="s">
        <v>56</v>
      </c>
      <c r="H1066" t="s">
        <v>55</v>
      </c>
      <c r="I1066" t="s">
        <v>60</v>
      </c>
      <c r="J1066" t="s">
        <v>35</v>
      </c>
      <c r="L1066" t="s">
        <v>1628</v>
      </c>
      <c r="M1066">
        <v>213668</v>
      </c>
      <c r="N1066">
        <v>270</v>
      </c>
      <c r="O1066" t="s">
        <v>29</v>
      </c>
      <c r="P1066" t="s">
        <v>30</v>
      </c>
      <c r="Q1066" t="s">
        <v>31</v>
      </c>
      <c r="R1066">
        <v>44000000</v>
      </c>
      <c r="S1066">
        <v>1993</v>
      </c>
      <c r="T1066">
        <v>7.8</v>
      </c>
      <c r="U1066">
        <v>2.2000000000000002</v>
      </c>
      <c r="V1066">
        <v>139875760</v>
      </c>
      <c r="W1066" t="s">
        <v>21</v>
      </c>
    </row>
    <row r="1067" spans="1:23" x14ac:dyDescent="0.3">
      <c r="A1067" t="s">
        <v>855</v>
      </c>
      <c r="B1067">
        <v>161</v>
      </c>
      <c r="C1067">
        <v>110</v>
      </c>
      <c r="D1067">
        <v>67061228</v>
      </c>
      <c r="E1067" t="s">
        <v>24</v>
      </c>
      <c r="F1067" t="s">
        <v>48</v>
      </c>
      <c r="G1067" t="s">
        <v>44</v>
      </c>
      <c r="L1067" t="s">
        <v>1629</v>
      </c>
      <c r="M1067">
        <v>96565</v>
      </c>
      <c r="N1067">
        <v>135</v>
      </c>
      <c r="O1067" t="s">
        <v>29</v>
      </c>
      <c r="P1067" t="s">
        <v>30</v>
      </c>
      <c r="Q1067" t="s">
        <v>31</v>
      </c>
      <c r="R1067">
        <v>40000000</v>
      </c>
      <c r="S1067">
        <v>2010</v>
      </c>
      <c r="T1067">
        <v>5.5</v>
      </c>
      <c r="U1067">
        <v>1.8</v>
      </c>
      <c r="V1067">
        <v>27061228</v>
      </c>
      <c r="W1067" t="s">
        <v>21</v>
      </c>
    </row>
    <row r="1068" spans="1:23" x14ac:dyDescent="0.3">
      <c r="A1068" t="s">
        <v>851</v>
      </c>
      <c r="B1068">
        <v>73</v>
      </c>
      <c r="C1068">
        <v>147</v>
      </c>
      <c r="D1068">
        <v>53300852</v>
      </c>
      <c r="E1068" t="s">
        <v>56</v>
      </c>
      <c r="F1068" t="s">
        <v>55</v>
      </c>
      <c r="G1068" t="s">
        <v>35</v>
      </c>
      <c r="L1068" t="s">
        <v>1630</v>
      </c>
      <c r="M1068">
        <v>154487</v>
      </c>
      <c r="N1068">
        <v>259</v>
      </c>
      <c r="O1068" t="s">
        <v>29</v>
      </c>
      <c r="P1068" t="s">
        <v>30</v>
      </c>
      <c r="Q1068" t="s">
        <v>213</v>
      </c>
      <c r="R1068">
        <v>44000000</v>
      </c>
      <c r="S1068">
        <v>1996</v>
      </c>
      <c r="T1068">
        <v>7.5</v>
      </c>
      <c r="U1068">
        <v>2.4</v>
      </c>
      <c r="V1068">
        <v>9300852</v>
      </c>
      <c r="W1068" t="s">
        <v>21</v>
      </c>
    </row>
    <row r="1069" spans="1:23" x14ac:dyDescent="0.3">
      <c r="A1069" t="s">
        <v>1622</v>
      </c>
      <c r="B1069">
        <v>96</v>
      </c>
      <c r="C1069">
        <v>96</v>
      </c>
      <c r="D1069">
        <v>150415432</v>
      </c>
      <c r="E1069" t="s">
        <v>24</v>
      </c>
      <c r="F1069" t="s">
        <v>25</v>
      </c>
      <c r="G1069" t="s">
        <v>35</v>
      </c>
      <c r="H1069" t="s">
        <v>58</v>
      </c>
      <c r="L1069" t="s">
        <v>1631</v>
      </c>
      <c r="M1069">
        <v>117606</v>
      </c>
      <c r="N1069">
        <v>217</v>
      </c>
      <c r="O1069" t="s">
        <v>29</v>
      </c>
      <c r="P1069" t="s">
        <v>30</v>
      </c>
      <c r="Q1069" t="s">
        <v>213</v>
      </c>
      <c r="R1069">
        <v>44000000</v>
      </c>
      <c r="S1069">
        <v>1985</v>
      </c>
      <c r="T1069">
        <v>6.4</v>
      </c>
      <c r="U1069">
        <v>1.6</v>
      </c>
      <c r="V1069">
        <v>106415432</v>
      </c>
      <c r="W1069" t="s">
        <v>21</v>
      </c>
    </row>
    <row r="1070" spans="1:23" x14ac:dyDescent="0.3">
      <c r="A1070" t="s">
        <v>1632</v>
      </c>
      <c r="B1070">
        <v>28</v>
      </c>
      <c r="C1070">
        <v>118</v>
      </c>
      <c r="D1070">
        <v>44834712</v>
      </c>
      <c r="E1070" t="s">
        <v>55</v>
      </c>
      <c r="F1070" t="s">
        <v>35</v>
      </c>
      <c r="L1070" t="s">
        <v>1633</v>
      </c>
      <c r="M1070">
        <v>13995</v>
      </c>
      <c r="N1070">
        <v>62</v>
      </c>
      <c r="O1070" t="s">
        <v>29</v>
      </c>
      <c r="P1070" t="s">
        <v>30</v>
      </c>
      <c r="Q1070" t="s">
        <v>213</v>
      </c>
      <c r="R1070">
        <v>44000000</v>
      </c>
      <c r="S1070">
        <v>1996</v>
      </c>
      <c r="T1070">
        <v>5.6</v>
      </c>
      <c r="U1070">
        <v>2</v>
      </c>
      <c r="V1070">
        <v>834712</v>
      </c>
      <c r="W1070" t="s">
        <v>21</v>
      </c>
    </row>
    <row r="1071" spans="1:23" x14ac:dyDescent="0.3">
      <c r="A1071" t="s">
        <v>1634</v>
      </c>
      <c r="B1071">
        <v>105</v>
      </c>
      <c r="C1071">
        <v>88</v>
      </c>
      <c r="D1071">
        <v>84300000</v>
      </c>
      <c r="E1071" t="s">
        <v>47</v>
      </c>
      <c r="F1071" t="s">
        <v>49</v>
      </c>
      <c r="G1071" t="s">
        <v>26</v>
      </c>
      <c r="H1071" t="s">
        <v>50</v>
      </c>
      <c r="L1071" t="s">
        <v>1635</v>
      </c>
      <c r="M1071">
        <v>90360</v>
      </c>
      <c r="N1071">
        <v>147</v>
      </c>
      <c r="O1071" t="s">
        <v>29</v>
      </c>
      <c r="P1071" t="s">
        <v>30</v>
      </c>
      <c r="Q1071" t="s">
        <v>1636</v>
      </c>
      <c r="R1071">
        <v>2600000</v>
      </c>
      <c r="S1071">
        <v>1940</v>
      </c>
      <c r="T1071">
        <v>7.5</v>
      </c>
      <c r="U1071">
        <v>1.5</v>
      </c>
      <c r="V1071">
        <v>81700000</v>
      </c>
      <c r="W1071" t="s">
        <v>21</v>
      </c>
    </row>
    <row r="1072" spans="1:23" x14ac:dyDescent="0.3">
      <c r="A1072" t="s">
        <v>1637</v>
      </c>
      <c r="B1072">
        <v>102</v>
      </c>
      <c r="C1072">
        <v>325</v>
      </c>
      <c r="D1072">
        <v>1500000</v>
      </c>
      <c r="E1072" t="s">
        <v>25</v>
      </c>
      <c r="F1072" t="s">
        <v>55</v>
      </c>
      <c r="G1072" t="s">
        <v>53</v>
      </c>
      <c r="L1072" t="s">
        <v>1638</v>
      </c>
      <c r="M1072">
        <v>9830</v>
      </c>
      <c r="N1072">
        <v>189</v>
      </c>
      <c r="O1072" t="s">
        <v>29</v>
      </c>
      <c r="P1072" t="s">
        <v>30</v>
      </c>
      <c r="Q1072" t="s">
        <v>213</v>
      </c>
      <c r="R1072">
        <v>44000000</v>
      </c>
      <c r="S1072">
        <v>1980</v>
      </c>
      <c r="T1072">
        <v>6.8</v>
      </c>
      <c r="U1072">
        <v>5.4</v>
      </c>
      <c r="V1072">
        <v>-42500000</v>
      </c>
      <c r="W1072" t="s">
        <v>38</v>
      </c>
    </row>
    <row r="1073" spans="1:23" x14ac:dyDescent="0.3">
      <c r="A1073" t="s">
        <v>465</v>
      </c>
      <c r="B1073">
        <v>206</v>
      </c>
      <c r="C1073">
        <v>102</v>
      </c>
      <c r="D1073">
        <v>62318875</v>
      </c>
      <c r="E1073" t="s">
        <v>24</v>
      </c>
      <c r="F1073" t="s">
        <v>25</v>
      </c>
      <c r="G1073" t="s">
        <v>26</v>
      </c>
      <c r="H1073" t="s">
        <v>27</v>
      </c>
      <c r="I1073" t="s">
        <v>35</v>
      </c>
      <c r="L1073" t="s">
        <v>1639</v>
      </c>
      <c r="M1073">
        <v>156225</v>
      </c>
      <c r="N1073">
        <v>502</v>
      </c>
      <c r="O1073" t="s">
        <v>29</v>
      </c>
      <c r="P1073" t="s">
        <v>30</v>
      </c>
      <c r="Q1073" t="s">
        <v>213</v>
      </c>
      <c r="R1073">
        <v>50000000</v>
      </c>
      <c r="S1073">
        <v>2006</v>
      </c>
      <c r="T1073">
        <v>6.8</v>
      </c>
      <c r="U1073">
        <v>1.7</v>
      </c>
      <c r="V1073">
        <v>12318875</v>
      </c>
      <c r="W1073" t="s">
        <v>21</v>
      </c>
    </row>
    <row r="1074" spans="1:23" x14ac:dyDescent="0.3">
      <c r="A1074" t="s">
        <v>1640</v>
      </c>
      <c r="B1074">
        <v>159</v>
      </c>
      <c r="C1074">
        <v>110</v>
      </c>
      <c r="D1074">
        <v>5773519</v>
      </c>
      <c r="E1074" t="s">
        <v>55</v>
      </c>
      <c r="F1074" t="s">
        <v>57</v>
      </c>
      <c r="G1074" t="s">
        <v>27</v>
      </c>
      <c r="H1074" t="s">
        <v>35</v>
      </c>
      <c r="L1074" t="s">
        <v>1641</v>
      </c>
      <c r="M1074">
        <v>28618</v>
      </c>
      <c r="N1074">
        <v>91</v>
      </c>
      <c r="O1074" t="s">
        <v>29</v>
      </c>
      <c r="P1074" t="s">
        <v>30</v>
      </c>
      <c r="Q1074" t="s">
        <v>31</v>
      </c>
      <c r="R1074">
        <v>40000000</v>
      </c>
      <c r="S1074">
        <v>2015</v>
      </c>
      <c r="T1074">
        <v>6</v>
      </c>
      <c r="U1074">
        <v>1.8</v>
      </c>
      <c r="V1074">
        <v>-34226481</v>
      </c>
      <c r="W1074" t="s">
        <v>38</v>
      </c>
    </row>
    <row r="1075" spans="1:23" x14ac:dyDescent="0.3">
      <c r="A1075" t="s">
        <v>1642</v>
      </c>
      <c r="B1075">
        <v>137</v>
      </c>
      <c r="C1075">
        <v>136</v>
      </c>
      <c r="D1075">
        <v>51768623</v>
      </c>
      <c r="E1075" t="s">
        <v>55</v>
      </c>
      <c r="L1075" t="s">
        <v>1643</v>
      </c>
      <c r="M1075">
        <v>73006</v>
      </c>
      <c r="N1075">
        <v>297</v>
      </c>
      <c r="O1075" t="s">
        <v>29</v>
      </c>
      <c r="P1075" t="s">
        <v>30</v>
      </c>
      <c r="Q1075" t="s">
        <v>31</v>
      </c>
      <c r="R1075">
        <v>43000000</v>
      </c>
      <c r="S1075">
        <v>2000</v>
      </c>
      <c r="T1075">
        <v>7.3</v>
      </c>
      <c r="U1075">
        <v>2.2999999999999998</v>
      </c>
      <c r="V1075">
        <v>8768623</v>
      </c>
      <c r="W1075" t="s">
        <v>21</v>
      </c>
    </row>
    <row r="1076" spans="1:23" x14ac:dyDescent="0.3">
      <c r="A1076" t="s">
        <v>893</v>
      </c>
      <c r="B1076">
        <v>116</v>
      </c>
      <c r="C1076">
        <v>103</v>
      </c>
      <c r="D1076">
        <v>37035515</v>
      </c>
      <c r="E1076" t="s">
        <v>48</v>
      </c>
      <c r="F1076" t="s">
        <v>55</v>
      </c>
      <c r="L1076" t="s">
        <v>1644</v>
      </c>
      <c r="M1076">
        <v>34597</v>
      </c>
      <c r="N1076">
        <v>194</v>
      </c>
      <c r="O1076" t="s">
        <v>29</v>
      </c>
      <c r="P1076" t="s">
        <v>30</v>
      </c>
      <c r="Q1076" t="s">
        <v>31</v>
      </c>
      <c r="R1076">
        <v>43000000</v>
      </c>
      <c r="S1076">
        <v>2000</v>
      </c>
      <c r="T1076">
        <v>6</v>
      </c>
      <c r="U1076">
        <v>1.7</v>
      </c>
      <c r="V1076">
        <v>-5964485</v>
      </c>
      <c r="W1076" t="s">
        <v>38</v>
      </c>
    </row>
    <row r="1077" spans="1:23" x14ac:dyDescent="0.3">
      <c r="A1077" t="s">
        <v>340</v>
      </c>
      <c r="B1077">
        <v>177</v>
      </c>
      <c r="C1077">
        <v>103</v>
      </c>
      <c r="D1077">
        <v>24520892</v>
      </c>
      <c r="E1077" t="s">
        <v>24</v>
      </c>
      <c r="F1077" t="s">
        <v>56</v>
      </c>
      <c r="G1077" t="s">
        <v>55</v>
      </c>
      <c r="H1077" t="s">
        <v>35</v>
      </c>
      <c r="L1077" t="s">
        <v>1645</v>
      </c>
      <c r="M1077">
        <v>85198</v>
      </c>
      <c r="N1077">
        <v>303</v>
      </c>
      <c r="O1077" t="s">
        <v>29</v>
      </c>
      <c r="P1077" t="s">
        <v>545</v>
      </c>
      <c r="Q1077" t="s">
        <v>213</v>
      </c>
      <c r="R1077">
        <v>45000000</v>
      </c>
      <c r="S1077">
        <v>2005</v>
      </c>
      <c r="T1077">
        <v>7</v>
      </c>
      <c r="U1077">
        <v>1.7</v>
      </c>
      <c r="V1077">
        <v>-20479108</v>
      </c>
      <c r="W1077" t="s">
        <v>38</v>
      </c>
    </row>
    <row r="1078" spans="1:23" x14ac:dyDescent="0.3">
      <c r="A1078" t="s">
        <v>1646</v>
      </c>
      <c r="B1078">
        <v>99</v>
      </c>
      <c r="C1078">
        <v>90</v>
      </c>
      <c r="D1078">
        <v>24430272</v>
      </c>
      <c r="E1078" t="s">
        <v>48</v>
      </c>
      <c r="F1078" t="s">
        <v>44</v>
      </c>
      <c r="L1078" t="s">
        <v>1647</v>
      </c>
      <c r="M1078">
        <v>46158</v>
      </c>
      <c r="N1078">
        <v>403</v>
      </c>
      <c r="O1078" t="s">
        <v>29</v>
      </c>
      <c r="P1078" t="s">
        <v>30</v>
      </c>
      <c r="Q1078" t="s">
        <v>213</v>
      </c>
      <c r="R1078">
        <v>43000000</v>
      </c>
      <c r="S1078">
        <v>2002</v>
      </c>
      <c r="T1078">
        <v>5.0999999999999996</v>
      </c>
      <c r="U1078">
        <v>1.5</v>
      </c>
      <c r="V1078">
        <v>-18569728</v>
      </c>
      <c r="W1078" t="s">
        <v>38</v>
      </c>
    </row>
    <row r="1079" spans="1:23" x14ac:dyDescent="0.3">
      <c r="A1079" t="s">
        <v>621</v>
      </c>
      <c r="B1079">
        <v>56</v>
      </c>
      <c r="C1079">
        <v>154</v>
      </c>
      <c r="D1079">
        <v>158348400</v>
      </c>
      <c r="E1079" t="s">
        <v>55</v>
      </c>
      <c r="F1079" t="s">
        <v>60</v>
      </c>
      <c r="G1079" t="s">
        <v>35</v>
      </c>
      <c r="L1079" t="s">
        <v>1648</v>
      </c>
      <c r="M1079">
        <v>88844</v>
      </c>
      <c r="N1079">
        <v>142</v>
      </c>
      <c r="O1079" t="s">
        <v>29</v>
      </c>
      <c r="P1079" t="s">
        <v>30</v>
      </c>
      <c r="Q1079" t="s">
        <v>213</v>
      </c>
      <c r="R1079">
        <v>42000000</v>
      </c>
      <c r="S1079">
        <v>1993</v>
      </c>
      <c r="T1079">
        <v>6.8</v>
      </c>
      <c r="U1079">
        <v>2.6</v>
      </c>
      <c r="V1079">
        <v>116348400</v>
      </c>
      <c r="W1079" t="s">
        <v>21</v>
      </c>
    </row>
    <row r="1080" spans="1:23" x14ac:dyDescent="0.3">
      <c r="A1080" t="s">
        <v>1649</v>
      </c>
      <c r="B1080">
        <v>117</v>
      </c>
      <c r="C1080">
        <v>99</v>
      </c>
      <c r="D1080">
        <v>31136950</v>
      </c>
      <c r="E1080" t="s">
        <v>55</v>
      </c>
      <c r="F1080" t="s">
        <v>26</v>
      </c>
      <c r="G1080" t="s">
        <v>44</v>
      </c>
      <c r="L1080" t="s">
        <v>1650</v>
      </c>
      <c r="M1080">
        <v>47364</v>
      </c>
      <c r="N1080">
        <v>75</v>
      </c>
      <c r="O1080" t="s">
        <v>29</v>
      </c>
      <c r="P1080" t="s">
        <v>30</v>
      </c>
      <c r="Q1080" t="s">
        <v>31</v>
      </c>
      <c r="R1080">
        <v>44000000</v>
      </c>
      <c r="S1080">
        <v>2010</v>
      </c>
      <c r="T1080">
        <v>6.5</v>
      </c>
      <c r="U1080">
        <v>1.6</v>
      </c>
      <c r="V1080">
        <v>-12863050</v>
      </c>
      <c r="W1080" t="s">
        <v>38</v>
      </c>
    </row>
    <row r="1081" spans="1:23" x14ac:dyDescent="0.3">
      <c r="A1081" t="s">
        <v>509</v>
      </c>
      <c r="B1081">
        <v>252</v>
      </c>
      <c r="C1081">
        <v>93</v>
      </c>
      <c r="D1081">
        <v>29113588</v>
      </c>
      <c r="E1081" t="s">
        <v>24</v>
      </c>
      <c r="F1081" t="s">
        <v>56</v>
      </c>
      <c r="G1081" t="s">
        <v>35</v>
      </c>
      <c r="L1081" t="s">
        <v>1651</v>
      </c>
      <c r="M1081">
        <v>117999</v>
      </c>
      <c r="N1081">
        <v>181</v>
      </c>
      <c r="O1081" t="s">
        <v>29</v>
      </c>
      <c r="P1081" t="s">
        <v>30</v>
      </c>
      <c r="Q1081" t="s">
        <v>213</v>
      </c>
      <c r="R1081">
        <v>40000000</v>
      </c>
      <c r="S1081">
        <v>2011</v>
      </c>
      <c r="T1081">
        <v>6.6</v>
      </c>
      <c r="U1081">
        <v>1.6</v>
      </c>
      <c r="V1081">
        <v>-10886412</v>
      </c>
      <c r="W1081" t="s">
        <v>38</v>
      </c>
    </row>
    <row r="1082" spans="1:23" x14ac:dyDescent="0.3">
      <c r="A1082" t="s">
        <v>597</v>
      </c>
      <c r="B1082">
        <v>375</v>
      </c>
      <c r="C1082">
        <v>109</v>
      </c>
      <c r="D1082">
        <v>138447667</v>
      </c>
      <c r="E1082" t="s">
        <v>24</v>
      </c>
      <c r="F1082" t="s">
        <v>48</v>
      </c>
      <c r="G1082" t="s">
        <v>56</v>
      </c>
      <c r="L1082" t="s">
        <v>1652</v>
      </c>
      <c r="M1082">
        <v>408302</v>
      </c>
      <c r="N1082">
        <v>345</v>
      </c>
      <c r="O1082" t="s">
        <v>29</v>
      </c>
      <c r="P1082" t="s">
        <v>30</v>
      </c>
      <c r="Q1082" t="s">
        <v>213</v>
      </c>
      <c r="R1082">
        <v>42000000</v>
      </c>
      <c r="S1082">
        <v>2012</v>
      </c>
      <c r="T1082">
        <v>7.2</v>
      </c>
      <c r="U1082">
        <v>1.8</v>
      </c>
      <c r="V1082">
        <v>96447667</v>
      </c>
      <c r="W1082" t="s">
        <v>21</v>
      </c>
    </row>
    <row r="1083" spans="1:23" x14ac:dyDescent="0.3">
      <c r="A1083" t="s">
        <v>1562</v>
      </c>
      <c r="B1083">
        <v>150</v>
      </c>
      <c r="C1083">
        <v>124</v>
      </c>
      <c r="D1083">
        <v>116006080</v>
      </c>
      <c r="E1083" t="s">
        <v>48</v>
      </c>
      <c r="F1083" t="s">
        <v>55</v>
      </c>
      <c r="G1083" t="s">
        <v>44</v>
      </c>
      <c r="L1083" t="s">
        <v>1653</v>
      </c>
      <c r="M1083">
        <v>203269</v>
      </c>
      <c r="N1083">
        <v>602</v>
      </c>
      <c r="O1083" t="s">
        <v>29</v>
      </c>
      <c r="P1083" t="s">
        <v>37</v>
      </c>
      <c r="Q1083" t="s">
        <v>31</v>
      </c>
      <c r="R1083">
        <v>42000000</v>
      </c>
      <c r="S1083">
        <v>1999</v>
      </c>
      <c r="T1083">
        <v>7</v>
      </c>
      <c r="U1083">
        <v>2.1</v>
      </c>
      <c r="V1083">
        <v>74006080</v>
      </c>
      <c r="W1083" t="s">
        <v>21</v>
      </c>
    </row>
    <row r="1084" spans="1:23" x14ac:dyDescent="0.3">
      <c r="A1084" t="s">
        <v>1286</v>
      </c>
      <c r="B1084">
        <v>187</v>
      </c>
      <c r="C1084">
        <v>84</v>
      </c>
      <c r="D1084">
        <v>106793915</v>
      </c>
      <c r="E1084" t="s">
        <v>25</v>
      </c>
      <c r="F1084" t="s">
        <v>47</v>
      </c>
      <c r="G1084" t="s">
        <v>48</v>
      </c>
      <c r="H1084" t="s">
        <v>55</v>
      </c>
      <c r="I1084" t="s">
        <v>49</v>
      </c>
      <c r="L1084" t="s">
        <v>1654</v>
      </c>
      <c r="M1084">
        <v>140499</v>
      </c>
      <c r="N1084">
        <v>358</v>
      </c>
      <c r="O1084" t="s">
        <v>29</v>
      </c>
      <c r="P1084" t="s">
        <v>37</v>
      </c>
      <c r="Q1084" t="s">
        <v>118</v>
      </c>
      <c r="R1084">
        <v>45000000</v>
      </c>
      <c r="S1084">
        <v>2000</v>
      </c>
      <c r="T1084">
        <v>7</v>
      </c>
      <c r="U1084">
        <v>1.4</v>
      </c>
      <c r="V1084">
        <v>61793915</v>
      </c>
      <c r="W1084" t="s">
        <v>21</v>
      </c>
    </row>
    <row r="1085" spans="1:23" x14ac:dyDescent="0.3">
      <c r="A1085" t="s">
        <v>1655</v>
      </c>
      <c r="B1085">
        <v>108</v>
      </c>
      <c r="C1085">
        <v>90</v>
      </c>
      <c r="D1085">
        <v>87856565</v>
      </c>
      <c r="E1085" t="s">
        <v>48</v>
      </c>
      <c r="F1085" t="s">
        <v>44</v>
      </c>
      <c r="L1085" t="s">
        <v>1656</v>
      </c>
      <c r="M1085">
        <v>106909</v>
      </c>
      <c r="N1085">
        <v>268</v>
      </c>
      <c r="O1085" t="s">
        <v>29</v>
      </c>
      <c r="P1085" t="s">
        <v>30</v>
      </c>
      <c r="Q1085" t="s">
        <v>31</v>
      </c>
      <c r="R1085">
        <v>42000000</v>
      </c>
      <c r="S1085">
        <v>2004</v>
      </c>
      <c r="T1085">
        <v>5.9</v>
      </c>
      <c r="U1085">
        <v>1.5</v>
      </c>
      <c r="V1085">
        <v>45856565</v>
      </c>
      <c r="W1085" t="s">
        <v>21</v>
      </c>
    </row>
    <row r="1086" spans="1:23" x14ac:dyDescent="0.3">
      <c r="A1086" t="s">
        <v>1657</v>
      </c>
      <c r="B1086">
        <v>21</v>
      </c>
      <c r="C1086">
        <v>117</v>
      </c>
      <c r="D1086">
        <v>70100000</v>
      </c>
      <c r="E1086" t="s">
        <v>48</v>
      </c>
      <c r="F1086" t="s">
        <v>55</v>
      </c>
      <c r="G1086" t="s">
        <v>44</v>
      </c>
      <c r="L1086" t="s">
        <v>1658</v>
      </c>
      <c r="M1086">
        <v>20183</v>
      </c>
      <c r="N1086">
        <v>41</v>
      </c>
      <c r="O1086" t="s">
        <v>29</v>
      </c>
      <c r="P1086" t="s">
        <v>30</v>
      </c>
      <c r="Q1086" t="s">
        <v>213</v>
      </c>
      <c r="R1086">
        <v>40000000</v>
      </c>
      <c r="S1086">
        <v>1992</v>
      </c>
      <c r="T1086">
        <v>5.4</v>
      </c>
      <c r="U1086">
        <v>2</v>
      </c>
      <c r="V1086">
        <v>30100000</v>
      </c>
      <c r="W1086" t="s">
        <v>21</v>
      </c>
    </row>
    <row r="1087" spans="1:23" x14ac:dyDescent="0.3">
      <c r="A1087" t="s">
        <v>301</v>
      </c>
      <c r="B1087">
        <v>270</v>
      </c>
      <c r="C1087">
        <v>123</v>
      </c>
      <c r="D1087">
        <v>159578352</v>
      </c>
      <c r="E1087" t="s">
        <v>24</v>
      </c>
      <c r="F1087" t="s">
        <v>48</v>
      </c>
      <c r="G1087" t="s">
        <v>56</v>
      </c>
      <c r="L1087" t="s">
        <v>1659</v>
      </c>
      <c r="M1087">
        <v>133177</v>
      </c>
      <c r="N1087">
        <v>380</v>
      </c>
      <c r="O1087" t="s">
        <v>29</v>
      </c>
      <c r="P1087" t="s">
        <v>30</v>
      </c>
      <c r="Q1087" t="s">
        <v>213</v>
      </c>
      <c r="R1087">
        <v>43000000</v>
      </c>
      <c r="S1087">
        <v>2013</v>
      </c>
      <c r="T1087">
        <v>6.6</v>
      </c>
      <c r="U1087">
        <v>2</v>
      </c>
      <c r="V1087">
        <v>116578352</v>
      </c>
      <c r="W1087" t="s">
        <v>21</v>
      </c>
    </row>
    <row r="1088" spans="1:23" x14ac:dyDescent="0.3">
      <c r="A1088" t="s">
        <v>1660</v>
      </c>
      <c r="B1088">
        <v>72</v>
      </c>
      <c r="C1088">
        <v>251</v>
      </c>
      <c r="D1088">
        <v>57750000</v>
      </c>
      <c r="E1088" t="s">
        <v>242</v>
      </c>
      <c r="F1088" t="s">
        <v>55</v>
      </c>
      <c r="G1088" t="s">
        <v>54</v>
      </c>
      <c r="H1088" t="s">
        <v>44</v>
      </c>
      <c r="L1088" t="s">
        <v>1661</v>
      </c>
      <c r="M1088">
        <v>21554</v>
      </c>
      <c r="N1088">
        <v>192</v>
      </c>
      <c r="O1088" t="s">
        <v>29</v>
      </c>
      <c r="P1088" t="s">
        <v>37</v>
      </c>
      <c r="Q1088" t="s">
        <v>1636</v>
      </c>
      <c r="R1088">
        <v>31115000</v>
      </c>
      <c r="S1088">
        <v>1963</v>
      </c>
      <c r="T1088">
        <v>7</v>
      </c>
      <c r="U1088">
        <v>4.2</v>
      </c>
      <c r="V1088">
        <v>26635000</v>
      </c>
      <c r="W1088" t="s">
        <v>21</v>
      </c>
    </row>
    <row r="1089" spans="1:23" x14ac:dyDescent="0.3">
      <c r="A1089" t="s">
        <v>468</v>
      </c>
      <c r="B1089">
        <v>154</v>
      </c>
      <c r="C1089">
        <v>105</v>
      </c>
      <c r="D1089">
        <v>45290318</v>
      </c>
      <c r="E1089" t="s">
        <v>24</v>
      </c>
      <c r="F1089" t="s">
        <v>48</v>
      </c>
      <c r="G1089" t="s">
        <v>61</v>
      </c>
      <c r="L1089" t="s">
        <v>1662</v>
      </c>
      <c r="M1089">
        <v>74169</v>
      </c>
      <c r="N1089">
        <v>112</v>
      </c>
      <c r="O1089" t="s">
        <v>29</v>
      </c>
      <c r="P1089" t="s">
        <v>30</v>
      </c>
      <c r="Q1089" t="s">
        <v>52</v>
      </c>
      <c r="R1089">
        <v>42000000</v>
      </c>
      <c r="S1089">
        <v>2012</v>
      </c>
      <c r="T1089">
        <v>6.5</v>
      </c>
      <c r="U1089">
        <v>1.8</v>
      </c>
      <c r="V1089">
        <v>3290318</v>
      </c>
      <c r="W1089" t="s">
        <v>21</v>
      </c>
    </row>
    <row r="1090" spans="1:23" x14ac:dyDescent="0.3">
      <c r="A1090" t="s">
        <v>1437</v>
      </c>
      <c r="B1090">
        <v>114</v>
      </c>
      <c r="C1090">
        <v>115</v>
      </c>
      <c r="D1090">
        <v>41543207</v>
      </c>
      <c r="E1090" t="s">
        <v>56</v>
      </c>
      <c r="F1090" t="s">
        <v>55</v>
      </c>
      <c r="G1090" t="s">
        <v>60</v>
      </c>
      <c r="H1090" t="s">
        <v>35</v>
      </c>
      <c r="L1090" t="s">
        <v>1663</v>
      </c>
      <c r="M1090">
        <v>30077</v>
      </c>
      <c r="N1090">
        <v>175</v>
      </c>
      <c r="O1090" t="s">
        <v>29</v>
      </c>
      <c r="P1090" t="s">
        <v>30</v>
      </c>
      <c r="Q1090" t="s">
        <v>31</v>
      </c>
      <c r="R1090">
        <v>42000000</v>
      </c>
      <c r="S1090">
        <v>2002</v>
      </c>
      <c r="T1090">
        <v>6.3</v>
      </c>
      <c r="U1090">
        <v>1.9</v>
      </c>
      <c r="V1090">
        <v>-456793</v>
      </c>
      <c r="W1090" t="s">
        <v>38</v>
      </c>
    </row>
    <row r="1091" spans="1:23" x14ac:dyDescent="0.3">
      <c r="A1091" t="s">
        <v>1664</v>
      </c>
      <c r="B1091">
        <v>27</v>
      </c>
      <c r="C1091">
        <v>122</v>
      </c>
      <c r="D1091">
        <v>41252428</v>
      </c>
      <c r="E1091" t="s">
        <v>48</v>
      </c>
      <c r="F1091" t="s">
        <v>55</v>
      </c>
      <c r="G1091" t="s">
        <v>44</v>
      </c>
      <c r="L1091" t="s">
        <v>1665</v>
      </c>
      <c r="M1091">
        <v>11453</v>
      </c>
      <c r="N1091">
        <v>71</v>
      </c>
      <c r="O1091" t="s">
        <v>29</v>
      </c>
      <c r="P1091" t="s">
        <v>30</v>
      </c>
      <c r="Q1091" t="s">
        <v>31</v>
      </c>
      <c r="R1091">
        <v>42000000</v>
      </c>
      <c r="S1091">
        <v>1996</v>
      </c>
      <c r="T1091">
        <v>6.5</v>
      </c>
      <c r="U1091">
        <v>2</v>
      </c>
      <c r="V1091">
        <v>-747572</v>
      </c>
      <c r="W1091" t="s">
        <v>38</v>
      </c>
    </row>
    <row r="1092" spans="1:23" x14ac:dyDescent="0.3">
      <c r="A1092" t="s">
        <v>1666</v>
      </c>
      <c r="B1092">
        <v>166</v>
      </c>
      <c r="C1092">
        <v>119</v>
      </c>
      <c r="D1092">
        <v>35228696</v>
      </c>
      <c r="E1092" t="s">
        <v>55</v>
      </c>
      <c r="F1092" t="s">
        <v>57</v>
      </c>
      <c r="G1092" t="s">
        <v>60</v>
      </c>
      <c r="H1092" t="s">
        <v>35</v>
      </c>
      <c r="L1092" t="s">
        <v>1667</v>
      </c>
      <c r="M1092">
        <v>63677</v>
      </c>
      <c r="N1092">
        <v>460</v>
      </c>
      <c r="O1092" t="s">
        <v>29</v>
      </c>
      <c r="P1092" t="s">
        <v>30</v>
      </c>
      <c r="Q1092" t="s">
        <v>31</v>
      </c>
      <c r="R1092">
        <v>32000000</v>
      </c>
      <c r="S1092">
        <v>2002</v>
      </c>
      <c r="T1092">
        <v>6.5</v>
      </c>
      <c r="U1092">
        <v>2</v>
      </c>
      <c r="V1092">
        <v>3228696</v>
      </c>
      <c r="W1092" t="s">
        <v>21</v>
      </c>
    </row>
    <row r="1093" spans="1:23" x14ac:dyDescent="0.3">
      <c r="A1093" t="s">
        <v>1011</v>
      </c>
      <c r="B1093">
        <v>288</v>
      </c>
      <c r="C1093">
        <v>81</v>
      </c>
      <c r="D1093">
        <v>59992760</v>
      </c>
      <c r="E1093" t="s">
        <v>48</v>
      </c>
      <c r="L1093" t="s">
        <v>1668</v>
      </c>
      <c r="M1093">
        <v>119622</v>
      </c>
      <c r="N1093">
        <v>396</v>
      </c>
      <c r="O1093" t="s">
        <v>29</v>
      </c>
      <c r="P1093" t="s">
        <v>30</v>
      </c>
      <c r="Q1093" t="s">
        <v>213</v>
      </c>
      <c r="R1093">
        <v>42000000</v>
      </c>
      <c r="S1093">
        <v>2009</v>
      </c>
      <c r="T1093">
        <v>5.8</v>
      </c>
      <c r="U1093">
        <v>1.4</v>
      </c>
      <c r="V1093">
        <v>17992760</v>
      </c>
      <c r="W1093" t="s">
        <v>21</v>
      </c>
    </row>
    <row r="1094" spans="1:23" x14ac:dyDescent="0.3">
      <c r="A1094" t="s">
        <v>1669</v>
      </c>
      <c r="B1094">
        <v>117</v>
      </c>
      <c r="C1094">
        <v>133</v>
      </c>
      <c r="D1094">
        <v>34667015</v>
      </c>
      <c r="E1094" t="s">
        <v>24</v>
      </c>
      <c r="F1094" t="s">
        <v>25</v>
      </c>
      <c r="G1094" t="s">
        <v>35</v>
      </c>
      <c r="L1094" t="s">
        <v>1670</v>
      </c>
      <c r="M1094">
        <v>74009</v>
      </c>
      <c r="N1094">
        <v>317</v>
      </c>
      <c r="O1094" t="s">
        <v>29</v>
      </c>
      <c r="P1094" t="s">
        <v>37</v>
      </c>
      <c r="Q1094" t="s">
        <v>31</v>
      </c>
      <c r="R1094">
        <v>32000000</v>
      </c>
      <c r="S1094">
        <v>1989</v>
      </c>
      <c r="T1094">
        <v>6.6</v>
      </c>
      <c r="U1094">
        <v>2.2000000000000002</v>
      </c>
      <c r="V1094">
        <v>2667015</v>
      </c>
      <c r="W1094" t="s">
        <v>21</v>
      </c>
    </row>
    <row r="1095" spans="1:23" x14ac:dyDescent="0.3">
      <c r="A1095" t="s">
        <v>1671</v>
      </c>
      <c r="B1095">
        <v>291</v>
      </c>
      <c r="C1095">
        <v>100</v>
      </c>
      <c r="D1095">
        <v>37652565</v>
      </c>
      <c r="E1095" t="s">
        <v>26</v>
      </c>
      <c r="F1095" t="s">
        <v>57</v>
      </c>
      <c r="G1095" t="s">
        <v>60</v>
      </c>
      <c r="H1095" t="s">
        <v>35</v>
      </c>
      <c r="L1095" t="s">
        <v>1672</v>
      </c>
      <c r="M1095">
        <v>91151</v>
      </c>
      <c r="N1095">
        <v>283</v>
      </c>
      <c r="O1095" t="s">
        <v>29</v>
      </c>
      <c r="P1095" t="s">
        <v>30</v>
      </c>
      <c r="Q1095" t="s">
        <v>31</v>
      </c>
      <c r="R1095">
        <v>42000000</v>
      </c>
      <c r="S1095">
        <v>2011</v>
      </c>
      <c r="T1095">
        <v>5.4</v>
      </c>
      <c r="U1095">
        <v>1.7</v>
      </c>
      <c r="V1095">
        <v>-4347435</v>
      </c>
      <c r="W1095" t="s">
        <v>38</v>
      </c>
    </row>
    <row r="1096" spans="1:23" x14ac:dyDescent="0.3">
      <c r="A1096" t="s">
        <v>1673</v>
      </c>
      <c r="B1096">
        <v>151</v>
      </c>
      <c r="C1096">
        <v>120</v>
      </c>
      <c r="D1096">
        <v>24375436</v>
      </c>
      <c r="E1096" t="s">
        <v>24</v>
      </c>
      <c r="F1096" t="s">
        <v>56</v>
      </c>
      <c r="G1096" t="s">
        <v>55</v>
      </c>
      <c r="H1096" t="s">
        <v>35</v>
      </c>
      <c r="L1096" t="s">
        <v>1674</v>
      </c>
      <c r="M1096">
        <v>42547</v>
      </c>
      <c r="N1096">
        <v>265</v>
      </c>
      <c r="O1096" t="s">
        <v>29</v>
      </c>
      <c r="P1096" t="s">
        <v>30</v>
      </c>
      <c r="Q1096" t="s">
        <v>213</v>
      </c>
      <c r="R1096">
        <v>42000000</v>
      </c>
      <c r="S1096">
        <v>2001</v>
      </c>
      <c r="T1096">
        <v>6.1</v>
      </c>
      <c r="U1096">
        <v>2</v>
      </c>
      <c r="V1096">
        <v>-17624564</v>
      </c>
      <c r="W1096" t="s">
        <v>38</v>
      </c>
    </row>
    <row r="1097" spans="1:23" x14ac:dyDescent="0.3">
      <c r="A1097" t="s">
        <v>1675</v>
      </c>
      <c r="B1097">
        <v>36</v>
      </c>
      <c r="C1097">
        <v>104</v>
      </c>
      <c r="D1097">
        <v>20915465</v>
      </c>
      <c r="E1097" t="s">
        <v>25</v>
      </c>
      <c r="F1097" t="s">
        <v>48</v>
      </c>
      <c r="G1097" t="s">
        <v>49</v>
      </c>
      <c r="H1097" t="s">
        <v>26</v>
      </c>
      <c r="I1097" t="s">
        <v>27</v>
      </c>
      <c r="L1097" t="s">
        <v>1676</v>
      </c>
      <c r="M1097">
        <v>38203</v>
      </c>
      <c r="N1097">
        <v>290</v>
      </c>
      <c r="O1097" t="s">
        <v>29</v>
      </c>
      <c r="P1097" t="s">
        <v>37</v>
      </c>
      <c r="Q1097" t="s">
        <v>52</v>
      </c>
      <c r="R1097">
        <v>42000000</v>
      </c>
      <c r="S1097">
        <v>1993</v>
      </c>
      <c r="T1097">
        <v>4</v>
      </c>
      <c r="U1097">
        <v>1.7</v>
      </c>
      <c r="V1097">
        <v>-21084535</v>
      </c>
      <c r="W1097" t="s">
        <v>38</v>
      </c>
    </row>
    <row r="1098" spans="1:23" x14ac:dyDescent="0.3">
      <c r="A1098" t="s">
        <v>1457</v>
      </c>
      <c r="B1098">
        <v>168</v>
      </c>
      <c r="C1098">
        <v>122</v>
      </c>
      <c r="D1098">
        <v>24127895</v>
      </c>
      <c r="E1098" t="s">
        <v>56</v>
      </c>
      <c r="F1098" t="s">
        <v>55</v>
      </c>
      <c r="G1098" t="s">
        <v>35</v>
      </c>
      <c r="L1098" t="s">
        <v>1677</v>
      </c>
      <c r="M1098">
        <v>248123</v>
      </c>
      <c r="N1098">
        <v>437</v>
      </c>
      <c r="O1098" t="s">
        <v>29</v>
      </c>
      <c r="P1098" t="s">
        <v>30</v>
      </c>
      <c r="Q1098" t="s">
        <v>213</v>
      </c>
      <c r="R1098">
        <v>50000000</v>
      </c>
      <c r="S1098">
        <v>2005</v>
      </c>
      <c r="T1098">
        <v>7.6</v>
      </c>
      <c r="U1098">
        <v>2</v>
      </c>
      <c r="V1098">
        <v>-25872105</v>
      </c>
      <c r="W1098" t="s">
        <v>38</v>
      </c>
    </row>
    <row r="1099" spans="1:23" x14ac:dyDescent="0.3">
      <c r="A1099" t="s">
        <v>552</v>
      </c>
      <c r="B1099">
        <v>283</v>
      </c>
      <c r="C1099">
        <v>80</v>
      </c>
      <c r="D1099">
        <v>84961</v>
      </c>
      <c r="E1099" t="s">
        <v>24</v>
      </c>
      <c r="F1099" t="s">
        <v>25</v>
      </c>
      <c r="G1099" t="s">
        <v>54</v>
      </c>
      <c r="L1099" t="s">
        <v>1678</v>
      </c>
      <c r="M1099">
        <v>149414</v>
      </c>
      <c r="N1099">
        <v>841</v>
      </c>
      <c r="O1099" t="s">
        <v>554</v>
      </c>
      <c r="P1099" t="s">
        <v>278</v>
      </c>
      <c r="Q1099" t="s">
        <v>31</v>
      </c>
      <c r="R1099">
        <v>31000000</v>
      </c>
      <c r="S1099">
        <v>2002</v>
      </c>
      <c r="T1099">
        <v>7.9</v>
      </c>
      <c r="U1099">
        <v>1.3</v>
      </c>
      <c r="V1099">
        <v>-30915039</v>
      </c>
      <c r="W1099" t="s">
        <v>38</v>
      </c>
    </row>
    <row r="1100" spans="1:23" x14ac:dyDescent="0.3">
      <c r="A1100" t="s">
        <v>1679</v>
      </c>
      <c r="B1100">
        <v>127</v>
      </c>
      <c r="C1100">
        <v>91</v>
      </c>
      <c r="D1100">
        <v>26404753</v>
      </c>
      <c r="E1100" t="s">
        <v>24</v>
      </c>
      <c r="F1100" t="s">
        <v>48</v>
      </c>
      <c r="G1100" t="s">
        <v>56</v>
      </c>
      <c r="H1100" t="s">
        <v>44</v>
      </c>
      <c r="I1100" t="s">
        <v>35</v>
      </c>
      <c r="L1100" t="s">
        <v>1680</v>
      </c>
      <c r="M1100">
        <v>34203</v>
      </c>
      <c r="N1100">
        <v>169</v>
      </c>
      <c r="O1100" t="s">
        <v>29</v>
      </c>
      <c r="P1100" t="s">
        <v>30</v>
      </c>
      <c r="Q1100" t="s">
        <v>31</v>
      </c>
      <c r="R1100">
        <v>40000000</v>
      </c>
      <c r="S1100">
        <v>2012</v>
      </c>
      <c r="T1100">
        <v>5.3</v>
      </c>
      <c r="U1100">
        <v>1.5</v>
      </c>
      <c r="V1100">
        <v>-13595247</v>
      </c>
      <c r="W1100" t="s">
        <v>38</v>
      </c>
    </row>
    <row r="1101" spans="1:23" x14ac:dyDescent="0.3">
      <c r="A1101" t="s">
        <v>1681</v>
      </c>
      <c r="B1101">
        <v>293</v>
      </c>
      <c r="C1101">
        <v>112</v>
      </c>
      <c r="D1101">
        <v>6105175</v>
      </c>
      <c r="E1101" t="s">
        <v>48</v>
      </c>
      <c r="L1101" t="s">
        <v>1682</v>
      </c>
      <c r="M1101">
        <v>247020</v>
      </c>
      <c r="N1101">
        <v>835</v>
      </c>
      <c r="O1101" t="s">
        <v>29</v>
      </c>
      <c r="P1101" t="s">
        <v>30</v>
      </c>
      <c r="Q1101" t="s">
        <v>213</v>
      </c>
      <c r="R1101">
        <v>44000000</v>
      </c>
      <c r="S1101">
        <v>2014</v>
      </c>
      <c r="T1101">
        <v>6.6</v>
      </c>
      <c r="U1101">
        <v>1.9</v>
      </c>
      <c r="V1101">
        <v>-37894825</v>
      </c>
      <c r="W1101" t="s">
        <v>38</v>
      </c>
    </row>
    <row r="1102" spans="1:23" x14ac:dyDescent="0.3">
      <c r="A1102" t="s">
        <v>1683</v>
      </c>
      <c r="B1102">
        <v>95</v>
      </c>
      <c r="C1102">
        <v>100</v>
      </c>
      <c r="D1102">
        <v>5664251</v>
      </c>
      <c r="E1102" t="s">
        <v>24</v>
      </c>
      <c r="F1102" t="s">
        <v>26</v>
      </c>
      <c r="G1102" t="s">
        <v>53</v>
      </c>
      <c r="L1102" t="s">
        <v>1684</v>
      </c>
      <c r="M1102">
        <v>22309</v>
      </c>
      <c r="N1102">
        <v>102</v>
      </c>
      <c r="O1102" t="s">
        <v>29</v>
      </c>
      <c r="P1102" t="s">
        <v>91</v>
      </c>
      <c r="Q1102" t="s">
        <v>213</v>
      </c>
      <c r="R1102">
        <v>45000000</v>
      </c>
      <c r="S1102">
        <v>2010</v>
      </c>
      <c r="T1102">
        <v>6.3</v>
      </c>
      <c r="U1102">
        <v>1.7</v>
      </c>
      <c r="V1102">
        <v>-39335749</v>
      </c>
      <c r="W1102" t="s">
        <v>38</v>
      </c>
    </row>
    <row r="1103" spans="1:23" x14ac:dyDescent="0.3">
      <c r="A1103" t="s">
        <v>1138</v>
      </c>
      <c r="B1103">
        <v>213</v>
      </c>
      <c r="C1103">
        <v>105</v>
      </c>
      <c r="D1103">
        <v>1260917</v>
      </c>
      <c r="E1103" t="s">
        <v>24</v>
      </c>
      <c r="F1103" t="s">
        <v>48</v>
      </c>
      <c r="G1103" t="s">
        <v>56</v>
      </c>
      <c r="L1103" t="s">
        <v>1685</v>
      </c>
      <c r="M1103">
        <v>24657</v>
      </c>
      <c r="N1103">
        <v>71</v>
      </c>
      <c r="O1103" t="s">
        <v>792</v>
      </c>
      <c r="P1103" t="s">
        <v>545</v>
      </c>
      <c r="Q1103" t="s">
        <v>213</v>
      </c>
      <c r="R1103">
        <v>27000000</v>
      </c>
      <c r="S1103">
        <v>2009</v>
      </c>
      <c r="T1103">
        <v>7.2</v>
      </c>
      <c r="U1103">
        <v>1.8</v>
      </c>
      <c r="V1103">
        <v>-25739083</v>
      </c>
      <c r="W1103" t="s">
        <v>38</v>
      </c>
    </row>
    <row r="1104" spans="1:23" x14ac:dyDescent="0.3">
      <c r="A1104" t="s">
        <v>1328</v>
      </c>
      <c r="B1104">
        <v>119</v>
      </c>
      <c r="C1104">
        <v>110</v>
      </c>
      <c r="D1104">
        <v>116724075</v>
      </c>
      <c r="E1104" t="s">
        <v>55</v>
      </c>
      <c r="F1104" t="s">
        <v>59</v>
      </c>
      <c r="L1104" t="s">
        <v>1686</v>
      </c>
      <c r="M1104">
        <v>187181</v>
      </c>
      <c r="N1104">
        <v>564</v>
      </c>
      <c r="O1104" t="s">
        <v>29</v>
      </c>
      <c r="P1104" t="s">
        <v>30</v>
      </c>
      <c r="Q1104" t="s">
        <v>213</v>
      </c>
      <c r="R1104">
        <v>41000000</v>
      </c>
      <c r="S1104">
        <v>2002</v>
      </c>
      <c r="T1104">
        <v>7</v>
      </c>
      <c r="U1104">
        <v>1.8</v>
      </c>
      <c r="V1104">
        <v>75724075</v>
      </c>
      <c r="W1104" t="s">
        <v>21</v>
      </c>
    </row>
    <row r="1105" spans="1:23" x14ac:dyDescent="0.3">
      <c r="A1105" t="s">
        <v>1377</v>
      </c>
      <c r="B1105">
        <v>167</v>
      </c>
      <c r="C1105">
        <v>144</v>
      </c>
      <c r="D1105">
        <v>56083966</v>
      </c>
      <c r="E1105" t="s">
        <v>24</v>
      </c>
      <c r="F1105" t="s">
        <v>25</v>
      </c>
      <c r="G1105" t="s">
        <v>44</v>
      </c>
      <c r="L1105" t="s">
        <v>1687</v>
      </c>
      <c r="M1105">
        <v>137003</v>
      </c>
      <c r="N1105">
        <v>658</v>
      </c>
      <c r="O1105" t="s">
        <v>29</v>
      </c>
      <c r="P1105" t="s">
        <v>30</v>
      </c>
      <c r="Q1105" t="s">
        <v>31</v>
      </c>
      <c r="R1105">
        <v>65000000</v>
      </c>
      <c r="S1105">
        <v>2001</v>
      </c>
      <c r="T1105">
        <v>6.9</v>
      </c>
      <c r="U1105">
        <v>2.4</v>
      </c>
      <c r="V1105">
        <v>-8916034</v>
      </c>
      <c r="W1105" t="s">
        <v>38</v>
      </c>
    </row>
    <row r="1106" spans="1:23" x14ac:dyDescent="0.3">
      <c r="A1106" t="s">
        <v>1688</v>
      </c>
      <c r="B1106">
        <v>98</v>
      </c>
      <c r="C1106">
        <v>108</v>
      </c>
      <c r="D1106">
        <v>22108977</v>
      </c>
      <c r="E1106" t="s">
        <v>24</v>
      </c>
      <c r="F1106" t="s">
        <v>48</v>
      </c>
      <c r="G1106" t="s">
        <v>26</v>
      </c>
      <c r="L1106" t="s">
        <v>1689</v>
      </c>
      <c r="M1106">
        <v>29861</v>
      </c>
      <c r="N1106">
        <v>132</v>
      </c>
      <c r="O1106" t="s">
        <v>29</v>
      </c>
      <c r="P1106" t="s">
        <v>1047</v>
      </c>
      <c r="Q1106" t="s">
        <v>31</v>
      </c>
      <c r="R1106">
        <v>41000000</v>
      </c>
      <c r="S1106">
        <v>2003</v>
      </c>
      <c r="T1106">
        <v>5.2</v>
      </c>
      <c r="U1106">
        <v>1.8</v>
      </c>
      <c r="V1106">
        <v>-18891023</v>
      </c>
      <c r="W1106" t="s">
        <v>38</v>
      </c>
    </row>
    <row r="1107" spans="1:23" x14ac:dyDescent="0.3">
      <c r="A1107" t="s">
        <v>285</v>
      </c>
      <c r="B1107">
        <v>234</v>
      </c>
      <c r="C1107">
        <v>107</v>
      </c>
      <c r="D1107">
        <v>293501675</v>
      </c>
      <c r="E1107" t="s">
        <v>55</v>
      </c>
      <c r="F1107" t="s">
        <v>60</v>
      </c>
      <c r="G1107" t="s">
        <v>35</v>
      </c>
      <c r="L1107" t="s">
        <v>1690</v>
      </c>
      <c r="M1107">
        <v>704766</v>
      </c>
      <c r="N1107">
        <v>2073</v>
      </c>
      <c r="O1107" t="s">
        <v>29</v>
      </c>
      <c r="P1107" t="s">
        <v>30</v>
      </c>
      <c r="Q1107" t="s">
        <v>31</v>
      </c>
      <c r="R1107">
        <v>40000000</v>
      </c>
      <c r="S1107">
        <v>1999</v>
      </c>
      <c r="T1107">
        <v>8.1</v>
      </c>
      <c r="U1107">
        <v>1.8</v>
      </c>
      <c r="V1107">
        <v>253501675</v>
      </c>
      <c r="W1107" t="s">
        <v>21</v>
      </c>
    </row>
    <row r="1108" spans="1:23" x14ac:dyDescent="0.3">
      <c r="A1108" t="s">
        <v>1691</v>
      </c>
      <c r="B1108">
        <v>258</v>
      </c>
      <c r="C1108">
        <v>102</v>
      </c>
      <c r="D1108">
        <v>18600911</v>
      </c>
      <c r="E1108" t="s">
        <v>24</v>
      </c>
      <c r="F1108" t="s">
        <v>56</v>
      </c>
      <c r="G1108" t="s">
        <v>35</v>
      </c>
      <c r="L1108" t="s">
        <v>1692</v>
      </c>
      <c r="M1108">
        <v>125198</v>
      </c>
      <c r="N1108">
        <v>153</v>
      </c>
      <c r="O1108" t="s">
        <v>29</v>
      </c>
      <c r="P1108" t="s">
        <v>30</v>
      </c>
      <c r="Q1108" t="s">
        <v>31</v>
      </c>
      <c r="R1108">
        <v>42000000</v>
      </c>
      <c r="S1108">
        <v>2012</v>
      </c>
      <c r="T1108">
        <v>6.6</v>
      </c>
      <c r="U1108">
        <v>1.7</v>
      </c>
      <c r="V1108">
        <v>-23399089</v>
      </c>
      <c r="W1108" t="s">
        <v>38</v>
      </c>
    </row>
    <row r="1109" spans="1:23" x14ac:dyDescent="0.3">
      <c r="A1109" t="s">
        <v>1068</v>
      </c>
      <c r="B1109">
        <v>108</v>
      </c>
      <c r="C1109">
        <v>100</v>
      </c>
      <c r="D1109">
        <v>7204138</v>
      </c>
      <c r="E1109" t="s">
        <v>48</v>
      </c>
      <c r="L1109" t="s">
        <v>1693</v>
      </c>
      <c r="M1109">
        <v>34809</v>
      </c>
      <c r="N1109">
        <v>125</v>
      </c>
      <c r="O1109" t="s">
        <v>29</v>
      </c>
      <c r="P1109" t="s">
        <v>30</v>
      </c>
      <c r="Q1109" t="s">
        <v>52</v>
      </c>
      <c r="R1109">
        <v>41000000</v>
      </c>
      <c r="S1109">
        <v>2011</v>
      </c>
      <c r="T1109">
        <v>6.2</v>
      </c>
      <c r="U1109">
        <v>1.7</v>
      </c>
      <c r="V1109">
        <v>-33795862</v>
      </c>
      <c r="W1109" t="s">
        <v>38</v>
      </c>
    </row>
    <row r="1110" spans="1:23" x14ac:dyDescent="0.3">
      <c r="A1110" t="s">
        <v>1694</v>
      </c>
      <c r="B1110">
        <v>81</v>
      </c>
      <c r="C1110">
        <v>126</v>
      </c>
      <c r="D1110">
        <v>90800000</v>
      </c>
      <c r="E1110" t="s">
        <v>24</v>
      </c>
      <c r="F1110" t="s">
        <v>55</v>
      </c>
      <c r="G1110" t="s">
        <v>49</v>
      </c>
      <c r="H1110" t="s">
        <v>61</v>
      </c>
      <c r="L1110" t="s">
        <v>1695</v>
      </c>
      <c r="M1110">
        <v>126907</v>
      </c>
      <c r="N1110">
        <v>235</v>
      </c>
      <c r="O1110" t="s">
        <v>29</v>
      </c>
      <c r="P1110" t="s">
        <v>30</v>
      </c>
      <c r="Q1110" t="s">
        <v>52</v>
      </c>
      <c r="R1110">
        <v>8000000</v>
      </c>
      <c r="S1110">
        <v>1984</v>
      </c>
      <c r="T1110">
        <v>7.2</v>
      </c>
      <c r="U1110">
        <v>2.1</v>
      </c>
      <c r="V1110">
        <v>82800000</v>
      </c>
      <c r="W1110" t="s">
        <v>21</v>
      </c>
    </row>
    <row r="1111" spans="1:23" x14ac:dyDescent="0.3">
      <c r="A1111" t="s">
        <v>1134</v>
      </c>
      <c r="B1111">
        <v>538</v>
      </c>
      <c r="C1111">
        <v>138</v>
      </c>
      <c r="D1111">
        <v>150117807</v>
      </c>
      <c r="E1111" t="s">
        <v>56</v>
      </c>
      <c r="F1111" t="s">
        <v>55</v>
      </c>
      <c r="L1111" t="s">
        <v>1696</v>
      </c>
      <c r="M1111">
        <v>358416</v>
      </c>
      <c r="N1111">
        <v>751</v>
      </c>
      <c r="O1111" t="s">
        <v>29</v>
      </c>
      <c r="P1111" t="s">
        <v>30</v>
      </c>
      <c r="Q1111" t="s">
        <v>213</v>
      </c>
      <c r="R1111">
        <v>40000000</v>
      </c>
      <c r="S1111">
        <v>2013</v>
      </c>
      <c r="T1111">
        <v>7.3</v>
      </c>
      <c r="U1111">
        <v>2.2999999999999998</v>
      </c>
      <c r="V1111">
        <v>110117807</v>
      </c>
      <c r="W1111" t="s">
        <v>21</v>
      </c>
    </row>
    <row r="1112" spans="1:23" x14ac:dyDescent="0.3">
      <c r="A1112" t="s">
        <v>1697</v>
      </c>
      <c r="B1112">
        <v>224</v>
      </c>
      <c r="C1112">
        <v>108</v>
      </c>
      <c r="D1112">
        <v>163947053</v>
      </c>
      <c r="E1112" t="s">
        <v>48</v>
      </c>
      <c r="F1112" t="s">
        <v>55</v>
      </c>
      <c r="G1112" t="s">
        <v>44</v>
      </c>
      <c r="L1112" t="s">
        <v>1698</v>
      </c>
      <c r="M1112">
        <v>227824</v>
      </c>
      <c r="N1112">
        <v>273</v>
      </c>
      <c r="O1112" t="s">
        <v>29</v>
      </c>
      <c r="P1112" t="s">
        <v>30</v>
      </c>
      <c r="Q1112" t="s">
        <v>31</v>
      </c>
      <c r="R1112">
        <v>40000000</v>
      </c>
      <c r="S1112">
        <v>2009</v>
      </c>
      <c r="T1112">
        <v>6.7</v>
      </c>
      <c r="U1112">
        <v>1.8</v>
      </c>
      <c r="V1112">
        <v>123947053</v>
      </c>
      <c r="W1112" t="s">
        <v>21</v>
      </c>
    </row>
    <row r="1113" spans="1:23" x14ac:dyDescent="0.3">
      <c r="A1113" t="s">
        <v>1699</v>
      </c>
      <c r="B1113">
        <v>129</v>
      </c>
      <c r="C1113">
        <v>105</v>
      </c>
      <c r="D1113">
        <v>116735231</v>
      </c>
      <c r="E1113" t="s">
        <v>56</v>
      </c>
      <c r="F1113" t="s">
        <v>60</v>
      </c>
      <c r="G1113" t="s">
        <v>35</v>
      </c>
      <c r="L1113" t="s">
        <v>1700</v>
      </c>
      <c r="M1113">
        <v>56646</v>
      </c>
      <c r="N1113">
        <v>336</v>
      </c>
      <c r="O1113" t="s">
        <v>29</v>
      </c>
      <c r="P1113" t="s">
        <v>30</v>
      </c>
      <c r="Q1113" t="s">
        <v>213</v>
      </c>
      <c r="R1113">
        <v>70000000</v>
      </c>
      <c r="S1113">
        <v>1999</v>
      </c>
      <c r="T1113">
        <v>6.4</v>
      </c>
      <c r="U1113">
        <v>1.8</v>
      </c>
      <c r="V1113">
        <v>46735231</v>
      </c>
      <c r="W1113" t="s">
        <v>21</v>
      </c>
    </row>
    <row r="1114" spans="1:23" x14ac:dyDescent="0.3">
      <c r="A1114" t="s">
        <v>158</v>
      </c>
      <c r="B1114">
        <v>125</v>
      </c>
      <c r="C1114">
        <v>108</v>
      </c>
      <c r="D1114">
        <v>118500000</v>
      </c>
      <c r="E1114" t="s">
        <v>25</v>
      </c>
      <c r="F1114" t="s">
        <v>48</v>
      </c>
      <c r="G1114" t="s">
        <v>27</v>
      </c>
      <c r="L1114" t="s">
        <v>1701</v>
      </c>
      <c r="M1114">
        <v>340085</v>
      </c>
      <c r="N1114">
        <v>327</v>
      </c>
      <c r="O1114" t="s">
        <v>29</v>
      </c>
      <c r="P1114" t="s">
        <v>30</v>
      </c>
      <c r="Q1114" t="s">
        <v>52</v>
      </c>
      <c r="R1114">
        <v>40000000</v>
      </c>
      <c r="S1114">
        <v>1989</v>
      </c>
      <c r="T1114">
        <v>7.8</v>
      </c>
      <c r="U1114">
        <v>1.8</v>
      </c>
      <c r="V1114">
        <v>78500000</v>
      </c>
      <c r="W1114" t="s">
        <v>21</v>
      </c>
    </row>
    <row r="1115" spans="1:23" x14ac:dyDescent="0.3">
      <c r="A1115" t="s">
        <v>562</v>
      </c>
      <c r="B1115">
        <v>433</v>
      </c>
      <c r="C1115">
        <v>89</v>
      </c>
      <c r="D1115">
        <v>126546825</v>
      </c>
      <c r="E1115" t="s">
        <v>24</v>
      </c>
      <c r="F1115" t="s">
        <v>27</v>
      </c>
      <c r="G1115" t="s">
        <v>35</v>
      </c>
      <c r="L1115" t="s">
        <v>1702</v>
      </c>
      <c r="M1115">
        <v>327367</v>
      </c>
      <c r="N1115">
        <v>918</v>
      </c>
      <c r="O1115" t="s">
        <v>29</v>
      </c>
      <c r="P1115" t="s">
        <v>545</v>
      </c>
      <c r="Q1115" t="s">
        <v>213</v>
      </c>
      <c r="R1115">
        <v>40000000</v>
      </c>
      <c r="S1115">
        <v>2014</v>
      </c>
      <c r="T1115">
        <v>6.4</v>
      </c>
      <c r="U1115">
        <v>1.5</v>
      </c>
      <c r="V1115">
        <v>86546825</v>
      </c>
      <c r="W1115" t="s">
        <v>21</v>
      </c>
    </row>
    <row r="1116" spans="1:23" x14ac:dyDescent="0.3">
      <c r="A1116" t="s">
        <v>1703</v>
      </c>
      <c r="B1116">
        <v>362</v>
      </c>
      <c r="C1116">
        <v>129</v>
      </c>
      <c r="D1116">
        <v>166147885</v>
      </c>
      <c r="E1116" t="s">
        <v>55</v>
      </c>
      <c r="F1116" t="s">
        <v>44</v>
      </c>
      <c r="L1116" t="s">
        <v>1704</v>
      </c>
      <c r="M1116">
        <v>220020</v>
      </c>
      <c r="N1116">
        <v>1360</v>
      </c>
      <c r="O1116" t="s">
        <v>29</v>
      </c>
      <c r="P1116" t="s">
        <v>30</v>
      </c>
      <c r="Q1116" t="s">
        <v>213</v>
      </c>
      <c r="R1116">
        <v>40000000</v>
      </c>
      <c r="S1116">
        <v>2015</v>
      </c>
      <c r="T1116">
        <v>4.0999999999999996</v>
      </c>
      <c r="U1116">
        <v>2.2000000000000002</v>
      </c>
      <c r="V1116">
        <v>126147885</v>
      </c>
      <c r="W1116" t="s">
        <v>21</v>
      </c>
    </row>
    <row r="1117" spans="1:23" x14ac:dyDescent="0.3">
      <c r="A1117" t="s">
        <v>1325</v>
      </c>
      <c r="B1117">
        <v>93</v>
      </c>
      <c r="C1117">
        <v>84</v>
      </c>
      <c r="D1117">
        <v>111760631</v>
      </c>
      <c r="E1117" t="s">
        <v>24</v>
      </c>
      <c r="F1117" t="s">
        <v>25</v>
      </c>
      <c r="G1117" t="s">
        <v>48</v>
      </c>
      <c r="H1117" t="s">
        <v>49</v>
      </c>
      <c r="I1117" t="s">
        <v>27</v>
      </c>
      <c r="L1117" t="s">
        <v>1705</v>
      </c>
      <c r="M1117">
        <v>40227</v>
      </c>
      <c r="N1117">
        <v>188</v>
      </c>
      <c r="O1117" t="s">
        <v>29</v>
      </c>
      <c r="P1117" t="s">
        <v>30</v>
      </c>
      <c r="Q1117" t="s">
        <v>52</v>
      </c>
      <c r="R1117">
        <v>38000000</v>
      </c>
      <c r="S1117">
        <v>2003</v>
      </c>
      <c r="T1117">
        <v>4.0999999999999996</v>
      </c>
      <c r="U1117">
        <v>1.4</v>
      </c>
      <c r="V1117">
        <v>73760631</v>
      </c>
      <c r="W1117" t="s">
        <v>21</v>
      </c>
    </row>
    <row r="1118" spans="1:23" x14ac:dyDescent="0.3">
      <c r="A1118" t="s">
        <v>394</v>
      </c>
      <c r="B1118">
        <v>71</v>
      </c>
      <c r="C1118">
        <v>149</v>
      </c>
      <c r="D1118">
        <v>108706165</v>
      </c>
      <c r="E1118" t="s">
        <v>56</v>
      </c>
      <c r="F1118" t="s">
        <v>55</v>
      </c>
      <c r="G1118" t="s">
        <v>35</v>
      </c>
      <c r="L1118" t="s">
        <v>1706</v>
      </c>
      <c r="M1118">
        <v>99558</v>
      </c>
      <c r="N1118">
        <v>236</v>
      </c>
      <c r="O1118" t="s">
        <v>29</v>
      </c>
      <c r="P1118" t="s">
        <v>30</v>
      </c>
      <c r="Q1118" t="s">
        <v>213</v>
      </c>
      <c r="R1118">
        <v>40000000</v>
      </c>
      <c r="S1118">
        <v>1996</v>
      </c>
      <c r="T1118">
        <v>7.4</v>
      </c>
      <c r="U1118">
        <v>2.5</v>
      </c>
      <c r="V1118">
        <v>68706165</v>
      </c>
      <c r="W1118" t="s">
        <v>21</v>
      </c>
    </row>
    <row r="1119" spans="1:23" x14ac:dyDescent="0.3">
      <c r="A1119" t="s">
        <v>254</v>
      </c>
      <c r="B1119">
        <v>104</v>
      </c>
      <c r="C1119">
        <v>94</v>
      </c>
      <c r="D1119">
        <v>138614544</v>
      </c>
      <c r="E1119" t="s">
        <v>48</v>
      </c>
      <c r="F1119" t="s">
        <v>49</v>
      </c>
      <c r="L1119" t="s">
        <v>1707</v>
      </c>
      <c r="M1119">
        <v>75152</v>
      </c>
      <c r="N1119">
        <v>288</v>
      </c>
      <c r="O1119" t="s">
        <v>29</v>
      </c>
      <c r="P1119" t="s">
        <v>30</v>
      </c>
      <c r="Q1119" t="s">
        <v>52</v>
      </c>
      <c r="R1119">
        <v>40000000</v>
      </c>
      <c r="S1119">
        <v>2003</v>
      </c>
      <c r="T1119">
        <v>5.8</v>
      </c>
      <c r="U1119">
        <v>1.6</v>
      </c>
      <c r="V1119">
        <v>98614544</v>
      </c>
      <c r="W1119" t="s">
        <v>21</v>
      </c>
    </row>
    <row r="1120" spans="1:23" x14ac:dyDescent="0.3">
      <c r="A1120" t="s">
        <v>103</v>
      </c>
      <c r="B1120">
        <v>319</v>
      </c>
      <c r="C1120">
        <v>121</v>
      </c>
      <c r="D1120">
        <v>125069696</v>
      </c>
      <c r="E1120" t="s">
        <v>24</v>
      </c>
      <c r="F1120" t="s">
        <v>242</v>
      </c>
      <c r="G1120" t="s">
        <v>55</v>
      </c>
      <c r="H1120" t="s">
        <v>35</v>
      </c>
      <c r="I1120" t="s">
        <v>58</v>
      </c>
      <c r="L1120" t="s">
        <v>1708</v>
      </c>
      <c r="M1120">
        <v>203963</v>
      </c>
      <c r="N1120">
        <v>420</v>
      </c>
      <c r="O1120" t="s">
        <v>29</v>
      </c>
      <c r="P1120" t="s">
        <v>30</v>
      </c>
      <c r="Q1120" t="s">
        <v>213</v>
      </c>
      <c r="R1120">
        <v>40000000</v>
      </c>
      <c r="S1120">
        <v>2013</v>
      </c>
      <c r="T1120">
        <v>7.6</v>
      </c>
      <c r="U1120">
        <v>2</v>
      </c>
      <c r="V1120">
        <v>85069696</v>
      </c>
      <c r="W1120" t="s">
        <v>21</v>
      </c>
    </row>
    <row r="1121" spans="1:23" x14ac:dyDescent="0.3">
      <c r="A1121" t="s">
        <v>1525</v>
      </c>
      <c r="B1121">
        <v>41</v>
      </c>
      <c r="C1121">
        <v>128</v>
      </c>
      <c r="D1121">
        <v>107458785</v>
      </c>
      <c r="E1121" t="s">
        <v>48</v>
      </c>
      <c r="F1121" t="s">
        <v>55</v>
      </c>
      <c r="G1121" t="s">
        <v>61</v>
      </c>
      <c r="L1121" t="s">
        <v>1709</v>
      </c>
      <c r="M1121">
        <v>71754</v>
      </c>
      <c r="N1121">
        <v>166</v>
      </c>
      <c r="O1121" t="s">
        <v>29</v>
      </c>
      <c r="P1121" t="s">
        <v>30</v>
      </c>
      <c r="Q1121" t="s">
        <v>52</v>
      </c>
      <c r="R1121">
        <v>40000000</v>
      </c>
      <c r="S1121">
        <v>1992</v>
      </c>
      <c r="T1121">
        <v>7.2</v>
      </c>
      <c r="U1121">
        <v>2.1</v>
      </c>
      <c r="V1121">
        <v>67458785</v>
      </c>
      <c r="W1121" t="s">
        <v>21</v>
      </c>
    </row>
    <row r="1122" spans="1:23" x14ac:dyDescent="0.3">
      <c r="A1122" t="s">
        <v>134</v>
      </c>
      <c r="B1122">
        <v>300</v>
      </c>
      <c r="C1122">
        <v>134</v>
      </c>
      <c r="D1122">
        <v>102310175</v>
      </c>
      <c r="E1122" t="s">
        <v>57</v>
      </c>
      <c r="F1122" t="s">
        <v>60</v>
      </c>
      <c r="G1122" t="s">
        <v>35</v>
      </c>
      <c r="L1122" t="s">
        <v>1710</v>
      </c>
      <c r="M1122">
        <v>64989</v>
      </c>
      <c r="N1122">
        <v>279</v>
      </c>
      <c r="O1122" t="s">
        <v>29</v>
      </c>
      <c r="P1122" t="s">
        <v>30</v>
      </c>
      <c r="Q1122" t="s">
        <v>213</v>
      </c>
      <c r="R1122">
        <v>40000000</v>
      </c>
      <c r="S1122">
        <v>2016</v>
      </c>
      <c r="T1122">
        <v>7.8</v>
      </c>
      <c r="U1122">
        <v>2.2000000000000002</v>
      </c>
      <c r="V1122">
        <v>62310175</v>
      </c>
      <c r="W1122" t="s">
        <v>21</v>
      </c>
    </row>
    <row r="1123" spans="1:23" x14ac:dyDescent="0.3">
      <c r="A1123" t="s">
        <v>219</v>
      </c>
      <c r="B1123">
        <v>556</v>
      </c>
      <c r="C1123">
        <v>120</v>
      </c>
      <c r="D1123">
        <v>96917897</v>
      </c>
      <c r="E1123" t="s">
        <v>242</v>
      </c>
      <c r="F1123" t="s">
        <v>55</v>
      </c>
      <c r="L1123" t="s">
        <v>1711</v>
      </c>
      <c r="M1123">
        <v>479453</v>
      </c>
      <c r="N1123">
        <v>696</v>
      </c>
      <c r="O1123" t="s">
        <v>29</v>
      </c>
      <c r="P1123" t="s">
        <v>30</v>
      </c>
      <c r="Q1123" t="s">
        <v>31</v>
      </c>
      <c r="R1123">
        <v>40000000</v>
      </c>
      <c r="S1123">
        <v>2010</v>
      </c>
      <c r="T1123">
        <v>7.7</v>
      </c>
      <c r="U1123">
        <v>2</v>
      </c>
      <c r="V1123">
        <v>56917897</v>
      </c>
      <c r="W1123" t="s">
        <v>21</v>
      </c>
    </row>
    <row r="1124" spans="1:23" x14ac:dyDescent="0.3">
      <c r="A1124" t="s">
        <v>1712</v>
      </c>
      <c r="B1124">
        <v>161</v>
      </c>
      <c r="C1124">
        <v>129</v>
      </c>
      <c r="D1124">
        <v>93952276</v>
      </c>
      <c r="E1124" t="s">
        <v>48</v>
      </c>
      <c r="F1124" t="s">
        <v>55</v>
      </c>
      <c r="G1124" t="s">
        <v>44</v>
      </c>
      <c r="L1124" t="s">
        <v>1713</v>
      </c>
      <c r="M1124">
        <v>132048</v>
      </c>
      <c r="N1124">
        <v>203</v>
      </c>
      <c r="O1124" t="s">
        <v>29</v>
      </c>
      <c r="P1124" t="s">
        <v>30</v>
      </c>
      <c r="Q1124" t="s">
        <v>31</v>
      </c>
      <c r="R1124">
        <v>40000000</v>
      </c>
      <c r="S1124">
        <v>2009</v>
      </c>
      <c r="T1124">
        <v>6.4</v>
      </c>
      <c r="U1124">
        <v>2.2000000000000002</v>
      </c>
      <c r="V1124">
        <v>53952276</v>
      </c>
      <c r="W1124" t="s">
        <v>21</v>
      </c>
    </row>
    <row r="1125" spans="1:23" x14ac:dyDescent="0.3">
      <c r="A1125" t="s">
        <v>1543</v>
      </c>
      <c r="B1125">
        <v>151</v>
      </c>
      <c r="C1125">
        <v>89</v>
      </c>
      <c r="D1125">
        <v>90703745</v>
      </c>
      <c r="E1125" t="s">
        <v>48</v>
      </c>
      <c r="L1125" t="s">
        <v>1714</v>
      </c>
      <c r="M1125">
        <v>93748</v>
      </c>
      <c r="N1125">
        <v>410</v>
      </c>
      <c r="O1125" t="s">
        <v>29</v>
      </c>
      <c r="P1125" t="s">
        <v>30</v>
      </c>
      <c r="Q1125" t="s">
        <v>31</v>
      </c>
      <c r="R1125">
        <v>45000000</v>
      </c>
      <c r="S1125">
        <v>2006</v>
      </c>
      <c r="T1125">
        <v>5.0999999999999996</v>
      </c>
      <c r="U1125">
        <v>1.5</v>
      </c>
      <c r="V1125">
        <v>45703745</v>
      </c>
      <c r="W1125" t="s">
        <v>21</v>
      </c>
    </row>
    <row r="1126" spans="1:23" x14ac:dyDescent="0.3">
      <c r="A1126" t="s">
        <v>1715</v>
      </c>
      <c r="B1126">
        <v>212</v>
      </c>
      <c r="C1126">
        <v>116</v>
      </c>
      <c r="D1126">
        <v>89138076</v>
      </c>
      <c r="E1126" t="s">
        <v>57</v>
      </c>
      <c r="F1126" t="s">
        <v>60</v>
      </c>
      <c r="L1126" t="s">
        <v>1716</v>
      </c>
      <c r="M1126">
        <v>98535</v>
      </c>
      <c r="N1126">
        <v>734</v>
      </c>
      <c r="O1126" t="s">
        <v>29</v>
      </c>
      <c r="P1126" t="s">
        <v>30</v>
      </c>
      <c r="Q1126" t="s">
        <v>213</v>
      </c>
      <c r="R1126">
        <v>40000000</v>
      </c>
      <c r="S1126">
        <v>2000</v>
      </c>
      <c r="T1126">
        <v>5.5</v>
      </c>
      <c r="U1126">
        <v>1.9</v>
      </c>
      <c r="V1126">
        <v>49138076</v>
      </c>
      <c r="W1126" t="s">
        <v>21</v>
      </c>
    </row>
    <row r="1127" spans="1:23" x14ac:dyDescent="0.3">
      <c r="A1127" t="s">
        <v>158</v>
      </c>
      <c r="B1127">
        <v>111</v>
      </c>
      <c r="C1127">
        <v>118</v>
      </c>
      <c r="D1127">
        <v>87666629</v>
      </c>
      <c r="E1127" t="s">
        <v>25</v>
      </c>
      <c r="F1127" t="s">
        <v>48</v>
      </c>
      <c r="G1127" t="s">
        <v>27</v>
      </c>
      <c r="H1127" t="s">
        <v>53</v>
      </c>
      <c r="L1127" t="s">
        <v>1717</v>
      </c>
      <c r="M1127">
        <v>283480</v>
      </c>
      <c r="N1127">
        <v>263</v>
      </c>
      <c r="O1127" t="s">
        <v>29</v>
      </c>
      <c r="P1127" t="s">
        <v>30</v>
      </c>
      <c r="Q1127" t="s">
        <v>52</v>
      </c>
      <c r="R1127">
        <v>40000000</v>
      </c>
      <c r="S1127">
        <v>1990</v>
      </c>
      <c r="T1127">
        <v>7.4</v>
      </c>
      <c r="U1127">
        <v>2</v>
      </c>
      <c r="V1127">
        <v>47666629</v>
      </c>
      <c r="W1127" t="s">
        <v>21</v>
      </c>
    </row>
    <row r="1128" spans="1:23" x14ac:dyDescent="0.3">
      <c r="A1128" t="s">
        <v>1718</v>
      </c>
      <c r="B1128">
        <v>173</v>
      </c>
      <c r="C1128">
        <v>107</v>
      </c>
      <c r="D1128">
        <v>90353764</v>
      </c>
      <c r="E1128" t="s">
        <v>48</v>
      </c>
      <c r="F1128" t="s">
        <v>56</v>
      </c>
      <c r="L1128" t="s">
        <v>1719</v>
      </c>
      <c r="M1128">
        <v>85629</v>
      </c>
      <c r="N1128">
        <v>144</v>
      </c>
      <c r="O1128" t="s">
        <v>29</v>
      </c>
      <c r="P1128" t="s">
        <v>30</v>
      </c>
      <c r="Q1128" t="s">
        <v>213</v>
      </c>
      <c r="R1128">
        <v>40000000</v>
      </c>
      <c r="S1128">
        <v>2015</v>
      </c>
      <c r="T1128">
        <v>6</v>
      </c>
      <c r="U1128">
        <v>1.8</v>
      </c>
      <c r="V1128">
        <v>50353764</v>
      </c>
      <c r="W1128" t="s">
        <v>21</v>
      </c>
    </row>
    <row r="1129" spans="1:23" x14ac:dyDescent="0.3">
      <c r="A1129" t="s">
        <v>1309</v>
      </c>
      <c r="B1129">
        <v>181</v>
      </c>
      <c r="C1129">
        <v>155</v>
      </c>
      <c r="D1129">
        <v>82522790</v>
      </c>
      <c r="E1129" t="s">
        <v>26</v>
      </c>
      <c r="F1129" t="s">
        <v>57</v>
      </c>
      <c r="G1129" t="s">
        <v>44</v>
      </c>
      <c r="L1129" t="s">
        <v>1720</v>
      </c>
      <c r="M1129">
        <v>143835</v>
      </c>
      <c r="N1129">
        <v>654</v>
      </c>
      <c r="O1129" t="s">
        <v>29</v>
      </c>
      <c r="P1129" t="s">
        <v>30</v>
      </c>
      <c r="Q1129" t="s">
        <v>213</v>
      </c>
      <c r="R1129">
        <v>40000000</v>
      </c>
      <c r="S1129">
        <v>1992</v>
      </c>
      <c r="T1129">
        <v>7.5</v>
      </c>
      <c r="U1129">
        <v>2.6</v>
      </c>
      <c r="V1129">
        <v>42522790</v>
      </c>
      <c r="W1129" t="s">
        <v>21</v>
      </c>
    </row>
    <row r="1130" spans="1:23" x14ac:dyDescent="0.3">
      <c r="A1130" t="s">
        <v>997</v>
      </c>
      <c r="B1130">
        <v>252</v>
      </c>
      <c r="C1130">
        <v>123</v>
      </c>
      <c r="D1130">
        <v>94125426</v>
      </c>
      <c r="E1130" t="s">
        <v>242</v>
      </c>
      <c r="F1130" t="s">
        <v>55</v>
      </c>
      <c r="G1130" t="s">
        <v>44</v>
      </c>
      <c r="L1130" t="s">
        <v>1721</v>
      </c>
      <c r="M1130">
        <v>79264</v>
      </c>
      <c r="N1130">
        <v>277</v>
      </c>
      <c r="O1130" t="s">
        <v>29</v>
      </c>
      <c r="P1130" t="s">
        <v>30</v>
      </c>
      <c r="Q1130" t="s">
        <v>31</v>
      </c>
      <c r="R1130">
        <v>40000000</v>
      </c>
      <c r="S1130">
        <v>2009</v>
      </c>
      <c r="T1130">
        <v>7</v>
      </c>
      <c r="U1130">
        <v>2</v>
      </c>
      <c r="V1130">
        <v>54125426</v>
      </c>
      <c r="W1130" t="s">
        <v>21</v>
      </c>
    </row>
    <row r="1131" spans="1:23" x14ac:dyDescent="0.3">
      <c r="A1131" t="s">
        <v>1377</v>
      </c>
      <c r="B1131">
        <v>216</v>
      </c>
      <c r="C1131">
        <v>128</v>
      </c>
      <c r="D1131">
        <v>95001343</v>
      </c>
      <c r="E1131" t="s">
        <v>242</v>
      </c>
      <c r="F1131" t="s">
        <v>55</v>
      </c>
      <c r="G1131" t="s">
        <v>61</v>
      </c>
      <c r="L1131">
        <v>42</v>
      </c>
      <c r="M1131">
        <v>66511</v>
      </c>
      <c r="N1131">
        <v>200</v>
      </c>
      <c r="O1131" t="s">
        <v>29</v>
      </c>
      <c r="P1131" t="s">
        <v>30</v>
      </c>
      <c r="Q1131" t="s">
        <v>31</v>
      </c>
      <c r="R1131">
        <v>40000000</v>
      </c>
      <c r="S1131">
        <v>2013</v>
      </c>
      <c r="T1131">
        <v>7.5</v>
      </c>
      <c r="U1131">
        <v>2.1</v>
      </c>
      <c r="V1131">
        <v>55001343</v>
      </c>
      <c r="W1131" t="s">
        <v>21</v>
      </c>
    </row>
    <row r="1132" spans="1:23" x14ac:dyDescent="0.3">
      <c r="A1132" t="s">
        <v>731</v>
      </c>
      <c r="B1132">
        <v>203</v>
      </c>
      <c r="C1132">
        <v>139</v>
      </c>
      <c r="D1132">
        <v>81292135</v>
      </c>
      <c r="E1132" t="s">
        <v>56</v>
      </c>
      <c r="F1132" t="s">
        <v>55</v>
      </c>
      <c r="G1132" t="s">
        <v>35</v>
      </c>
      <c r="L1132" t="s">
        <v>1722</v>
      </c>
      <c r="M1132">
        <v>137891</v>
      </c>
      <c r="N1132">
        <v>696</v>
      </c>
      <c r="O1132" t="s">
        <v>29</v>
      </c>
      <c r="P1132" t="s">
        <v>30</v>
      </c>
      <c r="Q1132" t="s">
        <v>213</v>
      </c>
      <c r="R1132">
        <v>40000000</v>
      </c>
      <c r="S1132">
        <v>1999</v>
      </c>
      <c r="T1132">
        <v>7.3</v>
      </c>
      <c r="U1132">
        <v>2.2999999999999998</v>
      </c>
      <c r="V1132">
        <v>41292135</v>
      </c>
      <c r="W1132" t="s">
        <v>21</v>
      </c>
    </row>
    <row r="1133" spans="1:23" x14ac:dyDescent="0.3">
      <c r="A1133" t="s">
        <v>949</v>
      </c>
      <c r="B1133">
        <v>218</v>
      </c>
      <c r="C1133">
        <v>109</v>
      </c>
      <c r="D1133">
        <v>86208010</v>
      </c>
      <c r="E1133" t="s">
        <v>48</v>
      </c>
      <c r="L1133" t="s">
        <v>1723</v>
      </c>
      <c r="M1133">
        <v>97045</v>
      </c>
      <c r="N1133">
        <v>285</v>
      </c>
      <c r="O1133" t="s">
        <v>29</v>
      </c>
      <c r="P1133" t="s">
        <v>30</v>
      </c>
      <c r="Q1133" t="s">
        <v>31</v>
      </c>
      <c r="R1133">
        <v>35000000</v>
      </c>
      <c r="S1133">
        <v>2014</v>
      </c>
      <c r="T1133">
        <v>5.7</v>
      </c>
      <c r="U1133">
        <v>1.8</v>
      </c>
      <c r="V1133">
        <v>51208010</v>
      </c>
      <c r="W1133" t="s">
        <v>21</v>
      </c>
    </row>
    <row r="1134" spans="1:23" x14ac:dyDescent="0.3">
      <c r="A1134" t="s">
        <v>1379</v>
      </c>
      <c r="B1134">
        <v>118</v>
      </c>
      <c r="C1134">
        <v>120</v>
      </c>
      <c r="D1134">
        <v>81593527</v>
      </c>
      <c r="E1134" t="s">
        <v>25</v>
      </c>
      <c r="F1134" t="s">
        <v>55</v>
      </c>
      <c r="G1134" t="s">
        <v>49</v>
      </c>
      <c r="L1134" t="s">
        <v>1724</v>
      </c>
      <c r="M1134">
        <v>48806</v>
      </c>
      <c r="N1134">
        <v>263</v>
      </c>
      <c r="O1134" t="s">
        <v>29</v>
      </c>
      <c r="P1134" t="s">
        <v>30</v>
      </c>
      <c r="Q1134" t="s">
        <v>52</v>
      </c>
      <c r="R1134">
        <v>40000000</v>
      </c>
      <c r="S1134">
        <v>2006</v>
      </c>
      <c r="T1134">
        <v>7.3</v>
      </c>
      <c r="U1134">
        <v>2</v>
      </c>
      <c r="V1134">
        <v>41593527</v>
      </c>
      <c r="W1134" t="s">
        <v>21</v>
      </c>
    </row>
    <row r="1135" spans="1:23" x14ac:dyDescent="0.3">
      <c r="A1135" t="s">
        <v>663</v>
      </c>
      <c r="B1135">
        <v>241</v>
      </c>
      <c r="C1135">
        <v>121</v>
      </c>
      <c r="D1135">
        <v>75274748</v>
      </c>
      <c r="E1135" t="s">
        <v>48</v>
      </c>
      <c r="F1135" t="s">
        <v>55</v>
      </c>
      <c r="L1135" t="s">
        <v>1725</v>
      </c>
      <c r="M1135">
        <v>130661</v>
      </c>
      <c r="N1135">
        <v>304</v>
      </c>
      <c r="O1135" t="s">
        <v>29</v>
      </c>
      <c r="P1135" t="s">
        <v>30</v>
      </c>
      <c r="Q1135" t="s">
        <v>31</v>
      </c>
      <c r="R1135">
        <v>35000000</v>
      </c>
      <c r="S1135">
        <v>2015</v>
      </c>
      <c r="T1135">
        <v>7.2</v>
      </c>
      <c r="U1135">
        <v>2</v>
      </c>
      <c r="V1135">
        <v>40274748</v>
      </c>
      <c r="W1135" t="s">
        <v>21</v>
      </c>
    </row>
    <row r="1136" spans="1:23" x14ac:dyDescent="0.3">
      <c r="A1136" t="s">
        <v>401</v>
      </c>
      <c r="B1136">
        <v>119</v>
      </c>
      <c r="C1136">
        <v>102</v>
      </c>
      <c r="D1136">
        <v>90835030</v>
      </c>
      <c r="E1136" t="s">
        <v>24</v>
      </c>
      <c r="F1136" t="s">
        <v>48</v>
      </c>
      <c r="L1136" t="s">
        <v>1726</v>
      </c>
      <c r="M1136">
        <v>28621</v>
      </c>
      <c r="N1136">
        <v>58</v>
      </c>
      <c r="O1136" t="s">
        <v>29</v>
      </c>
      <c r="P1136" t="s">
        <v>30</v>
      </c>
      <c r="Q1136" t="s">
        <v>31</v>
      </c>
      <c r="R1136">
        <v>40000000</v>
      </c>
      <c r="S1136">
        <v>2016</v>
      </c>
      <c r="T1136">
        <v>5.9</v>
      </c>
      <c r="U1136">
        <v>1.7</v>
      </c>
      <c r="V1136">
        <v>50835030</v>
      </c>
      <c r="W1136" t="s">
        <v>21</v>
      </c>
    </row>
    <row r="1137" spans="1:23" x14ac:dyDescent="0.3">
      <c r="A1137" t="s">
        <v>470</v>
      </c>
      <c r="B1137">
        <v>89</v>
      </c>
      <c r="C1137">
        <v>117</v>
      </c>
      <c r="D1137">
        <v>72455275</v>
      </c>
      <c r="E1137" t="s">
        <v>24</v>
      </c>
      <c r="F1137" t="s">
        <v>25</v>
      </c>
      <c r="G1137" t="s">
        <v>55</v>
      </c>
      <c r="H1137" t="s">
        <v>44</v>
      </c>
      <c r="I1137" t="s">
        <v>58</v>
      </c>
      <c r="L1137" t="s">
        <v>1727</v>
      </c>
      <c r="M1137">
        <v>113068</v>
      </c>
      <c r="N1137">
        <v>382</v>
      </c>
      <c r="O1137" t="s">
        <v>29</v>
      </c>
      <c r="P1137" t="s">
        <v>30</v>
      </c>
      <c r="Q1137" t="s">
        <v>213</v>
      </c>
      <c r="R1137">
        <v>40000000</v>
      </c>
      <c r="S1137">
        <v>1992</v>
      </c>
      <c r="T1137">
        <v>7.8</v>
      </c>
      <c r="U1137">
        <v>2</v>
      </c>
      <c r="V1137">
        <v>32455275</v>
      </c>
      <c r="W1137" t="s">
        <v>21</v>
      </c>
    </row>
    <row r="1138" spans="1:23" x14ac:dyDescent="0.3">
      <c r="A1138" t="s">
        <v>1026</v>
      </c>
      <c r="B1138">
        <v>209</v>
      </c>
      <c r="C1138">
        <v>178</v>
      </c>
      <c r="D1138">
        <v>75305995</v>
      </c>
      <c r="E1138" t="s">
        <v>242</v>
      </c>
      <c r="F1138" t="s">
        <v>55</v>
      </c>
      <c r="G1138" t="s">
        <v>59</v>
      </c>
      <c r="L1138" t="s">
        <v>1728</v>
      </c>
      <c r="M1138">
        <v>110394</v>
      </c>
      <c r="N1138">
        <v>433</v>
      </c>
      <c r="O1138" t="s">
        <v>29</v>
      </c>
      <c r="P1138" t="s">
        <v>30</v>
      </c>
      <c r="Q1138" t="s">
        <v>31</v>
      </c>
      <c r="R1138">
        <v>40000000</v>
      </c>
      <c r="S1138">
        <v>2004</v>
      </c>
      <c r="T1138">
        <v>7.7</v>
      </c>
      <c r="U1138">
        <v>3</v>
      </c>
      <c r="V1138">
        <v>35305995</v>
      </c>
      <c r="W1138" t="s">
        <v>21</v>
      </c>
    </row>
    <row r="1139" spans="1:23" x14ac:dyDescent="0.3">
      <c r="A1139" t="s">
        <v>1039</v>
      </c>
      <c r="B1139">
        <v>374</v>
      </c>
      <c r="C1139">
        <v>147</v>
      </c>
      <c r="D1139">
        <v>74098862</v>
      </c>
      <c r="E1139" t="s">
        <v>56</v>
      </c>
      <c r="F1139" t="s">
        <v>35</v>
      </c>
      <c r="L1139" t="s">
        <v>1729</v>
      </c>
      <c r="M1139">
        <v>656640</v>
      </c>
      <c r="N1139">
        <v>1732</v>
      </c>
      <c r="O1139" t="s">
        <v>29</v>
      </c>
      <c r="P1139" t="s">
        <v>30</v>
      </c>
      <c r="Q1139" t="s">
        <v>213</v>
      </c>
      <c r="R1139">
        <v>40000000</v>
      </c>
      <c r="S1139">
        <v>2005</v>
      </c>
      <c r="T1139">
        <v>8.1</v>
      </c>
      <c r="U1139">
        <v>2.4</v>
      </c>
      <c r="V1139">
        <v>34098862</v>
      </c>
      <c r="W1139" t="s">
        <v>21</v>
      </c>
    </row>
    <row r="1140" spans="1:23" x14ac:dyDescent="0.3">
      <c r="A1140" t="s">
        <v>693</v>
      </c>
      <c r="B1140">
        <v>235</v>
      </c>
      <c r="C1140">
        <v>90</v>
      </c>
      <c r="D1140">
        <v>72266306</v>
      </c>
      <c r="E1140" t="s">
        <v>56</v>
      </c>
      <c r="F1140" t="s">
        <v>55</v>
      </c>
      <c r="G1140" t="s">
        <v>60</v>
      </c>
      <c r="H1140" t="s">
        <v>35</v>
      </c>
      <c r="L1140" t="s">
        <v>1730</v>
      </c>
      <c r="M1140">
        <v>127528</v>
      </c>
      <c r="N1140">
        <v>422</v>
      </c>
      <c r="O1140" t="s">
        <v>29</v>
      </c>
      <c r="P1140" t="s">
        <v>30</v>
      </c>
      <c r="Q1140" t="s">
        <v>31</v>
      </c>
      <c r="R1140">
        <v>40000000</v>
      </c>
      <c r="S1140">
        <v>2008</v>
      </c>
      <c r="T1140">
        <v>6.6</v>
      </c>
      <c r="U1140">
        <v>1.5</v>
      </c>
      <c r="V1140">
        <v>32266306</v>
      </c>
      <c r="W1140" t="s">
        <v>21</v>
      </c>
    </row>
    <row r="1141" spans="1:23" x14ac:dyDescent="0.3">
      <c r="A1141" t="s">
        <v>1655</v>
      </c>
      <c r="B1141">
        <v>215</v>
      </c>
      <c r="C1141">
        <v>105</v>
      </c>
      <c r="D1141">
        <v>71347010</v>
      </c>
      <c r="E1141" t="s">
        <v>48</v>
      </c>
      <c r="F1141" t="s">
        <v>44</v>
      </c>
      <c r="L1141" t="s">
        <v>1731</v>
      </c>
      <c r="M1141">
        <v>166194</v>
      </c>
      <c r="N1141">
        <v>215</v>
      </c>
      <c r="O1141" t="s">
        <v>29</v>
      </c>
      <c r="P1141" t="s">
        <v>30</v>
      </c>
      <c r="Q1141" t="s">
        <v>213</v>
      </c>
      <c r="R1141">
        <v>40000000</v>
      </c>
      <c r="S1141">
        <v>2009</v>
      </c>
      <c r="T1141">
        <v>7.1</v>
      </c>
      <c r="U1141">
        <v>1.8</v>
      </c>
      <c r="V1141">
        <v>31347010</v>
      </c>
      <c r="W1141" t="s">
        <v>21</v>
      </c>
    </row>
    <row r="1142" spans="1:23" x14ac:dyDescent="0.3">
      <c r="A1142" t="s">
        <v>949</v>
      </c>
      <c r="B1142">
        <v>109</v>
      </c>
      <c r="C1142">
        <v>114</v>
      </c>
      <c r="D1142">
        <v>70836296</v>
      </c>
      <c r="E1142" t="s">
        <v>48</v>
      </c>
      <c r="F1142" t="s">
        <v>55</v>
      </c>
      <c r="G1142" t="s">
        <v>26</v>
      </c>
      <c r="H1142" t="s">
        <v>44</v>
      </c>
      <c r="L1142" t="s">
        <v>1732</v>
      </c>
      <c r="M1142">
        <v>109445</v>
      </c>
      <c r="N1142">
        <v>426</v>
      </c>
      <c r="O1142" t="s">
        <v>29</v>
      </c>
      <c r="P1142" t="s">
        <v>30</v>
      </c>
      <c r="Q1142" t="s">
        <v>31</v>
      </c>
      <c r="R1142">
        <v>40000000</v>
      </c>
      <c r="S1142">
        <v>2001</v>
      </c>
      <c r="T1142">
        <v>5.9</v>
      </c>
      <c r="U1142">
        <v>1.9</v>
      </c>
      <c r="V1142">
        <v>30836296</v>
      </c>
      <c r="W1142" t="s">
        <v>21</v>
      </c>
    </row>
    <row r="1143" spans="1:23" x14ac:dyDescent="0.3">
      <c r="A1143" t="s">
        <v>241</v>
      </c>
      <c r="B1143">
        <v>125</v>
      </c>
      <c r="C1143">
        <v>206</v>
      </c>
      <c r="D1143">
        <v>70405498</v>
      </c>
      <c r="E1143" t="s">
        <v>55</v>
      </c>
      <c r="F1143" t="s">
        <v>54</v>
      </c>
      <c r="G1143" t="s">
        <v>35</v>
      </c>
      <c r="L1143" t="s">
        <v>1733</v>
      </c>
      <c r="M1143">
        <v>113472</v>
      </c>
      <c r="N1143">
        <v>442</v>
      </c>
      <c r="O1143" t="s">
        <v>29</v>
      </c>
      <c r="P1143" t="s">
        <v>545</v>
      </c>
      <c r="Q1143" t="s">
        <v>213</v>
      </c>
      <c r="R1143">
        <v>40000000</v>
      </c>
      <c r="S1143">
        <v>1991</v>
      </c>
      <c r="T1143">
        <v>8</v>
      </c>
      <c r="U1143">
        <v>3.4</v>
      </c>
      <c r="V1143">
        <v>30405498</v>
      </c>
      <c r="W1143" t="s">
        <v>21</v>
      </c>
    </row>
    <row r="1144" spans="1:23" x14ac:dyDescent="0.3">
      <c r="A1144" t="s">
        <v>1734</v>
      </c>
      <c r="B1144">
        <v>65</v>
      </c>
      <c r="C1144">
        <v>99</v>
      </c>
      <c r="D1144">
        <v>70163652</v>
      </c>
      <c r="E1144" t="s">
        <v>48</v>
      </c>
      <c r="F1144" t="s">
        <v>56</v>
      </c>
      <c r="L1144" t="s">
        <v>1735</v>
      </c>
      <c r="M1144">
        <v>31968</v>
      </c>
      <c r="N1144">
        <v>82</v>
      </c>
      <c r="O1144" t="s">
        <v>29</v>
      </c>
      <c r="P1144" t="s">
        <v>30</v>
      </c>
      <c r="Q1144" t="s">
        <v>31</v>
      </c>
      <c r="R1144">
        <v>40000000</v>
      </c>
      <c r="S1144">
        <v>2006</v>
      </c>
      <c r="T1144">
        <v>4.5999999999999996</v>
      </c>
      <c r="U1144">
        <v>1.6</v>
      </c>
      <c r="V1144">
        <v>30163652</v>
      </c>
      <c r="W1144" t="s">
        <v>21</v>
      </c>
    </row>
    <row r="1145" spans="1:23" x14ac:dyDescent="0.3">
      <c r="A1145" t="s">
        <v>32</v>
      </c>
      <c r="B1145">
        <v>125</v>
      </c>
      <c r="C1145">
        <v>123</v>
      </c>
      <c r="D1145">
        <v>66808615</v>
      </c>
      <c r="E1145" t="s">
        <v>25</v>
      </c>
      <c r="F1145" t="s">
        <v>48</v>
      </c>
      <c r="G1145" t="s">
        <v>56</v>
      </c>
      <c r="H1145" t="s">
        <v>44</v>
      </c>
      <c r="L1145" t="s">
        <v>1736</v>
      </c>
      <c r="M1145">
        <v>87351</v>
      </c>
      <c r="N1145">
        <v>344</v>
      </c>
      <c r="O1145" t="s">
        <v>29</v>
      </c>
      <c r="P1145" t="s">
        <v>30</v>
      </c>
      <c r="Q1145" t="s">
        <v>213</v>
      </c>
      <c r="R1145">
        <v>34000000</v>
      </c>
      <c r="S1145">
        <v>2001</v>
      </c>
      <c r="T1145">
        <v>6.1</v>
      </c>
      <c r="U1145">
        <v>2</v>
      </c>
      <c r="V1145">
        <v>32808615</v>
      </c>
      <c r="W1145" t="s">
        <v>21</v>
      </c>
    </row>
    <row r="1146" spans="1:23" x14ac:dyDescent="0.3">
      <c r="A1146" t="s">
        <v>1649</v>
      </c>
      <c r="B1146">
        <v>191</v>
      </c>
      <c r="C1146">
        <v>102</v>
      </c>
      <c r="D1146">
        <v>64149837</v>
      </c>
      <c r="E1146" t="s">
        <v>48</v>
      </c>
      <c r="F1146" t="s">
        <v>55</v>
      </c>
      <c r="G1146" t="s">
        <v>49</v>
      </c>
      <c r="H1146" t="s">
        <v>26</v>
      </c>
      <c r="I1146" t="s">
        <v>44</v>
      </c>
      <c r="L1146" t="s">
        <v>1737</v>
      </c>
      <c r="M1146">
        <v>146899</v>
      </c>
      <c r="N1146">
        <v>185</v>
      </c>
      <c r="O1146" t="s">
        <v>29</v>
      </c>
      <c r="P1146" t="s">
        <v>30</v>
      </c>
      <c r="Q1146" t="s">
        <v>31</v>
      </c>
      <c r="R1146">
        <v>20000000</v>
      </c>
      <c r="S1146">
        <v>2009</v>
      </c>
      <c r="T1146">
        <v>6.4</v>
      </c>
      <c r="U1146">
        <v>1.7</v>
      </c>
      <c r="V1146">
        <v>44149837</v>
      </c>
      <c r="W1146" t="s">
        <v>21</v>
      </c>
    </row>
    <row r="1147" spans="1:23" x14ac:dyDescent="0.3">
      <c r="A1147" t="s">
        <v>1738</v>
      </c>
      <c r="B1147">
        <v>191</v>
      </c>
      <c r="C1147">
        <v>109</v>
      </c>
      <c r="D1147">
        <v>83906114</v>
      </c>
      <c r="E1147" t="s">
        <v>48</v>
      </c>
      <c r="F1147" t="s">
        <v>44</v>
      </c>
      <c r="L1147" t="s">
        <v>1739</v>
      </c>
      <c r="M1147">
        <v>104481</v>
      </c>
      <c r="N1147">
        <v>189</v>
      </c>
      <c r="O1147" t="s">
        <v>29</v>
      </c>
      <c r="P1147" t="s">
        <v>30</v>
      </c>
      <c r="Q1147" t="s">
        <v>31</v>
      </c>
      <c r="R1147">
        <v>40000000</v>
      </c>
      <c r="S1147">
        <v>2014</v>
      </c>
      <c r="T1147">
        <v>6</v>
      </c>
      <c r="U1147">
        <v>1.8</v>
      </c>
      <c r="V1147">
        <v>43906114</v>
      </c>
      <c r="W1147" t="s">
        <v>21</v>
      </c>
    </row>
    <row r="1148" spans="1:23" x14ac:dyDescent="0.3">
      <c r="A1148" t="s">
        <v>1586</v>
      </c>
      <c r="B1148">
        <v>221</v>
      </c>
      <c r="C1148">
        <v>82</v>
      </c>
      <c r="D1148">
        <v>66466372</v>
      </c>
      <c r="E1148" t="s">
        <v>57</v>
      </c>
      <c r="L1148" t="s">
        <v>1740</v>
      </c>
      <c r="M1148">
        <v>75345</v>
      </c>
      <c r="N1148">
        <v>290</v>
      </c>
      <c r="O1148" t="s">
        <v>29</v>
      </c>
      <c r="P1148" t="s">
        <v>30</v>
      </c>
      <c r="Q1148" t="s">
        <v>213</v>
      </c>
      <c r="R1148">
        <v>40000000</v>
      </c>
      <c r="S1148">
        <v>2009</v>
      </c>
      <c r="T1148">
        <v>5.2</v>
      </c>
      <c r="U1148">
        <v>1.4</v>
      </c>
      <c r="V1148">
        <v>26466372</v>
      </c>
      <c r="W1148" t="s">
        <v>21</v>
      </c>
    </row>
    <row r="1149" spans="1:23" x14ac:dyDescent="0.3">
      <c r="A1149" t="s">
        <v>149</v>
      </c>
      <c r="B1149">
        <v>459</v>
      </c>
      <c r="C1149">
        <v>142</v>
      </c>
      <c r="D1149">
        <v>72306065</v>
      </c>
      <c r="E1149" t="s">
        <v>55</v>
      </c>
      <c r="F1149" t="s">
        <v>54</v>
      </c>
      <c r="G1149" t="s">
        <v>35</v>
      </c>
      <c r="L1149" t="s">
        <v>1741</v>
      </c>
      <c r="M1149">
        <v>178118</v>
      </c>
      <c r="N1149">
        <v>355</v>
      </c>
      <c r="O1149" t="s">
        <v>29</v>
      </c>
      <c r="P1149" t="s">
        <v>30</v>
      </c>
      <c r="Q1149" t="s">
        <v>31</v>
      </c>
      <c r="R1149">
        <v>40000000</v>
      </c>
      <c r="S1149">
        <v>2015</v>
      </c>
      <c r="T1149">
        <v>7.6</v>
      </c>
      <c r="U1149">
        <v>2.4</v>
      </c>
      <c r="V1149">
        <v>32306065</v>
      </c>
      <c r="W1149" t="s">
        <v>21</v>
      </c>
    </row>
    <row r="1150" spans="1:23" x14ac:dyDescent="0.3">
      <c r="A1150" t="s">
        <v>584</v>
      </c>
      <c r="B1150">
        <v>131</v>
      </c>
      <c r="C1150">
        <v>106</v>
      </c>
      <c r="D1150">
        <v>59068786</v>
      </c>
      <c r="E1150" t="s">
        <v>24</v>
      </c>
      <c r="F1150" t="s">
        <v>55</v>
      </c>
      <c r="G1150" t="s">
        <v>35</v>
      </c>
      <c r="H1150" t="s">
        <v>58</v>
      </c>
      <c r="L1150" t="s">
        <v>1742</v>
      </c>
      <c r="M1150">
        <v>86902</v>
      </c>
      <c r="N1150">
        <v>411</v>
      </c>
      <c r="O1150" t="s">
        <v>29</v>
      </c>
      <c r="P1150" t="s">
        <v>30</v>
      </c>
      <c r="Q1150" t="s">
        <v>31</v>
      </c>
      <c r="R1150">
        <v>40000000</v>
      </c>
      <c r="S1150">
        <v>2001</v>
      </c>
      <c r="T1150">
        <v>6.4</v>
      </c>
      <c r="U1150">
        <v>1.8</v>
      </c>
      <c r="V1150">
        <v>19068786</v>
      </c>
      <c r="W1150" t="s">
        <v>21</v>
      </c>
    </row>
    <row r="1151" spans="1:23" x14ac:dyDescent="0.3">
      <c r="A1151" t="s">
        <v>481</v>
      </c>
      <c r="B1151">
        <v>118</v>
      </c>
      <c r="C1151">
        <v>106</v>
      </c>
      <c r="D1151">
        <v>57887882</v>
      </c>
      <c r="E1151" t="s">
        <v>48</v>
      </c>
      <c r="F1151" t="s">
        <v>55</v>
      </c>
      <c r="G1151" t="s">
        <v>44</v>
      </c>
      <c r="L1151" t="s">
        <v>1743</v>
      </c>
      <c r="M1151">
        <v>35508</v>
      </c>
      <c r="N1151">
        <v>211</v>
      </c>
      <c r="O1151" t="s">
        <v>29</v>
      </c>
      <c r="P1151" t="s">
        <v>30</v>
      </c>
      <c r="Q1151" t="s">
        <v>31</v>
      </c>
      <c r="R1151">
        <v>50000000</v>
      </c>
      <c r="S1151">
        <v>2004</v>
      </c>
      <c r="T1151">
        <v>6.1</v>
      </c>
      <c r="U1151">
        <v>1.8</v>
      </c>
      <c r="V1151">
        <v>7887882</v>
      </c>
      <c r="W1151" t="s">
        <v>21</v>
      </c>
    </row>
    <row r="1152" spans="1:23" x14ac:dyDescent="0.3">
      <c r="A1152" t="s">
        <v>778</v>
      </c>
      <c r="B1152">
        <v>100</v>
      </c>
      <c r="C1152">
        <v>108</v>
      </c>
      <c r="D1152">
        <v>53955614</v>
      </c>
      <c r="E1152" t="s">
        <v>24</v>
      </c>
      <c r="F1152" t="s">
        <v>25</v>
      </c>
      <c r="G1152" t="s">
        <v>48</v>
      </c>
      <c r="H1152" t="s">
        <v>49</v>
      </c>
      <c r="I1152" t="s">
        <v>27</v>
      </c>
      <c r="L1152" t="s">
        <v>1744</v>
      </c>
      <c r="M1152">
        <v>77415</v>
      </c>
      <c r="N1152">
        <v>139</v>
      </c>
      <c r="O1152" t="s">
        <v>29</v>
      </c>
      <c r="P1152" t="s">
        <v>30</v>
      </c>
      <c r="Q1152" t="s">
        <v>31</v>
      </c>
      <c r="R1152">
        <v>40000000</v>
      </c>
      <c r="S1152">
        <v>1998</v>
      </c>
      <c r="T1152">
        <v>6.1</v>
      </c>
      <c r="U1152">
        <v>1.8</v>
      </c>
      <c r="V1152">
        <v>13955614</v>
      </c>
      <c r="W1152" t="s">
        <v>21</v>
      </c>
    </row>
    <row r="1153" spans="1:23" x14ac:dyDescent="0.3">
      <c r="A1153" t="s">
        <v>1745</v>
      </c>
      <c r="B1153">
        <v>70</v>
      </c>
      <c r="C1153">
        <v>98</v>
      </c>
      <c r="D1153">
        <v>54967359</v>
      </c>
      <c r="E1153" t="s">
        <v>24</v>
      </c>
      <c r="F1153" t="s">
        <v>57</v>
      </c>
      <c r="L1153" t="s">
        <v>1746</v>
      </c>
      <c r="M1153">
        <v>52805</v>
      </c>
      <c r="N1153">
        <v>209</v>
      </c>
      <c r="O1153" t="s">
        <v>29</v>
      </c>
      <c r="P1153" t="s">
        <v>30</v>
      </c>
      <c r="Q1153" t="s">
        <v>213</v>
      </c>
      <c r="R1153">
        <v>40000000</v>
      </c>
      <c r="S1153">
        <v>1997</v>
      </c>
      <c r="T1153">
        <v>5.2</v>
      </c>
      <c r="U1153">
        <v>1.6</v>
      </c>
      <c r="V1153">
        <v>14967359</v>
      </c>
      <c r="W1153" t="s">
        <v>21</v>
      </c>
    </row>
    <row r="1154" spans="1:23" x14ac:dyDescent="0.3">
      <c r="A1154" t="s">
        <v>183</v>
      </c>
      <c r="B1154">
        <v>138</v>
      </c>
      <c r="C1154">
        <v>131</v>
      </c>
      <c r="D1154">
        <v>54228104</v>
      </c>
      <c r="E1154" t="s">
        <v>24</v>
      </c>
      <c r="F1154" t="s">
        <v>25</v>
      </c>
      <c r="G1154" t="s">
        <v>55</v>
      </c>
      <c r="H1154" t="s">
        <v>44</v>
      </c>
      <c r="I1154" t="s">
        <v>35</v>
      </c>
      <c r="L1154" t="s">
        <v>1747</v>
      </c>
      <c r="M1154">
        <v>104991</v>
      </c>
      <c r="N1154">
        <v>544</v>
      </c>
      <c r="O1154" t="s">
        <v>29</v>
      </c>
      <c r="P1154" t="s">
        <v>37</v>
      </c>
      <c r="Q1154" t="s">
        <v>31</v>
      </c>
      <c r="R1154">
        <v>35000000</v>
      </c>
      <c r="S1154">
        <v>2002</v>
      </c>
      <c r="T1154">
        <v>7.7</v>
      </c>
      <c r="U1154">
        <v>2.2000000000000002</v>
      </c>
      <c r="V1154">
        <v>19228104</v>
      </c>
      <c r="W1154" t="s">
        <v>21</v>
      </c>
    </row>
    <row r="1155" spans="1:23" x14ac:dyDescent="0.3">
      <c r="A1155" t="s">
        <v>1539</v>
      </c>
      <c r="B1155">
        <v>274</v>
      </c>
      <c r="C1155">
        <v>118</v>
      </c>
      <c r="D1155">
        <v>57981889</v>
      </c>
      <c r="E1155" t="s">
        <v>56</v>
      </c>
      <c r="F1155" t="s">
        <v>55</v>
      </c>
      <c r="G1155" t="s">
        <v>35</v>
      </c>
      <c r="L1155" t="s">
        <v>1748</v>
      </c>
      <c r="M1155">
        <v>173848</v>
      </c>
      <c r="N1155">
        <v>203</v>
      </c>
      <c r="O1155" t="s">
        <v>29</v>
      </c>
      <c r="P1155" t="s">
        <v>30</v>
      </c>
      <c r="Q1155" t="s">
        <v>213</v>
      </c>
      <c r="R1155">
        <v>40000000</v>
      </c>
      <c r="S1155">
        <v>2011</v>
      </c>
      <c r="T1155">
        <v>7.3</v>
      </c>
      <c r="U1155">
        <v>2</v>
      </c>
      <c r="V1155">
        <v>17981889</v>
      </c>
      <c r="W1155" t="s">
        <v>21</v>
      </c>
    </row>
    <row r="1156" spans="1:23" x14ac:dyDescent="0.3">
      <c r="A1156" t="s">
        <v>1391</v>
      </c>
      <c r="B1156">
        <v>349</v>
      </c>
      <c r="C1156">
        <v>113</v>
      </c>
      <c r="D1156">
        <v>61094903</v>
      </c>
      <c r="E1156" t="s">
        <v>24</v>
      </c>
      <c r="F1156" t="s">
        <v>60</v>
      </c>
      <c r="G1156" t="s">
        <v>35</v>
      </c>
      <c r="L1156" t="s">
        <v>1749</v>
      </c>
      <c r="M1156">
        <v>210542</v>
      </c>
      <c r="N1156">
        <v>332</v>
      </c>
      <c r="O1156" t="s">
        <v>29</v>
      </c>
      <c r="P1156" t="s">
        <v>37</v>
      </c>
      <c r="Q1156" t="s">
        <v>31</v>
      </c>
      <c r="R1156">
        <v>30000000</v>
      </c>
      <c r="S1156">
        <v>2011</v>
      </c>
      <c r="T1156">
        <v>6.9</v>
      </c>
      <c r="U1156">
        <v>1.9</v>
      </c>
      <c r="V1156">
        <v>31094903</v>
      </c>
      <c r="W1156" t="s">
        <v>21</v>
      </c>
    </row>
    <row r="1157" spans="1:23" x14ac:dyDescent="0.3">
      <c r="A1157" t="s">
        <v>39</v>
      </c>
      <c r="B1157">
        <v>341</v>
      </c>
      <c r="C1157">
        <v>130</v>
      </c>
      <c r="D1157">
        <v>53082743</v>
      </c>
      <c r="E1157" t="s">
        <v>55</v>
      </c>
      <c r="F1157" t="s">
        <v>60</v>
      </c>
      <c r="G1157" t="s">
        <v>27</v>
      </c>
      <c r="H1157" t="s">
        <v>35</v>
      </c>
      <c r="L1157" t="s">
        <v>1750</v>
      </c>
      <c r="M1157">
        <v>844052</v>
      </c>
      <c r="N1157">
        <v>1100</v>
      </c>
      <c r="O1157" t="s">
        <v>29</v>
      </c>
      <c r="P1157" t="s">
        <v>30</v>
      </c>
      <c r="Q1157" t="s">
        <v>31</v>
      </c>
      <c r="R1157">
        <v>40000000</v>
      </c>
      <c r="S1157">
        <v>2006</v>
      </c>
      <c r="T1157">
        <v>8.5</v>
      </c>
      <c r="U1157">
        <v>2.2000000000000002</v>
      </c>
      <c r="V1157">
        <v>13082743</v>
      </c>
      <c r="W1157" t="s">
        <v>21</v>
      </c>
    </row>
    <row r="1158" spans="1:23" x14ac:dyDescent="0.3">
      <c r="A1158" t="s">
        <v>1223</v>
      </c>
      <c r="B1158">
        <v>196</v>
      </c>
      <c r="C1158">
        <v>116</v>
      </c>
      <c r="D1158">
        <v>54414716</v>
      </c>
      <c r="E1158" t="s">
        <v>48</v>
      </c>
      <c r="F1158" t="s">
        <v>56</v>
      </c>
      <c r="L1158" t="s">
        <v>1751</v>
      </c>
      <c r="M1158">
        <v>114294</v>
      </c>
      <c r="N1158">
        <v>187</v>
      </c>
      <c r="O1158" t="s">
        <v>29</v>
      </c>
      <c r="P1158" t="s">
        <v>30</v>
      </c>
      <c r="Q1158" t="s">
        <v>213</v>
      </c>
      <c r="R1158">
        <v>42000000</v>
      </c>
      <c r="S1158">
        <v>2014</v>
      </c>
      <c r="T1158">
        <v>6.3</v>
      </c>
      <c r="U1158">
        <v>1.9</v>
      </c>
      <c r="V1158">
        <v>12414716</v>
      </c>
      <c r="W1158" t="s">
        <v>21</v>
      </c>
    </row>
    <row r="1159" spans="1:23" x14ac:dyDescent="0.3">
      <c r="A1159" t="s">
        <v>1752</v>
      </c>
      <c r="B1159">
        <v>83</v>
      </c>
      <c r="C1159">
        <v>89</v>
      </c>
      <c r="D1159">
        <v>57011847</v>
      </c>
      <c r="E1159" t="s">
        <v>25</v>
      </c>
      <c r="F1159" t="s">
        <v>47</v>
      </c>
      <c r="G1159" t="s">
        <v>48</v>
      </c>
      <c r="H1159" t="s">
        <v>49</v>
      </c>
      <c r="I1159" t="s">
        <v>27</v>
      </c>
      <c r="L1159" t="s">
        <v>1753</v>
      </c>
      <c r="M1159">
        <v>20615</v>
      </c>
      <c r="N1159">
        <v>44</v>
      </c>
      <c r="O1159" t="s">
        <v>29</v>
      </c>
      <c r="P1159" t="s">
        <v>30</v>
      </c>
      <c r="Q1159" t="s">
        <v>52</v>
      </c>
      <c r="R1159">
        <v>40000000</v>
      </c>
      <c r="S1159">
        <v>2013</v>
      </c>
      <c r="T1159">
        <v>5.9</v>
      </c>
      <c r="U1159">
        <v>1.5</v>
      </c>
      <c r="V1159">
        <v>17011847</v>
      </c>
      <c r="W1159" t="s">
        <v>21</v>
      </c>
    </row>
    <row r="1160" spans="1:23" x14ac:dyDescent="0.3">
      <c r="A1160" t="s">
        <v>883</v>
      </c>
      <c r="B1160">
        <v>283</v>
      </c>
      <c r="C1160">
        <v>139</v>
      </c>
      <c r="D1160">
        <v>50859889</v>
      </c>
      <c r="E1160" t="s">
        <v>24</v>
      </c>
      <c r="F1160" t="s">
        <v>25</v>
      </c>
      <c r="G1160" t="s">
        <v>55</v>
      </c>
      <c r="H1160" t="s">
        <v>35</v>
      </c>
      <c r="L1160" t="s">
        <v>1754</v>
      </c>
      <c r="M1160">
        <v>236000</v>
      </c>
      <c r="N1160">
        <v>1043</v>
      </c>
      <c r="O1160" t="s">
        <v>1755</v>
      </c>
      <c r="P1160" t="s">
        <v>30</v>
      </c>
      <c r="Q1160" t="s">
        <v>213</v>
      </c>
      <c r="R1160">
        <v>40000000</v>
      </c>
      <c r="S1160">
        <v>2006</v>
      </c>
      <c r="T1160">
        <v>7.8</v>
      </c>
      <c r="U1160">
        <v>2.2999999999999998</v>
      </c>
      <c r="V1160">
        <v>10859889</v>
      </c>
      <c r="W1160" t="s">
        <v>21</v>
      </c>
    </row>
    <row r="1161" spans="1:23" x14ac:dyDescent="0.3">
      <c r="A1161" t="s">
        <v>1669</v>
      </c>
      <c r="B1161">
        <v>105</v>
      </c>
      <c r="C1161">
        <v>130</v>
      </c>
      <c r="D1161">
        <v>51185897</v>
      </c>
      <c r="E1161" t="s">
        <v>24</v>
      </c>
      <c r="F1161" t="s">
        <v>25</v>
      </c>
      <c r="G1161" t="s">
        <v>35</v>
      </c>
      <c r="L1161" t="s">
        <v>1756</v>
      </c>
      <c r="M1161">
        <v>69457</v>
      </c>
      <c r="N1161">
        <v>271</v>
      </c>
      <c r="O1161" t="s">
        <v>29</v>
      </c>
      <c r="P1161" t="s">
        <v>37</v>
      </c>
      <c r="Q1161" t="s">
        <v>52</v>
      </c>
      <c r="R1161">
        <v>30000000</v>
      </c>
      <c r="S1161">
        <v>1987</v>
      </c>
      <c r="T1161">
        <v>6.7</v>
      </c>
      <c r="U1161">
        <v>2.2000000000000002</v>
      </c>
      <c r="V1161">
        <v>21185897</v>
      </c>
      <c r="W1161" t="s">
        <v>21</v>
      </c>
    </row>
    <row r="1162" spans="1:23" x14ac:dyDescent="0.3">
      <c r="A1162" t="s">
        <v>1757</v>
      </c>
      <c r="B1162">
        <v>351</v>
      </c>
      <c r="C1162">
        <v>107</v>
      </c>
      <c r="D1162">
        <v>52000688</v>
      </c>
      <c r="E1162" t="s">
        <v>24</v>
      </c>
      <c r="F1162" t="s">
        <v>25</v>
      </c>
      <c r="G1162" t="s">
        <v>27</v>
      </c>
      <c r="H1162" t="s">
        <v>35</v>
      </c>
      <c r="L1162" t="s">
        <v>1758</v>
      </c>
      <c r="M1162">
        <v>171418</v>
      </c>
      <c r="N1162">
        <v>619</v>
      </c>
      <c r="O1162" t="s">
        <v>29</v>
      </c>
      <c r="P1162" t="s">
        <v>30</v>
      </c>
      <c r="Q1162" t="s">
        <v>213</v>
      </c>
      <c r="R1162">
        <v>40000000</v>
      </c>
      <c r="S1162">
        <v>2010</v>
      </c>
      <c r="T1162">
        <v>6.4</v>
      </c>
      <c r="U1162">
        <v>1.8</v>
      </c>
      <c r="V1162">
        <v>12000688</v>
      </c>
      <c r="W1162" t="s">
        <v>21</v>
      </c>
    </row>
    <row r="1163" spans="1:23" x14ac:dyDescent="0.3">
      <c r="A1163" t="s">
        <v>745</v>
      </c>
      <c r="B1163">
        <v>16</v>
      </c>
      <c r="C1163">
        <v>116</v>
      </c>
      <c r="D1163">
        <v>49851591</v>
      </c>
      <c r="E1163" t="s">
        <v>48</v>
      </c>
      <c r="F1163" t="s">
        <v>56</v>
      </c>
      <c r="G1163" t="s">
        <v>44</v>
      </c>
      <c r="L1163" t="s">
        <v>1759</v>
      </c>
      <c r="M1163">
        <v>7900</v>
      </c>
      <c r="N1163">
        <v>34</v>
      </c>
      <c r="O1163" t="s">
        <v>29</v>
      </c>
      <c r="P1163" t="s">
        <v>30</v>
      </c>
      <c r="Q1163" t="s">
        <v>52</v>
      </c>
      <c r="R1163">
        <v>40000000</v>
      </c>
      <c r="S1163">
        <v>1986</v>
      </c>
      <c r="T1163">
        <v>5.9</v>
      </c>
      <c r="U1163">
        <v>1.9</v>
      </c>
      <c r="V1163">
        <v>9851591</v>
      </c>
      <c r="W1163" t="s">
        <v>21</v>
      </c>
    </row>
    <row r="1164" spans="1:23" x14ac:dyDescent="0.3">
      <c r="A1164" t="s">
        <v>1198</v>
      </c>
      <c r="B1164">
        <v>195</v>
      </c>
      <c r="C1164">
        <v>96</v>
      </c>
      <c r="D1164">
        <v>47781388</v>
      </c>
      <c r="E1164" t="s">
        <v>60</v>
      </c>
      <c r="F1164" t="s">
        <v>35</v>
      </c>
      <c r="L1164" t="s">
        <v>1760</v>
      </c>
      <c r="M1164">
        <v>147504</v>
      </c>
      <c r="N1164">
        <v>531</v>
      </c>
      <c r="O1164" t="s">
        <v>29</v>
      </c>
      <c r="P1164" t="s">
        <v>30</v>
      </c>
      <c r="Q1164" t="s">
        <v>31</v>
      </c>
      <c r="R1164">
        <v>40000000</v>
      </c>
      <c r="S1164">
        <v>2004</v>
      </c>
      <c r="T1164">
        <v>6.6</v>
      </c>
      <c r="U1164">
        <v>1.6</v>
      </c>
      <c r="V1164">
        <v>7781388</v>
      </c>
      <c r="W1164" t="s">
        <v>21</v>
      </c>
    </row>
    <row r="1165" spans="1:23" x14ac:dyDescent="0.3">
      <c r="A1165" t="s">
        <v>1761</v>
      </c>
      <c r="B1165">
        <v>175</v>
      </c>
      <c r="C1165">
        <v>99</v>
      </c>
      <c r="D1165">
        <v>52320979</v>
      </c>
      <c r="E1165" t="s">
        <v>55</v>
      </c>
      <c r="F1165" t="s">
        <v>26</v>
      </c>
      <c r="G1165" t="s">
        <v>44</v>
      </c>
      <c r="L1165" t="s">
        <v>1762</v>
      </c>
      <c r="M1165">
        <v>114321</v>
      </c>
      <c r="N1165">
        <v>548</v>
      </c>
      <c r="O1165" t="s">
        <v>29</v>
      </c>
      <c r="P1165" t="s">
        <v>30</v>
      </c>
      <c r="Q1165" t="s">
        <v>52</v>
      </c>
      <c r="R1165">
        <v>40000000</v>
      </c>
      <c r="S1165">
        <v>2006</v>
      </c>
      <c r="T1165">
        <v>6.8</v>
      </c>
      <c r="U1165">
        <v>1.6</v>
      </c>
      <c r="V1165">
        <v>12320979</v>
      </c>
      <c r="W1165" t="s">
        <v>21</v>
      </c>
    </row>
    <row r="1166" spans="1:23" x14ac:dyDescent="0.3">
      <c r="A1166" t="s">
        <v>1195</v>
      </c>
      <c r="B1166">
        <v>193</v>
      </c>
      <c r="C1166">
        <v>104</v>
      </c>
      <c r="D1166">
        <v>47806295</v>
      </c>
      <c r="E1166" t="s">
        <v>57</v>
      </c>
      <c r="F1166" t="s">
        <v>60</v>
      </c>
      <c r="G1166" t="s">
        <v>35</v>
      </c>
      <c r="L1166" t="s">
        <v>1763</v>
      </c>
      <c r="M1166">
        <v>87447</v>
      </c>
      <c r="N1166">
        <v>371</v>
      </c>
      <c r="O1166" t="s">
        <v>29</v>
      </c>
      <c r="P1166" t="s">
        <v>30</v>
      </c>
      <c r="Q1166" t="s">
        <v>31</v>
      </c>
      <c r="R1166">
        <v>43000000</v>
      </c>
      <c r="S1166">
        <v>2005</v>
      </c>
      <c r="T1166">
        <v>6.5</v>
      </c>
      <c r="U1166">
        <v>1.7</v>
      </c>
      <c r="V1166">
        <v>4806295</v>
      </c>
      <c r="W1166" t="s">
        <v>21</v>
      </c>
    </row>
    <row r="1167" spans="1:23" x14ac:dyDescent="0.3">
      <c r="A1167" t="s">
        <v>1764</v>
      </c>
      <c r="B1167">
        <v>169</v>
      </c>
      <c r="C1167">
        <v>105</v>
      </c>
      <c r="D1167">
        <v>51853450</v>
      </c>
      <c r="E1167" t="s">
        <v>48</v>
      </c>
      <c r="F1167" t="s">
        <v>55</v>
      </c>
      <c r="G1167" t="s">
        <v>49</v>
      </c>
      <c r="H1167" t="s">
        <v>26</v>
      </c>
      <c r="L1167" t="s">
        <v>1765</v>
      </c>
      <c r="M1167">
        <v>37398</v>
      </c>
      <c r="N1167">
        <v>110</v>
      </c>
      <c r="O1167" t="s">
        <v>29</v>
      </c>
      <c r="P1167" t="s">
        <v>30</v>
      </c>
      <c r="Q1167" t="s">
        <v>52</v>
      </c>
      <c r="R1167">
        <v>25000000</v>
      </c>
      <c r="S1167">
        <v>2012</v>
      </c>
      <c r="T1167">
        <v>6.6</v>
      </c>
      <c r="U1167">
        <v>1.8</v>
      </c>
      <c r="V1167">
        <v>26853450</v>
      </c>
      <c r="W1167" t="s">
        <v>21</v>
      </c>
    </row>
    <row r="1168" spans="1:23" x14ac:dyDescent="0.3">
      <c r="A1168" t="s">
        <v>1766</v>
      </c>
      <c r="B1168">
        <v>128</v>
      </c>
      <c r="C1168">
        <v>101</v>
      </c>
      <c r="D1168">
        <v>46012734</v>
      </c>
      <c r="E1168" t="s">
        <v>48</v>
      </c>
      <c r="F1168" t="s">
        <v>44</v>
      </c>
      <c r="L1168" t="s">
        <v>1767</v>
      </c>
      <c r="M1168">
        <v>54421</v>
      </c>
      <c r="N1168">
        <v>101</v>
      </c>
      <c r="O1168" t="s">
        <v>29</v>
      </c>
      <c r="P1168" t="s">
        <v>30</v>
      </c>
      <c r="Q1168" t="s">
        <v>31</v>
      </c>
      <c r="R1168">
        <v>40000000</v>
      </c>
      <c r="S1168">
        <v>2008</v>
      </c>
      <c r="T1168">
        <v>5.8</v>
      </c>
      <c r="U1168">
        <v>1.7</v>
      </c>
      <c r="V1168">
        <v>6012734</v>
      </c>
      <c r="W1168" t="s">
        <v>21</v>
      </c>
    </row>
    <row r="1169" spans="1:23" x14ac:dyDescent="0.3">
      <c r="A1169" t="s">
        <v>1004</v>
      </c>
      <c r="B1169">
        <v>249</v>
      </c>
      <c r="C1169">
        <v>134</v>
      </c>
      <c r="D1169">
        <v>47034272</v>
      </c>
      <c r="E1169" t="s">
        <v>242</v>
      </c>
      <c r="F1169" t="s">
        <v>55</v>
      </c>
      <c r="G1169" t="s">
        <v>59</v>
      </c>
      <c r="H1169" t="s">
        <v>50</v>
      </c>
      <c r="L1169" t="s">
        <v>1768</v>
      </c>
      <c r="M1169">
        <v>25465</v>
      </c>
      <c r="N1169">
        <v>190</v>
      </c>
      <c r="O1169" t="s">
        <v>29</v>
      </c>
      <c r="P1169" t="s">
        <v>30</v>
      </c>
      <c r="Q1169" t="s">
        <v>213</v>
      </c>
      <c r="R1169">
        <v>40000000</v>
      </c>
      <c r="S1169">
        <v>2014</v>
      </c>
      <c r="T1169">
        <v>6.9</v>
      </c>
      <c r="U1169">
        <v>2.2000000000000002</v>
      </c>
      <c r="V1169">
        <v>7034272</v>
      </c>
      <c r="W1169" t="s">
        <v>21</v>
      </c>
    </row>
    <row r="1170" spans="1:23" x14ac:dyDescent="0.3">
      <c r="A1170" t="s">
        <v>1309</v>
      </c>
      <c r="B1170">
        <v>91</v>
      </c>
      <c r="C1170">
        <v>135</v>
      </c>
      <c r="D1170">
        <v>45856732</v>
      </c>
      <c r="E1170" t="s">
        <v>56</v>
      </c>
      <c r="F1170" t="s">
        <v>55</v>
      </c>
      <c r="G1170" t="s">
        <v>35</v>
      </c>
      <c r="L1170" t="s">
        <v>1769</v>
      </c>
      <c r="M1170">
        <v>46221</v>
      </c>
      <c r="N1170">
        <v>141</v>
      </c>
      <c r="O1170" t="s">
        <v>29</v>
      </c>
      <c r="P1170" t="s">
        <v>30</v>
      </c>
      <c r="Q1170" t="s">
        <v>31</v>
      </c>
      <c r="R1170">
        <v>40000000</v>
      </c>
      <c r="S1170">
        <v>1997</v>
      </c>
      <c r="T1170">
        <v>7.1</v>
      </c>
      <c r="U1170">
        <v>2.2000000000000002</v>
      </c>
      <c r="V1170">
        <v>5856732</v>
      </c>
      <c r="W1170" t="s">
        <v>21</v>
      </c>
    </row>
    <row r="1171" spans="1:23" x14ac:dyDescent="0.3">
      <c r="A1171" t="s">
        <v>1598</v>
      </c>
      <c r="B1171">
        <v>207</v>
      </c>
      <c r="C1171">
        <v>98</v>
      </c>
      <c r="D1171">
        <v>59588068</v>
      </c>
      <c r="E1171" t="s">
        <v>57</v>
      </c>
      <c r="F1171" t="s">
        <v>60</v>
      </c>
      <c r="G1171" t="s">
        <v>35</v>
      </c>
      <c r="L1171" t="s">
        <v>1770</v>
      </c>
      <c r="M1171">
        <v>89557</v>
      </c>
      <c r="N1171">
        <v>376</v>
      </c>
      <c r="O1171" t="s">
        <v>29</v>
      </c>
      <c r="P1171" t="s">
        <v>30</v>
      </c>
      <c r="Q1171" t="s">
        <v>213</v>
      </c>
      <c r="R1171">
        <v>40000000</v>
      </c>
      <c r="S1171">
        <v>2003</v>
      </c>
      <c r="T1171">
        <v>5.8</v>
      </c>
      <c r="U1171">
        <v>1.6</v>
      </c>
      <c r="V1171">
        <v>19588068</v>
      </c>
      <c r="W1171" t="s">
        <v>21</v>
      </c>
    </row>
    <row r="1172" spans="1:23" x14ac:dyDescent="0.3">
      <c r="A1172" t="s">
        <v>149</v>
      </c>
      <c r="B1172">
        <v>77</v>
      </c>
      <c r="C1172">
        <v>155</v>
      </c>
      <c r="D1172">
        <v>44175394</v>
      </c>
      <c r="E1172" t="s">
        <v>55</v>
      </c>
      <c r="F1172" t="s">
        <v>54</v>
      </c>
      <c r="L1172" t="s">
        <v>1771</v>
      </c>
      <c r="M1172">
        <v>56509</v>
      </c>
      <c r="N1172">
        <v>227</v>
      </c>
      <c r="O1172" t="s">
        <v>29</v>
      </c>
      <c r="P1172" t="s">
        <v>30</v>
      </c>
      <c r="Q1172" t="s">
        <v>213</v>
      </c>
      <c r="R1172">
        <v>36000000</v>
      </c>
      <c r="S1172">
        <v>1997</v>
      </c>
      <c r="T1172">
        <v>7.2</v>
      </c>
      <c r="U1172">
        <v>2.6</v>
      </c>
      <c r="V1172">
        <v>8175394</v>
      </c>
      <c r="W1172" t="s">
        <v>21</v>
      </c>
    </row>
    <row r="1173" spans="1:23" x14ac:dyDescent="0.3">
      <c r="A1173" t="s">
        <v>390</v>
      </c>
      <c r="B1173">
        <v>25</v>
      </c>
      <c r="C1173">
        <v>106</v>
      </c>
      <c r="D1173">
        <v>45500797</v>
      </c>
      <c r="E1173" t="s">
        <v>25</v>
      </c>
      <c r="F1173" t="s">
        <v>55</v>
      </c>
      <c r="G1173" t="s">
        <v>44</v>
      </c>
      <c r="L1173" t="s">
        <v>1772</v>
      </c>
      <c r="M1173">
        <v>17443</v>
      </c>
      <c r="N1173">
        <v>56</v>
      </c>
      <c r="O1173" t="s">
        <v>29</v>
      </c>
      <c r="P1173" t="s">
        <v>30</v>
      </c>
      <c r="Q1173" t="s">
        <v>31</v>
      </c>
      <c r="R1173">
        <v>40000000</v>
      </c>
      <c r="S1173">
        <v>1992</v>
      </c>
      <c r="T1173">
        <v>6</v>
      </c>
      <c r="U1173">
        <v>1.8</v>
      </c>
      <c r="V1173">
        <v>5500797</v>
      </c>
      <c r="W1173" t="s">
        <v>21</v>
      </c>
    </row>
    <row r="1174" spans="1:23" x14ac:dyDescent="0.3">
      <c r="A1174" t="s">
        <v>1773</v>
      </c>
      <c r="B1174">
        <v>211</v>
      </c>
      <c r="C1174">
        <v>102</v>
      </c>
      <c r="D1174">
        <v>41797066</v>
      </c>
      <c r="E1174" t="s">
        <v>24</v>
      </c>
      <c r="F1174" t="s">
        <v>57</v>
      </c>
      <c r="G1174" t="s">
        <v>27</v>
      </c>
      <c r="H1174" t="s">
        <v>35</v>
      </c>
      <c r="L1174" t="s">
        <v>1774</v>
      </c>
      <c r="M1174">
        <v>92789</v>
      </c>
      <c r="N1174">
        <v>998</v>
      </c>
      <c r="O1174" t="s">
        <v>29</v>
      </c>
      <c r="P1174" t="s">
        <v>30</v>
      </c>
      <c r="Q1174" t="s">
        <v>213</v>
      </c>
      <c r="R1174">
        <v>40000000</v>
      </c>
      <c r="S1174">
        <v>2007</v>
      </c>
      <c r="T1174">
        <v>4.7</v>
      </c>
      <c r="U1174">
        <v>1.7</v>
      </c>
      <c r="V1174">
        <v>1797066</v>
      </c>
      <c r="W1174" t="s">
        <v>21</v>
      </c>
    </row>
    <row r="1175" spans="1:23" x14ac:dyDescent="0.3">
      <c r="A1175" t="s">
        <v>1155</v>
      </c>
      <c r="B1175">
        <v>19</v>
      </c>
      <c r="C1175">
        <v>95</v>
      </c>
      <c r="D1175">
        <v>38087756</v>
      </c>
      <c r="E1175" t="s">
        <v>48</v>
      </c>
      <c r="F1175" t="s">
        <v>49</v>
      </c>
      <c r="L1175" t="s">
        <v>1775</v>
      </c>
      <c r="M1175">
        <v>49612</v>
      </c>
      <c r="N1175">
        <v>39</v>
      </c>
      <c r="O1175" t="s">
        <v>29</v>
      </c>
      <c r="P1175" t="s">
        <v>30</v>
      </c>
      <c r="Q1175" t="s">
        <v>52</v>
      </c>
      <c r="R1175">
        <v>40000000</v>
      </c>
      <c r="S1175">
        <v>1994</v>
      </c>
      <c r="T1175">
        <v>5.2</v>
      </c>
      <c r="U1175">
        <v>1.6</v>
      </c>
      <c r="V1175">
        <v>-1912244</v>
      </c>
      <c r="W1175" t="s">
        <v>38</v>
      </c>
    </row>
    <row r="1176" spans="1:23" x14ac:dyDescent="0.3">
      <c r="A1176" t="s">
        <v>1776</v>
      </c>
      <c r="B1176">
        <v>101</v>
      </c>
      <c r="C1176">
        <v>103</v>
      </c>
      <c r="D1176">
        <v>37752931</v>
      </c>
      <c r="E1176" t="s">
        <v>55</v>
      </c>
      <c r="F1176" t="s">
        <v>44</v>
      </c>
      <c r="L1176" t="s">
        <v>1777</v>
      </c>
      <c r="M1176">
        <v>20201</v>
      </c>
      <c r="N1176">
        <v>180</v>
      </c>
      <c r="O1176" t="s">
        <v>29</v>
      </c>
      <c r="P1176" t="s">
        <v>30</v>
      </c>
      <c r="Q1176" t="s">
        <v>31</v>
      </c>
      <c r="R1176">
        <v>40000000</v>
      </c>
      <c r="S1176">
        <v>2000</v>
      </c>
      <c r="T1176">
        <v>5.5</v>
      </c>
      <c r="U1176">
        <v>1.7</v>
      </c>
      <c r="V1176">
        <v>-2247069</v>
      </c>
      <c r="W1176" t="s">
        <v>38</v>
      </c>
    </row>
    <row r="1177" spans="1:23" x14ac:dyDescent="0.3">
      <c r="A1177" t="s">
        <v>1778</v>
      </c>
      <c r="B1177">
        <v>342</v>
      </c>
      <c r="C1177">
        <v>109</v>
      </c>
      <c r="D1177">
        <v>37371385</v>
      </c>
      <c r="E1177" t="s">
        <v>25</v>
      </c>
      <c r="F1177" t="s">
        <v>48</v>
      </c>
      <c r="G1177" t="s">
        <v>27</v>
      </c>
      <c r="L1177" t="s">
        <v>1779</v>
      </c>
      <c r="M1177">
        <v>192462</v>
      </c>
      <c r="N1177">
        <v>334</v>
      </c>
      <c r="O1177" t="s">
        <v>29</v>
      </c>
      <c r="P1177" t="s">
        <v>30</v>
      </c>
      <c r="Q1177" t="s">
        <v>213</v>
      </c>
      <c r="R1177">
        <v>40000000</v>
      </c>
      <c r="S1177">
        <v>2011</v>
      </c>
      <c r="T1177">
        <v>7</v>
      </c>
      <c r="U1177">
        <v>1.8</v>
      </c>
      <c r="V1177">
        <v>-2628615</v>
      </c>
      <c r="W1177" t="s">
        <v>38</v>
      </c>
    </row>
    <row r="1178" spans="1:23" x14ac:dyDescent="0.3">
      <c r="A1178" t="s">
        <v>1697</v>
      </c>
      <c r="B1178">
        <v>147</v>
      </c>
      <c r="C1178">
        <v>95</v>
      </c>
      <c r="D1178">
        <v>37101011</v>
      </c>
      <c r="E1178" t="s">
        <v>48</v>
      </c>
      <c r="F1178" t="s">
        <v>55</v>
      </c>
      <c r="L1178" t="s">
        <v>1780</v>
      </c>
      <c r="M1178">
        <v>30394</v>
      </c>
      <c r="N1178">
        <v>103</v>
      </c>
      <c r="O1178" t="s">
        <v>29</v>
      </c>
      <c r="P1178" t="s">
        <v>30</v>
      </c>
      <c r="Q1178" t="s">
        <v>31</v>
      </c>
      <c r="R1178">
        <v>40000000</v>
      </c>
      <c r="S1178">
        <v>2012</v>
      </c>
      <c r="T1178">
        <v>5.8</v>
      </c>
      <c r="U1178">
        <v>1.6</v>
      </c>
      <c r="V1178">
        <v>-2898989</v>
      </c>
      <c r="W1178" t="s">
        <v>38</v>
      </c>
    </row>
    <row r="1179" spans="1:23" x14ac:dyDescent="0.3">
      <c r="A1179" t="s">
        <v>1715</v>
      </c>
      <c r="B1179">
        <v>420</v>
      </c>
      <c r="C1179">
        <v>111</v>
      </c>
      <c r="D1179">
        <v>38176892</v>
      </c>
      <c r="E1179" t="s">
        <v>57</v>
      </c>
      <c r="F1179" t="s">
        <v>60</v>
      </c>
      <c r="L1179" t="s">
        <v>1781</v>
      </c>
      <c r="M1179">
        <v>104119</v>
      </c>
      <c r="N1179">
        <v>518</v>
      </c>
      <c r="O1179" t="s">
        <v>29</v>
      </c>
      <c r="P1179" t="s">
        <v>30</v>
      </c>
      <c r="Q1179" t="s">
        <v>213</v>
      </c>
      <c r="R1179">
        <v>40000000</v>
      </c>
      <c r="S1179">
        <v>2011</v>
      </c>
      <c r="T1179">
        <v>6.2</v>
      </c>
      <c r="U1179">
        <v>1.8</v>
      </c>
      <c r="V1179">
        <v>-1823108</v>
      </c>
      <c r="W1179" t="s">
        <v>38</v>
      </c>
    </row>
    <row r="1180" spans="1:23" x14ac:dyDescent="0.3">
      <c r="A1180" t="s">
        <v>394</v>
      </c>
      <c r="B1180">
        <v>138</v>
      </c>
      <c r="C1180">
        <v>123</v>
      </c>
      <c r="D1180">
        <v>36283504</v>
      </c>
      <c r="E1180" t="s">
        <v>60</v>
      </c>
      <c r="F1180" t="s">
        <v>35</v>
      </c>
      <c r="L1180" t="s">
        <v>1782</v>
      </c>
      <c r="M1180">
        <v>104564</v>
      </c>
      <c r="N1180">
        <v>587</v>
      </c>
      <c r="O1180" t="s">
        <v>29</v>
      </c>
      <c r="P1180" t="s">
        <v>244</v>
      </c>
      <c r="Q1180" t="s">
        <v>213</v>
      </c>
      <c r="R1180">
        <v>40000000</v>
      </c>
      <c r="S1180">
        <v>1999</v>
      </c>
      <c r="T1180">
        <v>6.5</v>
      </c>
      <c r="U1180">
        <v>2</v>
      </c>
      <c r="V1180">
        <v>-3716496</v>
      </c>
      <c r="W1180" t="s">
        <v>38</v>
      </c>
    </row>
    <row r="1181" spans="1:23" x14ac:dyDescent="0.3">
      <c r="A1181" t="s">
        <v>241</v>
      </c>
      <c r="B1181">
        <v>82</v>
      </c>
      <c r="C1181">
        <v>140</v>
      </c>
      <c r="D1181">
        <v>35183792</v>
      </c>
      <c r="E1181" t="s">
        <v>242</v>
      </c>
      <c r="F1181" t="s">
        <v>55</v>
      </c>
      <c r="G1181" t="s">
        <v>59</v>
      </c>
      <c r="H1181" t="s">
        <v>50</v>
      </c>
      <c r="L1181" t="s">
        <v>1783</v>
      </c>
      <c r="M1181">
        <v>68159</v>
      </c>
      <c r="N1181">
        <v>209</v>
      </c>
      <c r="O1181" t="s">
        <v>29</v>
      </c>
      <c r="P1181" t="s">
        <v>30</v>
      </c>
      <c r="Q1181" t="s">
        <v>213</v>
      </c>
      <c r="R1181">
        <v>38000000</v>
      </c>
      <c r="S1181">
        <v>1991</v>
      </c>
      <c r="T1181">
        <v>7.2</v>
      </c>
      <c r="U1181">
        <v>2.2999999999999998</v>
      </c>
      <c r="V1181">
        <v>-2816208</v>
      </c>
      <c r="W1181" t="s">
        <v>38</v>
      </c>
    </row>
    <row r="1182" spans="1:23" x14ac:dyDescent="0.3">
      <c r="A1182" t="s">
        <v>1784</v>
      </c>
      <c r="B1182">
        <v>201</v>
      </c>
      <c r="C1182">
        <v>94</v>
      </c>
      <c r="D1182">
        <v>38543473</v>
      </c>
      <c r="E1182" t="s">
        <v>48</v>
      </c>
      <c r="L1182" t="s">
        <v>1785</v>
      </c>
      <c r="M1182">
        <v>84382</v>
      </c>
      <c r="N1182">
        <v>158</v>
      </c>
      <c r="O1182" t="s">
        <v>29</v>
      </c>
      <c r="P1182" t="s">
        <v>30</v>
      </c>
      <c r="Q1182" t="s">
        <v>213</v>
      </c>
      <c r="R1182">
        <v>40000000</v>
      </c>
      <c r="S1182">
        <v>2014</v>
      </c>
      <c r="T1182">
        <v>5.0999999999999996</v>
      </c>
      <c r="U1182">
        <v>1.6</v>
      </c>
      <c r="V1182">
        <v>-1456527</v>
      </c>
      <c r="W1182" t="s">
        <v>38</v>
      </c>
    </row>
    <row r="1183" spans="1:23" x14ac:dyDescent="0.3">
      <c r="A1183" t="s">
        <v>1786</v>
      </c>
      <c r="B1183">
        <v>82</v>
      </c>
      <c r="C1183">
        <v>94</v>
      </c>
      <c r="D1183">
        <v>36037909</v>
      </c>
      <c r="E1183" t="s">
        <v>48</v>
      </c>
      <c r="F1183" t="s">
        <v>55</v>
      </c>
      <c r="L1183" t="s">
        <v>1787</v>
      </c>
      <c r="M1183">
        <v>10132</v>
      </c>
      <c r="N1183">
        <v>130</v>
      </c>
      <c r="O1183" t="s">
        <v>29</v>
      </c>
      <c r="P1183" t="s">
        <v>244</v>
      </c>
      <c r="Q1183" t="s">
        <v>31</v>
      </c>
      <c r="R1183">
        <v>60000000</v>
      </c>
      <c r="S1183">
        <v>2000</v>
      </c>
      <c r="T1183">
        <v>4.7</v>
      </c>
      <c r="U1183">
        <v>1.6</v>
      </c>
      <c r="V1183">
        <v>-23962091</v>
      </c>
      <c r="W1183" t="s">
        <v>38</v>
      </c>
    </row>
    <row r="1184" spans="1:23" x14ac:dyDescent="0.3">
      <c r="A1184" t="s">
        <v>1426</v>
      </c>
      <c r="B1184">
        <v>277</v>
      </c>
      <c r="C1184">
        <v>92</v>
      </c>
      <c r="D1184">
        <v>42575718</v>
      </c>
      <c r="E1184" t="s">
        <v>57</v>
      </c>
      <c r="L1184" t="s">
        <v>1788</v>
      </c>
      <c r="M1184">
        <v>83788</v>
      </c>
      <c r="N1184">
        <v>227</v>
      </c>
      <c r="O1184" t="s">
        <v>29</v>
      </c>
      <c r="P1184" t="s">
        <v>30</v>
      </c>
      <c r="Q1184" t="s">
        <v>213</v>
      </c>
      <c r="R1184">
        <v>40000000</v>
      </c>
      <c r="S1184">
        <v>2011</v>
      </c>
      <c r="T1184">
        <v>5.9</v>
      </c>
      <c r="U1184">
        <v>1.5</v>
      </c>
      <c r="V1184">
        <v>2575718</v>
      </c>
      <c r="W1184" t="s">
        <v>21</v>
      </c>
    </row>
    <row r="1185" spans="1:23" x14ac:dyDescent="0.3">
      <c r="A1185" t="s">
        <v>1789</v>
      </c>
      <c r="B1185">
        <v>90</v>
      </c>
      <c r="C1185">
        <v>102</v>
      </c>
      <c r="D1185">
        <v>33864342</v>
      </c>
      <c r="E1185" t="s">
        <v>48</v>
      </c>
      <c r="F1185" t="s">
        <v>56</v>
      </c>
      <c r="G1185" t="s">
        <v>44</v>
      </c>
      <c r="L1185" t="s">
        <v>1790</v>
      </c>
      <c r="M1185">
        <v>29968</v>
      </c>
      <c r="N1185">
        <v>117</v>
      </c>
      <c r="O1185" t="s">
        <v>29</v>
      </c>
      <c r="P1185" t="s">
        <v>37</v>
      </c>
      <c r="Q1185" t="s">
        <v>31</v>
      </c>
      <c r="R1185">
        <v>40000000</v>
      </c>
      <c r="S1185">
        <v>1999</v>
      </c>
      <c r="T1185">
        <v>5.8</v>
      </c>
      <c r="U1185">
        <v>1.7</v>
      </c>
      <c r="V1185">
        <v>-6135658</v>
      </c>
      <c r="W1185" t="s">
        <v>38</v>
      </c>
    </row>
    <row r="1186" spans="1:23" x14ac:dyDescent="0.3">
      <c r="A1186" t="s">
        <v>711</v>
      </c>
      <c r="B1186">
        <v>157</v>
      </c>
      <c r="C1186">
        <v>123</v>
      </c>
      <c r="D1186">
        <v>33508922</v>
      </c>
      <c r="E1186" t="s">
        <v>55</v>
      </c>
      <c r="L1186" t="s">
        <v>1791</v>
      </c>
      <c r="M1186">
        <v>95860</v>
      </c>
      <c r="N1186">
        <v>660</v>
      </c>
      <c r="O1186" t="s">
        <v>29</v>
      </c>
      <c r="P1186" t="s">
        <v>30</v>
      </c>
      <c r="Q1186" t="s">
        <v>31</v>
      </c>
      <c r="R1186">
        <v>40000000</v>
      </c>
      <c r="S1186">
        <v>2000</v>
      </c>
      <c r="T1186">
        <v>7.2</v>
      </c>
      <c r="U1186">
        <v>2</v>
      </c>
      <c r="V1186">
        <v>-6491078</v>
      </c>
      <c r="W1186" t="s">
        <v>38</v>
      </c>
    </row>
    <row r="1187" spans="1:23" x14ac:dyDescent="0.3">
      <c r="A1187" t="s">
        <v>949</v>
      </c>
      <c r="B1187">
        <v>124</v>
      </c>
      <c r="C1187">
        <v>104</v>
      </c>
      <c r="D1187">
        <v>42071069</v>
      </c>
      <c r="E1187" t="s">
        <v>48</v>
      </c>
      <c r="F1187" t="s">
        <v>55</v>
      </c>
      <c r="G1187" t="s">
        <v>44</v>
      </c>
      <c r="H1187" t="s">
        <v>61</v>
      </c>
      <c r="L1187" t="s">
        <v>1792</v>
      </c>
      <c r="M1187">
        <v>36223</v>
      </c>
      <c r="N1187">
        <v>208</v>
      </c>
      <c r="O1187" t="s">
        <v>29</v>
      </c>
      <c r="P1187" t="s">
        <v>30</v>
      </c>
      <c r="Q1187" t="s">
        <v>31</v>
      </c>
      <c r="R1187">
        <v>30000000</v>
      </c>
      <c r="S1187">
        <v>2005</v>
      </c>
      <c r="T1187">
        <v>6.2</v>
      </c>
      <c r="U1187">
        <v>1.7</v>
      </c>
      <c r="V1187">
        <v>12071069</v>
      </c>
      <c r="W1187" t="s">
        <v>21</v>
      </c>
    </row>
    <row r="1188" spans="1:23" x14ac:dyDescent="0.3">
      <c r="A1188" t="s">
        <v>766</v>
      </c>
      <c r="B1188">
        <v>146</v>
      </c>
      <c r="C1188">
        <v>102</v>
      </c>
      <c r="D1188">
        <v>32853640</v>
      </c>
      <c r="E1188" t="s">
        <v>48</v>
      </c>
      <c r="F1188" t="s">
        <v>55</v>
      </c>
      <c r="L1188" t="s">
        <v>1793</v>
      </c>
      <c r="M1188">
        <v>50199</v>
      </c>
      <c r="N1188">
        <v>101</v>
      </c>
      <c r="O1188" t="s">
        <v>29</v>
      </c>
      <c r="P1188" t="s">
        <v>30</v>
      </c>
      <c r="Q1188" t="s">
        <v>31</v>
      </c>
      <c r="R1188">
        <v>40000000</v>
      </c>
      <c r="S1188">
        <v>2008</v>
      </c>
      <c r="T1188">
        <v>5.7</v>
      </c>
      <c r="U1188">
        <v>1.7</v>
      </c>
      <c r="V1188">
        <v>-7146360</v>
      </c>
      <c r="W1188" t="s">
        <v>38</v>
      </c>
    </row>
    <row r="1189" spans="1:23" x14ac:dyDescent="0.3">
      <c r="A1189" t="s">
        <v>967</v>
      </c>
      <c r="B1189">
        <v>303</v>
      </c>
      <c r="C1189">
        <v>136</v>
      </c>
      <c r="D1189">
        <v>42615685</v>
      </c>
      <c r="E1189" t="s">
        <v>48</v>
      </c>
      <c r="F1189" t="s">
        <v>53</v>
      </c>
      <c r="L1189" t="s">
        <v>1794</v>
      </c>
      <c r="M1189">
        <v>136093</v>
      </c>
      <c r="N1189">
        <v>416</v>
      </c>
      <c r="O1189" t="s">
        <v>29</v>
      </c>
      <c r="P1189" t="s">
        <v>30</v>
      </c>
      <c r="Q1189" t="s">
        <v>213</v>
      </c>
      <c r="R1189">
        <v>40000000</v>
      </c>
      <c r="S1189">
        <v>2014</v>
      </c>
      <c r="T1189">
        <v>6.1</v>
      </c>
      <c r="U1189">
        <v>2.2999999999999998</v>
      </c>
      <c r="V1189">
        <v>2615685</v>
      </c>
      <c r="W1189" t="s">
        <v>21</v>
      </c>
    </row>
    <row r="1190" spans="1:23" x14ac:dyDescent="0.3">
      <c r="A1190" t="s">
        <v>1579</v>
      </c>
      <c r="B1190">
        <v>70</v>
      </c>
      <c r="C1190">
        <v>93</v>
      </c>
      <c r="D1190">
        <v>32055248</v>
      </c>
      <c r="E1190" t="s">
        <v>24</v>
      </c>
      <c r="F1190" t="s">
        <v>25</v>
      </c>
      <c r="G1190" t="s">
        <v>56</v>
      </c>
      <c r="H1190" t="s">
        <v>26</v>
      </c>
      <c r="I1190" t="s">
        <v>60</v>
      </c>
      <c r="J1190" t="s">
        <v>35</v>
      </c>
      <c r="L1190" t="s">
        <v>1795</v>
      </c>
      <c r="M1190">
        <v>18723</v>
      </c>
      <c r="N1190">
        <v>146</v>
      </c>
      <c r="O1190" t="s">
        <v>29</v>
      </c>
      <c r="P1190" t="s">
        <v>30</v>
      </c>
      <c r="Q1190" t="s">
        <v>31</v>
      </c>
      <c r="R1190">
        <v>25000000</v>
      </c>
      <c r="S1190">
        <v>1994</v>
      </c>
      <c r="T1190">
        <v>6</v>
      </c>
      <c r="U1190">
        <v>1.6</v>
      </c>
      <c r="V1190">
        <v>7055248</v>
      </c>
      <c r="W1190" t="s">
        <v>21</v>
      </c>
    </row>
    <row r="1191" spans="1:23" x14ac:dyDescent="0.3">
      <c r="A1191" t="s">
        <v>1796</v>
      </c>
      <c r="B1191">
        <v>283</v>
      </c>
      <c r="C1191">
        <v>129</v>
      </c>
      <c r="D1191">
        <v>31836745</v>
      </c>
      <c r="E1191" t="s">
        <v>25</v>
      </c>
      <c r="F1191" t="s">
        <v>55</v>
      </c>
      <c r="G1191" t="s">
        <v>60</v>
      </c>
      <c r="L1191" t="s">
        <v>1797</v>
      </c>
      <c r="M1191">
        <v>81298</v>
      </c>
      <c r="N1191">
        <v>341</v>
      </c>
      <c r="O1191" t="s">
        <v>29</v>
      </c>
      <c r="P1191" t="s">
        <v>30</v>
      </c>
      <c r="Q1191" t="s">
        <v>31</v>
      </c>
      <c r="R1191">
        <v>40000000</v>
      </c>
      <c r="S1191">
        <v>2011</v>
      </c>
      <c r="T1191">
        <v>6.9</v>
      </c>
      <c r="U1191">
        <v>2.2000000000000002</v>
      </c>
      <c r="V1191">
        <v>-8163255</v>
      </c>
      <c r="W1191" t="s">
        <v>38</v>
      </c>
    </row>
    <row r="1192" spans="1:23" x14ac:dyDescent="0.3">
      <c r="A1192" t="s">
        <v>1562</v>
      </c>
      <c r="B1192">
        <v>212</v>
      </c>
      <c r="C1192">
        <v>107</v>
      </c>
      <c r="D1192">
        <v>30993544</v>
      </c>
      <c r="E1192" t="s">
        <v>48</v>
      </c>
      <c r="F1192" t="s">
        <v>55</v>
      </c>
      <c r="G1192" t="s">
        <v>44</v>
      </c>
      <c r="L1192" t="s">
        <v>1798</v>
      </c>
      <c r="M1192">
        <v>58871</v>
      </c>
      <c r="N1192">
        <v>156</v>
      </c>
      <c r="O1192" t="s">
        <v>29</v>
      </c>
      <c r="P1192" t="s">
        <v>30</v>
      </c>
      <c r="Q1192" t="s">
        <v>31</v>
      </c>
      <c r="R1192">
        <v>40000000</v>
      </c>
      <c r="S1192">
        <v>2010</v>
      </c>
      <c r="T1192">
        <v>6.5</v>
      </c>
      <c r="U1192">
        <v>1.8</v>
      </c>
      <c r="V1192">
        <v>-9006456</v>
      </c>
      <c r="W1192" t="s">
        <v>38</v>
      </c>
    </row>
    <row r="1193" spans="1:23" x14ac:dyDescent="0.3">
      <c r="A1193" t="s">
        <v>1478</v>
      </c>
      <c r="B1193">
        <v>98</v>
      </c>
      <c r="C1193">
        <v>117</v>
      </c>
      <c r="D1193">
        <v>30981850</v>
      </c>
      <c r="E1193" t="s">
        <v>242</v>
      </c>
      <c r="F1193" t="s">
        <v>56</v>
      </c>
      <c r="G1193" t="s">
        <v>55</v>
      </c>
      <c r="H1193" t="s">
        <v>59</v>
      </c>
      <c r="L1193" t="s">
        <v>1799</v>
      </c>
      <c r="M1193">
        <v>35834</v>
      </c>
      <c r="N1193">
        <v>284</v>
      </c>
      <c r="O1193" t="s">
        <v>29</v>
      </c>
      <c r="P1193" t="s">
        <v>30</v>
      </c>
      <c r="Q1193" t="s">
        <v>213</v>
      </c>
      <c r="R1193">
        <v>40000000</v>
      </c>
      <c r="S1193">
        <v>2005</v>
      </c>
      <c r="T1193">
        <v>5</v>
      </c>
      <c r="U1193">
        <v>2</v>
      </c>
      <c r="V1193">
        <v>-9018150</v>
      </c>
      <c r="W1193" t="s">
        <v>38</v>
      </c>
    </row>
    <row r="1194" spans="1:23" x14ac:dyDescent="0.3">
      <c r="A1194" t="s">
        <v>1800</v>
      </c>
      <c r="B1194">
        <v>110</v>
      </c>
      <c r="C1194">
        <v>116</v>
      </c>
      <c r="D1194">
        <v>30199105</v>
      </c>
      <c r="E1194" t="s">
        <v>24</v>
      </c>
      <c r="F1194" t="s">
        <v>25</v>
      </c>
      <c r="G1194" t="s">
        <v>56</v>
      </c>
      <c r="H1194" t="s">
        <v>35</v>
      </c>
      <c r="L1194" t="s">
        <v>1801</v>
      </c>
      <c r="M1194">
        <v>25346</v>
      </c>
      <c r="N1194">
        <v>167</v>
      </c>
      <c r="O1194" t="s">
        <v>29</v>
      </c>
      <c r="P1194" t="s">
        <v>30</v>
      </c>
      <c r="Q1194" t="s">
        <v>213</v>
      </c>
      <c r="R1194">
        <v>40000000</v>
      </c>
      <c r="S1194">
        <v>2000</v>
      </c>
      <c r="T1194">
        <v>5.7</v>
      </c>
      <c r="U1194">
        <v>1.9</v>
      </c>
      <c r="V1194">
        <v>-9800895</v>
      </c>
      <c r="W1194" t="s">
        <v>38</v>
      </c>
    </row>
    <row r="1195" spans="1:23" x14ac:dyDescent="0.3">
      <c r="A1195" t="s">
        <v>374</v>
      </c>
      <c r="B1195">
        <v>146</v>
      </c>
      <c r="C1195">
        <v>135</v>
      </c>
      <c r="D1195">
        <v>29077547</v>
      </c>
      <c r="E1195" t="s">
        <v>55</v>
      </c>
      <c r="F1195" t="s">
        <v>50</v>
      </c>
      <c r="G1195" t="s">
        <v>44</v>
      </c>
      <c r="L1195" t="s">
        <v>1802</v>
      </c>
      <c r="M1195">
        <v>41685</v>
      </c>
      <c r="N1195">
        <v>754</v>
      </c>
      <c r="O1195" t="s">
        <v>29</v>
      </c>
      <c r="P1195" t="s">
        <v>30</v>
      </c>
      <c r="Q1195" t="s">
        <v>31</v>
      </c>
      <c r="R1195">
        <v>40000000</v>
      </c>
      <c r="S1195">
        <v>2005</v>
      </c>
      <c r="T1195">
        <v>7</v>
      </c>
      <c r="U1195">
        <v>2.2000000000000002</v>
      </c>
      <c r="V1195">
        <v>-10922453</v>
      </c>
      <c r="W1195" t="s">
        <v>38</v>
      </c>
    </row>
    <row r="1196" spans="1:23" x14ac:dyDescent="0.3">
      <c r="A1196" t="s">
        <v>501</v>
      </c>
      <c r="B1196">
        <v>100</v>
      </c>
      <c r="C1196">
        <v>107</v>
      </c>
      <c r="D1196">
        <v>29374178</v>
      </c>
      <c r="E1196" t="s">
        <v>56</v>
      </c>
      <c r="F1196" t="s">
        <v>55</v>
      </c>
      <c r="G1196" t="s">
        <v>57</v>
      </c>
      <c r="H1196" t="s">
        <v>35</v>
      </c>
      <c r="L1196" t="s">
        <v>1803</v>
      </c>
      <c r="M1196">
        <v>12093</v>
      </c>
      <c r="N1196">
        <v>188</v>
      </c>
      <c r="O1196" t="s">
        <v>29</v>
      </c>
      <c r="P1196" t="s">
        <v>30</v>
      </c>
      <c r="Q1196" t="s">
        <v>213</v>
      </c>
      <c r="R1196">
        <v>40000000</v>
      </c>
      <c r="S1196">
        <v>2000</v>
      </c>
      <c r="T1196">
        <v>5.0999999999999996</v>
      </c>
      <c r="U1196">
        <v>1.8</v>
      </c>
      <c r="V1196">
        <v>-10625822</v>
      </c>
      <c r="W1196" t="s">
        <v>38</v>
      </c>
    </row>
    <row r="1197" spans="1:23" x14ac:dyDescent="0.3">
      <c r="A1197" t="s">
        <v>1242</v>
      </c>
      <c r="B1197">
        <v>62</v>
      </c>
      <c r="C1197">
        <v>90</v>
      </c>
      <c r="D1197">
        <v>28535768</v>
      </c>
      <c r="E1197" t="s">
        <v>48</v>
      </c>
      <c r="L1197" t="s">
        <v>1804</v>
      </c>
      <c r="M1197">
        <v>10446</v>
      </c>
      <c r="N1197">
        <v>105</v>
      </c>
      <c r="O1197" t="s">
        <v>29</v>
      </c>
      <c r="P1197" t="s">
        <v>30</v>
      </c>
      <c r="Q1197" t="s">
        <v>31</v>
      </c>
      <c r="R1197">
        <v>40000000</v>
      </c>
      <c r="S1197">
        <v>1999</v>
      </c>
      <c r="T1197">
        <v>5.3</v>
      </c>
      <c r="U1197">
        <v>1.5</v>
      </c>
      <c r="V1197">
        <v>-11464232</v>
      </c>
      <c r="W1197" t="s">
        <v>38</v>
      </c>
    </row>
    <row r="1198" spans="1:23" x14ac:dyDescent="0.3">
      <c r="A1198" t="s">
        <v>1273</v>
      </c>
      <c r="B1198">
        <v>70</v>
      </c>
      <c r="C1198">
        <v>99</v>
      </c>
      <c r="D1198">
        <v>27663982</v>
      </c>
      <c r="E1198" t="s">
        <v>57</v>
      </c>
      <c r="F1198" t="s">
        <v>27</v>
      </c>
      <c r="G1198" t="s">
        <v>35</v>
      </c>
      <c r="L1198" t="s">
        <v>1805</v>
      </c>
      <c r="M1198">
        <v>26051</v>
      </c>
      <c r="N1198">
        <v>164</v>
      </c>
      <c r="O1198" t="s">
        <v>29</v>
      </c>
      <c r="P1198" t="s">
        <v>30</v>
      </c>
      <c r="Q1198" t="s">
        <v>31</v>
      </c>
      <c r="R1198">
        <v>40000000</v>
      </c>
      <c r="S1198">
        <v>1996</v>
      </c>
      <c r="T1198">
        <v>4.4000000000000004</v>
      </c>
      <c r="U1198">
        <v>1.6</v>
      </c>
      <c r="V1198">
        <v>-12336018</v>
      </c>
      <c r="W1198" t="s">
        <v>38</v>
      </c>
    </row>
    <row r="1199" spans="1:23" x14ac:dyDescent="0.3">
      <c r="A1199" t="s">
        <v>520</v>
      </c>
      <c r="B1199">
        <v>107</v>
      </c>
      <c r="C1199">
        <v>104</v>
      </c>
      <c r="D1199">
        <v>27053815</v>
      </c>
      <c r="E1199" t="s">
        <v>24</v>
      </c>
      <c r="F1199" t="s">
        <v>25</v>
      </c>
      <c r="G1199" t="s">
        <v>44</v>
      </c>
      <c r="L1199" t="s">
        <v>1806</v>
      </c>
      <c r="M1199">
        <v>12856</v>
      </c>
      <c r="N1199">
        <v>291</v>
      </c>
      <c r="O1199" t="s">
        <v>29</v>
      </c>
      <c r="P1199" t="s">
        <v>244</v>
      </c>
      <c r="Q1199" t="s">
        <v>31</v>
      </c>
      <c r="R1199">
        <v>40000000</v>
      </c>
      <c r="S1199">
        <v>2001</v>
      </c>
      <c r="T1199">
        <v>4.7</v>
      </c>
      <c r="U1199">
        <v>1.7</v>
      </c>
      <c r="V1199">
        <v>-12946185</v>
      </c>
      <c r="W1199" t="s">
        <v>38</v>
      </c>
    </row>
    <row r="1200" spans="1:23" x14ac:dyDescent="0.3">
      <c r="A1200" t="s">
        <v>1807</v>
      </c>
      <c r="B1200">
        <v>169</v>
      </c>
      <c r="C1200">
        <v>115</v>
      </c>
      <c r="D1200">
        <v>26814957</v>
      </c>
      <c r="E1200" t="s">
        <v>242</v>
      </c>
      <c r="F1200" t="s">
        <v>55</v>
      </c>
      <c r="G1200" t="s">
        <v>54</v>
      </c>
      <c r="H1200" t="s">
        <v>44</v>
      </c>
      <c r="L1200" t="s">
        <v>1808</v>
      </c>
      <c r="M1200">
        <v>84357</v>
      </c>
      <c r="N1200">
        <v>252</v>
      </c>
      <c r="O1200" t="s">
        <v>29</v>
      </c>
      <c r="P1200" t="s">
        <v>37</v>
      </c>
      <c r="Q1200" t="s">
        <v>31</v>
      </c>
      <c r="R1200">
        <v>35000000</v>
      </c>
      <c r="S1200">
        <v>2008</v>
      </c>
      <c r="T1200">
        <v>6.7</v>
      </c>
      <c r="U1200">
        <v>1.9</v>
      </c>
      <c r="V1200">
        <v>-8185043</v>
      </c>
      <c r="W1200" t="s">
        <v>38</v>
      </c>
    </row>
    <row r="1201" spans="1:23" x14ac:dyDescent="0.3">
      <c r="A1201" t="s">
        <v>1809</v>
      </c>
      <c r="B1201">
        <v>94</v>
      </c>
      <c r="C1201">
        <v>119</v>
      </c>
      <c r="D1201">
        <v>25178165</v>
      </c>
      <c r="E1201" t="s">
        <v>55</v>
      </c>
      <c r="F1201" t="s">
        <v>44</v>
      </c>
      <c r="L1201" t="s">
        <v>1810</v>
      </c>
      <c r="M1201">
        <v>70292</v>
      </c>
      <c r="N1201">
        <v>274</v>
      </c>
      <c r="O1201" t="s">
        <v>29</v>
      </c>
      <c r="P1201" t="s">
        <v>30</v>
      </c>
      <c r="Q1201" t="s">
        <v>31</v>
      </c>
      <c r="R1201">
        <v>40000000</v>
      </c>
      <c r="S1201">
        <v>2001</v>
      </c>
      <c r="T1201">
        <v>6.7</v>
      </c>
      <c r="U1201">
        <v>2</v>
      </c>
      <c r="V1201">
        <v>-14821835</v>
      </c>
      <c r="W1201" t="s">
        <v>38</v>
      </c>
    </row>
    <row r="1202" spans="1:23" x14ac:dyDescent="0.3">
      <c r="A1202" t="s">
        <v>752</v>
      </c>
      <c r="B1202">
        <v>190</v>
      </c>
      <c r="C1202">
        <v>99</v>
      </c>
      <c r="D1202">
        <v>25117498</v>
      </c>
      <c r="E1202" t="s">
        <v>57</v>
      </c>
      <c r="F1202" t="s">
        <v>35</v>
      </c>
      <c r="L1202" t="s">
        <v>1811</v>
      </c>
      <c r="M1202">
        <v>37412</v>
      </c>
      <c r="N1202">
        <v>178</v>
      </c>
      <c r="O1202" t="s">
        <v>29</v>
      </c>
      <c r="P1202" t="s">
        <v>30</v>
      </c>
      <c r="Q1202" t="s">
        <v>213</v>
      </c>
      <c r="R1202">
        <v>40000000</v>
      </c>
      <c r="S1202">
        <v>2007</v>
      </c>
      <c r="T1202">
        <v>5.7</v>
      </c>
      <c r="U1202">
        <v>1.6</v>
      </c>
      <c r="V1202">
        <v>-14882502</v>
      </c>
      <c r="W1202" t="s">
        <v>38</v>
      </c>
    </row>
    <row r="1203" spans="1:23" x14ac:dyDescent="0.3">
      <c r="A1203" t="s">
        <v>172</v>
      </c>
      <c r="B1203">
        <v>112</v>
      </c>
      <c r="C1203">
        <v>112</v>
      </c>
      <c r="D1203">
        <v>32645</v>
      </c>
      <c r="E1203" t="s">
        <v>56</v>
      </c>
      <c r="F1203" t="s">
        <v>55</v>
      </c>
      <c r="G1203" t="s">
        <v>44</v>
      </c>
      <c r="H1203" t="s">
        <v>35</v>
      </c>
      <c r="L1203" t="s">
        <v>1812</v>
      </c>
      <c r="M1203">
        <v>67797</v>
      </c>
      <c r="N1203">
        <v>223</v>
      </c>
      <c r="O1203" t="s">
        <v>29</v>
      </c>
      <c r="P1203" t="s">
        <v>30</v>
      </c>
      <c r="Q1203" t="s">
        <v>213</v>
      </c>
      <c r="R1203">
        <v>500000</v>
      </c>
      <c r="S1203">
        <v>1973</v>
      </c>
      <c r="T1203">
        <v>7.4</v>
      </c>
      <c r="U1203">
        <v>1.9</v>
      </c>
      <c r="V1203">
        <v>-467355</v>
      </c>
      <c r="W1203" t="s">
        <v>38</v>
      </c>
    </row>
    <row r="1204" spans="1:23" x14ac:dyDescent="0.3">
      <c r="A1204" t="s">
        <v>1525</v>
      </c>
      <c r="B1204">
        <v>12</v>
      </c>
      <c r="C1204">
        <v>128</v>
      </c>
      <c r="D1204">
        <v>24332324</v>
      </c>
      <c r="E1204" t="s">
        <v>48</v>
      </c>
      <c r="F1204" t="s">
        <v>55</v>
      </c>
      <c r="L1204" t="s">
        <v>1813</v>
      </c>
      <c r="M1204">
        <v>13830</v>
      </c>
      <c r="N1204">
        <v>61</v>
      </c>
      <c r="O1204" t="s">
        <v>29</v>
      </c>
      <c r="P1204" t="s">
        <v>30</v>
      </c>
      <c r="Q1204" t="s">
        <v>31</v>
      </c>
      <c r="R1204">
        <v>40000000</v>
      </c>
      <c r="S1204">
        <v>1994</v>
      </c>
      <c r="T1204">
        <v>6.1</v>
      </c>
      <c r="U1204">
        <v>2.1</v>
      </c>
      <c r="V1204">
        <v>-15667676</v>
      </c>
      <c r="W1204" t="s">
        <v>38</v>
      </c>
    </row>
    <row r="1205" spans="1:23" x14ac:dyDescent="0.3">
      <c r="A1205" t="s">
        <v>1518</v>
      </c>
      <c r="B1205">
        <v>201</v>
      </c>
      <c r="C1205">
        <v>112</v>
      </c>
      <c r="D1205">
        <v>36665854</v>
      </c>
      <c r="E1205" t="s">
        <v>24</v>
      </c>
      <c r="F1205" t="s">
        <v>56</v>
      </c>
      <c r="G1205" t="s">
        <v>55</v>
      </c>
      <c r="H1205" t="s">
        <v>35</v>
      </c>
      <c r="L1205" t="s">
        <v>1814</v>
      </c>
      <c r="M1205">
        <v>76498</v>
      </c>
      <c r="N1205">
        <v>203</v>
      </c>
      <c r="O1205" t="s">
        <v>29</v>
      </c>
      <c r="P1205" t="s">
        <v>545</v>
      </c>
      <c r="Q1205" t="s">
        <v>31</v>
      </c>
      <c r="R1205">
        <v>40000000</v>
      </c>
      <c r="S1205">
        <v>2011</v>
      </c>
      <c r="T1205">
        <v>6.4</v>
      </c>
      <c r="U1205">
        <v>1.9</v>
      </c>
      <c r="V1205">
        <v>-3334146</v>
      </c>
      <c r="W1205" t="s">
        <v>38</v>
      </c>
    </row>
    <row r="1206" spans="1:23" x14ac:dyDescent="0.3">
      <c r="A1206" t="s">
        <v>1815</v>
      </c>
      <c r="B1206">
        <v>34</v>
      </c>
      <c r="C1206">
        <v>86</v>
      </c>
      <c r="D1206">
        <v>22717758</v>
      </c>
      <c r="E1206" t="s">
        <v>25</v>
      </c>
      <c r="F1206" t="s">
        <v>47</v>
      </c>
      <c r="G1206" t="s">
        <v>48</v>
      </c>
      <c r="H1206" t="s">
        <v>55</v>
      </c>
      <c r="I1206" t="s">
        <v>49</v>
      </c>
      <c r="J1206" t="s">
        <v>26</v>
      </c>
      <c r="K1206" t="s">
        <v>50</v>
      </c>
      <c r="L1206" t="s">
        <v>1816</v>
      </c>
      <c r="M1206">
        <v>11156</v>
      </c>
      <c r="N1206">
        <v>67</v>
      </c>
      <c r="O1206" t="s">
        <v>29</v>
      </c>
      <c r="P1206" t="s">
        <v>30</v>
      </c>
      <c r="Q1206" t="s">
        <v>118</v>
      </c>
      <c r="R1206">
        <v>40000000</v>
      </c>
      <c r="S1206">
        <v>1998</v>
      </c>
      <c r="T1206">
        <v>6.2</v>
      </c>
      <c r="U1206">
        <v>1.4</v>
      </c>
      <c r="V1206">
        <v>-17282242</v>
      </c>
      <c r="W1206" t="s">
        <v>38</v>
      </c>
    </row>
    <row r="1207" spans="1:23" x14ac:dyDescent="0.3">
      <c r="A1207" t="s">
        <v>954</v>
      </c>
      <c r="B1207">
        <v>104</v>
      </c>
      <c r="C1207">
        <v>108</v>
      </c>
      <c r="D1207">
        <v>22433915</v>
      </c>
      <c r="E1207" t="s">
        <v>56</v>
      </c>
      <c r="F1207" t="s">
        <v>55</v>
      </c>
      <c r="G1207" t="s">
        <v>60</v>
      </c>
      <c r="H1207" t="s">
        <v>35</v>
      </c>
      <c r="L1207" t="s">
        <v>1817</v>
      </c>
      <c r="M1207">
        <v>21319</v>
      </c>
      <c r="N1207">
        <v>166</v>
      </c>
      <c r="O1207" t="s">
        <v>29</v>
      </c>
      <c r="P1207" t="s">
        <v>30</v>
      </c>
      <c r="Q1207" t="s">
        <v>213</v>
      </c>
      <c r="R1207">
        <v>60000000</v>
      </c>
      <c r="S1207">
        <v>2002</v>
      </c>
      <c r="T1207">
        <v>6.2</v>
      </c>
      <c r="U1207">
        <v>1.8</v>
      </c>
      <c r="V1207">
        <v>-37566085</v>
      </c>
      <c r="W1207" t="s">
        <v>38</v>
      </c>
    </row>
    <row r="1208" spans="1:23" x14ac:dyDescent="0.3">
      <c r="A1208" t="s">
        <v>1818</v>
      </c>
      <c r="B1208">
        <v>55</v>
      </c>
      <c r="C1208">
        <v>128</v>
      </c>
      <c r="D1208">
        <v>22326247</v>
      </c>
      <c r="E1208" t="s">
        <v>55</v>
      </c>
      <c r="F1208" t="s">
        <v>44</v>
      </c>
      <c r="L1208" t="s">
        <v>1819</v>
      </c>
      <c r="M1208">
        <v>11232</v>
      </c>
      <c r="N1208">
        <v>106</v>
      </c>
      <c r="O1208" t="s">
        <v>29</v>
      </c>
      <c r="P1208" t="s">
        <v>30</v>
      </c>
      <c r="Q1208" t="s">
        <v>31</v>
      </c>
      <c r="R1208">
        <v>60000000</v>
      </c>
      <c r="S1208">
        <v>1999</v>
      </c>
      <c r="T1208">
        <v>5.9</v>
      </c>
      <c r="U1208">
        <v>2.1</v>
      </c>
      <c r="V1208">
        <v>-37673753</v>
      </c>
      <c r="W1208" t="s">
        <v>38</v>
      </c>
    </row>
    <row r="1209" spans="1:23" x14ac:dyDescent="0.3">
      <c r="A1209" t="s">
        <v>1820</v>
      </c>
      <c r="B1209">
        <v>86</v>
      </c>
      <c r="C1209">
        <v>84</v>
      </c>
      <c r="D1209">
        <v>21176322</v>
      </c>
      <c r="E1209" t="s">
        <v>24</v>
      </c>
      <c r="F1209" t="s">
        <v>48</v>
      </c>
      <c r="G1209" t="s">
        <v>56</v>
      </c>
      <c r="L1209" t="s">
        <v>1821</v>
      </c>
      <c r="M1209">
        <v>23747</v>
      </c>
      <c r="N1209">
        <v>207</v>
      </c>
      <c r="O1209" t="s">
        <v>29</v>
      </c>
      <c r="P1209" t="s">
        <v>30</v>
      </c>
      <c r="Q1209" t="s">
        <v>31</v>
      </c>
      <c r="R1209">
        <v>40000000</v>
      </c>
      <c r="S1209">
        <v>2004</v>
      </c>
      <c r="T1209">
        <v>4</v>
      </c>
      <c r="U1209">
        <v>1.4</v>
      </c>
      <c r="V1209">
        <v>-18823678</v>
      </c>
      <c r="W1209" t="s">
        <v>38</v>
      </c>
    </row>
    <row r="1210" spans="1:23" x14ac:dyDescent="0.3">
      <c r="A1210" t="s">
        <v>1168</v>
      </c>
      <c r="B1210">
        <v>50</v>
      </c>
      <c r="C1210">
        <v>111</v>
      </c>
      <c r="D1210">
        <v>20300000</v>
      </c>
      <c r="E1210" t="s">
        <v>55</v>
      </c>
      <c r="F1210" t="s">
        <v>35</v>
      </c>
      <c r="L1210" t="s">
        <v>1822</v>
      </c>
      <c r="M1210">
        <v>16741</v>
      </c>
      <c r="N1210">
        <v>60</v>
      </c>
      <c r="O1210" t="s">
        <v>29</v>
      </c>
      <c r="P1210" t="s">
        <v>30</v>
      </c>
      <c r="Q1210" t="s">
        <v>213</v>
      </c>
      <c r="R1210">
        <v>40000000</v>
      </c>
      <c r="S1210">
        <v>1996</v>
      </c>
      <c r="T1210">
        <v>6.2</v>
      </c>
      <c r="U1210">
        <v>1.8</v>
      </c>
      <c r="V1210">
        <v>-19700000</v>
      </c>
      <c r="W1210" t="s">
        <v>38</v>
      </c>
    </row>
    <row r="1211" spans="1:23" x14ac:dyDescent="0.3">
      <c r="A1211" t="s">
        <v>388</v>
      </c>
      <c r="B1211">
        <v>181</v>
      </c>
      <c r="C1211">
        <v>131</v>
      </c>
      <c r="D1211">
        <v>20302961</v>
      </c>
      <c r="E1211" t="s">
        <v>55</v>
      </c>
      <c r="L1211" t="s">
        <v>1823</v>
      </c>
      <c r="M1211">
        <v>49874</v>
      </c>
      <c r="N1211">
        <v>450</v>
      </c>
      <c r="O1211" t="s">
        <v>29</v>
      </c>
      <c r="P1211" t="s">
        <v>545</v>
      </c>
      <c r="Q1211" t="s">
        <v>1824</v>
      </c>
      <c r="R1211">
        <v>45000000</v>
      </c>
      <c r="S1211">
        <v>1995</v>
      </c>
      <c r="T1211">
        <v>4.5999999999999996</v>
      </c>
      <c r="U1211">
        <v>2.2000000000000002</v>
      </c>
      <c r="V1211">
        <v>-24697039</v>
      </c>
      <c r="W1211" t="s">
        <v>38</v>
      </c>
    </row>
    <row r="1212" spans="1:23" x14ac:dyDescent="0.3">
      <c r="A1212" t="s">
        <v>1825</v>
      </c>
      <c r="B1212">
        <v>260</v>
      </c>
      <c r="C1212">
        <v>123</v>
      </c>
      <c r="D1212">
        <v>15962471</v>
      </c>
      <c r="E1212" t="s">
        <v>242</v>
      </c>
      <c r="F1212" t="s">
        <v>55</v>
      </c>
      <c r="G1212" t="s">
        <v>54</v>
      </c>
      <c r="H1212" t="s">
        <v>44</v>
      </c>
      <c r="L1212" t="s">
        <v>1826</v>
      </c>
      <c r="M1212">
        <v>79892</v>
      </c>
      <c r="N1212">
        <v>619</v>
      </c>
      <c r="O1212" t="s">
        <v>29</v>
      </c>
      <c r="P1212" t="s">
        <v>30</v>
      </c>
      <c r="Q1212" t="s">
        <v>31</v>
      </c>
      <c r="R1212">
        <v>40000000</v>
      </c>
      <c r="S1212">
        <v>2006</v>
      </c>
      <c r="T1212">
        <v>6.4</v>
      </c>
      <c r="U1212">
        <v>2</v>
      </c>
      <c r="V1212">
        <v>-24037529</v>
      </c>
      <c r="W1212" t="s">
        <v>38</v>
      </c>
    </row>
    <row r="1213" spans="1:23" x14ac:dyDescent="0.3">
      <c r="A1213" t="s">
        <v>1451</v>
      </c>
      <c r="B1213">
        <v>40</v>
      </c>
      <c r="C1213">
        <v>101</v>
      </c>
      <c r="D1213">
        <v>14942422</v>
      </c>
      <c r="E1213" t="s">
        <v>24</v>
      </c>
      <c r="F1213" t="s">
        <v>56</v>
      </c>
      <c r="G1213" t="s">
        <v>35</v>
      </c>
      <c r="L1213" t="s">
        <v>1827</v>
      </c>
      <c r="M1213">
        <v>14226</v>
      </c>
      <c r="N1213">
        <v>60</v>
      </c>
      <c r="O1213" t="s">
        <v>29</v>
      </c>
      <c r="P1213" t="s">
        <v>30</v>
      </c>
      <c r="Q1213" t="s">
        <v>213</v>
      </c>
      <c r="R1213">
        <v>40000000</v>
      </c>
      <c r="S1213">
        <v>1995</v>
      </c>
      <c r="T1213">
        <v>5.9</v>
      </c>
      <c r="U1213">
        <v>1.7</v>
      </c>
      <c r="V1213">
        <v>-25057578</v>
      </c>
      <c r="W1213" t="s">
        <v>38</v>
      </c>
    </row>
    <row r="1214" spans="1:23" x14ac:dyDescent="0.3">
      <c r="A1214" t="s">
        <v>1828</v>
      </c>
      <c r="B1214">
        <v>102</v>
      </c>
      <c r="C1214">
        <v>102</v>
      </c>
      <c r="D1214">
        <v>14967182</v>
      </c>
      <c r="E1214" t="s">
        <v>24</v>
      </c>
      <c r="F1214" t="s">
        <v>56</v>
      </c>
      <c r="G1214" t="s">
        <v>55</v>
      </c>
      <c r="H1214" t="s">
        <v>35</v>
      </c>
      <c r="L1214" t="s">
        <v>1829</v>
      </c>
      <c r="M1214">
        <v>27305</v>
      </c>
      <c r="N1214">
        <v>284</v>
      </c>
      <c r="O1214" t="s">
        <v>29</v>
      </c>
      <c r="P1214" t="s">
        <v>30</v>
      </c>
      <c r="Q1214" t="s">
        <v>213</v>
      </c>
      <c r="R1214">
        <v>40000000</v>
      </c>
      <c r="S1214">
        <v>2000</v>
      </c>
      <c r="T1214">
        <v>5.0999999999999996</v>
      </c>
      <c r="U1214">
        <v>1.7</v>
      </c>
      <c r="V1214">
        <v>-25032818</v>
      </c>
      <c r="W1214" t="s">
        <v>38</v>
      </c>
    </row>
    <row r="1215" spans="1:23" x14ac:dyDescent="0.3">
      <c r="A1215" t="s">
        <v>1830</v>
      </c>
      <c r="B1215">
        <v>371</v>
      </c>
      <c r="C1215">
        <v>114</v>
      </c>
      <c r="D1215">
        <v>18996755</v>
      </c>
      <c r="E1215" t="s">
        <v>55</v>
      </c>
      <c r="F1215" t="s">
        <v>35</v>
      </c>
      <c r="L1215" t="s">
        <v>1831</v>
      </c>
      <c r="M1215">
        <v>145270</v>
      </c>
      <c r="N1215">
        <v>322</v>
      </c>
      <c r="O1215" t="s">
        <v>29</v>
      </c>
      <c r="P1215" t="s">
        <v>971</v>
      </c>
      <c r="Q1215" t="s">
        <v>31</v>
      </c>
      <c r="R1215">
        <v>45000000</v>
      </c>
      <c r="S1215">
        <v>2012</v>
      </c>
      <c r="T1215">
        <v>7.6</v>
      </c>
      <c r="U1215">
        <v>1.9</v>
      </c>
      <c r="V1215">
        <v>-26003245</v>
      </c>
      <c r="W1215" t="s">
        <v>38</v>
      </c>
    </row>
    <row r="1216" spans="1:23" x14ac:dyDescent="0.3">
      <c r="A1216" t="s">
        <v>1832</v>
      </c>
      <c r="B1216">
        <v>49</v>
      </c>
      <c r="C1216">
        <v>107</v>
      </c>
      <c r="D1216">
        <v>14375181</v>
      </c>
      <c r="E1216" t="s">
        <v>24</v>
      </c>
      <c r="F1216" t="s">
        <v>25</v>
      </c>
      <c r="G1216" t="s">
        <v>48</v>
      </c>
      <c r="H1216" t="s">
        <v>59</v>
      </c>
      <c r="I1216" t="s">
        <v>35</v>
      </c>
      <c r="L1216" t="s">
        <v>1833</v>
      </c>
      <c r="M1216">
        <v>8692</v>
      </c>
      <c r="N1216">
        <v>126</v>
      </c>
      <c r="O1216" t="s">
        <v>29</v>
      </c>
      <c r="P1216" t="s">
        <v>30</v>
      </c>
      <c r="Q1216" t="s">
        <v>31</v>
      </c>
      <c r="R1216">
        <v>51000000</v>
      </c>
      <c r="S1216">
        <v>1987</v>
      </c>
      <c r="T1216">
        <v>4.2</v>
      </c>
      <c r="U1216">
        <v>1.8</v>
      </c>
      <c r="V1216">
        <v>-36624819</v>
      </c>
      <c r="W1216" t="s">
        <v>38</v>
      </c>
    </row>
    <row r="1217" spans="1:23" x14ac:dyDescent="0.3">
      <c r="A1217" t="s">
        <v>1465</v>
      </c>
      <c r="B1217">
        <v>335</v>
      </c>
      <c r="C1217">
        <v>87</v>
      </c>
      <c r="D1217">
        <v>20999103</v>
      </c>
      <c r="E1217" t="s">
        <v>25</v>
      </c>
      <c r="F1217" t="s">
        <v>47</v>
      </c>
      <c r="G1217" t="s">
        <v>48</v>
      </c>
      <c r="H1217" t="s">
        <v>56</v>
      </c>
      <c r="I1217" t="s">
        <v>49</v>
      </c>
      <c r="L1217" t="s">
        <v>1834</v>
      </c>
      <c r="M1217">
        <v>139114</v>
      </c>
      <c r="N1217">
        <v>245</v>
      </c>
      <c r="O1217" t="s">
        <v>29</v>
      </c>
      <c r="P1217" t="s">
        <v>30</v>
      </c>
      <c r="Q1217" t="s">
        <v>52</v>
      </c>
      <c r="R1217">
        <v>40000000</v>
      </c>
      <c r="S1217">
        <v>2009</v>
      </c>
      <c r="T1217">
        <v>7.8</v>
      </c>
      <c r="U1217">
        <v>1.4</v>
      </c>
      <c r="V1217">
        <v>-19000897</v>
      </c>
      <c r="W1217" t="s">
        <v>38</v>
      </c>
    </row>
    <row r="1218" spans="1:23" x14ac:dyDescent="0.3">
      <c r="A1218" t="s">
        <v>1208</v>
      </c>
      <c r="B1218">
        <v>86</v>
      </c>
      <c r="C1218">
        <v>103</v>
      </c>
      <c r="D1218">
        <v>14448589</v>
      </c>
      <c r="E1218" t="s">
        <v>48</v>
      </c>
      <c r="F1218" t="s">
        <v>44</v>
      </c>
      <c r="L1218" t="s">
        <v>1835</v>
      </c>
      <c r="M1218">
        <v>19364</v>
      </c>
      <c r="N1218">
        <v>128</v>
      </c>
      <c r="O1218" t="s">
        <v>29</v>
      </c>
      <c r="P1218" t="s">
        <v>30</v>
      </c>
      <c r="Q1218" t="s">
        <v>31</v>
      </c>
      <c r="R1218">
        <v>40000000</v>
      </c>
      <c r="S1218">
        <v>2002</v>
      </c>
      <c r="T1218">
        <v>5.8</v>
      </c>
      <c r="U1218">
        <v>1.7</v>
      </c>
      <c r="V1218">
        <v>-25551411</v>
      </c>
      <c r="W1218" t="s">
        <v>38</v>
      </c>
    </row>
    <row r="1219" spans="1:23" x14ac:dyDescent="0.3">
      <c r="A1219" t="s">
        <v>1462</v>
      </c>
      <c r="B1219">
        <v>40</v>
      </c>
      <c r="C1219">
        <v>99</v>
      </c>
      <c r="D1219">
        <v>14358033</v>
      </c>
      <c r="E1219" t="s">
        <v>48</v>
      </c>
      <c r="F1219" t="s">
        <v>44</v>
      </c>
      <c r="G1219" t="s">
        <v>27</v>
      </c>
      <c r="H1219" t="s">
        <v>35</v>
      </c>
      <c r="L1219" t="s">
        <v>1836</v>
      </c>
      <c r="M1219">
        <v>17365</v>
      </c>
      <c r="N1219">
        <v>66</v>
      </c>
      <c r="O1219" t="s">
        <v>29</v>
      </c>
      <c r="P1219" t="s">
        <v>30</v>
      </c>
      <c r="Q1219" t="s">
        <v>31</v>
      </c>
      <c r="R1219">
        <v>40000000</v>
      </c>
      <c r="S1219">
        <v>1992</v>
      </c>
      <c r="T1219">
        <v>5.9</v>
      </c>
      <c r="U1219">
        <v>1.6</v>
      </c>
      <c r="V1219">
        <v>-25641967</v>
      </c>
      <c r="W1219" t="s">
        <v>38</v>
      </c>
    </row>
    <row r="1220" spans="1:23" x14ac:dyDescent="0.3">
      <c r="A1220" t="s">
        <v>1138</v>
      </c>
      <c r="B1220">
        <v>242</v>
      </c>
      <c r="C1220">
        <v>122</v>
      </c>
      <c r="D1220">
        <v>33201661</v>
      </c>
      <c r="E1220" t="s">
        <v>48</v>
      </c>
      <c r="F1220" t="s">
        <v>44</v>
      </c>
      <c r="L1220" t="s">
        <v>1837</v>
      </c>
      <c r="M1220">
        <v>534262</v>
      </c>
      <c r="N1220">
        <v>1314</v>
      </c>
      <c r="O1220" t="s">
        <v>792</v>
      </c>
      <c r="P1220" t="s">
        <v>545</v>
      </c>
      <c r="Q1220" t="s">
        <v>213</v>
      </c>
      <c r="R1220">
        <v>77000000</v>
      </c>
      <c r="S1220">
        <v>2001</v>
      </c>
      <c r="T1220">
        <v>8.4</v>
      </c>
      <c r="U1220">
        <v>2</v>
      </c>
      <c r="V1220">
        <v>-43798339</v>
      </c>
      <c r="W1220" t="s">
        <v>38</v>
      </c>
    </row>
    <row r="1221" spans="1:23" x14ac:dyDescent="0.3">
      <c r="A1221" t="s">
        <v>1838</v>
      </c>
      <c r="B1221">
        <v>70</v>
      </c>
      <c r="C1221">
        <v>91</v>
      </c>
      <c r="D1221">
        <v>14018364</v>
      </c>
      <c r="E1221" t="s">
        <v>48</v>
      </c>
      <c r="F1221" t="s">
        <v>56</v>
      </c>
      <c r="G1221" t="s">
        <v>49</v>
      </c>
      <c r="H1221" t="s">
        <v>44</v>
      </c>
      <c r="L1221" t="s">
        <v>1839</v>
      </c>
      <c r="M1221">
        <v>17722</v>
      </c>
      <c r="N1221">
        <v>111</v>
      </c>
      <c r="O1221" t="s">
        <v>29</v>
      </c>
      <c r="P1221" t="s">
        <v>30</v>
      </c>
      <c r="Q1221" t="s">
        <v>52</v>
      </c>
      <c r="R1221">
        <v>30000000</v>
      </c>
      <c r="S1221">
        <v>2004</v>
      </c>
      <c r="T1221">
        <v>4.8</v>
      </c>
      <c r="U1221">
        <v>1.5</v>
      </c>
      <c r="V1221">
        <v>-15981636</v>
      </c>
      <c r="W1221" t="s">
        <v>38</v>
      </c>
    </row>
    <row r="1222" spans="1:23" x14ac:dyDescent="0.3">
      <c r="A1222" t="s">
        <v>1840</v>
      </c>
      <c r="B1222">
        <v>135</v>
      </c>
      <c r="C1222">
        <v>103</v>
      </c>
      <c r="D1222">
        <v>13395939</v>
      </c>
      <c r="E1222" t="s">
        <v>48</v>
      </c>
      <c r="F1222" t="s">
        <v>55</v>
      </c>
      <c r="G1222" t="s">
        <v>44</v>
      </c>
      <c r="L1222" t="s">
        <v>1841</v>
      </c>
      <c r="M1222">
        <v>43442</v>
      </c>
      <c r="N1222">
        <v>146</v>
      </c>
      <c r="O1222" t="s">
        <v>29</v>
      </c>
      <c r="P1222" t="s">
        <v>37</v>
      </c>
      <c r="Q1222" t="s">
        <v>213</v>
      </c>
      <c r="R1222">
        <v>60000000</v>
      </c>
      <c r="S1222">
        <v>2004</v>
      </c>
      <c r="T1222">
        <v>6.2</v>
      </c>
      <c r="U1222">
        <v>1.7</v>
      </c>
      <c r="V1222">
        <v>-46604061</v>
      </c>
      <c r="W1222" t="s">
        <v>38</v>
      </c>
    </row>
    <row r="1223" spans="1:23" x14ac:dyDescent="0.3">
      <c r="A1223" t="s">
        <v>1712</v>
      </c>
      <c r="B1223">
        <v>125</v>
      </c>
      <c r="C1223">
        <v>107</v>
      </c>
      <c r="D1223">
        <v>20113965</v>
      </c>
      <c r="E1223" t="s">
        <v>242</v>
      </c>
      <c r="F1223" t="s">
        <v>55</v>
      </c>
      <c r="G1223" t="s">
        <v>44</v>
      </c>
      <c r="L1223" t="s">
        <v>1842</v>
      </c>
      <c r="M1223">
        <v>15231</v>
      </c>
      <c r="N1223">
        <v>66</v>
      </c>
      <c r="O1223" t="s">
        <v>29</v>
      </c>
      <c r="P1223" t="s">
        <v>30</v>
      </c>
      <c r="Q1223" t="s">
        <v>52</v>
      </c>
      <c r="R1223">
        <v>40000000</v>
      </c>
      <c r="S1223">
        <v>2012</v>
      </c>
      <c r="T1223">
        <v>6.5</v>
      </c>
      <c r="U1223">
        <v>1.8</v>
      </c>
      <c r="V1223">
        <v>-19886035</v>
      </c>
      <c r="W1223" t="s">
        <v>38</v>
      </c>
    </row>
    <row r="1224" spans="1:23" x14ac:dyDescent="0.3">
      <c r="A1224" t="s">
        <v>1843</v>
      </c>
      <c r="B1224">
        <v>54</v>
      </c>
      <c r="C1224">
        <v>106</v>
      </c>
      <c r="D1224">
        <v>13376506</v>
      </c>
      <c r="E1224" t="s">
        <v>55</v>
      </c>
      <c r="L1224" t="s">
        <v>1844</v>
      </c>
      <c r="M1224">
        <v>10413</v>
      </c>
      <c r="N1224">
        <v>111</v>
      </c>
      <c r="O1224" t="s">
        <v>29</v>
      </c>
      <c r="P1224" t="s">
        <v>30</v>
      </c>
      <c r="Q1224" t="s">
        <v>31</v>
      </c>
      <c r="R1224">
        <v>40000000</v>
      </c>
      <c r="S1224">
        <v>1999</v>
      </c>
      <c r="T1224">
        <v>6.3</v>
      </c>
      <c r="U1224">
        <v>1.8</v>
      </c>
      <c r="V1224">
        <v>-26623494</v>
      </c>
      <c r="W1224" t="s">
        <v>38</v>
      </c>
    </row>
    <row r="1225" spans="1:23" x14ac:dyDescent="0.3">
      <c r="A1225" t="s">
        <v>1845</v>
      </c>
      <c r="B1225">
        <v>104</v>
      </c>
      <c r="C1225">
        <v>101</v>
      </c>
      <c r="D1225">
        <v>13208023</v>
      </c>
      <c r="E1225" t="s">
        <v>56</v>
      </c>
      <c r="F1225" t="s">
        <v>57</v>
      </c>
      <c r="G1225" t="s">
        <v>35</v>
      </c>
      <c r="L1225" t="s">
        <v>1846</v>
      </c>
      <c r="M1225">
        <v>17309</v>
      </c>
      <c r="N1225">
        <v>388</v>
      </c>
      <c r="O1225" t="s">
        <v>29</v>
      </c>
      <c r="P1225" t="s">
        <v>37</v>
      </c>
      <c r="Q1225" t="s">
        <v>213</v>
      </c>
      <c r="R1225">
        <v>42000000</v>
      </c>
      <c r="S1225">
        <v>2002</v>
      </c>
      <c r="T1225">
        <v>3.3</v>
      </c>
      <c r="U1225">
        <v>1.7</v>
      </c>
      <c r="V1225">
        <v>-28791977</v>
      </c>
      <c r="W1225" t="s">
        <v>38</v>
      </c>
    </row>
    <row r="1226" spans="1:23" x14ac:dyDescent="0.3">
      <c r="A1226" t="s">
        <v>497</v>
      </c>
      <c r="B1226">
        <v>157</v>
      </c>
      <c r="C1226">
        <v>109</v>
      </c>
      <c r="D1226">
        <v>13838130</v>
      </c>
      <c r="E1226" t="s">
        <v>24</v>
      </c>
      <c r="F1226" t="s">
        <v>25</v>
      </c>
      <c r="G1226" t="s">
        <v>26</v>
      </c>
      <c r="H1226" t="s">
        <v>35</v>
      </c>
      <c r="L1226" t="s">
        <v>1847</v>
      </c>
      <c r="M1226">
        <v>35990</v>
      </c>
      <c r="N1226">
        <v>157</v>
      </c>
      <c r="O1226" t="s">
        <v>29</v>
      </c>
      <c r="P1226" t="s">
        <v>30</v>
      </c>
      <c r="Q1226" t="s">
        <v>31</v>
      </c>
      <c r="R1226">
        <v>40000000</v>
      </c>
      <c r="S1226">
        <v>2009</v>
      </c>
      <c r="T1226">
        <v>5.9</v>
      </c>
      <c r="U1226">
        <v>1.8</v>
      </c>
      <c r="V1226">
        <v>-26161870</v>
      </c>
      <c r="W1226" t="s">
        <v>38</v>
      </c>
    </row>
    <row r="1227" spans="1:23" x14ac:dyDescent="0.3">
      <c r="A1227" t="s">
        <v>1492</v>
      </c>
      <c r="B1227">
        <v>78</v>
      </c>
      <c r="C1227">
        <v>89</v>
      </c>
      <c r="D1227">
        <v>9652000</v>
      </c>
      <c r="E1227" t="s">
        <v>48</v>
      </c>
      <c r="L1227" t="s">
        <v>1848</v>
      </c>
      <c r="M1227">
        <v>46205</v>
      </c>
      <c r="N1227">
        <v>147</v>
      </c>
      <c r="O1227" t="s">
        <v>29</v>
      </c>
      <c r="P1227" t="s">
        <v>30</v>
      </c>
      <c r="Q1227" t="s">
        <v>31</v>
      </c>
      <c r="R1227">
        <v>40000000</v>
      </c>
      <c r="S1227">
        <v>2003</v>
      </c>
      <c r="T1227">
        <v>5.8</v>
      </c>
      <c r="U1227">
        <v>1.5</v>
      </c>
      <c r="V1227">
        <v>-30348000</v>
      </c>
      <c r="W1227" t="s">
        <v>38</v>
      </c>
    </row>
    <row r="1228" spans="1:23" x14ac:dyDescent="0.3">
      <c r="A1228" t="s">
        <v>1849</v>
      </c>
      <c r="B1228">
        <v>32</v>
      </c>
      <c r="C1228">
        <v>119</v>
      </c>
      <c r="D1228">
        <v>7000000</v>
      </c>
      <c r="E1228" t="s">
        <v>24</v>
      </c>
      <c r="F1228" t="s">
        <v>25</v>
      </c>
      <c r="G1228" t="s">
        <v>55</v>
      </c>
      <c r="H1228" t="s">
        <v>35</v>
      </c>
      <c r="L1228" t="s">
        <v>1850</v>
      </c>
      <c r="M1228">
        <v>2933</v>
      </c>
      <c r="N1228">
        <v>70</v>
      </c>
      <c r="O1228" t="s">
        <v>29</v>
      </c>
      <c r="P1228" t="s">
        <v>37</v>
      </c>
      <c r="Q1228" t="s">
        <v>52</v>
      </c>
      <c r="R1228">
        <v>36000000</v>
      </c>
      <c r="S1228">
        <v>1980</v>
      </c>
      <c r="T1228">
        <v>4.7</v>
      </c>
      <c r="U1228">
        <v>2</v>
      </c>
      <c r="V1228">
        <v>-29000000</v>
      </c>
      <c r="W1228" t="s">
        <v>38</v>
      </c>
    </row>
    <row r="1229" spans="1:23" x14ac:dyDescent="0.3">
      <c r="A1229" t="s">
        <v>1851</v>
      </c>
      <c r="B1229">
        <v>75</v>
      </c>
      <c r="C1229">
        <v>83</v>
      </c>
      <c r="D1229">
        <v>10431220</v>
      </c>
      <c r="E1229" t="s">
        <v>24</v>
      </c>
      <c r="F1229" t="s">
        <v>27</v>
      </c>
      <c r="L1229" t="s">
        <v>1852</v>
      </c>
      <c r="M1229">
        <v>24216</v>
      </c>
      <c r="N1229">
        <v>162</v>
      </c>
      <c r="O1229" t="s">
        <v>29</v>
      </c>
      <c r="P1229" t="s">
        <v>30</v>
      </c>
      <c r="Q1229" t="s">
        <v>213</v>
      </c>
      <c r="R1229">
        <v>24000000</v>
      </c>
      <c r="S1229">
        <v>1999</v>
      </c>
      <c r="T1229">
        <v>4.0999999999999996</v>
      </c>
      <c r="U1229">
        <v>1.4</v>
      </c>
      <c r="V1229">
        <v>-13568780</v>
      </c>
      <c r="W1229" t="s">
        <v>38</v>
      </c>
    </row>
    <row r="1230" spans="1:23" x14ac:dyDescent="0.3">
      <c r="A1230" t="s">
        <v>1853</v>
      </c>
      <c r="B1230">
        <v>219</v>
      </c>
      <c r="C1230">
        <v>108</v>
      </c>
      <c r="D1230">
        <v>10326062</v>
      </c>
      <c r="E1230" t="s">
        <v>24</v>
      </c>
      <c r="F1230" t="s">
        <v>57</v>
      </c>
      <c r="G1230" t="s">
        <v>60</v>
      </c>
      <c r="H1230" t="s">
        <v>27</v>
      </c>
      <c r="I1230" t="s">
        <v>35</v>
      </c>
      <c r="L1230" t="s">
        <v>1854</v>
      </c>
      <c r="M1230">
        <v>121432</v>
      </c>
      <c r="N1230">
        <v>310</v>
      </c>
      <c r="O1230" t="s">
        <v>29</v>
      </c>
      <c r="P1230" t="s">
        <v>244</v>
      </c>
      <c r="Q1230" t="s">
        <v>213</v>
      </c>
      <c r="R1230">
        <v>33000000</v>
      </c>
      <c r="S1230">
        <v>2009</v>
      </c>
      <c r="T1230">
        <v>6.8</v>
      </c>
      <c r="U1230">
        <v>1.8</v>
      </c>
      <c r="V1230">
        <v>-22673938</v>
      </c>
      <c r="W1230" t="s">
        <v>38</v>
      </c>
    </row>
    <row r="1231" spans="1:23" x14ac:dyDescent="0.3">
      <c r="A1231" t="s">
        <v>1402</v>
      </c>
      <c r="B1231">
        <v>83</v>
      </c>
      <c r="C1231">
        <v>102</v>
      </c>
      <c r="D1231">
        <v>6114237</v>
      </c>
      <c r="E1231" t="s">
        <v>55</v>
      </c>
      <c r="F1231" t="s">
        <v>60</v>
      </c>
      <c r="G1231" t="s">
        <v>27</v>
      </c>
      <c r="H1231" t="s">
        <v>35</v>
      </c>
      <c r="L1231" t="s">
        <v>1855</v>
      </c>
      <c r="M1231">
        <v>19986</v>
      </c>
      <c r="N1231">
        <v>207</v>
      </c>
      <c r="O1231" t="s">
        <v>29</v>
      </c>
      <c r="P1231" t="s">
        <v>30</v>
      </c>
      <c r="Q1231" t="s">
        <v>213</v>
      </c>
      <c r="R1231">
        <v>40000000</v>
      </c>
      <c r="S1231">
        <v>2001</v>
      </c>
      <c r="T1231">
        <v>6.2</v>
      </c>
      <c r="U1231">
        <v>1.7</v>
      </c>
      <c r="V1231">
        <v>-33885763</v>
      </c>
      <c r="W1231" t="s">
        <v>38</v>
      </c>
    </row>
    <row r="1232" spans="1:23" x14ac:dyDescent="0.3">
      <c r="A1232" t="s">
        <v>1800</v>
      </c>
      <c r="B1232">
        <v>53</v>
      </c>
      <c r="C1232">
        <v>93</v>
      </c>
      <c r="D1232">
        <v>4835968</v>
      </c>
      <c r="E1232" t="s">
        <v>24</v>
      </c>
      <c r="F1232" t="s">
        <v>25</v>
      </c>
      <c r="G1232" t="s">
        <v>35</v>
      </c>
      <c r="L1232" t="s">
        <v>1856</v>
      </c>
      <c r="M1232">
        <v>4821</v>
      </c>
      <c r="N1232">
        <v>82</v>
      </c>
      <c r="O1232" t="s">
        <v>29</v>
      </c>
      <c r="P1232" t="s">
        <v>37</v>
      </c>
      <c r="Q1232" t="s">
        <v>31</v>
      </c>
      <c r="R1232">
        <v>40000000</v>
      </c>
      <c r="S1232">
        <v>2002</v>
      </c>
      <c r="T1232">
        <v>4.5</v>
      </c>
      <c r="U1232">
        <v>1.6</v>
      </c>
      <c r="V1232">
        <v>-35164032</v>
      </c>
      <c r="W1232" t="s">
        <v>38</v>
      </c>
    </row>
    <row r="1233" spans="1:23" x14ac:dyDescent="0.3">
      <c r="A1233" t="s">
        <v>1857</v>
      </c>
      <c r="B1233">
        <v>61</v>
      </c>
      <c r="C1233">
        <v>84</v>
      </c>
      <c r="D1233">
        <v>4777007</v>
      </c>
      <c r="E1233" t="s">
        <v>48</v>
      </c>
      <c r="F1233" t="s">
        <v>26</v>
      </c>
      <c r="G1233" t="s">
        <v>27</v>
      </c>
      <c r="L1233" t="s">
        <v>1858</v>
      </c>
      <c r="M1233">
        <v>15130</v>
      </c>
      <c r="N1233">
        <v>98</v>
      </c>
      <c r="O1233" t="s">
        <v>29</v>
      </c>
      <c r="P1233" t="s">
        <v>545</v>
      </c>
      <c r="Q1233" t="s">
        <v>31</v>
      </c>
      <c r="R1233">
        <v>40000000</v>
      </c>
      <c r="S1233">
        <v>2001</v>
      </c>
      <c r="T1233">
        <v>5.8</v>
      </c>
      <c r="U1233">
        <v>1.4</v>
      </c>
      <c r="V1233">
        <v>-35222993</v>
      </c>
      <c r="W1233" t="s">
        <v>38</v>
      </c>
    </row>
    <row r="1234" spans="1:23" x14ac:dyDescent="0.3">
      <c r="A1234" t="s">
        <v>1442</v>
      </c>
      <c r="B1234">
        <v>308</v>
      </c>
      <c r="C1234">
        <v>107</v>
      </c>
      <c r="D1234">
        <v>3675072</v>
      </c>
      <c r="E1234" t="s">
        <v>25</v>
      </c>
      <c r="F1234" t="s">
        <v>27</v>
      </c>
      <c r="G1234" t="s">
        <v>35</v>
      </c>
      <c r="L1234" t="s">
        <v>1859</v>
      </c>
      <c r="M1234">
        <v>190132</v>
      </c>
      <c r="N1234">
        <v>801</v>
      </c>
      <c r="O1234" t="s">
        <v>29</v>
      </c>
      <c r="P1234" t="s">
        <v>37</v>
      </c>
      <c r="Q1234" t="s">
        <v>213</v>
      </c>
      <c r="R1234">
        <v>26000000</v>
      </c>
      <c r="S1234">
        <v>2007</v>
      </c>
      <c r="T1234">
        <v>7.3</v>
      </c>
      <c r="U1234">
        <v>1.8</v>
      </c>
      <c r="V1234">
        <v>-22324928</v>
      </c>
      <c r="W1234" t="s">
        <v>38</v>
      </c>
    </row>
    <row r="1235" spans="1:23" x14ac:dyDescent="0.3">
      <c r="A1235" t="s">
        <v>1113</v>
      </c>
      <c r="B1235">
        <v>70</v>
      </c>
      <c r="C1235">
        <v>91</v>
      </c>
      <c r="D1235">
        <v>18438149</v>
      </c>
      <c r="E1235" t="s">
        <v>48</v>
      </c>
      <c r="F1235" t="s">
        <v>55</v>
      </c>
      <c r="L1235" t="s">
        <v>1860</v>
      </c>
      <c r="M1235">
        <v>30842</v>
      </c>
      <c r="N1235">
        <v>93</v>
      </c>
      <c r="O1235" t="s">
        <v>29</v>
      </c>
      <c r="P1235" t="s">
        <v>30</v>
      </c>
      <c r="Q1235" t="s">
        <v>31</v>
      </c>
      <c r="R1235">
        <v>40000000</v>
      </c>
      <c r="S1235">
        <v>2012</v>
      </c>
      <c r="T1235">
        <v>5.9</v>
      </c>
      <c r="U1235">
        <v>1.5</v>
      </c>
      <c r="V1235">
        <v>-21561851</v>
      </c>
      <c r="W1235" t="s">
        <v>38</v>
      </c>
    </row>
    <row r="1236" spans="1:23" x14ac:dyDescent="0.3">
      <c r="A1236" t="s">
        <v>1861</v>
      </c>
      <c r="B1236">
        <v>41</v>
      </c>
      <c r="C1236">
        <v>94</v>
      </c>
      <c r="D1236">
        <v>511920</v>
      </c>
      <c r="E1236" t="s">
        <v>25</v>
      </c>
      <c r="F1236" t="s">
        <v>47</v>
      </c>
      <c r="G1236" t="s">
        <v>48</v>
      </c>
      <c r="H1236" t="s">
        <v>26</v>
      </c>
      <c r="I1236" t="s">
        <v>44</v>
      </c>
      <c r="L1236" t="s">
        <v>1862</v>
      </c>
      <c r="M1236">
        <v>2458</v>
      </c>
      <c r="N1236">
        <v>26</v>
      </c>
      <c r="O1236" t="s">
        <v>29</v>
      </c>
      <c r="P1236" t="s">
        <v>30</v>
      </c>
      <c r="Q1236" t="s">
        <v>52</v>
      </c>
      <c r="R1236">
        <v>40000000</v>
      </c>
      <c r="S1236">
        <v>2008</v>
      </c>
      <c r="T1236">
        <v>4.4000000000000004</v>
      </c>
      <c r="U1236">
        <v>1.6</v>
      </c>
      <c r="V1236">
        <v>-39488080</v>
      </c>
      <c r="W1236" t="s">
        <v>38</v>
      </c>
    </row>
    <row r="1237" spans="1:23" x14ac:dyDescent="0.3">
      <c r="A1237" t="s">
        <v>1345</v>
      </c>
      <c r="B1237">
        <v>224</v>
      </c>
      <c r="C1237">
        <v>115</v>
      </c>
      <c r="D1237">
        <v>10640645</v>
      </c>
      <c r="E1237" t="s">
        <v>24</v>
      </c>
      <c r="F1237" t="s">
        <v>56</v>
      </c>
      <c r="G1237" t="s">
        <v>55</v>
      </c>
      <c r="H1237" t="s">
        <v>60</v>
      </c>
      <c r="I1237" t="s">
        <v>35</v>
      </c>
      <c r="L1237" t="s">
        <v>1863</v>
      </c>
      <c r="M1237">
        <v>28429</v>
      </c>
      <c r="N1237">
        <v>110</v>
      </c>
      <c r="O1237" t="s">
        <v>29</v>
      </c>
      <c r="P1237" t="s">
        <v>30</v>
      </c>
      <c r="Q1237" t="s">
        <v>213</v>
      </c>
      <c r="R1237">
        <v>40000000</v>
      </c>
      <c r="S1237">
        <v>2015</v>
      </c>
      <c r="T1237">
        <v>5.8</v>
      </c>
      <c r="U1237">
        <v>1.9</v>
      </c>
      <c r="V1237">
        <v>-29359355</v>
      </c>
      <c r="W1237" t="s">
        <v>38</v>
      </c>
    </row>
    <row r="1238" spans="1:23" x14ac:dyDescent="0.3">
      <c r="A1238" t="s">
        <v>1864</v>
      </c>
      <c r="B1238">
        <v>66</v>
      </c>
      <c r="C1238">
        <v>93</v>
      </c>
      <c r="D1238">
        <v>652526</v>
      </c>
      <c r="E1238" t="s">
        <v>24</v>
      </c>
      <c r="F1238" t="s">
        <v>25</v>
      </c>
      <c r="G1238" t="s">
        <v>49</v>
      </c>
      <c r="H1238" t="s">
        <v>35</v>
      </c>
      <c r="L1238" t="s">
        <v>1865</v>
      </c>
      <c r="M1238">
        <v>20201</v>
      </c>
      <c r="N1238">
        <v>187</v>
      </c>
      <c r="O1238" t="s">
        <v>29</v>
      </c>
      <c r="P1238" t="s">
        <v>244</v>
      </c>
      <c r="Q1238" t="s">
        <v>52</v>
      </c>
      <c r="R1238">
        <v>40000000</v>
      </c>
      <c r="S1238">
        <v>2006</v>
      </c>
      <c r="T1238">
        <v>5.0999999999999996</v>
      </c>
      <c r="U1238">
        <v>1.6</v>
      </c>
      <c r="V1238">
        <v>-39347474</v>
      </c>
      <c r="W1238" t="s">
        <v>38</v>
      </c>
    </row>
    <row r="1239" spans="1:23" x14ac:dyDescent="0.3">
      <c r="A1239" t="s">
        <v>729</v>
      </c>
      <c r="B1239">
        <v>253</v>
      </c>
      <c r="C1239">
        <v>105</v>
      </c>
      <c r="D1239">
        <v>80050171</v>
      </c>
      <c r="E1239" t="s">
        <v>55</v>
      </c>
      <c r="F1239" t="s">
        <v>60</v>
      </c>
      <c r="G1239" t="s">
        <v>35</v>
      </c>
      <c r="L1239" t="s">
        <v>1866</v>
      </c>
      <c r="M1239">
        <v>186982</v>
      </c>
      <c r="N1239">
        <v>491</v>
      </c>
      <c r="O1239" t="s">
        <v>29</v>
      </c>
      <c r="P1239" t="s">
        <v>30</v>
      </c>
      <c r="Q1239" t="s">
        <v>31</v>
      </c>
      <c r="R1239">
        <v>20000000</v>
      </c>
      <c r="S1239">
        <v>2007</v>
      </c>
      <c r="T1239">
        <v>6.9</v>
      </c>
      <c r="U1239">
        <v>1.8</v>
      </c>
      <c r="V1239">
        <v>60050171</v>
      </c>
      <c r="W1239" t="s">
        <v>21</v>
      </c>
    </row>
    <row r="1240" spans="1:23" x14ac:dyDescent="0.3">
      <c r="A1240" t="s">
        <v>1195</v>
      </c>
      <c r="B1240">
        <v>79</v>
      </c>
      <c r="C1240">
        <v>107</v>
      </c>
      <c r="D1240">
        <v>7564000</v>
      </c>
      <c r="E1240" t="s">
        <v>48</v>
      </c>
      <c r="F1240" t="s">
        <v>56</v>
      </c>
      <c r="G1240" t="s">
        <v>55</v>
      </c>
      <c r="H1240" t="s">
        <v>35</v>
      </c>
      <c r="L1240" t="s">
        <v>1867</v>
      </c>
      <c r="M1240">
        <v>54650</v>
      </c>
      <c r="N1240">
        <v>223</v>
      </c>
      <c r="O1240" t="s">
        <v>29</v>
      </c>
      <c r="P1240" t="s">
        <v>30</v>
      </c>
      <c r="Q1240" t="s">
        <v>31</v>
      </c>
      <c r="R1240">
        <v>20000000</v>
      </c>
      <c r="S1240">
        <v>1995</v>
      </c>
      <c r="T1240">
        <v>6.2</v>
      </c>
      <c r="U1240">
        <v>1.8</v>
      </c>
      <c r="V1240">
        <v>-12436000</v>
      </c>
      <c r="W1240" t="s">
        <v>38</v>
      </c>
    </row>
    <row r="1241" spans="1:23" x14ac:dyDescent="0.3">
      <c r="A1241" t="s">
        <v>1868</v>
      </c>
      <c r="B1241">
        <v>94</v>
      </c>
      <c r="C1241">
        <v>101</v>
      </c>
      <c r="D1241">
        <v>876671</v>
      </c>
      <c r="E1241" t="s">
        <v>25</v>
      </c>
      <c r="F1241" t="s">
        <v>48</v>
      </c>
      <c r="G1241" t="s">
        <v>55</v>
      </c>
      <c r="H1241" t="s">
        <v>44</v>
      </c>
      <c r="I1241" t="s">
        <v>35</v>
      </c>
      <c r="J1241" t="s">
        <v>58</v>
      </c>
      <c r="L1241" t="s">
        <v>1869</v>
      </c>
      <c r="M1241">
        <v>22010</v>
      </c>
      <c r="N1241">
        <v>90</v>
      </c>
      <c r="O1241" t="s">
        <v>29</v>
      </c>
      <c r="P1241" t="s">
        <v>30</v>
      </c>
      <c r="Q1241" t="s">
        <v>213</v>
      </c>
      <c r="R1241">
        <v>25000000</v>
      </c>
      <c r="S1241">
        <v>2007</v>
      </c>
      <c r="T1241">
        <v>6.9</v>
      </c>
      <c r="U1241">
        <v>1.7</v>
      </c>
      <c r="V1241">
        <v>-24123329</v>
      </c>
      <c r="W1241" t="s">
        <v>38</v>
      </c>
    </row>
    <row r="1242" spans="1:23" x14ac:dyDescent="0.3">
      <c r="A1242" t="s">
        <v>1162</v>
      </c>
      <c r="B1242">
        <v>77</v>
      </c>
      <c r="C1242">
        <v>111</v>
      </c>
      <c r="D1242">
        <v>2869369</v>
      </c>
      <c r="E1242" t="s">
        <v>48</v>
      </c>
      <c r="F1242" t="s">
        <v>26</v>
      </c>
      <c r="L1242" t="s">
        <v>1870</v>
      </c>
      <c r="M1242">
        <v>65474</v>
      </c>
      <c r="N1242">
        <v>211</v>
      </c>
      <c r="O1242" t="s">
        <v>29</v>
      </c>
      <c r="P1242" t="s">
        <v>37</v>
      </c>
      <c r="Q1242" t="s">
        <v>52</v>
      </c>
      <c r="R1242">
        <v>30000000</v>
      </c>
      <c r="S1242">
        <v>1994</v>
      </c>
      <c r="T1242">
        <v>7.3</v>
      </c>
      <c r="U1242">
        <v>1.8</v>
      </c>
      <c r="V1242">
        <v>-27130631</v>
      </c>
      <c r="W1242" t="s">
        <v>38</v>
      </c>
    </row>
    <row r="1243" spans="1:23" x14ac:dyDescent="0.3">
      <c r="A1243" t="s">
        <v>1871</v>
      </c>
      <c r="B1243">
        <v>106</v>
      </c>
      <c r="C1243">
        <v>113</v>
      </c>
      <c r="D1243">
        <v>128978</v>
      </c>
      <c r="E1243" t="s">
        <v>24</v>
      </c>
      <c r="F1243" t="s">
        <v>55</v>
      </c>
      <c r="G1243" t="s">
        <v>54</v>
      </c>
      <c r="H1243" t="s">
        <v>44</v>
      </c>
      <c r="I1243" t="s">
        <v>58</v>
      </c>
      <c r="L1243" t="s">
        <v>1872</v>
      </c>
      <c r="M1243">
        <v>22897</v>
      </c>
      <c r="N1243">
        <v>61</v>
      </c>
      <c r="O1243" t="s">
        <v>554</v>
      </c>
      <c r="P1243" t="s">
        <v>1047</v>
      </c>
      <c r="Q1243" t="s">
        <v>213</v>
      </c>
      <c r="R1243">
        <v>40000000</v>
      </c>
      <c r="S1243">
        <v>2007</v>
      </c>
      <c r="T1243">
        <v>7.1</v>
      </c>
      <c r="U1243">
        <v>1.9</v>
      </c>
      <c r="V1243">
        <v>-39871022</v>
      </c>
      <c r="W1243" t="s">
        <v>38</v>
      </c>
    </row>
    <row r="1244" spans="1:23" x14ac:dyDescent="0.3">
      <c r="A1244" t="s">
        <v>574</v>
      </c>
      <c r="B1244">
        <v>30</v>
      </c>
      <c r="C1244">
        <v>112</v>
      </c>
      <c r="D1244">
        <v>77231</v>
      </c>
      <c r="E1244" t="s">
        <v>55</v>
      </c>
      <c r="F1244" t="s">
        <v>54</v>
      </c>
      <c r="G1244" t="s">
        <v>58</v>
      </c>
      <c r="L1244" t="s">
        <v>1873</v>
      </c>
      <c r="M1244">
        <v>3322</v>
      </c>
      <c r="N1244">
        <v>32</v>
      </c>
      <c r="O1244" t="s">
        <v>1874</v>
      </c>
      <c r="P1244" t="s">
        <v>545</v>
      </c>
      <c r="Q1244" t="s">
        <v>213</v>
      </c>
      <c r="R1244">
        <v>25000000</v>
      </c>
      <c r="S1244">
        <v>2005</v>
      </c>
      <c r="T1244">
        <v>6</v>
      </c>
      <c r="U1244">
        <v>1.9</v>
      </c>
      <c r="V1244">
        <v>-24922769</v>
      </c>
      <c r="W1244" t="s">
        <v>38</v>
      </c>
    </row>
    <row r="1245" spans="1:23" x14ac:dyDescent="0.3">
      <c r="A1245" t="s">
        <v>1875</v>
      </c>
      <c r="B1245">
        <v>488</v>
      </c>
      <c r="C1245">
        <v>126</v>
      </c>
      <c r="D1245">
        <v>4563029</v>
      </c>
      <c r="E1245" t="s">
        <v>24</v>
      </c>
      <c r="F1245" t="s">
        <v>55</v>
      </c>
      <c r="G1245" t="s">
        <v>27</v>
      </c>
      <c r="H1245" t="s">
        <v>35</v>
      </c>
      <c r="L1245" t="s">
        <v>1876</v>
      </c>
      <c r="M1245">
        <v>181472</v>
      </c>
      <c r="N1245">
        <v>514</v>
      </c>
      <c r="O1245" t="s">
        <v>29</v>
      </c>
      <c r="P1245" t="s">
        <v>1877</v>
      </c>
      <c r="Q1245" t="s">
        <v>213</v>
      </c>
      <c r="R1245">
        <v>39200000</v>
      </c>
      <c r="S1245">
        <v>2013</v>
      </c>
      <c r="T1245">
        <v>7</v>
      </c>
      <c r="U1245">
        <v>2.1</v>
      </c>
      <c r="V1245">
        <v>-34636971</v>
      </c>
      <c r="W1245" t="s">
        <v>38</v>
      </c>
    </row>
    <row r="1246" spans="1:23" x14ac:dyDescent="0.3">
      <c r="A1246" t="s">
        <v>319</v>
      </c>
      <c r="B1246">
        <v>118</v>
      </c>
      <c r="C1246">
        <v>98</v>
      </c>
      <c r="D1246">
        <v>50693162</v>
      </c>
      <c r="E1246" t="s">
        <v>24</v>
      </c>
      <c r="F1246" t="s">
        <v>55</v>
      </c>
      <c r="G1246" t="s">
        <v>26</v>
      </c>
      <c r="L1246" t="s">
        <v>1878</v>
      </c>
      <c r="M1246">
        <v>136580</v>
      </c>
      <c r="N1246">
        <v>545</v>
      </c>
      <c r="O1246" t="s">
        <v>29</v>
      </c>
      <c r="P1246" t="s">
        <v>30</v>
      </c>
      <c r="Q1246" t="s">
        <v>213</v>
      </c>
      <c r="R1246">
        <v>23000000</v>
      </c>
      <c r="S1246">
        <v>1994</v>
      </c>
      <c r="T1246">
        <v>7.6</v>
      </c>
      <c r="U1246">
        <v>1.6</v>
      </c>
      <c r="V1246">
        <v>27693162</v>
      </c>
      <c r="W1246" t="s">
        <v>21</v>
      </c>
    </row>
    <row r="1247" spans="1:23" x14ac:dyDescent="0.3">
      <c r="A1247" t="s">
        <v>376</v>
      </c>
      <c r="B1247">
        <v>214</v>
      </c>
      <c r="C1247">
        <v>107</v>
      </c>
      <c r="D1247">
        <v>63411478</v>
      </c>
      <c r="E1247" t="s">
        <v>55</v>
      </c>
      <c r="F1247" t="s">
        <v>26</v>
      </c>
      <c r="G1247" t="s">
        <v>44</v>
      </c>
      <c r="H1247" t="s">
        <v>27</v>
      </c>
      <c r="L1247" t="s">
        <v>1879</v>
      </c>
      <c r="M1247">
        <v>114925</v>
      </c>
      <c r="N1247">
        <v>234</v>
      </c>
      <c r="O1247" t="s">
        <v>29</v>
      </c>
      <c r="P1247" t="s">
        <v>30</v>
      </c>
      <c r="Q1247" t="s">
        <v>31</v>
      </c>
      <c r="R1247">
        <v>39000000</v>
      </c>
      <c r="S1247">
        <v>2009</v>
      </c>
      <c r="T1247">
        <v>7.1</v>
      </c>
      <c r="U1247">
        <v>1.8</v>
      </c>
      <c r="V1247">
        <v>24411478</v>
      </c>
      <c r="W1247" t="s">
        <v>21</v>
      </c>
    </row>
    <row r="1248" spans="1:23" x14ac:dyDescent="0.3">
      <c r="A1248" t="s">
        <v>111</v>
      </c>
      <c r="B1248">
        <v>370</v>
      </c>
      <c r="C1248">
        <v>87</v>
      </c>
      <c r="D1248">
        <v>35287788</v>
      </c>
      <c r="E1248" t="s">
        <v>47</v>
      </c>
      <c r="F1248" t="s">
        <v>48</v>
      </c>
      <c r="G1248" t="s">
        <v>49</v>
      </c>
      <c r="H1248" t="s">
        <v>57</v>
      </c>
      <c r="I1248" t="s">
        <v>27</v>
      </c>
      <c r="L1248" t="s">
        <v>1880</v>
      </c>
      <c r="M1248">
        <v>73886</v>
      </c>
      <c r="N1248">
        <v>165</v>
      </c>
      <c r="O1248" t="s">
        <v>29</v>
      </c>
      <c r="P1248" t="s">
        <v>30</v>
      </c>
      <c r="Q1248" t="s">
        <v>52</v>
      </c>
      <c r="R1248">
        <v>39000000</v>
      </c>
      <c r="S1248">
        <v>2012</v>
      </c>
      <c r="T1248">
        <v>7</v>
      </c>
      <c r="U1248">
        <v>1.4</v>
      </c>
      <c r="V1248">
        <v>-3712212</v>
      </c>
      <c r="W1248" t="s">
        <v>38</v>
      </c>
    </row>
    <row r="1249" spans="1:23" x14ac:dyDescent="0.3">
      <c r="A1249" t="s">
        <v>62</v>
      </c>
      <c r="B1249">
        <v>276</v>
      </c>
      <c r="C1249">
        <v>119</v>
      </c>
      <c r="D1249">
        <v>25335935</v>
      </c>
      <c r="E1249" t="s">
        <v>24</v>
      </c>
      <c r="F1249" t="s">
        <v>25</v>
      </c>
      <c r="G1249" t="s">
        <v>27</v>
      </c>
      <c r="H1249" t="s">
        <v>35</v>
      </c>
      <c r="L1249" t="s">
        <v>1881</v>
      </c>
      <c r="M1249">
        <v>242599</v>
      </c>
      <c r="N1249">
        <v>1594</v>
      </c>
      <c r="O1249" t="s">
        <v>29</v>
      </c>
      <c r="P1249" t="s">
        <v>30</v>
      </c>
      <c r="Q1249" t="s">
        <v>31</v>
      </c>
      <c r="R1249">
        <v>40000000</v>
      </c>
      <c r="S1249">
        <v>2005</v>
      </c>
      <c r="T1249">
        <v>8</v>
      </c>
      <c r="U1249">
        <v>2</v>
      </c>
      <c r="V1249">
        <v>-14664065</v>
      </c>
      <c r="W1249" t="s">
        <v>38</v>
      </c>
    </row>
    <row r="1250" spans="1:23" x14ac:dyDescent="0.3">
      <c r="A1250" t="s">
        <v>1882</v>
      </c>
      <c r="B1250">
        <v>76</v>
      </c>
      <c r="C1250">
        <v>110</v>
      </c>
      <c r="D1250">
        <v>5881504</v>
      </c>
      <c r="E1250" t="s">
        <v>242</v>
      </c>
      <c r="F1250" t="s">
        <v>55</v>
      </c>
      <c r="G1250" t="s">
        <v>44</v>
      </c>
      <c r="H1250" t="s">
        <v>61</v>
      </c>
      <c r="L1250" t="s">
        <v>1883</v>
      </c>
      <c r="M1250">
        <v>5917</v>
      </c>
      <c r="N1250">
        <v>50</v>
      </c>
      <c r="O1250" t="s">
        <v>29</v>
      </c>
      <c r="P1250" t="s">
        <v>30</v>
      </c>
      <c r="Q1250" t="s">
        <v>31</v>
      </c>
      <c r="R1250">
        <v>39000000</v>
      </c>
      <c r="S1250">
        <v>2004</v>
      </c>
      <c r="T1250">
        <v>5.3</v>
      </c>
      <c r="U1250">
        <v>1.8</v>
      </c>
      <c r="V1250">
        <v>-33118496</v>
      </c>
      <c r="W1250" t="s">
        <v>38</v>
      </c>
    </row>
    <row r="1251" spans="1:23" x14ac:dyDescent="0.3">
      <c r="A1251" t="s">
        <v>1313</v>
      </c>
      <c r="B1251">
        <v>95</v>
      </c>
      <c r="C1251">
        <v>125</v>
      </c>
      <c r="D1251">
        <v>60000000</v>
      </c>
      <c r="E1251" t="s">
        <v>24</v>
      </c>
      <c r="F1251" t="s">
        <v>48</v>
      </c>
      <c r="G1251" t="s">
        <v>27</v>
      </c>
      <c r="L1251" t="s">
        <v>1884</v>
      </c>
      <c r="M1251">
        <v>49934</v>
      </c>
      <c r="N1251">
        <v>224</v>
      </c>
      <c r="O1251" t="s">
        <v>29</v>
      </c>
      <c r="P1251" t="s">
        <v>37</v>
      </c>
      <c r="Q1251" t="s">
        <v>52</v>
      </c>
      <c r="R1251">
        <v>39000000</v>
      </c>
      <c r="S1251">
        <v>1983</v>
      </c>
      <c r="T1251">
        <v>4.9000000000000004</v>
      </c>
      <c r="U1251">
        <v>2.1</v>
      </c>
      <c r="V1251">
        <v>21000000</v>
      </c>
      <c r="W1251" t="s">
        <v>21</v>
      </c>
    </row>
    <row r="1252" spans="1:23" x14ac:dyDescent="0.3">
      <c r="A1252" t="s">
        <v>690</v>
      </c>
      <c r="B1252">
        <v>211</v>
      </c>
      <c r="C1252">
        <v>113</v>
      </c>
      <c r="D1252">
        <v>29802761</v>
      </c>
      <c r="E1252" t="s">
        <v>48</v>
      </c>
      <c r="F1252" t="s">
        <v>61</v>
      </c>
      <c r="L1252" t="s">
        <v>1885</v>
      </c>
      <c r="M1252">
        <v>46480</v>
      </c>
      <c r="N1252">
        <v>115</v>
      </c>
      <c r="O1252" t="s">
        <v>29</v>
      </c>
      <c r="P1252" t="s">
        <v>30</v>
      </c>
      <c r="Q1252" t="s">
        <v>31</v>
      </c>
      <c r="R1252">
        <v>40000000</v>
      </c>
      <c r="S1252">
        <v>2013</v>
      </c>
      <c r="T1252">
        <v>6.4</v>
      </c>
      <c r="U1252">
        <v>1.9</v>
      </c>
      <c r="V1252">
        <v>-10197239</v>
      </c>
      <c r="W1252" t="s">
        <v>38</v>
      </c>
    </row>
    <row r="1253" spans="1:23" x14ac:dyDescent="0.3">
      <c r="A1253" t="s">
        <v>398</v>
      </c>
      <c r="B1253">
        <v>160</v>
      </c>
      <c r="C1253">
        <v>150</v>
      </c>
      <c r="D1253">
        <v>626809</v>
      </c>
      <c r="E1253" t="s">
        <v>24</v>
      </c>
      <c r="F1253" t="s">
        <v>25</v>
      </c>
      <c r="G1253" t="s">
        <v>55</v>
      </c>
      <c r="H1253" t="s">
        <v>54</v>
      </c>
      <c r="I1253" t="s">
        <v>58</v>
      </c>
      <c r="L1253" t="s">
        <v>1886</v>
      </c>
      <c r="M1253">
        <v>36894</v>
      </c>
      <c r="N1253">
        <v>105</v>
      </c>
      <c r="O1253" t="s">
        <v>554</v>
      </c>
      <c r="P1253" t="s">
        <v>278</v>
      </c>
      <c r="Q1253" t="s">
        <v>213</v>
      </c>
      <c r="R1253">
        <v>553632000</v>
      </c>
      <c r="S1253">
        <v>2008</v>
      </c>
      <c r="T1253">
        <v>7.4</v>
      </c>
      <c r="U1253">
        <v>2.5</v>
      </c>
      <c r="V1253">
        <v>-553005191</v>
      </c>
      <c r="W1253" t="s">
        <v>38</v>
      </c>
    </row>
    <row r="1254" spans="1:23" x14ac:dyDescent="0.3">
      <c r="A1254" t="s">
        <v>855</v>
      </c>
      <c r="B1254">
        <v>97</v>
      </c>
      <c r="C1254">
        <v>108</v>
      </c>
      <c r="D1254">
        <v>127214072</v>
      </c>
      <c r="E1254" t="s">
        <v>48</v>
      </c>
      <c r="F1254" t="s">
        <v>44</v>
      </c>
      <c r="L1254" t="s">
        <v>1887</v>
      </c>
      <c r="M1254">
        <v>83786</v>
      </c>
      <c r="N1254">
        <v>392</v>
      </c>
      <c r="O1254" t="s">
        <v>29</v>
      </c>
      <c r="P1254" t="s">
        <v>30</v>
      </c>
      <c r="Q1254" t="s">
        <v>31</v>
      </c>
      <c r="R1254">
        <v>38000000</v>
      </c>
      <c r="S1254">
        <v>2002</v>
      </c>
      <c r="T1254">
        <v>6.1</v>
      </c>
      <c r="U1254">
        <v>1.8</v>
      </c>
      <c r="V1254">
        <v>89214072</v>
      </c>
      <c r="W1254" t="s">
        <v>21</v>
      </c>
    </row>
    <row r="1255" spans="1:23" x14ac:dyDescent="0.3">
      <c r="A1255" t="s">
        <v>845</v>
      </c>
      <c r="B1255">
        <v>174</v>
      </c>
      <c r="C1255">
        <v>96</v>
      </c>
      <c r="D1255">
        <v>88915214</v>
      </c>
      <c r="E1255" t="s">
        <v>48</v>
      </c>
      <c r="F1255" t="s">
        <v>44</v>
      </c>
      <c r="L1255" t="s">
        <v>1888</v>
      </c>
      <c r="M1255">
        <v>163665</v>
      </c>
      <c r="N1255">
        <v>169</v>
      </c>
      <c r="O1255" t="s">
        <v>29</v>
      </c>
      <c r="P1255" t="s">
        <v>30</v>
      </c>
      <c r="Q1255" t="s">
        <v>213</v>
      </c>
      <c r="R1255">
        <v>38000000</v>
      </c>
      <c r="S1255">
        <v>2009</v>
      </c>
      <c r="T1255">
        <v>6.5</v>
      </c>
      <c r="U1255">
        <v>1.6</v>
      </c>
      <c r="V1255">
        <v>50915214</v>
      </c>
      <c r="W1255" t="s">
        <v>21</v>
      </c>
    </row>
    <row r="1256" spans="1:23" x14ac:dyDescent="0.3">
      <c r="A1256" t="s">
        <v>1889</v>
      </c>
      <c r="B1256">
        <v>23</v>
      </c>
      <c r="C1256">
        <v>93</v>
      </c>
      <c r="D1256">
        <v>30400000</v>
      </c>
      <c r="E1256" t="s">
        <v>48</v>
      </c>
      <c r="L1256" t="s">
        <v>1890</v>
      </c>
      <c r="M1256">
        <v>17810</v>
      </c>
      <c r="N1256">
        <v>73</v>
      </c>
      <c r="O1256" t="s">
        <v>29</v>
      </c>
      <c r="P1256" t="s">
        <v>30</v>
      </c>
      <c r="Q1256" t="s">
        <v>52</v>
      </c>
      <c r="R1256">
        <v>39000000</v>
      </c>
      <c r="S1256">
        <v>1996</v>
      </c>
      <c r="T1256">
        <v>5.7</v>
      </c>
      <c r="U1256">
        <v>1.6</v>
      </c>
      <c r="V1256">
        <v>-8600000</v>
      </c>
      <c r="W1256" t="s">
        <v>38</v>
      </c>
    </row>
    <row r="1257" spans="1:23" x14ac:dyDescent="0.3">
      <c r="A1257" t="s">
        <v>1325</v>
      </c>
      <c r="B1257">
        <v>103</v>
      </c>
      <c r="C1257">
        <v>100</v>
      </c>
      <c r="D1257">
        <v>85570368</v>
      </c>
      <c r="E1257" t="s">
        <v>24</v>
      </c>
      <c r="F1257" t="s">
        <v>25</v>
      </c>
      <c r="G1257" t="s">
        <v>48</v>
      </c>
      <c r="H1257" t="s">
        <v>49</v>
      </c>
      <c r="I1257" t="s">
        <v>27</v>
      </c>
      <c r="L1257" t="s">
        <v>1891</v>
      </c>
      <c r="M1257">
        <v>44885</v>
      </c>
      <c r="N1257">
        <v>107</v>
      </c>
      <c r="O1257" t="s">
        <v>29</v>
      </c>
      <c r="P1257" t="s">
        <v>30</v>
      </c>
      <c r="Q1257" t="s">
        <v>52</v>
      </c>
      <c r="R1257">
        <v>38000000</v>
      </c>
      <c r="S1257">
        <v>2002</v>
      </c>
      <c r="T1257">
        <v>5.0999999999999996</v>
      </c>
      <c r="U1257">
        <v>1.7</v>
      </c>
      <c r="V1257">
        <v>47570368</v>
      </c>
      <c r="W1257" t="s">
        <v>21</v>
      </c>
    </row>
    <row r="1258" spans="1:23" x14ac:dyDescent="0.3">
      <c r="A1258" t="s">
        <v>1892</v>
      </c>
      <c r="B1258">
        <v>98</v>
      </c>
      <c r="C1258">
        <v>118</v>
      </c>
      <c r="D1258">
        <v>75668868</v>
      </c>
      <c r="E1258" t="s">
        <v>24</v>
      </c>
      <c r="F1258" t="s">
        <v>25</v>
      </c>
      <c r="G1258" t="s">
        <v>60</v>
      </c>
      <c r="H1258" t="s">
        <v>27</v>
      </c>
      <c r="I1258" t="s">
        <v>35</v>
      </c>
      <c r="L1258" t="s">
        <v>1893</v>
      </c>
      <c r="M1258">
        <v>60504</v>
      </c>
      <c r="N1258">
        <v>249</v>
      </c>
      <c r="O1258" t="s">
        <v>29</v>
      </c>
      <c r="P1258" t="s">
        <v>30</v>
      </c>
      <c r="Q1258" t="s">
        <v>52</v>
      </c>
      <c r="R1258">
        <v>35000000</v>
      </c>
      <c r="S1258">
        <v>1994</v>
      </c>
      <c r="T1258">
        <v>6.6</v>
      </c>
      <c r="U1258">
        <v>2</v>
      </c>
      <c r="V1258">
        <v>40668868</v>
      </c>
      <c r="W1258" t="s">
        <v>21</v>
      </c>
    </row>
    <row r="1259" spans="1:23" x14ac:dyDescent="0.3">
      <c r="A1259" t="s">
        <v>1894</v>
      </c>
      <c r="B1259">
        <v>273</v>
      </c>
      <c r="C1259">
        <v>122</v>
      </c>
      <c r="D1259">
        <v>6594136</v>
      </c>
      <c r="E1259" t="s">
        <v>24</v>
      </c>
      <c r="F1259" t="s">
        <v>242</v>
      </c>
      <c r="G1259" t="s">
        <v>55</v>
      </c>
      <c r="L1259" t="s">
        <v>1895</v>
      </c>
      <c r="M1259">
        <v>24557</v>
      </c>
      <c r="N1259">
        <v>111</v>
      </c>
      <c r="O1259" t="s">
        <v>554</v>
      </c>
      <c r="P1259" t="s">
        <v>1047</v>
      </c>
      <c r="Q1259" t="s">
        <v>31</v>
      </c>
      <c r="R1259">
        <v>38600000</v>
      </c>
      <c r="S1259">
        <v>2013</v>
      </c>
      <c r="T1259">
        <v>6.5</v>
      </c>
      <c r="U1259">
        <v>2</v>
      </c>
      <c r="V1259">
        <v>-32005864</v>
      </c>
      <c r="W1259" t="s">
        <v>38</v>
      </c>
    </row>
    <row r="1260" spans="1:23" x14ac:dyDescent="0.3">
      <c r="A1260" t="s">
        <v>223</v>
      </c>
      <c r="B1260">
        <v>279</v>
      </c>
      <c r="C1260">
        <v>120</v>
      </c>
      <c r="D1260">
        <v>58700247</v>
      </c>
      <c r="E1260" t="s">
        <v>55</v>
      </c>
      <c r="F1260" t="s">
        <v>44</v>
      </c>
      <c r="L1260" t="s">
        <v>1896</v>
      </c>
      <c r="M1260">
        <v>95367</v>
      </c>
      <c r="N1260">
        <v>260</v>
      </c>
      <c r="O1260" t="s">
        <v>29</v>
      </c>
      <c r="P1260" t="s">
        <v>30</v>
      </c>
      <c r="Q1260" t="s">
        <v>31</v>
      </c>
      <c r="R1260">
        <v>38000000</v>
      </c>
      <c r="S1260">
        <v>2011</v>
      </c>
      <c r="T1260">
        <v>6.9</v>
      </c>
      <c r="U1260">
        <v>2</v>
      </c>
      <c r="V1260">
        <v>20700247</v>
      </c>
      <c r="W1260" t="s">
        <v>21</v>
      </c>
    </row>
    <row r="1261" spans="1:23" x14ac:dyDescent="0.3">
      <c r="A1261" t="s">
        <v>1897</v>
      </c>
      <c r="B1261">
        <v>65</v>
      </c>
      <c r="C1261">
        <v>146</v>
      </c>
      <c r="D1261">
        <v>50668906</v>
      </c>
      <c r="E1261" t="s">
        <v>242</v>
      </c>
      <c r="F1261" t="s">
        <v>55</v>
      </c>
      <c r="G1261" t="s">
        <v>61</v>
      </c>
      <c r="L1261" t="s">
        <v>1898</v>
      </c>
      <c r="M1261">
        <v>76016</v>
      </c>
      <c r="N1261">
        <v>265</v>
      </c>
      <c r="O1261" t="s">
        <v>29</v>
      </c>
      <c r="P1261" t="s">
        <v>30</v>
      </c>
      <c r="Q1261" t="s">
        <v>213</v>
      </c>
      <c r="R1261">
        <v>38000000</v>
      </c>
      <c r="S1261">
        <v>1999</v>
      </c>
      <c r="T1261">
        <v>7.6</v>
      </c>
      <c r="U1261">
        <v>2.4</v>
      </c>
      <c r="V1261">
        <v>12668906</v>
      </c>
      <c r="W1261" t="s">
        <v>21</v>
      </c>
    </row>
    <row r="1262" spans="1:23" x14ac:dyDescent="0.3">
      <c r="A1262" t="s">
        <v>237</v>
      </c>
      <c r="B1262">
        <v>98</v>
      </c>
      <c r="C1262">
        <v>115</v>
      </c>
      <c r="D1262">
        <v>39177215</v>
      </c>
      <c r="E1262" t="s">
        <v>56</v>
      </c>
      <c r="F1262" t="s">
        <v>55</v>
      </c>
      <c r="G1262" t="s">
        <v>35</v>
      </c>
      <c r="L1262" t="s">
        <v>1899</v>
      </c>
      <c r="M1262">
        <v>30667</v>
      </c>
      <c r="N1262">
        <v>234</v>
      </c>
      <c r="O1262" t="s">
        <v>29</v>
      </c>
      <c r="P1262" t="s">
        <v>30</v>
      </c>
      <c r="Q1262" t="s">
        <v>31</v>
      </c>
      <c r="R1262">
        <v>38000000</v>
      </c>
      <c r="S1262">
        <v>2002</v>
      </c>
      <c r="T1262">
        <v>5.6</v>
      </c>
      <c r="U1262">
        <v>1.9</v>
      </c>
      <c r="V1262">
        <v>1177215</v>
      </c>
      <c r="W1262" t="s">
        <v>21</v>
      </c>
    </row>
    <row r="1263" spans="1:23" x14ac:dyDescent="0.3">
      <c r="A1263" t="s">
        <v>1900</v>
      </c>
      <c r="B1263">
        <v>116</v>
      </c>
      <c r="C1263">
        <v>123</v>
      </c>
      <c r="D1263">
        <v>40334024</v>
      </c>
      <c r="E1263" t="s">
        <v>48</v>
      </c>
      <c r="F1263" t="s">
        <v>56</v>
      </c>
      <c r="G1263" t="s">
        <v>44</v>
      </c>
      <c r="L1263" t="s">
        <v>1901</v>
      </c>
      <c r="M1263">
        <v>44168</v>
      </c>
      <c r="N1263">
        <v>216</v>
      </c>
      <c r="O1263" t="s">
        <v>29</v>
      </c>
      <c r="P1263" t="s">
        <v>30</v>
      </c>
      <c r="Q1263" t="s">
        <v>31</v>
      </c>
      <c r="R1263">
        <v>35000000</v>
      </c>
      <c r="S1263">
        <v>2001</v>
      </c>
      <c r="T1263">
        <v>6.2</v>
      </c>
      <c r="U1263">
        <v>2</v>
      </c>
      <c r="V1263">
        <v>5334024</v>
      </c>
      <c r="W1263" t="s">
        <v>21</v>
      </c>
    </row>
    <row r="1264" spans="1:23" x14ac:dyDescent="0.3">
      <c r="A1264" t="s">
        <v>1393</v>
      </c>
      <c r="B1264">
        <v>76</v>
      </c>
      <c r="C1264">
        <v>94</v>
      </c>
      <c r="D1264">
        <v>71038190</v>
      </c>
      <c r="E1264" t="s">
        <v>24</v>
      </c>
      <c r="F1264" t="s">
        <v>48</v>
      </c>
      <c r="G1264" t="s">
        <v>56</v>
      </c>
      <c r="L1264" t="s">
        <v>1902</v>
      </c>
      <c r="M1264">
        <v>23473</v>
      </c>
      <c r="N1264">
        <v>123</v>
      </c>
      <c r="O1264" t="s">
        <v>29</v>
      </c>
      <c r="P1264" t="s">
        <v>30</v>
      </c>
      <c r="Q1264" t="s">
        <v>52</v>
      </c>
      <c r="R1264">
        <v>30000000</v>
      </c>
      <c r="S1264">
        <v>2015</v>
      </c>
      <c r="T1264">
        <v>4.4000000000000004</v>
      </c>
      <c r="U1264">
        <v>1.6</v>
      </c>
      <c r="V1264">
        <v>41038190</v>
      </c>
      <c r="W1264" t="s">
        <v>21</v>
      </c>
    </row>
    <row r="1265" spans="1:23" x14ac:dyDescent="0.3">
      <c r="A1265" t="s">
        <v>1903</v>
      </c>
      <c r="B1265">
        <v>106</v>
      </c>
      <c r="C1265">
        <v>102</v>
      </c>
      <c r="D1265">
        <v>24044532</v>
      </c>
      <c r="E1265" t="s">
        <v>55</v>
      </c>
      <c r="F1265" t="s">
        <v>44</v>
      </c>
      <c r="L1265" t="s">
        <v>1904</v>
      </c>
      <c r="M1265">
        <v>19686</v>
      </c>
      <c r="N1265">
        <v>180</v>
      </c>
      <c r="O1265" t="s">
        <v>29</v>
      </c>
      <c r="P1265" t="s">
        <v>30</v>
      </c>
      <c r="Q1265" t="s">
        <v>213</v>
      </c>
      <c r="R1265">
        <v>38000000</v>
      </c>
      <c r="S1265">
        <v>2001</v>
      </c>
      <c r="T1265">
        <v>5.6</v>
      </c>
      <c r="U1265">
        <v>1.7</v>
      </c>
      <c r="V1265">
        <v>-13955468</v>
      </c>
      <c r="W1265" t="s">
        <v>38</v>
      </c>
    </row>
    <row r="1266" spans="1:23" x14ac:dyDescent="0.3">
      <c r="A1266" t="s">
        <v>1146</v>
      </c>
      <c r="B1266">
        <v>55</v>
      </c>
      <c r="C1266">
        <v>98</v>
      </c>
      <c r="D1266">
        <v>22770864</v>
      </c>
      <c r="E1266" t="s">
        <v>48</v>
      </c>
      <c r="F1266" t="s">
        <v>55</v>
      </c>
      <c r="L1266" t="s">
        <v>1905</v>
      </c>
      <c r="M1266">
        <v>8433</v>
      </c>
      <c r="N1266">
        <v>85</v>
      </c>
      <c r="O1266" t="s">
        <v>29</v>
      </c>
      <c r="P1266" t="s">
        <v>30</v>
      </c>
      <c r="Q1266" t="s">
        <v>52</v>
      </c>
      <c r="R1266">
        <v>38000000</v>
      </c>
      <c r="S1266">
        <v>2001</v>
      </c>
      <c r="T1266">
        <v>5.5</v>
      </c>
      <c r="U1266">
        <v>1.6</v>
      </c>
      <c r="V1266">
        <v>-15229136</v>
      </c>
      <c r="W1266" t="s">
        <v>38</v>
      </c>
    </row>
    <row r="1267" spans="1:23" x14ac:dyDescent="0.3">
      <c r="A1267" t="s">
        <v>1036</v>
      </c>
      <c r="B1267">
        <v>172</v>
      </c>
      <c r="C1267">
        <v>133</v>
      </c>
      <c r="D1267">
        <v>18653746</v>
      </c>
      <c r="E1267" t="s">
        <v>60</v>
      </c>
      <c r="F1267" t="s">
        <v>35</v>
      </c>
      <c r="L1267" t="s">
        <v>1906</v>
      </c>
      <c r="M1267">
        <v>137722</v>
      </c>
      <c r="N1267">
        <v>638</v>
      </c>
      <c r="O1267" t="s">
        <v>29</v>
      </c>
      <c r="P1267" t="s">
        <v>971</v>
      </c>
      <c r="Q1267" t="s">
        <v>213</v>
      </c>
      <c r="R1267">
        <v>38000000</v>
      </c>
      <c r="S1267">
        <v>1999</v>
      </c>
      <c r="T1267">
        <v>6.7</v>
      </c>
      <c r="U1267">
        <v>2.2000000000000002</v>
      </c>
      <c r="V1267">
        <v>-19346254</v>
      </c>
      <c r="W1267" t="s">
        <v>38</v>
      </c>
    </row>
    <row r="1268" spans="1:23" x14ac:dyDescent="0.3">
      <c r="A1268" t="s">
        <v>237</v>
      </c>
      <c r="B1268">
        <v>47</v>
      </c>
      <c r="C1268">
        <v>118</v>
      </c>
      <c r="D1268">
        <v>17305211</v>
      </c>
      <c r="E1268" t="s">
        <v>56</v>
      </c>
      <c r="F1268" t="s">
        <v>55</v>
      </c>
      <c r="G1268" t="s">
        <v>60</v>
      </c>
      <c r="H1268" t="s">
        <v>35</v>
      </c>
      <c r="L1268" t="s">
        <v>1907</v>
      </c>
      <c r="M1268">
        <v>14066</v>
      </c>
      <c r="N1268">
        <v>75</v>
      </c>
      <c r="O1268" t="s">
        <v>29</v>
      </c>
      <c r="P1268" t="s">
        <v>30</v>
      </c>
      <c r="Q1268" t="s">
        <v>213</v>
      </c>
      <c r="R1268">
        <v>38000000</v>
      </c>
      <c r="S1268">
        <v>1996</v>
      </c>
      <c r="T1268">
        <v>6.1</v>
      </c>
      <c r="U1268">
        <v>2</v>
      </c>
      <c r="V1268">
        <v>-20694789</v>
      </c>
      <c r="W1268" t="s">
        <v>38</v>
      </c>
    </row>
    <row r="1269" spans="1:23" x14ac:dyDescent="0.3">
      <c r="A1269" t="s">
        <v>1208</v>
      </c>
      <c r="B1269">
        <v>107</v>
      </c>
      <c r="C1269">
        <v>105</v>
      </c>
      <c r="D1269">
        <v>16991902</v>
      </c>
      <c r="E1269" t="s">
        <v>55</v>
      </c>
      <c r="F1269" t="s">
        <v>59</v>
      </c>
      <c r="L1269" t="s">
        <v>1908</v>
      </c>
      <c r="M1269">
        <v>34592</v>
      </c>
      <c r="N1269">
        <v>191</v>
      </c>
      <c r="O1269" t="s">
        <v>29</v>
      </c>
      <c r="P1269" t="s">
        <v>30</v>
      </c>
      <c r="Q1269" t="s">
        <v>213</v>
      </c>
      <c r="R1269">
        <v>57000000</v>
      </c>
      <c r="S1269">
        <v>2001</v>
      </c>
      <c r="T1269">
        <v>6.2</v>
      </c>
      <c r="U1269">
        <v>1.8</v>
      </c>
      <c r="V1269">
        <v>-40008098</v>
      </c>
      <c r="W1269" t="s">
        <v>38</v>
      </c>
    </row>
    <row r="1270" spans="1:23" x14ac:dyDescent="0.3">
      <c r="A1270" t="s">
        <v>1909</v>
      </c>
      <c r="B1270">
        <v>323</v>
      </c>
      <c r="C1270">
        <v>109</v>
      </c>
      <c r="D1270">
        <v>47536959</v>
      </c>
      <c r="E1270" t="s">
        <v>55</v>
      </c>
      <c r="L1270" t="s">
        <v>1910</v>
      </c>
      <c r="M1270">
        <v>86955</v>
      </c>
      <c r="N1270">
        <v>275</v>
      </c>
      <c r="O1270" t="s">
        <v>29</v>
      </c>
      <c r="P1270" t="s">
        <v>30</v>
      </c>
      <c r="Q1270" t="s">
        <v>213</v>
      </c>
      <c r="R1270">
        <v>10000000</v>
      </c>
      <c r="S1270">
        <v>2009</v>
      </c>
      <c r="T1270">
        <v>7.3</v>
      </c>
      <c r="U1270">
        <v>1.8</v>
      </c>
      <c r="V1270">
        <v>37536959</v>
      </c>
      <c r="W1270" t="s">
        <v>21</v>
      </c>
    </row>
    <row r="1271" spans="1:23" x14ac:dyDescent="0.3">
      <c r="A1271" t="s">
        <v>94</v>
      </c>
      <c r="B1271">
        <v>37</v>
      </c>
      <c r="C1271">
        <v>129</v>
      </c>
      <c r="D1271">
        <v>10300000</v>
      </c>
      <c r="E1271" t="s">
        <v>25</v>
      </c>
      <c r="F1271" t="s">
        <v>55</v>
      </c>
      <c r="L1271" t="s">
        <v>1911</v>
      </c>
      <c r="M1271">
        <v>17859</v>
      </c>
      <c r="N1271">
        <v>89</v>
      </c>
      <c r="O1271" t="s">
        <v>29</v>
      </c>
      <c r="P1271" t="s">
        <v>30</v>
      </c>
      <c r="Q1271" t="s">
        <v>31</v>
      </c>
      <c r="R1271">
        <v>38000000</v>
      </c>
      <c r="S1271">
        <v>1996</v>
      </c>
      <c r="T1271">
        <v>6.6</v>
      </c>
      <c r="U1271">
        <v>2.2000000000000002</v>
      </c>
      <c r="V1271">
        <v>-27700000</v>
      </c>
      <c r="W1271" t="s">
        <v>38</v>
      </c>
    </row>
    <row r="1272" spans="1:23" x14ac:dyDescent="0.3">
      <c r="A1272" t="s">
        <v>1462</v>
      </c>
      <c r="B1272">
        <v>297</v>
      </c>
      <c r="C1272">
        <v>109</v>
      </c>
      <c r="D1272">
        <v>13782838</v>
      </c>
      <c r="E1272" t="s">
        <v>57</v>
      </c>
      <c r="F1272" t="s">
        <v>60</v>
      </c>
      <c r="G1272" t="s">
        <v>27</v>
      </c>
      <c r="L1272" t="s">
        <v>1912</v>
      </c>
      <c r="M1272">
        <v>258078</v>
      </c>
      <c r="N1272">
        <v>911</v>
      </c>
      <c r="O1272" t="s">
        <v>29</v>
      </c>
      <c r="P1272" t="s">
        <v>30</v>
      </c>
      <c r="Q1272" t="s">
        <v>213</v>
      </c>
      <c r="R1272">
        <v>15000000</v>
      </c>
      <c r="S1272">
        <v>1982</v>
      </c>
      <c r="T1272">
        <v>8.1999999999999993</v>
      </c>
      <c r="U1272">
        <v>1.8</v>
      </c>
      <c r="V1272">
        <v>-1217162</v>
      </c>
      <c r="W1272" t="s">
        <v>38</v>
      </c>
    </row>
    <row r="1273" spans="1:23" x14ac:dyDescent="0.3">
      <c r="A1273" t="s">
        <v>412</v>
      </c>
      <c r="B1273">
        <v>302</v>
      </c>
      <c r="C1273">
        <v>127</v>
      </c>
      <c r="D1273">
        <v>41997790</v>
      </c>
      <c r="E1273" t="s">
        <v>24</v>
      </c>
      <c r="F1273" t="s">
        <v>27</v>
      </c>
      <c r="G1273" t="s">
        <v>35</v>
      </c>
      <c r="L1273" t="s">
        <v>1913</v>
      </c>
      <c r="M1273">
        <v>125305</v>
      </c>
      <c r="N1273">
        <v>343</v>
      </c>
      <c r="O1273" t="s">
        <v>29</v>
      </c>
      <c r="P1273" t="s">
        <v>30</v>
      </c>
      <c r="Q1273" t="s">
        <v>213</v>
      </c>
      <c r="R1273">
        <v>38000000</v>
      </c>
      <c r="S1273">
        <v>2013</v>
      </c>
      <c r="T1273">
        <v>6.4</v>
      </c>
      <c r="U1273">
        <v>2.1</v>
      </c>
      <c r="V1273">
        <v>3997790</v>
      </c>
      <c r="W1273" t="s">
        <v>21</v>
      </c>
    </row>
    <row r="1274" spans="1:23" x14ac:dyDescent="0.3">
      <c r="A1274" t="s">
        <v>1914</v>
      </c>
      <c r="B1274">
        <v>38</v>
      </c>
      <c r="C1274">
        <v>118</v>
      </c>
      <c r="D1274">
        <v>6482195</v>
      </c>
      <c r="E1274" t="s">
        <v>56</v>
      </c>
      <c r="F1274" t="s">
        <v>60</v>
      </c>
      <c r="G1274" t="s">
        <v>35</v>
      </c>
      <c r="L1274" t="s">
        <v>1915</v>
      </c>
      <c r="M1274">
        <v>9740</v>
      </c>
      <c r="N1274">
        <v>81</v>
      </c>
      <c r="O1274" t="s">
        <v>29</v>
      </c>
      <c r="P1274" t="s">
        <v>30</v>
      </c>
      <c r="Q1274" t="s">
        <v>213</v>
      </c>
      <c r="R1274">
        <v>37000000</v>
      </c>
      <c r="S1274">
        <v>1997</v>
      </c>
      <c r="T1274">
        <v>6.4</v>
      </c>
      <c r="U1274">
        <v>2</v>
      </c>
      <c r="V1274">
        <v>-30517805</v>
      </c>
      <c r="W1274" t="s">
        <v>38</v>
      </c>
    </row>
    <row r="1275" spans="1:23" x14ac:dyDescent="0.3">
      <c r="A1275" t="s">
        <v>1916</v>
      </c>
      <c r="B1275">
        <v>31</v>
      </c>
      <c r="C1275">
        <v>110</v>
      </c>
      <c r="D1275">
        <v>623374</v>
      </c>
      <c r="E1275" t="s">
        <v>24</v>
      </c>
      <c r="F1275" t="s">
        <v>25</v>
      </c>
      <c r="G1275" t="s">
        <v>55</v>
      </c>
      <c r="H1275" t="s">
        <v>35</v>
      </c>
      <c r="I1275" t="s">
        <v>53</v>
      </c>
      <c r="L1275" t="s">
        <v>1917</v>
      </c>
      <c r="M1275">
        <v>4757</v>
      </c>
      <c r="N1275">
        <v>67</v>
      </c>
      <c r="O1275" t="s">
        <v>29</v>
      </c>
      <c r="P1275" t="s">
        <v>30</v>
      </c>
      <c r="Q1275" t="s">
        <v>31</v>
      </c>
      <c r="R1275">
        <v>38000000</v>
      </c>
      <c r="S1275">
        <v>2001</v>
      </c>
      <c r="T1275">
        <v>5.2</v>
      </c>
      <c r="U1275">
        <v>1.8</v>
      </c>
      <c r="V1275">
        <v>-37376626</v>
      </c>
      <c r="W1275" t="s">
        <v>38</v>
      </c>
    </row>
    <row r="1276" spans="1:23" x14ac:dyDescent="0.3">
      <c r="A1276" t="s">
        <v>849</v>
      </c>
      <c r="B1276">
        <v>118</v>
      </c>
      <c r="C1276">
        <v>90</v>
      </c>
      <c r="D1276">
        <v>7871693</v>
      </c>
      <c r="E1276" t="s">
        <v>25</v>
      </c>
      <c r="F1276" t="s">
        <v>49</v>
      </c>
      <c r="G1276" t="s">
        <v>26</v>
      </c>
      <c r="H1276" t="s">
        <v>27</v>
      </c>
      <c r="L1276" t="s">
        <v>1918</v>
      </c>
      <c r="M1276">
        <v>52908</v>
      </c>
      <c r="N1276">
        <v>102</v>
      </c>
      <c r="O1276" t="s">
        <v>29</v>
      </c>
      <c r="P1276" t="s">
        <v>30</v>
      </c>
      <c r="Q1276" t="s">
        <v>52</v>
      </c>
      <c r="R1276">
        <v>55000000</v>
      </c>
      <c r="S1276">
        <v>2008</v>
      </c>
      <c r="T1276">
        <v>6.5</v>
      </c>
      <c r="U1276">
        <v>1.5</v>
      </c>
      <c r="V1276">
        <v>-47128307</v>
      </c>
      <c r="W1276" t="s">
        <v>38</v>
      </c>
    </row>
    <row r="1277" spans="1:23" x14ac:dyDescent="0.3">
      <c r="A1277" t="s">
        <v>1919</v>
      </c>
      <c r="B1277">
        <v>546</v>
      </c>
      <c r="C1277">
        <v>144</v>
      </c>
      <c r="D1277">
        <v>16377274</v>
      </c>
      <c r="E1277" t="s">
        <v>55</v>
      </c>
      <c r="L1277" t="s">
        <v>1920</v>
      </c>
      <c r="M1277">
        <v>105144</v>
      </c>
      <c r="N1277">
        <v>405</v>
      </c>
      <c r="O1277" t="s">
        <v>29</v>
      </c>
      <c r="P1277" t="s">
        <v>30</v>
      </c>
      <c r="Q1277" t="s">
        <v>213</v>
      </c>
      <c r="R1277">
        <v>32000000</v>
      </c>
      <c r="S1277">
        <v>2012</v>
      </c>
      <c r="T1277">
        <v>7.1</v>
      </c>
      <c r="U1277">
        <v>2.4</v>
      </c>
      <c r="V1277">
        <v>-15622726</v>
      </c>
      <c r="W1277" t="s">
        <v>38</v>
      </c>
    </row>
    <row r="1278" spans="1:23" x14ac:dyDescent="0.3">
      <c r="A1278" t="s">
        <v>1402</v>
      </c>
      <c r="B1278">
        <v>86</v>
      </c>
      <c r="C1278">
        <v>130</v>
      </c>
      <c r="D1278">
        <v>9589875</v>
      </c>
      <c r="E1278" t="s">
        <v>242</v>
      </c>
      <c r="F1278" t="s">
        <v>55</v>
      </c>
      <c r="G1278" t="s">
        <v>61</v>
      </c>
      <c r="L1278" t="s">
        <v>1921</v>
      </c>
      <c r="M1278">
        <v>16673</v>
      </c>
      <c r="N1278">
        <v>45</v>
      </c>
      <c r="O1278" t="s">
        <v>29</v>
      </c>
      <c r="P1278" t="s">
        <v>30</v>
      </c>
      <c r="Q1278" t="s">
        <v>52</v>
      </c>
      <c r="R1278">
        <v>40000000</v>
      </c>
      <c r="S1278">
        <v>2008</v>
      </c>
      <c r="T1278">
        <v>7.3</v>
      </c>
      <c r="U1278">
        <v>2.2000000000000002</v>
      </c>
      <c r="V1278">
        <v>-30410125</v>
      </c>
      <c r="W1278" t="s">
        <v>38</v>
      </c>
    </row>
    <row r="1279" spans="1:23" x14ac:dyDescent="0.3">
      <c r="A1279" t="s">
        <v>1922</v>
      </c>
      <c r="B1279">
        <v>194</v>
      </c>
      <c r="C1279">
        <v>112</v>
      </c>
      <c r="D1279">
        <v>34912982</v>
      </c>
      <c r="E1279" t="s">
        <v>24</v>
      </c>
      <c r="F1279" t="s">
        <v>25</v>
      </c>
      <c r="G1279" t="s">
        <v>27</v>
      </c>
      <c r="H1279" t="s">
        <v>35</v>
      </c>
      <c r="L1279" t="s">
        <v>1923</v>
      </c>
      <c r="M1279">
        <v>55617</v>
      </c>
      <c r="N1279">
        <v>266</v>
      </c>
      <c r="O1279" t="s">
        <v>29</v>
      </c>
      <c r="P1279" t="s">
        <v>30</v>
      </c>
      <c r="Q1279" t="s">
        <v>31</v>
      </c>
      <c r="R1279">
        <v>38000000</v>
      </c>
      <c r="S1279">
        <v>2016</v>
      </c>
      <c r="T1279">
        <v>5.2</v>
      </c>
      <c r="U1279">
        <v>1.9</v>
      </c>
      <c r="V1279">
        <v>-3087018</v>
      </c>
      <c r="W1279" t="s">
        <v>38</v>
      </c>
    </row>
    <row r="1280" spans="1:23" x14ac:dyDescent="0.3">
      <c r="A1280" t="s">
        <v>1924</v>
      </c>
      <c r="B1280">
        <v>437</v>
      </c>
      <c r="C1280">
        <v>133</v>
      </c>
      <c r="D1280">
        <v>109712885</v>
      </c>
      <c r="E1280" t="s">
        <v>55</v>
      </c>
      <c r="F1280" t="s">
        <v>61</v>
      </c>
      <c r="L1280" t="s">
        <v>1925</v>
      </c>
      <c r="M1280">
        <v>146708</v>
      </c>
      <c r="N1280">
        <v>362</v>
      </c>
      <c r="O1280" t="s">
        <v>29</v>
      </c>
      <c r="P1280" t="s">
        <v>30</v>
      </c>
      <c r="Q1280" t="s">
        <v>31</v>
      </c>
      <c r="R1280">
        <v>35000000</v>
      </c>
      <c r="S1280">
        <v>2015</v>
      </c>
      <c r="T1280">
        <v>7.7</v>
      </c>
      <c r="U1280">
        <v>2.2000000000000002</v>
      </c>
      <c r="V1280">
        <v>74712885</v>
      </c>
      <c r="W1280" t="s">
        <v>21</v>
      </c>
    </row>
    <row r="1281" spans="1:23" x14ac:dyDescent="0.3">
      <c r="A1281" t="s">
        <v>1626</v>
      </c>
      <c r="B1281">
        <v>378</v>
      </c>
      <c r="C1281">
        <v>150</v>
      </c>
      <c r="D1281">
        <v>92173235</v>
      </c>
      <c r="E1281" t="s">
        <v>56</v>
      </c>
      <c r="F1281" t="s">
        <v>55</v>
      </c>
      <c r="G1281" t="s">
        <v>35</v>
      </c>
      <c r="L1281" t="s">
        <v>1926</v>
      </c>
      <c r="M1281">
        <v>280228</v>
      </c>
      <c r="N1281">
        <v>420</v>
      </c>
      <c r="O1281" t="s">
        <v>29</v>
      </c>
      <c r="P1281" t="s">
        <v>30</v>
      </c>
      <c r="Q1281" t="s">
        <v>213</v>
      </c>
      <c r="R1281">
        <v>37000000</v>
      </c>
      <c r="S1281">
        <v>2010</v>
      </c>
      <c r="T1281">
        <v>7.6</v>
      </c>
      <c r="U1281">
        <v>2.5</v>
      </c>
      <c r="V1281">
        <v>55173235</v>
      </c>
      <c r="W1281" t="s">
        <v>21</v>
      </c>
    </row>
    <row r="1282" spans="1:23" x14ac:dyDescent="0.3">
      <c r="A1282" t="s">
        <v>1927</v>
      </c>
      <c r="B1282">
        <v>170</v>
      </c>
      <c r="C1282">
        <v>110</v>
      </c>
      <c r="D1282">
        <v>41102171</v>
      </c>
      <c r="E1282" t="s">
        <v>48</v>
      </c>
      <c r="F1282" t="s">
        <v>55</v>
      </c>
      <c r="G1282" t="s">
        <v>44</v>
      </c>
      <c r="L1282" t="s">
        <v>1928</v>
      </c>
      <c r="M1282">
        <v>57266</v>
      </c>
      <c r="N1282">
        <v>89</v>
      </c>
      <c r="O1282" t="s">
        <v>29</v>
      </c>
      <c r="P1282" t="s">
        <v>30</v>
      </c>
      <c r="Q1282" t="s">
        <v>31</v>
      </c>
      <c r="R1282">
        <v>40000000</v>
      </c>
      <c r="S1282">
        <v>2012</v>
      </c>
      <c r="T1282">
        <v>5.7</v>
      </c>
      <c r="U1282">
        <v>1.8</v>
      </c>
      <c r="V1282">
        <v>1102171</v>
      </c>
      <c r="W1282" t="s">
        <v>21</v>
      </c>
    </row>
    <row r="1283" spans="1:23" x14ac:dyDescent="0.3">
      <c r="A1283" t="s">
        <v>1929</v>
      </c>
      <c r="B1283">
        <v>341</v>
      </c>
      <c r="C1283">
        <v>96</v>
      </c>
      <c r="D1283">
        <v>60338891</v>
      </c>
      <c r="E1283" t="s">
        <v>48</v>
      </c>
      <c r="F1283" t="s">
        <v>55</v>
      </c>
      <c r="L1283" t="s">
        <v>1930</v>
      </c>
      <c r="M1283">
        <v>248468</v>
      </c>
      <c r="N1283">
        <v>545</v>
      </c>
      <c r="O1283" t="s">
        <v>29</v>
      </c>
      <c r="P1283" t="s">
        <v>30</v>
      </c>
      <c r="Q1283" t="s">
        <v>213</v>
      </c>
      <c r="R1283">
        <v>37000000</v>
      </c>
      <c r="S1283">
        <v>2008</v>
      </c>
      <c r="T1283">
        <v>7</v>
      </c>
      <c r="U1283">
        <v>1.6</v>
      </c>
      <c r="V1283">
        <v>23338891</v>
      </c>
      <c r="W1283" t="s">
        <v>21</v>
      </c>
    </row>
    <row r="1284" spans="1:23" x14ac:dyDescent="0.3">
      <c r="A1284" t="s">
        <v>1931</v>
      </c>
      <c r="B1284">
        <v>139</v>
      </c>
      <c r="C1284">
        <v>96</v>
      </c>
      <c r="D1284">
        <v>48006503</v>
      </c>
      <c r="E1284" t="s">
        <v>25</v>
      </c>
      <c r="F1284" t="s">
        <v>48</v>
      </c>
      <c r="G1284" t="s">
        <v>49</v>
      </c>
      <c r="H1284" t="s">
        <v>26</v>
      </c>
      <c r="L1284" t="s">
        <v>1932</v>
      </c>
      <c r="M1284">
        <v>28109</v>
      </c>
      <c r="N1284">
        <v>110</v>
      </c>
      <c r="O1284" t="s">
        <v>29</v>
      </c>
      <c r="P1284" t="s">
        <v>30</v>
      </c>
      <c r="Q1284" t="s">
        <v>52</v>
      </c>
      <c r="R1284">
        <v>37000000</v>
      </c>
      <c r="S1284">
        <v>2008</v>
      </c>
      <c r="T1284">
        <v>6</v>
      </c>
      <c r="U1284">
        <v>1.6</v>
      </c>
      <c r="V1284">
        <v>11006503</v>
      </c>
      <c r="W1284" t="s">
        <v>21</v>
      </c>
    </row>
    <row r="1285" spans="1:23" x14ac:dyDescent="0.3">
      <c r="A1285" t="s">
        <v>265</v>
      </c>
      <c r="B1285">
        <v>393</v>
      </c>
      <c r="C1285">
        <v>123</v>
      </c>
      <c r="D1285">
        <v>26903709</v>
      </c>
      <c r="E1285" t="s">
        <v>24</v>
      </c>
      <c r="F1285" t="s">
        <v>242</v>
      </c>
      <c r="G1285" t="s">
        <v>55</v>
      </c>
      <c r="H1285" t="s">
        <v>61</v>
      </c>
      <c r="L1285" t="s">
        <v>1933</v>
      </c>
      <c r="M1285">
        <v>312629</v>
      </c>
      <c r="N1285">
        <v>475</v>
      </c>
      <c r="O1285" t="s">
        <v>29</v>
      </c>
      <c r="P1285" t="s">
        <v>37</v>
      </c>
      <c r="Q1285" t="s">
        <v>213</v>
      </c>
      <c r="R1285">
        <v>38000000</v>
      </c>
      <c r="S1285">
        <v>2013</v>
      </c>
      <c r="T1285">
        <v>8.1</v>
      </c>
      <c r="U1285">
        <v>2</v>
      </c>
      <c r="V1285">
        <v>-11096291</v>
      </c>
      <c r="W1285" t="s">
        <v>38</v>
      </c>
    </row>
    <row r="1286" spans="1:23" x14ac:dyDescent="0.3">
      <c r="A1286" t="s">
        <v>1919</v>
      </c>
      <c r="B1286">
        <v>224</v>
      </c>
      <c r="C1286">
        <v>188</v>
      </c>
      <c r="D1286">
        <v>22450975</v>
      </c>
      <c r="E1286" t="s">
        <v>55</v>
      </c>
      <c r="L1286" t="s">
        <v>1934</v>
      </c>
      <c r="M1286">
        <v>241030</v>
      </c>
      <c r="N1286">
        <v>1437</v>
      </c>
      <c r="O1286" t="s">
        <v>29</v>
      </c>
      <c r="P1286" t="s">
        <v>30</v>
      </c>
      <c r="Q1286" t="s">
        <v>213</v>
      </c>
      <c r="R1286">
        <v>37000000</v>
      </c>
      <c r="S1286">
        <v>1999</v>
      </c>
      <c r="T1286">
        <v>8</v>
      </c>
      <c r="U1286">
        <v>3.1</v>
      </c>
      <c r="V1286">
        <v>-14549025</v>
      </c>
      <c r="W1286" t="s">
        <v>38</v>
      </c>
    </row>
    <row r="1287" spans="1:23" x14ac:dyDescent="0.3">
      <c r="A1287" t="s">
        <v>1935</v>
      </c>
      <c r="B1287">
        <v>203</v>
      </c>
      <c r="C1287">
        <v>107</v>
      </c>
      <c r="D1287">
        <v>44867349</v>
      </c>
      <c r="E1287" t="s">
        <v>24</v>
      </c>
      <c r="F1287" t="s">
        <v>48</v>
      </c>
      <c r="G1287" t="s">
        <v>56</v>
      </c>
      <c r="L1287" t="s">
        <v>1936</v>
      </c>
      <c r="M1287">
        <v>75347</v>
      </c>
      <c r="N1287">
        <v>176</v>
      </c>
      <c r="O1287" t="s">
        <v>29</v>
      </c>
      <c r="P1287" t="s">
        <v>30</v>
      </c>
      <c r="Q1287" t="s">
        <v>213</v>
      </c>
      <c r="R1287">
        <v>37000000</v>
      </c>
      <c r="S1287">
        <v>2010</v>
      </c>
      <c r="T1287">
        <v>5.6</v>
      </c>
      <c r="U1287">
        <v>1.8</v>
      </c>
      <c r="V1287">
        <v>7867349</v>
      </c>
      <c r="W1287" t="s">
        <v>21</v>
      </c>
    </row>
    <row r="1288" spans="1:23" x14ac:dyDescent="0.3">
      <c r="A1288" t="s">
        <v>1937</v>
      </c>
      <c r="B1288">
        <v>148</v>
      </c>
      <c r="C1288">
        <v>110</v>
      </c>
      <c r="D1288">
        <v>46813366</v>
      </c>
      <c r="E1288" t="s">
        <v>48</v>
      </c>
      <c r="F1288" t="s">
        <v>44</v>
      </c>
      <c r="L1288" t="s">
        <v>1938</v>
      </c>
      <c r="M1288">
        <v>39440</v>
      </c>
      <c r="N1288">
        <v>83</v>
      </c>
      <c r="O1288" t="s">
        <v>29</v>
      </c>
      <c r="P1288" t="s">
        <v>30</v>
      </c>
      <c r="Q1288" t="s">
        <v>213</v>
      </c>
      <c r="R1288">
        <v>38000000</v>
      </c>
      <c r="S1288">
        <v>2016</v>
      </c>
      <c r="T1288">
        <v>6.1</v>
      </c>
      <c r="U1288">
        <v>1.8</v>
      </c>
      <c r="V1288">
        <v>8813366</v>
      </c>
      <c r="W1288" t="s">
        <v>21</v>
      </c>
    </row>
    <row r="1289" spans="1:23" x14ac:dyDescent="0.3">
      <c r="A1289" t="s">
        <v>1939</v>
      </c>
      <c r="B1289">
        <v>131</v>
      </c>
      <c r="C1289">
        <v>113</v>
      </c>
      <c r="D1289">
        <v>72279690</v>
      </c>
      <c r="E1289" t="s">
        <v>55</v>
      </c>
      <c r="F1289" t="s">
        <v>49</v>
      </c>
      <c r="L1289" t="s">
        <v>1940</v>
      </c>
      <c r="M1289">
        <v>17948</v>
      </c>
      <c r="N1289">
        <v>86</v>
      </c>
      <c r="O1289" t="s">
        <v>29</v>
      </c>
      <c r="P1289" t="s">
        <v>30</v>
      </c>
      <c r="Q1289" t="s">
        <v>52</v>
      </c>
      <c r="R1289">
        <v>37000000</v>
      </c>
      <c r="S1289">
        <v>2011</v>
      </c>
      <c r="T1289">
        <v>6.9</v>
      </c>
      <c r="U1289">
        <v>1.9</v>
      </c>
      <c r="V1289">
        <v>35279690</v>
      </c>
      <c r="W1289" t="s">
        <v>21</v>
      </c>
    </row>
    <row r="1290" spans="1:23" x14ac:dyDescent="0.3">
      <c r="A1290" t="s">
        <v>1671</v>
      </c>
      <c r="B1290">
        <v>350</v>
      </c>
      <c r="C1290">
        <v>122</v>
      </c>
      <c r="D1290">
        <v>191449475</v>
      </c>
      <c r="E1290" t="s">
        <v>55</v>
      </c>
      <c r="F1290" t="s">
        <v>26</v>
      </c>
      <c r="G1290" t="s">
        <v>44</v>
      </c>
      <c r="L1290" t="s">
        <v>1941</v>
      </c>
      <c r="M1290">
        <v>348007</v>
      </c>
      <c r="N1290">
        <v>1535</v>
      </c>
      <c r="O1290" t="s">
        <v>29</v>
      </c>
      <c r="P1290" t="s">
        <v>30</v>
      </c>
      <c r="Q1290" t="s">
        <v>31</v>
      </c>
      <c r="R1290">
        <v>37000000</v>
      </c>
      <c r="S1290">
        <v>2008</v>
      </c>
      <c r="T1290">
        <v>5.2</v>
      </c>
      <c r="U1290">
        <v>2</v>
      </c>
      <c r="V1290">
        <v>154449475</v>
      </c>
      <c r="W1290" t="s">
        <v>21</v>
      </c>
    </row>
    <row r="1291" spans="1:23" x14ac:dyDescent="0.3">
      <c r="A1291" t="s">
        <v>1738</v>
      </c>
      <c r="B1291">
        <v>129</v>
      </c>
      <c r="C1291">
        <v>116</v>
      </c>
      <c r="D1291">
        <v>71026631</v>
      </c>
      <c r="E1291" t="s">
        <v>56</v>
      </c>
      <c r="F1291" t="s">
        <v>55</v>
      </c>
      <c r="G1291" t="s">
        <v>35</v>
      </c>
      <c r="L1291" t="s">
        <v>1942</v>
      </c>
      <c r="M1291">
        <v>98899</v>
      </c>
      <c r="N1291">
        <v>394</v>
      </c>
      <c r="O1291" t="s">
        <v>29</v>
      </c>
      <c r="P1291" t="s">
        <v>30</v>
      </c>
      <c r="Q1291" t="s">
        <v>31</v>
      </c>
      <c r="R1291">
        <v>36000000</v>
      </c>
      <c r="S1291">
        <v>2002</v>
      </c>
      <c r="T1291">
        <v>7</v>
      </c>
      <c r="U1291">
        <v>1.9</v>
      </c>
      <c r="V1291">
        <v>35026631</v>
      </c>
      <c r="W1291" t="s">
        <v>21</v>
      </c>
    </row>
    <row r="1292" spans="1:23" x14ac:dyDescent="0.3">
      <c r="A1292" t="s">
        <v>735</v>
      </c>
      <c r="B1292">
        <v>40</v>
      </c>
      <c r="C1292">
        <v>93</v>
      </c>
      <c r="D1292">
        <v>68208190</v>
      </c>
      <c r="E1292" t="s">
        <v>24</v>
      </c>
      <c r="F1292" t="s">
        <v>48</v>
      </c>
      <c r="G1292" t="s">
        <v>56</v>
      </c>
      <c r="H1292" t="s">
        <v>35</v>
      </c>
      <c r="L1292" t="s">
        <v>1943</v>
      </c>
      <c r="M1292">
        <v>60572</v>
      </c>
      <c r="N1292">
        <v>144</v>
      </c>
      <c r="O1292" t="s">
        <v>29</v>
      </c>
      <c r="P1292" t="s">
        <v>30</v>
      </c>
      <c r="Q1292" t="s">
        <v>31</v>
      </c>
      <c r="R1292">
        <v>65000000</v>
      </c>
      <c r="S1292">
        <v>1999</v>
      </c>
      <c r="T1292">
        <v>6.3</v>
      </c>
      <c r="U1292">
        <v>1.6</v>
      </c>
      <c r="V1292">
        <v>3208190</v>
      </c>
      <c r="W1292" t="s">
        <v>21</v>
      </c>
    </row>
    <row r="1293" spans="1:23" x14ac:dyDescent="0.3">
      <c r="A1293" t="s">
        <v>1370</v>
      </c>
      <c r="B1293">
        <v>289</v>
      </c>
      <c r="C1293">
        <v>118</v>
      </c>
      <c r="D1293">
        <v>150368971</v>
      </c>
      <c r="E1293" t="s">
        <v>48</v>
      </c>
      <c r="F1293" t="s">
        <v>56</v>
      </c>
      <c r="L1293" t="s">
        <v>1944</v>
      </c>
      <c r="M1293">
        <v>316671</v>
      </c>
      <c r="N1293">
        <v>301</v>
      </c>
      <c r="O1293" t="s">
        <v>29</v>
      </c>
      <c r="P1293" t="s">
        <v>30</v>
      </c>
      <c r="Q1293" t="s">
        <v>213</v>
      </c>
      <c r="R1293">
        <v>37000000</v>
      </c>
      <c r="S1293">
        <v>2013</v>
      </c>
      <c r="T1293">
        <v>7</v>
      </c>
      <c r="U1293">
        <v>2</v>
      </c>
      <c r="V1293">
        <v>113368971</v>
      </c>
      <c r="W1293" t="s">
        <v>21</v>
      </c>
    </row>
    <row r="1294" spans="1:23" x14ac:dyDescent="0.3">
      <c r="A1294" t="s">
        <v>211</v>
      </c>
      <c r="B1294">
        <v>72</v>
      </c>
      <c r="C1294">
        <v>93</v>
      </c>
      <c r="D1294">
        <v>50129186</v>
      </c>
      <c r="E1294" t="s">
        <v>24</v>
      </c>
      <c r="F1294" t="s">
        <v>56</v>
      </c>
      <c r="G1294" t="s">
        <v>55</v>
      </c>
      <c r="H1294" t="s">
        <v>60</v>
      </c>
      <c r="I1294" t="s">
        <v>35</v>
      </c>
      <c r="L1294" t="s">
        <v>1945</v>
      </c>
      <c r="M1294">
        <v>38399</v>
      </c>
      <c r="N1294">
        <v>218</v>
      </c>
      <c r="O1294" t="s">
        <v>29</v>
      </c>
      <c r="P1294" t="s">
        <v>30</v>
      </c>
      <c r="Q1294" t="s">
        <v>213</v>
      </c>
      <c r="R1294">
        <v>36000000</v>
      </c>
      <c r="S1294">
        <v>1997</v>
      </c>
      <c r="T1294">
        <v>6.9</v>
      </c>
      <c r="U1294">
        <v>1.6</v>
      </c>
      <c r="V1294">
        <v>14129186</v>
      </c>
      <c r="W1294" t="s">
        <v>21</v>
      </c>
    </row>
    <row r="1295" spans="1:23" x14ac:dyDescent="0.3">
      <c r="A1295" t="s">
        <v>1946</v>
      </c>
      <c r="B1295">
        <v>89</v>
      </c>
      <c r="C1295">
        <v>121</v>
      </c>
      <c r="D1295">
        <v>55500000</v>
      </c>
      <c r="E1295" t="s">
        <v>24</v>
      </c>
      <c r="F1295" t="s">
        <v>25</v>
      </c>
      <c r="G1295" t="s">
        <v>35</v>
      </c>
      <c r="L1295" t="s">
        <v>1947</v>
      </c>
      <c r="M1295">
        <v>48636</v>
      </c>
      <c r="N1295">
        <v>214</v>
      </c>
      <c r="O1295" t="s">
        <v>29</v>
      </c>
      <c r="P1295" t="s">
        <v>37</v>
      </c>
      <c r="Q1295" t="s">
        <v>52</v>
      </c>
      <c r="R1295">
        <v>36000000</v>
      </c>
      <c r="S1295">
        <v>1983</v>
      </c>
      <c r="T1295">
        <v>6.2</v>
      </c>
      <c r="U1295">
        <v>2</v>
      </c>
      <c r="V1295">
        <v>19500000</v>
      </c>
      <c r="W1295" t="s">
        <v>21</v>
      </c>
    </row>
    <row r="1296" spans="1:23" x14ac:dyDescent="0.3">
      <c r="A1296" t="s">
        <v>1948</v>
      </c>
      <c r="B1296">
        <v>265</v>
      </c>
      <c r="C1296">
        <v>101</v>
      </c>
      <c r="D1296">
        <v>50213619</v>
      </c>
      <c r="E1296" t="s">
        <v>48</v>
      </c>
      <c r="F1296" t="s">
        <v>27</v>
      </c>
      <c r="L1296" t="s">
        <v>1949</v>
      </c>
      <c r="M1296">
        <v>139184</v>
      </c>
      <c r="N1296">
        <v>243</v>
      </c>
      <c r="O1296" t="s">
        <v>29</v>
      </c>
      <c r="P1296" t="s">
        <v>30</v>
      </c>
      <c r="Q1296" t="s">
        <v>213</v>
      </c>
      <c r="R1296">
        <v>36000000</v>
      </c>
      <c r="S1296">
        <v>2010</v>
      </c>
      <c r="T1296">
        <v>6.4</v>
      </c>
      <c r="U1296">
        <v>1.7</v>
      </c>
      <c r="V1296">
        <v>14213619</v>
      </c>
      <c r="W1296" t="s">
        <v>21</v>
      </c>
    </row>
    <row r="1297" spans="1:23" x14ac:dyDescent="0.3">
      <c r="A1297" t="s">
        <v>1939</v>
      </c>
      <c r="B1297">
        <v>54</v>
      </c>
      <c r="C1297">
        <v>107</v>
      </c>
      <c r="D1297">
        <v>42019483</v>
      </c>
      <c r="E1297" t="s">
        <v>55</v>
      </c>
      <c r="F1297" t="s">
        <v>49</v>
      </c>
      <c r="L1297" t="s">
        <v>1950</v>
      </c>
      <c r="M1297">
        <v>6069</v>
      </c>
      <c r="N1297">
        <v>33</v>
      </c>
      <c r="O1297" t="s">
        <v>29</v>
      </c>
      <c r="P1297" t="s">
        <v>30</v>
      </c>
      <c r="Q1297" t="s">
        <v>52</v>
      </c>
      <c r="R1297">
        <v>36000000</v>
      </c>
      <c r="S1297">
        <v>2014</v>
      </c>
      <c r="T1297">
        <v>6.4</v>
      </c>
      <c r="U1297">
        <v>1.8</v>
      </c>
      <c r="V1297">
        <v>6019483</v>
      </c>
      <c r="W1297" t="s">
        <v>21</v>
      </c>
    </row>
    <row r="1298" spans="1:23" x14ac:dyDescent="0.3">
      <c r="A1298" t="s">
        <v>1273</v>
      </c>
      <c r="B1298">
        <v>126</v>
      </c>
      <c r="C1298">
        <v>124</v>
      </c>
      <c r="D1298">
        <v>23360779</v>
      </c>
      <c r="E1298" t="s">
        <v>24</v>
      </c>
      <c r="F1298" t="s">
        <v>25</v>
      </c>
      <c r="G1298" t="s">
        <v>56</v>
      </c>
      <c r="H1298" t="s">
        <v>55</v>
      </c>
      <c r="I1298" t="s">
        <v>49</v>
      </c>
      <c r="J1298" t="s">
        <v>26</v>
      </c>
      <c r="K1298" t="s">
        <v>44</v>
      </c>
      <c r="L1298" t="s">
        <v>1951</v>
      </c>
      <c r="M1298">
        <v>31113</v>
      </c>
      <c r="N1298">
        <v>212</v>
      </c>
      <c r="O1298" t="s">
        <v>29</v>
      </c>
      <c r="P1298" t="s">
        <v>30</v>
      </c>
      <c r="Q1298" t="s">
        <v>213</v>
      </c>
      <c r="R1298">
        <v>34000000</v>
      </c>
      <c r="S1298">
        <v>2000</v>
      </c>
      <c r="T1298">
        <v>5.7</v>
      </c>
      <c r="U1298">
        <v>2.1</v>
      </c>
      <c r="V1298">
        <v>-10639221</v>
      </c>
      <c r="W1298" t="s">
        <v>38</v>
      </c>
    </row>
    <row r="1299" spans="1:23" x14ac:dyDescent="0.3">
      <c r="A1299" t="s">
        <v>840</v>
      </c>
      <c r="B1299">
        <v>110</v>
      </c>
      <c r="C1299">
        <v>109</v>
      </c>
      <c r="D1299">
        <v>26183197</v>
      </c>
      <c r="E1299" t="s">
        <v>24</v>
      </c>
      <c r="F1299" t="s">
        <v>56</v>
      </c>
      <c r="G1299" t="s">
        <v>55</v>
      </c>
      <c r="H1299" t="s">
        <v>35</v>
      </c>
      <c r="L1299" t="s">
        <v>1952</v>
      </c>
      <c r="M1299">
        <v>38348</v>
      </c>
      <c r="N1299">
        <v>135</v>
      </c>
      <c r="O1299" t="s">
        <v>29</v>
      </c>
      <c r="P1299" t="s">
        <v>30</v>
      </c>
      <c r="Q1299" t="s">
        <v>213</v>
      </c>
      <c r="R1299">
        <v>36000000</v>
      </c>
      <c r="S1299">
        <v>2003</v>
      </c>
      <c r="T1299">
        <v>6.1</v>
      </c>
      <c r="U1299">
        <v>1.8</v>
      </c>
      <c r="V1299">
        <v>-9816803</v>
      </c>
      <c r="W1299" t="s">
        <v>38</v>
      </c>
    </row>
    <row r="1300" spans="1:23" x14ac:dyDescent="0.3">
      <c r="A1300" t="s">
        <v>909</v>
      </c>
      <c r="B1300">
        <v>138</v>
      </c>
      <c r="C1300">
        <v>105</v>
      </c>
      <c r="D1300">
        <v>20991497</v>
      </c>
      <c r="E1300" t="s">
        <v>48</v>
      </c>
      <c r="F1300" t="s">
        <v>55</v>
      </c>
      <c r="G1300" t="s">
        <v>44</v>
      </c>
      <c r="L1300" t="s">
        <v>1953</v>
      </c>
      <c r="M1300">
        <v>39778</v>
      </c>
      <c r="N1300">
        <v>172</v>
      </c>
      <c r="O1300" t="s">
        <v>29</v>
      </c>
      <c r="P1300" t="s">
        <v>30</v>
      </c>
      <c r="Q1300" t="s">
        <v>31</v>
      </c>
      <c r="R1300">
        <v>37000000</v>
      </c>
      <c r="S1300">
        <v>2015</v>
      </c>
      <c r="T1300">
        <v>5.4</v>
      </c>
      <c r="U1300">
        <v>1.8</v>
      </c>
      <c r="V1300">
        <v>-16008503</v>
      </c>
      <c r="W1300" t="s">
        <v>38</v>
      </c>
    </row>
    <row r="1301" spans="1:23" x14ac:dyDescent="0.3">
      <c r="A1301" t="s">
        <v>1056</v>
      </c>
      <c r="B1301">
        <v>31</v>
      </c>
      <c r="C1301">
        <v>130</v>
      </c>
      <c r="D1301">
        <v>13052741</v>
      </c>
      <c r="E1301" t="s">
        <v>55</v>
      </c>
      <c r="F1301" t="s">
        <v>54</v>
      </c>
      <c r="L1301" t="s">
        <v>1954</v>
      </c>
      <c r="M1301">
        <v>8531</v>
      </c>
      <c r="N1301">
        <v>57</v>
      </c>
      <c r="O1301" t="s">
        <v>29</v>
      </c>
      <c r="P1301" t="s">
        <v>30</v>
      </c>
      <c r="Q1301" t="s">
        <v>31</v>
      </c>
      <c r="R1301">
        <v>36000000</v>
      </c>
      <c r="S1301">
        <v>1996</v>
      </c>
      <c r="T1301">
        <v>6.7</v>
      </c>
      <c r="U1301">
        <v>2.2000000000000002</v>
      </c>
      <c r="V1301">
        <v>-22947259</v>
      </c>
      <c r="W1301" t="s">
        <v>38</v>
      </c>
    </row>
    <row r="1302" spans="1:23" x14ac:dyDescent="0.3">
      <c r="A1302" t="s">
        <v>1955</v>
      </c>
      <c r="B1302">
        <v>95</v>
      </c>
      <c r="C1302">
        <v>127</v>
      </c>
      <c r="D1302">
        <v>14378353</v>
      </c>
      <c r="E1302" t="s">
        <v>55</v>
      </c>
      <c r="F1302" t="s">
        <v>60</v>
      </c>
      <c r="G1302" t="s">
        <v>44</v>
      </c>
      <c r="H1302" t="s">
        <v>35</v>
      </c>
      <c r="L1302" t="s">
        <v>1956</v>
      </c>
      <c r="M1302">
        <v>12375</v>
      </c>
      <c r="N1302">
        <v>194</v>
      </c>
      <c r="O1302" t="s">
        <v>29</v>
      </c>
      <c r="P1302" t="s">
        <v>30</v>
      </c>
      <c r="Q1302" t="s">
        <v>31</v>
      </c>
      <c r="R1302">
        <v>36000000</v>
      </c>
      <c r="S1302">
        <v>1999</v>
      </c>
      <c r="T1302">
        <v>6.8</v>
      </c>
      <c r="U1302">
        <v>2.1</v>
      </c>
      <c r="V1302">
        <v>-21621647</v>
      </c>
      <c r="W1302" t="s">
        <v>38</v>
      </c>
    </row>
    <row r="1303" spans="1:23" x14ac:dyDescent="0.3">
      <c r="A1303" t="s">
        <v>956</v>
      </c>
      <c r="B1303">
        <v>267</v>
      </c>
      <c r="C1303">
        <v>114</v>
      </c>
      <c r="D1303">
        <v>33037754</v>
      </c>
      <c r="E1303" t="s">
        <v>55</v>
      </c>
      <c r="F1303" t="s">
        <v>57</v>
      </c>
      <c r="G1303" t="s">
        <v>60</v>
      </c>
      <c r="H1303" t="s">
        <v>35</v>
      </c>
      <c r="L1303" t="s">
        <v>1957</v>
      </c>
      <c r="M1303">
        <v>75864</v>
      </c>
      <c r="N1303">
        <v>197</v>
      </c>
      <c r="O1303" t="s">
        <v>29</v>
      </c>
      <c r="P1303" t="s">
        <v>30</v>
      </c>
      <c r="Q1303" t="s">
        <v>31</v>
      </c>
      <c r="R1303">
        <v>37000000</v>
      </c>
      <c r="S1303">
        <v>2011</v>
      </c>
      <c r="T1303">
        <v>6</v>
      </c>
      <c r="U1303">
        <v>1.9</v>
      </c>
      <c r="V1303">
        <v>-3962246</v>
      </c>
      <c r="W1303" t="s">
        <v>38</v>
      </c>
    </row>
    <row r="1304" spans="1:23" x14ac:dyDescent="0.3">
      <c r="A1304" t="s">
        <v>1457</v>
      </c>
      <c r="B1304">
        <v>175</v>
      </c>
      <c r="C1304">
        <v>106</v>
      </c>
      <c r="D1304">
        <v>12339633</v>
      </c>
      <c r="E1304" t="s">
        <v>55</v>
      </c>
      <c r="F1304" t="s">
        <v>27</v>
      </c>
      <c r="G1304" t="s">
        <v>35</v>
      </c>
      <c r="L1304" t="s">
        <v>1958</v>
      </c>
      <c r="M1304">
        <v>220591</v>
      </c>
      <c r="N1304">
        <v>641</v>
      </c>
      <c r="O1304" t="s">
        <v>29</v>
      </c>
      <c r="P1304" t="s">
        <v>30</v>
      </c>
      <c r="Q1304" t="s">
        <v>31</v>
      </c>
      <c r="R1304">
        <v>36000000</v>
      </c>
      <c r="S1304">
        <v>1997</v>
      </c>
      <c r="T1304">
        <v>7.8</v>
      </c>
      <c r="U1304">
        <v>1.8</v>
      </c>
      <c r="V1304">
        <v>-23660367</v>
      </c>
      <c r="W1304" t="s">
        <v>38</v>
      </c>
    </row>
    <row r="1305" spans="1:23" x14ac:dyDescent="0.3">
      <c r="A1305" t="s">
        <v>1447</v>
      </c>
      <c r="B1305">
        <v>63</v>
      </c>
      <c r="C1305">
        <v>95</v>
      </c>
      <c r="D1305">
        <v>2954405</v>
      </c>
      <c r="E1305" t="s">
        <v>242</v>
      </c>
      <c r="F1305" t="s">
        <v>48</v>
      </c>
      <c r="G1305" t="s">
        <v>44</v>
      </c>
      <c r="L1305" t="s">
        <v>1959</v>
      </c>
      <c r="M1305">
        <v>1977</v>
      </c>
      <c r="N1305">
        <v>64</v>
      </c>
      <c r="O1305" t="s">
        <v>29</v>
      </c>
      <c r="P1305" t="s">
        <v>30</v>
      </c>
      <c r="Q1305" t="s">
        <v>213</v>
      </c>
      <c r="R1305">
        <v>36000000</v>
      </c>
      <c r="S1305">
        <v>2000</v>
      </c>
      <c r="T1305">
        <v>5.3</v>
      </c>
      <c r="U1305">
        <v>1.6</v>
      </c>
      <c r="V1305">
        <v>-33045595</v>
      </c>
      <c r="W1305" t="s">
        <v>38</v>
      </c>
    </row>
    <row r="1306" spans="1:23" x14ac:dyDescent="0.3">
      <c r="A1306" t="s">
        <v>428</v>
      </c>
      <c r="B1306">
        <v>85</v>
      </c>
      <c r="C1306">
        <v>81</v>
      </c>
      <c r="D1306">
        <v>30105968</v>
      </c>
      <c r="E1306" t="s">
        <v>25</v>
      </c>
      <c r="F1306" t="s">
        <v>47</v>
      </c>
      <c r="G1306" t="s">
        <v>48</v>
      </c>
      <c r="H1306" t="s">
        <v>49</v>
      </c>
      <c r="I1306" t="s">
        <v>27</v>
      </c>
      <c r="L1306" t="s">
        <v>1960</v>
      </c>
      <c r="M1306">
        <v>8860</v>
      </c>
      <c r="N1306">
        <v>45</v>
      </c>
      <c r="O1306" t="s">
        <v>29</v>
      </c>
      <c r="P1306" t="s">
        <v>30</v>
      </c>
      <c r="Q1306" t="s">
        <v>118</v>
      </c>
      <c r="R1306">
        <v>37000000</v>
      </c>
      <c r="S1306">
        <v>2008</v>
      </c>
      <c r="T1306">
        <v>4.5</v>
      </c>
      <c r="U1306">
        <v>1.4</v>
      </c>
      <c r="V1306">
        <v>-6894032</v>
      </c>
      <c r="W1306" t="s">
        <v>38</v>
      </c>
    </row>
    <row r="1307" spans="1:23" x14ac:dyDescent="0.3">
      <c r="A1307" t="s">
        <v>1961</v>
      </c>
      <c r="B1307">
        <v>44</v>
      </c>
      <c r="C1307">
        <v>95</v>
      </c>
      <c r="D1307">
        <v>37788228</v>
      </c>
      <c r="E1307" t="s">
        <v>48</v>
      </c>
      <c r="L1307" t="s">
        <v>1962</v>
      </c>
      <c r="M1307">
        <v>15046</v>
      </c>
      <c r="N1307">
        <v>80</v>
      </c>
      <c r="O1307" t="s">
        <v>29</v>
      </c>
      <c r="P1307" t="s">
        <v>30</v>
      </c>
      <c r="Q1307" t="s">
        <v>31</v>
      </c>
      <c r="R1307">
        <v>35200000</v>
      </c>
      <c r="S1307">
        <v>2003</v>
      </c>
      <c r="T1307">
        <v>5.4</v>
      </c>
      <c r="U1307">
        <v>1.6</v>
      </c>
      <c r="V1307">
        <v>2588228</v>
      </c>
      <c r="W1307" t="s">
        <v>21</v>
      </c>
    </row>
    <row r="1308" spans="1:23" x14ac:dyDescent="0.3">
      <c r="A1308" t="s">
        <v>706</v>
      </c>
      <c r="B1308">
        <v>334</v>
      </c>
      <c r="C1308">
        <v>108</v>
      </c>
      <c r="D1308">
        <v>277313371</v>
      </c>
      <c r="E1308" t="s">
        <v>48</v>
      </c>
      <c r="L1308" t="s">
        <v>1963</v>
      </c>
      <c r="M1308">
        <v>583341</v>
      </c>
      <c r="N1308">
        <v>626</v>
      </c>
      <c r="O1308" t="s">
        <v>29</v>
      </c>
      <c r="P1308" t="s">
        <v>30</v>
      </c>
      <c r="Q1308" t="s">
        <v>213</v>
      </c>
      <c r="R1308">
        <v>35000000</v>
      </c>
      <c r="S1308">
        <v>2009</v>
      </c>
      <c r="T1308">
        <v>7.8</v>
      </c>
      <c r="U1308">
        <v>1.8</v>
      </c>
      <c r="V1308">
        <v>242313371</v>
      </c>
      <c r="W1308" t="s">
        <v>21</v>
      </c>
    </row>
    <row r="1309" spans="1:23" x14ac:dyDescent="0.3">
      <c r="A1309" t="s">
        <v>1964</v>
      </c>
      <c r="B1309">
        <v>78</v>
      </c>
      <c r="C1309">
        <v>105</v>
      </c>
      <c r="D1309">
        <v>2126511</v>
      </c>
      <c r="E1309" t="s">
        <v>24</v>
      </c>
      <c r="F1309" t="s">
        <v>242</v>
      </c>
      <c r="G1309" t="s">
        <v>55</v>
      </c>
      <c r="H1309" t="s">
        <v>54</v>
      </c>
      <c r="L1309" t="s">
        <v>1965</v>
      </c>
      <c r="M1309">
        <v>21912</v>
      </c>
      <c r="N1309">
        <v>45</v>
      </c>
      <c r="O1309" t="s">
        <v>1966</v>
      </c>
      <c r="P1309" t="s">
        <v>1047</v>
      </c>
      <c r="Q1309" t="s">
        <v>31</v>
      </c>
      <c r="R1309">
        <v>36000000</v>
      </c>
      <c r="S1309">
        <v>2015</v>
      </c>
      <c r="T1309">
        <v>7.2</v>
      </c>
      <c r="U1309">
        <v>1.8</v>
      </c>
      <c r="V1309">
        <v>-33873489</v>
      </c>
      <c r="W1309" t="s">
        <v>38</v>
      </c>
    </row>
    <row r="1310" spans="1:23" x14ac:dyDescent="0.3">
      <c r="A1310" t="s">
        <v>560</v>
      </c>
      <c r="B1310">
        <v>199</v>
      </c>
      <c r="C1310">
        <v>95</v>
      </c>
      <c r="D1310">
        <v>205399422</v>
      </c>
      <c r="E1310" t="s">
        <v>24</v>
      </c>
      <c r="F1310" t="s">
        <v>25</v>
      </c>
      <c r="G1310" t="s">
        <v>48</v>
      </c>
      <c r="H1310" t="s">
        <v>56</v>
      </c>
      <c r="L1310" t="s">
        <v>1967</v>
      </c>
      <c r="M1310">
        <v>181225</v>
      </c>
      <c r="N1310">
        <v>784</v>
      </c>
      <c r="O1310" t="s">
        <v>29</v>
      </c>
      <c r="P1310" t="s">
        <v>30</v>
      </c>
      <c r="Q1310" t="s">
        <v>31</v>
      </c>
      <c r="R1310">
        <v>33000000</v>
      </c>
      <c r="S1310">
        <v>1999</v>
      </c>
      <c r="T1310">
        <v>6.6</v>
      </c>
      <c r="U1310">
        <v>1.6</v>
      </c>
      <c r="V1310">
        <v>172399422</v>
      </c>
      <c r="W1310" t="s">
        <v>21</v>
      </c>
    </row>
    <row r="1311" spans="1:23" x14ac:dyDescent="0.3">
      <c r="A1311" t="s">
        <v>111</v>
      </c>
      <c r="B1311">
        <v>186</v>
      </c>
      <c r="C1311">
        <v>126</v>
      </c>
      <c r="D1311">
        <v>251188924</v>
      </c>
      <c r="E1311" t="s">
        <v>24</v>
      </c>
      <c r="F1311" t="s">
        <v>25</v>
      </c>
      <c r="L1311" t="s">
        <v>1968</v>
      </c>
      <c r="M1311">
        <v>269033</v>
      </c>
      <c r="N1311">
        <v>817</v>
      </c>
      <c r="O1311" t="s">
        <v>29</v>
      </c>
      <c r="P1311" t="s">
        <v>30</v>
      </c>
      <c r="Q1311" t="s">
        <v>31</v>
      </c>
      <c r="R1311">
        <v>35000000</v>
      </c>
      <c r="S1311">
        <v>1989</v>
      </c>
      <c r="T1311">
        <v>7.6</v>
      </c>
      <c r="U1311">
        <v>2.1</v>
      </c>
      <c r="V1311">
        <v>216188924</v>
      </c>
      <c r="W1311" t="s">
        <v>21</v>
      </c>
    </row>
    <row r="1312" spans="1:23" x14ac:dyDescent="0.3">
      <c r="A1312" t="s">
        <v>1484</v>
      </c>
      <c r="B1312">
        <v>77</v>
      </c>
      <c r="C1312">
        <v>102</v>
      </c>
      <c r="D1312">
        <v>1068392</v>
      </c>
      <c r="E1312" t="s">
        <v>242</v>
      </c>
      <c r="F1312" t="s">
        <v>55</v>
      </c>
      <c r="G1312" t="s">
        <v>58</v>
      </c>
      <c r="L1312" t="s">
        <v>1969</v>
      </c>
      <c r="M1312">
        <v>3865</v>
      </c>
      <c r="N1312">
        <v>53</v>
      </c>
      <c r="O1312" t="s">
        <v>29</v>
      </c>
      <c r="P1312" t="s">
        <v>971</v>
      </c>
      <c r="Q1312" t="s">
        <v>31</v>
      </c>
      <c r="R1312">
        <v>36000000</v>
      </c>
      <c r="S1312">
        <v>2011</v>
      </c>
      <c r="T1312">
        <v>5.9</v>
      </c>
      <c r="U1312">
        <v>1.7</v>
      </c>
      <c r="V1312">
        <v>-34931608</v>
      </c>
      <c r="W1312" t="s">
        <v>38</v>
      </c>
    </row>
    <row r="1313" spans="1:23" x14ac:dyDescent="0.3">
      <c r="A1313" t="s">
        <v>323</v>
      </c>
      <c r="B1313">
        <v>68</v>
      </c>
      <c r="C1313">
        <v>121</v>
      </c>
      <c r="D1313">
        <v>144731527</v>
      </c>
      <c r="E1313" t="s">
        <v>24</v>
      </c>
      <c r="F1313" t="s">
        <v>56</v>
      </c>
      <c r="G1313" t="s">
        <v>35</v>
      </c>
      <c r="L1313" t="s">
        <v>1970</v>
      </c>
      <c r="M1313">
        <v>128010</v>
      </c>
      <c r="N1313">
        <v>136</v>
      </c>
      <c r="O1313" t="s">
        <v>29</v>
      </c>
      <c r="P1313" t="s">
        <v>30</v>
      </c>
      <c r="Q1313" t="s">
        <v>213</v>
      </c>
      <c r="R1313">
        <v>35000000</v>
      </c>
      <c r="S1313">
        <v>1992</v>
      </c>
      <c r="T1313">
        <v>6.7</v>
      </c>
      <c r="U1313">
        <v>2</v>
      </c>
      <c r="V1313">
        <v>109731527</v>
      </c>
      <c r="W1313" t="s">
        <v>21</v>
      </c>
    </row>
    <row r="1314" spans="1:23" x14ac:dyDescent="0.3">
      <c r="A1314" t="s">
        <v>586</v>
      </c>
      <c r="B1314">
        <v>261</v>
      </c>
      <c r="C1314">
        <v>129</v>
      </c>
      <c r="D1314">
        <v>255950375</v>
      </c>
      <c r="E1314" t="s">
        <v>242</v>
      </c>
      <c r="F1314" t="s">
        <v>55</v>
      </c>
      <c r="G1314" t="s">
        <v>61</v>
      </c>
      <c r="L1314" t="s">
        <v>1971</v>
      </c>
      <c r="M1314">
        <v>223127</v>
      </c>
      <c r="N1314">
        <v>420</v>
      </c>
      <c r="O1314" t="s">
        <v>29</v>
      </c>
      <c r="P1314" t="s">
        <v>30</v>
      </c>
      <c r="Q1314" t="s">
        <v>31</v>
      </c>
      <c r="R1314">
        <v>29000000</v>
      </c>
      <c r="S1314">
        <v>2009</v>
      </c>
      <c r="T1314">
        <v>7.7</v>
      </c>
      <c r="U1314">
        <v>2.2000000000000002</v>
      </c>
      <c r="V1314">
        <v>226950375</v>
      </c>
      <c r="W1314" t="s">
        <v>21</v>
      </c>
    </row>
    <row r="1315" spans="1:23" x14ac:dyDescent="0.3">
      <c r="A1315" t="s">
        <v>1325</v>
      </c>
      <c r="B1315">
        <v>122</v>
      </c>
      <c r="C1315">
        <v>88</v>
      </c>
      <c r="D1315">
        <v>112692062</v>
      </c>
      <c r="E1315" t="s">
        <v>24</v>
      </c>
      <c r="F1315" t="s">
        <v>25</v>
      </c>
      <c r="G1315" t="s">
        <v>48</v>
      </c>
      <c r="H1315" t="s">
        <v>49</v>
      </c>
      <c r="I1315" t="s">
        <v>27</v>
      </c>
      <c r="L1315" t="s">
        <v>1972</v>
      </c>
      <c r="M1315">
        <v>84325</v>
      </c>
      <c r="N1315">
        <v>205</v>
      </c>
      <c r="O1315" t="s">
        <v>29</v>
      </c>
      <c r="P1315" t="s">
        <v>30</v>
      </c>
      <c r="Q1315" t="s">
        <v>52</v>
      </c>
      <c r="R1315">
        <v>35000000</v>
      </c>
      <c r="S1315">
        <v>2001</v>
      </c>
      <c r="T1315">
        <v>5.4</v>
      </c>
      <c r="U1315">
        <v>1.5</v>
      </c>
      <c r="V1315">
        <v>77692062</v>
      </c>
      <c r="W1315" t="s">
        <v>21</v>
      </c>
    </row>
    <row r="1316" spans="1:23" x14ac:dyDescent="0.3">
      <c r="A1316" t="s">
        <v>720</v>
      </c>
      <c r="B1316">
        <v>340</v>
      </c>
      <c r="C1316">
        <v>106</v>
      </c>
      <c r="D1316">
        <v>117528646</v>
      </c>
      <c r="E1316" t="s">
        <v>48</v>
      </c>
      <c r="F1316" t="s">
        <v>56</v>
      </c>
      <c r="L1316" t="s">
        <v>1973</v>
      </c>
      <c r="M1316">
        <v>353442</v>
      </c>
      <c r="N1316">
        <v>387</v>
      </c>
      <c r="O1316" t="s">
        <v>29</v>
      </c>
      <c r="P1316" t="s">
        <v>30</v>
      </c>
      <c r="Q1316" t="s">
        <v>213</v>
      </c>
      <c r="R1316">
        <v>35000000</v>
      </c>
      <c r="S1316">
        <v>2011</v>
      </c>
      <c r="T1316">
        <v>6.9</v>
      </c>
      <c r="U1316">
        <v>1.8</v>
      </c>
      <c r="V1316">
        <v>82528646</v>
      </c>
      <c r="W1316" t="s">
        <v>21</v>
      </c>
    </row>
    <row r="1317" spans="1:23" x14ac:dyDescent="0.3">
      <c r="A1317" t="s">
        <v>1929</v>
      </c>
      <c r="B1317">
        <v>493</v>
      </c>
      <c r="C1317">
        <v>110</v>
      </c>
      <c r="D1317">
        <v>171031347</v>
      </c>
      <c r="E1317" t="s">
        <v>25</v>
      </c>
      <c r="F1317" t="s">
        <v>55</v>
      </c>
      <c r="G1317" t="s">
        <v>53</v>
      </c>
      <c r="L1317" t="s">
        <v>1974</v>
      </c>
      <c r="M1317">
        <v>240962</v>
      </c>
      <c r="N1317">
        <v>724</v>
      </c>
      <c r="O1317" t="s">
        <v>29</v>
      </c>
      <c r="P1317" t="s">
        <v>30</v>
      </c>
      <c r="Q1317" t="s">
        <v>31</v>
      </c>
      <c r="R1317">
        <v>38000000</v>
      </c>
      <c r="S1317">
        <v>2010</v>
      </c>
      <c r="T1317">
        <v>7.7</v>
      </c>
      <c r="U1317">
        <v>1.8</v>
      </c>
      <c r="V1317">
        <v>133031347</v>
      </c>
      <c r="W1317" t="s">
        <v>21</v>
      </c>
    </row>
    <row r="1318" spans="1:23" x14ac:dyDescent="0.3">
      <c r="A1318" t="s">
        <v>1068</v>
      </c>
      <c r="B1318">
        <v>208</v>
      </c>
      <c r="C1318">
        <v>109</v>
      </c>
      <c r="D1318">
        <v>124732962</v>
      </c>
      <c r="E1318" t="s">
        <v>48</v>
      </c>
      <c r="F1318" t="s">
        <v>55</v>
      </c>
      <c r="G1318" t="s">
        <v>44</v>
      </c>
      <c r="L1318" t="s">
        <v>1975</v>
      </c>
      <c r="M1318">
        <v>286178</v>
      </c>
      <c r="N1318">
        <v>631</v>
      </c>
      <c r="O1318" t="s">
        <v>29</v>
      </c>
      <c r="P1318" t="s">
        <v>30</v>
      </c>
      <c r="Q1318" t="s">
        <v>31</v>
      </c>
      <c r="R1318">
        <v>35000000</v>
      </c>
      <c r="S1318">
        <v>2006</v>
      </c>
      <c r="T1318">
        <v>6.8</v>
      </c>
      <c r="U1318">
        <v>1.8</v>
      </c>
      <c r="V1318">
        <v>89732962</v>
      </c>
      <c r="W1318" t="s">
        <v>21</v>
      </c>
    </row>
    <row r="1319" spans="1:23" x14ac:dyDescent="0.3">
      <c r="A1319" t="s">
        <v>1976</v>
      </c>
      <c r="B1319">
        <v>134</v>
      </c>
      <c r="C1319">
        <v>143</v>
      </c>
      <c r="D1319">
        <v>82300000</v>
      </c>
      <c r="E1319" t="s">
        <v>25</v>
      </c>
      <c r="F1319" t="s">
        <v>60</v>
      </c>
      <c r="G1319" t="s">
        <v>27</v>
      </c>
      <c r="L1319" t="s">
        <v>1977</v>
      </c>
      <c r="M1319">
        <v>63330</v>
      </c>
      <c r="N1319">
        <v>405</v>
      </c>
      <c r="O1319" t="s">
        <v>29</v>
      </c>
      <c r="P1319" t="s">
        <v>30</v>
      </c>
      <c r="Q1319" t="s">
        <v>52</v>
      </c>
      <c r="R1319">
        <v>35000000</v>
      </c>
      <c r="S1319">
        <v>1979</v>
      </c>
      <c r="T1319">
        <v>6.4</v>
      </c>
      <c r="U1319">
        <v>2.4</v>
      </c>
      <c r="V1319">
        <v>47300000</v>
      </c>
      <c r="W1319" t="s">
        <v>21</v>
      </c>
    </row>
    <row r="1320" spans="1:23" x14ac:dyDescent="0.3">
      <c r="A1320" t="s">
        <v>720</v>
      </c>
      <c r="B1320">
        <v>275</v>
      </c>
      <c r="C1320">
        <v>120</v>
      </c>
      <c r="D1320">
        <v>134455175</v>
      </c>
      <c r="E1320" t="s">
        <v>48</v>
      </c>
      <c r="F1320" t="s">
        <v>56</v>
      </c>
      <c r="L1320" t="s">
        <v>1978</v>
      </c>
      <c r="M1320">
        <v>97664</v>
      </c>
      <c r="N1320">
        <v>232</v>
      </c>
      <c r="O1320" t="s">
        <v>29</v>
      </c>
      <c r="P1320" t="s">
        <v>30</v>
      </c>
      <c r="Q1320" t="s">
        <v>213</v>
      </c>
      <c r="R1320">
        <v>35000000</v>
      </c>
      <c r="S1320">
        <v>2013</v>
      </c>
      <c r="T1320">
        <v>5.7</v>
      </c>
      <c r="U1320">
        <v>2</v>
      </c>
      <c r="V1320">
        <v>99455175</v>
      </c>
      <c r="W1320" t="s">
        <v>21</v>
      </c>
    </row>
    <row r="1321" spans="1:23" x14ac:dyDescent="0.3">
      <c r="A1321" t="s">
        <v>172</v>
      </c>
      <c r="B1321">
        <v>120</v>
      </c>
      <c r="C1321">
        <v>128</v>
      </c>
      <c r="D1321">
        <v>79100000</v>
      </c>
      <c r="E1321" t="s">
        <v>56</v>
      </c>
      <c r="F1321" t="s">
        <v>35</v>
      </c>
      <c r="L1321" t="s">
        <v>1979</v>
      </c>
      <c r="M1321">
        <v>127503</v>
      </c>
      <c r="N1321">
        <v>261</v>
      </c>
      <c r="O1321" t="s">
        <v>29</v>
      </c>
      <c r="P1321" t="s">
        <v>30</v>
      </c>
      <c r="Q1321" t="s">
        <v>213</v>
      </c>
      <c r="R1321">
        <v>35000000</v>
      </c>
      <c r="S1321">
        <v>1991</v>
      </c>
      <c r="T1321">
        <v>7.3</v>
      </c>
      <c r="U1321">
        <v>2.1</v>
      </c>
      <c r="V1321">
        <v>44100000</v>
      </c>
      <c r="W1321" t="s">
        <v>21</v>
      </c>
    </row>
    <row r="1322" spans="1:23" x14ac:dyDescent="0.3">
      <c r="A1322" t="s">
        <v>845</v>
      </c>
      <c r="B1322">
        <v>144</v>
      </c>
      <c r="C1322">
        <v>123</v>
      </c>
      <c r="D1322">
        <v>81159365</v>
      </c>
      <c r="E1322" t="s">
        <v>56</v>
      </c>
      <c r="F1322" t="s">
        <v>55</v>
      </c>
      <c r="G1322" t="s">
        <v>35</v>
      </c>
      <c r="L1322">
        <v>21</v>
      </c>
      <c r="M1322">
        <v>191470</v>
      </c>
      <c r="N1322">
        <v>278</v>
      </c>
      <c r="O1322" t="s">
        <v>29</v>
      </c>
      <c r="P1322" t="s">
        <v>30</v>
      </c>
      <c r="Q1322" t="s">
        <v>31</v>
      </c>
      <c r="R1322">
        <v>35000000</v>
      </c>
      <c r="S1322">
        <v>2008</v>
      </c>
      <c r="T1322">
        <v>6.8</v>
      </c>
      <c r="U1322">
        <v>2</v>
      </c>
      <c r="V1322">
        <v>46159365</v>
      </c>
      <c r="W1322" t="s">
        <v>21</v>
      </c>
    </row>
    <row r="1323" spans="1:23" x14ac:dyDescent="0.3">
      <c r="A1323" t="s">
        <v>877</v>
      </c>
      <c r="B1323">
        <v>332</v>
      </c>
      <c r="C1323">
        <v>129</v>
      </c>
      <c r="D1323">
        <v>110008260</v>
      </c>
      <c r="E1323" t="s">
        <v>48</v>
      </c>
      <c r="F1323" t="s">
        <v>44</v>
      </c>
      <c r="L1323" t="s">
        <v>1980</v>
      </c>
      <c r="M1323">
        <v>94241</v>
      </c>
      <c r="N1323">
        <v>309</v>
      </c>
      <c r="O1323" t="s">
        <v>29</v>
      </c>
      <c r="P1323" t="s">
        <v>812</v>
      </c>
      <c r="Q1323" t="s">
        <v>213</v>
      </c>
      <c r="R1323">
        <v>35000000</v>
      </c>
      <c r="S1323">
        <v>2015</v>
      </c>
      <c r="T1323">
        <v>6.3</v>
      </c>
      <c r="U1323">
        <v>2.2000000000000002</v>
      </c>
      <c r="V1323">
        <v>75008260</v>
      </c>
      <c r="W1323" t="s">
        <v>21</v>
      </c>
    </row>
    <row r="1324" spans="1:23" x14ac:dyDescent="0.3">
      <c r="A1324" t="s">
        <v>1981</v>
      </c>
      <c r="B1324">
        <v>104</v>
      </c>
      <c r="C1324">
        <v>105</v>
      </c>
      <c r="D1324">
        <v>67962333</v>
      </c>
      <c r="E1324" t="s">
        <v>48</v>
      </c>
      <c r="F1324" t="s">
        <v>44</v>
      </c>
      <c r="L1324" t="s">
        <v>1982</v>
      </c>
      <c r="M1324">
        <v>33887</v>
      </c>
      <c r="N1324">
        <v>160</v>
      </c>
      <c r="O1324" t="s">
        <v>29</v>
      </c>
      <c r="P1324" t="s">
        <v>30</v>
      </c>
      <c r="Q1324" t="s">
        <v>31</v>
      </c>
      <c r="R1324">
        <v>35000000</v>
      </c>
      <c r="S1324">
        <v>2005</v>
      </c>
      <c r="T1324">
        <v>5.9</v>
      </c>
      <c r="U1324">
        <v>1.8</v>
      </c>
      <c r="V1324">
        <v>32962333</v>
      </c>
      <c r="W1324" t="s">
        <v>21</v>
      </c>
    </row>
    <row r="1325" spans="1:23" x14ac:dyDescent="0.3">
      <c r="A1325" t="s">
        <v>731</v>
      </c>
      <c r="B1325">
        <v>116</v>
      </c>
      <c r="C1325">
        <v>162</v>
      </c>
      <c r="D1325">
        <v>78651430</v>
      </c>
      <c r="E1325" t="s">
        <v>55</v>
      </c>
      <c r="F1325" t="s">
        <v>44</v>
      </c>
      <c r="G1325" t="s">
        <v>58</v>
      </c>
      <c r="L1325" t="s">
        <v>1983</v>
      </c>
      <c r="M1325">
        <v>142067</v>
      </c>
      <c r="N1325">
        <v>457</v>
      </c>
      <c r="O1325" t="s">
        <v>29</v>
      </c>
      <c r="P1325" t="s">
        <v>30</v>
      </c>
      <c r="Q1325" t="s">
        <v>213</v>
      </c>
      <c r="R1325">
        <v>27000000</v>
      </c>
      <c r="S1325">
        <v>1996</v>
      </c>
      <c r="T1325">
        <v>7.4</v>
      </c>
      <c r="U1325">
        <v>2.7</v>
      </c>
      <c r="V1325">
        <v>51651430</v>
      </c>
      <c r="W1325" t="s">
        <v>21</v>
      </c>
    </row>
    <row r="1326" spans="1:23" x14ac:dyDescent="0.3">
      <c r="A1326" t="s">
        <v>1328</v>
      </c>
      <c r="B1326">
        <v>177</v>
      </c>
      <c r="C1326">
        <v>138</v>
      </c>
      <c r="D1326">
        <v>64604977</v>
      </c>
      <c r="E1326" t="s">
        <v>56</v>
      </c>
      <c r="F1326" t="s">
        <v>55</v>
      </c>
      <c r="G1326" t="s">
        <v>60</v>
      </c>
      <c r="H1326" t="s">
        <v>35</v>
      </c>
      <c r="L1326" t="s">
        <v>1984</v>
      </c>
      <c r="M1326">
        <v>414219</v>
      </c>
      <c r="N1326">
        <v>625</v>
      </c>
      <c r="O1326" t="s">
        <v>29</v>
      </c>
      <c r="P1326" t="s">
        <v>30</v>
      </c>
      <c r="Q1326" t="s">
        <v>213</v>
      </c>
      <c r="R1326">
        <v>35000000</v>
      </c>
      <c r="S1326">
        <v>1997</v>
      </c>
      <c r="T1326">
        <v>8.3000000000000007</v>
      </c>
      <c r="U1326">
        <v>2.2999999999999998</v>
      </c>
      <c r="V1326">
        <v>29604977</v>
      </c>
      <c r="W1326" t="s">
        <v>21</v>
      </c>
    </row>
    <row r="1327" spans="1:23" x14ac:dyDescent="0.3">
      <c r="A1327" t="s">
        <v>199</v>
      </c>
      <c r="B1327">
        <v>127</v>
      </c>
      <c r="C1327">
        <v>100</v>
      </c>
      <c r="D1327">
        <v>63939454</v>
      </c>
      <c r="E1327" t="s">
        <v>25</v>
      </c>
      <c r="F1327" t="s">
        <v>48</v>
      </c>
      <c r="G1327" t="s">
        <v>49</v>
      </c>
      <c r="H1327" t="s">
        <v>27</v>
      </c>
      <c r="L1327" t="s">
        <v>1985</v>
      </c>
      <c r="M1327">
        <v>61321</v>
      </c>
      <c r="N1327">
        <v>217</v>
      </c>
      <c r="O1327" t="s">
        <v>29</v>
      </c>
      <c r="P1327" t="s">
        <v>30</v>
      </c>
      <c r="Q1327" t="s">
        <v>52</v>
      </c>
      <c r="R1327">
        <v>35000000</v>
      </c>
      <c r="S1327">
        <v>2005</v>
      </c>
      <c r="T1327">
        <v>6.2</v>
      </c>
      <c r="U1327">
        <v>1.7</v>
      </c>
      <c r="V1327">
        <v>28939454</v>
      </c>
      <c r="W1327" t="s">
        <v>21</v>
      </c>
    </row>
    <row r="1328" spans="1:23" x14ac:dyDescent="0.3">
      <c r="A1328" t="s">
        <v>557</v>
      </c>
      <c r="B1328">
        <v>83</v>
      </c>
      <c r="C1328">
        <v>90</v>
      </c>
      <c r="D1328">
        <v>63826569</v>
      </c>
      <c r="E1328" t="s">
        <v>48</v>
      </c>
      <c r="L1328" t="s">
        <v>1986</v>
      </c>
      <c r="M1328">
        <v>32416</v>
      </c>
      <c r="N1328">
        <v>138</v>
      </c>
      <c r="O1328" t="s">
        <v>29</v>
      </c>
      <c r="P1328" t="s">
        <v>30</v>
      </c>
      <c r="Q1328" t="s">
        <v>31</v>
      </c>
      <c r="R1328">
        <v>35000000</v>
      </c>
      <c r="S1328">
        <v>1997</v>
      </c>
      <c r="T1328">
        <v>6.3</v>
      </c>
      <c r="U1328">
        <v>1.5</v>
      </c>
      <c r="V1328">
        <v>28826569</v>
      </c>
      <c r="W1328" t="s">
        <v>21</v>
      </c>
    </row>
    <row r="1329" spans="1:23" x14ac:dyDescent="0.3">
      <c r="A1329" t="s">
        <v>435</v>
      </c>
      <c r="B1329">
        <v>97</v>
      </c>
      <c r="C1329">
        <v>108</v>
      </c>
      <c r="D1329">
        <v>60054449</v>
      </c>
      <c r="E1329" t="s">
        <v>24</v>
      </c>
      <c r="F1329" t="s">
        <v>57</v>
      </c>
      <c r="G1329" t="s">
        <v>27</v>
      </c>
      <c r="H1329" t="s">
        <v>35</v>
      </c>
      <c r="L1329" t="s">
        <v>1987</v>
      </c>
      <c r="M1329">
        <v>61018</v>
      </c>
      <c r="N1329">
        <v>140</v>
      </c>
      <c r="O1329" t="s">
        <v>29</v>
      </c>
      <c r="P1329" t="s">
        <v>30</v>
      </c>
      <c r="Q1329" t="s">
        <v>213</v>
      </c>
      <c r="R1329">
        <v>35000000</v>
      </c>
      <c r="S1329">
        <v>1995</v>
      </c>
      <c r="T1329">
        <v>5.8</v>
      </c>
      <c r="U1329">
        <v>1.8</v>
      </c>
      <c r="V1329">
        <v>25054449</v>
      </c>
      <c r="W1329" t="s">
        <v>21</v>
      </c>
    </row>
    <row r="1330" spans="1:23" x14ac:dyDescent="0.3">
      <c r="A1330" t="s">
        <v>1715</v>
      </c>
      <c r="B1330">
        <v>256</v>
      </c>
      <c r="C1330">
        <v>101</v>
      </c>
      <c r="D1330">
        <v>26505000</v>
      </c>
      <c r="E1330" t="s">
        <v>57</v>
      </c>
      <c r="L1330" t="s">
        <v>1988</v>
      </c>
      <c r="M1330">
        <v>149285</v>
      </c>
      <c r="N1330">
        <v>668</v>
      </c>
      <c r="O1330" t="s">
        <v>29</v>
      </c>
      <c r="P1330" t="s">
        <v>30</v>
      </c>
      <c r="Q1330" t="s">
        <v>1989</v>
      </c>
      <c r="R1330">
        <v>1800000</v>
      </c>
      <c r="S1330">
        <v>1984</v>
      </c>
      <c r="T1330">
        <v>7.5</v>
      </c>
      <c r="U1330">
        <v>1.7</v>
      </c>
      <c r="V1330">
        <v>24705000</v>
      </c>
      <c r="W1330" t="s">
        <v>21</v>
      </c>
    </row>
    <row r="1331" spans="1:23" x14ac:dyDescent="0.3">
      <c r="A1331" t="s">
        <v>684</v>
      </c>
      <c r="B1331">
        <v>225</v>
      </c>
      <c r="C1331">
        <v>109</v>
      </c>
      <c r="D1331">
        <v>61280963</v>
      </c>
      <c r="E1331" t="s">
        <v>57</v>
      </c>
      <c r="F1331" t="s">
        <v>27</v>
      </c>
      <c r="G1331" t="s">
        <v>35</v>
      </c>
      <c r="L1331" t="s">
        <v>1990</v>
      </c>
      <c r="M1331">
        <v>79877</v>
      </c>
      <c r="N1331">
        <v>677</v>
      </c>
      <c r="O1331" t="s">
        <v>29</v>
      </c>
      <c r="P1331" t="s">
        <v>30</v>
      </c>
      <c r="Q1331" t="s">
        <v>213</v>
      </c>
      <c r="R1331">
        <v>33000000</v>
      </c>
      <c r="S1331">
        <v>2000</v>
      </c>
      <c r="T1331">
        <v>6.3</v>
      </c>
      <c r="U1331">
        <v>1.8</v>
      </c>
      <c r="V1331">
        <v>28280963</v>
      </c>
      <c r="W1331" t="s">
        <v>21</v>
      </c>
    </row>
    <row r="1332" spans="1:23" x14ac:dyDescent="0.3">
      <c r="A1332" t="s">
        <v>914</v>
      </c>
      <c r="B1332">
        <v>83</v>
      </c>
      <c r="C1332">
        <v>132</v>
      </c>
      <c r="D1332">
        <v>56876365</v>
      </c>
      <c r="E1332" t="s">
        <v>24</v>
      </c>
      <c r="F1332" t="s">
        <v>25</v>
      </c>
      <c r="L1332" t="s">
        <v>1991</v>
      </c>
      <c r="M1332">
        <v>125219</v>
      </c>
      <c r="N1332">
        <v>244</v>
      </c>
      <c r="O1332" t="s">
        <v>29</v>
      </c>
      <c r="P1332" t="s">
        <v>30</v>
      </c>
      <c r="Q1332" t="s">
        <v>31</v>
      </c>
      <c r="R1332">
        <v>35000000</v>
      </c>
      <c r="S1332">
        <v>1998</v>
      </c>
      <c r="T1332">
        <v>6.4</v>
      </c>
      <c r="U1332">
        <v>2.2000000000000002</v>
      </c>
      <c r="V1332">
        <v>21876365</v>
      </c>
      <c r="W1332" t="s">
        <v>21</v>
      </c>
    </row>
    <row r="1333" spans="1:23" x14ac:dyDescent="0.3">
      <c r="A1333" t="s">
        <v>914</v>
      </c>
      <c r="B1333">
        <v>160</v>
      </c>
      <c r="C1333">
        <v>123</v>
      </c>
      <c r="D1333">
        <v>59699513</v>
      </c>
      <c r="E1333" t="s">
        <v>242</v>
      </c>
      <c r="F1333" t="s">
        <v>55</v>
      </c>
      <c r="G1333" t="s">
        <v>49</v>
      </c>
      <c r="H1333" t="s">
        <v>54</v>
      </c>
      <c r="I1333" t="s">
        <v>61</v>
      </c>
      <c r="L1333" t="s">
        <v>1992</v>
      </c>
      <c r="M1333">
        <v>20827</v>
      </c>
      <c r="N1333">
        <v>136</v>
      </c>
      <c r="O1333" t="s">
        <v>29</v>
      </c>
      <c r="P1333" t="s">
        <v>30</v>
      </c>
      <c r="Q1333" t="s">
        <v>52</v>
      </c>
      <c r="R1333">
        <v>35000000</v>
      </c>
      <c r="S1333">
        <v>2010</v>
      </c>
      <c r="T1333">
        <v>7.2</v>
      </c>
      <c r="U1333">
        <v>2</v>
      </c>
      <c r="V1333">
        <v>24699513</v>
      </c>
      <c r="W1333" t="s">
        <v>21</v>
      </c>
    </row>
    <row r="1334" spans="1:23" x14ac:dyDescent="0.3">
      <c r="A1334" t="s">
        <v>1993</v>
      </c>
      <c r="B1334">
        <v>191</v>
      </c>
      <c r="C1334">
        <v>87</v>
      </c>
      <c r="D1334">
        <v>54132596</v>
      </c>
      <c r="E1334" t="s">
        <v>24</v>
      </c>
      <c r="F1334" t="s">
        <v>25</v>
      </c>
      <c r="G1334" t="s">
        <v>47</v>
      </c>
      <c r="H1334" t="s">
        <v>48</v>
      </c>
      <c r="I1334" t="s">
        <v>49</v>
      </c>
      <c r="J1334" t="s">
        <v>26</v>
      </c>
      <c r="K1334" t="s">
        <v>27</v>
      </c>
      <c r="L1334" t="s">
        <v>1994</v>
      </c>
      <c r="M1334">
        <v>53786</v>
      </c>
      <c r="N1334">
        <v>211</v>
      </c>
      <c r="O1334" t="s">
        <v>29</v>
      </c>
      <c r="P1334" t="s">
        <v>1047</v>
      </c>
      <c r="Q1334" t="s">
        <v>52</v>
      </c>
      <c r="R1334">
        <v>34000000</v>
      </c>
      <c r="S1334">
        <v>2007</v>
      </c>
      <c r="T1334">
        <v>6.3</v>
      </c>
      <c r="U1334">
        <v>1.4</v>
      </c>
      <c r="V1334">
        <v>20132596</v>
      </c>
      <c r="W1334" t="s">
        <v>21</v>
      </c>
    </row>
    <row r="1335" spans="1:23" x14ac:dyDescent="0.3">
      <c r="A1335" t="s">
        <v>1995</v>
      </c>
      <c r="B1335">
        <v>74</v>
      </c>
      <c r="C1335">
        <v>109</v>
      </c>
      <c r="D1335">
        <v>52277485</v>
      </c>
      <c r="E1335" t="s">
        <v>242</v>
      </c>
      <c r="F1335" t="s">
        <v>55</v>
      </c>
      <c r="G1335" t="s">
        <v>61</v>
      </c>
      <c r="L1335" t="s">
        <v>1996</v>
      </c>
      <c r="M1335">
        <v>32370</v>
      </c>
      <c r="N1335">
        <v>196</v>
      </c>
      <c r="O1335" t="s">
        <v>29</v>
      </c>
      <c r="P1335" t="s">
        <v>30</v>
      </c>
      <c r="Q1335" t="s">
        <v>52</v>
      </c>
      <c r="R1335">
        <v>35000000</v>
      </c>
      <c r="S1335">
        <v>2003</v>
      </c>
      <c r="T1335">
        <v>6.9</v>
      </c>
      <c r="U1335">
        <v>1.8</v>
      </c>
      <c r="V1335">
        <v>17277485</v>
      </c>
      <c r="W1335" t="s">
        <v>21</v>
      </c>
    </row>
    <row r="1336" spans="1:23" x14ac:dyDescent="0.3">
      <c r="A1336" t="s">
        <v>1015</v>
      </c>
      <c r="B1336">
        <v>238</v>
      </c>
      <c r="C1336">
        <v>109</v>
      </c>
      <c r="D1336">
        <v>55802754</v>
      </c>
      <c r="E1336" t="s">
        <v>48</v>
      </c>
      <c r="F1336" t="s">
        <v>44</v>
      </c>
      <c r="L1336" t="s">
        <v>1997</v>
      </c>
      <c r="M1336">
        <v>270228</v>
      </c>
      <c r="N1336">
        <v>194</v>
      </c>
      <c r="O1336" t="s">
        <v>29</v>
      </c>
      <c r="P1336" t="s">
        <v>30</v>
      </c>
      <c r="Q1336" t="s">
        <v>213</v>
      </c>
      <c r="R1336">
        <v>35000000</v>
      </c>
      <c r="S1336">
        <v>2011</v>
      </c>
      <c r="T1336">
        <v>6.6</v>
      </c>
      <c r="U1336">
        <v>1.8</v>
      </c>
      <c r="V1336">
        <v>20802754</v>
      </c>
      <c r="W1336" t="s">
        <v>21</v>
      </c>
    </row>
    <row r="1337" spans="1:23" x14ac:dyDescent="0.3">
      <c r="A1337" t="s">
        <v>1998</v>
      </c>
      <c r="B1337">
        <v>177</v>
      </c>
      <c r="C1337">
        <v>92</v>
      </c>
      <c r="D1337">
        <v>55291815</v>
      </c>
      <c r="E1337" t="s">
        <v>48</v>
      </c>
      <c r="L1337" t="s">
        <v>1999</v>
      </c>
      <c r="M1337">
        <v>28041</v>
      </c>
      <c r="N1337">
        <v>111</v>
      </c>
      <c r="O1337" t="s">
        <v>29</v>
      </c>
      <c r="P1337" t="s">
        <v>30</v>
      </c>
      <c r="Q1337" t="s">
        <v>213</v>
      </c>
      <c r="R1337">
        <v>35000000</v>
      </c>
      <c r="S1337">
        <v>2016</v>
      </c>
      <c r="T1337">
        <v>6</v>
      </c>
      <c r="U1337">
        <v>1.5</v>
      </c>
      <c r="V1337">
        <v>20291815</v>
      </c>
      <c r="W1337" t="s">
        <v>21</v>
      </c>
    </row>
    <row r="1338" spans="1:23" x14ac:dyDescent="0.3">
      <c r="A1338" t="s">
        <v>586</v>
      </c>
      <c r="B1338">
        <v>405</v>
      </c>
      <c r="C1338">
        <v>125</v>
      </c>
      <c r="D1338">
        <v>83299761</v>
      </c>
      <c r="E1338" t="s">
        <v>242</v>
      </c>
      <c r="F1338" t="s">
        <v>48</v>
      </c>
      <c r="G1338" t="s">
        <v>55</v>
      </c>
      <c r="H1338" t="s">
        <v>54</v>
      </c>
      <c r="I1338" t="s">
        <v>59</v>
      </c>
      <c r="L1338" t="s">
        <v>2000</v>
      </c>
      <c r="M1338">
        <v>117719</v>
      </c>
      <c r="N1338">
        <v>306</v>
      </c>
      <c r="O1338" t="s">
        <v>29</v>
      </c>
      <c r="P1338" t="s">
        <v>30</v>
      </c>
      <c r="Q1338" t="s">
        <v>31</v>
      </c>
      <c r="R1338">
        <v>35000000</v>
      </c>
      <c r="S1338">
        <v>2013</v>
      </c>
      <c r="T1338">
        <v>7.5</v>
      </c>
      <c r="U1338">
        <v>2.1</v>
      </c>
      <c r="V1338">
        <v>48299761</v>
      </c>
      <c r="W1338" t="s">
        <v>21</v>
      </c>
    </row>
    <row r="1339" spans="1:23" x14ac:dyDescent="0.3">
      <c r="A1339" t="s">
        <v>1375</v>
      </c>
      <c r="B1339">
        <v>61</v>
      </c>
      <c r="C1339">
        <v>202</v>
      </c>
      <c r="D1339">
        <v>48169908</v>
      </c>
      <c r="E1339" t="s">
        <v>242</v>
      </c>
      <c r="F1339" t="s">
        <v>55</v>
      </c>
      <c r="G1339" t="s">
        <v>54</v>
      </c>
      <c r="H1339" t="s">
        <v>44</v>
      </c>
      <c r="L1339" t="s">
        <v>2001</v>
      </c>
      <c r="M1339">
        <v>63923</v>
      </c>
      <c r="N1339">
        <v>156</v>
      </c>
      <c r="O1339" t="s">
        <v>29</v>
      </c>
      <c r="P1339" t="s">
        <v>30</v>
      </c>
      <c r="Q1339" t="s">
        <v>31</v>
      </c>
      <c r="R1339">
        <v>33000000</v>
      </c>
      <c r="S1339">
        <v>1992</v>
      </c>
      <c r="T1339">
        <v>7.7</v>
      </c>
      <c r="U1339">
        <v>3.4</v>
      </c>
      <c r="V1339">
        <v>15169908</v>
      </c>
      <c r="W1339" t="s">
        <v>21</v>
      </c>
    </row>
    <row r="1340" spans="1:23" x14ac:dyDescent="0.3">
      <c r="A1340" t="s">
        <v>877</v>
      </c>
      <c r="B1340">
        <v>285</v>
      </c>
      <c r="C1340">
        <v>134</v>
      </c>
      <c r="D1340">
        <v>67523385</v>
      </c>
      <c r="E1340" t="s">
        <v>48</v>
      </c>
      <c r="L1340" t="s">
        <v>2002</v>
      </c>
      <c r="M1340">
        <v>104005</v>
      </c>
      <c r="N1340">
        <v>248</v>
      </c>
      <c r="O1340" t="s">
        <v>29</v>
      </c>
      <c r="P1340" t="s">
        <v>30</v>
      </c>
      <c r="Q1340" t="s">
        <v>213</v>
      </c>
      <c r="R1340">
        <v>35000000</v>
      </c>
      <c r="S1340">
        <v>2012</v>
      </c>
      <c r="T1340">
        <v>6.2</v>
      </c>
      <c r="U1340">
        <v>2.2000000000000002</v>
      </c>
      <c r="V1340">
        <v>32523385</v>
      </c>
      <c r="W1340" t="s">
        <v>21</v>
      </c>
    </row>
    <row r="1341" spans="1:23" x14ac:dyDescent="0.3">
      <c r="A1341" t="s">
        <v>611</v>
      </c>
      <c r="B1341">
        <v>124</v>
      </c>
      <c r="C1341">
        <v>88</v>
      </c>
      <c r="D1341">
        <v>49474048</v>
      </c>
      <c r="E1341" t="s">
        <v>48</v>
      </c>
      <c r="F1341" t="s">
        <v>49</v>
      </c>
      <c r="L1341" t="s">
        <v>2003</v>
      </c>
      <c r="M1341">
        <v>31191</v>
      </c>
      <c r="N1341">
        <v>120</v>
      </c>
      <c r="O1341" t="s">
        <v>29</v>
      </c>
      <c r="P1341" t="s">
        <v>30</v>
      </c>
      <c r="Q1341" t="s">
        <v>52</v>
      </c>
      <c r="R1341">
        <v>35000000</v>
      </c>
      <c r="S1341">
        <v>2009</v>
      </c>
      <c r="T1341">
        <v>5.4</v>
      </c>
      <c r="U1341">
        <v>1.5</v>
      </c>
      <c r="V1341">
        <v>14474048</v>
      </c>
      <c r="W1341" t="s">
        <v>21</v>
      </c>
    </row>
    <row r="1342" spans="1:23" x14ac:dyDescent="0.3">
      <c r="A1342" t="s">
        <v>2004</v>
      </c>
      <c r="B1342">
        <v>164</v>
      </c>
      <c r="C1342">
        <v>92</v>
      </c>
      <c r="D1342">
        <v>45802315</v>
      </c>
      <c r="E1342" t="s">
        <v>24</v>
      </c>
      <c r="F1342" t="s">
        <v>25</v>
      </c>
      <c r="G1342" t="s">
        <v>26</v>
      </c>
      <c r="H1342" t="s">
        <v>27</v>
      </c>
      <c r="I1342" t="s">
        <v>35</v>
      </c>
      <c r="L1342" t="s">
        <v>2005</v>
      </c>
      <c r="M1342">
        <v>119974</v>
      </c>
      <c r="N1342">
        <v>169</v>
      </c>
      <c r="O1342" t="s">
        <v>29</v>
      </c>
      <c r="P1342" t="s">
        <v>30</v>
      </c>
      <c r="Q1342" t="s">
        <v>213</v>
      </c>
      <c r="R1342">
        <v>35000000</v>
      </c>
      <c r="S1342">
        <v>2009</v>
      </c>
      <c r="T1342">
        <v>6.6</v>
      </c>
      <c r="U1342">
        <v>1.5</v>
      </c>
      <c r="V1342">
        <v>10802315</v>
      </c>
      <c r="W1342" t="s">
        <v>21</v>
      </c>
    </row>
    <row r="1343" spans="1:23" x14ac:dyDescent="0.3">
      <c r="A1343" t="s">
        <v>1712</v>
      </c>
      <c r="B1343">
        <v>120</v>
      </c>
      <c r="C1343">
        <v>91</v>
      </c>
      <c r="D1343">
        <v>43792641</v>
      </c>
      <c r="E1343" t="s">
        <v>48</v>
      </c>
      <c r="F1343" t="s">
        <v>44</v>
      </c>
      <c r="L1343" t="s">
        <v>2006</v>
      </c>
      <c r="M1343">
        <v>32157</v>
      </c>
      <c r="N1343">
        <v>119</v>
      </c>
      <c r="O1343" t="s">
        <v>29</v>
      </c>
      <c r="P1343" t="s">
        <v>30</v>
      </c>
      <c r="Q1343" t="s">
        <v>31</v>
      </c>
      <c r="R1343">
        <v>35000000</v>
      </c>
      <c r="S1343">
        <v>2007</v>
      </c>
      <c r="T1343">
        <v>5.3</v>
      </c>
      <c r="U1343">
        <v>1.5</v>
      </c>
      <c r="V1343">
        <v>8792641</v>
      </c>
      <c r="W1343" t="s">
        <v>21</v>
      </c>
    </row>
    <row r="1344" spans="1:23" x14ac:dyDescent="0.3">
      <c r="A1344" t="s">
        <v>614</v>
      </c>
      <c r="B1344">
        <v>90</v>
      </c>
      <c r="C1344">
        <v>75</v>
      </c>
      <c r="D1344">
        <v>57651794</v>
      </c>
      <c r="E1344" t="s">
        <v>48</v>
      </c>
      <c r="F1344" t="s">
        <v>44</v>
      </c>
      <c r="G1344" t="s">
        <v>61</v>
      </c>
      <c r="L1344" t="s">
        <v>2007</v>
      </c>
      <c r="M1344">
        <v>40651</v>
      </c>
      <c r="N1344">
        <v>209</v>
      </c>
      <c r="O1344" t="s">
        <v>29</v>
      </c>
      <c r="P1344" t="s">
        <v>30</v>
      </c>
      <c r="Q1344" t="s">
        <v>31</v>
      </c>
      <c r="R1344">
        <v>33000000</v>
      </c>
      <c r="S1344">
        <v>2006</v>
      </c>
      <c r="T1344">
        <v>5.6</v>
      </c>
      <c r="U1344">
        <v>1.2</v>
      </c>
      <c r="V1344">
        <v>24651794</v>
      </c>
      <c r="W1344" t="s">
        <v>21</v>
      </c>
    </row>
    <row r="1345" spans="1:23" x14ac:dyDescent="0.3">
      <c r="A1345" t="s">
        <v>2008</v>
      </c>
      <c r="B1345">
        <v>120</v>
      </c>
      <c r="C1345">
        <v>98</v>
      </c>
      <c r="D1345">
        <v>43894863</v>
      </c>
      <c r="E1345" t="s">
        <v>48</v>
      </c>
      <c r="F1345" t="s">
        <v>44</v>
      </c>
      <c r="L1345" t="s">
        <v>2009</v>
      </c>
      <c r="M1345">
        <v>25883</v>
      </c>
      <c r="N1345">
        <v>262</v>
      </c>
      <c r="O1345" t="s">
        <v>29</v>
      </c>
      <c r="P1345" t="s">
        <v>30</v>
      </c>
      <c r="Q1345" t="s">
        <v>31</v>
      </c>
      <c r="R1345">
        <v>30000000</v>
      </c>
      <c r="S1345">
        <v>2005</v>
      </c>
      <c r="T1345">
        <v>5.9</v>
      </c>
      <c r="U1345">
        <v>1.6</v>
      </c>
      <c r="V1345">
        <v>13894863</v>
      </c>
      <c r="W1345" t="s">
        <v>21</v>
      </c>
    </row>
    <row r="1346" spans="1:23" x14ac:dyDescent="0.3">
      <c r="A1346" t="s">
        <v>144</v>
      </c>
      <c r="B1346">
        <v>117</v>
      </c>
      <c r="C1346">
        <v>147</v>
      </c>
      <c r="D1346">
        <v>41954997</v>
      </c>
      <c r="E1346" t="s">
        <v>242</v>
      </c>
      <c r="F1346" t="s">
        <v>56</v>
      </c>
      <c r="G1346" t="s">
        <v>55</v>
      </c>
      <c r="L1346" t="s">
        <v>2010</v>
      </c>
      <c r="M1346">
        <v>225122</v>
      </c>
      <c r="N1346">
        <v>234</v>
      </c>
      <c r="O1346" t="s">
        <v>29</v>
      </c>
      <c r="P1346" t="s">
        <v>30</v>
      </c>
      <c r="Q1346" t="s">
        <v>213</v>
      </c>
      <c r="R1346">
        <v>35000000</v>
      </c>
      <c r="S1346">
        <v>1997</v>
      </c>
      <c r="T1346">
        <v>7.8</v>
      </c>
      <c r="U1346">
        <v>2.4</v>
      </c>
      <c r="V1346">
        <v>6954997</v>
      </c>
      <c r="W1346" t="s">
        <v>21</v>
      </c>
    </row>
    <row r="1347" spans="1:23" x14ac:dyDescent="0.3">
      <c r="A1347" t="s">
        <v>653</v>
      </c>
      <c r="B1347">
        <v>226</v>
      </c>
      <c r="C1347">
        <v>100</v>
      </c>
      <c r="D1347">
        <v>39532308</v>
      </c>
      <c r="E1347" t="s">
        <v>24</v>
      </c>
      <c r="F1347" t="s">
        <v>57</v>
      </c>
      <c r="G1347" t="s">
        <v>27</v>
      </c>
      <c r="L1347" t="s">
        <v>2011</v>
      </c>
      <c r="M1347">
        <v>198701</v>
      </c>
      <c r="N1347">
        <v>1138</v>
      </c>
      <c r="O1347" t="s">
        <v>29</v>
      </c>
      <c r="P1347" t="s">
        <v>37</v>
      </c>
      <c r="Q1347" t="s">
        <v>213</v>
      </c>
      <c r="R1347">
        <v>33000000</v>
      </c>
      <c r="S1347">
        <v>2002</v>
      </c>
      <c r="T1347">
        <v>6.7</v>
      </c>
      <c r="U1347">
        <v>1.7</v>
      </c>
      <c r="V1347">
        <v>6532308</v>
      </c>
      <c r="W1347" t="s">
        <v>21</v>
      </c>
    </row>
    <row r="1348" spans="1:23" x14ac:dyDescent="0.3">
      <c r="A1348" t="s">
        <v>2012</v>
      </c>
      <c r="B1348">
        <v>223</v>
      </c>
      <c r="C1348">
        <v>120</v>
      </c>
      <c r="D1348">
        <v>76600000</v>
      </c>
      <c r="E1348" t="s">
        <v>26</v>
      </c>
      <c r="F1348" t="s">
        <v>57</v>
      </c>
      <c r="L1348" t="s">
        <v>2013</v>
      </c>
      <c r="M1348">
        <v>105446</v>
      </c>
      <c r="N1348">
        <v>321</v>
      </c>
      <c r="O1348" t="s">
        <v>29</v>
      </c>
      <c r="P1348" t="s">
        <v>30</v>
      </c>
      <c r="Q1348" t="s">
        <v>52</v>
      </c>
      <c r="R1348">
        <v>10700000</v>
      </c>
      <c r="S1348">
        <v>1982</v>
      </c>
      <c r="T1348">
        <v>7.4</v>
      </c>
      <c r="U1348">
        <v>2</v>
      </c>
      <c r="V1348">
        <v>65900000</v>
      </c>
      <c r="W1348" t="s">
        <v>21</v>
      </c>
    </row>
    <row r="1349" spans="1:23" x14ac:dyDescent="0.3">
      <c r="A1349" t="s">
        <v>1929</v>
      </c>
      <c r="B1349">
        <v>193</v>
      </c>
      <c r="C1349">
        <v>104</v>
      </c>
      <c r="D1349">
        <v>39692139</v>
      </c>
      <c r="E1349" t="s">
        <v>48</v>
      </c>
      <c r="F1349" t="s">
        <v>56</v>
      </c>
      <c r="G1349" t="s">
        <v>35</v>
      </c>
      <c r="L1349" t="s">
        <v>2014</v>
      </c>
      <c r="M1349">
        <v>84131</v>
      </c>
      <c r="N1349">
        <v>400</v>
      </c>
      <c r="O1349" t="s">
        <v>29</v>
      </c>
      <c r="P1349" t="s">
        <v>30</v>
      </c>
      <c r="Q1349" t="s">
        <v>213</v>
      </c>
      <c r="R1349">
        <v>35000000</v>
      </c>
      <c r="S1349">
        <v>2004</v>
      </c>
      <c r="T1349">
        <v>6.2</v>
      </c>
      <c r="U1349">
        <v>1.7</v>
      </c>
      <c r="V1349">
        <v>4692139</v>
      </c>
      <c r="W1349" t="s">
        <v>21</v>
      </c>
    </row>
    <row r="1350" spans="1:23" x14ac:dyDescent="0.3">
      <c r="A1350" t="s">
        <v>584</v>
      </c>
      <c r="B1350">
        <v>228</v>
      </c>
      <c r="C1350">
        <v>103</v>
      </c>
      <c r="D1350">
        <v>40687294</v>
      </c>
      <c r="E1350" t="s">
        <v>24</v>
      </c>
      <c r="F1350" t="s">
        <v>56</v>
      </c>
      <c r="G1350" t="s">
        <v>55</v>
      </c>
      <c r="H1350" t="s">
        <v>60</v>
      </c>
      <c r="I1350" t="s">
        <v>35</v>
      </c>
      <c r="L1350" t="s">
        <v>2015</v>
      </c>
      <c r="M1350">
        <v>107772</v>
      </c>
      <c r="N1350">
        <v>398</v>
      </c>
      <c r="O1350" t="s">
        <v>29</v>
      </c>
      <c r="P1350" t="s">
        <v>115</v>
      </c>
      <c r="Q1350" t="s">
        <v>31</v>
      </c>
      <c r="R1350">
        <v>35000000</v>
      </c>
      <c r="S1350">
        <v>2008</v>
      </c>
      <c r="T1350">
        <v>5.4</v>
      </c>
      <c r="U1350">
        <v>1.7</v>
      </c>
      <c r="V1350">
        <v>5687294</v>
      </c>
      <c r="W1350" t="s">
        <v>21</v>
      </c>
    </row>
    <row r="1351" spans="1:23" x14ac:dyDescent="0.3">
      <c r="A1351" t="s">
        <v>1457</v>
      </c>
      <c r="B1351">
        <v>360</v>
      </c>
      <c r="C1351">
        <v>109</v>
      </c>
      <c r="D1351">
        <v>37553932</v>
      </c>
      <c r="E1351" t="s">
        <v>24</v>
      </c>
      <c r="F1351" t="s">
        <v>27</v>
      </c>
      <c r="G1351" t="s">
        <v>35</v>
      </c>
      <c r="L1351" t="s">
        <v>2016</v>
      </c>
      <c r="M1351">
        <v>304318</v>
      </c>
      <c r="N1351">
        <v>463</v>
      </c>
      <c r="O1351" t="s">
        <v>29</v>
      </c>
      <c r="P1351" t="s">
        <v>30</v>
      </c>
      <c r="Q1351" t="s">
        <v>31</v>
      </c>
      <c r="R1351">
        <v>40000000</v>
      </c>
      <c r="S1351">
        <v>2011</v>
      </c>
      <c r="T1351">
        <v>6.7</v>
      </c>
      <c r="U1351">
        <v>1.8</v>
      </c>
      <c r="V1351">
        <v>-2446068</v>
      </c>
      <c r="W1351" t="s">
        <v>38</v>
      </c>
    </row>
    <row r="1352" spans="1:23" x14ac:dyDescent="0.3">
      <c r="A1352" t="s">
        <v>2017</v>
      </c>
      <c r="B1352">
        <v>148</v>
      </c>
      <c r="C1352">
        <v>104</v>
      </c>
      <c r="D1352">
        <v>37481242</v>
      </c>
      <c r="E1352" t="s">
        <v>48</v>
      </c>
      <c r="F1352" t="s">
        <v>44</v>
      </c>
      <c r="L1352" t="s">
        <v>2018</v>
      </c>
      <c r="M1352">
        <v>40654</v>
      </c>
      <c r="N1352">
        <v>97</v>
      </c>
      <c r="O1352" t="s">
        <v>29</v>
      </c>
      <c r="P1352" t="s">
        <v>30</v>
      </c>
      <c r="Q1352" t="s">
        <v>31</v>
      </c>
      <c r="R1352">
        <v>35000000</v>
      </c>
      <c r="S1352">
        <v>2010</v>
      </c>
      <c r="T1352">
        <v>5.3</v>
      </c>
      <c r="U1352">
        <v>1.7</v>
      </c>
      <c r="V1352">
        <v>2481242</v>
      </c>
      <c r="W1352" t="s">
        <v>21</v>
      </c>
    </row>
    <row r="1353" spans="1:23" x14ac:dyDescent="0.3">
      <c r="A1353" t="s">
        <v>2019</v>
      </c>
      <c r="B1353">
        <v>128</v>
      </c>
      <c r="C1353">
        <v>112</v>
      </c>
      <c r="D1353">
        <v>39026186</v>
      </c>
      <c r="E1353" t="s">
        <v>48</v>
      </c>
      <c r="F1353" t="s">
        <v>55</v>
      </c>
      <c r="G1353" t="s">
        <v>44</v>
      </c>
      <c r="L1353" t="s">
        <v>2020</v>
      </c>
      <c r="M1353">
        <v>48019</v>
      </c>
      <c r="N1353">
        <v>153</v>
      </c>
      <c r="O1353" t="s">
        <v>29</v>
      </c>
      <c r="P1353" t="s">
        <v>30</v>
      </c>
      <c r="Q1353" t="s">
        <v>31</v>
      </c>
      <c r="R1353">
        <v>35000000</v>
      </c>
      <c r="S1353">
        <v>2011</v>
      </c>
      <c r="T1353">
        <v>5.9</v>
      </c>
      <c r="U1353">
        <v>1.9</v>
      </c>
      <c r="V1353">
        <v>4026186</v>
      </c>
      <c r="W1353" t="s">
        <v>21</v>
      </c>
    </row>
    <row r="1354" spans="1:23" x14ac:dyDescent="0.3">
      <c r="A1354" t="s">
        <v>2021</v>
      </c>
      <c r="B1354">
        <v>46</v>
      </c>
      <c r="C1354">
        <v>95</v>
      </c>
      <c r="D1354">
        <v>33422806</v>
      </c>
      <c r="E1354" t="s">
        <v>25</v>
      </c>
      <c r="F1354" t="s">
        <v>48</v>
      </c>
      <c r="G1354" t="s">
        <v>26</v>
      </c>
      <c r="L1354" t="s">
        <v>2022</v>
      </c>
      <c r="M1354">
        <v>30771</v>
      </c>
      <c r="N1354">
        <v>164</v>
      </c>
      <c r="O1354" t="s">
        <v>29</v>
      </c>
      <c r="P1354" t="s">
        <v>30</v>
      </c>
      <c r="Q1354" t="s">
        <v>31</v>
      </c>
      <c r="R1354">
        <v>50000000</v>
      </c>
      <c r="S1354">
        <v>2001</v>
      </c>
      <c r="T1354">
        <v>4.8</v>
      </c>
      <c r="U1354">
        <v>1.6</v>
      </c>
      <c r="V1354">
        <v>-16577194</v>
      </c>
      <c r="W1354" t="s">
        <v>38</v>
      </c>
    </row>
    <row r="1355" spans="1:23" x14ac:dyDescent="0.3">
      <c r="A1355" t="s">
        <v>2023</v>
      </c>
      <c r="B1355">
        <v>63</v>
      </c>
      <c r="C1355">
        <v>102</v>
      </c>
      <c r="D1355">
        <v>33423521</v>
      </c>
      <c r="E1355" t="s">
        <v>24</v>
      </c>
      <c r="F1355" t="s">
        <v>25</v>
      </c>
      <c r="G1355" t="s">
        <v>48</v>
      </c>
      <c r="H1355" t="s">
        <v>35</v>
      </c>
      <c r="L1355" t="s">
        <v>2024</v>
      </c>
      <c r="M1355">
        <v>53115</v>
      </c>
      <c r="N1355">
        <v>282</v>
      </c>
      <c r="O1355" t="s">
        <v>29</v>
      </c>
      <c r="P1355" t="s">
        <v>812</v>
      </c>
      <c r="Q1355" t="s">
        <v>31</v>
      </c>
      <c r="R1355">
        <v>35000000</v>
      </c>
      <c r="S1355">
        <v>1994</v>
      </c>
      <c r="T1355">
        <v>3.8</v>
      </c>
      <c r="U1355">
        <v>1.7</v>
      </c>
      <c r="V1355">
        <v>-1576479</v>
      </c>
      <c r="W1355" t="s">
        <v>38</v>
      </c>
    </row>
    <row r="1356" spans="1:23" x14ac:dyDescent="0.3">
      <c r="A1356" t="s">
        <v>1036</v>
      </c>
      <c r="B1356">
        <v>193</v>
      </c>
      <c r="C1356">
        <v>150</v>
      </c>
      <c r="D1356">
        <v>32519322</v>
      </c>
      <c r="E1356" t="s">
        <v>242</v>
      </c>
      <c r="F1356" t="s">
        <v>55</v>
      </c>
      <c r="G1356" t="s">
        <v>58</v>
      </c>
      <c r="L1356" t="s">
        <v>2025</v>
      </c>
      <c r="M1356">
        <v>497946</v>
      </c>
      <c r="N1356">
        <v>761</v>
      </c>
      <c r="O1356" t="s">
        <v>29</v>
      </c>
      <c r="P1356" t="s">
        <v>545</v>
      </c>
      <c r="Q1356" t="s">
        <v>213</v>
      </c>
      <c r="R1356">
        <v>35000000</v>
      </c>
      <c r="S1356">
        <v>2002</v>
      </c>
      <c r="T1356">
        <v>8.5</v>
      </c>
      <c r="U1356">
        <v>2.5</v>
      </c>
      <c r="V1356">
        <v>-2480678</v>
      </c>
      <c r="W1356" t="s">
        <v>38</v>
      </c>
    </row>
    <row r="1357" spans="1:23" x14ac:dyDescent="0.3">
      <c r="A1357" t="s">
        <v>1671</v>
      </c>
      <c r="B1357">
        <v>122</v>
      </c>
      <c r="C1357">
        <v>101</v>
      </c>
      <c r="D1357">
        <v>37617947</v>
      </c>
      <c r="E1357" t="s">
        <v>55</v>
      </c>
      <c r="F1357" t="s">
        <v>49</v>
      </c>
      <c r="G1357" t="s">
        <v>26</v>
      </c>
      <c r="L1357" t="s">
        <v>2026</v>
      </c>
      <c r="M1357">
        <v>8143</v>
      </c>
      <c r="N1357">
        <v>203</v>
      </c>
      <c r="O1357" t="s">
        <v>29</v>
      </c>
      <c r="P1357" t="s">
        <v>30</v>
      </c>
      <c r="Q1357" t="s">
        <v>52</v>
      </c>
      <c r="R1357">
        <v>30000000</v>
      </c>
      <c r="S1357">
        <v>2006</v>
      </c>
      <c r="T1357">
        <v>6.8</v>
      </c>
      <c r="U1357">
        <v>1.7</v>
      </c>
      <c r="V1357">
        <v>7617947</v>
      </c>
      <c r="W1357" t="s">
        <v>21</v>
      </c>
    </row>
    <row r="1358" spans="1:23" x14ac:dyDescent="0.3">
      <c r="A1358" t="s">
        <v>1391</v>
      </c>
      <c r="B1358">
        <v>228</v>
      </c>
      <c r="C1358">
        <v>108</v>
      </c>
      <c r="D1358">
        <v>32048809</v>
      </c>
      <c r="E1358" t="s">
        <v>57</v>
      </c>
      <c r="L1358" t="s">
        <v>2027</v>
      </c>
      <c r="M1358">
        <v>94456</v>
      </c>
      <c r="N1358">
        <v>576</v>
      </c>
      <c r="O1358" t="s">
        <v>29</v>
      </c>
      <c r="P1358" t="s">
        <v>143</v>
      </c>
      <c r="Q1358" t="s">
        <v>213</v>
      </c>
      <c r="R1358">
        <v>30000000</v>
      </c>
      <c r="S1358">
        <v>2005</v>
      </c>
      <c r="T1358">
        <v>5.3</v>
      </c>
      <c r="U1358">
        <v>1.8</v>
      </c>
      <c r="V1358">
        <v>2048809</v>
      </c>
      <c r="W1358" t="s">
        <v>21</v>
      </c>
    </row>
    <row r="1359" spans="1:23" x14ac:dyDescent="0.3">
      <c r="A1359" t="s">
        <v>836</v>
      </c>
      <c r="B1359">
        <v>212</v>
      </c>
      <c r="C1359">
        <v>98</v>
      </c>
      <c r="D1359">
        <v>33987757</v>
      </c>
      <c r="E1359" t="s">
        <v>55</v>
      </c>
      <c r="F1359" t="s">
        <v>44</v>
      </c>
      <c r="L1359" t="s">
        <v>2028</v>
      </c>
      <c r="M1359">
        <v>168314</v>
      </c>
      <c r="N1359">
        <v>903</v>
      </c>
      <c r="O1359" t="s">
        <v>29</v>
      </c>
      <c r="P1359" t="s">
        <v>30</v>
      </c>
      <c r="Q1359" t="s">
        <v>213</v>
      </c>
      <c r="R1359">
        <v>27000000</v>
      </c>
      <c r="S1359">
        <v>2004</v>
      </c>
      <c r="T1359">
        <v>7.3</v>
      </c>
      <c r="U1359">
        <v>1.6</v>
      </c>
      <c r="V1359">
        <v>6987757</v>
      </c>
      <c r="W1359" t="s">
        <v>21</v>
      </c>
    </row>
    <row r="1360" spans="1:23" x14ac:dyDescent="0.3">
      <c r="A1360" t="s">
        <v>1004</v>
      </c>
      <c r="B1360">
        <v>392</v>
      </c>
      <c r="C1360">
        <v>137</v>
      </c>
      <c r="D1360">
        <v>37304950</v>
      </c>
      <c r="E1360" t="s">
        <v>242</v>
      </c>
      <c r="F1360" t="s">
        <v>56</v>
      </c>
      <c r="G1360" t="s">
        <v>55</v>
      </c>
      <c r="L1360" t="s">
        <v>2029</v>
      </c>
      <c r="M1360">
        <v>102728</v>
      </c>
      <c r="N1360">
        <v>279</v>
      </c>
      <c r="O1360" t="s">
        <v>29</v>
      </c>
      <c r="P1360" t="s">
        <v>30</v>
      </c>
      <c r="Q1360" t="s">
        <v>213</v>
      </c>
      <c r="R1360">
        <v>35000000</v>
      </c>
      <c r="S1360">
        <v>2011</v>
      </c>
      <c r="T1360">
        <v>6.6</v>
      </c>
      <c r="U1360">
        <v>2.2999999999999998</v>
      </c>
      <c r="V1360">
        <v>2304950</v>
      </c>
      <c r="W1360" t="s">
        <v>21</v>
      </c>
    </row>
    <row r="1361" spans="1:23" x14ac:dyDescent="0.3">
      <c r="A1361" t="s">
        <v>2030</v>
      </c>
      <c r="B1361">
        <v>208</v>
      </c>
      <c r="C1361">
        <v>112</v>
      </c>
      <c r="D1361">
        <v>30691439</v>
      </c>
      <c r="E1361" t="s">
        <v>57</v>
      </c>
      <c r="F1361" t="s">
        <v>60</v>
      </c>
      <c r="L1361" t="s">
        <v>2031</v>
      </c>
      <c r="M1361">
        <v>86205</v>
      </c>
      <c r="N1361">
        <v>232</v>
      </c>
      <c r="O1361" t="s">
        <v>29</v>
      </c>
      <c r="P1361" t="s">
        <v>30</v>
      </c>
      <c r="Q1361" t="s">
        <v>213</v>
      </c>
      <c r="R1361">
        <v>35000000</v>
      </c>
      <c r="S1361">
        <v>2008</v>
      </c>
      <c r="T1361">
        <v>6.2</v>
      </c>
      <c r="U1361">
        <v>1.9</v>
      </c>
      <c r="V1361">
        <v>-4308561</v>
      </c>
      <c r="W1361" t="s">
        <v>38</v>
      </c>
    </row>
    <row r="1362" spans="1:23" x14ac:dyDescent="0.3">
      <c r="A1362" t="s">
        <v>2032</v>
      </c>
      <c r="B1362">
        <v>137</v>
      </c>
      <c r="C1362">
        <v>101</v>
      </c>
      <c r="D1362">
        <v>30307804</v>
      </c>
      <c r="E1362" t="s">
        <v>55</v>
      </c>
      <c r="F1362" t="s">
        <v>26</v>
      </c>
      <c r="G1362" t="s">
        <v>57</v>
      </c>
      <c r="L1362" t="s">
        <v>2033</v>
      </c>
      <c r="M1362">
        <v>43991</v>
      </c>
      <c r="N1362">
        <v>695</v>
      </c>
      <c r="O1362" t="s">
        <v>29</v>
      </c>
      <c r="P1362" t="s">
        <v>30</v>
      </c>
      <c r="Q1362" t="s">
        <v>213</v>
      </c>
      <c r="R1362">
        <v>35000000</v>
      </c>
      <c r="S1362">
        <v>2002</v>
      </c>
      <c r="T1362">
        <v>5.2</v>
      </c>
      <c r="U1362">
        <v>1.7</v>
      </c>
      <c r="V1362">
        <v>-4692196</v>
      </c>
      <c r="W1362" t="s">
        <v>38</v>
      </c>
    </row>
    <row r="1363" spans="1:23" x14ac:dyDescent="0.3">
      <c r="A1363" t="s">
        <v>752</v>
      </c>
      <c r="B1363">
        <v>119</v>
      </c>
      <c r="C1363">
        <v>103</v>
      </c>
      <c r="D1363">
        <v>30669413</v>
      </c>
      <c r="E1363" t="s">
        <v>24</v>
      </c>
      <c r="F1363" t="s">
        <v>57</v>
      </c>
      <c r="G1363" t="s">
        <v>27</v>
      </c>
      <c r="L1363" t="s">
        <v>2034</v>
      </c>
      <c r="M1363">
        <v>105478</v>
      </c>
      <c r="N1363">
        <v>291</v>
      </c>
      <c r="O1363" t="s">
        <v>29</v>
      </c>
      <c r="P1363" t="s">
        <v>30</v>
      </c>
      <c r="Q1363" t="s">
        <v>213</v>
      </c>
      <c r="R1363">
        <v>35000000</v>
      </c>
      <c r="S1363">
        <v>1990</v>
      </c>
      <c r="T1363">
        <v>6.2</v>
      </c>
      <c r="U1363">
        <v>1.7</v>
      </c>
      <c r="V1363">
        <v>-4330587</v>
      </c>
      <c r="W1363" t="s">
        <v>38</v>
      </c>
    </row>
    <row r="1364" spans="1:23" x14ac:dyDescent="0.3">
      <c r="A1364" t="s">
        <v>940</v>
      </c>
      <c r="B1364">
        <v>195</v>
      </c>
      <c r="C1364">
        <v>101</v>
      </c>
      <c r="D1364">
        <v>28687835</v>
      </c>
      <c r="E1364" t="s">
        <v>56</v>
      </c>
      <c r="F1364" t="s">
        <v>55</v>
      </c>
      <c r="G1364" t="s">
        <v>35</v>
      </c>
      <c r="L1364" t="s">
        <v>2035</v>
      </c>
      <c r="M1364">
        <v>40964</v>
      </c>
      <c r="N1364">
        <v>245</v>
      </c>
      <c r="O1364" t="s">
        <v>29</v>
      </c>
      <c r="P1364" t="s">
        <v>30</v>
      </c>
      <c r="Q1364" t="s">
        <v>213</v>
      </c>
      <c r="R1364">
        <v>35000000</v>
      </c>
      <c r="S1364">
        <v>2008</v>
      </c>
      <c r="T1364">
        <v>6.2</v>
      </c>
      <c r="U1364">
        <v>1.7</v>
      </c>
      <c r="V1364">
        <v>-6312165</v>
      </c>
      <c r="W1364" t="s">
        <v>38</v>
      </c>
    </row>
    <row r="1365" spans="1:23" x14ac:dyDescent="0.3">
      <c r="A1365" t="s">
        <v>2036</v>
      </c>
      <c r="B1365">
        <v>95</v>
      </c>
      <c r="C1365">
        <v>112</v>
      </c>
      <c r="D1365">
        <v>26494611</v>
      </c>
      <c r="E1365" t="s">
        <v>48</v>
      </c>
      <c r="F1365" t="s">
        <v>55</v>
      </c>
      <c r="G1365" t="s">
        <v>44</v>
      </c>
      <c r="H1365" t="s">
        <v>27</v>
      </c>
      <c r="L1365" t="s">
        <v>2037</v>
      </c>
      <c r="M1365">
        <v>48621</v>
      </c>
      <c r="N1365">
        <v>239</v>
      </c>
      <c r="O1365" t="s">
        <v>29</v>
      </c>
      <c r="P1365" t="s">
        <v>30</v>
      </c>
      <c r="Q1365" t="s">
        <v>31</v>
      </c>
      <c r="R1365">
        <v>35000000</v>
      </c>
      <c r="S1365">
        <v>1999</v>
      </c>
      <c r="T1365">
        <v>6.6</v>
      </c>
      <c r="U1365">
        <v>1.9</v>
      </c>
      <c r="V1365">
        <v>-8505389</v>
      </c>
      <c r="W1365" t="s">
        <v>38</v>
      </c>
    </row>
    <row r="1366" spans="1:23" x14ac:dyDescent="0.3">
      <c r="A1366" t="s">
        <v>1935</v>
      </c>
      <c r="B1366">
        <v>164</v>
      </c>
      <c r="C1366">
        <v>102</v>
      </c>
      <c r="D1366">
        <v>25266129</v>
      </c>
      <c r="E1366" t="s">
        <v>48</v>
      </c>
      <c r="F1366" t="s">
        <v>55</v>
      </c>
      <c r="G1366" t="s">
        <v>44</v>
      </c>
      <c r="L1366" t="s">
        <v>2038</v>
      </c>
      <c r="M1366">
        <v>54346</v>
      </c>
      <c r="N1366">
        <v>358</v>
      </c>
      <c r="O1366" t="s">
        <v>29</v>
      </c>
      <c r="P1366" t="s">
        <v>30</v>
      </c>
      <c r="Q1366" t="s">
        <v>31</v>
      </c>
      <c r="R1366">
        <v>35000000</v>
      </c>
      <c r="S1366">
        <v>2004</v>
      </c>
      <c r="T1366">
        <v>6.2</v>
      </c>
      <c r="U1366">
        <v>1.7</v>
      </c>
      <c r="V1366">
        <v>-9733871</v>
      </c>
      <c r="W1366" t="s">
        <v>38</v>
      </c>
    </row>
    <row r="1367" spans="1:23" x14ac:dyDescent="0.3">
      <c r="A1367" t="s">
        <v>175</v>
      </c>
      <c r="B1367">
        <v>211</v>
      </c>
      <c r="C1367">
        <v>101</v>
      </c>
      <c r="D1367">
        <v>25863915</v>
      </c>
      <c r="E1367" t="s">
        <v>24</v>
      </c>
      <c r="F1367" t="s">
        <v>56</v>
      </c>
      <c r="G1367" t="s">
        <v>60</v>
      </c>
      <c r="H1367" t="s">
        <v>35</v>
      </c>
      <c r="L1367" t="s">
        <v>2039</v>
      </c>
      <c r="M1367">
        <v>28257</v>
      </c>
      <c r="N1367">
        <v>151</v>
      </c>
      <c r="O1367" t="s">
        <v>29</v>
      </c>
      <c r="P1367" t="s">
        <v>30</v>
      </c>
      <c r="Q1367" t="s">
        <v>31</v>
      </c>
      <c r="R1367">
        <v>35000000</v>
      </c>
      <c r="S1367">
        <v>2012</v>
      </c>
      <c r="T1367">
        <v>5.0999999999999996</v>
      </c>
      <c r="U1367">
        <v>1.7</v>
      </c>
      <c r="V1367">
        <v>-9136085</v>
      </c>
      <c r="W1367" t="s">
        <v>38</v>
      </c>
    </row>
    <row r="1368" spans="1:23" x14ac:dyDescent="0.3">
      <c r="A1368" t="s">
        <v>1004</v>
      </c>
      <c r="B1368">
        <v>91</v>
      </c>
      <c r="C1368">
        <v>155</v>
      </c>
      <c r="D1368">
        <v>25078937</v>
      </c>
      <c r="E1368" t="s">
        <v>56</v>
      </c>
      <c r="F1368" t="s">
        <v>55</v>
      </c>
      <c r="G1368" t="s">
        <v>60</v>
      </c>
      <c r="H1368" t="s">
        <v>35</v>
      </c>
      <c r="L1368" t="s">
        <v>2040</v>
      </c>
      <c r="M1368">
        <v>31751</v>
      </c>
      <c r="N1368">
        <v>216</v>
      </c>
      <c r="O1368" t="s">
        <v>29</v>
      </c>
      <c r="P1368" t="s">
        <v>30</v>
      </c>
      <c r="Q1368" t="s">
        <v>213</v>
      </c>
      <c r="R1368">
        <v>30000000</v>
      </c>
      <c r="S1368">
        <v>1997</v>
      </c>
      <c r="T1368">
        <v>6.6</v>
      </c>
      <c r="U1368">
        <v>2.6</v>
      </c>
      <c r="V1368">
        <v>-4921063</v>
      </c>
      <c r="W1368" t="s">
        <v>38</v>
      </c>
    </row>
    <row r="1369" spans="1:23" x14ac:dyDescent="0.3">
      <c r="A1369" t="s">
        <v>2041</v>
      </c>
      <c r="B1369">
        <v>97</v>
      </c>
      <c r="C1369">
        <v>109</v>
      </c>
      <c r="D1369">
        <v>28995450</v>
      </c>
      <c r="E1369" t="s">
        <v>48</v>
      </c>
      <c r="F1369" t="s">
        <v>49</v>
      </c>
      <c r="G1369" t="s">
        <v>26</v>
      </c>
      <c r="L1369" t="s">
        <v>2042</v>
      </c>
      <c r="M1369">
        <v>19230</v>
      </c>
      <c r="N1369">
        <v>59</v>
      </c>
      <c r="O1369" t="s">
        <v>29</v>
      </c>
      <c r="P1369" t="s">
        <v>37</v>
      </c>
      <c r="Q1369" t="s">
        <v>52</v>
      </c>
      <c r="R1369">
        <v>35000000</v>
      </c>
      <c r="S1369">
        <v>2010</v>
      </c>
      <c r="T1369">
        <v>6.1</v>
      </c>
      <c r="U1369">
        <v>1.8</v>
      </c>
      <c r="V1369">
        <v>-6004550</v>
      </c>
      <c r="W1369" t="s">
        <v>38</v>
      </c>
    </row>
    <row r="1370" spans="1:23" x14ac:dyDescent="0.3">
      <c r="A1370" t="s">
        <v>1492</v>
      </c>
      <c r="B1370">
        <v>32</v>
      </c>
      <c r="C1370">
        <v>140</v>
      </c>
      <c r="D1370">
        <v>24276500</v>
      </c>
      <c r="E1370" t="s">
        <v>242</v>
      </c>
      <c r="F1370" t="s">
        <v>56</v>
      </c>
      <c r="G1370" t="s">
        <v>55</v>
      </c>
      <c r="L1370" t="s">
        <v>2043</v>
      </c>
      <c r="M1370">
        <v>17124</v>
      </c>
      <c r="N1370">
        <v>68</v>
      </c>
      <c r="O1370" t="s">
        <v>29</v>
      </c>
      <c r="P1370" t="s">
        <v>30</v>
      </c>
      <c r="Q1370" t="s">
        <v>213</v>
      </c>
      <c r="R1370">
        <v>35000000</v>
      </c>
      <c r="S1370">
        <v>1992</v>
      </c>
      <c r="T1370">
        <v>6.6</v>
      </c>
      <c r="U1370">
        <v>2.2999999999999998</v>
      </c>
      <c r="V1370">
        <v>-10723500</v>
      </c>
      <c r="W1370" t="s">
        <v>38</v>
      </c>
    </row>
    <row r="1371" spans="1:23" x14ac:dyDescent="0.3">
      <c r="A1371" t="s">
        <v>2044</v>
      </c>
      <c r="B1371">
        <v>270</v>
      </c>
      <c r="C1371">
        <v>108</v>
      </c>
      <c r="D1371">
        <v>20981633</v>
      </c>
      <c r="E1371" t="s">
        <v>55</v>
      </c>
      <c r="F1371" t="s">
        <v>60</v>
      </c>
      <c r="G1371" t="s">
        <v>27</v>
      </c>
      <c r="H1371" t="s">
        <v>35</v>
      </c>
      <c r="L1371" t="s">
        <v>2045</v>
      </c>
      <c r="M1371">
        <v>78256</v>
      </c>
      <c r="N1371">
        <v>492</v>
      </c>
      <c r="O1371" t="s">
        <v>29</v>
      </c>
      <c r="P1371" t="s">
        <v>30</v>
      </c>
      <c r="Q1371" t="s">
        <v>31</v>
      </c>
      <c r="R1371">
        <v>30000000</v>
      </c>
      <c r="S1371">
        <v>2008</v>
      </c>
      <c r="T1371">
        <v>5.9</v>
      </c>
      <c r="U1371">
        <v>1.8</v>
      </c>
      <c r="V1371">
        <v>-9018367</v>
      </c>
      <c r="W1371" t="s">
        <v>38</v>
      </c>
    </row>
    <row r="1372" spans="1:23" x14ac:dyDescent="0.3">
      <c r="A1372" t="s">
        <v>2046</v>
      </c>
      <c r="B1372">
        <v>89</v>
      </c>
      <c r="C1372">
        <v>96</v>
      </c>
      <c r="D1372">
        <v>22913677</v>
      </c>
      <c r="E1372" t="s">
        <v>48</v>
      </c>
      <c r="F1372" t="s">
        <v>49</v>
      </c>
      <c r="G1372" t="s">
        <v>26</v>
      </c>
      <c r="H1372" t="s">
        <v>44</v>
      </c>
      <c r="L1372" t="s">
        <v>2047</v>
      </c>
      <c r="M1372">
        <v>47800</v>
      </c>
      <c r="N1372">
        <v>244</v>
      </c>
      <c r="O1372" t="s">
        <v>29</v>
      </c>
      <c r="P1372" t="s">
        <v>30</v>
      </c>
      <c r="Q1372" t="s">
        <v>52</v>
      </c>
      <c r="R1372">
        <v>35000000</v>
      </c>
      <c r="S1372">
        <v>2004</v>
      </c>
      <c r="T1372">
        <v>6.3</v>
      </c>
      <c r="U1372">
        <v>1.6</v>
      </c>
      <c r="V1372">
        <v>-12086323</v>
      </c>
      <c r="W1372" t="s">
        <v>38</v>
      </c>
    </row>
    <row r="1373" spans="1:23" x14ac:dyDescent="0.3">
      <c r="A1373" t="s">
        <v>2048</v>
      </c>
      <c r="B1373">
        <v>219</v>
      </c>
      <c r="C1373">
        <v>123</v>
      </c>
      <c r="D1373">
        <v>34531832</v>
      </c>
      <c r="E1373" t="s">
        <v>242</v>
      </c>
      <c r="F1373" t="s">
        <v>55</v>
      </c>
      <c r="G1373" t="s">
        <v>61</v>
      </c>
      <c r="L1373" t="s">
        <v>2049</v>
      </c>
      <c r="M1373">
        <v>44788</v>
      </c>
      <c r="N1373">
        <v>138</v>
      </c>
      <c r="O1373" t="s">
        <v>29</v>
      </c>
      <c r="P1373" t="s">
        <v>37</v>
      </c>
      <c r="Q1373" t="s">
        <v>31</v>
      </c>
      <c r="R1373">
        <v>35000000</v>
      </c>
      <c r="S1373">
        <v>2015</v>
      </c>
      <c r="T1373">
        <v>7.1</v>
      </c>
      <c r="U1373">
        <v>2</v>
      </c>
      <c r="V1373">
        <v>-468168</v>
      </c>
      <c r="W1373" t="s">
        <v>38</v>
      </c>
    </row>
    <row r="1374" spans="1:23" x14ac:dyDescent="0.3">
      <c r="A1374" t="s">
        <v>803</v>
      </c>
      <c r="B1374">
        <v>180</v>
      </c>
      <c r="C1374">
        <v>106</v>
      </c>
      <c r="D1374">
        <v>28064226</v>
      </c>
      <c r="E1374" t="s">
        <v>24</v>
      </c>
      <c r="F1374" t="s">
        <v>60</v>
      </c>
      <c r="G1374" t="s">
        <v>35</v>
      </c>
      <c r="L1374" t="s">
        <v>2050</v>
      </c>
      <c r="M1374">
        <v>65044</v>
      </c>
      <c r="N1374">
        <v>173</v>
      </c>
      <c r="O1374" t="s">
        <v>29</v>
      </c>
      <c r="P1374" t="s">
        <v>30</v>
      </c>
      <c r="Q1374" t="s">
        <v>31</v>
      </c>
      <c r="R1374">
        <v>35000000</v>
      </c>
      <c r="S1374">
        <v>2011</v>
      </c>
      <c r="T1374">
        <v>5</v>
      </c>
      <c r="U1374">
        <v>1.8</v>
      </c>
      <c r="V1374">
        <v>-6935774</v>
      </c>
      <c r="W1374" t="s">
        <v>38</v>
      </c>
    </row>
    <row r="1375" spans="1:23" x14ac:dyDescent="0.3">
      <c r="A1375" t="s">
        <v>2051</v>
      </c>
      <c r="B1375">
        <v>93</v>
      </c>
      <c r="C1375">
        <v>76</v>
      </c>
      <c r="D1375">
        <v>19447478</v>
      </c>
      <c r="E1375" t="s">
        <v>25</v>
      </c>
      <c r="F1375" t="s">
        <v>47</v>
      </c>
      <c r="G1375" t="s">
        <v>48</v>
      </c>
      <c r="H1375" t="s">
        <v>49</v>
      </c>
      <c r="I1375" t="s">
        <v>58</v>
      </c>
      <c r="L1375" t="s">
        <v>2052</v>
      </c>
      <c r="M1375">
        <v>15788</v>
      </c>
      <c r="N1375">
        <v>80</v>
      </c>
      <c r="O1375" t="s">
        <v>29</v>
      </c>
      <c r="P1375" t="s">
        <v>37</v>
      </c>
      <c r="Q1375" t="s">
        <v>118</v>
      </c>
      <c r="R1375">
        <v>35000000</v>
      </c>
      <c r="S1375">
        <v>2005</v>
      </c>
      <c r="T1375">
        <v>5.6</v>
      </c>
      <c r="U1375">
        <v>1.3</v>
      </c>
      <c r="V1375">
        <v>-15552522</v>
      </c>
      <c r="W1375" t="s">
        <v>38</v>
      </c>
    </row>
    <row r="1376" spans="1:23" x14ac:dyDescent="0.3">
      <c r="A1376" t="s">
        <v>1328</v>
      </c>
      <c r="B1376">
        <v>173</v>
      </c>
      <c r="C1376">
        <v>107</v>
      </c>
      <c r="D1376">
        <v>19389454</v>
      </c>
      <c r="E1376" t="s">
        <v>48</v>
      </c>
      <c r="F1376" t="s">
        <v>55</v>
      </c>
      <c r="L1376" t="s">
        <v>2053</v>
      </c>
      <c r="M1376">
        <v>54643</v>
      </c>
      <c r="N1376">
        <v>335</v>
      </c>
      <c r="O1376" t="s">
        <v>29</v>
      </c>
      <c r="P1376" t="s">
        <v>30</v>
      </c>
      <c r="Q1376" t="s">
        <v>213</v>
      </c>
      <c r="R1376">
        <v>55000000</v>
      </c>
      <c r="S1376">
        <v>2000</v>
      </c>
      <c r="T1376">
        <v>7.4</v>
      </c>
      <c r="U1376">
        <v>1.8</v>
      </c>
      <c r="V1376">
        <v>-35610546</v>
      </c>
      <c r="W1376" t="s">
        <v>38</v>
      </c>
    </row>
    <row r="1377" spans="1:23" x14ac:dyDescent="0.3">
      <c r="A1377" t="s">
        <v>2054</v>
      </c>
      <c r="B1377">
        <v>121</v>
      </c>
      <c r="C1377">
        <v>82</v>
      </c>
      <c r="D1377">
        <v>25871834</v>
      </c>
      <c r="E1377" t="s">
        <v>24</v>
      </c>
      <c r="F1377" t="s">
        <v>48</v>
      </c>
      <c r="G1377" t="s">
        <v>27</v>
      </c>
      <c r="H1377" t="s">
        <v>35</v>
      </c>
      <c r="L1377" t="s">
        <v>2055</v>
      </c>
      <c r="M1377">
        <v>52052</v>
      </c>
      <c r="N1377">
        <v>173</v>
      </c>
      <c r="O1377" t="s">
        <v>29</v>
      </c>
      <c r="P1377" t="s">
        <v>30</v>
      </c>
      <c r="Q1377" t="s">
        <v>31</v>
      </c>
      <c r="R1377">
        <v>35000000</v>
      </c>
      <c r="S1377">
        <v>2008</v>
      </c>
      <c r="T1377">
        <v>4.5</v>
      </c>
      <c r="U1377">
        <v>1.4</v>
      </c>
      <c r="V1377">
        <v>-9128166</v>
      </c>
      <c r="W1377" t="s">
        <v>38</v>
      </c>
    </row>
    <row r="1378" spans="1:23" x14ac:dyDescent="0.3">
      <c r="A1378" t="s">
        <v>2056</v>
      </c>
      <c r="B1378">
        <v>298</v>
      </c>
      <c r="C1378">
        <v>109</v>
      </c>
      <c r="D1378">
        <v>19692608</v>
      </c>
      <c r="E1378" t="s">
        <v>56</v>
      </c>
      <c r="F1378" t="s">
        <v>55</v>
      </c>
      <c r="G1378" t="s">
        <v>35</v>
      </c>
      <c r="L1378" t="s">
        <v>2057</v>
      </c>
      <c r="M1378">
        <v>63548</v>
      </c>
      <c r="N1378">
        <v>134</v>
      </c>
      <c r="O1378" t="s">
        <v>29</v>
      </c>
      <c r="P1378" t="s">
        <v>30</v>
      </c>
      <c r="Q1378" t="s">
        <v>213</v>
      </c>
      <c r="R1378">
        <v>35000000</v>
      </c>
      <c r="S1378">
        <v>2013</v>
      </c>
      <c r="T1378">
        <v>6.2</v>
      </c>
      <c r="U1378">
        <v>1.8</v>
      </c>
      <c r="V1378">
        <v>-15307392</v>
      </c>
      <c r="W1378" t="s">
        <v>38</v>
      </c>
    </row>
    <row r="1379" spans="1:23" x14ac:dyDescent="0.3">
      <c r="A1379" t="s">
        <v>1715</v>
      </c>
      <c r="B1379">
        <v>158</v>
      </c>
      <c r="C1379">
        <v>99</v>
      </c>
      <c r="D1379">
        <v>19294901</v>
      </c>
      <c r="E1379" t="s">
        <v>48</v>
      </c>
      <c r="F1379" t="s">
        <v>57</v>
      </c>
      <c r="L1379" t="s">
        <v>2058</v>
      </c>
      <c r="M1379">
        <v>26126</v>
      </c>
      <c r="N1379">
        <v>325</v>
      </c>
      <c r="O1379" t="s">
        <v>29</v>
      </c>
      <c r="P1379" t="s">
        <v>30</v>
      </c>
      <c r="Q1379" t="s">
        <v>31</v>
      </c>
      <c r="R1379">
        <v>35000000</v>
      </c>
      <c r="S1379">
        <v>2005</v>
      </c>
      <c r="T1379">
        <v>5</v>
      </c>
      <c r="U1379">
        <v>1.6</v>
      </c>
      <c r="V1379">
        <v>-15705099</v>
      </c>
      <c r="W1379" t="s">
        <v>38</v>
      </c>
    </row>
    <row r="1380" spans="1:23" x14ac:dyDescent="0.3">
      <c r="A1380" t="s">
        <v>1198</v>
      </c>
      <c r="B1380">
        <v>248</v>
      </c>
      <c r="C1380">
        <v>91</v>
      </c>
      <c r="D1380">
        <v>20275446</v>
      </c>
      <c r="E1380" t="s">
        <v>24</v>
      </c>
      <c r="F1380" t="s">
        <v>56</v>
      </c>
      <c r="G1380" t="s">
        <v>35</v>
      </c>
      <c r="L1380" t="s">
        <v>2059</v>
      </c>
      <c r="M1380">
        <v>95274</v>
      </c>
      <c r="N1380">
        <v>178</v>
      </c>
      <c r="O1380" t="s">
        <v>29</v>
      </c>
      <c r="P1380" t="s">
        <v>30</v>
      </c>
      <c r="Q1380" t="s">
        <v>31</v>
      </c>
      <c r="R1380">
        <v>35000000</v>
      </c>
      <c r="S1380">
        <v>2012</v>
      </c>
      <c r="T1380">
        <v>6.5</v>
      </c>
      <c r="U1380">
        <v>1.5</v>
      </c>
      <c r="V1380">
        <v>-14724554</v>
      </c>
      <c r="W1380" t="s">
        <v>38</v>
      </c>
    </row>
    <row r="1381" spans="1:23" x14ac:dyDescent="0.3">
      <c r="A1381" t="s">
        <v>1697</v>
      </c>
      <c r="B1381">
        <v>155</v>
      </c>
      <c r="C1381">
        <v>87</v>
      </c>
      <c r="D1381">
        <v>34507079</v>
      </c>
      <c r="E1381" t="s">
        <v>24</v>
      </c>
      <c r="F1381" t="s">
        <v>48</v>
      </c>
      <c r="G1381" t="s">
        <v>56</v>
      </c>
      <c r="L1381" t="s">
        <v>2060</v>
      </c>
      <c r="M1381">
        <v>34948</v>
      </c>
      <c r="N1381">
        <v>118</v>
      </c>
      <c r="O1381" t="s">
        <v>29</v>
      </c>
      <c r="P1381" t="s">
        <v>30</v>
      </c>
      <c r="Q1381" t="s">
        <v>31</v>
      </c>
      <c r="R1381">
        <v>35000000</v>
      </c>
      <c r="S1381">
        <v>2015</v>
      </c>
      <c r="T1381">
        <v>5.0999999999999996</v>
      </c>
      <c r="U1381">
        <v>1.4</v>
      </c>
      <c r="V1381">
        <v>-492921</v>
      </c>
      <c r="W1381" t="s">
        <v>38</v>
      </c>
    </row>
    <row r="1382" spans="1:23" x14ac:dyDescent="0.3">
      <c r="A1382" t="s">
        <v>1292</v>
      </c>
      <c r="B1382">
        <v>105</v>
      </c>
      <c r="C1382">
        <v>125</v>
      </c>
      <c r="D1382">
        <v>18306166</v>
      </c>
      <c r="E1382" t="s">
        <v>25</v>
      </c>
      <c r="F1382" t="s">
        <v>55</v>
      </c>
      <c r="G1382" t="s">
        <v>44</v>
      </c>
      <c r="H1382" t="s">
        <v>58</v>
      </c>
      <c r="L1382" t="s">
        <v>2061</v>
      </c>
      <c r="M1382">
        <v>28130</v>
      </c>
      <c r="N1382">
        <v>215</v>
      </c>
      <c r="O1382" t="s">
        <v>29</v>
      </c>
      <c r="P1382" t="s">
        <v>37</v>
      </c>
      <c r="Q1382" t="s">
        <v>31</v>
      </c>
      <c r="R1382">
        <v>35000000</v>
      </c>
      <c r="S1382">
        <v>2002</v>
      </c>
      <c r="T1382">
        <v>6.5</v>
      </c>
      <c r="U1382">
        <v>2.1</v>
      </c>
      <c r="V1382">
        <v>-16693834</v>
      </c>
      <c r="W1382" t="s">
        <v>38</v>
      </c>
    </row>
    <row r="1383" spans="1:23" x14ac:dyDescent="0.3">
      <c r="A1383" t="s">
        <v>1026</v>
      </c>
      <c r="B1383">
        <v>224</v>
      </c>
      <c r="C1383">
        <v>118</v>
      </c>
      <c r="D1383">
        <v>17609982</v>
      </c>
      <c r="E1383" t="s">
        <v>24</v>
      </c>
      <c r="F1383" t="s">
        <v>56</v>
      </c>
      <c r="G1383" t="s">
        <v>44</v>
      </c>
      <c r="H1383" t="s">
        <v>35</v>
      </c>
      <c r="L1383" t="s">
        <v>2062</v>
      </c>
      <c r="M1383">
        <v>90046</v>
      </c>
      <c r="N1383">
        <v>141</v>
      </c>
      <c r="O1383" t="s">
        <v>29</v>
      </c>
      <c r="P1383" t="s">
        <v>30</v>
      </c>
      <c r="Q1383" t="s">
        <v>213</v>
      </c>
      <c r="R1383">
        <v>35000000</v>
      </c>
      <c r="S1383">
        <v>2013</v>
      </c>
      <c r="T1383">
        <v>6.2</v>
      </c>
      <c r="U1383">
        <v>2</v>
      </c>
      <c r="V1383">
        <v>-17390018</v>
      </c>
      <c r="W1383" t="s">
        <v>38</v>
      </c>
    </row>
    <row r="1384" spans="1:23" x14ac:dyDescent="0.3">
      <c r="A1384" t="s">
        <v>1414</v>
      </c>
      <c r="B1384">
        <v>129</v>
      </c>
      <c r="C1384">
        <v>98</v>
      </c>
      <c r="D1384">
        <v>16831505</v>
      </c>
      <c r="E1384" t="s">
        <v>48</v>
      </c>
      <c r="F1384" t="s">
        <v>44</v>
      </c>
      <c r="G1384" t="s">
        <v>61</v>
      </c>
      <c r="L1384" t="s">
        <v>2063</v>
      </c>
      <c r="M1384">
        <v>51842</v>
      </c>
      <c r="N1384">
        <v>173</v>
      </c>
      <c r="O1384" t="s">
        <v>29</v>
      </c>
      <c r="P1384" t="s">
        <v>37</v>
      </c>
      <c r="Q1384" t="s">
        <v>31</v>
      </c>
      <c r="R1384">
        <v>31000000</v>
      </c>
      <c r="S1384">
        <v>2004</v>
      </c>
      <c r="T1384">
        <v>6.3</v>
      </c>
      <c r="U1384">
        <v>1.6</v>
      </c>
      <c r="V1384">
        <v>-14168495</v>
      </c>
      <c r="W1384" t="s">
        <v>38</v>
      </c>
    </row>
    <row r="1385" spans="1:23" x14ac:dyDescent="0.3">
      <c r="A1385" t="s">
        <v>1646</v>
      </c>
      <c r="B1385">
        <v>101</v>
      </c>
      <c r="C1385">
        <v>92</v>
      </c>
      <c r="D1385">
        <v>17596256</v>
      </c>
      <c r="E1385" t="s">
        <v>48</v>
      </c>
      <c r="F1385" t="s">
        <v>49</v>
      </c>
      <c r="L1385" t="s">
        <v>2064</v>
      </c>
      <c r="M1385">
        <v>12399</v>
      </c>
      <c r="N1385">
        <v>84</v>
      </c>
      <c r="O1385" t="s">
        <v>29</v>
      </c>
      <c r="P1385" t="s">
        <v>30</v>
      </c>
      <c r="Q1385" t="s">
        <v>52</v>
      </c>
      <c r="R1385">
        <v>35000000</v>
      </c>
      <c r="S1385">
        <v>2010</v>
      </c>
      <c r="T1385">
        <v>3.8</v>
      </c>
      <c r="U1385">
        <v>1.5</v>
      </c>
      <c r="V1385">
        <v>-17403744</v>
      </c>
      <c r="W1385" t="s">
        <v>38</v>
      </c>
    </row>
    <row r="1386" spans="1:23" x14ac:dyDescent="0.3">
      <c r="A1386" t="s">
        <v>1097</v>
      </c>
      <c r="B1386">
        <v>227</v>
      </c>
      <c r="C1386">
        <v>92</v>
      </c>
      <c r="D1386">
        <v>14998070</v>
      </c>
      <c r="E1386" t="s">
        <v>55</v>
      </c>
      <c r="F1386" t="s">
        <v>35</v>
      </c>
      <c r="G1386" t="s">
        <v>58</v>
      </c>
      <c r="L1386" t="s">
        <v>2065</v>
      </c>
      <c r="M1386">
        <v>41170</v>
      </c>
      <c r="N1386">
        <v>298</v>
      </c>
      <c r="O1386" t="s">
        <v>29</v>
      </c>
      <c r="P1386" t="s">
        <v>30</v>
      </c>
      <c r="Q1386" t="s">
        <v>213</v>
      </c>
      <c r="R1386">
        <v>35000000</v>
      </c>
      <c r="S1386">
        <v>2007</v>
      </c>
      <c r="T1386">
        <v>6.2</v>
      </c>
      <c r="U1386">
        <v>1.5</v>
      </c>
      <c r="V1386">
        <v>-20001930</v>
      </c>
      <c r="W1386" t="s">
        <v>38</v>
      </c>
    </row>
    <row r="1387" spans="1:23" x14ac:dyDescent="0.3">
      <c r="A1387" t="s">
        <v>640</v>
      </c>
      <c r="B1387">
        <v>13</v>
      </c>
      <c r="C1387">
        <v>115</v>
      </c>
      <c r="D1387">
        <v>14587732</v>
      </c>
      <c r="E1387" t="s">
        <v>24</v>
      </c>
      <c r="F1387" t="s">
        <v>55</v>
      </c>
      <c r="G1387" t="s">
        <v>35</v>
      </c>
      <c r="H1387" t="s">
        <v>58</v>
      </c>
      <c r="L1387" t="s">
        <v>2066</v>
      </c>
      <c r="M1387">
        <v>4795</v>
      </c>
      <c r="N1387">
        <v>39</v>
      </c>
      <c r="O1387" t="s">
        <v>29</v>
      </c>
      <c r="P1387" t="s">
        <v>30</v>
      </c>
      <c r="Q1387" t="s">
        <v>31</v>
      </c>
      <c r="R1387">
        <v>35000000</v>
      </c>
      <c r="S1387">
        <v>1991</v>
      </c>
      <c r="T1387">
        <v>5.7</v>
      </c>
      <c r="U1387">
        <v>1.9</v>
      </c>
      <c r="V1387">
        <v>-20412268</v>
      </c>
      <c r="W1387" t="s">
        <v>38</v>
      </c>
    </row>
    <row r="1388" spans="1:23" x14ac:dyDescent="0.3">
      <c r="A1388" t="s">
        <v>1784</v>
      </c>
      <c r="B1388">
        <v>171</v>
      </c>
      <c r="C1388">
        <v>120</v>
      </c>
      <c r="D1388">
        <v>18317151</v>
      </c>
      <c r="E1388" t="s">
        <v>48</v>
      </c>
      <c r="F1388" t="s">
        <v>59</v>
      </c>
      <c r="L1388" t="s">
        <v>2067</v>
      </c>
      <c r="M1388">
        <v>55630</v>
      </c>
      <c r="N1388">
        <v>200</v>
      </c>
      <c r="O1388" t="s">
        <v>29</v>
      </c>
      <c r="P1388" t="s">
        <v>30</v>
      </c>
      <c r="Q1388" t="s">
        <v>213</v>
      </c>
      <c r="R1388">
        <v>35000000</v>
      </c>
      <c r="S1388">
        <v>2007</v>
      </c>
      <c r="T1388">
        <v>6.7</v>
      </c>
      <c r="U1388">
        <v>2</v>
      </c>
      <c r="V1388">
        <v>-16682849</v>
      </c>
      <c r="W1388" t="s">
        <v>38</v>
      </c>
    </row>
    <row r="1389" spans="1:23" x14ac:dyDescent="0.3">
      <c r="A1389" t="s">
        <v>2068</v>
      </c>
      <c r="B1389">
        <v>119</v>
      </c>
      <c r="C1389">
        <v>111</v>
      </c>
      <c r="D1389">
        <v>11405825</v>
      </c>
      <c r="E1389" t="s">
        <v>55</v>
      </c>
      <c r="L1389" t="s">
        <v>2069</v>
      </c>
      <c r="M1389">
        <v>28542</v>
      </c>
      <c r="N1389">
        <v>208</v>
      </c>
      <c r="O1389" t="s">
        <v>29</v>
      </c>
      <c r="P1389" t="s">
        <v>30</v>
      </c>
      <c r="Q1389" t="s">
        <v>213</v>
      </c>
      <c r="R1389">
        <v>35000000</v>
      </c>
      <c r="S1389">
        <v>2001</v>
      </c>
      <c r="T1389">
        <v>6.8</v>
      </c>
      <c r="U1389">
        <v>1.8</v>
      </c>
      <c r="V1389">
        <v>-23594175</v>
      </c>
      <c r="W1389" t="s">
        <v>38</v>
      </c>
    </row>
    <row r="1390" spans="1:23" x14ac:dyDescent="0.3">
      <c r="A1390" t="s">
        <v>735</v>
      </c>
      <c r="B1390">
        <v>44</v>
      </c>
      <c r="C1390">
        <v>94</v>
      </c>
      <c r="D1390">
        <v>13264986</v>
      </c>
      <c r="E1390" t="s">
        <v>24</v>
      </c>
      <c r="F1390" t="s">
        <v>53</v>
      </c>
      <c r="L1390" t="s">
        <v>2070</v>
      </c>
      <c r="M1390">
        <v>12077</v>
      </c>
      <c r="N1390">
        <v>162</v>
      </c>
      <c r="O1390" t="s">
        <v>29</v>
      </c>
      <c r="P1390" t="s">
        <v>30</v>
      </c>
      <c r="Q1390" t="s">
        <v>31</v>
      </c>
      <c r="R1390">
        <v>35000000</v>
      </c>
      <c r="S1390">
        <v>2001</v>
      </c>
      <c r="T1390">
        <v>6</v>
      </c>
      <c r="U1390">
        <v>1.6</v>
      </c>
      <c r="V1390">
        <v>-21735014</v>
      </c>
      <c r="W1390" t="s">
        <v>38</v>
      </c>
    </row>
    <row r="1391" spans="1:23" x14ac:dyDescent="0.3">
      <c r="A1391" t="s">
        <v>2071</v>
      </c>
      <c r="B1391">
        <v>188</v>
      </c>
      <c r="C1391">
        <v>100</v>
      </c>
      <c r="D1391">
        <v>10991381</v>
      </c>
      <c r="E1391" t="s">
        <v>242</v>
      </c>
      <c r="F1391" t="s">
        <v>55</v>
      </c>
      <c r="G1391" t="s">
        <v>54</v>
      </c>
      <c r="H1391" t="s">
        <v>44</v>
      </c>
      <c r="L1391" t="s">
        <v>2072</v>
      </c>
      <c r="M1391">
        <v>44931</v>
      </c>
      <c r="N1391">
        <v>100</v>
      </c>
      <c r="O1391" t="s">
        <v>29</v>
      </c>
      <c r="P1391" t="s">
        <v>37</v>
      </c>
      <c r="Q1391" t="s">
        <v>52</v>
      </c>
      <c r="R1391">
        <v>35000000</v>
      </c>
      <c r="S1391">
        <v>2009</v>
      </c>
      <c r="T1391">
        <v>7.3</v>
      </c>
      <c r="U1391">
        <v>1.7</v>
      </c>
      <c r="V1391">
        <v>-24008619</v>
      </c>
      <c r="W1391" t="s">
        <v>38</v>
      </c>
    </row>
    <row r="1392" spans="1:23" x14ac:dyDescent="0.3">
      <c r="A1392" t="s">
        <v>484</v>
      </c>
      <c r="B1392">
        <v>166</v>
      </c>
      <c r="C1392">
        <v>101</v>
      </c>
      <c r="D1392">
        <v>10268846</v>
      </c>
      <c r="E1392" t="s">
        <v>24</v>
      </c>
      <c r="F1392" t="s">
        <v>56</v>
      </c>
      <c r="G1392" t="s">
        <v>60</v>
      </c>
      <c r="H1392" t="s">
        <v>35</v>
      </c>
      <c r="L1392" t="s">
        <v>2073</v>
      </c>
      <c r="M1392">
        <v>31918</v>
      </c>
      <c r="N1392">
        <v>142</v>
      </c>
      <c r="O1392" t="s">
        <v>29</v>
      </c>
      <c r="P1392" t="s">
        <v>30</v>
      </c>
      <c r="Q1392" t="s">
        <v>213</v>
      </c>
      <c r="R1392">
        <v>35000000</v>
      </c>
      <c r="S1392">
        <v>2009</v>
      </c>
      <c r="T1392">
        <v>5.5</v>
      </c>
      <c r="U1392">
        <v>1.7</v>
      </c>
      <c r="V1392">
        <v>-24731154</v>
      </c>
      <c r="W1392" t="s">
        <v>38</v>
      </c>
    </row>
    <row r="1393" spans="1:23" x14ac:dyDescent="0.3">
      <c r="A1393" t="s">
        <v>1338</v>
      </c>
      <c r="B1393">
        <v>584</v>
      </c>
      <c r="C1393">
        <v>139</v>
      </c>
      <c r="D1393">
        <v>13303319</v>
      </c>
      <c r="E1393" t="s">
        <v>55</v>
      </c>
      <c r="F1393" t="s">
        <v>26</v>
      </c>
      <c r="L1393" t="s">
        <v>2074</v>
      </c>
      <c r="M1393">
        <v>136367</v>
      </c>
      <c r="N1393">
        <v>975</v>
      </c>
      <c r="O1393" t="s">
        <v>29</v>
      </c>
      <c r="P1393" t="s">
        <v>30</v>
      </c>
      <c r="Q1393" t="s">
        <v>31</v>
      </c>
      <c r="R1393">
        <v>32000000</v>
      </c>
      <c r="S1393">
        <v>2011</v>
      </c>
      <c r="T1393">
        <v>6.7</v>
      </c>
      <c r="U1393">
        <v>2.2999999999999998</v>
      </c>
      <c r="V1393">
        <v>-18696681</v>
      </c>
      <c r="W1393" t="s">
        <v>38</v>
      </c>
    </row>
    <row r="1394" spans="1:23" x14ac:dyDescent="0.3">
      <c r="A1394" t="s">
        <v>2075</v>
      </c>
      <c r="B1394">
        <v>67</v>
      </c>
      <c r="C1394">
        <v>91</v>
      </c>
      <c r="D1394">
        <v>10076136</v>
      </c>
      <c r="E1394" t="s">
        <v>24</v>
      </c>
      <c r="F1394" t="s">
        <v>48</v>
      </c>
      <c r="G1394" t="s">
        <v>35</v>
      </c>
      <c r="L1394" t="s">
        <v>2076</v>
      </c>
      <c r="M1394">
        <v>11512</v>
      </c>
      <c r="N1394">
        <v>141</v>
      </c>
      <c r="O1394" t="s">
        <v>29</v>
      </c>
      <c r="P1394" t="s">
        <v>2077</v>
      </c>
      <c r="Q1394" t="s">
        <v>213</v>
      </c>
      <c r="R1394">
        <v>35000000</v>
      </c>
      <c r="S1394">
        <v>1998</v>
      </c>
      <c r="T1394">
        <v>4.8</v>
      </c>
      <c r="U1394">
        <v>1.5</v>
      </c>
      <c r="V1394">
        <v>-24923864</v>
      </c>
      <c r="W1394" t="s">
        <v>38</v>
      </c>
    </row>
    <row r="1395" spans="1:23" x14ac:dyDescent="0.3">
      <c r="A1395" t="s">
        <v>177</v>
      </c>
      <c r="B1395">
        <v>233</v>
      </c>
      <c r="C1395">
        <v>109</v>
      </c>
      <c r="D1395">
        <v>10499968</v>
      </c>
      <c r="E1395" t="s">
        <v>24</v>
      </c>
      <c r="F1395" t="s">
        <v>56</v>
      </c>
      <c r="G1395" t="s">
        <v>55</v>
      </c>
      <c r="H1395" t="s">
        <v>35</v>
      </c>
      <c r="L1395" t="s">
        <v>2078</v>
      </c>
      <c r="M1395">
        <v>47498</v>
      </c>
      <c r="N1395">
        <v>212</v>
      </c>
      <c r="O1395" t="s">
        <v>29</v>
      </c>
      <c r="P1395" t="s">
        <v>30</v>
      </c>
      <c r="Q1395" t="s">
        <v>213</v>
      </c>
      <c r="R1395">
        <v>35000000</v>
      </c>
      <c r="S1395">
        <v>2014</v>
      </c>
      <c r="T1395">
        <v>5.7</v>
      </c>
      <c r="U1395">
        <v>1.8</v>
      </c>
      <c r="V1395">
        <v>-24500032</v>
      </c>
      <c r="W1395" t="s">
        <v>38</v>
      </c>
    </row>
    <row r="1396" spans="1:23" x14ac:dyDescent="0.3">
      <c r="A1396" t="s">
        <v>1377</v>
      </c>
      <c r="B1396">
        <v>112</v>
      </c>
      <c r="C1396">
        <v>102</v>
      </c>
      <c r="D1396">
        <v>7659747</v>
      </c>
      <c r="E1396" t="s">
        <v>24</v>
      </c>
      <c r="F1396" t="s">
        <v>60</v>
      </c>
      <c r="G1396" t="s">
        <v>35</v>
      </c>
      <c r="L1396" t="s">
        <v>2079</v>
      </c>
      <c r="M1396">
        <v>14962</v>
      </c>
      <c r="N1396">
        <v>204</v>
      </c>
      <c r="O1396" t="s">
        <v>29</v>
      </c>
      <c r="P1396" t="s">
        <v>30</v>
      </c>
      <c r="Q1396" t="s">
        <v>213</v>
      </c>
      <c r="R1396">
        <v>38000000</v>
      </c>
      <c r="S1396">
        <v>2003</v>
      </c>
      <c r="T1396">
        <v>5.0999999999999996</v>
      </c>
      <c r="U1396">
        <v>1.7</v>
      </c>
      <c r="V1396">
        <v>-30340253</v>
      </c>
      <c r="W1396" t="s">
        <v>38</v>
      </c>
    </row>
    <row r="1397" spans="1:23" x14ac:dyDescent="0.3">
      <c r="A1397" t="s">
        <v>2080</v>
      </c>
      <c r="B1397">
        <v>151</v>
      </c>
      <c r="C1397">
        <v>103</v>
      </c>
      <c r="D1397">
        <v>7948159</v>
      </c>
      <c r="E1397" t="s">
        <v>24</v>
      </c>
      <c r="F1397" t="s">
        <v>56</v>
      </c>
      <c r="G1397" t="s">
        <v>55</v>
      </c>
      <c r="H1397" t="s">
        <v>35</v>
      </c>
      <c r="L1397" t="s">
        <v>2081</v>
      </c>
      <c r="M1397">
        <v>48999</v>
      </c>
      <c r="N1397">
        <v>280</v>
      </c>
      <c r="O1397" t="s">
        <v>29</v>
      </c>
      <c r="P1397" t="s">
        <v>30</v>
      </c>
      <c r="Q1397" t="s">
        <v>213</v>
      </c>
      <c r="R1397">
        <v>35000000</v>
      </c>
      <c r="S1397">
        <v>2008</v>
      </c>
      <c r="T1397">
        <v>6</v>
      </c>
      <c r="U1397">
        <v>1.7</v>
      </c>
      <c r="V1397">
        <v>-27051841</v>
      </c>
      <c r="W1397" t="s">
        <v>38</v>
      </c>
    </row>
    <row r="1398" spans="1:23" x14ac:dyDescent="0.3">
      <c r="A1398" t="s">
        <v>1384</v>
      </c>
      <c r="B1398">
        <v>63</v>
      </c>
      <c r="C1398">
        <v>83</v>
      </c>
      <c r="D1398">
        <v>11631245</v>
      </c>
      <c r="E1398" t="s">
        <v>24</v>
      </c>
      <c r="F1398" t="s">
        <v>25</v>
      </c>
      <c r="G1398" t="s">
        <v>49</v>
      </c>
      <c r="H1398" t="s">
        <v>27</v>
      </c>
      <c r="L1398" t="s">
        <v>2082</v>
      </c>
      <c r="M1398">
        <v>15015</v>
      </c>
      <c r="N1398">
        <v>113</v>
      </c>
      <c r="O1398" t="s">
        <v>29</v>
      </c>
      <c r="P1398" t="s">
        <v>30</v>
      </c>
      <c r="Q1398" t="s">
        <v>52</v>
      </c>
      <c r="R1398">
        <v>35000000</v>
      </c>
      <c r="S1398">
        <v>2006</v>
      </c>
      <c r="T1398">
        <v>4.2</v>
      </c>
      <c r="U1398">
        <v>1.4</v>
      </c>
      <c r="V1398">
        <v>-23368755</v>
      </c>
      <c r="W1398" t="s">
        <v>38</v>
      </c>
    </row>
    <row r="1399" spans="1:23" x14ac:dyDescent="0.3">
      <c r="A1399" t="s">
        <v>158</v>
      </c>
      <c r="B1399">
        <v>335</v>
      </c>
      <c r="C1399">
        <v>123</v>
      </c>
      <c r="D1399">
        <v>10137502</v>
      </c>
      <c r="E1399" t="s">
        <v>25</v>
      </c>
      <c r="F1399" t="s">
        <v>242</v>
      </c>
      <c r="G1399" t="s">
        <v>55</v>
      </c>
      <c r="H1399" t="s">
        <v>35</v>
      </c>
      <c r="L1399" t="s">
        <v>2083</v>
      </c>
      <c r="M1399">
        <v>77394</v>
      </c>
      <c r="N1399">
        <v>195</v>
      </c>
      <c r="O1399" t="s">
        <v>29</v>
      </c>
      <c r="P1399" t="s">
        <v>30</v>
      </c>
      <c r="Q1399" t="s">
        <v>52</v>
      </c>
      <c r="R1399">
        <v>35000000</v>
      </c>
      <c r="S1399">
        <v>2015</v>
      </c>
      <c r="T1399">
        <v>7.4</v>
      </c>
      <c r="U1399">
        <v>2</v>
      </c>
      <c r="V1399">
        <v>-24862498</v>
      </c>
      <c r="W1399" t="s">
        <v>38</v>
      </c>
    </row>
    <row r="1400" spans="1:23" x14ac:dyDescent="0.3">
      <c r="A1400" t="s">
        <v>2084</v>
      </c>
      <c r="B1400">
        <v>24</v>
      </c>
      <c r="C1400">
        <v>101</v>
      </c>
      <c r="D1400">
        <v>6448817</v>
      </c>
      <c r="E1400" t="s">
        <v>24</v>
      </c>
      <c r="F1400" t="s">
        <v>25</v>
      </c>
      <c r="G1400" t="s">
        <v>26</v>
      </c>
      <c r="L1400" t="s">
        <v>2085</v>
      </c>
      <c r="M1400">
        <v>2189</v>
      </c>
      <c r="N1400">
        <v>31</v>
      </c>
      <c r="O1400" t="s">
        <v>29</v>
      </c>
      <c r="P1400" t="s">
        <v>30</v>
      </c>
      <c r="Q1400" t="s">
        <v>52</v>
      </c>
      <c r="R1400">
        <v>35000000</v>
      </c>
      <c r="S1400">
        <v>1997</v>
      </c>
      <c r="T1400">
        <v>4.5999999999999996</v>
      </c>
      <c r="U1400">
        <v>1.7</v>
      </c>
      <c r="V1400">
        <v>-28551183</v>
      </c>
      <c r="W1400" t="s">
        <v>38</v>
      </c>
    </row>
    <row r="1401" spans="1:23" x14ac:dyDescent="0.3">
      <c r="A1401" t="s">
        <v>94</v>
      </c>
      <c r="B1401">
        <v>147</v>
      </c>
      <c r="C1401">
        <v>117</v>
      </c>
      <c r="D1401">
        <v>7458269</v>
      </c>
      <c r="E1401" t="s">
        <v>48</v>
      </c>
      <c r="F1401" t="s">
        <v>55</v>
      </c>
      <c r="G1401" t="s">
        <v>44</v>
      </c>
      <c r="L1401" t="s">
        <v>2086</v>
      </c>
      <c r="M1401">
        <v>70698</v>
      </c>
      <c r="N1401">
        <v>196</v>
      </c>
      <c r="O1401" t="s">
        <v>29</v>
      </c>
      <c r="P1401" t="s">
        <v>30</v>
      </c>
      <c r="Q1401" t="s">
        <v>31</v>
      </c>
      <c r="R1401">
        <v>35000000</v>
      </c>
      <c r="S1401">
        <v>2006</v>
      </c>
      <c r="T1401">
        <v>6.9</v>
      </c>
      <c r="U1401">
        <v>2</v>
      </c>
      <c r="V1401">
        <v>-27541731</v>
      </c>
      <c r="W1401" t="s">
        <v>38</v>
      </c>
    </row>
    <row r="1402" spans="1:23" x14ac:dyDescent="0.3">
      <c r="A1402" t="s">
        <v>323</v>
      </c>
      <c r="B1402">
        <v>10</v>
      </c>
      <c r="C1402">
        <v>114</v>
      </c>
      <c r="D1402">
        <v>4651977</v>
      </c>
      <c r="E1402" t="s">
        <v>55</v>
      </c>
      <c r="L1402" t="s">
        <v>2087</v>
      </c>
      <c r="M1402">
        <v>10410</v>
      </c>
      <c r="N1402">
        <v>71</v>
      </c>
      <c r="O1402" t="s">
        <v>29</v>
      </c>
      <c r="P1402" t="s">
        <v>30</v>
      </c>
      <c r="Q1402" t="s">
        <v>31</v>
      </c>
      <c r="R1402">
        <v>35000000</v>
      </c>
      <c r="S1402">
        <v>1992</v>
      </c>
      <c r="T1402">
        <v>6.9</v>
      </c>
      <c r="U1402">
        <v>1.9</v>
      </c>
      <c r="V1402">
        <v>-30348023</v>
      </c>
      <c r="W1402" t="s">
        <v>38</v>
      </c>
    </row>
    <row r="1403" spans="1:23" x14ac:dyDescent="0.3">
      <c r="A1403" t="s">
        <v>1026</v>
      </c>
      <c r="B1403">
        <v>12</v>
      </c>
      <c r="C1403">
        <v>330</v>
      </c>
      <c r="D1403">
        <v>4496583</v>
      </c>
      <c r="E1403" t="s">
        <v>56</v>
      </c>
      <c r="F1403" t="s">
        <v>55</v>
      </c>
      <c r="L1403" t="s">
        <v>2088</v>
      </c>
      <c r="M1403">
        <v>23181</v>
      </c>
      <c r="N1403">
        <v>129</v>
      </c>
      <c r="O1403" t="s">
        <v>29</v>
      </c>
      <c r="P1403" t="s">
        <v>30</v>
      </c>
      <c r="Q1403" t="s">
        <v>213</v>
      </c>
      <c r="R1403">
        <v>35000000</v>
      </c>
      <c r="S1403">
        <v>1993</v>
      </c>
      <c r="T1403">
        <v>8</v>
      </c>
      <c r="U1403">
        <v>5.5</v>
      </c>
      <c r="V1403">
        <v>-30503417</v>
      </c>
      <c r="W1403" t="s">
        <v>38</v>
      </c>
    </row>
    <row r="1404" spans="1:23" x14ac:dyDescent="0.3">
      <c r="A1404" t="s">
        <v>2089</v>
      </c>
      <c r="B1404">
        <v>50</v>
      </c>
      <c r="C1404">
        <v>121</v>
      </c>
      <c r="D1404">
        <v>2221994</v>
      </c>
      <c r="E1404" t="s">
        <v>24</v>
      </c>
      <c r="F1404" t="s">
        <v>55</v>
      </c>
      <c r="G1404" t="s">
        <v>27</v>
      </c>
      <c r="H1404" t="s">
        <v>35</v>
      </c>
      <c r="L1404" t="s">
        <v>2090</v>
      </c>
      <c r="M1404">
        <v>11747</v>
      </c>
      <c r="N1404">
        <v>99</v>
      </c>
      <c r="O1404" t="s">
        <v>29</v>
      </c>
      <c r="P1404" t="s">
        <v>2091</v>
      </c>
      <c r="Q1404" t="s">
        <v>213</v>
      </c>
      <c r="R1404">
        <v>35000000</v>
      </c>
      <c r="S1404">
        <v>1997</v>
      </c>
      <c r="T1404">
        <v>6.4</v>
      </c>
      <c r="U1404">
        <v>2</v>
      </c>
      <c r="V1404">
        <v>-32778006</v>
      </c>
      <c r="W1404" t="s">
        <v>38</v>
      </c>
    </row>
    <row r="1405" spans="1:23" x14ac:dyDescent="0.3">
      <c r="A1405" t="s">
        <v>630</v>
      </c>
      <c r="B1405">
        <v>149</v>
      </c>
      <c r="C1405">
        <v>114</v>
      </c>
      <c r="D1405">
        <v>6592103</v>
      </c>
      <c r="E1405" t="s">
        <v>56</v>
      </c>
      <c r="F1405" t="s">
        <v>55</v>
      </c>
      <c r="G1405" t="s">
        <v>60</v>
      </c>
      <c r="H1405" t="s">
        <v>35</v>
      </c>
      <c r="L1405" t="s">
        <v>2092</v>
      </c>
      <c r="M1405">
        <v>28584</v>
      </c>
      <c r="N1405">
        <v>232</v>
      </c>
      <c r="O1405" t="s">
        <v>29</v>
      </c>
      <c r="P1405" t="s">
        <v>545</v>
      </c>
      <c r="Q1405" t="s">
        <v>213</v>
      </c>
      <c r="R1405">
        <v>35000000</v>
      </c>
      <c r="S1405">
        <v>2002</v>
      </c>
      <c r="T1405">
        <v>6.3</v>
      </c>
      <c r="U1405">
        <v>1.9</v>
      </c>
      <c r="V1405">
        <v>-28407897</v>
      </c>
      <c r="W1405" t="s">
        <v>38</v>
      </c>
    </row>
    <row r="1406" spans="1:23" x14ac:dyDescent="0.3">
      <c r="A1406" t="s">
        <v>325</v>
      </c>
      <c r="B1406">
        <v>95</v>
      </c>
      <c r="C1406">
        <v>148</v>
      </c>
      <c r="D1406">
        <v>630779</v>
      </c>
      <c r="E1406" t="s">
        <v>55</v>
      </c>
      <c r="F1406" t="s">
        <v>44</v>
      </c>
      <c r="G1406" t="s">
        <v>58</v>
      </c>
      <c r="H1406" t="s">
        <v>53</v>
      </c>
      <c r="L1406" t="s">
        <v>2093</v>
      </c>
      <c r="M1406">
        <v>11101</v>
      </c>
      <c r="N1406">
        <v>159</v>
      </c>
      <c r="O1406" t="s">
        <v>29</v>
      </c>
      <c r="P1406" t="s">
        <v>30</v>
      </c>
      <c r="Q1406" t="s">
        <v>213</v>
      </c>
      <c r="R1406">
        <v>35000000</v>
      </c>
      <c r="S1406">
        <v>1999</v>
      </c>
      <c r="T1406">
        <v>6.8</v>
      </c>
      <c r="U1406">
        <v>2.5</v>
      </c>
      <c r="V1406">
        <v>-34369221</v>
      </c>
      <c r="W1406" t="s">
        <v>38</v>
      </c>
    </row>
    <row r="1407" spans="1:23" x14ac:dyDescent="0.3">
      <c r="A1407" t="s">
        <v>1090</v>
      </c>
      <c r="B1407">
        <v>297</v>
      </c>
      <c r="C1407">
        <v>113</v>
      </c>
      <c r="D1407">
        <v>102413606</v>
      </c>
      <c r="E1407" t="s">
        <v>24</v>
      </c>
      <c r="F1407" t="s">
        <v>60</v>
      </c>
      <c r="G1407" t="s">
        <v>27</v>
      </c>
      <c r="H1407" t="s">
        <v>35</v>
      </c>
      <c r="L1407" t="s">
        <v>2094</v>
      </c>
      <c r="M1407">
        <v>310903</v>
      </c>
      <c r="N1407">
        <v>524</v>
      </c>
      <c r="O1407" t="s">
        <v>29</v>
      </c>
      <c r="P1407" t="s">
        <v>30</v>
      </c>
      <c r="Q1407" t="s">
        <v>31</v>
      </c>
      <c r="R1407">
        <v>34000000</v>
      </c>
      <c r="S1407">
        <v>2014</v>
      </c>
      <c r="T1407">
        <v>6.8</v>
      </c>
      <c r="U1407">
        <v>1.9</v>
      </c>
      <c r="V1407">
        <v>68413606</v>
      </c>
      <c r="W1407" t="s">
        <v>21</v>
      </c>
    </row>
    <row r="1408" spans="1:23" x14ac:dyDescent="0.3">
      <c r="A1408" t="s">
        <v>2095</v>
      </c>
      <c r="B1408">
        <v>90</v>
      </c>
      <c r="C1408">
        <v>91</v>
      </c>
      <c r="D1408">
        <v>10214013</v>
      </c>
      <c r="E1408" t="s">
        <v>48</v>
      </c>
      <c r="L1408" t="s">
        <v>2096</v>
      </c>
      <c r="M1408">
        <v>23072</v>
      </c>
      <c r="N1408">
        <v>89</v>
      </c>
      <c r="O1408" t="s">
        <v>29</v>
      </c>
      <c r="P1408" t="s">
        <v>30</v>
      </c>
      <c r="Q1408" t="s">
        <v>213</v>
      </c>
      <c r="R1408">
        <v>35000000</v>
      </c>
      <c r="S1408">
        <v>2015</v>
      </c>
      <c r="T1408">
        <v>5.4</v>
      </c>
      <c r="U1408">
        <v>1.5</v>
      </c>
      <c r="V1408">
        <v>-24785987</v>
      </c>
      <c r="W1408" t="s">
        <v>38</v>
      </c>
    </row>
    <row r="1409" spans="1:23" x14ac:dyDescent="0.3">
      <c r="A1409" t="s">
        <v>172</v>
      </c>
      <c r="B1409">
        <v>56</v>
      </c>
      <c r="C1409">
        <v>139</v>
      </c>
      <c r="D1409">
        <v>32000000</v>
      </c>
      <c r="E1409" t="s">
        <v>55</v>
      </c>
      <c r="F1409" t="s">
        <v>44</v>
      </c>
      <c r="L1409" t="s">
        <v>2097</v>
      </c>
      <c r="M1409">
        <v>36267</v>
      </c>
      <c r="N1409">
        <v>150</v>
      </c>
      <c r="O1409" t="s">
        <v>29</v>
      </c>
      <c r="P1409" t="s">
        <v>30</v>
      </c>
      <c r="Q1409" t="s">
        <v>52</v>
      </c>
      <c r="R1409">
        <v>30000000</v>
      </c>
      <c r="S1409">
        <v>1993</v>
      </c>
      <c r="T1409">
        <v>7.2</v>
      </c>
      <c r="U1409">
        <v>2.2999999999999998</v>
      </c>
      <c r="V1409">
        <v>2000000</v>
      </c>
      <c r="W1409" t="s">
        <v>21</v>
      </c>
    </row>
    <row r="1410" spans="1:23" x14ac:dyDescent="0.3">
      <c r="A1410" t="s">
        <v>363</v>
      </c>
      <c r="B1410">
        <v>274</v>
      </c>
      <c r="C1410">
        <v>96</v>
      </c>
      <c r="D1410">
        <v>10139254</v>
      </c>
      <c r="E1410" t="s">
        <v>55</v>
      </c>
      <c r="F1410" t="s">
        <v>27</v>
      </c>
      <c r="L1410" t="s">
        <v>2098</v>
      </c>
      <c r="M1410">
        <v>190990</v>
      </c>
      <c r="N1410">
        <v>915</v>
      </c>
      <c r="O1410" t="s">
        <v>29</v>
      </c>
      <c r="P1410" t="s">
        <v>30</v>
      </c>
      <c r="Q1410" t="s">
        <v>31</v>
      </c>
      <c r="R1410">
        <v>35000000</v>
      </c>
      <c r="S1410">
        <v>2006</v>
      </c>
      <c r="T1410">
        <v>7.3</v>
      </c>
      <c r="U1410">
        <v>1.6</v>
      </c>
      <c r="V1410">
        <v>-24860746</v>
      </c>
      <c r="W1410" t="s">
        <v>38</v>
      </c>
    </row>
    <row r="1411" spans="1:23" x14ac:dyDescent="0.3">
      <c r="A1411" t="s">
        <v>2099</v>
      </c>
      <c r="B1411">
        <v>68</v>
      </c>
      <c r="C1411">
        <v>102</v>
      </c>
      <c r="D1411">
        <v>11227940</v>
      </c>
      <c r="E1411" t="s">
        <v>24</v>
      </c>
      <c r="F1411" t="s">
        <v>25</v>
      </c>
      <c r="G1411" t="s">
        <v>48</v>
      </c>
      <c r="H1411" t="s">
        <v>55</v>
      </c>
      <c r="I1411" t="s">
        <v>35</v>
      </c>
      <c r="L1411" t="s">
        <v>2100</v>
      </c>
      <c r="M1411">
        <v>8367</v>
      </c>
      <c r="N1411">
        <v>94</v>
      </c>
      <c r="O1411" t="s">
        <v>29</v>
      </c>
      <c r="P1411" t="s">
        <v>30</v>
      </c>
      <c r="Q1411" t="s">
        <v>213</v>
      </c>
      <c r="R1411">
        <v>34000000</v>
      </c>
      <c r="S1411">
        <v>1999</v>
      </c>
      <c r="T1411">
        <v>5.2</v>
      </c>
      <c r="U1411">
        <v>1.7</v>
      </c>
      <c r="V1411">
        <v>-22772060</v>
      </c>
      <c r="W1411" t="s">
        <v>38</v>
      </c>
    </row>
    <row r="1412" spans="1:23" x14ac:dyDescent="0.3">
      <c r="A1412" t="s">
        <v>509</v>
      </c>
      <c r="B1412">
        <v>98</v>
      </c>
      <c r="C1412">
        <v>96</v>
      </c>
      <c r="D1412">
        <v>183125</v>
      </c>
      <c r="E1412" t="s">
        <v>24</v>
      </c>
      <c r="F1412" t="s">
        <v>56</v>
      </c>
      <c r="G1412" t="s">
        <v>55</v>
      </c>
      <c r="H1412" t="s">
        <v>35</v>
      </c>
      <c r="L1412" t="s">
        <v>2101</v>
      </c>
      <c r="M1412">
        <v>36914</v>
      </c>
      <c r="N1412">
        <v>86</v>
      </c>
      <c r="O1412" t="s">
        <v>29</v>
      </c>
      <c r="P1412" t="s">
        <v>30</v>
      </c>
      <c r="Q1412" t="s">
        <v>213</v>
      </c>
      <c r="R1412">
        <v>35000000</v>
      </c>
      <c r="S1412">
        <v>2012</v>
      </c>
      <c r="T1412">
        <v>5.5</v>
      </c>
      <c r="U1412">
        <v>1.6</v>
      </c>
      <c r="V1412">
        <v>-34816875</v>
      </c>
      <c r="W1412" t="s">
        <v>38</v>
      </c>
    </row>
    <row r="1413" spans="1:23" x14ac:dyDescent="0.3">
      <c r="A1413" t="s">
        <v>2102</v>
      </c>
      <c r="B1413">
        <v>256</v>
      </c>
      <c r="C1413">
        <v>101</v>
      </c>
      <c r="D1413">
        <v>15081783</v>
      </c>
      <c r="E1413" t="s">
        <v>25</v>
      </c>
      <c r="F1413" t="s">
        <v>47</v>
      </c>
      <c r="G1413" t="s">
        <v>49</v>
      </c>
      <c r="H1413" t="s">
        <v>26</v>
      </c>
      <c r="L1413" t="s">
        <v>2103</v>
      </c>
      <c r="M1413">
        <v>85589</v>
      </c>
      <c r="N1413">
        <v>144</v>
      </c>
      <c r="O1413" t="s">
        <v>2104</v>
      </c>
      <c r="P1413" t="s">
        <v>812</v>
      </c>
      <c r="Q1413" t="s">
        <v>118</v>
      </c>
      <c r="R1413">
        <v>34000000</v>
      </c>
      <c r="S1413">
        <v>2008</v>
      </c>
      <c r="T1413">
        <v>7.7</v>
      </c>
      <c r="U1413">
        <v>1.7</v>
      </c>
      <c r="V1413">
        <v>-18918217</v>
      </c>
      <c r="W1413" t="s">
        <v>38</v>
      </c>
    </row>
    <row r="1414" spans="1:23" x14ac:dyDescent="0.3">
      <c r="A1414" t="s">
        <v>2105</v>
      </c>
      <c r="B1414">
        <v>117</v>
      </c>
      <c r="C1414">
        <v>128</v>
      </c>
      <c r="D1414">
        <v>37432299</v>
      </c>
      <c r="E1414" t="s">
        <v>55</v>
      </c>
      <c r="F1414" t="s">
        <v>44</v>
      </c>
      <c r="L1414" t="s">
        <v>2106</v>
      </c>
      <c r="M1414">
        <v>50041</v>
      </c>
      <c r="N1414">
        <v>116</v>
      </c>
      <c r="O1414" t="s">
        <v>29</v>
      </c>
      <c r="P1414" t="s">
        <v>30</v>
      </c>
      <c r="Q1414" t="s">
        <v>31</v>
      </c>
      <c r="R1414">
        <v>34000000</v>
      </c>
      <c r="S1414">
        <v>2015</v>
      </c>
      <c r="T1414">
        <v>7.1</v>
      </c>
      <c r="U1414">
        <v>2.1</v>
      </c>
      <c r="V1414">
        <v>3432299</v>
      </c>
      <c r="W1414" t="s">
        <v>21</v>
      </c>
    </row>
    <row r="1415" spans="1:23" x14ac:dyDescent="0.3">
      <c r="A1415" t="s">
        <v>2107</v>
      </c>
      <c r="B1415">
        <v>107</v>
      </c>
      <c r="C1415">
        <v>109</v>
      </c>
      <c r="D1415">
        <v>10654581</v>
      </c>
      <c r="E1415" t="s">
        <v>55</v>
      </c>
      <c r="F1415" t="s">
        <v>27</v>
      </c>
      <c r="G1415" t="s">
        <v>35</v>
      </c>
      <c r="L1415" t="s">
        <v>2108</v>
      </c>
      <c r="M1415">
        <v>45497</v>
      </c>
      <c r="N1415">
        <v>260</v>
      </c>
      <c r="O1415" t="s">
        <v>29</v>
      </c>
      <c r="P1415" t="s">
        <v>30</v>
      </c>
      <c r="Q1415" t="s">
        <v>213</v>
      </c>
      <c r="R1415">
        <v>34000000</v>
      </c>
      <c r="S1415">
        <v>1999</v>
      </c>
      <c r="T1415">
        <v>5.3</v>
      </c>
      <c r="U1415">
        <v>1.8</v>
      </c>
      <c r="V1415">
        <v>-23345419</v>
      </c>
      <c r="W1415" t="s">
        <v>38</v>
      </c>
    </row>
    <row r="1416" spans="1:23" x14ac:dyDescent="0.3">
      <c r="A1416" t="s">
        <v>2109</v>
      </c>
      <c r="B1416">
        <v>52</v>
      </c>
      <c r="C1416">
        <v>114</v>
      </c>
      <c r="D1416">
        <v>6543194</v>
      </c>
      <c r="E1416" t="s">
        <v>25</v>
      </c>
      <c r="F1416" t="s">
        <v>55</v>
      </c>
      <c r="G1416" t="s">
        <v>44</v>
      </c>
      <c r="L1416" t="s">
        <v>2110</v>
      </c>
      <c r="M1416">
        <v>3740</v>
      </c>
      <c r="N1416">
        <v>61</v>
      </c>
      <c r="O1416" t="s">
        <v>29</v>
      </c>
      <c r="P1416" t="s">
        <v>30</v>
      </c>
      <c r="Q1416" t="s">
        <v>31</v>
      </c>
      <c r="R1416">
        <v>34000000</v>
      </c>
      <c r="S1416">
        <v>2000</v>
      </c>
      <c r="T1416">
        <v>5.6</v>
      </c>
      <c r="U1416">
        <v>1.9</v>
      </c>
      <c r="V1416">
        <v>-27456806</v>
      </c>
      <c r="W1416" t="s">
        <v>38</v>
      </c>
    </row>
    <row r="1417" spans="1:23" x14ac:dyDescent="0.3">
      <c r="A1417" t="s">
        <v>1253</v>
      </c>
      <c r="B1417">
        <v>135</v>
      </c>
      <c r="C1417">
        <v>105</v>
      </c>
      <c r="D1417">
        <v>13101142</v>
      </c>
      <c r="E1417" t="s">
        <v>48</v>
      </c>
      <c r="F1417" t="s">
        <v>44</v>
      </c>
      <c r="G1417" t="s">
        <v>61</v>
      </c>
      <c r="L1417" t="s">
        <v>2111</v>
      </c>
      <c r="M1417">
        <v>23916</v>
      </c>
      <c r="N1417">
        <v>50</v>
      </c>
      <c r="O1417" t="s">
        <v>29</v>
      </c>
      <c r="P1417" t="s">
        <v>30</v>
      </c>
      <c r="Q1417" t="s">
        <v>31</v>
      </c>
      <c r="R1417">
        <v>35000000</v>
      </c>
      <c r="S1417">
        <v>2012</v>
      </c>
      <c r="T1417">
        <v>5.7</v>
      </c>
      <c r="U1417">
        <v>1.8</v>
      </c>
      <c r="V1417">
        <v>-21898858</v>
      </c>
      <c r="W1417" t="s">
        <v>38</v>
      </c>
    </row>
    <row r="1418" spans="1:23" x14ac:dyDescent="0.3">
      <c r="A1418" t="s">
        <v>1807</v>
      </c>
      <c r="B1418">
        <v>211</v>
      </c>
      <c r="C1418">
        <v>141</v>
      </c>
      <c r="D1418">
        <v>8324748</v>
      </c>
      <c r="E1418" t="s">
        <v>242</v>
      </c>
      <c r="F1418" t="s">
        <v>55</v>
      </c>
      <c r="G1418" t="s">
        <v>54</v>
      </c>
      <c r="L1418" t="s">
        <v>2112</v>
      </c>
      <c r="M1418">
        <v>21223</v>
      </c>
      <c r="N1418">
        <v>108</v>
      </c>
      <c r="O1418" t="s">
        <v>29</v>
      </c>
      <c r="P1418" t="s">
        <v>37</v>
      </c>
      <c r="Q1418" t="s">
        <v>31</v>
      </c>
      <c r="R1418">
        <v>35000000</v>
      </c>
      <c r="S1418">
        <v>2013</v>
      </c>
      <c r="T1418">
        <v>7.1</v>
      </c>
      <c r="U1418">
        <v>2.4</v>
      </c>
      <c r="V1418">
        <v>-26675252</v>
      </c>
      <c r="W1418" t="s">
        <v>38</v>
      </c>
    </row>
    <row r="1419" spans="1:23" x14ac:dyDescent="0.3">
      <c r="A1419" t="s">
        <v>1056</v>
      </c>
      <c r="B1419">
        <v>81</v>
      </c>
      <c r="C1419">
        <v>138</v>
      </c>
      <c r="D1419">
        <v>141340178</v>
      </c>
      <c r="E1419" t="s">
        <v>55</v>
      </c>
      <c r="F1419" t="s">
        <v>35</v>
      </c>
      <c r="L1419" t="s">
        <v>2113</v>
      </c>
      <c r="M1419">
        <v>181879</v>
      </c>
      <c r="N1419">
        <v>319</v>
      </c>
      <c r="O1419" t="s">
        <v>29</v>
      </c>
      <c r="P1419" t="s">
        <v>30</v>
      </c>
      <c r="Q1419" t="s">
        <v>213</v>
      </c>
      <c r="R1419">
        <v>40000000</v>
      </c>
      <c r="S1419">
        <v>1992</v>
      </c>
      <c r="T1419">
        <v>7.6</v>
      </c>
      <c r="U1419">
        <v>2.2999999999999998</v>
      </c>
      <c r="V1419">
        <v>101340178</v>
      </c>
      <c r="W1419" t="s">
        <v>21</v>
      </c>
    </row>
    <row r="1420" spans="1:23" x14ac:dyDescent="0.3">
      <c r="A1420" t="s">
        <v>934</v>
      </c>
      <c r="B1420">
        <v>107</v>
      </c>
      <c r="C1420">
        <v>101</v>
      </c>
      <c r="D1420">
        <v>51758599</v>
      </c>
      <c r="E1420" t="s">
        <v>24</v>
      </c>
      <c r="F1420" t="s">
        <v>48</v>
      </c>
      <c r="G1420" t="s">
        <v>56</v>
      </c>
      <c r="H1420" t="s">
        <v>55</v>
      </c>
      <c r="I1420" t="s">
        <v>35</v>
      </c>
      <c r="L1420" t="s">
        <v>2114</v>
      </c>
      <c r="M1420">
        <v>27580</v>
      </c>
      <c r="N1420">
        <v>232</v>
      </c>
      <c r="O1420" t="s">
        <v>29</v>
      </c>
      <c r="P1420" t="s">
        <v>30</v>
      </c>
      <c r="Q1420" t="s">
        <v>213</v>
      </c>
      <c r="R1420">
        <v>33000000</v>
      </c>
      <c r="S1420">
        <v>2001</v>
      </c>
      <c r="T1420">
        <v>5.5</v>
      </c>
      <c r="U1420">
        <v>1.7</v>
      </c>
      <c r="V1420">
        <v>18758599</v>
      </c>
      <c r="W1420" t="s">
        <v>21</v>
      </c>
    </row>
    <row r="1421" spans="1:23" x14ac:dyDescent="0.3">
      <c r="A1421" t="s">
        <v>455</v>
      </c>
      <c r="B1421">
        <v>100</v>
      </c>
      <c r="C1421">
        <v>99</v>
      </c>
      <c r="D1421">
        <v>117559438</v>
      </c>
      <c r="E1421" t="s">
        <v>24</v>
      </c>
      <c r="F1421" t="s">
        <v>48</v>
      </c>
      <c r="G1421" t="s">
        <v>56</v>
      </c>
      <c r="L1421" t="s">
        <v>2115</v>
      </c>
      <c r="M1421">
        <v>66941</v>
      </c>
      <c r="N1421">
        <v>148</v>
      </c>
      <c r="O1421" t="s">
        <v>29</v>
      </c>
      <c r="P1421" t="s">
        <v>30</v>
      </c>
      <c r="Q1421" t="s">
        <v>31</v>
      </c>
      <c r="R1421">
        <v>30000000</v>
      </c>
      <c r="S1421">
        <v>2000</v>
      </c>
      <c r="T1421">
        <v>5.0999999999999996</v>
      </c>
      <c r="U1421">
        <v>1.6</v>
      </c>
      <c r="V1421">
        <v>87559438</v>
      </c>
      <c r="W1421" t="s">
        <v>21</v>
      </c>
    </row>
    <row r="1422" spans="1:23" x14ac:dyDescent="0.3">
      <c r="A1422" t="s">
        <v>2116</v>
      </c>
      <c r="B1422">
        <v>195</v>
      </c>
      <c r="C1422">
        <v>89</v>
      </c>
      <c r="D1422">
        <v>21426805</v>
      </c>
      <c r="E1422" t="s">
        <v>24</v>
      </c>
      <c r="F1422" t="s">
        <v>25</v>
      </c>
      <c r="G1422" t="s">
        <v>57</v>
      </c>
      <c r="H1422" t="s">
        <v>27</v>
      </c>
      <c r="I1422" t="s">
        <v>35</v>
      </c>
      <c r="L1422" t="s">
        <v>2117</v>
      </c>
      <c r="M1422">
        <v>49312</v>
      </c>
      <c r="N1422">
        <v>211</v>
      </c>
      <c r="O1422" t="s">
        <v>29</v>
      </c>
      <c r="P1422" t="s">
        <v>30</v>
      </c>
      <c r="Q1422" t="s">
        <v>31</v>
      </c>
      <c r="R1422">
        <v>30000000</v>
      </c>
      <c r="S1422">
        <v>2011</v>
      </c>
      <c r="T1422">
        <v>4.9000000000000004</v>
      </c>
      <c r="U1422">
        <v>1.5</v>
      </c>
      <c r="V1422">
        <v>-8573195</v>
      </c>
      <c r="W1422" t="s">
        <v>38</v>
      </c>
    </row>
    <row r="1423" spans="1:23" x14ac:dyDescent="0.3">
      <c r="A1423" t="s">
        <v>2118</v>
      </c>
      <c r="B1423">
        <v>121</v>
      </c>
      <c r="C1423">
        <v>99</v>
      </c>
      <c r="D1423">
        <v>35057332</v>
      </c>
      <c r="E1423" t="s">
        <v>55</v>
      </c>
      <c r="F1423" t="s">
        <v>59</v>
      </c>
      <c r="G1423" t="s">
        <v>44</v>
      </c>
      <c r="L1423" t="s">
        <v>2119</v>
      </c>
      <c r="M1423">
        <v>45394</v>
      </c>
      <c r="N1423">
        <v>72</v>
      </c>
      <c r="O1423" t="s">
        <v>29</v>
      </c>
      <c r="P1423" t="s">
        <v>30</v>
      </c>
      <c r="Q1423" t="s">
        <v>31</v>
      </c>
      <c r="R1423">
        <v>33000000</v>
      </c>
      <c r="S1423">
        <v>2012</v>
      </c>
      <c r="T1423">
        <v>6.5</v>
      </c>
      <c r="U1423">
        <v>1.6</v>
      </c>
      <c r="V1423">
        <v>2057332</v>
      </c>
      <c r="W1423" t="s">
        <v>21</v>
      </c>
    </row>
    <row r="1424" spans="1:23" x14ac:dyDescent="0.3">
      <c r="A1424" t="s">
        <v>1586</v>
      </c>
      <c r="B1424">
        <v>285</v>
      </c>
      <c r="C1424">
        <v>105</v>
      </c>
      <c r="D1424">
        <v>34014398</v>
      </c>
      <c r="E1424" t="s">
        <v>24</v>
      </c>
      <c r="F1424" t="s">
        <v>25</v>
      </c>
      <c r="G1424" t="s">
        <v>56</v>
      </c>
      <c r="H1424" t="s">
        <v>55</v>
      </c>
      <c r="I1424" t="s">
        <v>35</v>
      </c>
      <c r="L1424" t="s">
        <v>2120</v>
      </c>
      <c r="M1424">
        <v>115649</v>
      </c>
      <c r="N1424">
        <v>1033</v>
      </c>
      <c r="O1424" t="s">
        <v>29</v>
      </c>
      <c r="P1424" t="s">
        <v>244</v>
      </c>
      <c r="Q1424" t="s">
        <v>213</v>
      </c>
      <c r="R1424">
        <v>33000000</v>
      </c>
      <c r="S1424">
        <v>2006</v>
      </c>
      <c r="T1424">
        <v>5.6</v>
      </c>
      <c r="U1424">
        <v>1.8</v>
      </c>
      <c r="V1424">
        <v>1014398</v>
      </c>
      <c r="W1424" t="s">
        <v>21</v>
      </c>
    </row>
    <row r="1425" spans="1:23" x14ac:dyDescent="0.3">
      <c r="A1425" t="s">
        <v>2121</v>
      </c>
      <c r="B1425">
        <v>103</v>
      </c>
      <c r="C1425">
        <v>97</v>
      </c>
      <c r="D1425">
        <v>28927720</v>
      </c>
      <c r="E1425" t="s">
        <v>56</v>
      </c>
      <c r="F1425" t="s">
        <v>57</v>
      </c>
      <c r="G1425" t="s">
        <v>60</v>
      </c>
      <c r="H1425" t="s">
        <v>35</v>
      </c>
      <c r="L1425" t="s">
        <v>2122</v>
      </c>
      <c r="M1425">
        <v>22220</v>
      </c>
      <c r="N1425">
        <v>181</v>
      </c>
      <c r="O1425" t="s">
        <v>29</v>
      </c>
      <c r="P1425" t="s">
        <v>30</v>
      </c>
      <c r="Q1425" t="s">
        <v>213</v>
      </c>
      <c r="R1425">
        <v>33000000</v>
      </c>
      <c r="S1425">
        <v>2000</v>
      </c>
      <c r="T1425">
        <v>5.3</v>
      </c>
      <c r="U1425">
        <v>1.6</v>
      </c>
      <c r="V1425">
        <v>-4072280</v>
      </c>
      <c r="W1425" t="s">
        <v>38</v>
      </c>
    </row>
    <row r="1426" spans="1:23" x14ac:dyDescent="0.3">
      <c r="A1426" t="s">
        <v>2123</v>
      </c>
      <c r="B1426">
        <v>192</v>
      </c>
      <c r="C1426">
        <v>140</v>
      </c>
      <c r="D1426">
        <v>33682273</v>
      </c>
      <c r="E1426" t="s">
        <v>24</v>
      </c>
      <c r="F1426" t="s">
        <v>56</v>
      </c>
      <c r="G1426" t="s">
        <v>55</v>
      </c>
      <c r="H1426" t="s">
        <v>35</v>
      </c>
      <c r="L1426" t="s">
        <v>2124</v>
      </c>
      <c r="M1426">
        <v>124242</v>
      </c>
      <c r="N1426">
        <v>622</v>
      </c>
      <c r="O1426" t="s">
        <v>29</v>
      </c>
      <c r="P1426" t="s">
        <v>30</v>
      </c>
      <c r="Q1426" t="s">
        <v>213</v>
      </c>
      <c r="R1426">
        <v>33000000</v>
      </c>
      <c r="S1426">
        <v>2004</v>
      </c>
      <c r="T1426">
        <v>6.5</v>
      </c>
      <c r="U1426">
        <v>2.2999999999999998</v>
      </c>
      <c r="V1426">
        <v>682273</v>
      </c>
      <c r="W1426" t="s">
        <v>21</v>
      </c>
    </row>
    <row r="1427" spans="1:23" x14ac:dyDescent="0.3">
      <c r="A1427" t="s">
        <v>2125</v>
      </c>
      <c r="B1427">
        <v>90</v>
      </c>
      <c r="C1427">
        <v>118</v>
      </c>
      <c r="D1427">
        <v>4280577</v>
      </c>
      <c r="E1427" t="s">
        <v>55</v>
      </c>
      <c r="F1427" t="s">
        <v>44</v>
      </c>
      <c r="G1427" t="s">
        <v>61</v>
      </c>
      <c r="L1427" t="s">
        <v>2126</v>
      </c>
      <c r="M1427">
        <v>50919</v>
      </c>
      <c r="N1427">
        <v>114</v>
      </c>
      <c r="O1427" t="s">
        <v>29</v>
      </c>
      <c r="P1427" t="s">
        <v>30</v>
      </c>
      <c r="Q1427" t="s">
        <v>31</v>
      </c>
      <c r="R1427">
        <v>10000000</v>
      </c>
      <c r="S1427">
        <v>2005</v>
      </c>
      <c r="T1427">
        <v>6.8</v>
      </c>
      <c r="U1427">
        <v>2</v>
      </c>
      <c r="V1427">
        <v>-5719423</v>
      </c>
      <c r="W1427" t="s">
        <v>38</v>
      </c>
    </row>
    <row r="1428" spans="1:23" x14ac:dyDescent="0.3">
      <c r="A1428" t="s">
        <v>2127</v>
      </c>
      <c r="B1428">
        <v>258</v>
      </c>
      <c r="C1428">
        <v>94</v>
      </c>
      <c r="D1428">
        <v>17120019</v>
      </c>
      <c r="E1428" t="s">
        <v>24</v>
      </c>
      <c r="F1428" t="s">
        <v>56</v>
      </c>
      <c r="G1428" t="s">
        <v>35</v>
      </c>
      <c r="L1428" t="s">
        <v>2128</v>
      </c>
      <c r="M1428">
        <v>83097</v>
      </c>
      <c r="N1428">
        <v>134</v>
      </c>
      <c r="O1428" t="s">
        <v>29</v>
      </c>
      <c r="P1428" t="s">
        <v>30</v>
      </c>
      <c r="Q1428" t="s">
        <v>213</v>
      </c>
      <c r="R1428">
        <v>30000000</v>
      </c>
      <c r="S1428">
        <v>2012</v>
      </c>
      <c r="T1428">
        <v>6.5</v>
      </c>
      <c r="U1428">
        <v>1.6</v>
      </c>
      <c r="V1428">
        <v>-12879981</v>
      </c>
      <c r="W1428" t="s">
        <v>38</v>
      </c>
    </row>
    <row r="1429" spans="1:23" x14ac:dyDescent="0.3">
      <c r="A1429" t="s">
        <v>144</v>
      </c>
      <c r="B1429">
        <v>56</v>
      </c>
      <c r="C1429">
        <v>124</v>
      </c>
      <c r="D1429">
        <v>8406264</v>
      </c>
      <c r="E1429" t="s">
        <v>48</v>
      </c>
      <c r="F1429" t="s">
        <v>55</v>
      </c>
      <c r="G1429" t="s">
        <v>44</v>
      </c>
      <c r="L1429" t="s">
        <v>2129</v>
      </c>
      <c r="M1429">
        <v>24826</v>
      </c>
      <c r="N1429">
        <v>175</v>
      </c>
      <c r="O1429" t="s">
        <v>29</v>
      </c>
      <c r="P1429" t="s">
        <v>30</v>
      </c>
      <c r="Q1429" t="s">
        <v>213</v>
      </c>
      <c r="R1429">
        <v>38000000</v>
      </c>
      <c r="S1429">
        <v>1999</v>
      </c>
      <c r="T1429">
        <v>6</v>
      </c>
      <c r="U1429">
        <v>2.1</v>
      </c>
      <c r="V1429">
        <v>-29593736</v>
      </c>
      <c r="W1429" t="s">
        <v>38</v>
      </c>
    </row>
    <row r="1430" spans="1:23" x14ac:dyDescent="0.3">
      <c r="A1430" t="s">
        <v>2130</v>
      </c>
      <c r="B1430">
        <v>197</v>
      </c>
      <c r="C1430">
        <v>134</v>
      </c>
      <c r="D1430">
        <v>309125409</v>
      </c>
      <c r="E1430" t="s">
        <v>24</v>
      </c>
      <c r="F1430" t="s">
        <v>25</v>
      </c>
      <c r="G1430" t="s">
        <v>26</v>
      </c>
      <c r="H1430" t="s">
        <v>27</v>
      </c>
      <c r="L1430" t="s">
        <v>2131</v>
      </c>
      <c r="M1430">
        <v>681857</v>
      </c>
      <c r="N1430">
        <v>647</v>
      </c>
      <c r="O1430" t="s">
        <v>29</v>
      </c>
      <c r="P1430" t="s">
        <v>30</v>
      </c>
      <c r="Q1430" t="s">
        <v>52</v>
      </c>
      <c r="R1430">
        <v>32500000</v>
      </c>
      <c r="S1430">
        <v>1983</v>
      </c>
      <c r="T1430">
        <v>8.4</v>
      </c>
      <c r="U1430">
        <v>2.2000000000000002</v>
      </c>
      <c r="V1430">
        <v>276625409</v>
      </c>
      <c r="W1430" t="s">
        <v>21</v>
      </c>
    </row>
    <row r="1431" spans="1:23" x14ac:dyDescent="0.3">
      <c r="A1431" t="s">
        <v>2132</v>
      </c>
      <c r="B1431">
        <v>254</v>
      </c>
      <c r="C1431">
        <v>113</v>
      </c>
      <c r="D1431">
        <v>10955425</v>
      </c>
      <c r="E1431" t="s">
        <v>24</v>
      </c>
      <c r="F1431" t="s">
        <v>27</v>
      </c>
      <c r="G1431" t="s">
        <v>35</v>
      </c>
      <c r="L1431" t="s">
        <v>2133</v>
      </c>
      <c r="M1431">
        <v>62770</v>
      </c>
      <c r="N1431">
        <v>396</v>
      </c>
      <c r="O1431" t="s">
        <v>29</v>
      </c>
      <c r="P1431" t="s">
        <v>37</v>
      </c>
      <c r="Q1431" t="s">
        <v>213</v>
      </c>
      <c r="R1431">
        <v>30000000</v>
      </c>
      <c r="S1431">
        <v>2008</v>
      </c>
      <c r="T1431">
        <v>6</v>
      </c>
      <c r="U1431">
        <v>1.9</v>
      </c>
      <c r="V1431">
        <v>-19044575</v>
      </c>
      <c r="W1431" t="s">
        <v>38</v>
      </c>
    </row>
    <row r="1432" spans="1:23" x14ac:dyDescent="0.3">
      <c r="A1432" t="s">
        <v>1796</v>
      </c>
      <c r="B1432">
        <v>299</v>
      </c>
      <c r="C1432">
        <v>124</v>
      </c>
      <c r="D1432">
        <v>34180954</v>
      </c>
      <c r="E1432" t="s">
        <v>55</v>
      </c>
      <c r="F1432" t="s">
        <v>44</v>
      </c>
      <c r="L1432" t="s">
        <v>2134</v>
      </c>
      <c r="M1432">
        <v>189812</v>
      </c>
      <c r="N1432">
        <v>370</v>
      </c>
      <c r="O1432" t="s">
        <v>29</v>
      </c>
      <c r="P1432" t="s">
        <v>30</v>
      </c>
      <c r="Q1432" t="s">
        <v>213</v>
      </c>
      <c r="R1432">
        <v>32000000</v>
      </c>
      <c r="S1432">
        <v>2008</v>
      </c>
      <c r="T1432">
        <v>7.6</v>
      </c>
      <c r="U1432">
        <v>2.1</v>
      </c>
      <c r="V1432">
        <v>2180954</v>
      </c>
      <c r="W1432" t="s">
        <v>21</v>
      </c>
    </row>
    <row r="1433" spans="1:23" x14ac:dyDescent="0.3">
      <c r="A1433" t="s">
        <v>170</v>
      </c>
      <c r="B1433">
        <v>152</v>
      </c>
      <c r="C1433">
        <v>97</v>
      </c>
      <c r="D1433">
        <v>173381405</v>
      </c>
      <c r="E1433" t="s">
        <v>48</v>
      </c>
      <c r="F1433" t="s">
        <v>49</v>
      </c>
      <c r="G1433" t="s">
        <v>26</v>
      </c>
      <c r="H1433" t="s">
        <v>44</v>
      </c>
      <c r="L1433" t="s">
        <v>2135</v>
      </c>
      <c r="M1433">
        <v>147597</v>
      </c>
      <c r="N1433">
        <v>395</v>
      </c>
      <c r="O1433" t="s">
        <v>29</v>
      </c>
      <c r="P1433" t="s">
        <v>30</v>
      </c>
      <c r="Q1433" t="s">
        <v>52</v>
      </c>
      <c r="R1433">
        <v>33000000</v>
      </c>
      <c r="S1433">
        <v>2003</v>
      </c>
      <c r="T1433">
        <v>6.9</v>
      </c>
      <c r="U1433">
        <v>1.6</v>
      </c>
      <c r="V1433">
        <v>140381405</v>
      </c>
      <c r="W1433" t="s">
        <v>21</v>
      </c>
    </row>
    <row r="1434" spans="1:23" x14ac:dyDescent="0.3">
      <c r="A1434" t="s">
        <v>225</v>
      </c>
      <c r="B1434">
        <v>53</v>
      </c>
      <c r="C1434">
        <v>123</v>
      </c>
      <c r="D1434">
        <v>104632573</v>
      </c>
      <c r="E1434" t="s">
        <v>55</v>
      </c>
      <c r="F1434" t="s">
        <v>26</v>
      </c>
      <c r="G1434" t="s">
        <v>44</v>
      </c>
      <c r="H1434" t="s">
        <v>27</v>
      </c>
      <c r="L1434" t="s">
        <v>2136</v>
      </c>
      <c r="M1434">
        <v>63839</v>
      </c>
      <c r="N1434">
        <v>118</v>
      </c>
      <c r="O1434" t="s">
        <v>29</v>
      </c>
      <c r="P1434" t="s">
        <v>30</v>
      </c>
      <c r="Q1434" t="s">
        <v>52</v>
      </c>
      <c r="R1434">
        <v>32000000</v>
      </c>
      <c r="S1434">
        <v>1996</v>
      </c>
      <c r="T1434">
        <v>6.4</v>
      </c>
      <c r="U1434">
        <v>2</v>
      </c>
      <c r="V1434">
        <v>72632573</v>
      </c>
      <c r="W1434" t="s">
        <v>21</v>
      </c>
    </row>
    <row r="1435" spans="1:23" x14ac:dyDescent="0.3">
      <c r="A1435" t="s">
        <v>1116</v>
      </c>
      <c r="B1435">
        <v>67</v>
      </c>
      <c r="C1435">
        <v>99</v>
      </c>
      <c r="D1435">
        <v>81150692</v>
      </c>
      <c r="E1435" t="s">
        <v>25</v>
      </c>
      <c r="F1435" t="s">
        <v>48</v>
      </c>
      <c r="G1435" t="s">
        <v>49</v>
      </c>
      <c r="H1435" t="s">
        <v>61</v>
      </c>
      <c r="L1435" t="s">
        <v>2137</v>
      </c>
      <c r="M1435">
        <v>20219</v>
      </c>
      <c r="N1435">
        <v>100</v>
      </c>
      <c r="O1435" t="s">
        <v>29</v>
      </c>
      <c r="P1435" t="s">
        <v>115</v>
      </c>
      <c r="Q1435" t="s">
        <v>52</v>
      </c>
      <c r="R1435">
        <v>35000000</v>
      </c>
      <c r="S1435">
        <v>2002</v>
      </c>
      <c r="T1435">
        <v>5.0999999999999996</v>
      </c>
      <c r="U1435">
        <v>1.6</v>
      </c>
      <c r="V1435">
        <v>46150692</v>
      </c>
      <c r="W1435" t="s">
        <v>21</v>
      </c>
    </row>
    <row r="1436" spans="1:23" x14ac:dyDescent="0.3">
      <c r="A1436" t="s">
        <v>323</v>
      </c>
      <c r="B1436">
        <v>88</v>
      </c>
      <c r="C1436">
        <v>101</v>
      </c>
      <c r="D1436">
        <v>60328558</v>
      </c>
      <c r="E1436" t="s">
        <v>48</v>
      </c>
      <c r="F1436" t="s">
        <v>55</v>
      </c>
      <c r="G1436" t="s">
        <v>26</v>
      </c>
      <c r="L1436" t="s">
        <v>2138</v>
      </c>
      <c r="M1436">
        <v>61396</v>
      </c>
      <c r="N1436">
        <v>159</v>
      </c>
      <c r="O1436" t="s">
        <v>29</v>
      </c>
      <c r="P1436" t="s">
        <v>30</v>
      </c>
      <c r="Q1436" t="s">
        <v>31</v>
      </c>
      <c r="R1436">
        <v>32000000</v>
      </c>
      <c r="S1436">
        <v>1988</v>
      </c>
      <c r="T1436">
        <v>7</v>
      </c>
      <c r="U1436">
        <v>1.7</v>
      </c>
      <c r="V1436">
        <v>28328558</v>
      </c>
      <c r="W1436" t="s">
        <v>21</v>
      </c>
    </row>
    <row r="1437" spans="1:23" x14ac:dyDescent="0.3">
      <c r="A1437" t="s">
        <v>2139</v>
      </c>
      <c r="B1437">
        <v>163</v>
      </c>
      <c r="C1437">
        <v>92</v>
      </c>
      <c r="D1437">
        <v>80197993</v>
      </c>
      <c r="E1437" t="s">
        <v>48</v>
      </c>
      <c r="F1437" t="s">
        <v>49</v>
      </c>
      <c r="G1437" t="s">
        <v>61</v>
      </c>
      <c r="L1437" t="s">
        <v>2140</v>
      </c>
      <c r="M1437">
        <v>65551</v>
      </c>
      <c r="N1437">
        <v>441</v>
      </c>
      <c r="O1437" t="s">
        <v>29</v>
      </c>
      <c r="P1437" t="s">
        <v>244</v>
      </c>
      <c r="Q1437" t="s">
        <v>52</v>
      </c>
      <c r="R1437">
        <v>32000000</v>
      </c>
      <c r="S1437">
        <v>2006</v>
      </c>
      <c r="T1437">
        <v>5.7</v>
      </c>
      <c r="U1437">
        <v>1.5</v>
      </c>
      <c r="V1437">
        <v>48197993</v>
      </c>
      <c r="W1437" t="s">
        <v>21</v>
      </c>
    </row>
    <row r="1438" spans="1:23" x14ac:dyDescent="0.3">
      <c r="A1438" t="s">
        <v>301</v>
      </c>
      <c r="B1438">
        <v>371</v>
      </c>
      <c r="C1438">
        <v>131</v>
      </c>
      <c r="D1438">
        <v>169076745</v>
      </c>
      <c r="E1438" t="s">
        <v>48</v>
      </c>
      <c r="F1438" t="s">
        <v>44</v>
      </c>
      <c r="L1438" t="s">
        <v>2141</v>
      </c>
      <c r="M1438">
        <v>218711</v>
      </c>
      <c r="N1438">
        <v>485</v>
      </c>
      <c r="O1438" t="s">
        <v>29</v>
      </c>
      <c r="P1438" t="s">
        <v>30</v>
      </c>
      <c r="Q1438" t="s">
        <v>213</v>
      </c>
      <c r="R1438">
        <v>32500000</v>
      </c>
      <c r="S1438">
        <v>2011</v>
      </c>
      <c r="T1438">
        <v>6.8</v>
      </c>
      <c r="U1438">
        <v>2.2000000000000002</v>
      </c>
      <c r="V1438">
        <v>136576745</v>
      </c>
      <c r="W1438" t="s">
        <v>21</v>
      </c>
    </row>
    <row r="1439" spans="1:23" x14ac:dyDescent="0.3">
      <c r="A1439" t="s">
        <v>1681</v>
      </c>
      <c r="B1439">
        <v>418</v>
      </c>
      <c r="C1439">
        <v>107</v>
      </c>
      <c r="D1439">
        <v>101470202</v>
      </c>
      <c r="E1439" t="s">
        <v>48</v>
      </c>
      <c r="F1439" t="s">
        <v>26</v>
      </c>
      <c r="L1439" t="s">
        <v>2142</v>
      </c>
      <c r="M1439">
        <v>310540</v>
      </c>
      <c r="N1439">
        <v>669</v>
      </c>
      <c r="O1439" t="s">
        <v>29</v>
      </c>
      <c r="P1439" t="s">
        <v>30</v>
      </c>
      <c r="Q1439" t="s">
        <v>213</v>
      </c>
      <c r="R1439">
        <v>32000000</v>
      </c>
      <c r="S1439">
        <v>2013</v>
      </c>
      <c r="T1439">
        <v>6.7</v>
      </c>
      <c r="U1439">
        <v>1.8</v>
      </c>
      <c r="V1439">
        <v>69470202</v>
      </c>
      <c r="W1439" t="s">
        <v>21</v>
      </c>
    </row>
    <row r="1440" spans="1:23" x14ac:dyDescent="0.3">
      <c r="A1440" t="s">
        <v>2143</v>
      </c>
      <c r="B1440">
        <v>131</v>
      </c>
      <c r="C1440">
        <v>103</v>
      </c>
      <c r="D1440">
        <v>50041732</v>
      </c>
      <c r="E1440" t="s">
        <v>57</v>
      </c>
      <c r="L1440" t="s">
        <v>2144</v>
      </c>
      <c r="M1440">
        <v>54390</v>
      </c>
      <c r="N1440">
        <v>398</v>
      </c>
      <c r="O1440" t="s">
        <v>29</v>
      </c>
      <c r="P1440" t="s">
        <v>30</v>
      </c>
      <c r="Q1440" t="s">
        <v>213</v>
      </c>
      <c r="R1440">
        <v>29000000</v>
      </c>
      <c r="S1440">
        <v>1999</v>
      </c>
      <c r="T1440">
        <v>6.2</v>
      </c>
      <c r="U1440">
        <v>1.7</v>
      </c>
      <c r="V1440">
        <v>21041732</v>
      </c>
      <c r="W1440" t="s">
        <v>21</v>
      </c>
    </row>
    <row r="1441" spans="1:23" x14ac:dyDescent="0.3">
      <c r="A1441" t="s">
        <v>2105</v>
      </c>
      <c r="B1441">
        <v>98</v>
      </c>
      <c r="C1441">
        <v>129</v>
      </c>
      <c r="D1441">
        <v>48814909</v>
      </c>
      <c r="E1441" t="s">
        <v>242</v>
      </c>
      <c r="F1441" t="s">
        <v>55</v>
      </c>
      <c r="L1441" t="s">
        <v>2145</v>
      </c>
      <c r="M1441">
        <v>89424</v>
      </c>
      <c r="N1441">
        <v>224</v>
      </c>
      <c r="O1441" t="s">
        <v>29</v>
      </c>
      <c r="P1441" t="s">
        <v>30</v>
      </c>
      <c r="Q1441" t="s">
        <v>213</v>
      </c>
      <c r="R1441">
        <v>32000000</v>
      </c>
      <c r="S1441">
        <v>2000</v>
      </c>
      <c r="T1441">
        <v>7.2</v>
      </c>
      <c r="U1441">
        <v>2.2000000000000002</v>
      </c>
      <c r="V1441">
        <v>16814909</v>
      </c>
      <c r="W1441" t="s">
        <v>21</v>
      </c>
    </row>
    <row r="1442" spans="1:23" x14ac:dyDescent="0.3">
      <c r="A1442" t="s">
        <v>2146</v>
      </c>
      <c r="B1442">
        <v>119</v>
      </c>
      <c r="C1442">
        <v>107</v>
      </c>
      <c r="D1442">
        <v>57744720</v>
      </c>
      <c r="E1442" t="s">
        <v>24</v>
      </c>
      <c r="F1442" t="s">
        <v>56</v>
      </c>
      <c r="G1442" t="s">
        <v>35</v>
      </c>
      <c r="L1442" t="s">
        <v>2147</v>
      </c>
      <c r="M1442">
        <v>46961</v>
      </c>
      <c r="N1442">
        <v>132</v>
      </c>
      <c r="O1442" t="s">
        <v>29</v>
      </c>
      <c r="P1442" t="s">
        <v>30</v>
      </c>
      <c r="Q1442" t="s">
        <v>31</v>
      </c>
      <c r="R1442">
        <v>20000000</v>
      </c>
      <c r="S1442">
        <v>2010</v>
      </c>
      <c r="T1442">
        <v>6.2</v>
      </c>
      <c r="U1442">
        <v>1.8</v>
      </c>
      <c r="V1442">
        <v>37744720</v>
      </c>
      <c r="W1442" t="s">
        <v>21</v>
      </c>
    </row>
    <row r="1443" spans="1:23" x14ac:dyDescent="0.3">
      <c r="A1443" t="s">
        <v>2148</v>
      </c>
      <c r="B1443">
        <v>133</v>
      </c>
      <c r="C1443">
        <v>89</v>
      </c>
      <c r="D1443">
        <v>21784432</v>
      </c>
      <c r="E1443" t="s">
        <v>48</v>
      </c>
      <c r="L1443" t="s">
        <v>2149</v>
      </c>
      <c r="M1443">
        <v>37493</v>
      </c>
      <c r="N1443">
        <v>108</v>
      </c>
      <c r="O1443" t="s">
        <v>29</v>
      </c>
      <c r="P1443" t="s">
        <v>30</v>
      </c>
      <c r="Q1443" t="s">
        <v>213</v>
      </c>
      <c r="R1443">
        <v>35000000</v>
      </c>
      <c r="S1443">
        <v>2013</v>
      </c>
      <c r="T1443">
        <v>5.6</v>
      </c>
      <c r="U1443">
        <v>1.5</v>
      </c>
      <c r="V1443">
        <v>-13215568</v>
      </c>
      <c r="W1443" t="s">
        <v>38</v>
      </c>
    </row>
    <row r="1444" spans="1:23" x14ac:dyDescent="0.3">
      <c r="A1444" t="s">
        <v>1734</v>
      </c>
      <c r="B1444">
        <v>88</v>
      </c>
      <c r="C1444">
        <v>113</v>
      </c>
      <c r="D1444">
        <v>37911876</v>
      </c>
      <c r="E1444" t="s">
        <v>24</v>
      </c>
      <c r="F1444" t="s">
        <v>48</v>
      </c>
      <c r="G1444" t="s">
        <v>56</v>
      </c>
      <c r="L1444" t="s">
        <v>2150</v>
      </c>
      <c r="M1444">
        <v>19671</v>
      </c>
      <c r="N1444">
        <v>47</v>
      </c>
      <c r="O1444" t="s">
        <v>29</v>
      </c>
      <c r="P1444" t="s">
        <v>30</v>
      </c>
      <c r="Q1444" t="s">
        <v>31</v>
      </c>
      <c r="R1444">
        <v>32000000</v>
      </c>
      <c r="S1444">
        <v>2011</v>
      </c>
      <c r="T1444">
        <v>4.4000000000000004</v>
      </c>
      <c r="U1444">
        <v>1.9</v>
      </c>
      <c r="V1444">
        <v>5911876</v>
      </c>
      <c r="W1444" t="s">
        <v>21</v>
      </c>
    </row>
    <row r="1445" spans="1:23" x14ac:dyDescent="0.3">
      <c r="A1445" t="s">
        <v>233</v>
      </c>
      <c r="B1445">
        <v>522</v>
      </c>
      <c r="C1445">
        <v>93</v>
      </c>
      <c r="D1445">
        <v>54696902</v>
      </c>
      <c r="E1445" t="s">
        <v>60</v>
      </c>
      <c r="F1445" t="s">
        <v>27</v>
      </c>
      <c r="G1445" t="s">
        <v>35</v>
      </c>
      <c r="L1445" t="s">
        <v>2151</v>
      </c>
      <c r="M1445">
        <v>379462</v>
      </c>
      <c r="N1445">
        <v>571</v>
      </c>
      <c r="O1445" t="s">
        <v>29</v>
      </c>
      <c r="P1445" t="s">
        <v>30</v>
      </c>
      <c r="Q1445" t="s">
        <v>31</v>
      </c>
      <c r="R1445">
        <v>32000000</v>
      </c>
      <c r="S1445">
        <v>2011</v>
      </c>
      <c r="T1445">
        <v>7.5</v>
      </c>
      <c r="U1445">
        <v>1.6</v>
      </c>
      <c r="V1445">
        <v>22696902</v>
      </c>
      <c r="W1445" t="s">
        <v>21</v>
      </c>
    </row>
    <row r="1446" spans="1:23" x14ac:dyDescent="0.3">
      <c r="A1446" t="s">
        <v>1379</v>
      </c>
      <c r="B1446">
        <v>43</v>
      </c>
      <c r="C1446">
        <v>120</v>
      </c>
      <c r="D1446">
        <v>36733909</v>
      </c>
      <c r="E1446" t="s">
        <v>25</v>
      </c>
      <c r="F1446" t="s">
        <v>242</v>
      </c>
      <c r="G1446" t="s">
        <v>55</v>
      </c>
      <c r="H1446" t="s">
        <v>35</v>
      </c>
      <c r="L1446" t="s">
        <v>2152</v>
      </c>
      <c r="M1446">
        <v>38949</v>
      </c>
      <c r="N1446">
        <v>112</v>
      </c>
      <c r="O1446" t="s">
        <v>29</v>
      </c>
      <c r="P1446" t="s">
        <v>30</v>
      </c>
      <c r="Q1446" t="s">
        <v>213</v>
      </c>
      <c r="R1446">
        <v>32000000</v>
      </c>
      <c r="S1446">
        <v>1993</v>
      </c>
      <c r="T1446">
        <v>7.1</v>
      </c>
      <c r="U1446">
        <v>2</v>
      </c>
      <c r="V1446">
        <v>4733909</v>
      </c>
      <c r="W1446" t="s">
        <v>21</v>
      </c>
    </row>
    <row r="1447" spans="1:23" x14ac:dyDescent="0.3">
      <c r="A1447" t="s">
        <v>394</v>
      </c>
      <c r="B1447">
        <v>224</v>
      </c>
      <c r="C1447">
        <v>98</v>
      </c>
      <c r="D1447">
        <v>35063732</v>
      </c>
      <c r="E1447" t="s">
        <v>60</v>
      </c>
      <c r="F1447" t="s">
        <v>35</v>
      </c>
      <c r="L1447" t="s">
        <v>2153</v>
      </c>
      <c r="M1447">
        <v>164608</v>
      </c>
      <c r="N1447">
        <v>383</v>
      </c>
      <c r="O1447" t="s">
        <v>29</v>
      </c>
      <c r="P1447" t="s">
        <v>30</v>
      </c>
      <c r="Q1447" t="s">
        <v>213</v>
      </c>
      <c r="R1447">
        <v>32000000</v>
      </c>
      <c r="S1447">
        <v>2007</v>
      </c>
      <c r="T1447">
        <v>6.4</v>
      </c>
      <c r="U1447">
        <v>1.6</v>
      </c>
      <c r="V1447">
        <v>3063732</v>
      </c>
      <c r="W1447" t="s">
        <v>21</v>
      </c>
    </row>
    <row r="1448" spans="1:23" x14ac:dyDescent="0.3">
      <c r="A1448" t="s">
        <v>1138</v>
      </c>
      <c r="B1448">
        <v>122</v>
      </c>
      <c r="C1448">
        <v>105</v>
      </c>
      <c r="D1448">
        <v>99462</v>
      </c>
      <c r="E1448" t="s">
        <v>24</v>
      </c>
      <c r="F1448" t="s">
        <v>25</v>
      </c>
      <c r="G1448" t="s">
        <v>55</v>
      </c>
      <c r="H1448" t="s">
        <v>49</v>
      </c>
      <c r="L1448" t="s">
        <v>2154</v>
      </c>
      <c r="M1448">
        <v>11347</v>
      </c>
      <c r="N1448">
        <v>28</v>
      </c>
      <c r="O1448" t="s">
        <v>29</v>
      </c>
      <c r="P1448" t="s">
        <v>545</v>
      </c>
      <c r="Q1448" t="s">
        <v>52</v>
      </c>
      <c r="R1448">
        <v>33000000</v>
      </c>
      <c r="S1448">
        <v>2013</v>
      </c>
      <c r="T1448">
        <v>7.1</v>
      </c>
      <c r="U1448">
        <v>1.8</v>
      </c>
      <c r="V1448">
        <v>-32900538</v>
      </c>
      <c r="W1448" t="s">
        <v>38</v>
      </c>
    </row>
    <row r="1449" spans="1:23" x14ac:dyDescent="0.3">
      <c r="A1449" t="s">
        <v>2155</v>
      </c>
      <c r="B1449">
        <v>75</v>
      </c>
      <c r="C1449">
        <v>98</v>
      </c>
      <c r="D1449">
        <v>32701088</v>
      </c>
      <c r="E1449" t="s">
        <v>55</v>
      </c>
      <c r="F1449" t="s">
        <v>49</v>
      </c>
      <c r="G1449" t="s">
        <v>61</v>
      </c>
      <c r="L1449" t="s">
        <v>2156</v>
      </c>
      <c r="M1449">
        <v>10018</v>
      </c>
      <c r="N1449">
        <v>108</v>
      </c>
      <c r="O1449" t="s">
        <v>29</v>
      </c>
      <c r="P1449" t="s">
        <v>30</v>
      </c>
      <c r="Q1449" t="s">
        <v>52</v>
      </c>
      <c r="R1449">
        <v>32000000</v>
      </c>
      <c r="S1449">
        <v>2005</v>
      </c>
      <c r="T1449">
        <v>6.9</v>
      </c>
      <c r="U1449">
        <v>1.6</v>
      </c>
      <c r="V1449">
        <v>701088</v>
      </c>
      <c r="W1449" t="s">
        <v>21</v>
      </c>
    </row>
    <row r="1450" spans="1:23" x14ac:dyDescent="0.3">
      <c r="A1450" t="s">
        <v>1471</v>
      </c>
      <c r="B1450">
        <v>441</v>
      </c>
      <c r="C1450">
        <v>96</v>
      </c>
      <c r="D1450">
        <v>31493782</v>
      </c>
      <c r="E1450" t="s">
        <v>56</v>
      </c>
      <c r="F1450" t="s">
        <v>55</v>
      </c>
      <c r="G1450" t="s">
        <v>35</v>
      </c>
      <c r="L1450" t="s">
        <v>2157</v>
      </c>
      <c r="M1450">
        <v>186606</v>
      </c>
      <c r="N1450">
        <v>1125</v>
      </c>
      <c r="O1450" t="s">
        <v>29</v>
      </c>
      <c r="P1450" t="s">
        <v>30</v>
      </c>
      <c r="Q1450" t="s">
        <v>213</v>
      </c>
      <c r="R1450">
        <v>32000000</v>
      </c>
      <c r="S1450">
        <v>2005</v>
      </c>
      <c r="T1450">
        <v>7.5</v>
      </c>
      <c r="U1450">
        <v>1.6</v>
      </c>
      <c r="V1450">
        <v>-506218</v>
      </c>
      <c r="W1450" t="s">
        <v>38</v>
      </c>
    </row>
    <row r="1451" spans="1:23" x14ac:dyDescent="0.3">
      <c r="A1451" t="s">
        <v>340</v>
      </c>
      <c r="B1451">
        <v>163</v>
      </c>
      <c r="C1451">
        <v>87</v>
      </c>
      <c r="D1451">
        <v>43095600</v>
      </c>
      <c r="E1451" t="s">
        <v>24</v>
      </c>
      <c r="F1451" t="s">
        <v>56</v>
      </c>
      <c r="G1451" t="s">
        <v>35</v>
      </c>
      <c r="L1451" t="s">
        <v>2158</v>
      </c>
      <c r="M1451">
        <v>156267</v>
      </c>
      <c r="N1451">
        <v>340</v>
      </c>
      <c r="O1451" t="s">
        <v>29</v>
      </c>
      <c r="P1451" t="s">
        <v>545</v>
      </c>
      <c r="Q1451" t="s">
        <v>31</v>
      </c>
      <c r="R1451">
        <v>32000000</v>
      </c>
      <c r="S1451">
        <v>2005</v>
      </c>
      <c r="T1451">
        <v>6.3</v>
      </c>
      <c r="U1451">
        <v>1.4</v>
      </c>
      <c r="V1451">
        <v>11095600</v>
      </c>
      <c r="W1451" t="s">
        <v>21</v>
      </c>
    </row>
    <row r="1452" spans="1:23" x14ac:dyDescent="0.3">
      <c r="A1452" t="s">
        <v>43</v>
      </c>
      <c r="B1452">
        <v>63</v>
      </c>
      <c r="C1452">
        <v>107</v>
      </c>
      <c r="D1452">
        <v>18636537</v>
      </c>
      <c r="E1452" t="s">
        <v>24</v>
      </c>
      <c r="F1452" t="s">
        <v>35</v>
      </c>
      <c r="G1452" t="s">
        <v>53</v>
      </c>
      <c r="L1452" t="s">
        <v>2159</v>
      </c>
      <c r="M1452">
        <v>69197</v>
      </c>
      <c r="N1452">
        <v>216</v>
      </c>
      <c r="O1452" t="s">
        <v>29</v>
      </c>
      <c r="P1452" t="s">
        <v>812</v>
      </c>
      <c r="Q1452" t="s">
        <v>213</v>
      </c>
      <c r="R1452">
        <v>32000000</v>
      </c>
      <c r="S1452">
        <v>1995</v>
      </c>
      <c r="T1452">
        <v>6.4</v>
      </c>
      <c r="U1452">
        <v>1.8</v>
      </c>
      <c r="V1452">
        <v>-13363463</v>
      </c>
      <c r="W1452" t="s">
        <v>38</v>
      </c>
    </row>
    <row r="1453" spans="1:23" x14ac:dyDescent="0.3">
      <c r="A1453" t="s">
        <v>1588</v>
      </c>
      <c r="B1453">
        <v>90</v>
      </c>
      <c r="C1453">
        <v>90</v>
      </c>
      <c r="D1453">
        <v>17848322</v>
      </c>
      <c r="E1453" t="s">
        <v>48</v>
      </c>
      <c r="F1453" t="s">
        <v>44</v>
      </c>
      <c r="L1453" t="s">
        <v>2160</v>
      </c>
      <c r="M1453">
        <v>18771</v>
      </c>
      <c r="N1453">
        <v>102</v>
      </c>
      <c r="O1453" t="s">
        <v>29</v>
      </c>
      <c r="P1453" t="s">
        <v>2161</v>
      </c>
      <c r="Q1453" t="s">
        <v>31</v>
      </c>
      <c r="R1453">
        <v>28000000</v>
      </c>
      <c r="S1453">
        <v>2004</v>
      </c>
      <c r="T1453">
        <v>5.9</v>
      </c>
      <c r="U1453">
        <v>1.5</v>
      </c>
      <c r="V1453">
        <v>-10151678</v>
      </c>
      <c r="W1453" t="s">
        <v>38</v>
      </c>
    </row>
    <row r="1454" spans="1:23" x14ac:dyDescent="0.3">
      <c r="A1454" t="s">
        <v>172</v>
      </c>
      <c r="B1454">
        <v>163</v>
      </c>
      <c r="C1454">
        <v>121</v>
      </c>
      <c r="D1454">
        <v>16640210</v>
      </c>
      <c r="E1454" t="s">
        <v>55</v>
      </c>
      <c r="F1454" t="s">
        <v>35</v>
      </c>
      <c r="L1454" t="s">
        <v>2162</v>
      </c>
      <c r="M1454">
        <v>53028</v>
      </c>
      <c r="N1454">
        <v>382</v>
      </c>
      <c r="O1454" t="s">
        <v>29</v>
      </c>
      <c r="P1454" t="s">
        <v>30</v>
      </c>
      <c r="Q1454" t="s">
        <v>213</v>
      </c>
      <c r="R1454">
        <v>55000000</v>
      </c>
      <c r="S1454">
        <v>1999</v>
      </c>
      <c r="T1454">
        <v>6.8</v>
      </c>
      <c r="U1454">
        <v>2</v>
      </c>
      <c r="V1454">
        <v>-38359790</v>
      </c>
      <c r="W1454" t="s">
        <v>38</v>
      </c>
    </row>
    <row r="1455" spans="1:23" x14ac:dyDescent="0.3">
      <c r="A1455" t="s">
        <v>2163</v>
      </c>
      <c r="B1455">
        <v>197</v>
      </c>
      <c r="C1455">
        <v>119</v>
      </c>
      <c r="D1455">
        <v>13763130</v>
      </c>
      <c r="E1455" t="s">
        <v>24</v>
      </c>
      <c r="F1455" t="s">
        <v>56</v>
      </c>
      <c r="G1455" t="s">
        <v>27</v>
      </c>
      <c r="H1455" t="s">
        <v>35</v>
      </c>
      <c r="L1455" t="s">
        <v>2164</v>
      </c>
      <c r="M1455">
        <v>87768</v>
      </c>
      <c r="N1455">
        <v>187</v>
      </c>
      <c r="O1455" t="s">
        <v>29</v>
      </c>
      <c r="P1455" t="s">
        <v>30</v>
      </c>
      <c r="Q1455" t="s">
        <v>213</v>
      </c>
      <c r="R1455">
        <v>32000000</v>
      </c>
      <c r="S1455">
        <v>2010</v>
      </c>
      <c r="T1455">
        <v>6.3</v>
      </c>
      <c r="U1455">
        <v>2</v>
      </c>
      <c r="V1455">
        <v>-18236870</v>
      </c>
      <c r="W1455" t="s">
        <v>38</v>
      </c>
    </row>
    <row r="1456" spans="1:23" x14ac:dyDescent="0.3">
      <c r="A1456" t="s">
        <v>2165</v>
      </c>
      <c r="B1456">
        <v>93</v>
      </c>
      <c r="C1456">
        <v>107</v>
      </c>
      <c r="D1456">
        <v>10956379</v>
      </c>
      <c r="E1456" t="s">
        <v>24</v>
      </c>
      <c r="F1456" t="s">
        <v>55</v>
      </c>
      <c r="G1456" t="s">
        <v>26</v>
      </c>
      <c r="H1456" t="s">
        <v>57</v>
      </c>
      <c r="I1456" t="s">
        <v>35</v>
      </c>
      <c r="L1456" t="s">
        <v>2166</v>
      </c>
      <c r="M1456">
        <v>21506</v>
      </c>
      <c r="N1456">
        <v>364</v>
      </c>
      <c r="O1456" t="s">
        <v>29</v>
      </c>
      <c r="P1456" t="s">
        <v>1877</v>
      </c>
      <c r="Q1456" t="s">
        <v>31</v>
      </c>
      <c r="R1456">
        <v>35000000</v>
      </c>
      <c r="S1456">
        <v>2007</v>
      </c>
      <c r="T1456">
        <v>3.6</v>
      </c>
      <c r="U1456">
        <v>1.8</v>
      </c>
      <c r="V1456">
        <v>-24043621</v>
      </c>
      <c r="W1456" t="s">
        <v>38</v>
      </c>
    </row>
    <row r="1457" spans="1:23" x14ac:dyDescent="0.3">
      <c r="A1457" t="s">
        <v>1897</v>
      </c>
      <c r="B1457">
        <v>15</v>
      </c>
      <c r="C1457">
        <v>110</v>
      </c>
      <c r="D1457">
        <v>4357000</v>
      </c>
      <c r="E1457" t="s">
        <v>48</v>
      </c>
      <c r="F1457" t="s">
        <v>49</v>
      </c>
      <c r="G1457" t="s">
        <v>26</v>
      </c>
      <c r="L1457" t="s">
        <v>2167</v>
      </c>
      <c r="M1457">
        <v>5176</v>
      </c>
      <c r="N1457">
        <v>30</v>
      </c>
      <c r="O1457" t="s">
        <v>29</v>
      </c>
      <c r="P1457" t="s">
        <v>30</v>
      </c>
      <c r="Q1457" t="s">
        <v>52</v>
      </c>
      <c r="R1457">
        <v>30000000</v>
      </c>
      <c r="S1457">
        <v>1996</v>
      </c>
      <c r="T1457">
        <v>5.3</v>
      </c>
      <c r="U1457">
        <v>1.8</v>
      </c>
      <c r="V1457">
        <v>-25643000</v>
      </c>
      <c r="W1457" t="s">
        <v>38</v>
      </c>
    </row>
    <row r="1458" spans="1:23" x14ac:dyDescent="0.3">
      <c r="A1458" t="s">
        <v>2168</v>
      </c>
      <c r="B1458">
        <v>260</v>
      </c>
      <c r="C1458">
        <v>100</v>
      </c>
      <c r="D1458">
        <v>22525921</v>
      </c>
      <c r="E1458" t="s">
        <v>48</v>
      </c>
      <c r="L1458" t="s">
        <v>2169</v>
      </c>
      <c r="M1458">
        <v>60596</v>
      </c>
      <c r="N1458">
        <v>158</v>
      </c>
      <c r="O1458" t="s">
        <v>29</v>
      </c>
      <c r="P1458" t="s">
        <v>30</v>
      </c>
      <c r="Q1458" t="s">
        <v>31</v>
      </c>
      <c r="R1458">
        <v>30000000</v>
      </c>
      <c r="S1458">
        <v>2013</v>
      </c>
      <c r="T1458">
        <v>5.9</v>
      </c>
      <c r="U1458">
        <v>1.7</v>
      </c>
      <c r="V1458">
        <v>-7474079</v>
      </c>
      <c r="W1458" t="s">
        <v>38</v>
      </c>
    </row>
    <row r="1459" spans="1:23" x14ac:dyDescent="0.3">
      <c r="A1459" t="s">
        <v>507</v>
      </c>
      <c r="B1459">
        <v>18</v>
      </c>
      <c r="C1459">
        <v>75</v>
      </c>
      <c r="D1459">
        <v>3562749</v>
      </c>
      <c r="E1459" t="s">
        <v>47</v>
      </c>
      <c r="F1459" t="s">
        <v>48</v>
      </c>
      <c r="G1459" t="s">
        <v>49</v>
      </c>
      <c r="H1459" t="s">
        <v>26</v>
      </c>
      <c r="I1459" t="s">
        <v>50</v>
      </c>
      <c r="L1459" t="s">
        <v>2170</v>
      </c>
      <c r="M1459">
        <v>5600</v>
      </c>
      <c r="N1459">
        <v>49</v>
      </c>
      <c r="O1459" t="s">
        <v>29</v>
      </c>
      <c r="P1459" t="s">
        <v>30</v>
      </c>
      <c r="Q1459" t="s">
        <v>118</v>
      </c>
      <c r="R1459">
        <v>32000000</v>
      </c>
      <c r="S1459">
        <v>1997</v>
      </c>
      <c r="T1459">
        <v>6.9</v>
      </c>
      <c r="U1459">
        <v>1.2</v>
      </c>
      <c r="V1459">
        <v>-28437251</v>
      </c>
      <c r="W1459" t="s">
        <v>38</v>
      </c>
    </row>
    <row r="1460" spans="1:23" x14ac:dyDescent="0.3">
      <c r="A1460" t="s">
        <v>2171</v>
      </c>
      <c r="B1460">
        <v>70</v>
      </c>
      <c r="C1460">
        <v>132</v>
      </c>
      <c r="D1460">
        <v>2899970</v>
      </c>
      <c r="E1460" t="s">
        <v>55</v>
      </c>
      <c r="L1460" t="s">
        <v>2172</v>
      </c>
      <c r="M1460">
        <v>8039</v>
      </c>
      <c r="N1460">
        <v>161</v>
      </c>
      <c r="O1460" t="s">
        <v>29</v>
      </c>
      <c r="P1460" t="s">
        <v>30</v>
      </c>
      <c r="Q1460" t="s">
        <v>213</v>
      </c>
      <c r="R1460">
        <v>32000000</v>
      </c>
      <c r="S1460">
        <v>1999</v>
      </c>
      <c r="T1460">
        <v>6.9</v>
      </c>
      <c r="U1460">
        <v>2.2000000000000002</v>
      </c>
      <c r="V1460">
        <v>-29100030</v>
      </c>
      <c r="W1460" t="s">
        <v>38</v>
      </c>
    </row>
    <row r="1461" spans="1:23" x14ac:dyDescent="0.3">
      <c r="A1461" t="s">
        <v>445</v>
      </c>
      <c r="B1461">
        <v>183</v>
      </c>
      <c r="C1461">
        <v>105</v>
      </c>
      <c r="D1461">
        <v>1304837</v>
      </c>
      <c r="E1461" t="s">
        <v>55</v>
      </c>
      <c r="F1461" t="s">
        <v>60</v>
      </c>
      <c r="G1461" t="s">
        <v>35</v>
      </c>
      <c r="L1461" t="s">
        <v>2173</v>
      </c>
      <c r="M1461">
        <v>21481</v>
      </c>
      <c r="N1461">
        <v>175</v>
      </c>
      <c r="O1461" t="s">
        <v>29</v>
      </c>
      <c r="P1461" t="s">
        <v>30</v>
      </c>
      <c r="Q1461" t="s">
        <v>213</v>
      </c>
      <c r="R1461">
        <v>32000000</v>
      </c>
      <c r="S1461">
        <v>2006</v>
      </c>
      <c r="T1461">
        <v>6.1</v>
      </c>
      <c r="U1461">
        <v>1.8</v>
      </c>
      <c r="V1461">
        <v>-30695163</v>
      </c>
      <c r="W1461" t="s">
        <v>38</v>
      </c>
    </row>
    <row r="1462" spans="1:23" x14ac:dyDescent="0.3">
      <c r="A1462" t="s">
        <v>1309</v>
      </c>
      <c r="B1462">
        <v>261</v>
      </c>
      <c r="C1462">
        <v>289</v>
      </c>
      <c r="D1462">
        <v>78800000</v>
      </c>
      <c r="E1462" t="s">
        <v>55</v>
      </c>
      <c r="F1462" t="s">
        <v>58</v>
      </c>
      <c r="L1462" t="s">
        <v>2174</v>
      </c>
      <c r="M1462">
        <v>450676</v>
      </c>
      <c r="N1462">
        <v>983</v>
      </c>
      <c r="O1462" t="s">
        <v>29</v>
      </c>
      <c r="P1462" t="s">
        <v>30</v>
      </c>
      <c r="Q1462" t="s">
        <v>213</v>
      </c>
      <c r="R1462">
        <v>31500000</v>
      </c>
      <c r="S1462">
        <v>1979</v>
      </c>
      <c r="T1462">
        <v>8.5</v>
      </c>
      <c r="U1462">
        <v>4.8</v>
      </c>
      <c r="V1462">
        <v>47300000</v>
      </c>
      <c r="W1462" t="s">
        <v>21</v>
      </c>
    </row>
    <row r="1463" spans="1:23" x14ac:dyDescent="0.3">
      <c r="A1463" t="s">
        <v>2175</v>
      </c>
      <c r="B1463">
        <v>167</v>
      </c>
      <c r="C1463">
        <v>102</v>
      </c>
      <c r="D1463">
        <v>17797316</v>
      </c>
      <c r="E1463" t="s">
        <v>48</v>
      </c>
      <c r="F1463" t="s">
        <v>44</v>
      </c>
      <c r="L1463" t="s">
        <v>2176</v>
      </c>
      <c r="M1463">
        <v>50523</v>
      </c>
      <c r="N1463">
        <v>113</v>
      </c>
      <c r="O1463" t="s">
        <v>29</v>
      </c>
      <c r="P1463" t="s">
        <v>30</v>
      </c>
      <c r="Q1463" t="s">
        <v>213</v>
      </c>
      <c r="R1463">
        <v>32000000</v>
      </c>
      <c r="S1463">
        <v>2010</v>
      </c>
      <c r="T1463">
        <v>6.3</v>
      </c>
      <c r="U1463">
        <v>1.7</v>
      </c>
      <c r="V1463">
        <v>-14202684</v>
      </c>
      <c r="W1463" t="s">
        <v>38</v>
      </c>
    </row>
    <row r="1464" spans="1:23" x14ac:dyDescent="0.3">
      <c r="A1464" t="s">
        <v>1208</v>
      </c>
      <c r="B1464">
        <v>42</v>
      </c>
      <c r="C1464">
        <v>143</v>
      </c>
      <c r="D1464">
        <v>82528097</v>
      </c>
      <c r="E1464" t="s">
        <v>55</v>
      </c>
      <c r="F1464" t="s">
        <v>59</v>
      </c>
      <c r="L1464" t="s">
        <v>2177</v>
      </c>
      <c r="M1464">
        <v>30230</v>
      </c>
      <c r="N1464">
        <v>154</v>
      </c>
      <c r="O1464" t="s">
        <v>29</v>
      </c>
      <c r="P1464" t="s">
        <v>30</v>
      </c>
      <c r="Q1464" t="s">
        <v>52</v>
      </c>
      <c r="R1464">
        <v>6500000</v>
      </c>
      <c r="S1464">
        <v>1995</v>
      </c>
      <c r="T1464">
        <v>7.3</v>
      </c>
      <c r="U1464">
        <v>2.4</v>
      </c>
      <c r="V1464">
        <v>76028097</v>
      </c>
      <c r="W1464" t="s">
        <v>21</v>
      </c>
    </row>
    <row r="1465" spans="1:23" x14ac:dyDescent="0.3">
      <c r="A1465" t="s">
        <v>2178</v>
      </c>
      <c r="B1465">
        <v>130</v>
      </c>
      <c r="C1465">
        <v>113</v>
      </c>
      <c r="D1465">
        <v>14268533</v>
      </c>
      <c r="E1465" t="s">
        <v>24</v>
      </c>
      <c r="F1465" t="s">
        <v>56</v>
      </c>
      <c r="G1465" t="s">
        <v>55</v>
      </c>
      <c r="H1465" t="s">
        <v>60</v>
      </c>
      <c r="I1465" t="s">
        <v>27</v>
      </c>
      <c r="J1465" t="s">
        <v>35</v>
      </c>
      <c r="L1465" t="s">
        <v>2179</v>
      </c>
      <c r="M1465">
        <v>17319</v>
      </c>
      <c r="N1465">
        <v>100</v>
      </c>
      <c r="O1465" t="s">
        <v>29</v>
      </c>
      <c r="P1465" t="s">
        <v>37</v>
      </c>
      <c r="Q1465" t="s">
        <v>213</v>
      </c>
      <c r="R1465">
        <v>31500000</v>
      </c>
      <c r="S1465">
        <v>2016</v>
      </c>
      <c r="T1465">
        <v>6.3</v>
      </c>
      <c r="U1465">
        <v>1.9</v>
      </c>
      <c r="V1465">
        <v>-17231467</v>
      </c>
      <c r="W1465" t="s">
        <v>38</v>
      </c>
    </row>
    <row r="1466" spans="1:23" x14ac:dyDescent="0.3">
      <c r="A1466" t="s">
        <v>621</v>
      </c>
      <c r="B1466">
        <v>66</v>
      </c>
      <c r="C1466">
        <v>161</v>
      </c>
      <c r="D1466">
        <v>87100000</v>
      </c>
      <c r="E1466" t="s">
        <v>242</v>
      </c>
      <c r="F1466" t="s">
        <v>55</v>
      </c>
      <c r="G1466" t="s">
        <v>44</v>
      </c>
      <c r="L1466" t="s">
        <v>2180</v>
      </c>
      <c r="M1466">
        <v>52339</v>
      </c>
      <c r="N1466">
        <v>200</v>
      </c>
      <c r="O1466" t="s">
        <v>29</v>
      </c>
      <c r="P1466" t="s">
        <v>30</v>
      </c>
      <c r="Q1466" t="s">
        <v>52</v>
      </c>
      <c r="R1466">
        <v>31000000</v>
      </c>
      <c r="S1466">
        <v>1985</v>
      </c>
      <c r="T1466">
        <v>7.2</v>
      </c>
      <c r="U1466">
        <v>2.7</v>
      </c>
      <c r="V1466">
        <v>56100000</v>
      </c>
      <c r="W1466" t="s">
        <v>21</v>
      </c>
    </row>
    <row r="1467" spans="1:23" x14ac:dyDescent="0.3">
      <c r="A1467" t="s">
        <v>158</v>
      </c>
      <c r="B1467">
        <v>449</v>
      </c>
      <c r="C1467">
        <v>138</v>
      </c>
      <c r="D1467">
        <v>93749203</v>
      </c>
      <c r="E1467" t="s">
        <v>55</v>
      </c>
      <c r="F1467" t="s">
        <v>35</v>
      </c>
      <c r="L1467" t="s">
        <v>2181</v>
      </c>
      <c r="M1467">
        <v>264047</v>
      </c>
      <c r="N1467">
        <v>491</v>
      </c>
      <c r="O1467" t="s">
        <v>29</v>
      </c>
      <c r="P1467" t="s">
        <v>30</v>
      </c>
      <c r="Q1467" t="s">
        <v>213</v>
      </c>
      <c r="R1467">
        <v>31000000</v>
      </c>
      <c r="S1467">
        <v>2012</v>
      </c>
      <c r="T1467">
        <v>7.3</v>
      </c>
      <c r="U1467">
        <v>2.2999999999999998</v>
      </c>
      <c r="V1467">
        <v>62749203</v>
      </c>
      <c r="W1467" t="s">
        <v>21</v>
      </c>
    </row>
    <row r="1468" spans="1:23" x14ac:dyDescent="0.3">
      <c r="A1468" t="s">
        <v>2182</v>
      </c>
      <c r="B1468">
        <v>121</v>
      </c>
      <c r="C1468">
        <v>126</v>
      </c>
      <c r="D1468">
        <v>62700000</v>
      </c>
      <c r="E1468" t="s">
        <v>24</v>
      </c>
      <c r="F1468" t="s">
        <v>25</v>
      </c>
      <c r="G1468" t="s">
        <v>27</v>
      </c>
      <c r="H1468" t="s">
        <v>35</v>
      </c>
      <c r="L1468" t="s">
        <v>2183</v>
      </c>
      <c r="M1468">
        <v>69534</v>
      </c>
      <c r="N1468">
        <v>294</v>
      </c>
      <c r="O1468" t="s">
        <v>29</v>
      </c>
      <c r="P1468" t="s">
        <v>37</v>
      </c>
      <c r="Q1468" t="s">
        <v>52</v>
      </c>
      <c r="R1468">
        <v>34000000</v>
      </c>
      <c r="S1468">
        <v>1979</v>
      </c>
      <c r="T1468">
        <v>6.3</v>
      </c>
      <c r="U1468">
        <v>2.1</v>
      </c>
      <c r="V1468">
        <v>28700000</v>
      </c>
      <c r="W1468" t="s">
        <v>21</v>
      </c>
    </row>
    <row r="1469" spans="1:23" x14ac:dyDescent="0.3">
      <c r="A1469" t="s">
        <v>1465</v>
      </c>
      <c r="B1469">
        <v>536</v>
      </c>
      <c r="C1469">
        <v>99</v>
      </c>
      <c r="D1469">
        <v>59073773</v>
      </c>
      <c r="E1469" t="s">
        <v>25</v>
      </c>
      <c r="F1469" t="s">
        <v>48</v>
      </c>
      <c r="G1469" t="s">
        <v>56</v>
      </c>
      <c r="H1469" t="s">
        <v>55</v>
      </c>
      <c r="L1469" t="s">
        <v>2184</v>
      </c>
      <c r="M1469">
        <v>475518</v>
      </c>
      <c r="N1469">
        <v>644</v>
      </c>
      <c r="O1469" t="s">
        <v>29</v>
      </c>
      <c r="P1469" t="s">
        <v>30</v>
      </c>
      <c r="Q1469" t="s">
        <v>213</v>
      </c>
      <c r="R1469">
        <v>25000000</v>
      </c>
      <c r="S1469">
        <v>2014</v>
      </c>
      <c r="T1469">
        <v>8.1</v>
      </c>
      <c r="U1469">
        <v>1.6</v>
      </c>
      <c r="V1469">
        <v>34073773</v>
      </c>
      <c r="W1469" t="s">
        <v>21</v>
      </c>
    </row>
    <row r="1470" spans="1:23" x14ac:dyDescent="0.3">
      <c r="A1470" t="s">
        <v>1955</v>
      </c>
      <c r="B1470">
        <v>135</v>
      </c>
      <c r="C1470">
        <v>101</v>
      </c>
      <c r="D1470">
        <v>24185781</v>
      </c>
      <c r="E1470" t="s">
        <v>55</v>
      </c>
      <c r="F1470" t="s">
        <v>60</v>
      </c>
      <c r="L1470" t="s">
        <v>2185</v>
      </c>
      <c r="M1470">
        <v>30339</v>
      </c>
      <c r="N1470">
        <v>268</v>
      </c>
      <c r="O1470" t="s">
        <v>29</v>
      </c>
      <c r="P1470" t="s">
        <v>30</v>
      </c>
      <c r="Q1470" t="s">
        <v>31</v>
      </c>
      <c r="R1470">
        <v>31000000</v>
      </c>
      <c r="S1470">
        <v>2001</v>
      </c>
      <c r="T1470">
        <v>6.9</v>
      </c>
      <c r="U1470">
        <v>1.7</v>
      </c>
      <c r="V1470">
        <v>-6814219</v>
      </c>
      <c r="W1470" t="s">
        <v>38</v>
      </c>
    </row>
    <row r="1471" spans="1:23" x14ac:dyDescent="0.3">
      <c r="A1471" t="s">
        <v>1379</v>
      </c>
      <c r="B1471">
        <v>74</v>
      </c>
      <c r="C1471">
        <v>103</v>
      </c>
      <c r="D1471">
        <v>53133888</v>
      </c>
      <c r="E1471" t="s">
        <v>48</v>
      </c>
      <c r="F1471" t="s">
        <v>26</v>
      </c>
      <c r="G1471" t="s">
        <v>57</v>
      </c>
      <c r="H1471" t="s">
        <v>35</v>
      </c>
      <c r="L1471" t="s">
        <v>2186</v>
      </c>
      <c r="M1471">
        <v>50389</v>
      </c>
      <c r="N1471">
        <v>136</v>
      </c>
      <c r="O1471" t="s">
        <v>29</v>
      </c>
      <c r="P1471" t="s">
        <v>30</v>
      </c>
      <c r="Q1471" t="s">
        <v>31</v>
      </c>
      <c r="R1471">
        <v>31000000</v>
      </c>
      <c r="S1471">
        <v>1990</v>
      </c>
      <c r="T1471">
        <v>6.3</v>
      </c>
      <c r="U1471">
        <v>1.7</v>
      </c>
      <c r="V1471">
        <v>22133888</v>
      </c>
      <c r="W1471" t="s">
        <v>21</v>
      </c>
    </row>
    <row r="1472" spans="1:23" x14ac:dyDescent="0.3">
      <c r="A1472" t="s">
        <v>940</v>
      </c>
      <c r="B1472">
        <v>168</v>
      </c>
      <c r="C1472">
        <v>118</v>
      </c>
      <c r="D1472">
        <v>44983704</v>
      </c>
      <c r="E1472" t="s">
        <v>56</v>
      </c>
      <c r="F1472" t="s">
        <v>55</v>
      </c>
      <c r="G1472" t="s">
        <v>60</v>
      </c>
      <c r="H1472" t="s">
        <v>27</v>
      </c>
      <c r="I1472" t="s">
        <v>35</v>
      </c>
      <c r="L1472" t="s">
        <v>2187</v>
      </c>
      <c r="M1472">
        <v>81866</v>
      </c>
      <c r="N1472">
        <v>510</v>
      </c>
      <c r="O1472" t="s">
        <v>29</v>
      </c>
      <c r="P1472" t="s">
        <v>30</v>
      </c>
      <c r="Q1472" t="s">
        <v>31</v>
      </c>
      <c r="R1472">
        <v>31000000</v>
      </c>
      <c r="S1472">
        <v>2000</v>
      </c>
      <c r="T1472">
        <v>7.3</v>
      </c>
      <c r="U1472">
        <v>2</v>
      </c>
      <c r="V1472">
        <v>13983704</v>
      </c>
      <c r="W1472" t="s">
        <v>21</v>
      </c>
    </row>
    <row r="1473" spans="1:23" x14ac:dyDescent="0.3">
      <c r="A1473" t="s">
        <v>2188</v>
      </c>
      <c r="B1473">
        <v>204</v>
      </c>
      <c r="C1473">
        <v>99</v>
      </c>
      <c r="D1473">
        <v>58879132</v>
      </c>
      <c r="E1473" t="s">
        <v>25</v>
      </c>
      <c r="F1473" t="s">
        <v>48</v>
      </c>
      <c r="L1473" t="s">
        <v>2189</v>
      </c>
      <c r="M1473">
        <v>66123</v>
      </c>
      <c r="N1473">
        <v>219</v>
      </c>
      <c r="O1473" t="s">
        <v>29</v>
      </c>
      <c r="P1473" t="s">
        <v>30</v>
      </c>
      <c r="Q1473" t="s">
        <v>213</v>
      </c>
      <c r="R1473">
        <v>31000000</v>
      </c>
      <c r="S1473">
        <v>2015</v>
      </c>
      <c r="T1473">
        <v>6.1</v>
      </c>
      <c r="U1473">
        <v>1.6</v>
      </c>
      <c r="V1473">
        <v>27879132</v>
      </c>
      <c r="W1473" t="s">
        <v>21</v>
      </c>
    </row>
    <row r="1474" spans="1:23" x14ac:dyDescent="0.3">
      <c r="A1474" t="s">
        <v>87</v>
      </c>
      <c r="B1474">
        <v>96</v>
      </c>
      <c r="C1474">
        <v>105</v>
      </c>
      <c r="D1474">
        <v>72077000</v>
      </c>
      <c r="E1474" t="s">
        <v>48</v>
      </c>
      <c r="F1474" t="s">
        <v>56</v>
      </c>
      <c r="G1474" t="s">
        <v>35</v>
      </c>
      <c r="L1474" t="s">
        <v>2190</v>
      </c>
      <c r="M1474">
        <v>62986</v>
      </c>
      <c r="N1474">
        <v>150</v>
      </c>
      <c r="O1474" t="s">
        <v>29</v>
      </c>
      <c r="P1474" t="s">
        <v>30</v>
      </c>
      <c r="Q1474" t="s">
        <v>213</v>
      </c>
      <c r="R1474">
        <v>30250000</v>
      </c>
      <c r="S1474">
        <v>1995</v>
      </c>
      <c r="T1474">
        <v>6.9</v>
      </c>
      <c r="U1474">
        <v>1.8</v>
      </c>
      <c r="V1474">
        <v>41827000</v>
      </c>
      <c r="W1474" t="s">
        <v>21</v>
      </c>
    </row>
    <row r="1475" spans="1:23" x14ac:dyDescent="0.3">
      <c r="A1475" t="s">
        <v>85</v>
      </c>
      <c r="B1475">
        <v>223</v>
      </c>
      <c r="C1475">
        <v>113</v>
      </c>
      <c r="D1475">
        <v>170684505</v>
      </c>
      <c r="E1475" t="s">
        <v>48</v>
      </c>
      <c r="F1475" t="s">
        <v>56</v>
      </c>
      <c r="G1475" t="s">
        <v>50</v>
      </c>
      <c r="L1475" t="s">
        <v>2191</v>
      </c>
      <c r="M1475">
        <v>172080</v>
      </c>
      <c r="N1475">
        <v>1017</v>
      </c>
      <c r="O1475" t="s">
        <v>29</v>
      </c>
      <c r="P1475" t="s">
        <v>30</v>
      </c>
      <c r="Q1475" t="s">
        <v>31</v>
      </c>
      <c r="R1475">
        <v>45000000</v>
      </c>
      <c r="S1475">
        <v>2002</v>
      </c>
      <c r="T1475">
        <v>7.2</v>
      </c>
      <c r="U1475">
        <v>1.9</v>
      </c>
      <c r="V1475">
        <v>125684505</v>
      </c>
      <c r="W1475" t="s">
        <v>21</v>
      </c>
    </row>
    <row r="1476" spans="1:23" x14ac:dyDescent="0.3">
      <c r="A1476" t="s">
        <v>614</v>
      </c>
      <c r="B1476">
        <v>112</v>
      </c>
      <c r="C1476">
        <v>93</v>
      </c>
      <c r="D1476">
        <v>163479795</v>
      </c>
      <c r="E1476" t="s">
        <v>48</v>
      </c>
      <c r="F1476" t="s">
        <v>55</v>
      </c>
      <c r="L1476" t="s">
        <v>2192</v>
      </c>
      <c r="M1476">
        <v>161858</v>
      </c>
      <c r="N1476">
        <v>289</v>
      </c>
      <c r="O1476" t="s">
        <v>29</v>
      </c>
      <c r="P1476" t="s">
        <v>30</v>
      </c>
      <c r="Q1476" t="s">
        <v>31</v>
      </c>
      <c r="R1476">
        <v>34200000</v>
      </c>
      <c r="S1476">
        <v>1999</v>
      </c>
      <c r="T1476">
        <v>6.4</v>
      </c>
      <c r="U1476">
        <v>1.6</v>
      </c>
      <c r="V1476">
        <v>129279795</v>
      </c>
      <c r="W1476" t="s">
        <v>21</v>
      </c>
    </row>
    <row r="1477" spans="1:23" x14ac:dyDescent="0.3">
      <c r="A1477" t="s">
        <v>2193</v>
      </c>
      <c r="B1477">
        <v>142</v>
      </c>
      <c r="C1477">
        <v>108</v>
      </c>
      <c r="D1477">
        <v>145096820</v>
      </c>
      <c r="E1477" t="s">
        <v>48</v>
      </c>
      <c r="L1477" t="s">
        <v>2194</v>
      </c>
      <c r="M1477">
        <v>200260</v>
      </c>
      <c r="N1477">
        <v>431</v>
      </c>
      <c r="O1477" t="s">
        <v>29</v>
      </c>
      <c r="P1477" t="s">
        <v>30</v>
      </c>
      <c r="Q1477" t="s">
        <v>213</v>
      </c>
      <c r="R1477">
        <v>30000000</v>
      </c>
      <c r="S1477">
        <v>2001</v>
      </c>
      <c r="T1477">
        <v>6.4</v>
      </c>
      <c r="U1477">
        <v>1.8</v>
      </c>
      <c r="V1477">
        <v>115096820</v>
      </c>
      <c r="W1477" t="s">
        <v>21</v>
      </c>
    </row>
    <row r="1478" spans="1:23" x14ac:dyDescent="0.3">
      <c r="A1478" t="s">
        <v>126</v>
      </c>
      <c r="B1478">
        <v>166</v>
      </c>
      <c r="C1478">
        <v>74</v>
      </c>
      <c r="D1478">
        <v>191796233</v>
      </c>
      <c r="E1478" t="s">
        <v>25</v>
      </c>
      <c r="F1478" t="s">
        <v>47</v>
      </c>
      <c r="G1478" t="s">
        <v>48</v>
      </c>
      <c r="H1478" t="s">
        <v>49</v>
      </c>
      <c r="I1478" t="s">
        <v>26</v>
      </c>
      <c r="L1478" t="s">
        <v>2195</v>
      </c>
      <c r="M1478">
        <v>623757</v>
      </c>
      <c r="N1478">
        <v>391</v>
      </c>
      <c r="O1478" t="s">
        <v>29</v>
      </c>
      <c r="P1478" t="s">
        <v>30</v>
      </c>
      <c r="Q1478" t="s">
        <v>118</v>
      </c>
      <c r="R1478">
        <v>30000000</v>
      </c>
      <c r="S1478">
        <v>1995</v>
      </c>
      <c r="T1478">
        <v>8.3000000000000007</v>
      </c>
      <c r="U1478">
        <v>1.2</v>
      </c>
      <c r="V1478">
        <v>161796233</v>
      </c>
      <c r="W1478" t="s">
        <v>21</v>
      </c>
    </row>
    <row r="1479" spans="1:23" x14ac:dyDescent="0.3">
      <c r="A1479" t="s">
        <v>462</v>
      </c>
      <c r="B1479">
        <v>114</v>
      </c>
      <c r="C1479">
        <v>116</v>
      </c>
      <c r="D1479">
        <v>121248145</v>
      </c>
      <c r="E1479" t="s">
        <v>24</v>
      </c>
      <c r="F1479" t="s">
        <v>25</v>
      </c>
      <c r="G1479" t="s">
        <v>56</v>
      </c>
      <c r="H1479" t="s">
        <v>35</v>
      </c>
      <c r="L1479" t="s">
        <v>2196</v>
      </c>
      <c r="M1479">
        <v>260981</v>
      </c>
      <c r="N1479">
        <v>373</v>
      </c>
      <c r="O1479" t="s">
        <v>29</v>
      </c>
      <c r="P1479" t="s">
        <v>30</v>
      </c>
      <c r="Q1479" t="s">
        <v>213</v>
      </c>
      <c r="R1479">
        <v>25000000</v>
      </c>
      <c r="S1479">
        <v>1994</v>
      </c>
      <c r="T1479">
        <v>7.2</v>
      </c>
      <c r="U1479">
        <v>1.9</v>
      </c>
      <c r="V1479">
        <v>96248145</v>
      </c>
      <c r="W1479" t="s">
        <v>21</v>
      </c>
    </row>
    <row r="1480" spans="1:23" x14ac:dyDescent="0.3">
      <c r="A1480" t="s">
        <v>2197</v>
      </c>
      <c r="B1480">
        <v>214</v>
      </c>
      <c r="C1480">
        <v>104</v>
      </c>
      <c r="D1480">
        <v>125014030</v>
      </c>
      <c r="E1480" t="s">
        <v>55</v>
      </c>
      <c r="F1480" t="s">
        <v>44</v>
      </c>
      <c r="L1480" t="s">
        <v>2198</v>
      </c>
      <c r="M1480">
        <v>145852</v>
      </c>
      <c r="N1480">
        <v>164</v>
      </c>
      <c r="O1480" t="s">
        <v>29</v>
      </c>
      <c r="P1480" t="s">
        <v>30</v>
      </c>
      <c r="Q1480" t="s">
        <v>31</v>
      </c>
      <c r="R1480">
        <v>30000000</v>
      </c>
      <c r="S1480">
        <v>2012</v>
      </c>
      <c r="T1480">
        <v>6.8</v>
      </c>
      <c r="U1480">
        <v>1.7</v>
      </c>
      <c r="V1480">
        <v>95014030</v>
      </c>
      <c r="W1480" t="s">
        <v>21</v>
      </c>
    </row>
    <row r="1481" spans="1:23" x14ac:dyDescent="0.3">
      <c r="A1481" t="s">
        <v>2199</v>
      </c>
      <c r="B1481">
        <v>126</v>
      </c>
      <c r="C1481">
        <v>106</v>
      </c>
      <c r="D1481">
        <v>11854694</v>
      </c>
      <c r="E1481" t="s">
        <v>55</v>
      </c>
      <c r="L1481" t="s">
        <v>2200</v>
      </c>
      <c r="M1481">
        <v>14281</v>
      </c>
      <c r="N1481">
        <v>64</v>
      </c>
      <c r="O1481" t="s">
        <v>29</v>
      </c>
      <c r="P1481" t="s">
        <v>30</v>
      </c>
      <c r="Q1481" t="s">
        <v>52</v>
      </c>
      <c r="R1481">
        <v>31000000</v>
      </c>
      <c r="S1481">
        <v>2010</v>
      </c>
      <c r="T1481">
        <v>6.5</v>
      </c>
      <c r="U1481">
        <v>1.8</v>
      </c>
      <c r="V1481">
        <v>-19145306</v>
      </c>
      <c r="W1481" t="s">
        <v>38</v>
      </c>
    </row>
    <row r="1482" spans="1:23" x14ac:dyDescent="0.3">
      <c r="A1482" t="s">
        <v>2127</v>
      </c>
      <c r="B1482">
        <v>157</v>
      </c>
      <c r="C1482">
        <v>120</v>
      </c>
      <c r="D1482">
        <v>115648585</v>
      </c>
      <c r="E1482" t="s">
        <v>242</v>
      </c>
      <c r="F1482" t="s">
        <v>55</v>
      </c>
      <c r="G1482" t="s">
        <v>61</v>
      </c>
      <c r="L1482" t="s">
        <v>2201</v>
      </c>
      <c r="M1482">
        <v>160776</v>
      </c>
      <c r="N1482">
        <v>402</v>
      </c>
      <c r="O1482" t="s">
        <v>29</v>
      </c>
      <c r="P1482" t="s">
        <v>30</v>
      </c>
      <c r="Q1482" t="s">
        <v>52</v>
      </c>
      <c r="R1482">
        <v>30000000</v>
      </c>
      <c r="S1482">
        <v>2000</v>
      </c>
      <c r="T1482">
        <v>7.8</v>
      </c>
      <c r="U1482">
        <v>2</v>
      </c>
      <c r="V1482">
        <v>85648585</v>
      </c>
      <c r="W1482" t="s">
        <v>21</v>
      </c>
    </row>
    <row r="1483" spans="1:23" x14ac:dyDescent="0.3">
      <c r="A1483" t="s">
        <v>390</v>
      </c>
      <c r="B1483">
        <v>104</v>
      </c>
      <c r="C1483">
        <v>135</v>
      </c>
      <c r="D1483">
        <v>122012643</v>
      </c>
      <c r="E1483" t="s">
        <v>24</v>
      </c>
      <c r="F1483" t="s">
        <v>25</v>
      </c>
      <c r="G1483" t="s">
        <v>35</v>
      </c>
      <c r="L1483" t="s">
        <v>2202</v>
      </c>
      <c r="M1483">
        <v>143696</v>
      </c>
      <c r="N1483">
        <v>241</v>
      </c>
      <c r="O1483" t="s">
        <v>29</v>
      </c>
      <c r="P1483" t="s">
        <v>30</v>
      </c>
      <c r="Q1483" t="s">
        <v>52</v>
      </c>
      <c r="R1483">
        <v>30000000</v>
      </c>
      <c r="S1483">
        <v>1990</v>
      </c>
      <c r="T1483">
        <v>7.6</v>
      </c>
      <c r="U1483">
        <v>2.2000000000000002</v>
      </c>
      <c r="V1483">
        <v>92012643</v>
      </c>
      <c r="W1483" t="s">
        <v>21</v>
      </c>
    </row>
    <row r="1484" spans="1:23" x14ac:dyDescent="0.3">
      <c r="A1484" t="s">
        <v>1909</v>
      </c>
      <c r="B1484">
        <v>304</v>
      </c>
      <c r="C1484">
        <v>132</v>
      </c>
      <c r="D1484">
        <v>116631310</v>
      </c>
      <c r="E1484" t="s">
        <v>242</v>
      </c>
      <c r="F1484" t="s">
        <v>55</v>
      </c>
      <c r="L1484" t="s">
        <v>2203</v>
      </c>
      <c r="M1484">
        <v>87665</v>
      </c>
      <c r="N1484">
        <v>323</v>
      </c>
      <c r="O1484" t="s">
        <v>29</v>
      </c>
      <c r="P1484" t="s">
        <v>30</v>
      </c>
      <c r="Q1484" t="s">
        <v>31</v>
      </c>
      <c r="R1484">
        <v>30000000</v>
      </c>
      <c r="S1484">
        <v>2013</v>
      </c>
      <c r="T1484">
        <v>7.2</v>
      </c>
      <c r="U1484">
        <v>2.2000000000000002</v>
      </c>
      <c r="V1484">
        <v>86631310</v>
      </c>
      <c r="W1484" t="s">
        <v>21</v>
      </c>
    </row>
    <row r="1485" spans="1:23" x14ac:dyDescent="0.3">
      <c r="A1485" t="s">
        <v>1370</v>
      </c>
      <c r="B1485">
        <v>191</v>
      </c>
      <c r="C1485">
        <v>92</v>
      </c>
      <c r="D1485">
        <v>114324072</v>
      </c>
      <c r="E1485" t="s">
        <v>48</v>
      </c>
      <c r="F1485" t="s">
        <v>61</v>
      </c>
      <c r="L1485" t="s">
        <v>2204</v>
      </c>
      <c r="M1485">
        <v>185338</v>
      </c>
      <c r="N1485">
        <v>392</v>
      </c>
      <c r="O1485" t="s">
        <v>29</v>
      </c>
      <c r="P1485" t="s">
        <v>30</v>
      </c>
      <c r="Q1485" t="s">
        <v>31</v>
      </c>
      <c r="R1485">
        <v>20000000</v>
      </c>
      <c r="S1485">
        <v>2004</v>
      </c>
      <c r="T1485">
        <v>6.7</v>
      </c>
      <c r="U1485">
        <v>1.5</v>
      </c>
      <c r="V1485">
        <v>94324072</v>
      </c>
      <c r="W1485" t="s">
        <v>21</v>
      </c>
    </row>
    <row r="1486" spans="1:23" x14ac:dyDescent="0.3">
      <c r="A1486" t="s">
        <v>87</v>
      </c>
      <c r="B1486">
        <v>55</v>
      </c>
      <c r="C1486">
        <v>99</v>
      </c>
      <c r="D1486">
        <v>113502246</v>
      </c>
      <c r="E1486" t="s">
        <v>48</v>
      </c>
      <c r="F1486" t="s">
        <v>26</v>
      </c>
      <c r="L1486" t="s">
        <v>2205</v>
      </c>
      <c r="M1486">
        <v>96607</v>
      </c>
      <c r="N1486">
        <v>125</v>
      </c>
      <c r="O1486" t="s">
        <v>29</v>
      </c>
      <c r="P1486" t="s">
        <v>30</v>
      </c>
      <c r="Q1486" t="s">
        <v>31</v>
      </c>
      <c r="R1486">
        <v>38000000</v>
      </c>
      <c r="S1486">
        <v>1991</v>
      </c>
      <c r="T1486">
        <v>6.8</v>
      </c>
      <c r="U1486">
        <v>1.6</v>
      </c>
      <c r="V1486">
        <v>75502246</v>
      </c>
      <c r="W1486" t="s">
        <v>21</v>
      </c>
    </row>
    <row r="1487" spans="1:23" x14ac:dyDescent="0.3">
      <c r="A1487" t="s">
        <v>1350</v>
      </c>
      <c r="B1487">
        <v>59</v>
      </c>
      <c r="C1487">
        <v>90</v>
      </c>
      <c r="D1487">
        <v>108360000</v>
      </c>
      <c r="E1487" t="s">
        <v>25</v>
      </c>
      <c r="F1487" t="s">
        <v>48</v>
      </c>
      <c r="L1487" t="s">
        <v>2206</v>
      </c>
      <c r="M1487">
        <v>160321</v>
      </c>
      <c r="N1487">
        <v>178</v>
      </c>
      <c r="O1487" t="s">
        <v>29</v>
      </c>
      <c r="P1487" t="s">
        <v>30</v>
      </c>
      <c r="Q1487" t="s">
        <v>31</v>
      </c>
      <c r="R1487">
        <v>30000000</v>
      </c>
      <c r="S1487">
        <v>1995</v>
      </c>
      <c r="T1487">
        <v>6.3</v>
      </c>
      <c r="U1487">
        <v>1.5</v>
      </c>
      <c r="V1487">
        <v>78360000</v>
      </c>
      <c r="W1487" t="s">
        <v>21</v>
      </c>
    </row>
    <row r="1488" spans="1:23" x14ac:dyDescent="0.3">
      <c r="A1488" t="s">
        <v>898</v>
      </c>
      <c r="B1488">
        <v>108</v>
      </c>
      <c r="C1488">
        <v>111</v>
      </c>
      <c r="D1488">
        <v>108244774</v>
      </c>
      <c r="E1488" t="s">
        <v>48</v>
      </c>
      <c r="F1488" t="s">
        <v>49</v>
      </c>
      <c r="G1488" t="s">
        <v>44</v>
      </c>
      <c r="L1488" t="s">
        <v>2207</v>
      </c>
      <c r="M1488">
        <v>94049</v>
      </c>
      <c r="N1488">
        <v>301</v>
      </c>
      <c r="O1488" t="s">
        <v>29</v>
      </c>
      <c r="P1488" t="s">
        <v>30</v>
      </c>
      <c r="Q1488" t="s">
        <v>118</v>
      </c>
      <c r="R1488">
        <v>37000000</v>
      </c>
      <c r="S1488">
        <v>2001</v>
      </c>
      <c r="T1488">
        <v>6.2</v>
      </c>
      <c r="U1488">
        <v>1.8</v>
      </c>
      <c r="V1488">
        <v>71244774</v>
      </c>
      <c r="W1488" t="s">
        <v>21</v>
      </c>
    </row>
    <row r="1489" spans="1:23" x14ac:dyDescent="0.3">
      <c r="A1489" t="s">
        <v>2036</v>
      </c>
      <c r="B1489">
        <v>50</v>
      </c>
      <c r="C1489">
        <v>103</v>
      </c>
      <c r="D1489">
        <v>105444419</v>
      </c>
      <c r="E1489" t="s">
        <v>48</v>
      </c>
      <c r="L1489" t="s">
        <v>2208</v>
      </c>
      <c r="M1489">
        <v>31817</v>
      </c>
      <c r="N1489">
        <v>117</v>
      </c>
      <c r="O1489" t="s">
        <v>29</v>
      </c>
      <c r="P1489" t="s">
        <v>30</v>
      </c>
      <c r="Q1489" t="s">
        <v>52</v>
      </c>
      <c r="R1489">
        <v>26000000</v>
      </c>
      <c r="S1489">
        <v>1996</v>
      </c>
      <c r="T1489">
        <v>6.2</v>
      </c>
      <c r="U1489">
        <v>1.7</v>
      </c>
      <c r="V1489">
        <v>79444419</v>
      </c>
      <c r="W1489" t="s">
        <v>21</v>
      </c>
    </row>
    <row r="1490" spans="1:23" x14ac:dyDescent="0.3">
      <c r="A1490" t="s">
        <v>219</v>
      </c>
      <c r="B1490">
        <v>216</v>
      </c>
      <c r="C1490">
        <v>127</v>
      </c>
      <c r="D1490">
        <v>100125340</v>
      </c>
      <c r="E1490" t="s">
        <v>56</v>
      </c>
      <c r="F1490" t="s">
        <v>55</v>
      </c>
      <c r="G1490" t="s">
        <v>60</v>
      </c>
      <c r="H1490" t="s">
        <v>35</v>
      </c>
      <c r="L1490" t="s">
        <v>2209</v>
      </c>
      <c r="M1490">
        <v>1023511</v>
      </c>
      <c r="N1490">
        <v>1080</v>
      </c>
      <c r="O1490" t="s">
        <v>29</v>
      </c>
      <c r="P1490" t="s">
        <v>30</v>
      </c>
      <c r="Q1490" t="s">
        <v>213</v>
      </c>
      <c r="R1490">
        <v>33000000</v>
      </c>
      <c r="S1490">
        <v>1995</v>
      </c>
      <c r="T1490">
        <v>8.6</v>
      </c>
      <c r="U1490">
        <v>2.1</v>
      </c>
      <c r="V1490">
        <v>67125340</v>
      </c>
      <c r="W1490" t="s">
        <v>21</v>
      </c>
    </row>
    <row r="1491" spans="1:23" x14ac:dyDescent="0.3">
      <c r="A1491" t="s">
        <v>410</v>
      </c>
      <c r="B1491">
        <v>472</v>
      </c>
      <c r="C1491">
        <v>112</v>
      </c>
      <c r="D1491">
        <v>115646235</v>
      </c>
      <c r="E1491" t="s">
        <v>24</v>
      </c>
      <c r="F1491" t="s">
        <v>27</v>
      </c>
      <c r="G1491" t="s">
        <v>35</v>
      </c>
      <c r="L1491" t="s">
        <v>2210</v>
      </c>
      <c r="M1491">
        <v>531737</v>
      </c>
      <c r="N1491">
        <v>1262</v>
      </c>
      <c r="O1491" t="s">
        <v>29</v>
      </c>
      <c r="P1491" t="s">
        <v>2211</v>
      </c>
      <c r="Q1491" t="s">
        <v>213</v>
      </c>
      <c r="R1491">
        <v>30000000</v>
      </c>
      <c r="S1491">
        <v>2009</v>
      </c>
      <c r="T1491">
        <v>8</v>
      </c>
      <c r="U1491">
        <v>1.9</v>
      </c>
      <c r="V1491">
        <v>85646235</v>
      </c>
      <c r="W1491" t="s">
        <v>21</v>
      </c>
    </row>
    <row r="1492" spans="1:23" x14ac:dyDescent="0.3">
      <c r="A1492" t="s">
        <v>2212</v>
      </c>
      <c r="B1492">
        <v>89</v>
      </c>
      <c r="C1492">
        <v>87</v>
      </c>
      <c r="D1492">
        <v>85416609</v>
      </c>
      <c r="E1492" t="s">
        <v>25</v>
      </c>
      <c r="F1492" t="s">
        <v>47</v>
      </c>
      <c r="G1492" t="s">
        <v>48</v>
      </c>
      <c r="H1492" t="s">
        <v>49</v>
      </c>
      <c r="I1492" t="s">
        <v>26</v>
      </c>
      <c r="L1492" t="s">
        <v>2213</v>
      </c>
      <c r="M1492">
        <v>58906</v>
      </c>
      <c r="N1492">
        <v>186</v>
      </c>
      <c r="O1492" t="s">
        <v>29</v>
      </c>
      <c r="P1492" t="s">
        <v>30</v>
      </c>
      <c r="Q1492" t="s">
        <v>52</v>
      </c>
      <c r="R1492">
        <v>30000000</v>
      </c>
      <c r="S1492">
        <v>2004</v>
      </c>
      <c r="T1492">
        <v>7</v>
      </c>
      <c r="U1492">
        <v>1.4</v>
      </c>
      <c r="V1492">
        <v>55416609</v>
      </c>
      <c r="W1492" t="s">
        <v>21</v>
      </c>
    </row>
    <row r="1493" spans="1:23" x14ac:dyDescent="0.3">
      <c r="A1493" t="s">
        <v>1004</v>
      </c>
      <c r="B1493">
        <v>229</v>
      </c>
      <c r="C1493">
        <v>138</v>
      </c>
      <c r="D1493">
        <v>90135191</v>
      </c>
      <c r="E1493" t="s">
        <v>56</v>
      </c>
      <c r="F1493" t="s">
        <v>55</v>
      </c>
      <c r="G1493" t="s">
        <v>60</v>
      </c>
      <c r="H1493" t="s">
        <v>35</v>
      </c>
      <c r="L1493" t="s">
        <v>2214</v>
      </c>
      <c r="M1493">
        <v>338415</v>
      </c>
      <c r="N1493">
        <v>935</v>
      </c>
      <c r="O1493" t="s">
        <v>29</v>
      </c>
      <c r="P1493" t="s">
        <v>30</v>
      </c>
      <c r="Q1493" t="s">
        <v>213</v>
      </c>
      <c r="R1493">
        <v>25000000</v>
      </c>
      <c r="S1493">
        <v>2003</v>
      </c>
      <c r="T1493">
        <v>8</v>
      </c>
      <c r="U1493">
        <v>2.2999999999999998</v>
      </c>
      <c r="V1493">
        <v>65135191</v>
      </c>
      <c r="W1493" t="s">
        <v>21</v>
      </c>
    </row>
    <row r="1494" spans="1:23" x14ac:dyDescent="0.3">
      <c r="A1494" t="s">
        <v>1004</v>
      </c>
      <c r="B1494">
        <v>268</v>
      </c>
      <c r="C1494">
        <v>132</v>
      </c>
      <c r="D1494">
        <v>100422786</v>
      </c>
      <c r="E1494" t="s">
        <v>55</v>
      </c>
      <c r="F1494" t="s">
        <v>61</v>
      </c>
      <c r="L1494" t="s">
        <v>2215</v>
      </c>
      <c r="M1494">
        <v>482064</v>
      </c>
      <c r="N1494">
        <v>1106</v>
      </c>
      <c r="O1494" t="s">
        <v>29</v>
      </c>
      <c r="P1494" t="s">
        <v>30</v>
      </c>
      <c r="Q1494" t="s">
        <v>31</v>
      </c>
      <c r="R1494">
        <v>30000000</v>
      </c>
      <c r="S1494">
        <v>2004</v>
      </c>
      <c r="T1494">
        <v>8.1</v>
      </c>
      <c r="U1494">
        <v>2.2000000000000002</v>
      </c>
      <c r="V1494">
        <v>70422786</v>
      </c>
      <c r="W1494" t="s">
        <v>21</v>
      </c>
    </row>
    <row r="1495" spans="1:23" x14ac:dyDescent="0.3">
      <c r="A1495" t="s">
        <v>1151</v>
      </c>
      <c r="B1495">
        <v>145</v>
      </c>
      <c r="C1495">
        <v>103</v>
      </c>
      <c r="D1495">
        <v>106694016</v>
      </c>
      <c r="E1495" t="s">
        <v>48</v>
      </c>
      <c r="F1495" t="s">
        <v>56</v>
      </c>
      <c r="L1495" t="s">
        <v>2216</v>
      </c>
      <c r="M1495">
        <v>123940</v>
      </c>
      <c r="N1495">
        <v>337</v>
      </c>
      <c r="O1495" t="s">
        <v>29</v>
      </c>
      <c r="P1495" t="s">
        <v>30</v>
      </c>
      <c r="Q1495" t="s">
        <v>213</v>
      </c>
      <c r="R1495">
        <v>30000000</v>
      </c>
      <c r="S1495">
        <v>1999</v>
      </c>
      <c r="T1495">
        <v>6.7</v>
      </c>
      <c r="U1495">
        <v>1.7</v>
      </c>
      <c r="V1495">
        <v>76694016</v>
      </c>
      <c r="W1495" t="s">
        <v>21</v>
      </c>
    </row>
    <row r="1496" spans="1:23" x14ac:dyDescent="0.3">
      <c r="A1496" t="s">
        <v>1738</v>
      </c>
      <c r="B1496">
        <v>177</v>
      </c>
      <c r="C1496">
        <v>123</v>
      </c>
      <c r="D1496">
        <v>64286</v>
      </c>
      <c r="E1496" t="s">
        <v>55</v>
      </c>
      <c r="F1496" t="s">
        <v>44</v>
      </c>
      <c r="L1496" t="s">
        <v>2217</v>
      </c>
      <c r="M1496">
        <v>396396</v>
      </c>
      <c r="N1496">
        <v>1111</v>
      </c>
      <c r="O1496" t="s">
        <v>29</v>
      </c>
      <c r="P1496" t="s">
        <v>30</v>
      </c>
      <c r="Q1496" t="s">
        <v>31</v>
      </c>
      <c r="R1496">
        <v>29000000</v>
      </c>
      <c r="S1496">
        <v>2004</v>
      </c>
      <c r="T1496">
        <v>7.9</v>
      </c>
      <c r="U1496">
        <v>2</v>
      </c>
      <c r="V1496">
        <v>-28935714</v>
      </c>
      <c r="W1496" t="s">
        <v>38</v>
      </c>
    </row>
    <row r="1497" spans="1:23" x14ac:dyDescent="0.3">
      <c r="A1497" t="s">
        <v>1697</v>
      </c>
      <c r="B1497">
        <v>175</v>
      </c>
      <c r="C1497">
        <v>111</v>
      </c>
      <c r="D1497">
        <v>76806312</v>
      </c>
      <c r="E1497" t="s">
        <v>48</v>
      </c>
      <c r="F1497" t="s">
        <v>44</v>
      </c>
      <c r="L1497" t="s">
        <v>2218</v>
      </c>
      <c r="M1497">
        <v>124501</v>
      </c>
      <c r="N1497">
        <v>154</v>
      </c>
      <c r="O1497" t="s">
        <v>29</v>
      </c>
      <c r="P1497" t="s">
        <v>30</v>
      </c>
      <c r="Q1497" t="s">
        <v>31</v>
      </c>
      <c r="R1497">
        <v>30000000</v>
      </c>
      <c r="S1497">
        <v>2008</v>
      </c>
      <c r="T1497">
        <v>6.1</v>
      </c>
      <c r="U1497">
        <v>1.8</v>
      </c>
      <c r="V1497">
        <v>46806312</v>
      </c>
      <c r="W1497" t="s">
        <v>21</v>
      </c>
    </row>
    <row r="1498" spans="1:23" x14ac:dyDescent="0.3">
      <c r="A1498" t="s">
        <v>481</v>
      </c>
      <c r="B1498">
        <v>131</v>
      </c>
      <c r="C1498">
        <v>102</v>
      </c>
      <c r="D1498">
        <v>79566871</v>
      </c>
      <c r="E1498" t="s">
        <v>48</v>
      </c>
      <c r="F1498" t="s">
        <v>55</v>
      </c>
      <c r="G1498" t="s">
        <v>49</v>
      </c>
      <c r="H1498" t="s">
        <v>59</v>
      </c>
      <c r="I1498" t="s">
        <v>44</v>
      </c>
      <c r="L1498" t="s">
        <v>2219</v>
      </c>
      <c r="M1498">
        <v>31760</v>
      </c>
      <c r="N1498">
        <v>140</v>
      </c>
      <c r="O1498" t="s">
        <v>29</v>
      </c>
      <c r="P1498" t="s">
        <v>30</v>
      </c>
      <c r="Q1498" t="s">
        <v>118</v>
      </c>
      <c r="R1498">
        <v>30000000</v>
      </c>
      <c r="S1498">
        <v>2009</v>
      </c>
      <c r="T1498">
        <v>4.2</v>
      </c>
      <c r="U1498">
        <v>1.7</v>
      </c>
      <c r="V1498">
        <v>49566871</v>
      </c>
      <c r="W1498" t="s">
        <v>21</v>
      </c>
    </row>
    <row r="1499" spans="1:23" x14ac:dyDescent="0.3">
      <c r="A1499" t="s">
        <v>2220</v>
      </c>
      <c r="B1499">
        <v>41</v>
      </c>
      <c r="C1499">
        <v>78</v>
      </c>
      <c r="D1499">
        <v>76501438</v>
      </c>
      <c r="E1499" t="s">
        <v>25</v>
      </c>
      <c r="F1499" t="s">
        <v>47</v>
      </c>
      <c r="G1499" t="s">
        <v>48</v>
      </c>
      <c r="H1499" t="s">
        <v>49</v>
      </c>
      <c r="I1499" t="s">
        <v>44</v>
      </c>
      <c r="L1499" t="s">
        <v>2221</v>
      </c>
      <c r="M1499">
        <v>8146</v>
      </c>
      <c r="N1499">
        <v>49</v>
      </c>
      <c r="O1499" t="s">
        <v>29</v>
      </c>
      <c r="P1499" t="s">
        <v>244</v>
      </c>
      <c r="Q1499" t="s">
        <v>118</v>
      </c>
      <c r="R1499">
        <v>30000000</v>
      </c>
      <c r="S1499">
        <v>2000</v>
      </c>
      <c r="T1499">
        <v>6.1</v>
      </c>
      <c r="U1499">
        <v>1.3</v>
      </c>
      <c r="V1499">
        <v>46501438</v>
      </c>
      <c r="W1499" t="s">
        <v>21</v>
      </c>
    </row>
    <row r="1500" spans="1:23" x14ac:dyDescent="0.3">
      <c r="A1500" t="s">
        <v>1664</v>
      </c>
      <c r="B1500">
        <v>30</v>
      </c>
      <c r="C1500">
        <v>132</v>
      </c>
      <c r="D1500">
        <v>74787599</v>
      </c>
      <c r="E1500" t="s">
        <v>55</v>
      </c>
      <c r="F1500" t="s">
        <v>44</v>
      </c>
      <c r="L1500" t="s">
        <v>2222</v>
      </c>
      <c r="M1500">
        <v>12549</v>
      </c>
      <c r="N1500">
        <v>109</v>
      </c>
      <c r="O1500" t="s">
        <v>29</v>
      </c>
      <c r="P1500" t="s">
        <v>30</v>
      </c>
      <c r="Q1500" t="s">
        <v>213</v>
      </c>
      <c r="R1500">
        <v>30000000</v>
      </c>
      <c r="S1500">
        <v>1991</v>
      </c>
      <c r="T1500">
        <v>6.6</v>
      </c>
      <c r="U1500">
        <v>2.2000000000000002</v>
      </c>
      <c r="V1500">
        <v>44787599</v>
      </c>
      <c r="W1500" t="s">
        <v>21</v>
      </c>
    </row>
    <row r="1501" spans="1:23" x14ac:dyDescent="0.3">
      <c r="A1501" t="s">
        <v>313</v>
      </c>
      <c r="B1501">
        <v>57</v>
      </c>
      <c r="C1501">
        <v>133</v>
      </c>
      <c r="D1501">
        <v>66528842</v>
      </c>
      <c r="E1501" t="s">
        <v>55</v>
      </c>
      <c r="F1501" t="s">
        <v>44</v>
      </c>
      <c r="G1501" t="s">
        <v>58</v>
      </c>
      <c r="H1501" t="s">
        <v>53</v>
      </c>
      <c r="L1501" t="s">
        <v>2223</v>
      </c>
      <c r="M1501">
        <v>112175</v>
      </c>
      <c r="N1501">
        <v>329</v>
      </c>
      <c r="O1501" t="s">
        <v>29</v>
      </c>
      <c r="P1501" t="s">
        <v>30</v>
      </c>
      <c r="Q1501" t="s">
        <v>213</v>
      </c>
      <c r="R1501">
        <v>30000000</v>
      </c>
      <c r="S1501">
        <v>1994</v>
      </c>
      <c r="T1501">
        <v>7.5</v>
      </c>
      <c r="U1501">
        <v>2.2000000000000002</v>
      </c>
      <c r="V1501">
        <v>36528842</v>
      </c>
      <c r="W1501" t="s">
        <v>21</v>
      </c>
    </row>
    <row r="1502" spans="1:23" x14ac:dyDescent="0.3">
      <c r="A1502" t="s">
        <v>2224</v>
      </c>
      <c r="B1502">
        <v>391</v>
      </c>
      <c r="C1502">
        <v>108</v>
      </c>
      <c r="D1502">
        <v>83813460</v>
      </c>
      <c r="E1502" t="s">
        <v>55</v>
      </c>
      <c r="F1502" t="s">
        <v>44</v>
      </c>
      <c r="L1502" t="s">
        <v>2225</v>
      </c>
      <c r="M1502">
        <v>270238</v>
      </c>
      <c r="N1502">
        <v>452</v>
      </c>
      <c r="O1502" t="s">
        <v>29</v>
      </c>
      <c r="P1502" t="s">
        <v>30</v>
      </c>
      <c r="Q1502" t="s">
        <v>213</v>
      </c>
      <c r="R1502">
        <v>25000000</v>
      </c>
      <c r="S1502">
        <v>2009</v>
      </c>
      <c r="T1502">
        <v>7.4</v>
      </c>
      <c r="U1502">
        <v>1.8</v>
      </c>
      <c r="V1502">
        <v>58813460</v>
      </c>
      <c r="W1502" t="s">
        <v>21</v>
      </c>
    </row>
    <row r="1503" spans="1:23" x14ac:dyDescent="0.3">
      <c r="A1503" t="s">
        <v>2226</v>
      </c>
      <c r="B1503">
        <v>217</v>
      </c>
      <c r="C1503">
        <v>125</v>
      </c>
      <c r="D1503">
        <v>65010106</v>
      </c>
      <c r="E1503" t="s">
        <v>48</v>
      </c>
      <c r="F1503" t="s">
        <v>55</v>
      </c>
      <c r="L1503" t="s">
        <v>2227</v>
      </c>
      <c r="M1503">
        <v>107557</v>
      </c>
      <c r="N1503">
        <v>612</v>
      </c>
      <c r="O1503" t="s">
        <v>29</v>
      </c>
      <c r="P1503" t="s">
        <v>30</v>
      </c>
      <c r="Q1503" t="s">
        <v>213</v>
      </c>
      <c r="R1503">
        <v>30000000</v>
      </c>
      <c r="S1503">
        <v>2002</v>
      </c>
      <c r="T1503">
        <v>7.2</v>
      </c>
      <c r="U1503">
        <v>2.1</v>
      </c>
      <c r="V1503">
        <v>35010106</v>
      </c>
      <c r="W1503" t="s">
        <v>21</v>
      </c>
    </row>
    <row r="1504" spans="1:23" x14ac:dyDescent="0.3">
      <c r="A1504" t="s">
        <v>2228</v>
      </c>
      <c r="B1504">
        <v>452</v>
      </c>
      <c r="C1504">
        <v>98</v>
      </c>
      <c r="D1504">
        <v>66359959</v>
      </c>
      <c r="E1504" t="s">
        <v>48</v>
      </c>
      <c r="F1504" t="s">
        <v>57</v>
      </c>
      <c r="G1504" t="s">
        <v>44</v>
      </c>
      <c r="L1504" t="s">
        <v>2229</v>
      </c>
      <c r="M1504">
        <v>184641</v>
      </c>
      <c r="N1504">
        <v>326</v>
      </c>
      <c r="O1504" t="s">
        <v>29</v>
      </c>
      <c r="P1504" t="s">
        <v>30</v>
      </c>
      <c r="Q1504" t="s">
        <v>31</v>
      </c>
      <c r="R1504">
        <v>35000000</v>
      </c>
      <c r="S1504">
        <v>2013</v>
      </c>
      <c r="T1504">
        <v>6.9</v>
      </c>
      <c r="U1504">
        <v>1.6</v>
      </c>
      <c r="V1504">
        <v>31359959</v>
      </c>
      <c r="W1504" t="s">
        <v>21</v>
      </c>
    </row>
    <row r="1505" spans="1:23" x14ac:dyDescent="0.3">
      <c r="A1505" t="s">
        <v>2230</v>
      </c>
      <c r="B1505">
        <v>589</v>
      </c>
      <c r="C1505">
        <v>119</v>
      </c>
      <c r="D1505">
        <v>66468315</v>
      </c>
      <c r="E1505" t="s">
        <v>24</v>
      </c>
      <c r="F1505" t="s">
        <v>56</v>
      </c>
      <c r="G1505" t="s">
        <v>55</v>
      </c>
      <c r="H1505" t="s">
        <v>27</v>
      </c>
      <c r="I1505" t="s">
        <v>35</v>
      </c>
      <c r="L1505" t="s">
        <v>2231</v>
      </c>
      <c r="M1505">
        <v>428916</v>
      </c>
      <c r="N1505">
        <v>667</v>
      </c>
      <c r="O1505" t="s">
        <v>29</v>
      </c>
      <c r="P1505" t="s">
        <v>30</v>
      </c>
      <c r="Q1505" t="s">
        <v>213</v>
      </c>
      <c r="R1505">
        <v>30000000</v>
      </c>
      <c r="S1505">
        <v>2012</v>
      </c>
      <c r="T1505">
        <v>7.4</v>
      </c>
      <c r="U1505">
        <v>2</v>
      </c>
      <c r="V1505">
        <v>36468315</v>
      </c>
      <c r="W1505" t="s">
        <v>21</v>
      </c>
    </row>
    <row r="1506" spans="1:23" x14ac:dyDescent="0.3">
      <c r="A1506" t="s">
        <v>97</v>
      </c>
      <c r="B1506">
        <v>61</v>
      </c>
      <c r="C1506">
        <v>87</v>
      </c>
      <c r="D1506">
        <v>64172251</v>
      </c>
      <c r="E1506" t="s">
        <v>48</v>
      </c>
      <c r="F1506" t="s">
        <v>26</v>
      </c>
      <c r="L1506" t="s">
        <v>2232</v>
      </c>
      <c r="M1506">
        <v>19079</v>
      </c>
      <c r="N1506">
        <v>122</v>
      </c>
      <c r="O1506" t="s">
        <v>29</v>
      </c>
      <c r="P1506" t="s">
        <v>30</v>
      </c>
      <c r="Q1506" t="s">
        <v>31</v>
      </c>
      <c r="R1506">
        <v>30000000</v>
      </c>
      <c r="S1506">
        <v>2001</v>
      </c>
      <c r="T1506">
        <v>5.4</v>
      </c>
      <c r="U1506">
        <v>1.4</v>
      </c>
      <c r="V1506">
        <v>34172251</v>
      </c>
      <c r="W1506" t="s">
        <v>21</v>
      </c>
    </row>
    <row r="1507" spans="1:23" x14ac:dyDescent="0.3">
      <c r="A1507" t="s">
        <v>2233</v>
      </c>
      <c r="B1507">
        <v>79</v>
      </c>
      <c r="C1507">
        <v>91</v>
      </c>
      <c r="D1507">
        <v>66600000</v>
      </c>
      <c r="E1507" t="s">
        <v>48</v>
      </c>
      <c r="F1507" t="s">
        <v>55</v>
      </c>
      <c r="G1507" t="s">
        <v>49</v>
      </c>
      <c r="L1507" t="s">
        <v>2234</v>
      </c>
      <c r="M1507">
        <v>94435</v>
      </c>
      <c r="N1507">
        <v>182</v>
      </c>
      <c r="O1507" t="s">
        <v>29</v>
      </c>
      <c r="P1507" t="s">
        <v>143</v>
      </c>
      <c r="Q1507" t="s">
        <v>118</v>
      </c>
      <c r="R1507">
        <v>30000000</v>
      </c>
      <c r="S1507">
        <v>1995</v>
      </c>
      <c r="T1507">
        <v>6.8</v>
      </c>
      <c r="U1507">
        <v>1.5</v>
      </c>
      <c r="V1507">
        <v>36600000</v>
      </c>
      <c r="W1507" t="s">
        <v>21</v>
      </c>
    </row>
    <row r="1508" spans="1:23" x14ac:dyDescent="0.3">
      <c r="A1508" t="s">
        <v>1068</v>
      </c>
      <c r="B1508">
        <v>234</v>
      </c>
      <c r="C1508">
        <v>100</v>
      </c>
      <c r="D1508">
        <v>63536011</v>
      </c>
      <c r="E1508" t="s">
        <v>48</v>
      </c>
      <c r="F1508" t="s">
        <v>55</v>
      </c>
      <c r="G1508" t="s">
        <v>44</v>
      </c>
      <c r="L1508" t="s">
        <v>2235</v>
      </c>
      <c r="M1508">
        <v>34258</v>
      </c>
      <c r="N1508">
        <v>178</v>
      </c>
      <c r="O1508" t="s">
        <v>29</v>
      </c>
      <c r="P1508" t="s">
        <v>30</v>
      </c>
      <c r="Q1508" t="s">
        <v>31</v>
      </c>
      <c r="R1508">
        <v>30000000</v>
      </c>
      <c r="S1508">
        <v>2012</v>
      </c>
      <c r="T1508">
        <v>6.3</v>
      </c>
      <c r="U1508">
        <v>1.7</v>
      </c>
      <c r="V1508">
        <v>33536011</v>
      </c>
      <c r="W1508" t="s">
        <v>21</v>
      </c>
    </row>
    <row r="1509" spans="1:23" x14ac:dyDescent="0.3">
      <c r="A1509" t="s">
        <v>1998</v>
      </c>
      <c r="B1509">
        <v>253</v>
      </c>
      <c r="C1509">
        <v>118</v>
      </c>
      <c r="D1509">
        <v>62877175</v>
      </c>
      <c r="E1509" t="s">
        <v>48</v>
      </c>
      <c r="F1509" t="s">
        <v>55</v>
      </c>
      <c r="G1509" t="s">
        <v>44</v>
      </c>
      <c r="L1509" t="s">
        <v>2236</v>
      </c>
      <c r="M1509">
        <v>217507</v>
      </c>
      <c r="N1509">
        <v>325</v>
      </c>
      <c r="O1509" t="s">
        <v>29</v>
      </c>
      <c r="P1509" t="s">
        <v>30</v>
      </c>
      <c r="Q1509" t="s">
        <v>213</v>
      </c>
      <c r="R1509">
        <v>30000000</v>
      </c>
      <c r="S1509">
        <v>2008</v>
      </c>
      <c r="T1509">
        <v>7.2</v>
      </c>
      <c r="U1509">
        <v>2</v>
      </c>
      <c r="V1509">
        <v>32877175</v>
      </c>
      <c r="W1509" t="s">
        <v>21</v>
      </c>
    </row>
    <row r="1510" spans="1:23" x14ac:dyDescent="0.3">
      <c r="A1510" t="s">
        <v>803</v>
      </c>
      <c r="B1510">
        <v>123</v>
      </c>
      <c r="C1510">
        <v>109</v>
      </c>
      <c r="D1510">
        <v>74484168</v>
      </c>
      <c r="E1510" t="s">
        <v>24</v>
      </c>
      <c r="F1510" t="s">
        <v>56</v>
      </c>
      <c r="G1510" t="s">
        <v>55</v>
      </c>
      <c r="H1510" t="s">
        <v>60</v>
      </c>
      <c r="I1510" t="s">
        <v>35</v>
      </c>
      <c r="L1510" t="s">
        <v>2237</v>
      </c>
      <c r="M1510">
        <v>109894</v>
      </c>
      <c r="N1510">
        <v>340</v>
      </c>
      <c r="O1510" t="s">
        <v>29</v>
      </c>
      <c r="P1510" t="s">
        <v>30</v>
      </c>
      <c r="Q1510" t="s">
        <v>213</v>
      </c>
      <c r="R1510">
        <v>45000000</v>
      </c>
      <c r="S1510">
        <v>2005</v>
      </c>
      <c r="T1510">
        <v>6.9</v>
      </c>
      <c r="U1510">
        <v>1.8</v>
      </c>
      <c r="V1510">
        <v>29484168</v>
      </c>
      <c r="W1510" t="s">
        <v>21</v>
      </c>
    </row>
    <row r="1511" spans="1:23" x14ac:dyDescent="0.3">
      <c r="A1511" t="s">
        <v>2238</v>
      </c>
      <c r="B1511">
        <v>145</v>
      </c>
      <c r="C1511">
        <v>99</v>
      </c>
      <c r="D1511">
        <v>60269340</v>
      </c>
      <c r="E1511" t="s">
        <v>48</v>
      </c>
      <c r="F1511" t="s">
        <v>44</v>
      </c>
      <c r="L1511" t="s">
        <v>2239</v>
      </c>
      <c r="M1511">
        <v>34079</v>
      </c>
      <c r="N1511">
        <v>97</v>
      </c>
      <c r="O1511" t="s">
        <v>29</v>
      </c>
      <c r="P1511" t="s">
        <v>30</v>
      </c>
      <c r="Q1511" t="s">
        <v>31</v>
      </c>
      <c r="R1511">
        <v>30000000</v>
      </c>
      <c r="S1511">
        <v>2008</v>
      </c>
      <c r="T1511">
        <v>6</v>
      </c>
      <c r="U1511">
        <v>1.6</v>
      </c>
      <c r="V1511">
        <v>30269340</v>
      </c>
      <c r="W1511" t="s">
        <v>21</v>
      </c>
    </row>
    <row r="1512" spans="1:23" x14ac:dyDescent="0.3">
      <c r="A1512" t="s">
        <v>2240</v>
      </c>
      <c r="B1512">
        <v>65</v>
      </c>
      <c r="C1512">
        <v>114</v>
      </c>
      <c r="D1512">
        <v>60033780</v>
      </c>
      <c r="E1512" t="s">
        <v>55</v>
      </c>
      <c r="F1512" t="s">
        <v>44</v>
      </c>
      <c r="L1512" t="s">
        <v>2241</v>
      </c>
      <c r="M1512">
        <v>18973</v>
      </c>
      <c r="N1512">
        <v>162</v>
      </c>
      <c r="O1512" t="s">
        <v>29</v>
      </c>
      <c r="P1512" t="s">
        <v>30</v>
      </c>
      <c r="Q1512" t="s">
        <v>31</v>
      </c>
      <c r="R1512">
        <v>30000000</v>
      </c>
      <c r="S1512">
        <v>1998</v>
      </c>
      <c r="T1512">
        <v>5.9</v>
      </c>
      <c r="U1512">
        <v>1.9</v>
      </c>
      <c r="V1512">
        <v>30033780</v>
      </c>
      <c r="W1512" t="s">
        <v>21</v>
      </c>
    </row>
    <row r="1513" spans="1:23" x14ac:dyDescent="0.3">
      <c r="A1513" t="s">
        <v>2242</v>
      </c>
      <c r="B1513">
        <v>152</v>
      </c>
      <c r="C1513">
        <v>89</v>
      </c>
      <c r="D1513">
        <v>58715510</v>
      </c>
      <c r="E1513" t="s">
        <v>48</v>
      </c>
      <c r="F1513" t="s">
        <v>44</v>
      </c>
      <c r="L1513" t="s">
        <v>2243</v>
      </c>
      <c r="M1513">
        <v>79094</v>
      </c>
      <c r="N1513">
        <v>129</v>
      </c>
      <c r="O1513" t="s">
        <v>29</v>
      </c>
      <c r="P1513" t="s">
        <v>30</v>
      </c>
      <c r="Q1513" t="s">
        <v>52</v>
      </c>
      <c r="R1513">
        <v>30000000</v>
      </c>
      <c r="S1513">
        <v>2009</v>
      </c>
      <c r="T1513">
        <v>5.4</v>
      </c>
      <c r="U1513">
        <v>1.5</v>
      </c>
      <c r="V1513">
        <v>28715510</v>
      </c>
      <c r="W1513" t="s">
        <v>21</v>
      </c>
    </row>
    <row r="1514" spans="1:23" x14ac:dyDescent="0.3">
      <c r="A1514" t="s">
        <v>766</v>
      </c>
      <c r="B1514">
        <v>94</v>
      </c>
      <c r="C1514">
        <v>95</v>
      </c>
      <c r="D1514">
        <v>58156435</v>
      </c>
      <c r="E1514" t="s">
        <v>25</v>
      </c>
      <c r="F1514" t="s">
        <v>48</v>
      </c>
      <c r="G1514" t="s">
        <v>60</v>
      </c>
      <c r="L1514" t="s">
        <v>2244</v>
      </c>
      <c r="M1514">
        <v>37479</v>
      </c>
      <c r="N1514">
        <v>152</v>
      </c>
      <c r="O1514" t="s">
        <v>29</v>
      </c>
      <c r="P1514" t="s">
        <v>30</v>
      </c>
      <c r="Q1514" t="s">
        <v>31</v>
      </c>
      <c r="R1514">
        <v>19000000</v>
      </c>
      <c r="S1514">
        <v>2004</v>
      </c>
      <c r="T1514">
        <v>5.9</v>
      </c>
      <c r="U1514">
        <v>1.6</v>
      </c>
      <c r="V1514">
        <v>39156435</v>
      </c>
      <c r="W1514" t="s">
        <v>21</v>
      </c>
    </row>
    <row r="1515" spans="1:23" x14ac:dyDescent="0.3">
      <c r="A1515" t="s">
        <v>2242</v>
      </c>
      <c r="B1515">
        <v>119</v>
      </c>
      <c r="C1515">
        <v>98</v>
      </c>
      <c r="D1515">
        <v>56044241</v>
      </c>
      <c r="E1515" t="s">
        <v>48</v>
      </c>
      <c r="F1515" t="s">
        <v>26</v>
      </c>
      <c r="G1515" t="s">
        <v>44</v>
      </c>
      <c r="L1515" t="s">
        <v>2245</v>
      </c>
      <c r="M1515">
        <v>122187</v>
      </c>
      <c r="N1515">
        <v>339</v>
      </c>
      <c r="O1515" t="s">
        <v>29</v>
      </c>
      <c r="P1515" t="s">
        <v>30</v>
      </c>
      <c r="Q1515" t="s">
        <v>31</v>
      </c>
      <c r="R1515">
        <v>37000000</v>
      </c>
      <c r="S1515">
        <v>2004</v>
      </c>
      <c r="T1515">
        <v>6.1</v>
      </c>
      <c r="U1515">
        <v>1.6</v>
      </c>
      <c r="V1515">
        <v>19044241</v>
      </c>
      <c r="W1515" t="s">
        <v>21</v>
      </c>
    </row>
    <row r="1516" spans="1:23" x14ac:dyDescent="0.3">
      <c r="A1516" t="s">
        <v>2246</v>
      </c>
      <c r="B1516">
        <v>487</v>
      </c>
      <c r="C1516">
        <v>94</v>
      </c>
      <c r="D1516">
        <v>56816662</v>
      </c>
      <c r="E1516" t="s">
        <v>48</v>
      </c>
      <c r="F1516" t="s">
        <v>26</v>
      </c>
      <c r="G1516" t="s">
        <v>44</v>
      </c>
      <c r="L1516" t="s">
        <v>2247</v>
      </c>
      <c r="M1516">
        <v>301149</v>
      </c>
      <c r="N1516">
        <v>509</v>
      </c>
      <c r="O1516" t="s">
        <v>29</v>
      </c>
      <c r="P1516" t="s">
        <v>971</v>
      </c>
      <c r="Q1516" t="s">
        <v>31</v>
      </c>
      <c r="R1516">
        <v>17000000</v>
      </c>
      <c r="S1516">
        <v>2011</v>
      </c>
      <c r="T1516">
        <v>7.7</v>
      </c>
      <c r="U1516">
        <v>1.6</v>
      </c>
      <c r="V1516">
        <v>39816662</v>
      </c>
      <c r="W1516" t="s">
        <v>21</v>
      </c>
    </row>
    <row r="1517" spans="1:23" x14ac:dyDescent="0.3">
      <c r="A1517" t="s">
        <v>2248</v>
      </c>
      <c r="B1517">
        <v>121</v>
      </c>
      <c r="C1517">
        <v>85</v>
      </c>
      <c r="D1517">
        <v>64238770</v>
      </c>
      <c r="E1517" t="s">
        <v>25</v>
      </c>
      <c r="F1517" t="s">
        <v>47</v>
      </c>
      <c r="G1517" t="s">
        <v>48</v>
      </c>
      <c r="H1517" t="s">
        <v>49</v>
      </c>
      <c r="L1517" t="s">
        <v>2249</v>
      </c>
      <c r="M1517">
        <v>19547</v>
      </c>
      <c r="N1517">
        <v>64</v>
      </c>
      <c r="O1517" t="s">
        <v>29</v>
      </c>
      <c r="P1517" t="s">
        <v>115</v>
      </c>
      <c r="Q1517" t="s">
        <v>52</v>
      </c>
      <c r="R1517">
        <v>42000000</v>
      </c>
      <c r="S1517">
        <v>2014</v>
      </c>
      <c r="T1517">
        <v>5.8</v>
      </c>
      <c r="U1517">
        <v>1.4</v>
      </c>
      <c r="V1517">
        <v>22238770</v>
      </c>
      <c r="W1517" t="s">
        <v>21</v>
      </c>
    </row>
    <row r="1518" spans="1:23" x14ac:dyDescent="0.3">
      <c r="A1518" t="s">
        <v>2250</v>
      </c>
      <c r="B1518">
        <v>147</v>
      </c>
      <c r="C1518">
        <v>124</v>
      </c>
      <c r="D1518">
        <v>52937130</v>
      </c>
      <c r="E1518" t="s">
        <v>242</v>
      </c>
      <c r="F1518" t="s">
        <v>56</v>
      </c>
      <c r="G1518" t="s">
        <v>55</v>
      </c>
      <c r="L1518" t="s">
        <v>2251</v>
      </c>
      <c r="M1518">
        <v>198066</v>
      </c>
      <c r="N1518">
        <v>426</v>
      </c>
      <c r="O1518" t="s">
        <v>29</v>
      </c>
      <c r="P1518" t="s">
        <v>30</v>
      </c>
      <c r="Q1518" t="s">
        <v>213</v>
      </c>
      <c r="R1518">
        <v>30000000</v>
      </c>
      <c r="S1518">
        <v>2001</v>
      </c>
      <c r="T1518">
        <v>7.6</v>
      </c>
      <c r="U1518">
        <v>2.1</v>
      </c>
      <c r="V1518">
        <v>22937130</v>
      </c>
      <c r="W1518" t="s">
        <v>21</v>
      </c>
    </row>
    <row r="1519" spans="1:23" x14ac:dyDescent="0.3">
      <c r="A1519" t="s">
        <v>1903</v>
      </c>
      <c r="B1519">
        <v>85</v>
      </c>
      <c r="C1519">
        <v>131</v>
      </c>
      <c r="D1519">
        <v>52799004</v>
      </c>
      <c r="E1519" t="s">
        <v>55</v>
      </c>
      <c r="F1519" t="s">
        <v>44</v>
      </c>
      <c r="L1519" t="s">
        <v>2252</v>
      </c>
      <c r="M1519">
        <v>28942</v>
      </c>
      <c r="N1519">
        <v>223</v>
      </c>
      <c r="O1519" t="s">
        <v>29</v>
      </c>
      <c r="P1519" t="s">
        <v>30</v>
      </c>
      <c r="Q1519" t="s">
        <v>31</v>
      </c>
      <c r="R1519">
        <v>55000000</v>
      </c>
      <c r="S1519">
        <v>1999</v>
      </c>
      <c r="T1519">
        <v>6.1</v>
      </c>
      <c r="U1519">
        <v>2.2000000000000002</v>
      </c>
      <c r="V1519">
        <v>-2200996</v>
      </c>
      <c r="W1519" t="s">
        <v>38</v>
      </c>
    </row>
    <row r="1520" spans="1:23" x14ac:dyDescent="0.3">
      <c r="A1520" t="s">
        <v>2253</v>
      </c>
      <c r="B1520">
        <v>98</v>
      </c>
      <c r="C1520">
        <v>107</v>
      </c>
      <c r="D1520">
        <v>55210049</v>
      </c>
      <c r="E1520" t="s">
        <v>24</v>
      </c>
      <c r="F1520" t="s">
        <v>25</v>
      </c>
      <c r="G1520" t="s">
        <v>27</v>
      </c>
      <c r="H1520" t="s">
        <v>35</v>
      </c>
      <c r="L1520" t="s">
        <v>2254</v>
      </c>
      <c r="M1520">
        <v>43743</v>
      </c>
      <c r="N1520">
        <v>293</v>
      </c>
      <c r="O1520" t="s">
        <v>29</v>
      </c>
      <c r="P1520" t="s">
        <v>30</v>
      </c>
      <c r="Q1520" t="s">
        <v>52</v>
      </c>
      <c r="R1520">
        <v>27800000</v>
      </c>
      <c r="S1520">
        <v>1989</v>
      </c>
      <c r="T1520">
        <v>5.4</v>
      </c>
      <c r="U1520">
        <v>1.8</v>
      </c>
      <c r="V1520">
        <v>27410049</v>
      </c>
      <c r="W1520" t="s">
        <v>21</v>
      </c>
    </row>
    <row r="1521" spans="1:23" x14ac:dyDescent="0.3">
      <c r="A1521" t="s">
        <v>1603</v>
      </c>
      <c r="B1521">
        <v>39</v>
      </c>
      <c r="C1521">
        <v>99</v>
      </c>
      <c r="D1521">
        <v>51432423</v>
      </c>
      <c r="E1521" t="s">
        <v>48</v>
      </c>
      <c r="F1521" t="s">
        <v>49</v>
      </c>
      <c r="G1521" t="s">
        <v>26</v>
      </c>
      <c r="H1521" t="s">
        <v>61</v>
      </c>
      <c r="L1521" t="s">
        <v>2255</v>
      </c>
      <c r="M1521">
        <v>15074</v>
      </c>
      <c r="N1521">
        <v>72</v>
      </c>
      <c r="O1521" t="s">
        <v>29</v>
      </c>
      <c r="P1521" t="s">
        <v>30</v>
      </c>
      <c r="Q1521" t="s">
        <v>52</v>
      </c>
      <c r="R1521">
        <v>30000000</v>
      </c>
      <c r="S1521">
        <v>2002</v>
      </c>
      <c r="T1521">
        <v>5.0999999999999996</v>
      </c>
      <c r="U1521">
        <v>1.6</v>
      </c>
      <c r="V1521">
        <v>21432423</v>
      </c>
      <c r="W1521" t="s">
        <v>21</v>
      </c>
    </row>
    <row r="1522" spans="1:23" x14ac:dyDescent="0.3">
      <c r="A1522" t="s">
        <v>690</v>
      </c>
      <c r="B1522">
        <v>43</v>
      </c>
      <c r="C1522">
        <v>83</v>
      </c>
      <c r="D1522">
        <v>51109400</v>
      </c>
      <c r="E1522" t="s">
        <v>48</v>
      </c>
      <c r="F1522" t="s">
        <v>56</v>
      </c>
      <c r="L1522" t="s">
        <v>2256</v>
      </c>
      <c r="M1522">
        <v>76850</v>
      </c>
      <c r="N1522">
        <v>85</v>
      </c>
      <c r="O1522" t="s">
        <v>29</v>
      </c>
      <c r="P1522" t="s">
        <v>30</v>
      </c>
      <c r="Q1522" t="s">
        <v>31</v>
      </c>
      <c r="R1522">
        <v>30000000</v>
      </c>
      <c r="S1522">
        <v>1994</v>
      </c>
      <c r="T1522">
        <v>6.4</v>
      </c>
      <c r="U1522">
        <v>1.4</v>
      </c>
      <c r="V1522">
        <v>21109400</v>
      </c>
      <c r="W1522" t="s">
        <v>21</v>
      </c>
    </row>
    <row r="1523" spans="1:23" x14ac:dyDescent="0.3">
      <c r="A1523" t="s">
        <v>1669</v>
      </c>
      <c r="B1523">
        <v>108</v>
      </c>
      <c r="C1523">
        <v>131</v>
      </c>
      <c r="D1523">
        <v>50300000</v>
      </c>
      <c r="E1523" t="s">
        <v>24</v>
      </c>
      <c r="F1523" t="s">
        <v>25</v>
      </c>
      <c r="G1523" t="s">
        <v>35</v>
      </c>
      <c r="L1523" t="s">
        <v>2257</v>
      </c>
      <c r="M1523">
        <v>68565</v>
      </c>
      <c r="N1523">
        <v>300</v>
      </c>
      <c r="O1523" t="s">
        <v>29</v>
      </c>
      <c r="P1523" t="s">
        <v>37</v>
      </c>
      <c r="Q1523" t="s">
        <v>52</v>
      </c>
      <c r="R1523">
        <v>30000000</v>
      </c>
      <c r="S1523">
        <v>1985</v>
      </c>
      <c r="T1523">
        <v>6.3</v>
      </c>
      <c r="U1523">
        <v>2.2000000000000002</v>
      </c>
      <c r="V1523">
        <v>20300000</v>
      </c>
      <c r="W1523" t="s">
        <v>21</v>
      </c>
    </row>
    <row r="1524" spans="1:23" x14ac:dyDescent="0.3">
      <c r="A1524" t="s">
        <v>2258</v>
      </c>
      <c r="B1524">
        <v>209</v>
      </c>
      <c r="C1524">
        <v>85</v>
      </c>
      <c r="D1524">
        <v>56068547</v>
      </c>
      <c r="E1524" t="s">
        <v>47</v>
      </c>
      <c r="F1524" t="s">
        <v>48</v>
      </c>
      <c r="G1524" t="s">
        <v>49</v>
      </c>
      <c r="H1524" t="s">
        <v>60</v>
      </c>
      <c r="I1524" t="s">
        <v>27</v>
      </c>
      <c r="L1524" t="s">
        <v>2259</v>
      </c>
      <c r="M1524">
        <v>98160</v>
      </c>
      <c r="N1524">
        <v>307</v>
      </c>
      <c r="O1524" t="s">
        <v>29</v>
      </c>
      <c r="P1524" t="s">
        <v>37</v>
      </c>
      <c r="Q1524" t="s">
        <v>118</v>
      </c>
      <c r="R1524">
        <v>30000000</v>
      </c>
      <c r="S1524">
        <v>2005</v>
      </c>
      <c r="T1524">
        <v>7.5</v>
      </c>
      <c r="U1524">
        <v>1.4</v>
      </c>
      <c r="V1524">
        <v>26068547</v>
      </c>
      <c r="W1524" t="s">
        <v>21</v>
      </c>
    </row>
    <row r="1525" spans="1:23" x14ac:dyDescent="0.3">
      <c r="A1525" t="s">
        <v>1490</v>
      </c>
      <c r="B1525">
        <v>131</v>
      </c>
      <c r="C1525">
        <v>126</v>
      </c>
      <c r="D1525">
        <v>53680848</v>
      </c>
      <c r="E1525" t="s">
        <v>55</v>
      </c>
      <c r="F1525" t="s">
        <v>44</v>
      </c>
      <c r="L1525" t="s">
        <v>2260</v>
      </c>
      <c r="M1525">
        <v>167967</v>
      </c>
      <c r="N1525">
        <v>243</v>
      </c>
      <c r="O1525" t="s">
        <v>29</v>
      </c>
      <c r="P1525" t="s">
        <v>30</v>
      </c>
      <c r="Q1525" t="s">
        <v>31</v>
      </c>
      <c r="R1525">
        <v>30000000</v>
      </c>
      <c r="S1525">
        <v>2007</v>
      </c>
      <c r="T1525">
        <v>7.1</v>
      </c>
      <c r="U1525">
        <v>2.1</v>
      </c>
      <c r="V1525">
        <v>23680848</v>
      </c>
      <c r="W1525" t="s">
        <v>21</v>
      </c>
    </row>
    <row r="1526" spans="1:23" x14ac:dyDescent="0.3">
      <c r="A1526" t="s">
        <v>293</v>
      </c>
      <c r="B1526">
        <v>316</v>
      </c>
      <c r="C1526">
        <v>123</v>
      </c>
      <c r="D1526">
        <v>50921738</v>
      </c>
      <c r="E1526" t="s">
        <v>55</v>
      </c>
      <c r="F1526" t="s">
        <v>60</v>
      </c>
      <c r="G1526" t="s">
        <v>44</v>
      </c>
      <c r="H1526" t="s">
        <v>58</v>
      </c>
      <c r="L1526" t="s">
        <v>2261</v>
      </c>
      <c r="M1526">
        <v>192930</v>
      </c>
      <c r="N1526">
        <v>581</v>
      </c>
      <c r="O1526" t="s">
        <v>29</v>
      </c>
      <c r="P1526" t="s">
        <v>37</v>
      </c>
      <c r="Q1526" t="s">
        <v>213</v>
      </c>
      <c r="R1526">
        <v>30000000</v>
      </c>
      <c r="S1526">
        <v>2007</v>
      </c>
      <c r="T1526">
        <v>7.8</v>
      </c>
      <c r="U1526">
        <v>2</v>
      </c>
      <c r="V1526">
        <v>20921738</v>
      </c>
      <c r="W1526" t="s">
        <v>21</v>
      </c>
    </row>
    <row r="1527" spans="1:23" x14ac:dyDescent="0.3">
      <c r="A1527" t="s">
        <v>2242</v>
      </c>
      <c r="B1527">
        <v>159</v>
      </c>
      <c r="C1527">
        <v>105</v>
      </c>
      <c r="D1527">
        <v>53021560</v>
      </c>
      <c r="E1527" t="s">
        <v>48</v>
      </c>
      <c r="F1527" t="s">
        <v>55</v>
      </c>
      <c r="G1527" t="s">
        <v>44</v>
      </c>
      <c r="L1527" t="s">
        <v>2262</v>
      </c>
      <c r="M1527">
        <v>74630</v>
      </c>
      <c r="N1527">
        <v>156</v>
      </c>
      <c r="O1527" t="s">
        <v>29</v>
      </c>
      <c r="P1527" t="s">
        <v>30</v>
      </c>
      <c r="Q1527" t="s">
        <v>52</v>
      </c>
      <c r="R1527">
        <v>30000000</v>
      </c>
      <c r="S1527">
        <v>2010</v>
      </c>
      <c r="T1527">
        <v>6.5</v>
      </c>
      <c r="U1527">
        <v>1.8</v>
      </c>
      <c r="V1527">
        <v>23021560</v>
      </c>
      <c r="W1527" t="s">
        <v>21</v>
      </c>
    </row>
    <row r="1528" spans="1:23" x14ac:dyDescent="0.3">
      <c r="A1528" t="s">
        <v>94</v>
      </c>
      <c r="B1528">
        <v>63</v>
      </c>
      <c r="C1528">
        <v>125</v>
      </c>
      <c r="D1528">
        <v>45645204</v>
      </c>
      <c r="E1528" t="s">
        <v>24</v>
      </c>
      <c r="F1528" t="s">
        <v>56</v>
      </c>
      <c r="G1528" t="s">
        <v>35</v>
      </c>
      <c r="L1528" t="s">
        <v>2263</v>
      </c>
      <c r="M1528">
        <v>39306</v>
      </c>
      <c r="N1528">
        <v>119</v>
      </c>
      <c r="O1528" t="s">
        <v>29</v>
      </c>
      <c r="P1528" t="s">
        <v>30</v>
      </c>
      <c r="Q1528" t="s">
        <v>213</v>
      </c>
      <c r="R1528">
        <v>30000000</v>
      </c>
      <c r="S1528">
        <v>1989</v>
      </c>
      <c r="T1528">
        <v>6.6</v>
      </c>
      <c r="U1528">
        <v>2.1</v>
      </c>
      <c r="V1528">
        <v>15645204</v>
      </c>
      <c r="W1528" t="s">
        <v>21</v>
      </c>
    </row>
    <row r="1529" spans="1:23" x14ac:dyDescent="0.3">
      <c r="A1529" t="s">
        <v>111</v>
      </c>
      <c r="B1529">
        <v>267</v>
      </c>
      <c r="C1529">
        <v>77</v>
      </c>
      <c r="D1529">
        <v>53337608</v>
      </c>
      <c r="E1529" t="s">
        <v>47</v>
      </c>
      <c r="F1529" t="s">
        <v>55</v>
      </c>
      <c r="G1529" t="s">
        <v>49</v>
      </c>
      <c r="H1529" t="s">
        <v>26</v>
      </c>
      <c r="I1529" t="s">
        <v>50</v>
      </c>
      <c r="J1529" t="s">
        <v>44</v>
      </c>
      <c r="L1529" t="s">
        <v>2264</v>
      </c>
      <c r="M1529">
        <v>188785</v>
      </c>
      <c r="N1529">
        <v>467</v>
      </c>
      <c r="O1529" t="s">
        <v>29</v>
      </c>
      <c r="P1529" t="s">
        <v>30</v>
      </c>
      <c r="Q1529" t="s">
        <v>52</v>
      </c>
      <c r="R1529">
        <v>40000000</v>
      </c>
      <c r="S1529">
        <v>2005</v>
      </c>
      <c r="T1529">
        <v>7.4</v>
      </c>
      <c r="U1529">
        <v>1.3</v>
      </c>
      <c r="V1529">
        <v>13337608</v>
      </c>
      <c r="W1529" t="s">
        <v>21</v>
      </c>
    </row>
    <row r="1530" spans="1:23" x14ac:dyDescent="0.3">
      <c r="A1530" t="s">
        <v>1553</v>
      </c>
      <c r="B1530">
        <v>478</v>
      </c>
      <c r="C1530">
        <v>121</v>
      </c>
      <c r="D1530">
        <v>46875468</v>
      </c>
      <c r="E1530" t="s">
        <v>24</v>
      </c>
      <c r="F1530" t="s">
        <v>56</v>
      </c>
      <c r="G1530" t="s">
        <v>55</v>
      </c>
      <c r="H1530" t="s">
        <v>60</v>
      </c>
      <c r="I1530" t="s">
        <v>35</v>
      </c>
      <c r="L1530" t="s">
        <v>2265</v>
      </c>
      <c r="M1530">
        <v>196217</v>
      </c>
      <c r="N1530">
        <v>461</v>
      </c>
      <c r="O1530" t="s">
        <v>29</v>
      </c>
      <c r="P1530" t="s">
        <v>30</v>
      </c>
      <c r="Q1530" t="s">
        <v>213</v>
      </c>
      <c r="R1530">
        <v>30000000</v>
      </c>
      <c r="S1530">
        <v>2015</v>
      </c>
      <c r="T1530">
        <v>7.6</v>
      </c>
      <c r="U1530">
        <v>2</v>
      </c>
      <c r="V1530">
        <v>16875468</v>
      </c>
      <c r="W1530" t="s">
        <v>21</v>
      </c>
    </row>
    <row r="1531" spans="1:23" x14ac:dyDescent="0.3">
      <c r="A1531" t="s">
        <v>843</v>
      </c>
      <c r="B1531">
        <v>305</v>
      </c>
      <c r="C1531">
        <v>124</v>
      </c>
      <c r="D1531">
        <v>52418902</v>
      </c>
      <c r="E1531" t="s">
        <v>55</v>
      </c>
      <c r="F1531" t="s">
        <v>61</v>
      </c>
      <c r="L1531" t="s">
        <v>2266</v>
      </c>
      <c r="M1531">
        <v>147128</v>
      </c>
      <c r="N1531">
        <v>277</v>
      </c>
      <c r="O1531" t="s">
        <v>29</v>
      </c>
      <c r="P1531" t="s">
        <v>30</v>
      </c>
      <c r="Q1531" t="s">
        <v>213</v>
      </c>
      <c r="R1531">
        <v>30000000</v>
      </c>
      <c r="S1531">
        <v>2015</v>
      </c>
      <c r="T1531">
        <v>7.5</v>
      </c>
      <c r="U1531">
        <v>2.1</v>
      </c>
      <c r="V1531">
        <v>22418902</v>
      </c>
      <c r="W1531" t="s">
        <v>21</v>
      </c>
    </row>
    <row r="1532" spans="1:23" x14ac:dyDescent="0.3">
      <c r="A1532" t="s">
        <v>43</v>
      </c>
      <c r="B1532">
        <v>397</v>
      </c>
      <c r="C1532">
        <v>99</v>
      </c>
      <c r="D1532">
        <v>42057340</v>
      </c>
      <c r="E1532" t="s">
        <v>57</v>
      </c>
      <c r="F1532" t="s">
        <v>35</v>
      </c>
      <c r="L1532" t="s">
        <v>2267</v>
      </c>
      <c r="M1532">
        <v>158354</v>
      </c>
      <c r="N1532">
        <v>691</v>
      </c>
      <c r="O1532" t="s">
        <v>29</v>
      </c>
      <c r="P1532" t="s">
        <v>30</v>
      </c>
      <c r="Q1532" t="s">
        <v>31</v>
      </c>
      <c r="R1532">
        <v>30000000</v>
      </c>
      <c r="S1532">
        <v>2009</v>
      </c>
      <c r="T1532">
        <v>6.6</v>
      </c>
      <c r="U1532">
        <v>1.6</v>
      </c>
      <c r="V1532">
        <v>12057340</v>
      </c>
      <c r="W1532" t="s">
        <v>21</v>
      </c>
    </row>
    <row r="1533" spans="1:23" x14ac:dyDescent="0.3">
      <c r="A1533" t="s">
        <v>2268</v>
      </c>
      <c r="B1533">
        <v>214</v>
      </c>
      <c r="C1533">
        <v>112</v>
      </c>
      <c r="D1533">
        <v>42478175</v>
      </c>
      <c r="E1533" t="s">
        <v>55</v>
      </c>
      <c r="F1533" t="s">
        <v>26</v>
      </c>
      <c r="G1533" t="s">
        <v>44</v>
      </c>
      <c r="L1533" t="s">
        <v>2269</v>
      </c>
      <c r="M1533">
        <v>93767</v>
      </c>
      <c r="N1533">
        <v>209</v>
      </c>
      <c r="O1533" t="s">
        <v>29</v>
      </c>
      <c r="P1533" t="s">
        <v>30</v>
      </c>
      <c r="Q1533" t="s">
        <v>31</v>
      </c>
      <c r="R1533">
        <v>25000000</v>
      </c>
      <c r="S1533">
        <v>2015</v>
      </c>
      <c r="T1533">
        <v>7.2</v>
      </c>
      <c r="U1533">
        <v>1.9</v>
      </c>
      <c r="V1533">
        <v>17478175</v>
      </c>
      <c r="W1533" t="s">
        <v>21</v>
      </c>
    </row>
    <row r="1534" spans="1:23" x14ac:dyDescent="0.3">
      <c r="A1534" t="s">
        <v>2270</v>
      </c>
      <c r="B1534">
        <v>82</v>
      </c>
      <c r="C1534">
        <v>111</v>
      </c>
      <c r="D1534">
        <v>41407470</v>
      </c>
      <c r="E1534" t="s">
        <v>48</v>
      </c>
      <c r="F1534" t="s">
        <v>55</v>
      </c>
      <c r="G1534" t="s">
        <v>49</v>
      </c>
      <c r="L1534" t="s">
        <v>2271</v>
      </c>
      <c r="M1534">
        <v>43378</v>
      </c>
      <c r="N1534">
        <v>292</v>
      </c>
      <c r="O1534" t="s">
        <v>29</v>
      </c>
      <c r="P1534" t="s">
        <v>30</v>
      </c>
      <c r="Q1534" t="s">
        <v>52</v>
      </c>
      <c r="R1534">
        <v>30000000</v>
      </c>
      <c r="S1534">
        <v>2003</v>
      </c>
      <c r="T1534">
        <v>7.6</v>
      </c>
      <c r="U1534">
        <v>1.8</v>
      </c>
      <c r="V1534">
        <v>11407470</v>
      </c>
      <c r="W1534" t="s">
        <v>21</v>
      </c>
    </row>
    <row r="1535" spans="1:23" x14ac:dyDescent="0.3">
      <c r="A1535" t="s">
        <v>327</v>
      </c>
      <c r="B1535">
        <v>138</v>
      </c>
      <c r="C1535">
        <v>107</v>
      </c>
      <c r="D1535">
        <v>42385520</v>
      </c>
      <c r="E1535" t="s">
        <v>55</v>
      </c>
      <c r="F1535" t="s">
        <v>59</v>
      </c>
      <c r="G1535" t="s">
        <v>44</v>
      </c>
      <c r="L1535" t="s">
        <v>2272</v>
      </c>
      <c r="M1535">
        <v>47297</v>
      </c>
      <c r="N1535">
        <v>86</v>
      </c>
      <c r="O1535" t="s">
        <v>29</v>
      </c>
      <c r="P1535" t="s">
        <v>30</v>
      </c>
      <c r="Q1535" t="s">
        <v>31</v>
      </c>
      <c r="R1535">
        <v>30000000</v>
      </c>
      <c r="S1535">
        <v>2010</v>
      </c>
      <c r="T1535">
        <v>6.2</v>
      </c>
      <c r="U1535">
        <v>1.8</v>
      </c>
      <c r="V1535">
        <v>12385520</v>
      </c>
      <c r="W1535" t="s">
        <v>21</v>
      </c>
    </row>
    <row r="1536" spans="1:23" x14ac:dyDescent="0.3">
      <c r="A1536" t="s">
        <v>1473</v>
      </c>
      <c r="B1536">
        <v>69</v>
      </c>
      <c r="C1536">
        <v>104</v>
      </c>
      <c r="D1536">
        <v>40118420</v>
      </c>
      <c r="E1536" t="s">
        <v>55</v>
      </c>
      <c r="F1536" t="s">
        <v>44</v>
      </c>
      <c r="G1536" t="s">
        <v>61</v>
      </c>
      <c r="L1536" t="s">
        <v>2273</v>
      </c>
      <c r="M1536">
        <v>26066</v>
      </c>
      <c r="N1536">
        <v>216</v>
      </c>
      <c r="O1536" t="s">
        <v>29</v>
      </c>
      <c r="P1536" t="s">
        <v>30</v>
      </c>
      <c r="Q1536" t="s">
        <v>31</v>
      </c>
      <c r="R1536">
        <v>30000000</v>
      </c>
      <c r="S1536">
        <v>2002</v>
      </c>
      <c r="T1536">
        <v>5.6</v>
      </c>
      <c r="U1536">
        <v>1.7</v>
      </c>
      <c r="V1536">
        <v>10118420</v>
      </c>
      <c r="W1536" t="s">
        <v>21</v>
      </c>
    </row>
    <row r="1537" spans="1:23" x14ac:dyDescent="0.3">
      <c r="A1537" t="s">
        <v>70</v>
      </c>
      <c r="B1537">
        <v>253</v>
      </c>
      <c r="C1537">
        <v>113</v>
      </c>
      <c r="D1537">
        <v>40137776</v>
      </c>
      <c r="E1537" t="s">
        <v>48</v>
      </c>
      <c r="F1537" t="s">
        <v>55</v>
      </c>
      <c r="G1537" t="s">
        <v>26</v>
      </c>
      <c r="H1537" t="s">
        <v>44</v>
      </c>
      <c r="L1537" t="s">
        <v>2274</v>
      </c>
      <c r="M1537">
        <v>186977</v>
      </c>
      <c r="N1537">
        <v>529</v>
      </c>
      <c r="O1537" t="s">
        <v>29</v>
      </c>
      <c r="P1537" t="s">
        <v>30</v>
      </c>
      <c r="Q1537" t="s">
        <v>31</v>
      </c>
      <c r="R1537">
        <v>38000000</v>
      </c>
      <c r="S1537">
        <v>2006</v>
      </c>
      <c r="T1537">
        <v>7.6</v>
      </c>
      <c r="U1537">
        <v>1.9</v>
      </c>
      <c r="V1537">
        <v>2137776</v>
      </c>
      <c r="W1537" t="s">
        <v>21</v>
      </c>
    </row>
    <row r="1538" spans="1:23" x14ac:dyDescent="0.3">
      <c r="A1538" t="s">
        <v>961</v>
      </c>
      <c r="B1538">
        <v>304</v>
      </c>
      <c r="C1538">
        <v>113</v>
      </c>
      <c r="D1538">
        <v>39568996</v>
      </c>
      <c r="E1538" t="s">
        <v>57</v>
      </c>
      <c r="L1538" t="s">
        <v>2275</v>
      </c>
      <c r="M1538">
        <v>138435</v>
      </c>
      <c r="N1538">
        <v>527</v>
      </c>
      <c r="O1538" t="s">
        <v>29</v>
      </c>
      <c r="P1538" t="s">
        <v>30</v>
      </c>
      <c r="Q1538" t="s">
        <v>213</v>
      </c>
      <c r="R1538">
        <v>32000000</v>
      </c>
      <c r="S1538">
        <v>2007</v>
      </c>
      <c r="T1538">
        <v>6.6</v>
      </c>
      <c r="U1538">
        <v>1.9</v>
      </c>
      <c r="V1538">
        <v>7568996</v>
      </c>
      <c r="W1538" t="s">
        <v>21</v>
      </c>
    </row>
    <row r="1539" spans="1:23" x14ac:dyDescent="0.3">
      <c r="A1539" t="s">
        <v>2276</v>
      </c>
      <c r="B1539">
        <v>634</v>
      </c>
      <c r="C1539">
        <v>95</v>
      </c>
      <c r="D1539">
        <v>42043633</v>
      </c>
      <c r="E1539" t="s">
        <v>26</v>
      </c>
      <c r="F1539" t="s">
        <v>57</v>
      </c>
      <c r="G1539" t="s">
        <v>60</v>
      </c>
      <c r="H1539" t="s">
        <v>35</v>
      </c>
      <c r="L1539" t="s">
        <v>2277</v>
      </c>
      <c r="M1539">
        <v>277172</v>
      </c>
      <c r="N1539">
        <v>986</v>
      </c>
      <c r="O1539" t="s">
        <v>29</v>
      </c>
      <c r="P1539" t="s">
        <v>30</v>
      </c>
      <c r="Q1539" t="s">
        <v>213</v>
      </c>
      <c r="R1539">
        <v>30000000</v>
      </c>
      <c r="S1539">
        <v>2012</v>
      </c>
      <c r="T1539">
        <v>7</v>
      </c>
      <c r="U1539">
        <v>1.6</v>
      </c>
      <c r="V1539">
        <v>12043633</v>
      </c>
      <c r="W1539" t="s">
        <v>21</v>
      </c>
    </row>
    <row r="1540" spans="1:23" x14ac:dyDescent="0.3">
      <c r="A1540" t="s">
        <v>2278</v>
      </c>
      <c r="B1540">
        <v>111</v>
      </c>
      <c r="C1540">
        <v>86</v>
      </c>
      <c r="D1540">
        <v>38232624</v>
      </c>
      <c r="E1540" t="s">
        <v>48</v>
      </c>
      <c r="L1540" t="s">
        <v>2279</v>
      </c>
      <c r="M1540">
        <v>88518</v>
      </c>
      <c r="N1540">
        <v>409</v>
      </c>
      <c r="O1540" t="s">
        <v>29</v>
      </c>
      <c r="P1540" t="s">
        <v>30</v>
      </c>
      <c r="Q1540" t="s">
        <v>31</v>
      </c>
      <c r="R1540">
        <v>30000000</v>
      </c>
      <c r="S1540">
        <v>2008</v>
      </c>
      <c r="T1540">
        <v>2.7</v>
      </c>
      <c r="U1540">
        <v>1.4</v>
      </c>
      <c r="V1540">
        <v>8232624</v>
      </c>
      <c r="W1540" t="s">
        <v>21</v>
      </c>
    </row>
    <row r="1541" spans="1:23" x14ac:dyDescent="0.3">
      <c r="A1541" t="s">
        <v>680</v>
      </c>
      <c r="B1541">
        <v>77</v>
      </c>
      <c r="C1541">
        <v>126</v>
      </c>
      <c r="D1541">
        <v>38413606</v>
      </c>
      <c r="E1541" t="s">
        <v>24</v>
      </c>
      <c r="F1541" t="s">
        <v>48</v>
      </c>
      <c r="G1541" t="s">
        <v>56</v>
      </c>
      <c r="H1541" t="s">
        <v>35</v>
      </c>
      <c r="L1541" t="s">
        <v>2280</v>
      </c>
      <c r="M1541">
        <v>54042</v>
      </c>
      <c r="N1541">
        <v>215</v>
      </c>
      <c r="O1541" t="s">
        <v>29</v>
      </c>
      <c r="P1541" t="s">
        <v>30</v>
      </c>
      <c r="Q1541" t="s">
        <v>213</v>
      </c>
      <c r="R1541">
        <v>30000000</v>
      </c>
      <c r="S1541">
        <v>1988</v>
      </c>
      <c r="T1541">
        <v>7.6</v>
      </c>
      <c r="U1541">
        <v>2.1</v>
      </c>
      <c r="V1541">
        <v>8413606</v>
      </c>
      <c r="W1541" t="s">
        <v>21</v>
      </c>
    </row>
    <row r="1542" spans="1:23" x14ac:dyDescent="0.3">
      <c r="A1542" t="s">
        <v>2281</v>
      </c>
      <c r="B1542">
        <v>120</v>
      </c>
      <c r="C1542">
        <v>101</v>
      </c>
      <c r="D1542">
        <v>38122105</v>
      </c>
      <c r="E1542" t="s">
        <v>24</v>
      </c>
      <c r="F1542" t="s">
        <v>56</v>
      </c>
      <c r="G1542" t="s">
        <v>27</v>
      </c>
      <c r="H1542" t="s">
        <v>35</v>
      </c>
      <c r="L1542" t="s">
        <v>2282</v>
      </c>
      <c r="M1542">
        <v>112669</v>
      </c>
      <c r="N1542">
        <v>226</v>
      </c>
      <c r="O1542" t="s">
        <v>29</v>
      </c>
      <c r="P1542" t="s">
        <v>30</v>
      </c>
      <c r="Q1542" t="s">
        <v>213</v>
      </c>
      <c r="R1542">
        <v>27000000</v>
      </c>
      <c r="S1542">
        <v>1987</v>
      </c>
      <c r="T1542">
        <v>6.6</v>
      </c>
      <c r="U1542">
        <v>1.7</v>
      </c>
      <c r="V1542">
        <v>11122105</v>
      </c>
      <c r="W1542" t="s">
        <v>21</v>
      </c>
    </row>
    <row r="1543" spans="1:23" x14ac:dyDescent="0.3">
      <c r="A1543" t="s">
        <v>557</v>
      </c>
      <c r="B1543">
        <v>63</v>
      </c>
      <c r="C1543">
        <v>102</v>
      </c>
      <c r="D1543">
        <v>38747385</v>
      </c>
      <c r="E1543" t="s">
        <v>48</v>
      </c>
      <c r="F1543" t="s">
        <v>57</v>
      </c>
      <c r="G1543" t="s">
        <v>50</v>
      </c>
      <c r="H1543" t="s">
        <v>27</v>
      </c>
      <c r="L1543" t="s">
        <v>2283</v>
      </c>
      <c r="M1543">
        <v>49349</v>
      </c>
      <c r="N1543">
        <v>165</v>
      </c>
      <c r="O1543" t="s">
        <v>29</v>
      </c>
      <c r="P1543" t="s">
        <v>30</v>
      </c>
      <c r="Q1543" t="s">
        <v>31</v>
      </c>
      <c r="R1543">
        <v>25000000</v>
      </c>
      <c r="S1543">
        <v>1986</v>
      </c>
      <c r="T1543">
        <v>6.9</v>
      </c>
      <c r="U1543">
        <v>1.7</v>
      </c>
      <c r="V1543">
        <v>13747385</v>
      </c>
      <c r="W1543" t="s">
        <v>21</v>
      </c>
    </row>
    <row r="1544" spans="1:23" x14ac:dyDescent="0.3">
      <c r="A1544" t="s">
        <v>293</v>
      </c>
      <c r="B1544">
        <v>417</v>
      </c>
      <c r="C1544">
        <v>111</v>
      </c>
      <c r="D1544">
        <v>40247512</v>
      </c>
      <c r="E1544" t="s">
        <v>24</v>
      </c>
      <c r="F1544" t="s">
        <v>55</v>
      </c>
      <c r="G1544" t="s">
        <v>35</v>
      </c>
      <c r="L1544" t="s">
        <v>2284</v>
      </c>
      <c r="M1544">
        <v>159198</v>
      </c>
      <c r="N1544">
        <v>438</v>
      </c>
      <c r="O1544" t="s">
        <v>29</v>
      </c>
      <c r="P1544" t="s">
        <v>30</v>
      </c>
      <c r="Q1544" t="s">
        <v>31</v>
      </c>
      <c r="R1544">
        <v>30000000</v>
      </c>
      <c r="S1544">
        <v>2011</v>
      </c>
      <c r="T1544">
        <v>6.8</v>
      </c>
      <c r="U1544">
        <v>1.8</v>
      </c>
      <c r="V1544">
        <v>10247512</v>
      </c>
      <c r="W1544" t="s">
        <v>21</v>
      </c>
    </row>
    <row r="1545" spans="1:23" x14ac:dyDescent="0.3">
      <c r="A1545" t="s">
        <v>2285</v>
      </c>
      <c r="B1545">
        <v>59</v>
      </c>
      <c r="C1545">
        <v>95</v>
      </c>
      <c r="D1545">
        <v>35927406</v>
      </c>
      <c r="E1545" t="s">
        <v>24</v>
      </c>
      <c r="F1545" t="s">
        <v>25</v>
      </c>
      <c r="G1545" t="s">
        <v>26</v>
      </c>
      <c r="H1545" t="s">
        <v>27</v>
      </c>
      <c r="I1545" t="s">
        <v>35</v>
      </c>
      <c r="L1545" t="s">
        <v>2286</v>
      </c>
      <c r="M1545">
        <v>36363</v>
      </c>
      <c r="N1545">
        <v>256</v>
      </c>
      <c r="O1545" t="s">
        <v>29</v>
      </c>
      <c r="P1545" t="s">
        <v>30</v>
      </c>
      <c r="Q1545" t="s">
        <v>31</v>
      </c>
      <c r="R1545">
        <v>30000000</v>
      </c>
      <c r="S1545">
        <v>1997</v>
      </c>
      <c r="T1545">
        <v>3.7</v>
      </c>
      <c r="U1545">
        <v>1.6</v>
      </c>
      <c r="V1545">
        <v>5927406</v>
      </c>
      <c r="W1545" t="s">
        <v>21</v>
      </c>
    </row>
    <row r="1546" spans="1:23" x14ac:dyDescent="0.3">
      <c r="A1546" t="s">
        <v>2287</v>
      </c>
      <c r="B1546">
        <v>218</v>
      </c>
      <c r="C1546">
        <v>98</v>
      </c>
      <c r="D1546">
        <v>35565975</v>
      </c>
      <c r="E1546" t="s">
        <v>48</v>
      </c>
      <c r="F1546" t="s">
        <v>55</v>
      </c>
      <c r="G1546" t="s">
        <v>44</v>
      </c>
      <c r="L1546" t="s">
        <v>2288</v>
      </c>
      <c r="M1546">
        <v>49205</v>
      </c>
      <c r="N1546">
        <v>184</v>
      </c>
      <c r="O1546" t="s">
        <v>29</v>
      </c>
      <c r="P1546" t="s">
        <v>30</v>
      </c>
      <c r="Q1546" t="s">
        <v>31</v>
      </c>
      <c r="R1546">
        <v>30000000</v>
      </c>
      <c r="S1546">
        <v>2011</v>
      </c>
      <c r="T1546">
        <v>6.1</v>
      </c>
      <c r="U1546">
        <v>1.6</v>
      </c>
      <c r="V1546">
        <v>5565975</v>
      </c>
      <c r="W1546" t="s">
        <v>21</v>
      </c>
    </row>
    <row r="1547" spans="1:23" x14ac:dyDescent="0.3">
      <c r="A1547" t="s">
        <v>2289</v>
      </c>
      <c r="B1547">
        <v>359</v>
      </c>
      <c r="C1547">
        <v>100</v>
      </c>
      <c r="D1547">
        <v>35266619</v>
      </c>
      <c r="E1547" t="s">
        <v>55</v>
      </c>
      <c r="F1547" t="s">
        <v>26</v>
      </c>
      <c r="G1547" t="s">
        <v>57</v>
      </c>
      <c r="L1547" t="s">
        <v>2290</v>
      </c>
      <c r="M1547">
        <v>108242</v>
      </c>
      <c r="N1547">
        <v>371</v>
      </c>
      <c r="O1547" t="s">
        <v>29</v>
      </c>
      <c r="P1547" t="s">
        <v>30</v>
      </c>
      <c r="Q1547" t="s">
        <v>213</v>
      </c>
      <c r="R1547">
        <v>30000000</v>
      </c>
      <c r="S1547">
        <v>2013</v>
      </c>
      <c r="T1547">
        <v>5.9</v>
      </c>
      <c r="U1547">
        <v>1.7</v>
      </c>
      <c r="V1547">
        <v>5266619</v>
      </c>
      <c r="W1547" t="s">
        <v>21</v>
      </c>
    </row>
    <row r="1548" spans="1:23" x14ac:dyDescent="0.3">
      <c r="A1548" t="s">
        <v>2291</v>
      </c>
      <c r="B1548">
        <v>101</v>
      </c>
      <c r="C1548">
        <v>118</v>
      </c>
      <c r="D1548">
        <v>34703228</v>
      </c>
      <c r="E1548" t="s">
        <v>55</v>
      </c>
      <c r="F1548" t="s">
        <v>59</v>
      </c>
      <c r="L1548" t="s">
        <v>2292</v>
      </c>
      <c r="M1548">
        <v>21767</v>
      </c>
      <c r="N1548">
        <v>127</v>
      </c>
      <c r="O1548" t="s">
        <v>29</v>
      </c>
      <c r="P1548" t="s">
        <v>30</v>
      </c>
      <c r="Q1548" t="s">
        <v>31</v>
      </c>
      <c r="R1548">
        <v>30000000</v>
      </c>
      <c r="S1548">
        <v>2006</v>
      </c>
      <c r="T1548">
        <v>6.7</v>
      </c>
      <c r="U1548">
        <v>2</v>
      </c>
      <c r="V1548">
        <v>4703228</v>
      </c>
      <c r="W1548" t="s">
        <v>21</v>
      </c>
    </row>
    <row r="1549" spans="1:23" x14ac:dyDescent="0.3">
      <c r="A1549" t="s">
        <v>2293</v>
      </c>
      <c r="B1549">
        <v>85</v>
      </c>
      <c r="C1549">
        <v>125</v>
      </c>
      <c r="D1549">
        <v>38432823</v>
      </c>
      <c r="E1549" t="s">
        <v>56</v>
      </c>
      <c r="F1549" t="s">
        <v>55</v>
      </c>
      <c r="G1549" t="s">
        <v>61</v>
      </c>
      <c r="L1549" t="s">
        <v>2294</v>
      </c>
      <c r="M1549">
        <v>33067</v>
      </c>
      <c r="N1549">
        <v>134</v>
      </c>
      <c r="O1549" t="s">
        <v>29</v>
      </c>
      <c r="P1549" t="s">
        <v>30</v>
      </c>
      <c r="Q1549" t="s">
        <v>31</v>
      </c>
      <c r="R1549">
        <v>30000000</v>
      </c>
      <c r="S1549">
        <v>2006</v>
      </c>
      <c r="T1549">
        <v>6.9</v>
      </c>
      <c r="U1549">
        <v>2.1</v>
      </c>
      <c r="V1549">
        <v>8432823</v>
      </c>
      <c r="W1549" t="s">
        <v>21</v>
      </c>
    </row>
    <row r="1550" spans="1:23" x14ac:dyDescent="0.3">
      <c r="A1550" t="s">
        <v>1242</v>
      </c>
      <c r="B1550">
        <v>64</v>
      </c>
      <c r="C1550">
        <v>94</v>
      </c>
      <c r="D1550">
        <v>32095318</v>
      </c>
      <c r="E1550" t="s">
        <v>48</v>
      </c>
      <c r="F1550" t="s">
        <v>56</v>
      </c>
      <c r="L1550" t="s">
        <v>2295</v>
      </c>
      <c r="M1550">
        <v>12466</v>
      </c>
      <c r="N1550">
        <v>84</v>
      </c>
      <c r="O1550" t="s">
        <v>29</v>
      </c>
      <c r="P1550" t="s">
        <v>30</v>
      </c>
      <c r="Q1550" t="s">
        <v>31</v>
      </c>
      <c r="R1550">
        <v>45000000</v>
      </c>
      <c r="S1550">
        <v>2001</v>
      </c>
      <c r="T1550">
        <v>5.5</v>
      </c>
      <c r="U1550">
        <v>1.6</v>
      </c>
      <c r="V1550">
        <v>-12904682</v>
      </c>
      <c r="W1550" t="s">
        <v>38</v>
      </c>
    </row>
    <row r="1551" spans="1:23" x14ac:dyDescent="0.3">
      <c r="A1551" t="s">
        <v>2296</v>
      </c>
      <c r="B1551">
        <v>263</v>
      </c>
      <c r="C1551">
        <v>79</v>
      </c>
      <c r="D1551">
        <v>31743332</v>
      </c>
      <c r="E1551" t="s">
        <v>24</v>
      </c>
      <c r="F1551" t="s">
        <v>25</v>
      </c>
      <c r="G1551" t="s">
        <v>47</v>
      </c>
      <c r="H1551" t="s">
        <v>55</v>
      </c>
      <c r="I1551" t="s">
        <v>60</v>
      </c>
      <c r="J1551" t="s">
        <v>27</v>
      </c>
      <c r="K1551" t="s">
        <v>35</v>
      </c>
      <c r="L1551">
        <v>9</v>
      </c>
      <c r="M1551">
        <v>111117</v>
      </c>
      <c r="N1551">
        <v>245</v>
      </c>
      <c r="O1551" t="s">
        <v>29</v>
      </c>
      <c r="P1551" t="s">
        <v>30</v>
      </c>
      <c r="Q1551" t="s">
        <v>31</v>
      </c>
      <c r="R1551">
        <v>30000000</v>
      </c>
      <c r="S1551">
        <v>2009</v>
      </c>
      <c r="T1551">
        <v>7.1</v>
      </c>
      <c r="U1551">
        <v>1.3</v>
      </c>
      <c r="V1551">
        <v>1743332</v>
      </c>
      <c r="W1551" t="s">
        <v>21</v>
      </c>
    </row>
    <row r="1552" spans="1:23" x14ac:dyDescent="0.3">
      <c r="A1552" t="s">
        <v>445</v>
      </c>
      <c r="B1552">
        <v>450</v>
      </c>
      <c r="C1552">
        <v>106</v>
      </c>
      <c r="D1552">
        <v>32154410</v>
      </c>
      <c r="E1552" t="s">
        <v>56</v>
      </c>
      <c r="F1552" t="s">
        <v>55</v>
      </c>
      <c r="G1552" t="s">
        <v>35</v>
      </c>
      <c r="L1552" t="s">
        <v>2297</v>
      </c>
      <c r="M1552">
        <v>148327</v>
      </c>
      <c r="N1552">
        <v>274</v>
      </c>
      <c r="O1552" t="s">
        <v>29</v>
      </c>
      <c r="P1552" t="s">
        <v>30</v>
      </c>
      <c r="Q1552" t="s">
        <v>213</v>
      </c>
      <c r="R1552">
        <v>30000000</v>
      </c>
      <c r="S1552">
        <v>2013</v>
      </c>
      <c r="T1552">
        <v>7.1</v>
      </c>
      <c r="U1552">
        <v>1.8</v>
      </c>
      <c r="V1552">
        <v>2154410</v>
      </c>
      <c r="W1552" t="s">
        <v>21</v>
      </c>
    </row>
    <row r="1553" spans="1:23" x14ac:dyDescent="0.3">
      <c r="A1553" t="s">
        <v>2298</v>
      </c>
      <c r="B1553">
        <v>162</v>
      </c>
      <c r="C1553">
        <v>63</v>
      </c>
      <c r="D1553">
        <v>26687172</v>
      </c>
      <c r="E1553" t="s">
        <v>25</v>
      </c>
      <c r="F1553" t="s">
        <v>47</v>
      </c>
      <c r="G1553" t="s">
        <v>48</v>
      </c>
      <c r="H1553" t="s">
        <v>49</v>
      </c>
      <c r="I1553" t="s">
        <v>50</v>
      </c>
      <c r="L1553" t="s">
        <v>2299</v>
      </c>
      <c r="M1553">
        <v>15600</v>
      </c>
      <c r="N1553">
        <v>55</v>
      </c>
      <c r="O1553" t="s">
        <v>29</v>
      </c>
      <c r="P1553" t="s">
        <v>30</v>
      </c>
      <c r="Q1553" t="s">
        <v>118</v>
      </c>
      <c r="R1553">
        <v>30000000</v>
      </c>
      <c r="S1553">
        <v>2011</v>
      </c>
      <c r="T1553">
        <v>7.3</v>
      </c>
      <c r="U1553">
        <v>1</v>
      </c>
      <c r="V1553">
        <v>-3312828</v>
      </c>
      <c r="W1553" t="s">
        <v>38</v>
      </c>
    </row>
    <row r="1554" spans="1:23" x14ac:dyDescent="0.3">
      <c r="A1554" t="s">
        <v>2300</v>
      </c>
      <c r="B1554">
        <v>85</v>
      </c>
      <c r="C1554">
        <v>85</v>
      </c>
      <c r="D1554">
        <v>26096584</v>
      </c>
      <c r="E1554" t="s">
        <v>48</v>
      </c>
      <c r="L1554" t="s">
        <v>2301</v>
      </c>
      <c r="M1554">
        <v>30651</v>
      </c>
      <c r="N1554">
        <v>267</v>
      </c>
      <c r="O1554" t="s">
        <v>29</v>
      </c>
      <c r="P1554" t="s">
        <v>30</v>
      </c>
      <c r="Q1554" t="s">
        <v>31</v>
      </c>
      <c r="R1554">
        <v>19000000</v>
      </c>
      <c r="S1554">
        <v>2003</v>
      </c>
      <c r="T1554">
        <v>3.4</v>
      </c>
      <c r="U1554">
        <v>1.4</v>
      </c>
      <c r="V1554">
        <v>7096584</v>
      </c>
      <c r="W1554" t="s">
        <v>21</v>
      </c>
    </row>
    <row r="1555" spans="1:23" x14ac:dyDescent="0.3">
      <c r="A1555" t="s">
        <v>1522</v>
      </c>
      <c r="B1555">
        <v>110</v>
      </c>
      <c r="C1555">
        <v>108</v>
      </c>
      <c r="D1555">
        <v>26525834</v>
      </c>
      <c r="E1555" t="s">
        <v>48</v>
      </c>
      <c r="F1555" t="s">
        <v>55</v>
      </c>
      <c r="G1555" t="s">
        <v>44</v>
      </c>
      <c r="L1555" t="s">
        <v>2302</v>
      </c>
      <c r="M1555">
        <v>21998</v>
      </c>
      <c r="N1555">
        <v>227</v>
      </c>
      <c r="O1555" t="s">
        <v>29</v>
      </c>
      <c r="P1555" t="s">
        <v>30</v>
      </c>
      <c r="Q1555" t="s">
        <v>213</v>
      </c>
      <c r="R1555">
        <v>30000000</v>
      </c>
      <c r="S1555">
        <v>1998</v>
      </c>
      <c r="T1555">
        <v>6.8</v>
      </c>
      <c r="U1555">
        <v>1.8</v>
      </c>
      <c r="V1555">
        <v>-3474166</v>
      </c>
      <c r="W1555" t="s">
        <v>38</v>
      </c>
    </row>
    <row r="1556" spans="1:23" x14ac:dyDescent="0.3">
      <c r="A1556" t="s">
        <v>2303</v>
      </c>
      <c r="B1556">
        <v>165</v>
      </c>
      <c r="C1556">
        <v>139</v>
      </c>
      <c r="D1556">
        <v>30513940</v>
      </c>
      <c r="E1556" t="s">
        <v>242</v>
      </c>
      <c r="F1556" t="s">
        <v>55</v>
      </c>
      <c r="G1556" t="s">
        <v>59</v>
      </c>
      <c r="L1556" t="s">
        <v>2304</v>
      </c>
      <c r="M1556">
        <v>15843</v>
      </c>
      <c r="N1556">
        <v>104</v>
      </c>
      <c r="O1556" t="s">
        <v>29</v>
      </c>
      <c r="P1556" t="s">
        <v>30</v>
      </c>
      <c r="Q1556" t="s">
        <v>31</v>
      </c>
      <c r="R1556">
        <v>30000000</v>
      </c>
      <c r="S1556">
        <v>2014</v>
      </c>
      <c r="T1556">
        <v>6.9</v>
      </c>
      <c r="U1556">
        <v>2.2999999999999998</v>
      </c>
      <c r="V1556">
        <v>513940</v>
      </c>
      <c r="W1556" t="s">
        <v>21</v>
      </c>
    </row>
    <row r="1557" spans="1:23" x14ac:dyDescent="0.3">
      <c r="A1557" t="s">
        <v>1437</v>
      </c>
      <c r="B1557">
        <v>64</v>
      </c>
      <c r="C1557">
        <v>127</v>
      </c>
      <c r="D1557">
        <v>23209440</v>
      </c>
      <c r="E1557" t="s">
        <v>55</v>
      </c>
      <c r="L1557" t="s">
        <v>2305</v>
      </c>
      <c r="M1557">
        <v>9283</v>
      </c>
      <c r="N1557">
        <v>112</v>
      </c>
      <c r="O1557" t="s">
        <v>29</v>
      </c>
      <c r="P1557" t="s">
        <v>30</v>
      </c>
      <c r="Q1557" t="s">
        <v>213</v>
      </c>
      <c r="R1557">
        <v>30000000</v>
      </c>
      <c r="S1557">
        <v>1998</v>
      </c>
      <c r="T1557">
        <v>7</v>
      </c>
      <c r="U1557">
        <v>2.1</v>
      </c>
      <c r="V1557">
        <v>-6790560</v>
      </c>
      <c r="W1557" t="s">
        <v>38</v>
      </c>
    </row>
    <row r="1558" spans="1:23" x14ac:dyDescent="0.3">
      <c r="A1558" t="s">
        <v>2306</v>
      </c>
      <c r="B1558">
        <v>44</v>
      </c>
      <c r="C1558">
        <v>106</v>
      </c>
      <c r="D1558">
        <v>24048000</v>
      </c>
      <c r="E1558" t="s">
        <v>24</v>
      </c>
      <c r="F1558" t="s">
        <v>56</v>
      </c>
      <c r="G1558" t="s">
        <v>27</v>
      </c>
      <c r="H1558" t="s">
        <v>35</v>
      </c>
      <c r="L1558" t="s">
        <v>2307</v>
      </c>
      <c r="M1558">
        <v>23579</v>
      </c>
      <c r="N1558">
        <v>88</v>
      </c>
      <c r="O1558" t="s">
        <v>29</v>
      </c>
      <c r="P1558" t="s">
        <v>30</v>
      </c>
      <c r="Q1558" t="s">
        <v>213</v>
      </c>
      <c r="R1558">
        <v>30000000</v>
      </c>
      <c r="S1558">
        <v>1995</v>
      </c>
      <c r="T1558">
        <v>5.5</v>
      </c>
      <c r="U1558">
        <v>1.8</v>
      </c>
      <c r="V1558">
        <v>-5952000</v>
      </c>
      <c r="W1558" t="s">
        <v>38</v>
      </c>
    </row>
    <row r="1559" spans="1:23" x14ac:dyDescent="0.3">
      <c r="A1559" t="s">
        <v>745</v>
      </c>
      <c r="B1559">
        <v>147</v>
      </c>
      <c r="C1559">
        <v>95</v>
      </c>
      <c r="D1559">
        <v>22526144</v>
      </c>
      <c r="E1559" t="s">
        <v>48</v>
      </c>
      <c r="F1559" t="s">
        <v>44</v>
      </c>
      <c r="G1559" t="s">
        <v>27</v>
      </c>
      <c r="L1559" t="s">
        <v>2308</v>
      </c>
      <c r="M1559">
        <v>53884</v>
      </c>
      <c r="N1559">
        <v>203</v>
      </c>
      <c r="O1559" t="s">
        <v>29</v>
      </c>
      <c r="P1559" t="s">
        <v>30</v>
      </c>
      <c r="Q1559" t="s">
        <v>31</v>
      </c>
      <c r="R1559">
        <v>30000000</v>
      </c>
      <c r="S1559">
        <v>2006</v>
      </c>
      <c r="T1559">
        <v>5.0999999999999996</v>
      </c>
      <c r="U1559">
        <v>1.6</v>
      </c>
      <c r="V1559">
        <v>-7473856</v>
      </c>
      <c r="W1559" t="s">
        <v>38</v>
      </c>
    </row>
    <row r="1560" spans="1:23" x14ac:dyDescent="0.3">
      <c r="A1560" t="s">
        <v>741</v>
      </c>
      <c r="B1560">
        <v>242</v>
      </c>
      <c r="C1560">
        <v>118</v>
      </c>
      <c r="D1560">
        <v>30523568</v>
      </c>
      <c r="E1560" t="s">
        <v>57</v>
      </c>
      <c r="F1560" t="s">
        <v>60</v>
      </c>
      <c r="G1560" t="s">
        <v>35</v>
      </c>
      <c r="L1560" t="s">
        <v>2309</v>
      </c>
      <c r="M1560">
        <v>54447</v>
      </c>
      <c r="N1560">
        <v>201</v>
      </c>
      <c r="O1560" t="s">
        <v>29</v>
      </c>
      <c r="P1560" t="s">
        <v>30</v>
      </c>
      <c r="Q1560" t="s">
        <v>213</v>
      </c>
      <c r="R1560">
        <v>30000000</v>
      </c>
      <c r="S1560">
        <v>2014</v>
      </c>
      <c r="T1560">
        <v>6.2</v>
      </c>
      <c r="U1560">
        <v>2</v>
      </c>
      <c r="V1560">
        <v>523568</v>
      </c>
      <c r="W1560" t="s">
        <v>21</v>
      </c>
    </row>
    <row r="1561" spans="1:23" x14ac:dyDescent="0.3">
      <c r="A1561" t="s">
        <v>2310</v>
      </c>
      <c r="B1561">
        <v>244</v>
      </c>
      <c r="C1561">
        <v>108</v>
      </c>
      <c r="D1561">
        <v>23070045</v>
      </c>
      <c r="E1561" t="s">
        <v>25</v>
      </c>
      <c r="F1561" t="s">
        <v>55</v>
      </c>
      <c r="G1561" t="s">
        <v>35</v>
      </c>
      <c r="L1561" t="s">
        <v>2311</v>
      </c>
      <c r="M1561">
        <v>47003</v>
      </c>
      <c r="N1561">
        <v>215</v>
      </c>
      <c r="O1561" t="s">
        <v>29</v>
      </c>
      <c r="P1561" t="s">
        <v>30</v>
      </c>
      <c r="Q1561" t="s">
        <v>213</v>
      </c>
      <c r="R1561">
        <v>30000000</v>
      </c>
      <c r="S1561">
        <v>2011</v>
      </c>
      <c r="T1561">
        <v>5.9</v>
      </c>
      <c r="U1561">
        <v>1.8</v>
      </c>
      <c r="V1561">
        <v>-6929955</v>
      </c>
      <c r="W1561" t="s">
        <v>38</v>
      </c>
    </row>
    <row r="1562" spans="1:23" x14ac:dyDescent="0.3">
      <c r="A1562" t="s">
        <v>2312</v>
      </c>
      <c r="B1562">
        <v>73</v>
      </c>
      <c r="C1562">
        <v>105</v>
      </c>
      <c r="D1562">
        <v>20422207</v>
      </c>
      <c r="E1562" t="s">
        <v>48</v>
      </c>
      <c r="F1562" t="s">
        <v>55</v>
      </c>
      <c r="G1562" t="s">
        <v>44</v>
      </c>
      <c r="L1562" t="s">
        <v>2313</v>
      </c>
      <c r="M1562">
        <v>15052</v>
      </c>
      <c r="N1562">
        <v>116</v>
      </c>
      <c r="O1562" t="s">
        <v>29</v>
      </c>
      <c r="P1562" t="s">
        <v>30</v>
      </c>
      <c r="Q1562" t="s">
        <v>31</v>
      </c>
      <c r="R1562">
        <v>35000000</v>
      </c>
      <c r="S1562">
        <v>2004</v>
      </c>
      <c r="T1562">
        <v>5.2</v>
      </c>
      <c r="U1562">
        <v>1.8</v>
      </c>
      <c r="V1562">
        <v>-14577793</v>
      </c>
      <c r="W1562" t="s">
        <v>38</v>
      </c>
    </row>
    <row r="1563" spans="1:23" x14ac:dyDescent="0.3">
      <c r="A1563" t="s">
        <v>1998</v>
      </c>
      <c r="B1563">
        <v>232</v>
      </c>
      <c r="C1563">
        <v>131</v>
      </c>
      <c r="D1563">
        <v>28644770</v>
      </c>
      <c r="E1563" t="s">
        <v>48</v>
      </c>
      <c r="F1563" t="s">
        <v>44</v>
      </c>
      <c r="L1563" t="s">
        <v>2314</v>
      </c>
      <c r="M1563">
        <v>78974</v>
      </c>
      <c r="N1563">
        <v>141</v>
      </c>
      <c r="O1563" t="s">
        <v>29</v>
      </c>
      <c r="P1563" t="s">
        <v>30</v>
      </c>
      <c r="Q1563" t="s">
        <v>213</v>
      </c>
      <c r="R1563">
        <v>30000000</v>
      </c>
      <c r="S1563">
        <v>2012</v>
      </c>
      <c r="T1563">
        <v>6.2</v>
      </c>
      <c r="U1563">
        <v>2.2000000000000002</v>
      </c>
      <c r="V1563">
        <v>-1355230</v>
      </c>
      <c r="W1563" t="s">
        <v>38</v>
      </c>
    </row>
    <row r="1564" spans="1:23" x14ac:dyDescent="0.3">
      <c r="A1564" t="s">
        <v>2315</v>
      </c>
      <c r="B1564">
        <v>63</v>
      </c>
      <c r="C1564">
        <v>104</v>
      </c>
      <c r="D1564">
        <v>21800302</v>
      </c>
      <c r="E1564" t="s">
        <v>48</v>
      </c>
      <c r="F1564" t="s">
        <v>55</v>
      </c>
      <c r="G1564" t="s">
        <v>44</v>
      </c>
      <c r="H1564" t="s">
        <v>61</v>
      </c>
      <c r="L1564" t="s">
        <v>2316</v>
      </c>
      <c r="M1564">
        <v>12164</v>
      </c>
      <c r="N1564">
        <v>63</v>
      </c>
      <c r="O1564" t="s">
        <v>29</v>
      </c>
      <c r="P1564" t="s">
        <v>30</v>
      </c>
      <c r="Q1564" t="s">
        <v>31</v>
      </c>
      <c r="R1564">
        <v>30000000</v>
      </c>
      <c r="S1564">
        <v>2004</v>
      </c>
      <c r="T1564">
        <v>5.5</v>
      </c>
      <c r="U1564">
        <v>1.7</v>
      </c>
      <c r="V1564">
        <v>-8199698</v>
      </c>
      <c r="W1564" t="s">
        <v>38</v>
      </c>
    </row>
    <row r="1565" spans="1:23" x14ac:dyDescent="0.3">
      <c r="A1565" t="s">
        <v>2317</v>
      </c>
      <c r="B1565">
        <v>239</v>
      </c>
      <c r="C1565">
        <v>133</v>
      </c>
      <c r="D1565">
        <v>21129348</v>
      </c>
      <c r="E1565" t="s">
        <v>56</v>
      </c>
      <c r="F1565" t="s">
        <v>55</v>
      </c>
      <c r="G1565" t="s">
        <v>44</v>
      </c>
      <c r="H1565" t="s">
        <v>35</v>
      </c>
      <c r="L1565" t="s">
        <v>2318</v>
      </c>
      <c r="M1565">
        <v>146364</v>
      </c>
      <c r="N1565">
        <v>237</v>
      </c>
      <c r="O1565" t="s">
        <v>29</v>
      </c>
      <c r="P1565" t="s">
        <v>30</v>
      </c>
      <c r="Q1565" t="s">
        <v>31</v>
      </c>
      <c r="R1565">
        <v>35000000</v>
      </c>
      <c r="S1565">
        <v>2010</v>
      </c>
      <c r="T1565">
        <v>7.4</v>
      </c>
      <c r="U1565">
        <v>2.2000000000000002</v>
      </c>
      <c r="V1565">
        <v>-13870652</v>
      </c>
      <c r="W1565" t="s">
        <v>38</v>
      </c>
    </row>
    <row r="1566" spans="1:23" x14ac:dyDescent="0.3">
      <c r="A1566" t="s">
        <v>2319</v>
      </c>
      <c r="B1566">
        <v>158</v>
      </c>
      <c r="C1566">
        <v>94</v>
      </c>
      <c r="D1566">
        <v>18500966</v>
      </c>
      <c r="E1566" t="s">
        <v>24</v>
      </c>
      <c r="F1566" t="s">
        <v>57</v>
      </c>
      <c r="G1566" t="s">
        <v>27</v>
      </c>
      <c r="H1566" t="s">
        <v>35</v>
      </c>
      <c r="L1566" t="s">
        <v>2320</v>
      </c>
      <c r="M1566">
        <v>70341</v>
      </c>
      <c r="N1566">
        <v>830</v>
      </c>
      <c r="O1566" t="s">
        <v>29</v>
      </c>
      <c r="P1566" t="s">
        <v>30</v>
      </c>
      <c r="Q1566" t="s">
        <v>31</v>
      </c>
      <c r="R1566">
        <v>30000000</v>
      </c>
      <c r="S1566">
        <v>2006</v>
      </c>
      <c r="T1566">
        <v>4.4000000000000004</v>
      </c>
      <c r="U1566">
        <v>1.6</v>
      </c>
      <c r="V1566">
        <v>-11499034</v>
      </c>
      <c r="W1566" t="s">
        <v>38</v>
      </c>
    </row>
    <row r="1567" spans="1:23" x14ac:dyDescent="0.3">
      <c r="A1567" t="s">
        <v>2321</v>
      </c>
      <c r="B1567">
        <v>152</v>
      </c>
      <c r="C1567">
        <v>109</v>
      </c>
      <c r="D1567">
        <v>19976073</v>
      </c>
      <c r="E1567" t="s">
        <v>24</v>
      </c>
      <c r="F1567" t="s">
        <v>56</v>
      </c>
      <c r="G1567" t="s">
        <v>55</v>
      </c>
      <c r="H1567" t="s">
        <v>35</v>
      </c>
      <c r="L1567" t="s">
        <v>2322</v>
      </c>
      <c r="M1567">
        <v>65979</v>
      </c>
      <c r="N1567">
        <v>220</v>
      </c>
      <c r="O1567" t="s">
        <v>29</v>
      </c>
      <c r="P1567" t="s">
        <v>30</v>
      </c>
      <c r="Q1567" t="s">
        <v>213</v>
      </c>
      <c r="R1567">
        <v>20000000</v>
      </c>
      <c r="S1567">
        <v>2005</v>
      </c>
      <c r="T1567">
        <v>6.3</v>
      </c>
      <c r="U1567">
        <v>1.8</v>
      </c>
      <c r="V1567">
        <v>-23927</v>
      </c>
      <c r="W1567" t="s">
        <v>38</v>
      </c>
    </row>
    <row r="1568" spans="1:23" x14ac:dyDescent="0.3">
      <c r="A1568" t="s">
        <v>843</v>
      </c>
      <c r="B1568">
        <v>105</v>
      </c>
      <c r="C1568">
        <v>96</v>
      </c>
      <c r="D1568">
        <v>18967571</v>
      </c>
      <c r="E1568" t="s">
        <v>24</v>
      </c>
      <c r="F1568" t="s">
        <v>56</v>
      </c>
      <c r="G1568" t="s">
        <v>35</v>
      </c>
      <c r="L1568" t="s">
        <v>2323</v>
      </c>
      <c r="M1568">
        <v>23345</v>
      </c>
      <c r="N1568">
        <v>167</v>
      </c>
      <c r="O1568" t="s">
        <v>29</v>
      </c>
      <c r="P1568" t="s">
        <v>30</v>
      </c>
      <c r="Q1568" t="s">
        <v>213</v>
      </c>
      <c r="R1568">
        <v>30000000</v>
      </c>
      <c r="S1568">
        <v>1998</v>
      </c>
      <c r="T1568">
        <v>6.1</v>
      </c>
      <c r="U1568">
        <v>1.6</v>
      </c>
      <c r="V1568">
        <v>-11032429</v>
      </c>
      <c r="W1568" t="s">
        <v>38</v>
      </c>
    </row>
    <row r="1569" spans="1:23" x14ac:dyDescent="0.3">
      <c r="A1569" t="s">
        <v>2324</v>
      </c>
      <c r="B1569">
        <v>36</v>
      </c>
      <c r="C1569">
        <v>105</v>
      </c>
      <c r="D1569">
        <v>17100000</v>
      </c>
      <c r="E1569" t="s">
        <v>24</v>
      </c>
      <c r="F1569" t="s">
        <v>25</v>
      </c>
      <c r="G1569" t="s">
        <v>56</v>
      </c>
      <c r="H1569" t="s">
        <v>55</v>
      </c>
      <c r="I1569" t="s">
        <v>44</v>
      </c>
      <c r="L1569" t="s">
        <v>2325</v>
      </c>
      <c r="M1569">
        <v>7073</v>
      </c>
      <c r="N1569">
        <v>29</v>
      </c>
      <c r="O1569" t="s">
        <v>29</v>
      </c>
      <c r="P1569" t="s">
        <v>30</v>
      </c>
      <c r="Q1569" t="s">
        <v>213</v>
      </c>
      <c r="R1569">
        <v>25000000</v>
      </c>
      <c r="S1569">
        <v>1996</v>
      </c>
      <c r="T1569">
        <v>5.3</v>
      </c>
      <c r="U1569">
        <v>1.8</v>
      </c>
      <c r="V1569">
        <v>-7900000</v>
      </c>
      <c r="W1569" t="s">
        <v>38</v>
      </c>
    </row>
    <row r="1570" spans="1:23" x14ac:dyDescent="0.3">
      <c r="A1570" t="s">
        <v>2326</v>
      </c>
      <c r="B1570">
        <v>181</v>
      </c>
      <c r="C1570">
        <v>99</v>
      </c>
      <c r="D1570">
        <v>17266505</v>
      </c>
      <c r="E1570" t="s">
        <v>24</v>
      </c>
      <c r="F1570" t="s">
        <v>48</v>
      </c>
      <c r="G1570" t="s">
        <v>57</v>
      </c>
      <c r="L1570" t="s">
        <v>2327</v>
      </c>
      <c r="M1570">
        <v>43764</v>
      </c>
      <c r="N1570">
        <v>291</v>
      </c>
      <c r="O1570" t="s">
        <v>29</v>
      </c>
      <c r="P1570" t="s">
        <v>30</v>
      </c>
      <c r="Q1570" t="s">
        <v>31</v>
      </c>
      <c r="R1570">
        <v>30000000</v>
      </c>
      <c r="S1570">
        <v>2002</v>
      </c>
      <c r="T1570">
        <v>5.4</v>
      </c>
      <c r="U1570">
        <v>1.6</v>
      </c>
      <c r="V1570">
        <v>-12733495</v>
      </c>
      <c r="W1570" t="s">
        <v>38</v>
      </c>
    </row>
    <row r="1571" spans="1:23" x14ac:dyDescent="0.3">
      <c r="A1571" t="s">
        <v>313</v>
      </c>
      <c r="B1571">
        <v>219</v>
      </c>
      <c r="C1571">
        <v>112</v>
      </c>
      <c r="D1571">
        <v>32357532</v>
      </c>
      <c r="E1571" t="s">
        <v>48</v>
      </c>
      <c r="F1571" t="s">
        <v>55</v>
      </c>
      <c r="G1571" t="s">
        <v>44</v>
      </c>
      <c r="L1571" t="s">
        <v>2328</v>
      </c>
      <c r="M1571">
        <v>143368</v>
      </c>
      <c r="N1571">
        <v>215</v>
      </c>
      <c r="O1571" t="s">
        <v>29</v>
      </c>
      <c r="P1571" t="s">
        <v>30</v>
      </c>
      <c r="Q1571" t="s">
        <v>213</v>
      </c>
      <c r="R1571">
        <v>30000000</v>
      </c>
      <c r="S1571">
        <v>2010</v>
      </c>
      <c r="T1571">
        <v>6.7</v>
      </c>
      <c r="U1571">
        <v>1.9</v>
      </c>
      <c r="V1571">
        <v>2357532</v>
      </c>
      <c r="W1571" t="s">
        <v>21</v>
      </c>
    </row>
    <row r="1572" spans="1:23" x14ac:dyDescent="0.3">
      <c r="A1572" t="s">
        <v>1125</v>
      </c>
      <c r="B1572">
        <v>158</v>
      </c>
      <c r="C1572">
        <v>108</v>
      </c>
      <c r="D1572">
        <v>16930884</v>
      </c>
      <c r="E1572" t="s">
        <v>56</v>
      </c>
      <c r="F1572" t="s">
        <v>55</v>
      </c>
      <c r="G1572" t="s">
        <v>60</v>
      </c>
      <c r="H1572" t="s">
        <v>35</v>
      </c>
      <c r="L1572" t="s">
        <v>2329</v>
      </c>
      <c r="M1572">
        <v>65628</v>
      </c>
      <c r="N1572">
        <v>262</v>
      </c>
      <c r="O1572" t="s">
        <v>29</v>
      </c>
      <c r="P1572" t="s">
        <v>30</v>
      </c>
      <c r="Q1572" t="s">
        <v>213</v>
      </c>
      <c r="R1572">
        <v>30000000</v>
      </c>
      <c r="S1572">
        <v>2007</v>
      </c>
      <c r="T1572">
        <v>5.9</v>
      </c>
      <c r="U1572">
        <v>1.8</v>
      </c>
      <c r="V1572">
        <v>-13069116</v>
      </c>
      <c r="W1572" t="s">
        <v>38</v>
      </c>
    </row>
    <row r="1573" spans="1:23" x14ac:dyDescent="0.3">
      <c r="A1573" t="s">
        <v>2330</v>
      </c>
      <c r="B1573">
        <v>155</v>
      </c>
      <c r="C1573">
        <v>126</v>
      </c>
      <c r="D1573">
        <v>18324242</v>
      </c>
      <c r="E1573" t="s">
        <v>55</v>
      </c>
      <c r="L1573" t="s">
        <v>2331</v>
      </c>
      <c r="M1573">
        <v>32815</v>
      </c>
      <c r="N1573">
        <v>214</v>
      </c>
      <c r="O1573" t="s">
        <v>29</v>
      </c>
      <c r="P1573" t="s">
        <v>30</v>
      </c>
      <c r="Q1573" t="s">
        <v>213</v>
      </c>
      <c r="R1573">
        <v>35000000</v>
      </c>
      <c r="S1573">
        <v>2005</v>
      </c>
      <c r="T1573">
        <v>7.3</v>
      </c>
      <c r="U1573">
        <v>2.1</v>
      </c>
      <c r="V1573">
        <v>-16675758</v>
      </c>
      <c r="W1573" t="s">
        <v>38</v>
      </c>
    </row>
    <row r="1574" spans="1:23" x14ac:dyDescent="0.3">
      <c r="A1574" t="s">
        <v>1421</v>
      </c>
      <c r="B1574">
        <v>74</v>
      </c>
      <c r="C1574">
        <v>98</v>
      </c>
      <c r="D1574">
        <v>16323969</v>
      </c>
      <c r="E1574" t="s">
        <v>48</v>
      </c>
      <c r="F1574" t="s">
        <v>56</v>
      </c>
      <c r="G1574" t="s">
        <v>35</v>
      </c>
      <c r="L1574" t="s">
        <v>2332</v>
      </c>
      <c r="M1574">
        <v>45775</v>
      </c>
      <c r="N1574">
        <v>112</v>
      </c>
      <c r="O1574" t="s">
        <v>29</v>
      </c>
      <c r="P1574" t="s">
        <v>30</v>
      </c>
      <c r="Q1574" t="s">
        <v>31</v>
      </c>
      <c r="R1574">
        <v>40000000</v>
      </c>
      <c r="S1574">
        <v>2004</v>
      </c>
      <c r="T1574">
        <v>5.5</v>
      </c>
      <c r="U1574">
        <v>1.6</v>
      </c>
      <c r="V1574">
        <v>-23676031</v>
      </c>
      <c r="W1574" t="s">
        <v>38</v>
      </c>
    </row>
    <row r="1575" spans="1:23" x14ac:dyDescent="0.3">
      <c r="A1575" t="s">
        <v>2333</v>
      </c>
      <c r="B1575">
        <v>368</v>
      </c>
      <c r="C1575">
        <v>104</v>
      </c>
      <c r="D1575">
        <v>16999046</v>
      </c>
      <c r="E1575" t="s">
        <v>55</v>
      </c>
      <c r="F1575" t="s">
        <v>57</v>
      </c>
      <c r="G1575" t="s">
        <v>27</v>
      </c>
      <c r="L1575" t="s">
        <v>2334</v>
      </c>
      <c r="M1575">
        <v>79517</v>
      </c>
      <c r="N1575">
        <v>354</v>
      </c>
      <c r="O1575" t="s">
        <v>29</v>
      </c>
      <c r="P1575" t="s">
        <v>115</v>
      </c>
      <c r="Q1575" t="s">
        <v>213</v>
      </c>
      <c r="R1575">
        <v>26000000</v>
      </c>
      <c r="S1575">
        <v>2009</v>
      </c>
      <c r="T1575">
        <v>5.8</v>
      </c>
      <c r="U1575">
        <v>1.7</v>
      </c>
      <c r="V1575">
        <v>-9000954</v>
      </c>
      <c r="W1575" t="s">
        <v>38</v>
      </c>
    </row>
    <row r="1576" spans="1:23" x14ac:dyDescent="0.3">
      <c r="A1576" t="s">
        <v>2335</v>
      </c>
      <c r="B1576">
        <v>81</v>
      </c>
      <c r="C1576">
        <v>110</v>
      </c>
      <c r="D1576">
        <v>16295774</v>
      </c>
      <c r="E1576" t="s">
        <v>24</v>
      </c>
      <c r="F1576" t="s">
        <v>25</v>
      </c>
      <c r="G1576" t="s">
        <v>48</v>
      </c>
      <c r="H1576" t="s">
        <v>44</v>
      </c>
      <c r="I1576" t="s">
        <v>27</v>
      </c>
      <c r="L1576" t="s">
        <v>2336</v>
      </c>
      <c r="M1576">
        <v>33669</v>
      </c>
      <c r="N1576">
        <v>269</v>
      </c>
      <c r="O1576" t="s">
        <v>29</v>
      </c>
      <c r="P1576" t="s">
        <v>30</v>
      </c>
      <c r="Q1576" t="s">
        <v>52</v>
      </c>
      <c r="R1576">
        <v>35000000</v>
      </c>
      <c r="S1576">
        <v>1986</v>
      </c>
      <c r="T1576">
        <v>4.5999999999999996</v>
      </c>
      <c r="U1576">
        <v>1.8</v>
      </c>
      <c r="V1576">
        <v>-18704226</v>
      </c>
      <c r="W1576" t="s">
        <v>38</v>
      </c>
    </row>
    <row r="1577" spans="1:23" x14ac:dyDescent="0.3">
      <c r="A1577" t="s">
        <v>2337</v>
      </c>
      <c r="B1577">
        <v>154</v>
      </c>
      <c r="C1577">
        <v>130</v>
      </c>
      <c r="D1577">
        <v>15709385</v>
      </c>
      <c r="E1577" t="s">
        <v>56</v>
      </c>
      <c r="F1577" t="s">
        <v>55</v>
      </c>
      <c r="G1577" t="s">
        <v>35</v>
      </c>
      <c r="L1577" t="s">
        <v>2338</v>
      </c>
      <c r="M1577">
        <v>53053</v>
      </c>
      <c r="N1577">
        <v>132</v>
      </c>
      <c r="O1577" t="s">
        <v>29</v>
      </c>
      <c r="P1577" t="s">
        <v>30</v>
      </c>
      <c r="Q1577" t="s">
        <v>213</v>
      </c>
      <c r="R1577">
        <v>30000000</v>
      </c>
      <c r="S1577">
        <v>2008</v>
      </c>
      <c r="T1577">
        <v>6.7</v>
      </c>
      <c r="U1577">
        <v>2.2000000000000002</v>
      </c>
      <c r="V1577">
        <v>-14290615</v>
      </c>
      <c r="W1577" t="s">
        <v>38</v>
      </c>
    </row>
    <row r="1578" spans="1:23" x14ac:dyDescent="0.3">
      <c r="A1578" t="s">
        <v>2339</v>
      </c>
      <c r="B1578">
        <v>140</v>
      </c>
      <c r="C1578">
        <v>93</v>
      </c>
      <c r="D1578">
        <v>14888028</v>
      </c>
      <c r="E1578" t="s">
        <v>25</v>
      </c>
      <c r="F1578" t="s">
        <v>57</v>
      </c>
      <c r="G1578" t="s">
        <v>35</v>
      </c>
      <c r="L1578" t="s">
        <v>2340</v>
      </c>
      <c r="M1578">
        <v>28606</v>
      </c>
      <c r="N1578">
        <v>262</v>
      </c>
      <c r="O1578" t="s">
        <v>29</v>
      </c>
      <c r="P1578" t="s">
        <v>30</v>
      </c>
      <c r="Q1578" t="s">
        <v>31</v>
      </c>
      <c r="R1578">
        <v>30000000</v>
      </c>
      <c r="S1578">
        <v>2005</v>
      </c>
      <c r="T1578">
        <v>5.0999999999999996</v>
      </c>
      <c r="U1578">
        <v>1.6</v>
      </c>
      <c r="V1578">
        <v>-15111972</v>
      </c>
      <c r="W1578" t="s">
        <v>38</v>
      </c>
    </row>
    <row r="1579" spans="1:23" x14ac:dyDescent="0.3">
      <c r="A1579" t="s">
        <v>1056</v>
      </c>
      <c r="B1579">
        <v>73</v>
      </c>
      <c r="C1579">
        <v>96</v>
      </c>
      <c r="D1579">
        <v>14208384</v>
      </c>
      <c r="E1579" t="s">
        <v>48</v>
      </c>
      <c r="F1579" t="s">
        <v>44</v>
      </c>
      <c r="L1579" t="s">
        <v>2341</v>
      </c>
      <c r="M1579">
        <v>11520</v>
      </c>
      <c r="N1579">
        <v>105</v>
      </c>
      <c r="O1579" t="s">
        <v>29</v>
      </c>
      <c r="P1579" t="s">
        <v>30</v>
      </c>
      <c r="Q1579" t="s">
        <v>31</v>
      </c>
      <c r="R1579">
        <v>30000000</v>
      </c>
      <c r="S1579">
        <v>2003</v>
      </c>
      <c r="T1579">
        <v>5.6</v>
      </c>
      <c r="U1579">
        <v>1.6</v>
      </c>
      <c r="V1579">
        <v>-15791616</v>
      </c>
      <c r="W1579" t="s">
        <v>38</v>
      </c>
    </row>
    <row r="1580" spans="1:23" x14ac:dyDescent="0.3">
      <c r="A1580" t="s">
        <v>1640</v>
      </c>
      <c r="B1580">
        <v>98</v>
      </c>
      <c r="C1580">
        <v>114</v>
      </c>
      <c r="D1580">
        <v>12831121</v>
      </c>
      <c r="E1580" t="s">
        <v>55</v>
      </c>
      <c r="F1580" t="s">
        <v>60</v>
      </c>
      <c r="G1580" t="s">
        <v>44</v>
      </c>
      <c r="H1580" t="s">
        <v>35</v>
      </c>
      <c r="L1580" t="s">
        <v>2342</v>
      </c>
      <c r="M1580">
        <v>44979</v>
      </c>
      <c r="N1580">
        <v>298</v>
      </c>
      <c r="O1580" t="s">
        <v>29</v>
      </c>
      <c r="P1580" t="s">
        <v>30</v>
      </c>
      <c r="Q1580" t="s">
        <v>31</v>
      </c>
      <c r="R1580">
        <v>30000000</v>
      </c>
      <c r="S1580">
        <v>2004</v>
      </c>
      <c r="T1580">
        <v>7</v>
      </c>
      <c r="U1580">
        <v>1.9</v>
      </c>
      <c r="V1580">
        <v>-17168879</v>
      </c>
      <c r="W1580" t="s">
        <v>38</v>
      </c>
    </row>
    <row r="1581" spans="1:23" x14ac:dyDescent="0.3">
      <c r="A1581" t="s">
        <v>2343</v>
      </c>
      <c r="B1581">
        <v>358</v>
      </c>
      <c r="C1581">
        <v>106</v>
      </c>
      <c r="D1581">
        <v>18298649</v>
      </c>
      <c r="E1581" t="s">
        <v>48</v>
      </c>
      <c r="F1581" t="s">
        <v>57</v>
      </c>
      <c r="L1581" t="s">
        <v>2344</v>
      </c>
      <c r="M1581">
        <v>85024</v>
      </c>
      <c r="N1581">
        <v>242</v>
      </c>
      <c r="O1581" t="s">
        <v>29</v>
      </c>
      <c r="P1581" t="s">
        <v>30</v>
      </c>
      <c r="Q1581" t="s">
        <v>213</v>
      </c>
      <c r="R1581">
        <v>30000000</v>
      </c>
      <c r="S1581">
        <v>2011</v>
      </c>
      <c r="T1581">
        <v>6.4</v>
      </c>
      <c r="U1581">
        <v>1.8</v>
      </c>
      <c r="V1581">
        <v>-11701351</v>
      </c>
      <c r="W1581" t="s">
        <v>38</v>
      </c>
    </row>
    <row r="1582" spans="1:23" x14ac:dyDescent="0.3">
      <c r="A1582" t="s">
        <v>1338</v>
      </c>
      <c r="B1582">
        <v>222</v>
      </c>
      <c r="C1582">
        <v>150</v>
      </c>
      <c r="D1582">
        <v>12712093</v>
      </c>
      <c r="E1582" t="s">
        <v>242</v>
      </c>
      <c r="F1582" t="s">
        <v>55</v>
      </c>
      <c r="G1582" t="s">
        <v>54</v>
      </c>
      <c r="H1582" t="s">
        <v>44</v>
      </c>
      <c r="L1582" t="s">
        <v>2345</v>
      </c>
      <c r="M1582">
        <v>70771</v>
      </c>
      <c r="N1582">
        <v>671</v>
      </c>
      <c r="O1582" t="s">
        <v>29</v>
      </c>
      <c r="P1582" t="s">
        <v>30</v>
      </c>
      <c r="Q1582" t="s">
        <v>31</v>
      </c>
      <c r="R1582">
        <v>30000000</v>
      </c>
      <c r="S1582">
        <v>2005</v>
      </c>
      <c r="T1582">
        <v>6.7</v>
      </c>
      <c r="U1582">
        <v>2.5</v>
      </c>
      <c r="V1582">
        <v>-17287907</v>
      </c>
      <c r="W1582" t="s">
        <v>38</v>
      </c>
    </row>
    <row r="1583" spans="1:23" x14ac:dyDescent="0.3">
      <c r="A1583" t="s">
        <v>2346</v>
      </c>
      <c r="B1583">
        <v>85</v>
      </c>
      <c r="C1583">
        <v>100</v>
      </c>
      <c r="D1583">
        <v>11576087</v>
      </c>
      <c r="E1583" t="s">
        <v>24</v>
      </c>
      <c r="F1583" t="s">
        <v>25</v>
      </c>
      <c r="G1583" t="s">
        <v>27</v>
      </c>
      <c r="L1583" t="s">
        <v>2347</v>
      </c>
      <c r="M1583">
        <v>14747</v>
      </c>
      <c r="N1583">
        <v>338</v>
      </c>
      <c r="O1583" t="s">
        <v>29</v>
      </c>
      <c r="P1583" t="s">
        <v>30</v>
      </c>
      <c r="Q1583" t="s">
        <v>31</v>
      </c>
      <c r="R1583">
        <v>30000000</v>
      </c>
      <c r="S1583">
        <v>1999</v>
      </c>
      <c r="T1583">
        <v>4.0999999999999996</v>
      </c>
      <c r="U1583">
        <v>1.7</v>
      </c>
      <c r="V1583">
        <v>-18423913</v>
      </c>
      <c r="W1583" t="s">
        <v>38</v>
      </c>
    </row>
    <row r="1584" spans="1:23" x14ac:dyDescent="0.3">
      <c r="A1584" t="s">
        <v>1367</v>
      </c>
      <c r="B1584">
        <v>62</v>
      </c>
      <c r="C1584">
        <v>100</v>
      </c>
      <c r="D1584">
        <v>11900000</v>
      </c>
      <c r="E1584" t="s">
        <v>55</v>
      </c>
      <c r="F1584" t="s">
        <v>26</v>
      </c>
      <c r="G1584" t="s">
        <v>35</v>
      </c>
      <c r="L1584" t="s">
        <v>2348</v>
      </c>
      <c r="M1584">
        <v>11003</v>
      </c>
      <c r="N1584">
        <v>148</v>
      </c>
      <c r="O1584" t="s">
        <v>29</v>
      </c>
      <c r="P1584" t="s">
        <v>30</v>
      </c>
      <c r="Q1584" t="s">
        <v>213</v>
      </c>
      <c r="R1584">
        <v>30000000</v>
      </c>
      <c r="S1584">
        <v>1999</v>
      </c>
      <c r="T1584">
        <v>5.5</v>
      </c>
      <c r="U1584">
        <v>1.7</v>
      </c>
      <c r="V1584">
        <v>-18100000</v>
      </c>
      <c r="W1584" t="s">
        <v>38</v>
      </c>
    </row>
    <row r="1585" spans="1:23" x14ac:dyDescent="0.3">
      <c r="A1585" t="s">
        <v>1501</v>
      </c>
      <c r="B1585">
        <v>130</v>
      </c>
      <c r="C1585">
        <v>100</v>
      </c>
      <c r="D1585">
        <v>9353573</v>
      </c>
      <c r="E1585" t="s">
        <v>24</v>
      </c>
      <c r="F1585" t="s">
        <v>25</v>
      </c>
      <c r="G1585" t="s">
        <v>26</v>
      </c>
      <c r="H1585" t="s">
        <v>27</v>
      </c>
      <c r="I1585" t="s">
        <v>35</v>
      </c>
      <c r="L1585" t="s">
        <v>2349</v>
      </c>
      <c r="M1585">
        <v>56451</v>
      </c>
      <c r="N1585">
        <v>524</v>
      </c>
      <c r="O1585" t="s">
        <v>29</v>
      </c>
      <c r="P1585" t="s">
        <v>30</v>
      </c>
      <c r="Q1585" t="s">
        <v>52</v>
      </c>
      <c r="R1585">
        <v>45000000</v>
      </c>
      <c r="S1585">
        <v>2009</v>
      </c>
      <c r="T1585">
        <v>2.7</v>
      </c>
      <c r="U1585">
        <v>1.7</v>
      </c>
      <c r="V1585">
        <v>-35646427</v>
      </c>
      <c r="W1585" t="s">
        <v>38</v>
      </c>
    </row>
    <row r="1586" spans="1:23" x14ac:dyDescent="0.3">
      <c r="A1586" t="s">
        <v>2350</v>
      </c>
      <c r="B1586">
        <v>376</v>
      </c>
      <c r="C1586">
        <v>107</v>
      </c>
      <c r="D1586">
        <v>12026670</v>
      </c>
      <c r="E1586" t="s">
        <v>24</v>
      </c>
      <c r="F1586" t="s">
        <v>56</v>
      </c>
      <c r="G1586" t="s">
        <v>35</v>
      </c>
      <c r="L1586" t="s">
        <v>2351</v>
      </c>
      <c r="M1586">
        <v>114241</v>
      </c>
      <c r="N1586">
        <v>258</v>
      </c>
      <c r="O1586" t="s">
        <v>29</v>
      </c>
      <c r="P1586" t="s">
        <v>30</v>
      </c>
      <c r="Q1586" t="s">
        <v>213</v>
      </c>
      <c r="R1586">
        <v>45000000</v>
      </c>
      <c r="S1586">
        <v>2013</v>
      </c>
      <c r="T1586">
        <v>6.4</v>
      </c>
      <c r="U1586">
        <v>1.8</v>
      </c>
      <c r="V1586">
        <v>-32973330</v>
      </c>
      <c r="W1586" t="s">
        <v>38</v>
      </c>
    </row>
    <row r="1587" spans="1:23" x14ac:dyDescent="0.3">
      <c r="A1587" t="s">
        <v>2352</v>
      </c>
      <c r="B1587">
        <v>130</v>
      </c>
      <c r="C1587">
        <v>102</v>
      </c>
      <c r="D1587">
        <v>14334645</v>
      </c>
      <c r="E1587" t="s">
        <v>55</v>
      </c>
      <c r="F1587" t="s">
        <v>57</v>
      </c>
      <c r="G1587" t="s">
        <v>27</v>
      </c>
      <c r="H1587" t="s">
        <v>35</v>
      </c>
      <c r="L1587" t="s">
        <v>2353</v>
      </c>
      <c r="M1587">
        <v>22449</v>
      </c>
      <c r="N1587">
        <v>191</v>
      </c>
      <c r="O1587" t="s">
        <v>29</v>
      </c>
      <c r="P1587" t="s">
        <v>30</v>
      </c>
      <c r="Q1587" t="s">
        <v>31</v>
      </c>
      <c r="R1587">
        <v>25000000</v>
      </c>
      <c r="S1587">
        <v>2004</v>
      </c>
      <c r="T1587">
        <v>4.8</v>
      </c>
      <c r="U1587">
        <v>1.7</v>
      </c>
      <c r="V1587">
        <v>-10665355</v>
      </c>
      <c r="W1587" t="s">
        <v>38</v>
      </c>
    </row>
    <row r="1588" spans="1:23" x14ac:dyDescent="0.3">
      <c r="A1588" t="s">
        <v>2354</v>
      </c>
      <c r="B1588">
        <v>65</v>
      </c>
      <c r="C1588">
        <v>101</v>
      </c>
      <c r="D1588">
        <v>12189514</v>
      </c>
      <c r="E1588" t="s">
        <v>48</v>
      </c>
      <c r="F1588" t="s">
        <v>44</v>
      </c>
      <c r="L1588" t="s">
        <v>2355</v>
      </c>
      <c r="M1588">
        <v>30092</v>
      </c>
      <c r="N1588">
        <v>129</v>
      </c>
      <c r="O1588" t="s">
        <v>29</v>
      </c>
      <c r="P1588" t="s">
        <v>30</v>
      </c>
      <c r="Q1588" t="s">
        <v>31</v>
      </c>
      <c r="R1588">
        <v>23000000</v>
      </c>
      <c r="S1588">
        <v>2004</v>
      </c>
      <c r="T1588">
        <v>6.1</v>
      </c>
      <c r="U1588">
        <v>1.7</v>
      </c>
      <c r="V1588">
        <v>-10810486</v>
      </c>
      <c r="W1588" t="s">
        <v>38</v>
      </c>
    </row>
    <row r="1589" spans="1:23" x14ac:dyDescent="0.3">
      <c r="A1589" t="s">
        <v>2356</v>
      </c>
      <c r="B1589">
        <v>77</v>
      </c>
      <c r="C1589">
        <v>86</v>
      </c>
      <c r="D1589">
        <v>10134754</v>
      </c>
      <c r="E1589" t="s">
        <v>47</v>
      </c>
      <c r="F1589" t="s">
        <v>48</v>
      </c>
      <c r="G1589" t="s">
        <v>49</v>
      </c>
      <c r="L1589" t="s">
        <v>2357</v>
      </c>
      <c r="M1589">
        <v>9682</v>
      </c>
      <c r="N1589">
        <v>38</v>
      </c>
      <c r="O1589" t="s">
        <v>29</v>
      </c>
      <c r="P1589" t="s">
        <v>30</v>
      </c>
      <c r="Q1589" t="s">
        <v>52</v>
      </c>
      <c r="R1589">
        <v>30000000</v>
      </c>
      <c r="S1589">
        <v>2011</v>
      </c>
      <c r="T1589">
        <v>4.8</v>
      </c>
      <c r="U1589">
        <v>1.4</v>
      </c>
      <c r="V1589">
        <v>-19865246</v>
      </c>
      <c r="W1589" t="s">
        <v>38</v>
      </c>
    </row>
    <row r="1590" spans="1:23" x14ac:dyDescent="0.3">
      <c r="A1590" t="s">
        <v>2068</v>
      </c>
      <c r="B1590">
        <v>107</v>
      </c>
      <c r="C1590">
        <v>108</v>
      </c>
      <c r="D1590">
        <v>8535575</v>
      </c>
      <c r="E1590" t="s">
        <v>55</v>
      </c>
      <c r="L1590" t="s">
        <v>2358</v>
      </c>
      <c r="M1590">
        <v>24033</v>
      </c>
      <c r="N1590">
        <v>152</v>
      </c>
      <c r="O1590" t="s">
        <v>29</v>
      </c>
      <c r="P1590" t="s">
        <v>30</v>
      </c>
      <c r="Q1590" t="s">
        <v>31</v>
      </c>
      <c r="R1590">
        <v>30000000</v>
      </c>
      <c r="S1590">
        <v>2005</v>
      </c>
      <c r="T1590">
        <v>7</v>
      </c>
      <c r="U1590">
        <v>1.8</v>
      </c>
      <c r="V1590">
        <v>-21464425</v>
      </c>
      <c r="W1590" t="s">
        <v>38</v>
      </c>
    </row>
    <row r="1591" spans="1:23" x14ac:dyDescent="0.3">
      <c r="A1591" t="s">
        <v>768</v>
      </c>
      <c r="B1591">
        <v>292</v>
      </c>
      <c r="C1591">
        <v>123</v>
      </c>
      <c r="D1591">
        <v>7689458</v>
      </c>
      <c r="E1591" t="s">
        <v>25</v>
      </c>
      <c r="F1591" t="s">
        <v>26</v>
      </c>
      <c r="G1591" t="s">
        <v>60</v>
      </c>
      <c r="L1591" t="s">
        <v>2359</v>
      </c>
      <c r="M1591">
        <v>126307</v>
      </c>
      <c r="N1591">
        <v>210</v>
      </c>
      <c r="O1591" t="s">
        <v>29</v>
      </c>
      <c r="P1591" t="s">
        <v>37</v>
      </c>
      <c r="Q1591" t="s">
        <v>31</v>
      </c>
      <c r="R1591">
        <v>40000000</v>
      </c>
      <c r="S1591">
        <v>2009</v>
      </c>
      <c r="T1591">
        <v>6.8</v>
      </c>
      <c r="U1591">
        <v>2</v>
      </c>
      <c r="V1591">
        <v>-32310542</v>
      </c>
      <c r="W1591" t="s">
        <v>38</v>
      </c>
    </row>
    <row r="1592" spans="1:23" x14ac:dyDescent="0.3">
      <c r="A1592" t="s">
        <v>1539</v>
      </c>
      <c r="B1592">
        <v>184</v>
      </c>
      <c r="C1592">
        <v>88</v>
      </c>
      <c r="D1592">
        <v>19316646</v>
      </c>
      <c r="E1592" t="s">
        <v>56</v>
      </c>
      <c r="F1592" t="s">
        <v>35</v>
      </c>
      <c r="L1592" t="s">
        <v>2360</v>
      </c>
      <c r="M1592">
        <v>52069</v>
      </c>
      <c r="N1592">
        <v>95</v>
      </c>
      <c r="O1592" t="s">
        <v>29</v>
      </c>
      <c r="P1592" t="s">
        <v>30</v>
      </c>
      <c r="Q1592" t="s">
        <v>213</v>
      </c>
      <c r="R1592">
        <v>30000000</v>
      </c>
      <c r="S1592">
        <v>2013</v>
      </c>
      <c r="T1592">
        <v>5.6</v>
      </c>
      <c r="U1592">
        <v>1.5</v>
      </c>
      <c r="V1592">
        <v>-10683354</v>
      </c>
      <c r="W1592" t="s">
        <v>38</v>
      </c>
    </row>
    <row r="1593" spans="1:23" x14ac:dyDescent="0.3">
      <c r="A1593" t="s">
        <v>1588</v>
      </c>
      <c r="B1593">
        <v>123</v>
      </c>
      <c r="C1593">
        <v>109</v>
      </c>
      <c r="D1593">
        <v>10965209</v>
      </c>
      <c r="E1593" t="s">
        <v>24</v>
      </c>
      <c r="F1593" t="s">
        <v>56</v>
      </c>
      <c r="G1593" t="s">
        <v>55</v>
      </c>
      <c r="H1593" t="s">
        <v>35</v>
      </c>
      <c r="L1593" t="s">
        <v>2361</v>
      </c>
      <c r="M1593">
        <v>25558</v>
      </c>
      <c r="N1593">
        <v>221</v>
      </c>
      <c r="O1593" t="s">
        <v>29</v>
      </c>
      <c r="P1593" t="s">
        <v>30</v>
      </c>
      <c r="Q1593" t="s">
        <v>31</v>
      </c>
      <c r="R1593">
        <v>30000000</v>
      </c>
      <c r="S1593">
        <v>2001</v>
      </c>
      <c r="T1593">
        <v>6.1</v>
      </c>
      <c r="U1593">
        <v>1.8</v>
      </c>
      <c r="V1593">
        <v>-19034791</v>
      </c>
      <c r="W1593" t="s">
        <v>38</v>
      </c>
    </row>
    <row r="1594" spans="1:23" x14ac:dyDescent="0.3">
      <c r="A1594" t="s">
        <v>313</v>
      </c>
      <c r="B1594">
        <v>60</v>
      </c>
      <c r="C1594">
        <v>122</v>
      </c>
      <c r="D1594">
        <v>26830000</v>
      </c>
      <c r="E1594" t="s">
        <v>55</v>
      </c>
      <c r="F1594" t="s">
        <v>54</v>
      </c>
      <c r="G1594" t="s">
        <v>58</v>
      </c>
      <c r="L1594" t="s">
        <v>2362</v>
      </c>
      <c r="M1594">
        <v>101888</v>
      </c>
      <c r="N1594">
        <v>365</v>
      </c>
      <c r="O1594" t="s">
        <v>29</v>
      </c>
      <c r="P1594" t="s">
        <v>30</v>
      </c>
      <c r="Q1594" t="s">
        <v>213</v>
      </c>
      <c r="R1594">
        <v>18000000</v>
      </c>
      <c r="S1594">
        <v>1989</v>
      </c>
      <c r="T1594">
        <v>7.9</v>
      </c>
      <c r="U1594">
        <v>2</v>
      </c>
      <c r="V1594">
        <v>8830000</v>
      </c>
      <c r="W1594" t="s">
        <v>21</v>
      </c>
    </row>
    <row r="1595" spans="1:23" x14ac:dyDescent="0.3">
      <c r="A1595" t="s">
        <v>2363</v>
      </c>
      <c r="B1595">
        <v>111</v>
      </c>
      <c r="C1595">
        <v>251</v>
      </c>
      <c r="D1595">
        <v>5300000</v>
      </c>
      <c r="E1595" t="s">
        <v>56</v>
      </c>
      <c r="F1595" t="s">
        <v>55</v>
      </c>
      <c r="L1595" t="s">
        <v>2364</v>
      </c>
      <c r="M1595">
        <v>221000</v>
      </c>
      <c r="N1595">
        <v>495</v>
      </c>
      <c r="O1595" t="s">
        <v>29</v>
      </c>
      <c r="P1595" t="s">
        <v>2365</v>
      </c>
      <c r="Q1595" t="s">
        <v>213</v>
      </c>
      <c r="R1595">
        <v>30000000</v>
      </c>
      <c r="S1595">
        <v>1984</v>
      </c>
      <c r="T1595">
        <v>8.4</v>
      </c>
      <c r="U1595">
        <v>4.2</v>
      </c>
      <c r="V1595">
        <v>-24700000</v>
      </c>
      <c r="W1595" t="s">
        <v>38</v>
      </c>
    </row>
    <row r="1596" spans="1:23" x14ac:dyDescent="0.3">
      <c r="A1596" t="s">
        <v>2366</v>
      </c>
      <c r="B1596">
        <v>217</v>
      </c>
      <c r="C1596">
        <v>118</v>
      </c>
      <c r="D1596">
        <v>10880926</v>
      </c>
      <c r="E1596" t="s">
        <v>24</v>
      </c>
      <c r="F1596" t="s">
        <v>56</v>
      </c>
      <c r="G1596" t="s">
        <v>55</v>
      </c>
      <c r="H1596" t="s">
        <v>35</v>
      </c>
      <c r="L1596" t="s">
        <v>2367</v>
      </c>
      <c r="M1596">
        <v>54147</v>
      </c>
      <c r="N1596">
        <v>127</v>
      </c>
      <c r="O1596" t="s">
        <v>29</v>
      </c>
      <c r="P1596" t="s">
        <v>30</v>
      </c>
      <c r="Q1596" t="s">
        <v>213</v>
      </c>
      <c r="R1596">
        <v>30000000</v>
      </c>
      <c r="S1596">
        <v>2013</v>
      </c>
      <c r="T1596">
        <v>6.5</v>
      </c>
      <c r="U1596">
        <v>2</v>
      </c>
      <c r="V1596">
        <v>-19119074</v>
      </c>
      <c r="W1596" t="s">
        <v>38</v>
      </c>
    </row>
    <row r="1597" spans="1:23" x14ac:dyDescent="0.3">
      <c r="A1597" t="s">
        <v>2368</v>
      </c>
      <c r="B1597">
        <v>117</v>
      </c>
      <c r="C1597">
        <v>131</v>
      </c>
      <c r="D1597">
        <v>3752725</v>
      </c>
      <c r="E1597" t="s">
        <v>55</v>
      </c>
      <c r="F1597" t="s">
        <v>44</v>
      </c>
      <c r="L1597" t="s">
        <v>2369</v>
      </c>
      <c r="M1597">
        <v>29715</v>
      </c>
      <c r="N1597">
        <v>161</v>
      </c>
      <c r="O1597" t="s">
        <v>29</v>
      </c>
      <c r="P1597" t="s">
        <v>30</v>
      </c>
      <c r="Q1597" t="s">
        <v>213</v>
      </c>
      <c r="R1597">
        <v>18000000</v>
      </c>
      <c r="S1597">
        <v>2004</v>
      </c>
      <c r="T1597">
        <v>7.1</v>
      </c>
      <c r="U1597">
        <v>2.2000000000000002</v>
      </c>
      <c r="V1597">
        <v>-14247275</v>
      </c>
      <c r="W1597" t="s">
        <v>38</v>
      </c>
    </row>
    <row r="1598" spans="1:23" x14ac:dyDescent="0.3">
      <c r="A1598" t="s">
        <v>1367</v>
      </c>
      <c r="B1598">
        <v>105</v>
      </c>
      <c r="C1598">
        <v>109</v>
      </c>
      <c r="D1598">
        <v>3517797</v>
      </c>
      <c r="E1598" t="s">
        <v>24</v>
      </c>
      <c r="F1598" t="s">
        <v>56</v>
      </c>
      <c r="G1598" t="s">
        <v>55</v>
      </c>
      <c r="H1598" t="s">
        <v>44</v>
      </c>
      <c r="I1598" t="s">
        <v>35</v>
      </c>
      <c r="L1598" t="s">
        <v>2370</v>
      </c>
      <c r="M1598">
        <v>9004</v>
      </c>
      <c r="N1598">
        <v>103</v>
      </c>
      <c r="O1598" t="s">
        <v>29</v>
      </c>
      <c r="P1598" t="s">
        <v>545</v>
      </c>
      <c r="Q1598" t="s">
        <v>213</v>
      </c>
      <c r="R1598">
        <v>25000000</v>
      </c>
      <c r="S1598">
        <v>2002</v>
      </c>
      <c r="T1598">
        <v>6.6</v>
      </c>
      <c r="U1598">
        <v>1.8</v>
      </c>
      <c r="V1598">
        <v>-21482203</v>
      </c>
      <c r="W1598" t="s">
        <v>38</v>
      </c>
    </row>
    <row r="1599" spans="1:23" x14ac:dyDescent="0.3">
      <c r="A1599" t="s">
        <v>2233</v>
      </c>
      <c r="B1599">
        <v>124</v>
      </c>
      <c r="C1599">
        <v>88</v>
      </c>
      <c r="D1599">
        <v>2975649</v>
      </c>
      <c r="E1599" t="s">
        <v>242</v>
      </c>
      <c r="F1599" t="s">
        <v>55</v>
      </c>
      <c r="G1599" t="s">
        <v>44</v>
      </c>
      <c r="L1599" t="s">
        <v>2371</v>
      </c>
      <c r="M1599">
        <v>23864</v>
      </c>
      <c r="N1599">
        <v>142</v>
      </c>
      <c r="O1599" t="s">
        <v>29</v>
      </c>
      <c r="P1599" t="s">
        <v>37</v>
      </c>
      <c r="Q1599" t="s">
        <v>52</v>
      </c>
      <c r="R1599">
        <v>30000000</v>
      </c>
      <c r="S1599">
        <v>2006</v>
      </c>
      <c r="T1599">
        <v>7</v>
      </c>
      <c r="U1599">
        <v>1.5</v>
      </c>
      <c r="V1599">
        <v>-27024351</v>
      </c>
      <c r="W1599" t="s">
        <v>38</v>
      </c>
    </row>
    <row r="1600" spans="1:23" x14ac:dyDescent="0.3">
      <c r="A1600" t="s">
        <v>2372</v>
      </c>
      <c r="B1600">
        <v>90</v>
      </c>
      <c r="C1600">
        <v>103</v>
      </c>
      <c r="D1600">
        <v>668171</v>
      </c>
      <c r="E1600" t="s">
        <v>24</v>
      </c>
      <c r="F1600" t="s">
        <v>55</v>
      </c>
      <c r="G1600" t="s">
        <v>26</v>
      </c>
      <c r="L1600" t="s">
        <v>2373</v>
      </c>
      <c r="M1600">
        <v>8215</v>
      </c>
      <c r="N1600">
        <v>132</v>
      </c>
      <c r="O1600" t="s">
        <v>554</v>
      </c>
      <c r="P1600" t="s">
        <v>278</v>
      </c>
      <c r="Q1600" t="s">
        <v>31</v>
      </c>
      <c r="R1600">
        <v>60000000</v>
      </c>
      <c r="S1600">
        <v>2005</v>
      </c>
      <c r="T1600">
        <v>5.6</v>
      </c>
      <c r="U1600">
        <v>1.7</v>
      </c>
      <c r="V1600">
        <v>-59331829</v>
      </c>
      <c r="W1600" t="s">
        <v>38</v>
      </c>
    </row>
    <row r="1601" spans="1:23" x14ac:dyDescent="0.3">
      <c r="A1601" t="s">
        <v>2374</v>
      </c>
      <c r="B1601">
        <v>110</v>
      </c>
      <c r="C1601">
        <v>87</v>
      </c>
      <c r="D1601">
        <v>480314</v>
      </c>
      <c r="E1601" t="s">
        <v>24</v>
      </c>
      <c r="F1601" t="s">
        <v>25</v>
      </c>
      <c r="L1601" t="s">
        <v>2375</v>
      </c>
      <c r="M1601">
        <v>38503</v>
      </c>
      <c r="N1601">
        <v>180</v>
      </c>
      <c r="O1601" t="s">
        <v>29</v>
      </c>
      <c r="P1601" t="s">
        <v>30</v>
      </c>
      <c r="Q1601" t="s">
        <v>31</v>
      </c>
      <c r="R1601">
        <v>21000000</v>
      </c>
      <c r="S1601">
        <v>2006</v>
      </c>
      <c r="T1601">
        <v>4.8</v>
      </c>
      <c r="U1601">
        <v>1.4</v>
      </c>
      <c r="V1601">
        <v>-20519686</v>
      </c>
      <c r="W1601" t="s">
        <v>38</v>
      </c>
    </row>
    <row r="1602" spans="1:23" x14ac:dyDescent="0.3">
      <c r="A1602" t="s">
        <v>2376</v>
      </c>
      <c r="B1602">
        <v>273</v>
      </c>
      <c r="C1602">
        <v>160</v>
      </c>
      <c r="D1602">
        <v>3904982</v>
      </c>
      <c r="E1602" t="s">
        <v>242</v>
      </c>
      <c r="F1602" t="s">
        <v>56</v>
      </c>
      <c r="G1602" t="s">
        <v>55</v>
      </c>
      <c r="H1602" t="s">
        <v>54</v>
      </c>
      <c r="I1602" t="s">
        <v>53</v>
      </c>
      <c r="L1602" t="s">
        <v>2377</v>
      </c>
      <c r="M1602">
        <v>136104</v>
      </c>
      <c r="N1602">
        <v>415</v>
      </c>
      <c r="O1602" t="s">
        <v>29</v>
      </c>
      <c r="P1602" t="s">
        <v>30</v>
      </c>
      <c r="Q1602" t="s">
        <v>213</v>
      </c>
      <c r="R1602">
        <v>30000000</v>
      </c>
      <c r="S1602">
        <v>2007</v>
      </c>
      <c r="T1602">
        <v>7.5</v>
      </c>
      <c r="U1602">
        <v>2.7</v>
      </c>
      <c r="V1602">
        <v>-26095018</v>
      </c>
      <c r="W1602" t="s">
        <v>38</v>
      </c>
    </row>
    <row r="1603" spans="1:23" x14ac:dyDescent="0.3">
      <c r="A1603" t="s">
        <v>2378</v>
      </c>
      <c r="B1603">
        <v>63</v>
      </c>
      <c r="C1603">
        <v>121</v>
      </c>
      <c r="D1603">
        <v>127437</v>
      </c>
      <c r="E1603" t="s">
        <v>24</v>
      </c>
      <c r="F1603" t="s">
        <v>25</v>
      </c>
      <c r="G1603" t="s">
        <v>55</v>
      </c>
      <c r="H1603" t="s">
        <v>54</v>
      </c>
      <c r="I1603" t="s">
        <v>58</v>
      </c>
      <c r="L1603">
        <v>1911</v>
      </c>
      <c r="M1603">
        <v>4670</v>
      </c>
      <c r="N1603">
        <v>27</v>
      </c>
      <c r="O1603" t="s">
        <v>554</v>
      </c>
      <c r="P1603" t="s">
        <v>278</v>
      </c>
      <c r="Q1603" t="s">
        <v>213</v>
      </c>
      <c r="R1603">
        <v>18000000</v>
      </c>
      <c r="S1603">
        <v>2011</v>
      </c>
      <c r="T1603">
        <v>6</v>
      </c>
      <c r="U1603">
        <v>2</v>
      </c>
      <c r="V1603">
        <v>-17872563</v>
      </c>
      <c r="W1603" t="s">
        <v>38</v>
      </c>
    </row>
    <row r="1604" spans="1:23" x14ac:dyDescent="0.3">
      <c r="A1604" t="s">
        <v>70</v>
      </c>
      <c r="B1604">
        <v>134</v>
      </c>
      <c r="C1604">
        <v>129</v>
      </c>
      <c r="D1604">
        <v>537580</v>
      </c>
      <c r="E1604" t="s">
        <v>24</v>
      </c>
      <c r="F1604" t="s">
        <v>242</v>
      </c>
      <c r="G1604" t="s">
        <v>56</v>
      </c>
      <c r="H1604" t="s">
        <v>55</v>
      </c>
      <c r="L1604" t="s">
        <v>2379</v>
      </c>
      <c r="M1604">
        <v>52972</v>
      </c>
      <c r="N1604">
        <v>124</v>
      </c>
      <c r="O1604" t="s">
        <v>29</v>
      </c>
      <c r="P1604" t="s">
        <v>30</v>
      </c>
      <c r="Q1604" t="s">
        <v>213</v>
      </c>
      <c r="R1604">
        <v>30000000</v>
      </c>
      <c r="S1604">
        <v>2011</v>
      </c>
      <c r="T1604">
        <v>6.8</v>
      </c>
      <c r="U1604">
        <v>2.2000000000000002</v>
      </c>
      <c r="V1604">
        <v>-29462420</v>
      </c>
      <c r="W1604" t="s">
        <v>38</v>
      </c>
    </row>
    <row r="1605" spans="1:23" x14ac:dyDescent="0.3">
      <c r="A1605" t="s">
        <v>2380</v>
      </c>
      <c r="B1605">
        <v>221</v>
      </c>
      <c r="C1605">
        <v>115</v>
      </c>
      <c r="D1605">
        <v>183436380</v>
      </c>
      <c r="E1605" t="s">
        <v>48</v>
      </c>
      <c r="F1605" t="s">
        <v>59</v>
      </c>
      <c r="L1605" t="s">
        <v>2381</v>
      </c>
      <c r="M1605">
        <v>97697</v>
      </c>
      <c r="N1605">
        <v>185</v>
      </c>
      <c r="O1605" t="s">
        <v>29</v>
      </c>
      <c r="P1605" t="s">
        <v>30</v>
      </c>
      <c r="Q1605" t="s">
        <v>31</v>
      </c>
      <c r="R1605">
        <v>29000000</v>
      </c>
      <c r="S1605">
        <v>2015</v>
      </c>
      <c r="T1605">
        <v>6.5</v>
      </c>
      <c r="U1605">
        <v>1.9</v>
      </c>
      <c r="V1605">
        <v>154436380</v>
      </c>
      <c r="W1605" t="s">
        <v>21</v>
      </c>
    </row>
    <row r="1606" spans="1:23" x14ac:dyDescent="0.3">
      <c r="A1606" t="s">
        <v>419</v>
      </c>
      <c r="B1606">
        <v>291</v>
      </c>
      <c r="C1606">
        <v>153</v>
      </c>
      <c r="D1606">
        <v>119518352</v>
      </c>
      <c r="E1606" t="s">
        <v>242</v>
      </c>
      <c r="F1606" t="s">
        <v>55</v>
      </c>
      <c r="G1606" t="s">
        <v>59</v>
      </c>
      <c r="H1606" t="s">
        <v>44</v>
      </c>
      <c r="L1606" t="s">
        <v>2382</v>
      </c>
      <c r="M1606">
        <v>188637</v>
      </c>
      <c r="N1606">
        <v>815</v>
      </c>
      <c r="O1606" t="s">
        <v>29</v>
      </c>
      <c r="P1606" t="s">
        <v>30</v>
      </c>
      <c r="Q1606" t="s">
        <v>31</v>
      </c>
      <c r="R1606">
        <v>28000000</v>
      </c>
      <c r="S1606">
        <v>2005</v>
      </c>
      <c r="T1606">
        <v>7.9</v>
      </c>
      <c r="U1606">
        <v>2.6</v>
      </c>
      <c r="V1606">
        <v>91518352</v>
      </c>
      <c r="W1606" t="s">
        <v>21</v>
      </c>
    </row>
    <row r="1607" spans="1:23" x14ac:dyDescent="0.3">
      <c r="A1607" t="s">
        <v>2383</v>
      </c>
      <c r="B1607">
        <v>148</v>
      </c>
      <c r="C1607">
        <v>128</v>
      </c>
      <c r="D1607">
        <v>37036404</v>
      </c>
      <c r="E1607" t="s">
        <v>48</v>
      </c>
      <c r="F1607" t="s">
        <v>55</v>
      </c>
      <c r="G1607" t="s">
        <v>44</v>
      </c>
      <c r="L1607" t="s">
        <v>2384</v>
      </c>
      <c r="M1607">
        <v>44816</v>
      </c>
      <c r="N1607">
        <v>259</v>
      </c>
      <c r="O1607" t="s">
        <v>29</v>
      </c>
      <c r="P1607" t="s">
        <v>30</v>
      </c>
      <c r="Q1607" t="s">
        <v>31</v>
      </c>
      <c r="R1607">
        <v>30000000</v>
      </c>
      <c r="S1607">
        <v>2000</v>
      </c>
      <c r="T1607">
        <v>6.4</v>
      </c>
      <c r="U1607">
        <v>2.1</v>
      </c>
      <c r="V1607">
        <v>7036404</v>
      </c>
      <c r="W1607" t="s">
        <v>21</v>
      </c>
    </row>
    <row r="1608" spans="1:23" x14ac:dyDescent="0.3">
      <c r="A1608" t="s">
        <v>1384</v>
      </c>
      <c r="B1608">
        <v>42</v>
      </c>
      <c r="C1608">
        <v>89</v>
      </c>
      <c r="D1608">
        <v>22359293</v>
      </c>
      <c r="E1608" t="s">
        <v>25</v>
      </c>
      <c r="F1608" t="s">
        <v>48</v>
      </c>
      <c r="G1608" t="s">
        <v>49</v>
      </c>
      <c r="H1608" t="s">
        <v>26</v>
      </c>
      <c r="L1608" t="s">
        <v>2385</v>
      </c>
      <c r="M1608">
        <v>16222</v>
      </c>
      <c r="N1608">
        <v>39</v>
      </c>
      <c r="O1608" t="s">
        <v>29</v>
      </c>
      <c r="P1608" t="s">
        <v>37</v>
      </c>
      <c r="Q1608" t="s">
        <v>52</v>
      </c>
      <c r="R1608">
        <v>29000000</v>
      </c>
      <c r="S1608">
        <v>1997</v>
      </c>
      <c r="T1608">
        <v>5.8</v>
      </c>
      <c r="U1608">
        <v>1.5</v>
      </c>
      <c r="V1608">
        <v>-6640707</v>
      </c>
      <c r="W1608" t="s">
        <v>38</v>
      </c>
    </row>
    <row r="1609" spans="1:23" x14ac:dyDescent="0.3">
      <c r="A1609" t="s">
        <v>265</v>
      </c>
      <c r="B1609">
        <v>302</v>
      </c>
      <c r="C1609">
        <v>122</v>
      </c>
      <c r="D1609">
        <v>18593156</v>
      </c>
      <c r="E1609" t="s">
        <v>55</v>
      </c>
      <c r="L1609" t="s">
        <v>2386</v>
      </c>
      <c r="M1609">
        <v>88682</v>
      </c>
      <c r="N1609">
        <v>241</v>
      </c>
      <c r="O1609" t="s">
        <v>29</v>
      </c>
      <c r="P1609" t="s">
        <v>30</v>
      </c>
      <c r="Q1609" t="s">
        <v>213</v>
      </c>
      <c r="R1609">
        <v>35000000</v>
      </c>
      <c r="S1609">
        <v>2008</v>
      </c>
      <c r="T1609">
        <v>7.7</v>
      </c>
      <c r="U1609">
        <v>2</v>
      </c>
      <c r="V1609">
        <v>-16406844</v>
      </c>
      <c r="W1609" t="s">
        <v>38</v>
      </c>
    </row>
    <row r="1610" spans="1:23" x14ac:dyDescent="0.3">
      <c r="A1610" t="s">
        <v>1657</v>
      </c>
      <c r="B1610">
        <v>64</v>
      </c>
      <c r="C1610">
        <v>99</v>
      </c>
      <c r="D1610">
        <v>16930185</v>
      </c>
      <c r="E1610" t="s">
        <v>48</v>
      </c>
      <c r="F1610" t="s">
        <v>44</v>
      </c>
      <c r="L1610" t="s">
        <v>2387</v>
      </c>
      <c r="M1610">
        <v>14315</v>
      </c>
      <c r="N1610">
        <v>101</v>
      </c>
      <c r="O1610" t="s">
        <v>29</v>
      </c>
      <c r="P1610" t="s">
        <v>244</v>
      </c>
      <c r="Q1610" t="s">
        <v>31</v>
      </c>
      <c r="R1610">
        <v>29000000</v>
      </c>
      <c r="S1610">
        <v>2002</v>
      </c>
      <c r="T1610">
        <v>5.3</v>
      </c>
      <c r="U1610">
        <v>1.6</v>
      </c>
      <c r="V1610">
        <v>-12069815</v>
      </c>
      <c r="W1610" t="s">
        <v>38</v>
      </c>
    </row>
    <row r="1611" spans="1:23" x14ac:dyDescent="0.3">
      <c r="A1611" t="s">
        <v>2388</v>
      </c>
      <c r="B1611">
        <v>154</v>
      </c>
      <c r="C1611">
        <v>99</v>
      </c>
      <c r="D1611">
        <v>63034755</v>
      </c>
      <c r="E1611" t="s">
        <v>48</v>
      </c>
      <c r="L1611" t="s">
        <v>2389</v>
      </c>
      <c r="M1611">
        <v>16984</v>
      </c>
      <c r="N1611">
        <v>96</v>
      </c>
      <c r="O1611" t="s">
        <v>29</v>
      </c>
      <c r="P1611" t="s">
        <v>30</v>
      </c>
      <c r="Q1611" t="s">
        <v>213</v>
      </c>
      <c r="R1611">
        <v>29000000</v>
      </c>
      <c r="S1611">
        <v>2016</v>
      </c>
      <c r="T1611">
        <v>5.3</v>
      </c>
      <c r="U1611">
        <v>1.6</v>
      </c>
      <c r="V1611">
        <v>34034755</v>
      </c>
      <c r="W1611" t="s">
        <v>21</v>
      </c>
    </row>
    <row r="1612" spans="1:23" x14ac:dyDescent="0.3">
      <c r="A1612" t="s">
        <v>2390</v>
      </c>
      <c r="B1612">
        <v>17</v>
      </c>
      <c r="C1612">
        <v>147</v>
      </c>
      <c r="D1612">
        <v>5899797</v>
      </c>
      <c r="E1612" t="s">
        <v>242</v>
      </c>
      <c r="F1612" t="s">
        <v>55</v>
      </c>
      <c r="G1612" t="s">
        <v>54</v>
      </c>
      <c r="L1612" t="s">
        <v>2391</v>
      </c>
      <c r="M1612">
        <v>9913</v>
      </c>
      <c r="N1612">
        <v>51</v>
      </c>
      <c r="O1612" t="s">
        <v>29</v>
      </c>
      <c r="P1612" t="s">
        <v>37</v>
      </c>
      <c r="Q1612" t="s">
        <v>52</v>
      </c>
      <c r="R1612">
        <v>29000000</v>
      </c>
      <c r="S1612">
        <v>1987</v>
      </c>
      <c r="T1612">
        <v>7.5</v>
      </c>
      <c r="U1612">
        <v>2.4</v>
      </c>
      <c r="V1612">
        <v>-23100203</v>
      </c>
      <c r="W1612" t="s">
        <v>38</v>
      </c>
    </row>
    <row r="1613" spans="1:23" x14ac:dyDescent="0.3">
      <c r="A1613" t="s">
        <v>988</v>
      </c>
      <c r="B1613">
        <v>65</v>
      </c>
      <c r="C1613">
        <v>112</v>
      </c>
      <c r="D1613">
        <v>4554569</v>
      </c>
      <c r="E1613" t="s">
        <v>48</v>
      </c>
      <c r="F1613" t="s">
        <v>55</v>
      </c>
      <c r="L1613" t="s">
        <v>2392</v>
      </c>
      <c r="M1613">
        <v>8134</v>
      </c>
      <c r="N1613">
        <v>123</v>
      </c>
      <c r="O1613" t="s">
        <v>29</v>
      </c>
      <c r="P1613" t="s">
        <v>30</v>
      </c>
      <c r="Q1613" t="s">
        <v>213</v>
      </c>
      <c r="R1613">
        <v>28000000</v>
      </c>
      <c r="S1613">
        <v>1999</v>
      </c>
      <c r="T1613">
        <v>6.9</v>
      </c>
      <c r="U1613">
        <v>1.9</v>
      </c>
      <c r="V1613">
        <v>-23445431</v>
      </c>
      <c r="W1613" t="s">
        <v>38</v>
      </c>
    </row>
    <row r="1614" spans="1:23" x14ac:dyDescent="0.3">
      <c r="A1614" t="s">
        <v>2393</v>
      </c>
      <c r="B1614">
        <v>148</v>
      </c>
      <c r="C1614">
        <v>88</v>
      </c>
      <c r="D1614">
        <v>17016190</v>
      </c>
      <c r="E1614" t="s">
        <v>48</v>
      </c>
      <c r="F1614" t="s">
        <v>26</v>
      </c>
      <c r="G1614" t="s">
        <v>57</v>
      </c>
      <c r="H1614" t="s">
        <v>35</v>
      </c>
      <c r="L1614" t="s">
        <v>2394</v>
      </c>
      <c r="M1614">
        <v>28632</v>
      </c>
      <c r="N1614">
        <v>214</v>
      </c>
      <c r="O1614" t="s">
        <v>29</v>
      </c>
      <c r="P1614" t="s">
        <v>2395</v>
      </c>
      <c r="Q1614" t="s">
        <v>213</v>
      </c>
      <c r="R1614">
        <v>12000000</v>
      </c>
      <c r="S1614">
        <v>2004</v>
      </c>
      <c r="T1614">
        <v>4.9000000000000004</v>
      </c>
      <c r="U1614">
        <v>1.5</v>
      </c>
      <c r="V1614">
        <v>5016190</v>
      </c>
      <c r="W1614" t="s">
        <v>21</v>
      </c>
    </row>
    <row r="1615" spans="1:23" x14ac:dyDescent="0.3">
      <c r="A1615" t="s">
        <v>2396</v>
      </c>
      <c r="B1615">
        <v>161</v>
      </c>
      <c r="C1615">
        <v>94</v>
      </c>
      <c r="D1615">
        <v>6301131</v>
      </c>
      <c r="E1615" t="s">
        <v>55</v>
      </c>
      <c r="F1615" t="s">
        <v>60</v>
      </c>
      <c r="G1615" t="s">
        <v>27</v>
      </c>
      <c r="H1615" t="s">
        <v>35</v>
      </c>
      <c r="L1615" t="s">
        <v>2397</v>
      </c>
      <c r="M1615">
        <v>92850</v>
      </c>
      <c r="N1615">
        <v>263</v>
      </c>
      <c r="O1615" t="s">
        <v>29</v>
      </c>
      <c r="P1615" t="s">
        <v>30</v>
      </c>
      <c r="Q1615" t="s">
        <v>213</v>
      </c>
      <c r="R1615">
        <v>29000000</v>
      </c>
      <c r="S1615">
        <v>2005</v>
      </c>
      <c r="T1615">
        <v>7.1</v>
      </c>
      <c r="U1615">
        <v>1.6</v>
      </c>
      <c r="V1615">
        <v>-22698869</v>
      </c>
      <c r="W1615" t="s">
        <v>38</v>
      </c>
    </row>
    <row r="1616" spans="1:23" x14ac:dyDescent="0.3">
      <c r="A1616" t="s">
        <v>477</v>
      </c>
      <c r="B1616">
        <v>124</v>
      </c>
      <c r="C1616">
        <v>90</v>
      </c>
      <c r="D1616">
        <v>217350219</v>
      </c>
      <c r="E1616" t="s">
        <v>25</v>
      </c>
      <c r="F1616" t="s">
        <v>47</v>
      </c>
      <c r="G1616" t="s">
        <v>48</v>
      </c>
      <c r="H1616" t="s">
        <v>49</v>
      </c>
      <c r="I1616" t="s">
        <v>26</v>
      </c>
      <c r="J1616" t="s">
        <v>50</v>
      </c>
      <c r="K1616" t="s">
        <v>44</v>
      </c>
      <c r="L1616" t="s">
        <v>2398</v>
      </c>
      <c r="M1616">
        <v>260939</v>
      </c>
      <c r="N1616">
        <v>244</v>
      </c>
      <c r="O1616" t="s">
        <v>29</v>
      </c>
      <c r="P1616" t="s">
        <v>30</v>
      </c>
      <c r="Q1616" t="s">
        <v>118</v>
      </c>
      <c r="R1616">
        <v>28000000</v>
      </c>
      <c r="S1616">
        <v>1992</v>
      </c>
      <c r="T1616">
        <v>8</v>
      </c>
      <c r="U1616">
        <v>1.5</v>
      </c>
      <c r="V1616">
        <v>189350219</v>
      </c>
      <c r="W1616" t="s">
        <v>21</v>
      </c>
    </row>
    <row r="1617" spans="1:23" x14ac:dyDescent="0.3">
      <c r="A1617" t="s">
        <v>840</v>
      </c>
      <c r="B1617">
        <v>349</v>
      </c>
      <c r="C1617">
        <v>167</v>
      </c>
      <c r="D1617">
        <v>161029270</v>
      </c>
      <c r="E1617" t="s">
        <v>242</v>
      </c>
      <c r="F1617" t="s">
        <v>56</v>
      </c>
      <c r="G1617" t="s">
        <v>55</v>
      </c>
      <c r="H1617" t="s">
        <v>54</v>
      </c>
      <c r="I1617" t="s">
        <v>59</v>
      </c>
      <c r="L1617" t="s">
        <v>2399</v>
      </c>
      <c r="M1617">
        <v>119928</v>
      </c>
      <c r="N1617">
        <v>331</v>
      </c>
      <c r="O1617" t="s">
        <v>29</v>
      </c>
      <c r="P1617" t="s">
        <v>30</v>
      </c>
      <c r="Q1617" t="s">
        <v>213</v>
      </c>
      <c r="R1617">
        <v>28000000</v>
      </c>
      <c r="S1617">
        <v>2015</v>
      </c>
      <c r="T1617">
        <v>7.9</v>
      </c>
      <c r="U1617">
        <v>2.8</v>
      </c>
      <c r="V1617">
        <v>133029270</v>
      </c>
      <c r="W1617" t="s">
        <v>21</v>
      </c>
    </row>
    <row r="1618" spans="1:23" x14ac:dyDescent="0.3">
      <c r="A1618" t="s">
        <v>149</v>
      </c>
      <c r="B1618">
        <v>148</v>
      </c>
      <c r="C1618">
        <v>118</v>
      </c>
      <c r="D1618">
        <v>179870271</v>
      </c>
      <c r="E1618" t="s">
        <v>24</v>
      </c>
      <c r="F1618" t="s">
        <v>25</v>
      </c>
      <c r="L1618" t="s">
        <v>2400</v>
      </c>
      <c r="M1618">
        <v>329969</v>
      </c>
      <c r="N1618">
        <v>524</v>
      </c>
      <c r="O1618" t="s">
        <v>29</v>
      </c>
      <c r="P1618" t="s">
        <v>30</v>
      </c>
      <c r="Q1618" t="s">
        <v>52</v>
      </c>
      <c r="R1618">
        <v>28000000</v>
      </c>
      <c r="S1618">
        <v>1984</v>
      </c>
      <c r="T1618">
        <v>7.6</v>
      </c>
      <c r="U1618">
        <v>2</v>
      </c>
      <c r="V1618">
        <v>151870271</v>
      </c>
      <c r="W1618" t="s">
        <v>21</v>
      </c>
    </row>
    <row r="1619" spans="1:23" x14ac:dyDescent="0.3">
      <c r="A1619" t="s">
        <v>2401</v>
      </c>
      <c r="B1619">
        <v>45</v>
      </c>
      <c r="C1619">
        <v>83</v>
      </c>
      <c r="D1619">
        <v>100491683</v>
      </c>
      <c r="E1619" t="s">
        <v>25</v>
      </c>
      <c r="F1619" t="s">
        <v>47</v>
      </c>
      <c r="G1619" t="s">
        <v>48</v>
      </c>
      <c r="H1619" t="s">
        <v>55</v>
      </c>
      <c r="I1619" t="s">
        <v>49</v>
      </c>
      <c r="J1619" t="s">
        <v>50</v>
      </c>
      <c r="L1619" t="s">
        <v>2402</v>
      </c>
      <c r="M1619">
        <v>14005</v>
      </c>
      <c r="N1619">
        <v>67</v>
      </c>
      <c r="O1619" t="s">
        <v>29</v>
      </c>
      <c r="P1619" t="s">
        <v>30</v>
      </c>
      <c r="Q1619" t="s">
        <v>118</v>
      </c>
      <c r="R1619">
        <v>24000000</v>
      </c>
      <c r="S1619">
        <v>1998</v>
      </c>
      <c r="T1619">
        <v>5.9</v>
      </c>
      <c r="U1619">
        <v>1.4</v>
      </c>
      <c r="V1619">
        <v>76491683</v>
      </c>
      <c r="W1619" t="s">
        <v>21</v>
      </c>
    </row>
    <row r="1620" spans="1:23" x14ac:dyDescent="0.3">
      <c r="A1620" t="s">
        <v>299</v>
      </c>
      <c r="B1620">
        <v>133</v>
      </c>
      <c r="C1620">
        <v>104</v>
      </c>
      <c r="D1620">
        <v>74058698</v>
      </c>
      <c r="E1620" t="s">
        <v>56</v>
      </c>
      <c r="F1620" t="s">
        <v>55</v>
      </c>
      <c r="G1620" t="s">
        <v>35</v>
      </c>
      <c r="L1620" t="s">
        <v>2403</v>
      </c>
      <c r="M1620">
        <v>59232</v>
      </c>
      <c r="N1620">
        <v>317</v>
      </c>
      <c r="O1620" t="s">
        <v>29</v>
      </c>
      <c r="P1620" t="s">
        <v>30</v>
      </c>
      <c r="Q1620" t="s">
        <v>213</v>
      </c>
      <c r="R1620">
        <v>60000000</v>
      </c>
      <c r="S1620">
        <v>2001</v>
      </c>
      <c r="T1620">
        <v>6.3</v>
      </c>
      <c r="U1620">
        <v>1.7</v>
      </c>
      <c r="V1620">
        <v>14058698</v>
      </c>
      <c r="W1620" t="s">
        <v>21</v>
      </c>
    </row>
    <row r="1621" spans="1:23" x14ac:dyDescent="0.3">
      <c r="A1621" t="s">
        <v>1325</v>
      </c>
      <c r="B1621">
        <v>178</v>
      </c>
      <c r="C1621">
        <v>102</v>
      </c>
      <c r="D1621">
        <v>55845943</v>
      </c>
      <c r="E1621" t="s">
        <v>24</v>
      </c>
      <c r="F1621" t="s">
        <v>56</v>
      </c>
      <c r="G1621" t="s">
        <v>35</v>
      </c>
      <c r="L1621" t="s">
        <v>2404</v>
      </c>
      <c r="M1621">
        <v>130094</v>
      </c>
      <c r="N1621">
        <v>471</v>
      </c>
      <c r="O1621" t="s">
        <v>29</v>
      </c>
      <c r="P1621" t="s">
        <v>30</v>
      </c>
      <c r="Q1621" t="s">
        <v>213</v>
      </c>
      <c r="R1621">
        <v>29000000</v>
      </c>
      <c r="S1621">
        <v>2003</v>
      </c>
      <c r="T1621">
        <v>6.4</v>
      </c>
      <c r="U1621">
        <v>1.7</v>
      </c>
      <c r="V1621">
        <v>26845943</v>
      </c>
      <c r="W1621" t="s">
        <v>21</v>
      </c>
    </row>
    <row r="1622" spans="1:23" x14ac:dyDescent="0.3">
      <c r="A1622" t="s">
        <v>390</v>
      </c>
      <c r="B1622">
        <v>233</v>
      </c>
      <c r="C1622">
        <v>131</v>
      </c>
      <c r="D1622">
        <v>81350242</v>
      </c>
      <c r="E1622" t="s">
        <v>24</v>
      </c>
      <c r="F1622" t="s">
        <v>35</v>
      </c>
      <c r="L1622" t="s">
        <v>2405</v>
      </c>
      <c r="M1622">
        <v>592582</v>
      </c>
      <c r="N1622">
        <v>722</v>
      </c>
      <c r="O1622" t="s">
        <v>29</v>
      </c>
      <c r="P1622" t="s">
        <v>30</v>
      </c>
      <c r="Q1622" t="s">
        <v>213</v>
      </c>
      <c r="R1622">
        <v>28000000</v>
      </c>
      <c r="S1622">
        <v>1988</v>
      </c>
      <c r="T1622">
        <v>8.1999999999999993</v>
      </c>
      <c r="U1622">
        <v>2.2000000000000002</v>
      </c>
      <c r="V1622">
        <v>53350242</v>
      </c>
      <c r="W1622" t="s">
        <v>21</v>
      </c>
    </row>
    <row r="1623" spans="1:23" x14ac:dyDescent="0.3">
      <c r="A1623" t="s">
        <v>2406</v>
      </c>
      <c r="B1623">
        <v>173</v>
      </c>
      <c r="C1623">
        <v>101</v>
      </c>
      <c r="D1623">
        <v>67266300</v>
      </c>
      <c r="E1623" t="s">
        <v>48</v>
      </c>
      <c r="L1623" t="s">
        <v>2407</v>
      </c>
      <c r="M1623">
        <v>195255</v>
      </c>
      <c r="N1623">
        <v>170</v>
      </c>
      <c r="O1623" t="s">
        <v>29</v>
      </c>
      <c r="P1623" t="s">
        <v>244</v>
      </c>
      <c r="Q1623" t="s">
        <v>213</v>
      </c>
      <c r="R1623">
        <v>28000000</v>
      </c>
      <c r="S1623">
        <v>2008</v>
      </c>
      <c r="T1623">
        <v>6.9</v>
      </c>
      <c r="U1623">
        <v>1.7</v>
      </c>
      <c r="V1623">
        <v>39266300</v>
      </c>
      <c r="W1623" t="s">
        <v>21</v>
      </c>
    </row>
    <row r="1624" spans="1:23" x14ac:dyDescent="0.3">
      <c r="A1624" t="s">
        <v>499</v>
      </c>
      <c r="B1624">
        <v>426</v>
      </c>
      <c r="C1624">
        <v>130</v>
      </c>
      <c r="D1624">
        <v>70235322</v>
      </c>
      <c r="E1624" t="s">
        <v>242</v>
      </c>
      <c r="F1624" t="s">
        <v>48</v>
      </c>
      <c r="G1624" t="s">
        <v>55</v>
      </c>
      <c r="H1624" t="s">
        <v>54</v>
      </c>
      <c r="L1624" t="s">
        <v>2408</v>
      </c>
      <c r="M1624">
        <v>182983</v>
      </c>
      <c r="N1624">
        <v>374</v>
      </c>
      <c r="O1624" t="s">
        <v>29</v>
      </c>
      <c r="P1624" t="s">
        <v>30</v>
      </c>
      <c r="Q1624" t="s">
        <v>213</v>
      </c>
      <c r="R1624">
        <v>28000000</v>
      </c>
      <c r="S1624">
        <v>2015</v>
      </c>
      <c r="T1624">
        <v>7.8</v>
      </c>
      <c r="U1624">
        <v>2.2000000000000002</v>
      </c>
      <c r="V1624">
        <v>42235322</v>
      </c>
      <c r="W1624" t="s">
        <v>21</v>
      </c>
    </row>
    <row r="1625" spans="1:23" x14ac:dyDescent="0.3">
      <c r="A1625" t="s">
        <v>325</v>
      </c>
      <c r="B1625">
        <v>210</v>
      </c>
      <c r="C1625">
        <v>120</v>
      </c>
      <c r="D1625">
        <v>7443007</v>
      </c>
      <c r="E1625" t="s">
        <v>48</v>
      </c>
      <c r="F1625" t="s">
        <v>55</v>
      </c>
      <c r="G1625" t="s">
        <v>59</v>
      </c>
      <c r="L1625" t="s">
        <v>2409</v>
      </c>
      <c r="M1625">
        <v>24663</v>
      </c>
      <c r="N1625">
        <v>71</v>
      </c>
      <c r="O1625" t="s">
        <v>29</v>
      </c>
      <c r="P1625" t="s">
        <v>30</v>
      </c>
      <c r="Q1625" t="s">
        <v>213</v>
      </c>
      <c r="R1625">
        <v>30000000</v>
      </c>
      <c r="S1625">
        <v>2009</v>
      </c>
      <c r="T1625">
        <v>6.7</v>
      </c>
      <c r="U1625">
        <v>2</v>
      </c>
      <c r="V1625">
        <v>-22556993</v>
      </c>
      <c r="W1625" t="s">
        <v>38</v>
      </c>
    </row>
    <row r="1626" spans="1:23" x14ac:dyDescent="0.3">
      <c r="A1626" t="s">
        <v>2337</v>
      </c>
      <c r="B1626">
        <v>129</v>
      </c>
      <c r="C1626">
        <v>135</v>
      </c>
      <c r="D1626">
        <v>64371181</v>
      </c>
      <c r="E1626" t="s">
        <v>242</v>
      </c>
      <c r="F1626" t="s">
        <v>55</v>
      </c>
      <c r="G1626" t="s">
        <v>54</v>
      </c>
      <c r="H1626" t="s">
        <v>61</v>
      </c>
      <c r="L1626" t="s">
        <v>2410</v>
      </c>
      <c r="M1626">
        <v>36636</v>
      </c>
      <c r="N1626">
        <v>289</v>
      </c>
      <c r="O1626" t="s">
        <v>29</v>
      </c>
      <c r="P1626" t="s">
        <v>30</v>
      </c>
      <c r="Q1626" t="s">
        <v>52</v>
      </c>
      <c r="R1626">
        <v>28000000</v>
      </c>
      <c r="S1626">
        <v>2004</v>
      </c>
      <c r="T1626">
        <v>7.5</v>
      </c>
      <c r="U1626">
        <v>2.2000000000000002</v>
      </c>
      <c r="V1626">
        <v>36371181</v>
      </c>
      <c r="W1626" t="s">
        <v>21</v>
      </c>
    </row>
    <row r="1627" spans="1:23" x14ac:dyDescent="0.3">
      <c r="A1627" t="s">
        <v>66</v>
      </c>
      <c r="B1627">
        <v>287</v>
      </c>
      <c r="C1627">
        <v>110</v>
      </c>
      <c r="D1627">
        <v>58885635</v>
      </c>
      <c r="E1627" t="s">
        <v>24</v>
      </c>
      <c r="F1627" t="s">
        <v>57</v>
      </c>
      <c r="G1627" t="s">
        <v>35</v>
      </c>
      <c r="L1627" t="s">
        <v>2411</v>
      </c>
      <c r="M1627">
        <v>194422</v>
      </c>
      <c r="N1627">
        <v>1057</v>
      </c>
      <c r="O1627" t="s">
        <v>29</v>
      </c>
      <c r="P1627" t="s">
        <v>30</v>
      </c>
      <c r="Q1627" t="s">
        <v>213</v>
      </c>
      <c r="R1627">
        <v>26000000</v>
      </c>
      <c r="S1627">
        <v>2004</v>
      </c>
      <c r="T1627">
        <v>7.4</v>
      </c>
      <c r="U1627">
        <v>1.8</v>
      </c>
      <c r="V1627">
        <v>32885635</v>
      </c>
      <c r="W1627" t="s">
        <v>21</v>
      </c>
    </row>
    <row r="1628" spans="1:23" x14ac:dyDescent="0.3">
      <c r="A1628" t="s">
        <v>724</v>
      </c>
      <c r="B1628">
        <v>108</v>
      </c>
      <c r="C1628">
        <v>103</v>
      </c>
      <c r="D1628">
        <v>60400856</v>
      </c>
      <c r="E1628" t="s">
        <v>48</v>
      </c>
      <c r="F1628" t="s">
        <v>44</v>
      </c>
      <c r="L1628" t="s">
        <v>2412</v>
      </c>
      <c r="M1628">
        <v>61317</v>
      </c>
      <c r="N1628">
        <v>229</v>
      </c>
      <c r="O1628" t="s">
        <v>29</v>
      </c>
      <c r="P1628" t="s">
        <v>244</v>
      </c>
      <c r="Q1628" t="s">
        <v>31</v>
      </c>
      <c r="R1628">
        <v>35000000</v>
      </c>
      <c r="S1628">
        <v>2001</v>
      </c>
      <c r="T1628">
        <v>5.2</v>
      </c>
      <c r="U1628">
        <v>1.7</v>
      </c>
      <c r="V1628">
        <v>25400856</v>
      </c>
      <c r="W1628" t="s">
        <v>21</v>
      </c>
    </row>
    <row r="1629" spans="1:23" x14ac:dyDescent="0.3">
      <c r="A1629" t="s">
        <v>1465</v>
      </c>
      <c r="B1629">
        <v>220</v>
      </c>
      <c r="C1629">
        <v>110</v>
      </c>
      <c r="D1629">
        <v>52353636</v>
      </c>
      <c r="E1629" t="s">
        <v>48</v>
      </c>
      <c r="F1629" t="s">
        <v>55</v>
      </c>
      <c r="L1629" t="s">
        <v>2413</v>
      </c>
      <c r="M1629">
        <v>209133</v>
      </c>
      <c r="N1629">
        <v>962</v>
      </c>
      <c r="O1629" t="s">
        <v>29</v>
      </c>
      <c r="P1629" t="s">
        <v>30</v>
      </c>
      <c r="Q1629" t="s">
        <v>213</v>
      </c>
      <c r="R1629">
        <v>21000000</v>
      </c>
      <c r="S1629">
        <v>2001</v>
      </c>
      <c r="T1629">
        <v>7.6</v>
      </c>
      <c r="U1629">
        <v>1.8</v>
      </c>
      <c r="V1629">
        <v>31353636</v>
      </c>
      <c r="W1629" t="s">
        <v>21</v>
      </c>
    </row>
    <row r="1630" spans="1:23" x14ac:dyDescent="0.3">
      <c r="A1630" t="s">
        <v>419</v>
      </c>
      <c r="B1630">
        <v>136</v>
      </c>
      <c r="C1630">
        <v>91</v>
      </c>
      <c r="D1630">
        <v>51475962</v>
      </c>
      <c r="E1630" t="s">
        <v>60</v>
      </c>
      <c r="F1630" t="s">
        <v>35</v>
      </c>
      <c r="L1630" t="s">
        <v>2414</v>
      </c>
      <c r="M1630">
        <v>177828</v>
      </c>
      <c r="N1630">
        <v>714</v>
      </c>
      <c r="O1630" t="s">
        <v>29</v>
      </c>
      <c r="P1630" t="s">
        <v>30</v>
      </c>
      <c r="Q1630" t="s">
        <v>213</v>
      </c>
      <c r="R1630">
        <v>30000000</v>
      </c>
      <c r="S1630">
        <v>2003</v>
      </c>
      <c r="T1630">
        <v>7.3</v>
      </c>
      <c r="U1630">
        <v>1.5</v>
      </c>
      <c r="V1630">
        <v>21475962</v>
      </c>
      <c r="W1630" t="s">
        <v>21</v>
      </c>
    </row>
    <row r="1631" spans="1:23" x14ac:dyDescent="0.3">
      <c r="A1631" t="s">
        <v>225</v>
      </c>
      <c r="B1631">
        <v>222</v>
      </c>
      <c r="C1631">
        <v>105</v>
      </c>
      <c r="D1631">
        <v>63910583</v>
      </c>
      <c r="E1631" t="s">
        <v>48</v>
      </c>
      <c r="F1631" t="s">
        <v>44</v>
      </c>
      <c r="L1631" t="s">
        <v>2415</v>
      </c>
      <c r="M1631">
        <v>106755</v>
      </c>
      <c r="N1631">
        <v>173</v>
      </c>
      <c r="O1631" t="s">
        <v>29</v>
      </c>
      <c r="P1631" t="s">
        <v>30</v>
      </c>
      <c r="Q1631" t="s">
        <v>31</v>
      </c>
      <c r="R1631">
        <v>28000000</v>
      </c>
      <c r="S1631">
        <v>2013</v>
      </c>
      <c r="T1631">
        <v>6.6</v>
      </c>
      <c r="U1631">
        <v>1.8</v>
      </c>
      <c r="V1631">
        <v>35910583</v>
      </c>
      <c r="W1631" t="s">
        <v>21</v>
      </c>
    </row>
    <row r="1632" spans="1:23" x14ac:dyDescent="0.3">
      <c r="A1632" t="s">
        <v>1669</v>
      </c>
      <c r="B1632">
        <v>112</v>
      </c>
      <c r="C1632">
        <v>127</v>
      </c>
      <c r="D1632">
        <v>62300000</v>
      </c>
      <c r="E1632" t="s">
        <v>24</v>
      </c>
      <c r="F1632" t="s">
        <v>25</v>
      </c>
      <c r="G1632" t="s">
        <v>35</v>
      </c>
      <c r="L1632" t="s">
        <v>2416</v>
      </c>
      <c r="M1632">
        <v>72085</v>
      </c>
      <c r="N1632">
        <v>263</v>
      </c>
      <c r="O1632" t="s">
        <v>29</v>
      </c>
      <c r="P1632" t="s">
        <v>37</v>
      </c>
      <c r="Q1632" t="s">
        <v>52</v>
      </c>
      <c r="R1632">
        <v>28000000</v>
      </c>
      <c r="S1632">
        <v>1981</v>
      </c>
      <c r="T1632">
        <v>6.8</v>
      </c>
      <c r="U1632">
        <v>2.1</v>
      </c>
      <c r="V1632">
        <v>34300000</v>
      </c>
      <c r="W1632" t="s">
        <v>21</v>
      </c>
    </row>
    <row r="1633" spans="1:23" x14ac:dyDescent="0.3">
      <c r="A1633" t="s">
        <v>481</v>
      </c>
      <c r="B1633">
        <v>122</v>
      </c>
      <c r="C1633">
        <v>82</v>
      </c>
      <c r="D1633">
        <v>49968653</v>
      </c>
      <c r="E1633" t="s">
        <v>48</v>
      </c>
      <c r="F1633" t="s">
        <v>44</v>
      </c>
      <c r="L1633" t="s">
        <v>2417</v>
      </c>
      <c r="M1633">
        <v>85423</v>
      </c>
      <c r="N1633">
        <v>374</v>
      </c>
      <c r="O1633" t="s">
        <v>29</v>
      </c>
      <c r="P1633" t="s">
        <v>30</v>
      </c>
      <c r="Q1633" t="s">
        <v>31</v>
      </c>
      <c r="R1633">
        <v>28000000</v>
      </c>
      <c r="S1633">
        <v>2001</v>
      </c>
      <c r="T1633">
        <v>6.9</v>
      </c>
      <c r="U1633">
        <v>1.4</v>
      </c>
      <c r="V1633">
        <v>21968653</v>
      </c>
      <c r="W1633" t="s">
        <v>21</v>
      </c>
    </row>
    <row r="1634" spans="1:23" x14ac:dyDescent="0.3">
      <c r="A1634" t="s">
        <v>520</v>
      </c>
      <c r="B1634">
        <v>62</v>
      </c>
      <c r="C1634">
        <v>99</v>
      </c>
      <c r="D1634">
        <v>44450000</v>
      </c>
      <c r="E1634" t="s">
        <v>24</v>
      </c>
      <c r="F1634" t="s">
        <v>56</v>
      </c>
      <c r="G1634" t="s">
        <v>27</v>
      </c>
      <c r="H1634" t="s">
        <v>35</v>
      </c>
      <c r="L1634" t="s">
        <v>2418</v>
      </c>
      <c r="M1634">
        <v>44394</v>
      </c>
      <c r="N1634">
        <v>115</v>
      </c>
      <c r="O1634" t="s">
        <v>29</v>
      </c>
      <c r="P1634" t="s">
        <v>115</v>
      </c>
      <c r="Q1634" t="s">
        <v>213</v>
      </c>
      <c r="R1634">
        <v>27000000</v>
      </c>
      <c r="S1634">
        <v>1994</v>
      </c>
      <c r="T1634">
        <v>5.8</v>
      </c>
      <c r="U1634">
        <v>1.6</v>
      </c>
      <c r="V1634">
        <v>17450000</v>
      </c>
      <c r="W1634" t="s">
        <v>21</v>
      </c>
    </row>
    <row r="1635" spans="1:23" x14ac:dyDescent="0.3">
      <c r="A1635" t="s">
        <v>600</v>
      </c>
      <c r="B1635">
        <v>135</v>
      </c>
      <c r="C1635">
        <v>90</v>
      </c>
      <c r="D1635">
        <v>45162741</v>
      </c>
      <c r="E1635" t="s">
        <v>48</v>
      </c>
      <c r="L1635" t="s">
        <v>2419</v>
      </c>
      <c r="M1635">
        <v>201084</v>
      </c>
      <c r="N1635">
        <v>523</v>
      </c>
      <c r="O1635" t="s">
        <v>29</v>
      </c>
      <c r="P1635" t="s">
        <v>244</v>
      </c>
      <c r="Q1635" t="s">
        <v>31</v>
      </c>
      <c r="R1635">
        <v>28000000</v>
      </c>
      <c r="S1635">
        <v>2001</v>
      </c>
      <c r="T1635">
        <v>6.6</v>
      </c>
      <c r="U1635">
        <v>1.5</v>
      </c>
      <c r="V1635">
        <v>17162741</v>
      </c>
      <c r="W1635" t="s">
        <v>21</v>
      </c>
    </row>
    <row r="1636" spans="1:23" x14ac:dyDescent="0.3">
      <c r="A1636" t="s">
        <v>2068</v>
      </c>
      <c r="B1636">
        <v>184</v>
      </c>
      <c r="C1636">
        <v>115</v>
      </c>
      <c r="D1636">
        <v>71346930</v>
      </c>
      <c r="E1636" t="s">
        <v>55</v>
      </c>
      <c r="F1636" t="s">
        <v>44</v>
      </c>
      <c r="G1636" t="s">
        <v>35</v>
      </c>
      <c r="L1636" t="s">
        <v>2420</v>
      </c>
      <c r="M1636">
        <v>78008</v>
      </c>
      <c r="N1636">
        <v>160</v>
      </c>
      <c r="O1636" t="s">
        <v>29</v>
      </c>
      <c r="P1636" t="s">
        <v>30</v>
      </c>
      <c r="Q1636" t="s">
        <v>31</v>
      </c>
      <c r="R1636">
        <v>28000000</v>
      </c>
      <c r="S1636">
        <v>2013</v>
      </c>
      <c r="T1636">
        <v>6.7</v>
      </c>
      <c r="U1636">
        <v>1.9</v>
      </c>
      <c r="V1636">
        <v>43346930</v>
      </c>
      <c r="W1636" t="s">
        <v>21</v>
      </c>
    </row>
    <row r="1637" spans="1:23" x14ac:dyDescent="0.3">
      <c r="A1637" t="s">
        <v>1105</v>
      </c>
      <c r="B1637">
        <v>36</v>
      </c>
      <c r="C1637">
        <v>96</v>
      </c>
      <c r="D1637">
        <v>39514713</v>
      </c>
      <c r="E1637" t="s">
        <v>48</v>
      </c>
      <c r="F1637" t="s">
        <v>49</v>
      </c>
      <c r="G1637" t="s">
        <v>26</v>
      </c>
      <c r="L1637" t="s">
        <v>2421</v>
      </c>
      <c r="M1637">
        <v>60494</v>
      </c>
      <c r="N1637">
        <v>132</v>
      </c>
      <c r="O1637" t="s">
        <v>29</v>
      </c>
      <c r="P1637" t="s">
        <v>30</v>
      </c>
      <c r="Q1637" t="s">
        <v>52</v>
      </c>
      <c r="R1637">
        <v>28000000</v>
      </c>
      <c r="S1637">
        <v>1993</v>
      </c>
      <c r="T1637">
        <v>6.7</v>
      </c>
      <c r="U1637">
        <v>1.6</v>
      </c>
      <c r="V1637">
        <v>11514713</v>
      </c>
      <c r="W1637" t="s">
        <v>21</v>
      </c>
    </row>
    <row r="1638" spans="1:23" x14ac:dyDescent="0.3">
      <c r="A1638" t="s">
        <v>1955</v>
      </c>
      <c r="B1638">
        <v>171</v>
      </c>
      <c r="C1638">
        <v>104</v>
      </c>
      <c r="D1638">
        <v>43097652</v>
      </c>
      <c r="E1638" t="s">
        <v>48</v>
      </c>
      <c r="F1638" t="s">
        <v>55</v>
      </c>
      <c r="G1638" t="s">
        <v>44</v>
      </c>
      <c r="L1638" t="s">
        <v>2422</v>
      </c>
      <c r="M1638">
        <v>59068</v>
      </c>
      <c r="N1638">
        <v>128</v>
      </c>
      <c r="O1638" t="s">
        <v>29</v>
      </c>
      <c r="P1638" t="s">
        <v>30</v>
      </c>
      <c r="Q1638" t="s">
        <v>52</v>
      </c>
      <c r="R1638">
        <v>28000000</v>
      </c>
      <c r="S1638">
        <v>2007</v>
      </c>
      <c r="T1638">
        <v>6.3</v>
      </c>
      <c r="U1638">
        <v>1.7</v>
      </c>
      <c r="V1638">
        <v>15097652</v>
      </c>
      <c r="W1638" t="s">
        <v>21</v>
      </c>
    </row>
    <row r="1639" spans="1:23" x14ac:dyDescent="0.3">
      <c r="A1639" t="s">
        <v>221</v>
      </c>
      <c r="B1639">
        <v>447</v>
      </c>
      <c r="C1639">
        <v>117</v>
      </c>
      <c r="D1639">
        <v>48043505</v>
      </c>
      <c r="E1639" t="s">
        <v>24</v>
      </c>
      <c r="F1639" t="s">
        <v>48</v>
      </c>
      <c r="L1639" t="s">
        <v>2423</v>
      </c>
      <c r="M1639">
        <v>435864</v>
      </c>
      <c r="N1639">
        <v>801</v>
      </c>
      <c r="O1639" t="s">
        <v>29</v>
      </c>
      <c r="P1639" t="s">
        <v>37</v>
      </c>
      <c r="Q1639" t="s">
        <v>213</v>
      </c>
      <c r="R1639">
        <v>30000000</v>
      </c>
      <c r="S1639">
        <v>2010</v>
      </c>
      <c r="T1639">
        <v>7.7</v>
      </c>
      <c r="U1639">
        <v>2</v>
      </c>
      <c r="V1639">
        <v>18043505</v>
      </c>
      <c r="W1639" t="s">
        <v>21</v>
      </c>
    </row>
    <row r="1640" spans="1:23" x14ac:dyDescent="0.3">
      <c r="A1640" t="s">
        <v>1149</v>
      </c>
      <c r="B1640">
        <v>220</v>
      </c>
      <c r="C1640">
        <v>83</v>
      </c>
      <c r="D1640">
        <v>37053924</v>
      </c>
      <c r="E1640" t="s">
        <v>24</v>
      </c>
      <c r="F1640" t="s">
        <v>48</v>
      </c>
      <c r="G1640" t="s">
        <v>56</v>
      </c>
      <c r="L1640" t="s">
        <v>2424</v>
      </c>
      <c r="M1640">
        <v>77935</v>
      </c>
      <c r="N1640">
        <v>122</v>
      </c>
      <c r="O1640" t="s">
        <v>29</v>
      </c>
      <c r="P1640" t="s">
        <v>244</v>
      </c>
      <c r="Q1640" t="s">
        <v>213</v>
      </c>
      <c r="R1640">
        <v>28000000</v>
      </c>
      <c r="S1640">
        <v>2011</v>
      </c>
      <c r="T1640">
        <v>6.1</v>
      </c>
      <c r="U1640">
        <v>1.4</v>
      </c>
      <c r="V1640">
        <v>9053924</v>
      </c>
      <c r="W1640" t="s">
        <v>21</v>
      </c>
    </row>
    <row r="1641" spans="1:23" x14ac:dyDescent="0.3">
      <c r="A1641" t="s">
        <v>1498</v>
      </c>
      <c r="B1641">
        <v>122</v>
      </c>
      <c r="C1641">
        <v>99</v>
      </c>
      <c r="D1641">
        <v>33000377</v>
      </c>
      <c r="E1641" t="s">
        <v>24</v>
      </c>
      <c r="F1641" t="s">
        <v>26</v>
      </c>
      <c r="G1641" t="s">
        <v>57</v>
      </c>
      <c r="H1641" t="s">
        <v>35</v>
      </c>
      <c r="L1641" t="s">
        <v>2425</v>
      </c>
      <c r="M1641">
        <v>27378</v>
      </c>
      <c r="N1641">
        <v>365</v>
      </c>
      <c r="O1641" t="s">
        <v>29</v>
      </c>
      <c r="P1641" t="s">
        <v>30</v>
      </c>
      <c r="Q1641" t="s">
        <v>213</v>
      </c>
      <c r="R1641">
        <v>28000000</v>
      </c>
      <c r="S1641">
        <v>2000</v>
      </c>
      <c r="T1641">
        <v>4.9000000000000004</v>
      </c>
      <c r="U1641">
        <v>1.6</v>
      </c>
      <c r="V1641">
        <v>5000377</v>
      </c>
      <c r="W1641" t="s">
        <v>21</v>
      </c>
    </row>
    <row r="1642" spans="1:23" x14ac:dyDescent="0.3">
      <c r="A1642" t="s">
        <v>2426</v>
      </c>
      <c r="B1642">
        <v>119</v>
      </c>
      <c r="C1642">
        <v>81</v>
      </c>
      <c r="D1642">
        <v>66950483</v>
      </c>
      <c r="E1642" t="s">
        <v>48</v>
      </c>
      <c r="F1642" t="s">
        <v>49</v>
      </c>
      <c r="L1642" t="s">
        <v>2427</v>
      </c>
      <c r="M1642">
        <v>29738</v>
      </c>
      <c r="N1642">
        <v>85</v>
      </c>
      <c r="O1642" t="s">
        <v>29</v>
      </c>
      <c r="P1642" t="s">
        <v>30</v>
      </c>
      <c r="Q1642" t="s">
        <v>52</v>
      </c>
      <c r="R1642">
        <v>28000000</v>
      </c>
      <c r="S1642">
        <v>2014</v>
      </c>
      <c r="T1642">
        <v>6.2</v>
      </c>
      <c r="U1642">
        <v>1.4</v>
      </c>
      <c r="V1642">
        <v>38950483</v>
      </c>
      <c r="W1642" t="s">
        <v>21</v>
      </c>
    </row>
    <row r="1643" spans="1:23" x14ac:dyDescent="0.3">
      <c r="A1643" t="s">
        <v>293</v>
      </c>
      <c r="B1643">
        <v>177</v>
      </c>
      <c r="C1643">
        <v>135</v>
      </c>
      <c r="D1643">
        <v>38372662</v>
      </c>
      <c r="E1643" t="s">
        <v>55</v>
      </c>
      <c r="F1643" t="s">
        <v>44</v>
      </c>
      <c r="L1643" t="s">
        <v>2428</v>
      </c>
      <c r="M1643">
        <v>193455</v>
      </c>
      <c r="N1643">
        <v>1058</v>
      </c>
      <c r="O1643" t="s">
        <v>29</v>
      </c>
      <c r="P1643" t="s">
        <v>545</v>
      </c>
      <c r="Q1643" t="s">
        <v>52</v>
      </c>
      <c r="R1643">
        <v>28000000</v>
      </c>
      <c r="S1643">
        <v>2005</v>
      </c>
      <c r="T1643">
        <v>7.8</v>
      </c>
      <c r="U1643">
        <v>2.2000000000000002</v>
      </c>
      <c r="V1643">
        <v>10372662</v>
      </c>
      <c r="W1643" t="s">
        <v>21</v>
      </c>
    </row>
    <row r="1644" spans="1:23" x14ac:dyDescent="0.3">
      <c r="A1644" t="s">
        <v>94</v>
      </c>
      <c r="B1644">
        <v>302</v>
      </c>
      <c r="C1644">
        <v>117</v>
      </c>
      <c r="D1644">
        <v>27000000</v>
      </c>
      <c r="E1644" t="s">
        <v>27</v>
      </c>
      <c r="F1644" t="s">
        <v>35</v>
      </c>
      <c r="L1644" t="s">
        <v>2429</v>
      </c>
      <c r="M1644">
        <v>461609</v>
      </c>
      <c r="N1644">
        <v>1168</v>
      </c>
      <c r="O1644" t="s">
        <v>29</v>
      </c>
      <c r="P1644" t="s">
        <v>30</v>
      </c>
      <c r="Q1644" t="s">
        <v>213</v>
      </c>
      <c r="R1644">
        <v>28000000</v>
      </c>
      <c r="S1644">
        <v>1982</v>
      </c>
      <c r="T1644">
        <v>8.1999999999999993</v>
      </c>
      <c r="U1644">
        <v>2</v>
      </c>
      <c r="V1644">
        <v>-1000000</v>
      </c>
      <c r="W1644" t="s">
        <v>38</v>
      </c>
    </row>
    <row r="1645" spans="1:23" x14ac:dyDescent="0.3">
      <c r="A1645" t="s">
        <v>954</v>
      </c>
      <c r="B1645">
        <v>44</v>
      </c>
      <c r="C1645">
        <v>139</v>
      </c>
      <c r="D1645">
        <v>31600000</v>
      </c>
      <c r="E1645" t="s">
        <v>25</v>
      </c>
      <c r="F1645" t="s">
        <v>242</v>
      </c>
      <c r="L1645" t="s">
        <v>2430</v>
      </c>
      <c r="M1645">
        <v>34427</v>
      </c>
      <c r="N1645">
        <v>126</v>
      </c>
      <c r="O1645" t="s">
        <v>29</v>
      </c>
      <c r="P1645" t="s">
        <v>30</v>
      </c>
      <c r="Q1645" t="s">
        <v>213</v>
      </c>
      <c r="R1645">
        <v>28000000</v>
      </c>
      <c r="S1645">
        <v>1995</v>
      </c>
      <c r="T1645">
        <v>6.9</v>
      </c>
      <c r="U1645">
        <v>2.2999999999999998</v>
      </c>
      <c r="V1645">
        <v>3600000</v>
      </c>
      <c r="W1645" t="s">
        <v>21</v>
      </c>
    </row>
    <row r="1646" spans="1:23" x14ac:dyDescent="0.3">
      <c r="A1646" t="s">
        <v>132</v>
      </c>
      <c r="B1646">
        <v>211</v>
      </c>
      <c r="C1646">
        <v>123</v>
      </c>
      <c r="D1646">
        <v>30688364</v>
      </c>
      <c r="E1646" t="s">
        <v>24</v>
      </c>
      <c r="F1646" t="s">
        <v>55</v>
      </c>
      <c r="G1646" t="s">
        <v>35</v>
      </c>
      <c r="L1646" t="s">
        <v>2431</v>
      </c>
      <c r="M1646">
        <v>69355</v>
      </c>
      <c r="N1646">
        <v>211</v>
      </c>
      <c r="O1646" t="s">
        <v>29</v>
      </c>
      <c r="P1646" t="s">
        <v>30</v>
      </c>
      <c r="Q1646" t="s">
        <v>31</v>
      </c>
      <c r="R1646">
        <v>28000000</v>
      </c>
      <c r="S1646">
        <v>2014</v>
      </c>
      <c r="T1646">
        <v>6.2</v>
      </c>
      <c r="U1646">
        <v>2</v>
      </c>
      <c r="V1646">
        <v>2688364</v>
      </c>
      <c r="W1646" t="s">
        <v>21</v>
      </c>
    </row>
    <row r="1647" spans="1:23" x14ac:dyDescent="0.3">
      <c r="A1647" t="s">
        <v>2432</v>
      </c>
      <c r="B1647">
        <v>222</v>
      </c>
      <c r="C1647">
        <v>117</v>
      </c>
      <c r="D1647">
        <v>28563179</v>
      </c>
      <c r="E1647" t="s">
        <v>56</v>
      </c>
      <c r="F1647" t="s">
        <v>55</v>
      </c>
      <c r="G1647" t="s">
        <v>35</v>
      </c>
      <c r="L1647" t="s">
        <v>2433</v>
      </c>
      <c r="M1647">
        <v>72693</v>
      </c>
      <c r="N1647">
        <v>199</v>
      </c>
      <c r="O1647" t="s">
        <v>29</v>
      </c>
      <c r="P1647" t="s">
        <v>30</v>
      </c>
      <c r="Q1647" t="s">
        <v>213</v>
      </c>
      <c r="R1647">
        <v>21000000</v>
      </c>
      <c r="S1647">
        <v>2007</v>
      </c>
      <c r="T1647">
        <v>6.9</v>
      </c>
      <c r="U1647">
        <v>2</v>
      </c>
      <c r="V1647">
        <v>7563179</v>
      </c>
      <c r="W1647" t="s">
        <v>21</v>
      </c>
    </row>
    <row r="1648" spans="1:23" x14ac:dyDescent="0.3">
      <c r="A1648" t="s">
        <v>2434</v>
      </c>
      <c r="B1648">
        <v>100</v>
      </c>
      <c r="C1648">
        <v>97</v>
      </c>
      <c r="D1648">
        <v>16779636</v>
      </c>
      <c r="E1648" t="s">
        <v>55</v>
      </c>
      <c r="F1648" t="s">
        <v>57</v>
      </c>
      <c r="G1648" t="s">
        <v>35</v>
      </c>
      <c r="L1648" t="s">
        <v>2435</v>
      </c>
      <c r="M1648">
        <v>9338</v>
      </c>
      <c r="N1648">
        <v>167</v>
      </c>
      <c r="O1648" t="s">
        <v>29</v>
      </c>
      <c r="P1648" t="s">
        <v>30</v>
      </c>
      <c r="Q1648" t="s">
        <v>213</v>
      </c>
      <c r="R1648">
        <v>28000000</v>
      </c>
      <c r="S1648">
        <v>2000</v>
      </c>
      <c r="T1648">
        <v>4.8</v>
      </c>
      <c r="U1648">
        <v>1.6</v>
      </c>
      <c r="V1648">
        <v>-11220364</v>
      </c>
      <c r="W1648" t="s">
        <v>38</v>
      </c>
    </row>
    <row r="1649" spans="1:23" x14ac:dyDescent="0.3">
      <c r="A1649" t="s">
        <v>1155</v>
      </c>
      <c r="B1649">
        <v>98</v>
      </c>
      <c r="C1649">
        <v>103</v>
      </c>
      <c r="D1649">
        <v>17324744</v>
      </c>
      <c r="E1649" t="s">
        <v>48</v>
      </c>
      <c r="F1649" t="s">
        <v>26</v>
      </c>
      <c r="G1649" t="s">
        <v>44</v>
      </c>
      <c r="L1649" t="s">
        <v>2436</v>
      </c>
      <c r="M1649">
        <v>44103</v>
      </c>
      <c r="N1649">
        <v>149</v>
      </c>
      <c r="O1649" t="s">
        <v>29</v>
      </c>
      <c r="P1649" t="s">
        <v>30</v>
      </c>
      <c r="Q1649" t="s">
        <v>31</v>
      </c>
      <c r="R1649">
        <v>28000000</v>
      </c>
      <c r="S1649">
        <v>2006</v>
      </c>
      <c r="T1649">
        <v>5.3</v>
      </c>
      <c r="U1649">
        <v>1.7</v>
      </c>
      <c r="V1649">
        <v>-10675256</v>
      </c>
      <c r="W1649" t="s">
        <v>38</v>
      </c>
    </row>
    <row r="1650" spans="1:23" x14ac:dyDescent="0.3">
      <c r="A1650" t="s">
        <v>560</v>
      </c>
      <c r="B1650">
        <v>74</v>
      </c>
      <c r="C1650">
        <v>119</v>
      </c>
      <c r="D1650">
        <v>8888143</v>
      </c>
      <c r="E1650" t="s">
        <v>48</v>
      </c>
      <c r="F1650" t="s">
        <v>55</v>
      </c>
      <c r="G1650" t="s">
        <v>61</v>
      </c>
      <c r="L1650" t="s">
        <v>2437</v>
      </c>
      <c r="M1650">
        <v>22250</v>
      </c>
      <c r="N1650">
        <v>123</v>
      </c>
      <c r="O1650" t="s">
        <v>29</v>
      </c>
      <c r="P1650" t="s">
        <v>115</v>
      </c>
      <c r="Q1650" t="s">
        <v>213</v>
      </c>
      <c r="R1650">
        <v>28000000</v>
      </c>
      <c r="S1650">
        <v>1999</v>
      </c>
      <c r="T1650">
        <v>6.7</v>
      </c>
      <c r="U1650">
        <v>2</v>
      </c>
      <c r="V1650">
        <v>-19111857</v>
      </c>
      <c r="W1650" t="s">
        <v>38</v>
      </c>
    </row>
    <row r="1651" spans="1:23" x14ac:dyDescent="0.3">
      <c r="A1651" t="s">
        <v>1116</v>
      </c>
      <c r="B1651">
        <v>97</v>
      </c>
      <c r="C1651">
        <v>94</v>
      </c>
      <c r="D1651">
        <v>24268828</v>
      </c>
      <c r="E1651" t="s">
        <v>24</v>
      </c>
      <c r="F1651" t="s">
        <v>48</v>
      </c>
      <c r="G1651" t="s">
        <v>49</v>
      </c>
      <c r="L1651" t="s">
        <v>2438</v>
      </c>
      <c r="M1651">
        <v>29971</v>
      </c>
      <c r="N1651">
        <v>71</v>
      </c>
      <c r="O1651" t="s">
        <v>29</v>
      </c>
      <c r="P1651" t="s">
        <v>30</v>
      </c>
      <c r="Q1651" t="s">
        <v>52</v>
      </c>
      <c r="R1651">
        <v>28000000</v>
      </c>
      <c r="S1651">
        <v>2010</v>
      </c>
      <c r="T1651">
        <v>5.4</v>
      </c>
      <c r="U1651">
        <v>1.6</v>
      </c>
      <c r="V1651">
        <v>-3731172</v>
      </c>
      <c r="W1651" t="s">
        <v>38</v>
      </c>
    </row>
    <row r="1652" spans="1:23" x14ac:dyDescent="0.3">
      <c r="A1652" t="s">
        <v>2439</v>
      </c>
      <c r="B1652">
        <v>21</v>
      </c>
      <c r="C1652">
        <v>89</v>
      </c>
      <c r="D1652">
        <v>8119205</v>
      </c>
      <c r="E1652" t="s">
        <v>48</v>
      </c>
      <c r="F1652" t="s">
        <v>49</v>
      </c>
      <c r="G1652" t="s">
        <v>26</v>
      </c>
      <c r="L1652" t="s">
        <v>2440</v>
      </c>
      <c r="M1652">
        <v>4288</v>
      </c>
      <c r="N1652">
        <v>21</v>
      </c>
      <c r="O1652" t="s">
        <v>29</v>
      </c>
      <c r="P1652" t="s">
        <v>30</v>
      </c>
      <c r="Q1652" t="s">
        <v>52</v>
      </c>
      <c r="R1652">
        <v>28000000</v>
      </c>
      <c r="S1652">
        <v>1997</v>
      </c>
      <c r="T1652">
        <v>5.4</v>
      </c>
      <c r="U1652">
        <v>1.5</v>
      </c>
      <c r="V1652">
        <v>-19880795</v>
      </c>
      <c r="W1652" t="s">
        <v>38</v>
      </c>
    </row>
    <row r="1653" spans="1:23" x14ac:dyDescent="0.3">
      <c r="A1653" t="s">
        <v>1462</v>
      </c>
      <c r="B1653">
        <v>156</v>
      </c>
      <c r="C1653">
        <v>98</v>
      </c>
      <c r="D1653">
        <v>8434601</v>
      </c>
      <c r="E1653" t="s">
        <v>24</v>
      </c>
      <c r="F1653" t="s">
        <v>57</v>
      </c>
      <c r="G1653" t="s">
        <v>27</v>
      </c>
      <c r="L1653" t="s">
        <v>2441</v>
      </c>
      <c r="M1653">
        <v>43006</v>
      </c>
      <c r="N1653">
        <v>460</v>
      </c>
      <c r="O1653" t="s">
        <v>29</v>
      </c>
      <c r="P1653" t="s">
        <v>30</v>
      </c>
      <c r="Q1653" t="s">
        <v>213</v>
      </c>
      <c r="R1653">
        <v>28000000</v>
      </c>
      <c r="S1653">
        <v>2001</v>
      </c>
      <c r="T1653">
        <v>4.9000000000000004</v>
      </c>
      <c r="U1653">
        <v>1.6</v>
      </c>
      <c r="V1653">
        <v>-19565399</v>
      </c>
      <c r="W1653" t="s">
        <v>38</v>
      </c>
    </row>
    <row r="1654" spans="1:23" x14ac:dyDescent="0.3">
      <c r="A1654" t="s">
        <v>1476</v>
      </c>
      <c r="B1654">
        <v>125</v>
      </c>
      <c r="C1654">
        <v>107</v>
      </c>
      <c r="D1654">
        <v>6998324</v>
      </c>
      <c r="E1654" t="s">
        <v>48</v>
      </c>
      <c r="F1654" t="s">
        <v>55</v>
      </c>
      <c r="L1654" t="s">
        <v>2442</v>
      </c>
      <c r="M1654">
        <v>11476</v>
      </c>
      <c r="N1654">
        <v>50</v>
      </c>
      <c r="O1654" t="s">
        <v>29</v>
      </c>
      <c r="P1654" t="s">
        <v>30</v>
      </c>
      <c r="Q1654" t="s">
        <v>213</v>
      </c>
      <c r="R1654">
        <v>28000000</v>
      </c>
      <c r="S1654">
        <v>2015</v>
      </c>
      <c r="T1654">
        <v>6.1</v>
      </c>
      <c r="U1654">
        <v>1.8</v>
      </c>
      <c r="V1654">
        <v>-21001676</v>
      </c>
      <c r="W1654" t="s">
        <v>38</v>
      </c>
    </row>
    <row r="1655" spans="1:23" x14ac:dyDescent="0.3">
      <c r="A1655" t="s">
        <v>1649</v>
      </c>
      <c r="B1655">
        <v>225</v>
      </c>
      <c r="C1655">
        <v>108</v>
      </c>
      <c r="D1655">
        <v>10907291</v>
      </c>
      <c r="E1655" t="s">
        <v>24</v>
      </c>
      <c r="F1655" t="s">
        <v>57</v>
      </c>
      <c r="G1655" t="s">
        <v>44</v>
      </c>
      <c r="L1655" t="s">
        <v>2443</v>
      </c>
      <c r="M1655">
        <v>23775</v>
      </c>
      <c r="N1655">
        <v>134</v>
      </c>
      <c r="O1655" t="s">
        <v>29</v>
      </c>
      <c r="P1655" t="s">
        <v>30</v>
      </c>
      <c r="Q1655" t="s">
        <v>31</v>
      </c>
      <c r="R1655">
        <v>28000000</v>
      </c>
      <c r="S1655">
        <v>2016</v>
      </c>
      <c r="T1655">
        <v>5.8</v>
      </c>
      <c r="U1655">
        <v>1.8</v>
      </c>
      <c r="V1655">
        <v>-17092709</v>
      </c>
      <c r="W1655" t="s">
        <v>38</v>
      </c>
    </row>
    <row r="1656" spans="1:23" x14ac:dyDescent="0.3">
      <c r="A1656" t="s">
        <v>172</v>
      </c>
      <c r="B1656">
        <v>85</v>
      </c>
      <c r="C1656">
        <v>134</v>
      </c>
      <c r="D1656">
        <v>5532301</v>
      </c>
      <c r="E1656" t="s">
        <v>242</v>
      </c>
      <c r="F1656" t="s">
        <v>55</v>
      </c>
      <c r="G1656" t="s">
        <v>54</v>
      </c>
      <c r="H1656" t="s">
        <v>58</v>
      </c>
      <c r="L1656" t="s">
        <v>2444</v>
      </c>
      <c r="M1656">
        <v>21606</v>
      </c>
      <c r="N1656">
        <v>117</v>
      </c>
      <c r="O1656" t="s">
        <v>29</v>
      </c>
      <c r="P1656" t="s">
        <v>30</v>
      </c>
      <c r="Q1656" t="s">
        <v>31</v>
      </c>
      <c r="R1656">
        <v>28000000</v>
      </c>
      <c r="S1656">
        <v>1997</v>
      </c>
      <c r="T1656">
        <v>7</v>
      </c>
      <c r="U1656">
        <v>2.2000000000000002</v>
      </c>
      <c r="V1656">
        <v>-22467699</v>
      </c>
      <c r="W1656" t="s">
        <v>38</v>
      </c>
    </row>
    <row r="1657" spans="1:23" x14ac:dyDescent="0.3">
      <c r="A1657" t="s">
        <v>2445</v>
      </c>
      <c r="B1657">
        <v>135</v>
      </c>
      <c r="C1657">
        <v>110</v>
      </c>
      <c r="D1657">
        <v>2775593</v>
      </c>
      <c r="E1657" t="s">
        <v>48</v>
      </c>
      <c r="F1657" t="s">
        <v>55</v>
      </c>
      <c r="G1657" t="s">
        <v>44</v>
      </c>
      <c r="L1657" t="s">
        <v>2446</v>
      </c>
      <c r="M1657">
        <v>61269</v>
      </c>
      <c r="N1657">
        <v>98</v>
      </c>
      <c r="O1657" t="s">
        <v>29</v>
      </c>
      <c r="P1657" t="s">
        <v>37</v>
      </c>
      <c r="Q1657" t="s">
        <v>213</v>
      </c>
      <c r="R1657">
        <v>27000000</v>
      </c>
      <c r="S1657">
        <v>2008</v>
      </c>
      <c r="T1657">
        <v>6.5</v>
      </c>
      <c r="U1657">
        <v>1.8</v>
      </c>
      <c r="V1657">
        <v>-24224407</v>
      </c>
      <c r="W1657" t="s">
        <v>38</v>
      </c>
    </row>
    <row r="1658" spans="1:23" x14ac:dyDescent="0.3">
      <c r="A1658" t="s">
        <v>2447</v>
      </c>
      <c r="B1658">
        <v>350</v>
      </c>
      <c r="C1658">
        <v>103</v>
      </c>
      <c r="D1658">
        <v>28751715</v>
      </c>
      <c r="E1658" t="s">
        <v>24</v>
      </c>
      <c r="F1658" t="s">
        <v>48</v>
      </c>
      <c r="G1658" t="s">
        <v>56</v>
      </c>
      <c r="L1658" t="s">
        <v>2448</v>
      </c>
      <c r="M1658">
        <v>202967</v>
      </c>
      <c r="N1658">
        <v>378</v>
      </c>
      <c r="O1658" t="s">
        <v>29</v>
      </c>
      <c r="P1658" t="s">
        <v>30</v>
      </c>
      <c r="Q1658" t="s">
        <v>213</v>
      </c>
      <c r="R1658">
        <v>28000000</v>
      </c>
      <c r="S1658">
        <v>2013</v>
      </c>
      <c r="T1658">
        <v>6.6</v>
      </c>
      <c r="U1658">
        <v>1.7</v>
      </c>
      <c r="V1658">
        <v>751715</v>
      </c>
      <c r="W1658" t="s">
        <v>21</v>
      </c>
    </row>
    <row r="1659" spans="1:23" x14ac:dyDescent="0.3">
      <c r="A1659" t="s">
        <v>2449</v>
      </c>
      <c r="B1659">
        <v>177</v>
      </c>
      <c r="C1659">
        <v>100</v>
      </c>
      <c r="D1659">
        <v>20285518</v>
      </c>
      <c r="E1659" t="s">
        <v>24</v>
      </c>
      <c r="F1659" t="s">
        <v>56</v>
      </c>
      <c r="G1659" t="s">
        <v>55</v>
      </c>
      <c r="H1659" t="s">
        <v>35</v>
      </c>
      <c r="L1659" t="s">
        <v>2450</v>
      </c>
      <c r="M1659">
        <v>32103</v>
      </c>
      <c r="N1659">
        <v>112</v>
      </c>
      <c r="O1659" t="s">
        <v>29</v>
      </c>
      <c r="P1659" t="s">
        <v>545</v>
      </c>
      <c r="Q1659" t="s">
        <v>31</v>
      </c>
      <c r="R1659">
        <v>28000000</v>
      </c>
      <c r="S1659">
        <v>2014</v>
      </c>
      <c r="T1659">
        <v>5.7</v>
      </c>
      <c r="U1659">
        <v>1.7</v>
      </c>
      <c r="V1659">
        <v>-7714482</v>
      </c>
      <c r="W1659" t="s">
        <v>38</v>
      </c>
    </row>
    <row r="1660" spans="1:23" x14ac:dyDescent="0.3">
      <c r="A1660" t="s">
        <v>1669</v>
      </c>
      <c r="B1660">
        <v>106</v>
      </c>
      <c r="C1660">
        <v>131</v>
      </c>
      <c r="D1660">
        <v>67900000</v>
      </c>
      <c r="E1660" t="s">
        <v>24</v>
      </c>
      <c r="F1660" t="s">
        <v>25</v>
      </c>
      <c r="G1660" t="s">
        <v>35</v>
      </c>
      <c r="L1660" t="s">
        <v>2451</v>
      </c>
      <c r="M1660">
        <v>74374</v>
      </c>
      <c r="N1660">
        <v>225</v>
      </c>
      <c r="O1660" t="s">
        <v>29</v>
      </c>
      <c r="P1660" t="s">
        <v>37</v>
      </c>
      <c r="Q1660" t="s">
        <v>52</v>
      </c>
      <c r="R1660">
        <v>27500000</v>
      </c>
      <c r="S1660">
        <v>1983</v>
      </c>
      <c r="T1660">
        <v>6.6</v>
      </c>
      <c r="U1660">
        <v>2.2000000000000002</v>
      </c>
      <c r="V1660">
        <v>40400000</v>
      </c>
      <c r="W1660" t="s">
        <v>21</v>
      </c>
    </row>
    <row r="1661" spans="1:23" x14ac:dyDescent="0.3">
      <c r="A1661" t="s">
        <v>877</v>
      </c>
      <c r="B1661">
        <v>251</v>
      </c>
      <c r="C1661">
        <v>133</v>
      </c>
      <c r="D1661">
        <v>148734225</v>
      </c>
      <c r="E1661" t="s">
        <v>48</v>
      </c>
      <c r="F1661" t="s">
        <v>44</v>
      </c>
      <c r="L1661" t="s">
        <v>2452</v>
      </c>
      <c r="M1661">
        <v>298590</v>
      </c>
      <c r="N1661">
        <v>559</v>
      </c>
      <c r="O1661" t="s">
        <v>29</v>
      </c>
      <c r="P1661" t="s">
        <v>30</v>
      </c>
      <c r="Q1661" t="s">
        <v>213</v>
      </c>
      <c r="R1661">
        <v>30000000</v>
      </c>
      <c r="S1661">
        <v>2007</v>
      </c>
      <c r="T1661">
        <v>7</v>
      </c>
      <c r="U1661">
        <v>2.2000000000000002</v>
      </c>
      <c r="V1661">
        <v>118734225</v>
      </c>
      <c r="W1661" t="s">
        <v>21</v>
      </c>
    </row>
    <row r="1662" spans="1:23" x14ac:dyDescent="0.3">
      <c r="A1662" t="s">
        <v>1738</v>
      </c>
      <c r="B1662">
        <v>148</v>
      </c>
      <c r="C1662">
        <v>109</v>
      </c>
      <c r="D1662">
        <v>49185998</v>
      </c>
      <c r="E1662" t="s">
        <v>55</v>
      </c>
      <c r="L1662" t="s">
        <v>2453</v>
      </c>
      <c r="M1662">
        <v>74476</v>
      </c>
      <c r="N1662">
        <v>184</v>
      </c>
      <c r="O1662" t="s">
        <v>29</v>
      </c>
      <c r="P1662" t="s">
        <v>30</v>
      </c>
      <c r="Q1662" t="s">
        <v>31</v>
      </c>
      <c r="R1662">
        <v>30000000</v>
      </c>
      <c r="S1662">
        <v>2009</v>
      </c>
      <c r="T1662">
        <v>7.4</v>
      </c>
      <c r="U1662">
        <v>1.8</v>
      </c>
      <c r="V1662">
        <v>19185998</v>
      </c>
      <c r="W1662" t="s">
        <v>21</v>
      </c>
    </row>
    <row r="1663" spans="1:23" x14ac:dyDescent="0.3">
      <c r="A1663" t="s">
        <v>2454</v>
      </c>
      <c r="B1663">
        <v>76</v>
      </c>
      <c r="C1663">
        <v>114</v>
      </c>
      <c r="D1663">
        <v>42168445</v>
      </c>
      <c r="E1663" t="s">
        <v>48</v>
      </c>
      <c r="F1663" t="s">
        <v>55</v>
      </c>
      <c r="G1663" t="s">
        <v>44</v>
      </c>
      <c r="L1663" t="s">
        <v>2455</v>
      </c>
      <c r="M1663">
        <v>10791</v>
      </c>
      <c r="N1663">
        <v>39</v>
      </c>
      <c r="O1663" t="s">
        <v>29</v>
      </c>
      <c r="P1663" t="s">
        <v>30</v>
      </c>
      <c r="Q1663" t="s">
        <v>31</v>
      </c>
      <c r="R1663">
        <v>35000000</v>
      </c>
      <c r="S1663">
        <v>2008</v>
      </c>
      <c r="T1663">
        <v>5.3</v>
      </c>
      <c r="U1663">
        <v>1.9</v>
      </c>
      <c r="V1663">
        <v>7168445</v>
      </c>
      <c r="W1663" t="s">
        <v>21</v>
      </c>
    </row>
    <row r="1664" spans="1:23" x14ac:dyDescent="0.3">
      <c r="A1664" t="s">
        <v>2456</v>
      </c>
      <c r="B1664">
        <v>52</v>
      </c>
      <c r="C1664">
        <v>164</v>
      </c>
      <c r="D1664">
        <v>26400000</v>
      </c>
      <c r="E1664" t="s">
        <v>25</v>
      </c>
      <c r="F1664" t="s">
        <v>55</v>
      </c>
      <c r="G1664" t="s">
        <v>54</v>
      </c>
      <c r="L1664" t="s">
        <v>2457</v>
      </c>
      <c r="M1664">
        <v>12980</v>
      </c>
      <c r="N1664">
        <v>89</v>
      </c>
      <c r="O1664" t="s">
        <v>29</v>
      </c>
      <c r="P1664" t="s">
        <v>37</v>
      </c>
      <c r="Q1664" t="s">
        <v>52</v>
      </c>
      <c r="R1664">
        <v>16000000</v>
      </c>
      <c r="S1664">
        <v>1984</v>
      </c>
      <c r="T1664">
        <v>7.4</v>
      </c>
      <c r="U1664">
        <v>2.7</v>
      </c>
      <c r="V1664">
        <v>10400000</v>
      </c>
      <c r="W1664" t="s">
        <v>21</v>
      </c>
    </row>
    <row r="1665" spans="1:23" x14ac:dyDescent="0.3">
      <c r="A1665" t="s">
        <v>2458</v>
      </c>
      <c r="B1665">
        <v>220</v>
      </c>
      <c r="C1665">
        <v>92</v>
      </c>
      <c r="D1665">
        <v>17508670</v>
      </c>
      <c r="E1665" t="s">
        <v>56</v>
      </c>
      <c r="F1665" t="s">
        <v>55</v>
      </c>
      <c r="G1665" t="s">
        <v>44</v>
      </c>
      <c r="H1665" t="s">
        <v>35</v>
      </c>
      <c r="L1665" t="s">
        <v>2459</v>
      </c>
      <c r="M1665">
        <v>64625</v>
      </c>
      <c r="N1665">
        <v>281</v>
      </c>
      <c r="O1665" t="s">
        <v>29</v>
      </c>
      <c r="P1665" t="s">
        <v>37</v>
      </c>
      <c r="Q1665" t="s">
        <v>213</v>
      </c>
      <c r="R1665">
        <v>15000000</v>
      </c>
      <c r="S1665">
        <v>2006</v>
      </c>
      <c r="T1665">
        <v>7.4</v>
      </c>
      <c r="U1665">
        <v>1.5</v>
      </c>
      <c r="V1665">
        <v>2508670</v>
      </c>
      <c r="W1665" t="s">
        <v>21</v>
      </c>
    </row>
    <row r="1666" spans="1:23" x14ac:dyDescent="0.3">
      <c r="A1666" t="s">
        <v>256</v>
      </c>
      <c r="B1666">
        <v>131</v>
      </c>
      <c r="C1666">
        <v>122</v>
      </c>
      <c r="D1666">
        <v>9664316</v>
      </c>
      <c r="E1666" t="s">
        <v>55</v>
      </c>
      <c r="F1666" t="s">
        <v>35</v>
      </c>
      <c r="L1666" t="s">
        <v>2460</v>
      </c>
      <c r="M1666">
        <v>47203</v>
      </c>
      <c r="N1666">
        <v>197</v>
      </c>
      <c r="O1666" t="s">
        <v>29</v>
      </c>
      <c r="P1666" t="s">
        <v>30</v>
      </c>
      <c r="Q1666" t="s">
        <v>213</v>
      </c>
      <c r="R1666">
        <v>27500000</v>
      </c>
      <c r="S1666">
        <v>2007</v>
      </c>
      <c r="T1666">
        <v>6.8</v>
      </c>
      <c r="U1666">
        <v>2</v>
      </c>
      <c r="V1666">
        <v>-17835684</v>
      </c>
      <c r="W1666" t="s">
        <v>38</v>
      </c>
    </row>
    <row r="1667" spans="1:23" x14ac:dyDescent="0.3">
      <c r="A1667" t="s">
        <v>2461</v>
      </c>
      <c r="B1667">
        <v>112</v>
      </c>
      <c r="C1667">
        <v>110</v>
      </c>
      <c r="D1667">
        <v>74888996</v>
      </c>
      <c r="E1667" t="s">
        <v>24</v>
      </c>
      <c r="F1667" t="s">
        <v>25</v>
      </c>
      <c r="G1667" t="s">
        <v>27</v>
      </c>
      <c r="H1667" t="s">
        <v>35</v>
      </c>
      <c r="L1667" t="s">
        <v>2462</v>
      </c>
      <c r="M1667">
        <v>55513</v>
      </c>
      <c r="N1667">
        <v>188</v>
      </c>
      <c r="O1667" t="s">
        <v>29</v>
      </c>
      <c r="P1667" t="s">
        <v>30</v>
      </c>
      <c r="Q1667" t="s">
        <v>52</v>
      </c>
      <c r="R1667">
        <v>30000000</v>
      </c>
      <c r="S1667">
        <v>1991</v>
      </c>
      <c r="T1667">
        <v>7.2</v>
      </c>
      <c r="U1667">
        <v>1.8</v>
      </c>
      <c r="V1667">
        <v>44888996</v>
      </c>
      <c r="W1667" t="s">
        <v>21</v>
      </c>
    </row>
    <row r="1668" spans="1:23" x14ac:dyDescent="0.3">
      <c r="A1668" t="s">
        <v>2463</v>
      </c>
      <c r="B1668">
        <v>93</v>
      </c>
      <c r="C1668">
        <v>116</v>
      </c>
      <c r="D1668">
        <v>69586544</v>
      </c>
      <c r="E1668" t="s">
        <v>55</v>
      </c>
      <c r="L1668" t="s">
        <v>2464</v>
      </c>
      <c r="M1668">
        <v>15352</v>
      </c>
      <c r="N1668">
        <v>199</v>
      </c>
      <c r="O1668" t="s">
        <v>29</v>
      </c>
      <c r="P1668" t="s">
        <v>30</v>
      </c>
      <c r="Q1668" t="s">
        <v>31</v>
      </c>
      <c r="R1668">
        <v>27000000</v>
      </c>
      <c r="S1668">
        <v>2002</v>
      </c>
      <c r="T1668">
        <v>6</v>
      </c>
      <c r="U1668">
        <v>1.9</v>
      </c>
      <c r="V1668">
        <v>42586544</v>
      </c>
      <c r="W1668" t="s">
        <v>21</v>
      </c>
    </row>
    <row r="1669" spans="1:23" x14ac:dyDescent="0.3">
      <c r="A1669" t="s">
        <v>1402</v>
      </c>
      <c r="B1669">
        <v>83</v>
      </c>
      <c r="C1669">
        <v>115</v>
      </c>
      <c r="D1669">
        <v>60491560</v>
      </c>
      <c r="E1669" t="s">
        <v>56</v>
      </c>
      <c r="F1669" t="s">
        <v>55</v>
      </c>
      <c r="G1669" t="s">
        <v>60</v>
      </c>
      <c r="H1669" t="s">
        <v>35</v>
      </c>
      <c r="L1669" t="s">
        <v>2465</v>
      </c>
      <c r="M1669">
        <v>50653</v>
      </c>
      <c r="N1669">
        <v>143</v>
      </c>
      <c r="O1669" t="s">
        <v>29</v>
      </c>
      <c r="P1669" t="s">
        <v>30</v>
      </c>
      <c r="Q1669" t="s">
        <v>213</v>
      </c>
      <c r="R1669">
        <v>27000000</v>
      </c>
      <c r="S1669">
        <v>1997</v>
      </c>
      <c r="T1669">
        <v>6.6</v>
      </c>
      <c r="U1669">
        <v>1.9</v>
      </c>
      <c r="V1669">
        <v>33491560</v>
      </c>
      <c r="W1669" t="s">
        <v>21</v>
      </c>
    </row>
    <row r="1670" spans="1:23" x14ac:dyDescent="0.3">
      <c r="A1670" t="s">
        <v>1428</v>
      </c>
      <c r="B1670">
        <v>125</v>
      </c>
      <c r="C1670">
        <v>148</v>
      </c>
      <c r="D1670">
        <v>54200000</v>
      </c>
      <c r="E1670" t="s">
        <v>24</v>
      </c>
      <c r="F1670" t="s">
        <v>48</v>
      </c>
      <c r="G1670" t="s">
        <v>56</v>
      </c>
      <c r="H1670" t="s">
        <v>59</v>
      </c>
      <c r="L1670" t="s">
        <v>2466</v>
      </c>
      <c r="M1670">
        <v>142448</v>
      </c>
      <c r="N1670">
        <v>319</v>
      </c>
      <c r="O1670" t="s">
        <v>29</v>
      </c>
      <c r="P1670" t="s">
        <v>30</v>
      </c>
      <c r="Q1670" t="s">
        <v>213</v>
      </c>
      <c r="R1670">
        <v>27000000</v>
      </c>
      <c r="S1670">
        <v>1980</v>
      </c>
      <c r="T1670">
        <v>7.9</v>
      </c>
      <c r="U1670">
        <v>2.5</v>
      </c>
      <c r="V1670">
        <v>27200000</v>
      </c>
      <c r="W1670" t="s">
        <v>21</v>
      </c>
    </row>
    <row r="1671" spans="1:23" x14ac:dyDescent="0.3">
      <c r="A1671" t="s">
        <v>2467</v>
      </c>
      <c r="B1671">
        <v>98</v>
      </c>
      <c r="C1671">
        <v>118</v>
      </c>
      <c r="D1671">
        <v>30920167</v>
      </c>
      <c r="E1671" t="s">
        <v>48</v>
      </c>
      <c r="F1671" t="s">
        <v>59</v>
      </c>
      <c r="L1671" t="s">
        <v>2468</v>
      </c>
      <c r="M1671">
        <v>6476</v>
      </c>
      <c r="N1671">
        <v>71</v>
      </c>
      <c r="O1671" t="s">
        <v>29</v>
      </c>
      <c r="P1671" t="s">
        <v>30</v>
      </c>
      <c r="Q1671" t="s">
        <v>31</v>
      </c>
      <c r="R1671">
        <v>25000000</v>
      </c>
      <c r="S1671">
        <v>2012</v>
      </c>
      <c r="T1671">
        <v>5.7</v>
      </c>
      <c r="U1671">
        <v>2</v>
      </c>
      <c r="V1671">
        <v>5920167</v>
      </c>
      <c r="W1671" t="s">
        <v>21</v>
      </c>
    </row>
    <row r="1672" spans="1:23" x14ac:dyDescent="0.3">
      <c r="A1672" t="s">
        <v>97</v>
      </c>
      <c r="B1672">
        <v>158</v>
      </c>
      <c r="C1672">
        <v>101</v>
      </c>
      <c r="D1672">
        <v>40566655</v>
      </c>
      <c r="E1672" t="s">
        <v>48</v>
      </c>
      <c r="F1672" t="s">
        <v>55</v>
      </c>
      <c r="G1672" t="s">
        <v>44</v>
      </c>
      <c r="L1672" t="s">
        <v>2469</v>
      </c>
      <c r="M1672">
        <v>144021</v>
      </c>
      <c r="N1672">
        <v>391</v>
      </c>
      <c r="O1672" t="s">
        <v>29</v>
      </c>
      <c r="P1672" t="s">
        <v>37</v>
      </c>
      <c r="Q1672" t="s">
        <v>31</v>
      </c>
      <c r="R1672">
        <v>30000000</v>
      </c>
      <c r="S1672">
        <v>2002</v>
      </c>
      <c r="T1672">
        <v>7.1</v>
      </c>
      <c r="U1672">
        <v>1.7</v>
      </c>
      <c r="V1672">
        <v>10566655</v>
      </c>
      <c r="W1672" t="s">
        <v>21</v>
      </c>
    </row>
    <row r="1673" spans="1:23" x14ac:dyDescent="0.3">
      <c r="A1673" t="s">
        <v>1916</v>
      </c>
      <c r="B1673">
        <v>152</v>
      </c>
      <c r="C1673">
        <v>82</v>
      </c>
      <c r="D1673">
        <v>31768374</v>
      </c>
      <c r="E1673" t="s">
        <v>24</v>
      </c>
      <c r="F1673" t="s">
        <v>48</v>
      </c>
      <c r="G1673" t="s">
        <v>57</v>
      </c>
      <c r="L1673" t="s">
        <v>2470</v>
      </c>
      <c r="M1673">
        <v>42761</v>
      </c>
      <c r="N1673">
        <v>366</v>
      </c>
      <c r="O1673" t="s">
        <v>29</v>
      </c>
      <c r="P1673" t="s">
        <v>30</v>
      </c>
      <c r="Q1673" t="s">
        <v>213</v>
      </c>
      <c r="R1673">
        <v>27000000</v>
      </c>
      <c r="S1673">
        <v>1999</v>
      </c>
      <c r="T1673">
        <v>5.6</v>
      </c>
      <c r="U1673">
        <v>1.4</v>
      </c>
      <c r="V1673">
        <v>4768374</v>
      </c>
      <c r="W1673" t="s">
        <v>21</v>
      </c>
    </row>
    <row r="1674" spans="1:23" x14ac:dyDescent="0.3">
      <c r="A1674" t="s">
        <v>1640</v>
      </c>
      <c r="B1674">
        <v>202</v>
      </c>
      <c r="C1674">
        <v>110</v>
      </c>
      <c r="D1674">
        <v>22494487</v>
      </c>
      <c r="E1674" t="s">
        <v>56</v>
      </c>
      <c r="F1674" t="s">
        <v>55</v>
      </c>
      <c r="G1674" t="s">
        <v>60</v>
      </c>
      <c r="H1674" t="s">
        <v>35</v>
      </c>
      <c r="L1674" t="s">
        <v>2471</v>
      </c>
      <c r="M1674">
        <v>262153</v>
      </c>
      <c r="N1674">
        <v>507</v>
      </c>
      <c r="O1674" t="s">
        <v>29</v>
      </c>
      <c r="P1674" t="s">
        <v>244</v>
      </c>
      <c r="Q1674" t="s">
        <v>213</v>
      </c>
      <c r="R1674">
        <v>27000000</v>
      </c>
      <c r="S1674">
        <v>2006</v>
      </c>
      <c r="T1674">
        <v>7.8</v>
      </c>
      <c r="U1674">
        <v>1.8</v>
      </c>
      <c r="V1674">
        <v>-4505513</v>
      </c>
      <c r="W1674" t="s">
        <v>38</v>
      </c>
    </row>
    <row r="1675" spans="1:23" x14ac:dyDescent="0.3">
      <c r="A1675" t="s">
        <v>2472</v>
      </c>
      <c r="B1675">
        <v>80</v>
      </c>
      <c r="C1675">
        <v>193</v>
      </c>
      <c r="D1675">
        <v>21500000</v>
      </c>
      <c r="E1675" t="s">
        <v>25</v>
      </c>
      <c r="F1675" t="s">
        <v>55</v>
      </c>
      <c r="G1675" t="s">
        <v>54</v>
      </c>
      <c r="L1675" t="s">
        <v>2473</v>
      </c>
      <c r="M1675">
        <v>45271</v>
      </c>
      <c r="N1675">
        <v>170</v>
      </c>
      <c r="O1675" t="s">
        <v>29</v>
      </c>
      <c r="P1675" t="s">
        <v>30</v>
      </c>
      <c r="Q1675" t="s">
        <v>52</v>
      </c>
      <c r="R1675">
        <v>27000000</v>
      </c>
      <c r="S1675">
        <v>1983</v>
      </c>
      <c r="T1675">
        <v>7.9</v>
      </c>
      <c r="U1675">
        <v>3.2</v>
      </c>
      <c r="V1675">
        <v>-5500000</v>
      </c>
      <c r="W1675" t="s">
        <v>38</v>
      </c>
    </row>
    <row r="1676" spans="1:23" x14ac:dyDescent="0.3">
      <c r="A1676" t="s">
        <v>157</v>
      </c>
      <c r="B1676">
        <v>288</v>
      </c>
      <c r="C1676">
        <v>130</v>
      </c>
      <c r="D1676">
        <v>4463292</v>
      </c>
      <c r="E1676" t="s">
        <v>55</v>
      </c>
      <c r="F1676" t="s">
        <v>54</v>
      </c>
      <c r="G1676" t="s">
        <v>35</v>
      </c>
      <c r="L1676" t="s">
        <v>2474</v>
      </c>
      <c r="M1676">
        <v>34488</v>
      </c>
      <c r="N1676">
        <v>136</v>
      </c>
      <c r="O1676" t="s">
        <v>29</v>
      </c>
      <c r="P1676" t="s">
        <v>37</v>
      </c>
      <c r="Q1676" t="s">
        <v>31</v>
      </c>
      <c r="R1676">
        <v>30000000</v>
      </c>
      <c r="S1676">
        <v>2011</v>
      </c>
      <c r="T1676">
        <v>6.9</v>
      </c>
      <c r="U1676">
        <v>2.2000000000000002</v>
      </c>
      <c r="V1676">
        <v>-25536708</v>
      </c>
      <c r="W1676" t="s">
        <v>38</v>
      </c>
    </row>
    <row r="1677" spans="1:23" x14ac:dyDescent="0.3">
      <c r="A1677" t="s">
        <v>319</v>
      </c>
      <c r="B1677">
        <v>222</v>
      </c>
      <c r="C1677">
        <v>111</v>
      </c>
      <c r="D1677">
        <v>14337579</v>
      </c>
      <c r="E1677" t="s">
        <v>24</v>
      </c>
      <c r="F1677" t="s">
        <v>55</v>
      </c>
      <c r="G1677" t="s">
        <v>26</v>
      </c>
      <c r="H1677" t="s">
        <v>60</v>
      </c>
      <c r="I1677" t="s">
        <v>27</v>
      </c>
      <c r="J1677" t="s">
        <v>35</v>
      </c>
      <c r="L1677" t="s">
        <v>2475</v>
      </c>
      <c r="M1677">
        <v>156929</v>
      </c>
      <c r="N1677">
        <v>624</v>
      </c>
      <c r="O1677" t="s">
        <v>29</v>
      </c>
      <c r="P1677" t="s">
        <v>143</v>
      </c>
      <c r="Q1677" t="s">
        <v>213</v>
      </c>
      <c r="R1677">
        <v>27000000</v>
      </c>
      <c r="S1677">
        <v>1998</v>
      </c>
      <c r="T1677">
        <v>7.7</v>
      </c>
      <c r="U1677">
        <v>1.8</v>
      </c>
      <c r="V1677">
        <v>-12662421</v>
      </c>
      <c r="W1677" t="s">
        <v>38</v>
      </c>
    </row>
    <row r="1678" spans="1:23" x14ac:dyDescent="0.3">
      <c r="A1678" t="s">
        <v>2476</v>
      </c>
      <c r="B1678">
        <v>194</v>
      </c>
      <c r="C1678">
        <v>110</v>
      </c>
      <c r="D1678">
        <v>13823741</v>
      </c>
      <c r="E1678" t="s">
        <v>242</v>
      </c>
      <c r="F1678" t="s">
        <v>55</v>
      </c>
      <c r="G1678" t="s">
        <v>54</v>
      </c>
      <c r="H1678" t="s">
        <v>44</v>
      </c>
      <c r="L1678" t="s">
        <v>2477</v>
      </c>
      <c r="M1678">
        <v>61777</v>
      </c>
      <c r="N1678">
        <v>140</v>
      </c>
      <c r="O1678" t="s">
        <v>29</v>
      </c>
      <c r="P1678" t="s">
        <v>37</v>
      </c>
      <c r="Q1678" t="s">
        <v>31</v>
      </c>
      <c r="R1678">
        <v>13500000</v>
      </c>
      <c r="S1678">
        <v>2008</v>
      </c>
      <c r="T1678">
        <v>6.9</v>
      </c>
      <c r="U1678">
        <v>1.8</v>
      </c>
      <c r="V1678">
        <v>323741</v>
      </c>
      <c r="W1678" t="s">
        <v>21</v>
      </c>
    </row>
    <row r="1679" spans="1:23" x14ac:dyDescent="0.3">
      <c r="A1679" t="s">
        <v>2478</v>
      </c>
      <c r="B1679">
        <v>63</v>
      </c>
      <c r="C1679">
        <v>123</v>
      </c>
      <c r="D1679">
        <v>10297897</v>
      </c>
      <c r="E1679" t="s">
        <v>24</v>
      </c>
      <c r="F1679" t="s">
        <v>56</v>
      </c>
      <c r="G1679" t="s">
        <v>55</v>
      </c>
      <c r="H1679" t="s">
        <v>54</v>
      </c>
      <c r="I1679" t="s">
        <v>53</v>
      </c>
      <c r="L1679" t="s">
        <v>2479</v>
      </c>
      <c r="M1679">
        <v>8309</v>
      </c>
      <c r="N1679">
        <v>39</v>
      </c>
      <c r="O1679" t="s">
        <v>29</v>
      </c>
      <c r="P1679" t="s">
        <v>30</v>
      </c>
      <c r="Q1679" t="s">
        <v>31</v>
      </c>
      <c r="R1679">
        <v>27000000</v>
      </c>
      <c r="S1679">
        <v>1998</v>
      </c>
      <c r="T1679">
        <v>6</v>
      </c>
      <c r="U1679">
        <v>2</v>
      </c>
      <c r="V1679">
        <v>-16702103</v>
      </c>
      <c r="W1679" t="s">
        <v>38</v>
      </c>
    </row>
    <row r="1680" spans="1:23" x14ac:dyDescent="0.3">
      <c r="A1680" t="s">
        <v>1853</v>
      </c>
      <c r="B1680">
        <v>167</v>
      </c>
      <c r="C1680">
        <v>109</v>
      </c>
      <c r="D1680">
        <v>13248477</v>
      </c>
      <c r="E1680" t="s">
        <v>57</v>
      </c>
      <c r="F1680" t="s">
        <v>60</v>
      </c>
      <c r="G1680" t="s">
        <v>35</v>
      </c>
      <c r="L1680" t="s">
        <v>2480</v>
      </c>
      <c r="M1680">
        <v>60555</v>
      </c>
      <c r="N1680">
        <v>174</v>
      </c>
      <c r="O1680" t="s">
        <v>29</v>
      </c>
      <c r="P1680" t="s">
        <v>30</v>
      </c>
      <c r="Q1680" t="s">
        <v>213</v>
      </c>
      <c r="R1680">
        <v>27000000</v>
      </c>
      <c r="S1680">
        <v>2009</v>
      </c>
      <c r="T1680">
        <v>6.2</v>
      </c>
      <c r="U1680">
        <v>1.8</v>
      </c>
      <c r="V1680">
        <v>-13751523</v>
      </c>
      <c r="W1680" t="s">
        <v>38</v>
      </c>
    </row>
    <row r="1681" spans="1:23" x14ac:dyDescent="0.3">
      <c r="A1681" t="s">
        <v>2481</v>
      </c>
      <c r="B1681">
        <v>101</v>
      </c>
      <c r="C1681">
        <v>99</v>
      </c>
      <c r="D1681">
        <v>8712564</v>
      </c>
      <c r="E1681" t="s">
        <v>56</v>
      </c>
      <c r="F1681" t="s">
        <v>55</v>
      </c>
      <c r="G1681" t="s">
        <v>60</v>
      </c>
      <c r="H1681" t="s">
        <v>35</v>
      </c>
      <c r="L1681" t="s">
        <v>2482</v>
      </c>
      <c r="M1681">
        <v>16555</v>
      </c>
      <c r="N1681">
        <v>139</v>
      </c>
      <c r="O1681" t="s">
        <v>29</v>
      </c>
      <c r="P1681" t="s">
        <v>30</v>
      </c>
      <c r="Q1681" t="s">
        <v>213</v>
      </c>
      <c r="R1681">
        <v>27000000</v>
      </c>
      <c r="S1681">
        <v>2004</v>
      </c>
      <c r="T1681">
        <v>5.9</v>
      </c>
      <c r="U1681">
        <v>1.6</v>
      </c>
      <c r="V1681">
        <v>-18287436</v>
      </c>
      <c r="W1681" t="s">
        <v>38</v>
      </c>
    </row>
    <row r="1682" spans="1:23" x14ac:dyDescent="0.3">
      <c r="A1682" t="s">
        <v>2483</v>
      </c>
      <c r="B1682">
        <v>118</v>
      </c>
      <c r="C1682">
        <v>106</v>
      </c>
      <c r="D1682">
        <v>7486906</v>
      </c>
      <c r="E1682" t="s">
        <v>48</v>
      </c>
      <c r="F1682" t="s">
        <v>55</v>
      </c>
      <c r="G1682" t="s">
        <v>49</v>
      </c>
      <c r="L1682" t="s">
        <v>2484</v>
      </c>
      <c r="M1682">
        <v>17436</v>
      </c>
      <c r="N1682">
        <v>71</v>
      </c>
      <c r="O1682" t="s">
        <v>29</v>
      </c>
      <c r="P1682" t="s">
        <v>30</v>
      </c>
      <c r="Q1682" t="s">
        <v>52</v>
      </c>
      <c r="R1682">
        <v>27000000</v>
      </c>
      <c r="S1682">
        <v>2007</v>
      </c>
      <c r="T1682">
        <v>6.8</v>
      </c>
      <c r="U1682">
        <v>1.8</v>
      </c>
      <c r="V1682">
        <v>-19513094</v>
      </c>
      <c r="W1682" t="s">
        <v>38</v>
      </c>
    </row>
    <row r="1683" spans="1:23" x14ac:dyDescent="0.3">
      <c r="A1683" t="s">
        <v>1325</v>
      </c>
      <c r="B1683">
        <v>76</v>
      </c>
      <c r="C1683">
        <v>89</v>
      </c>
      <c r="D1683">
        <v>38536376</v>
      </c>
      <c r="E1683" t="s">
        <v>24</v>
      </c>
      <c r="F1683" t="s">
        <v>25</v>
      </c>
      <c r="G1683" t="s">
        <v>48</v>
      </c>
      <c r="H1683" t="s">
        <v>49</v>
      </c>
      <c r="I1683" t="s">
        <v>27</v>
      </c>
      <c r="L1683" t="s">
        <v>2485</v>
      </c>
      <c r="M1683">
        <v>15866</v>
      </c>
      <c r="N1683">
        <v>83</v>
      </c>
      <c r="O1683" t="s">
        <v>29</v>
      </c>
      <c r="P1683" t="s">
        <v>30</v>
      </c>
      <c r="Q1683" t="s">
        <v>52</v>
      </c>
      <c r="R1683">
        <v>27000000</v>
      </c>
      <c r="S1683">
        <v>2011</v>
      </c>
      <c r="T1683">
        <v>3.6</v>
      </c>
      <c r="U1683">
        <v>1.5</v>
      </c>
      <c r="V1683">
        <v>11536376</v>
      </c>
      <c r="W1683" t="s">
        <v>21</v>
      </c>
    </row>
    <row r="1684" spans="1:23" x14ac:dyDescent="0.3">
      <c r="A1684" t="s">
        <v>2486</v>
      </c>
      <c r="B1684">
        <v>268</v>
      </c>
      <c r="C1684">
        <v>98</v>
      </c>
      <c r="D1684">
        <v>41008532</v>
      </c>
      <c r="E1684" t="s">
        <v>56</v>
      </c>
      <c r="F1684" t="s">
        <v>55</v>
      </c>
      <c r="G1684" t="s">
        <v>35</v>
      </c>
      <c r="L1684" t="s">
        <v>2487</v>
      </c>
      <c r="M1684">
        <v>19611</v>
      </c>
      <c r="N1684">
        <v>103</v>
      </c>
      <c r="O1684" t="s">
        <v>29</v>
      </c>
      <c r="P1684" t="s">
        <v>30</v>
      </c>
      <c r="Q1684" t="s">
        <v>213</v>
      </c>
      <c r="R1684">
        <v>27000000</v>
      </c>
      <c r="S1684">
        <v>2016</v>
      </c>
      <c r="T1684">
        <v>6.7</v>
      </c>
      <c r="U1684">
        <v>1.6</v>
      </c>
      <c r="V1684">
        <v>14008532</v>
      </c>
      <c r="W1684" t="s">
        <v>21</v>
      </c>
    </row>
    <row r="1685" spans="1:23" x14ac:dyDescent="0.3">
      <c r="A1685" t="s">
        <v>2084</v>
      </c>
      <c r="B1685">
        <v>95</v>
      </c>
      <c r="C1685">
        <v>93</v>
      </c>
      <c r="D1685">
        <v>5204007</v>
      </c>
      <c r="E1685" t="s">
        <v>24</v>
      </c>
      <c r="F1685" t="s">
        <v>48</v>
      </c>
      <c r="G1685" t="s">
        <v>56</v>
      </c>
      <c r="H1685" t="s">
        <v>35</v>
      </c>
      <c r="L1685" t="s">
        <v>2488</v>
      </c>
      <c r="M1685">
        <v>42876</v>
      </c>
      <c r="N1685">
        <v>167</v>
      </c>
      <c r="O1685" t="s">
        <v>29</v>
      </c>
      <c r="P1685" t="s">
        <v>37</v>
      </c>
      <c r="Q1685" t="s">
        <v>213</v>
      </c>
      <c r="R1685">
        <v>28000000</v>
      </c>
      <c r="S1685">
        <v>2001</v>
      </c>
      <c r="T1685">
        <v>6.3</v>
      </c>
      <c r="U1685">
        <v>1.6</v>
      </c>
      <c r="V1685">
        <v>-22795993</v>
      </c>
      <c r="W1685" t="s">
        <v>38</v>
      </c>
    </row>
    <row r="1686" spans="1:23" x14ac:dyDescent="0.3">
      <c r="A1686" t="s">
        <v>394</v>
      </c>
      <c r="B1686">
        <v>78</v>
      </c>
      <c r="C1686">
        <v>112</v>
      </c>
      <c r="D1686">
        <v>4485485</v>
      </c>
      <c r="E1686" t="s">
        <v>48</v>
      </c>
      <c r="F1686" t="s">
        <v>56</v>
      </c>
      <c r="G1686" t="s">
        <v>55</v>
      </c>
      <c r="L1686" t="s">
        <v>2489</v>
      </c>
      <c r="M1686">
        <v>14612</v>
      </c>
      <c r="N1686">
        <v>105</v>
      </c>
      <c r="O1686" t="s">
        <v>29</v>
      </c>
      <c r="P1686" t="s">
        <v>30</v>
      </c>
      <c r="Q1686" t="s">
        <v>213</v>
      </c>
      <c r="R1686">
        <v>15000000</v>
      </c>
      <c r="S1686">
        <v>1999</v>
      </c>
      <c r="T1686">
        <v>6.4</v>
      </c>
      <c r="U1686">
        <v>1.9</v>
      </c>
      <c r="V1686">
        <v>-10514515</v>
      </c>
      <c r="W1686" t="s">
        <v>38</v>
      </c>
    </row>
    <row r="1687" spans="1:23" x14ac:dyDescent="0.3">
      <c r="A1687" t="s">
        <v>589</v>
      </c>
      <c r="B1687">
        <v>127</v>
      </c>
      <c r="C1687">
        <v>101</v>
      </c>
      <c r="D1687">
        <v>4476235</v>
      </c>
      <c r="E1687" t="s">
        <v>56</v>
      </c>
      <c r="F1687" t="s">
        <v>57</v>
      </c>
      <c r="G1687" t="s">
        <v>60</v>
      </c>
      <c r="H1687" t="s">
        <v>35</v>
      </c>
      <c r="L1687" t="s">
        <v>2490</v>
      </c>
      <c r="M1687">
        <v>49405</v>
      </c>
      <c r="N1687">
        <v>226</v>
      </c>
      <c r="O1687" t="s">
        <v>29</v>
      </c>
      <c r="P1687" t="s">
        <v>30</v>
      </c>
      <c r="Q1687" t="s">
        <v>213</v>
      </c>
      <c r="R1687">
        <v>27000000</v>
      </c>
      <c r="S1687">
        <v>2004</v>
      </c>
      <c r="T1687">
        <v>6.4</v>
      </c>
      <c r="U1687">
        <v>1.7</v>
      </c>
      <c r="V1687">
        <v>-22523765</v>
      </c>
      <c r="W1687" t="s">
        <v>38</v>
      </c>
    </row>
    <row r="1688" spans="1:23" x14ac:dyDescent="0.3">
      <c r="A1688" t="s">
        <v>851</v>
      </c>
      <c r="B1688">
        <v>137</v>
      </c>
      <c r="C1688">
        <v>104</v>
      </c>
      <c r="D1688">
        <v>1089365</v>
      </c>
      <c r="E1688" t="s">
        <v>48</v>
      </c>
      <c r="F1688" t="s">
        <v>55</v>
      </c>
      <c r="L1688" t="s">
        <v>2491</v>
      </c>
      <c r="M1688">
        <v>23767</v>
      </c>
      <c r="N1688">
        <v>111</v>
      </c>
      <c r="O1688" t="s">
        <v>29</v>
      </c>
      <c r="P1688" t="s">
        <v>30</v>
      </c>
      <c r="Q1688" t="s">
        <v>213</v>
      </c>
      <c r="R1688">
        <v>25000000</v>
      </c>
      <c r="S1688">
        <v>2008</v>
      </c>
      <c r="T1688">
        <v>5.7</v>
      </c>
      <c r="U1688">
        <v>1.7</v>
      </c>
      <c r="V1688">
        <v>-23910635</v>
      </c>
      <c r="W1688" t="s">
        <v>38</v>
      </c>
    </row>
    <row r="1689" spans="1:23" x14ac:dyDescent="0.3">
      <c r="A1689" t="s">
        <v>1897</v>
      </c>
      <c r="B1689">
        <v>54</v>
      </c>
      <c r="C1689">
        <v>120</v>
      </c>
      <c r="D1689">
        <v>763044</v>
      </c>
      <c r="E1689" t="s">
        <v>55</v>
      </c>
      <c r="F1689" t="s">
        <v>35</v>
      </c>
      <c r="L1689" t="s">
        <v>2492</v>
      </c>
      <c r="M1689">
        <v>4257</v>
      </c>
      <c r="N1689">
        <v>52</v>
      </c>
      <c r="O1689" t="s">
        <v>29</v>
      </c>
      <c r="P1689" t="s">
        <v>115</v>
      </c>
      <c r="Q1689" t="s">
        <v>213</v>
      </c>
      <c r="R1689">
        <v>23000000</v>
      </c>
      <c r="S1689">
        <v>2003</v>
      </c>
      <c r="T1689">
        <v>6.2</v>
      </c>
      <c r="U1689">
        <v>2</v>
      </c>
      <c r="V1689">
        <v>-22236956</v>
      </c>
      <c r="W1689" t="s">
        <v>38</v>
      </c>
    </row>
    <row r="1690" spans="1:23" x14ac:dyDescent="0.3">
      <c r="A1690" t="s">
        <v>881</v>
      </c>
      <c r="B1690">
        <v>167</v>
      </c>
      <c r="C1690">
        <v>91</v>
      </c>
      <c r="D1690">
        <v>20819129</v>
      </c>
      <c r="E1690" t="s">
        <v>24</v>
      </c>
      <c r="F1690" t="s">
        <v>48</v>
      </c>
      <c r="G1690" t="s">
        <v>56</v>
      </c>
      <c r="L1690" t="s">
        <v>2493</v>
      </c>
      <c r="M1690">
        <v>84209</v>
      </c>
      <c r="N1690">
        <v>201</v>
      </c>
      <c r="O1690" t="s">
        <v>29</v>
      </c>
      <c r="P1690" t="s">
        <v>30</v>
      </c>
      <c r="Q1690" t="s">
        <v>52</v>
      </c>
      <c r="R1690">
        <v>26000000</v>
      </c>
      <c r="S1690">
        <v>2009</v>
      </c>
      <c r="T1690">
        <v>5.2</v>
      </c>
      <c r="U1690">
        <v>1.5</v>
      </c>
      <c r="V1690">
        <v>-5180871</v>
      </c>
      <c r="W1690" t="s">
        <v>38</v>
      </c>
    </row>
    <row r="1691" spans="1:23" x14ac:dyDescent="0.3">
      <c r="A1691" t="s">
        <v>582</v>
      </c>
      <c r="B1691">
        <v>129</v>
      </c>
      <c r="C1691">
        <v>97</v>
      </c>
      <c r="D1691">
        <v>110222438</v>
      </c>
      <c r="E1691" t="s">
        <v>48</v>
      </c>
      <c r="F1691" t="s">
        <v>49</v>
      </c>
      <c r="G1691" t="s">
        <v>26</v>
      </c>
      <c r="H1691" t="s">
        <v>59</v>
      </c>
      <c r="I1691" t="s">
        <v>44</v>
      </c>
      <c r="L1691" t="s">
        <v>2494</v>
      </c>
      <c r="M1691">
        <v>96693</v>
      </c>
      <c r="N1691">
        <v>271</v>
      </c>
      <c r="O1691" t="s">
        <v>29</v>
      </c>
      <c r="P1691" t="s">
        <v>30</v>
      </c>
      <c r="Q1691" t="s">
        <v>52</v>
      </c>
      <c r="R1691">
        <v>26000000</v>
      </c>
      <c r="S1691">
        <v>2003</v>
      </c>
      <c r="T1691">
        <v>6.1</v>
      </c>
      <c r="U1691">
        <v>1.6</v>
      </c>
      <c r="V1691">
        <v>84222438</v>
      </c>
      <c r="W1691" t="s">
        <v>21</v>
      </c>
    </row>
    <row r="1692" spans="1:23" x14ac:dyDescent="0.3">
      <c r="A1692" t="s">
        <v>877</v>
      </c>
      <c r="B1692">
        <v>217</v>
      </c>
      <c r="C1692">
        <v>133</v>
      </c>
      <c r="D1692">
        <v>109243478</v>
      </c>
      <c r="E1692" t="s">
        <v>48</v>
      </c>
      <c r="F1692" t="s">
        <v>44</v>
      </c>
      <c r="L1692" t="s">
        <v>2495</v>
      </c>
      <c r="M1692">
        <v>313797</v>
      </c>
      <c r="N1692">
        <v>546</v>
      </c>
      <c r="O1692" t="s">
        <v>29</v>
      </c>
      <c r="P1692" t="s">
        <v>30</v>
      </c>
      <c r="Q1692" t="s">
        <v>213</v>
      </c>
      <c r="R1692">
        <v>26000000</v>
      </c>
      <c r="S1692">
        <v>2005</v>
      </c>
      <c r="T1692">
        <v>7.1</v>
      </c>
      <c r="U1692">
        <v>2.2000000000000002</v>
      </c>
      <c r="V1692">
        <v>83243478</v>
      </c>
      <c r="W1692" t="s">
        <v>21</v>
      </c>
    </row>
    <row r="1693" spans="1:23" x14ac:dyDescent="0.3">
      <c r="A1693" t="s">
        <v>1229</v>
      </c>
      <c r="B1693">
        <v>134</v>
      </c>
      <c r="C1693">
        <v>123</v>
      </c>
      <c r="D1693">
        <v>100241322</v>
      </c>
      <c r="E1693" t="s">
        <v>48</v>
      </c>
      <c r="F1693" t="s">
        <v>55</v>
      </c>
      <c r="G1693" t="s">
        <v>44</v>
      </c>
      <c r="L1693" t="s">
        <v>2496</v>
      </c>
      <c r="M1693">
        <v>175524</v>
      </c>
      <c r="N1693">
        <v>752</v>
      </c>
      <c r="O1693" t="s">
        <v>29</v>
      </c>
      <c r="P1693" t="s">
        <v>30</v>
      </c>
      <c r="Q1693" t="s">
        <v>213</v>
      </c>
      <c r="R1693">
        <v>25000000</v>
      </c>
      <c r="S1693">
        <v>1998</v>
      </c>
      <c r="T1693">
        <v>7.2</v>
      </c>
      <c r="U1693">
        <v>2</v>
      </c>
      <c r="V1693">
        <v>75241322</v>
      </c>
      <c r="W1693" t="s">
        <v>21</v>
      </c>
    </row>
    <row r="1694" spans="1:23" x14ac:dyDescent="0.3">
      <c r="A1694" t="s">
        <v>2497</v>
      </c>
      <c r="B1694">
        <v>253</v>
      </c>
      <c r="C1694">
        <v>114</v>
      </c>
      <c r="D1694">
        <v>25977365</v>
      </c>
      <c r="E1694" t="s">
        <v>56</v>
      </c>
      <c r="F1694" t="s">
        <v>55</v>
      </c>
      <c r="G1694" t="s">
        <v>60</v>
      </c>
      <c r="H1694" t="s">
        <v>35</v>
      </c>
      <c r="L1694" t="s">
        <v>2498</v>
      </c>
      <c r="M1694">
        <v>87950</v>
      </c>
      <c r="N1694">
        <v>207</v>
      </c>
      <c r="O1694" t="s">
        <v>29</v>
      </c>
      <c r="P1694" t="s">
        <v>30</v>
      </c>
      <c r="Q1694" t="s">
        <v>213</v>
      </c>
      <c r="R1694">
        <v>28000000</v>
      </c>
      <c r="S1694">
        <v>2014</v>
      </c>
      <c r="T1694">
        <v>6.5</v>
      </c>
      <c r="U1694">
        <v>1.9</v>
      </c>
      <c r="V1694">
        <v>-2022635</v>
      </c>
      <c r="W1694" t="s">
        <v>38</v>
      </c>
    </row>
    <row r="1695" spans="1:23" x14ac:dyDescent="0.3">
      <c r="A1695" t="s">
        <v>745</v>
      </c>
      <c r="B1695">
        <v>46</v>
      </c>
      <c r="C1695">
        <v>111</v>
      </c>
      <c r="D1695">
        <v>91457688</v>
      </c>
      <c r="E1695" t="s">
        <v>24</v>
      </c>
      <c r="F1695" t="s">
        <v>48</v>
      </c>
      <c r="G1695" t="s">
        <v>56</v>
      </c>
      <c r="L1695" t="s">
        <v>2499</v>
      </c>
      <c r="M1695">
        <v>107801</v>
      </c>
      <c r="N1695">
        <v>109</v>
      </c>
      <c r="O1695" t="s">
        <v>29</v>
      </c>
      <c r="P1695" t="s">
        <v>30</v>
      </c>
      <c r="Q1695" t="s">
        <v>31</v>
      </c>
      <c r="R1695">
        <v>26000000</v>
      </c>
      <c r="S1695">
        <v>1990</v>
      </c>
      <c r="T1695">
        <v>6</v>
      </c>
      <c r="U1695">
        <v>1.8</v>
      </c>
      <c r="V1695">
        <v>65457688</v>
      </c>
      <c r="W1695" t="s">
        <v>21</v>
      </c>
    </row>
    <row r="1696" spans="1:23" x14ac:dyDescent="0.3">
      <c r="A1696" t="s">
        <v>1476</v>
      </c>
      <c r="B1696">
        <v>232</v>
      </c>
      <c r="C1696">
        <v>117</v>
      </c>
      <c r="D1696">
        <v>87341380</v>
      </c>
      <c r="E1696" t="s">
        <v>24</v>
      </c>
      <c r="F1696" t="s">
        <v>48</v>
      </c>
      <c r="G1696" t="s">
        <v>56</v>
      </c>
      <c r="L1696" t="s">
        <v>2500</v>
      </c>
      <c r="M1696">
        <v>255257</v>
      </c>
      <c r="N1696">
        <v>374</v>
      </c>
      <c r="O1696" t="s">
        <v>29</v>
      </c>
      <c r="P1696" t="s">
        <v>30</v>
      </c>
      <c r="Q1696" t="s">
        <v>213</v>
      </c>
      <c r="R1696">
        <v>27000000</v>
      </c>
      <c r="S1696">
        <v>2008</v>
      </c>
      <c r="T1696">
        <v>7</v>
      </c>
      <c r="U1696">
        <v>2</v>
      </c>
      <c r="V1696">
        <v>60341380</v>
      </c>
      <c r="W1696" t="s">
        <v>21</v>
      </c>
    </row>
    <row r="1697" spans="1:23" x14ac:dyDescent="0.3">
      <c r="A1697" t="s">
        <v>855</v>
      </c>
      <c r="B1697">
        <v>92</v>
      </c>
      <c r="C1697">
        <v>121</v>
      </c>
      <c r="D1697">
        <v>65703412</v>
      </c>
      <c r="E1697" t="s">
        <v>48</v>
      </c>
      <c r="F1697" t="s">
        <v>55</v>
      </c>
      <c r="G1697" t="s">
        <v>44</v>
      </c>
      <c r="L1697" t="s">
        <v>2501</v>
      </c>
      <c r="M1697">
        <v>57958</v>
      </c>
      <c r="N1697">
        <v>345</v>
      </c>
      <c r="O1697" t="s">
        <v>29</v>
      </c>
      <c r="P1697" t="s">
        <v>30</v>
      </c>
      <c r="Q1697" t="s">
        <v>31</v>
      </c>
      <c r="R1697">
        <v>26000000</v>
      </c>
      <c r="S1697">
        <v>1998</v>
      </c>
      <c r="T1697">
        <v>7</v>
      </c>
      <c r="U1697">
        <v>2</v>
      </c>
      <c r="V1697">
        <v>39703412</v>
      </c>
      <c r="W1697" t="s">
        <v>21</v>
      </c>
    </row>
    <row r="1698" spans="1:23" x14ac:dyDescent="0.3">
      <c r="A1698" t="s">
        <v>782</v>
      </c>
      <c r="B1698">
        <v>153</v>
      </c>
      <c r="C1698">
        <v>139</v>
      </c>
      <c r="D1698">
        <v>58328680</v>
      </c>
      <c r="E1698" t="s">
        <v>55</v>
      </c>
      <c r="F1698" t="s">
        <v>44</v>
      </c>
      <c r="G1698" t="s">
        <v>53</v>
      </c>
      <c r="L1698" t="s">
        <v>2502</v>
      </c>
      <c r="M1698">
        <v>54096</v>
      </c>
      <c r="N1698">
        <v>494</v>
      </c>
      <c r="O1698" t="s">
        <v>29</v>
      </c>
      <c r="P1698" t="s">
        <v>30</v>
      </c>
      <c r="Q1698" t="s">
        <v>213</v>
      </c>
      <c r="R1698">
        <v>22000000</v>
      </c>
      <c r="S1698">
        <v>2003</v>
      </c>
      <c r="T1698">
        <v>7.5</v>
      </c>
      <c r="U1698">
        <v>2.2999999999999998</v>
      </c>
      <c r="V1698">
        <v>36328680</v>
      </c>
      <c r="W1698" t="s">
        <v>21</v>
      </c>
    </row>
    <row r="1699" spans="1:23" x14ac:dyDescent="0.3">
      <c r="A1699" t="s">
        <v>394</v>
      </c>
      <c r="B1699">
        <v>49</v>
      </c>
      <c r="C1699">
        <v>115</v>
      </c>
      <c r="D1699">
        <v>61490000</v>
      </c>
      <c r="E1699" t="s">
        <v>55</v>
      </c>
      <c r="F1699" t="s">
        <v>57</v>
      </c>
      <c r="G1699" t="s">
        <v>27</v>
      </c>
      <c r="H1699" t="s">
        <v>35</v>
      </c>
      <c r="L1699" t="s">
        <v>2503</v>
      </c>
      <c r="M1699">
        <v>62037</v>
      </c>
      <c r="N1699">
        <v>148</v>
      </c>
      <c r="O1699" t="s">
        <v>29</v>
      </c>
      <c r="P1699" t="s">
        <v>30</v>
      </c>
      <c r="Q1699" t="s">
        <v>213</v>
      </c>
      <c r="R1699">
        <v>26000000</v>
      </c>
      <c r="S1699">
        <v>1990</v>
      </c>
      <c r="T1699">
        <v>6.6</v>
      </c>
      <c r="U1699">
        <v>1.9</v>
      </c>
      <c r="V1699">
        <v>35490000</v>
      </c>
      <c r="W1699" t="s">
        <v>21</v>
      </c>
    </row>
    <row r="1700" spans="1:23" x14ac:dyDescent="0.3">
      <c r="A1700" t="s">
        <v>2390</v>
      </c>
      <c r="B1700">
        <v>56</v>
      </c>
      <c r="C1700">
        <v>175</v>
      </c>
      <c r="D1700">
        <v>50800000</v>
      </c>
      <c r="E1700" t="s">
        <v>55</v>
      </c>
      <c r="F1700" t="s">
        <v>54</v>
      </c>
      <c r="G1700" t="s">
        <v>58</v>
      </c>
      <c r="L1700" t="s">
        <v>2504</v>
      </c>
      <c r="M1700">
        <v>40277</v>
      </c>
      <c r="N1700">
        <v>210</v>
      </c>
      <c r="O1700" t="s">
        <v>29</v>
      </c>
      <c r="P1700" t="s">
        <v>30</v>
      </c>
      <c r="Q1700" t="s">
        <v>52</v>
      </c>
      <c r="R1700">
        <v>26000000</v>
      </c>
      <c r="S1700">
        <v>1977</v>
      </c>
      <c r="T1700">
        <v>7.4</v>
      </c>
      <c r="U1700">
        <v>2.9</v>
      </c>
      <c r="V1700">
        <v>24800000</v>
      </c>
      <c r="W1700" t="s">
        <v>21</v>
      </c>
    </row>
    <row r="1701" spans="1:23" x14ac:dyDescent="0.3">
      <c r="A1701" t="s">
        <v>1715</v>
      </c>
      <c r="B1701">
        <v>224</v>
      </c>
      <c r="C1701">
        <v>85</v>
      </c>
      <c r="D1701">
        <v>57859105</v>
      </c>
      <c r="E1701" t="s">
        <v>60</v>
      </c>
      <c r="F1701" t="s">
        <v>35</v>
      </c>
      <c r="L1701" t="s">
        <v>2505</v>
      </c>
      <c r="M1701">
        <v>94108</v>
      </c>
      <c r="N1701">
        <v>673</v>
      </c>
      <c r="O1701" t="s">
        <v>29</v>
      </c>
      <c r="P1701" t="s">
        <v>30</v>
      </c>
      <c r="Q1701" t="s">
        <v>31</v>
      </c>
      <c r="R1701">
        <v>26000000</v>
      </c>
      <c r="S1701">
        <v>2005</v>
      </c>
      <c r="T1701">
        <v>6.5</v>
      </c>
      <c r="U1701">
        <v>1.4</v>
      </c>
      <c r="V1701">
        <v>31859105</v>
      </c>
      <c r="W1701" t="s">
        <v>21</v>
      </c>
    </row>
    <row r="1702" spans="1:23" x14ac:dyDescent="0.3">
      <c r="A1702" t="s">
        <v>1586</v>
      </c>
      <c r="B1702">
        <v>175</v>
      </c>
      <c r="C1702">
        <v>90</v>
      </c>
      <c r="D1702">
        <v>46455802</v>
      </c>
      <c r="E1702" t="s">
        <v>57</v>
      </c>
      <c r="F1702" t="s">
        <v>35</v>
      </c>
      <c r="L1702" t="s">
        <v>2506</v>
      </c>
      <c r="M1702">
        <v>120786</v>
      </c>
      <c r="N1702">
        <v>472</v>
      </c>
      <c r="O1702" t="s">
        <v>29</v>
      </c>
      <c r="P1702" t="s">
        <v>30</v>
      </c>
      <c r="Q1702" t="s">
        <v>213</v>
      </c>
      <c r="R1702">
        <v>26000000</v>
      </c>
      <c r="S1702">
        <v>2003</v>
      </c>
      <c r="T1702">
        <v>6.2</v>
      </c>
      <c r="U1702">
        <v>1.5</v>
      </c>
      <c r="V1702">
        <v>20455802</v>
      </c>
      <c r="W1702" t="s">
        <v>21</v>
      </c>
    </row>
    <row r="1703" spans="1:23" x14ac:dyDescent="0.3">
      <c r="A1703" t="s">
        <v>1162</v>
      </c>
      <c r="B1703">
        <v>197</v>
      </c>
      <c r="C1703">
        <v>107</v>
      </c>
      <c r="D1703">
        <v>45506619</v>
      </c>
      <c r="E1703" t="s">
        <v>25</v>
      </c>
      <c r="F1703" t="s">
        <v>48</v>
      </c>
      <c r="G1703" t="s">
        <v>56</v>
      </c>
      <c r="H1703" t="s">
        <v>59</v>
      </c>
      <c r="L1703" t="s">
        <v>2507</v>
      </c>
      <c r="M1703">
        <v>225102</v>
      </c>
      <c r="N1703">
        <v>862</v>
      </c>
      <c r="O1703" t="s">
        <v>29</v>
      </c>
      <c r="P1703" t="s">
        <v>37</v>
      </c>
      <c r="Q1703" t="s">
        <v>31</v>
      </c>
      <c r="R1703">
        <v>26000000</v>
      </c>
      <c r="S1703">
        <v>2000</v>
      </c>
      <c r="T1703">
        <v>7.8</v>
      </c>
      <c r="U1703">
        <v>1.8</v>
      </c>
      <c r="V1703">
        <v>19506619</v>
      </c>
      <c r="W1703" t="s">
        <v>21</v>
      </c>
    </row>
    <row r="1704" spans="1:23" x14ac:dyDescent="0.3">
      <c r="A1704" t="s">
        <v>1174</v>
      </c>
      <c r="B1704">
        <v>226</v>
      </c>
      <c r="C1704">
        <v>100</v>
      </c>
      <c r="D1704">
        <v>40168080</v>
      </c>
      <c r="E1704" t="s">
        <v>24</v>
      </c>
      <c r="F1704" t="s">
        <v>26</v>
      </c>
      <c r="G1704" t="s">
        <v>57</v>
      </c>
      <c r="L1704" t="s">
        <v>2508</v>
      </c>
      <c r="M1704">
        <v>80870</v>
      </c>
      <c r="N1704">
        <v>315</v>
      </c>
      <c r="O1704" t="s">
        <v>29</v>
      </c>
      <c r="P1704" t="s">
        <v>30</v>
      </c>
      <c r="Q1704" t="s">
        <v>213</v>
      </c>
      <c r="R1704">
        <v>26000000</v>
      </c>
      <c r="S1704">
        <v>2010</v>
      </c>
      <c r="T1704">
        <v>5.2</v>
      </c>
      <c r="U1704">
        <v>1.7</v>
      </c>
      <c r="V1704">
        <v>14168080</v>
      </c>
      <c r="W1704" t="s">
        <v>21</v>
      </c>
    </row>
    <row r="1705" spans="1:23" x14ac:dyDescent="0.3">
      <c r="A1705" t="s">
        <v>119</v>
      </c>
      <c r="B1705">
        <v>335</v>
      </c>
      <c r="C1705">
        <v>129</v>
      </c>
      <c r="D1705">
        <v>49874933</v>
      </c>
      <c r="E1705" t="s">
        <v>48</v>
      </c>
      <c r="F1705" t="s">
        <v>56</v>
      </c>
      <c r="G1705" t="s">
        <v>55</v>
      </c>
      <c r="L1705" t="s">
        <v>2509</v>
      </c>
      <c r="M1705">
        <v>161168</v>
      </c>
      <c r="N1705">
        <v>287</v>
      </c>
      <c r="O1705" t="s">
        <v>29</v>
      </c>
      <c r="P1705" t="s">
        <v>30</v>
      </c>
      <c r="Q1705" t="s">
        <v>213</v>
      </c>
      <c r="R1705">
        <v>26000000</v>
      </c>
      <c r="S1705">
        <v>2013</v>
      </c>
      <c r="T1705">
        <v>6.5</v>
      </c>
      <c r="U1705">
        <v>2.2000000000000002</v>
      </c>
      <c r="V1705">
        <v>23874933</v>
      </c>
      <c r="W1705" t="s">
        <v>21</v>
      </c>
    </row>
    <row r="1706" spans="1:23" x14ac:dyDescent="0.3">
      <c r="A1706" t="s">
        <v>497</v>
      </c>
      <c r="B1706">
        <v>157</v>
      </c>
      <c r="C1706">
        <v>109</v>
      </c>
      <c r="D1706">
        <v>45489752</v>
      </c>
      <c r="E1706" t="s">
        <v>48</v>
      </c>
      <c r="F1706" t="s">
        <v>55</v>
      </c>
      <c r="G1706" t="s">
        <v>44</v>
      </c>
      <c r="L1706" t="s">
        <v>2510</v>
      </c>
      <c r="M1706">
        <v>48973</v>
      </c>
      <c r="N1706">
        <v>214</v>
      </c>
      <c r="O1706" t="s">
        <v>29</v>
      </c>
      <c r="P1706" t="s">
        <v>30</v>
      </c>
      <c r="Q1706" t="s">
        <v>31</v>
      </c>
      <c r="R1706">
        <v>26000000</v>
      </c>
      <c r="S1706">
        <v>2004</v>
      </c>
      <c r="T1706">
        <v>6.5</v>
      </c>
      <c r="U1706">
        <v>1.8</v>
      </c>
      <c r="V1706">
        <v>19489752</v>
      </c>
      <c r="W1706" t="s">
        <v>21</v>
      </c>
    </row>
    <row r="1707" spans="1:23" x14ac:dyDescent="0.3">
      <c r="A1707" t="s">
        <v>917</v>
      </c>
      <c r="B1707">
        <v>69</v>
      </c>
      <c r="C1707">
        <v>94</v>
      </c>
      <c r="D1707">
        <v>36985501</v>
      </c>
      <c r="E1707" t="s">
        <v>24</v>
      </c>
      <c r="F1707" t="s">
        <v>25</v>
      </c>
      <c r="G1707" t="s">
        <v>48</v>
      </c>
      <c r="H1707" t="s">
        <v>27</v>
      </c>
      <c r="I1707" t="s">
        <v>35</v>
      </c>
      <c r="L1707" t="s">
        <v>2511</v>
      </c>
      <c r="M1707">
        <v>11212</v>
      </c>
      <c r="N1707">
        <v>94</v>
      </c>
      <c r="O1707" t="s">
        <v>29</v>
      </c>
      <c r="P1707" t="s">
        <v>30</v>
      </c>
      <c r="Q1707" t="s">
        <v>52</v>
      </c>
      <c r="R1707">
        <v>26000000</v>
      </c>
      <c r="S1707">
        <v>2002</v>
      </c>
      <c r="T1707">
        <v>5.2</v>
      </c>
      <c r="U1707">
        <v>1.6</v>
      </c>
      <c r="V1707">
        <v>10985501</v>
      </c>
      <c r="W1707" t="s">
        <v>21</v>
      </c>
    </row>
    <row r="1708" spans="1:23" x14ac:dyDescent="0.3">
      <c r="A1708" t="s">
        <v>988</v>
      </c>
      <c r="B1708">
        <v>46</v>
      </c>
      <c r="C1708">
        <v>133</v>
      </c>
      <c r="D1708">
        <v>33200000</v>
      </c>
      <c r="E1708" t="s">
        <v>24</v>
      </c>
      <c r="F1708" t="s">
        <v>56</v>
      </c>
      <c r="G1708" t="s">
        <v>55</v>
      </c>
      <c r="H1708" t="s">
        <v>53</v>
      </c>
      <c r="L1708" t="s">
        <v>2512</v>
      </c>
      <c r="M1708">
        <v>28247</v>
      </c>
      <c r="N1708">
        <v>149</v>
      </c>
      <c r="O1708" t="s">
        <v>29</v>
      </c>
      <c r="P1708" t="s">
        <v>30</v>
      </c>
      <c r="Q1708" t="s">
        <v>31</v>
      </c>
      <c r="R1708">
        <v>26000000</v>
      </c>
      <c r="S1708">
        <v>1985</v>
      </c>
      <c r="T1708">
        <v>7.2</v>
      </c>
      <c r="U1708">
        <v>2.2000000000000002</v>
      </c>
      <c r="V1708">
        <v>7200000</v>
      </c>
      <c r="W1708" t="s">
        <v>21</v>
      </c>
    </row>
    <row r="1709" spans="1:23" x14ac:dyDescent="0.3">
      <c r="A1709" t="s">
        <v>1478</v>
      </c>
      <c r="B1709">
        <v>217</v>
      </c>
      <c r="C1709">
        <v>105</v>
      </c>
      <c r="D1709">
        <v>28501651</v>
      </c>
      <c r="E1709" t="s">
        <v>55</v>
      </c>
      <c r="F1709" t="s">
        <v>35</v>
      </c>
      <c r="L1709" t="s">
        <v>2513</v>
      </c>
      <c r="M1709">
        <v>88035</v>
      </c>
      <c r="N1709">
        <v>201</v>
      </c>
      <c r="O1709" t="s">
        <v>29</v>
      </c>
      <c r="P1709" t="s">
        <v>30</v>
      </c>
      <c r="Q1709" t="s">
        <v>213</v>
      </c>
      <c r="R1709">
        <v>26000000</v>
      </c>
      <c r="S1709">
        <v>2009</v>
      </c>
      <c r="T1709">
        <v>7.1</v>
      </c>
      <c r="U1709">
        <v>1.8</v>
      </c>
      <c r="V1709">
        <v>2501651</v>
      </c>
      <c r="W1709" t="s">
        <v>21</v>
      </c>
    </row>
    <row r="1710" spans="1:23" x14ac:dyDescent="0.3">
      <c r="A1710" t="s">
        <v>2514</v>
      </c>
      <c r="B1710">
        <v>55</v>
      </c>
      <c r="C1710">
        <v>100</v>
      </c>
      <c r="D1710">
        <v>23222861</v>
      </c>
      <c r="E1710" t="s">
        <v>24</v>
      </c>
      <c r="F1710" t="s">
        <v>25</v>
      </c>
      <c r="G1710" t="s">
        <v>48</v>
      </c>
      <c r="H1710" t="s">
        <v>49</v>
      </c>
      <c r="I1710" t="s">
        <v>44</v>
      </c>
      <c r="J1710" t="s">
        <v>27</v>
      </c>
      <c r="L1710" t="s">
        <v>2515</v>
      </c>
      <c r="M1710">
        <v>11092</v>
      </c>
      <c r="N1710">
        <v>44</v>
      </c>
      <c r="O1710" t="s">
        <v>29</v>
      </c>
      <c r="P1710" t="s">
        <v>30</v>
      </c>
      <c r="Q1710" t="s">
        <v>52</v>
      </c>
      <c r="R1710">
        <v>26000000</v>
      </c>
      <c r="S1710">
        <v>2004</v>
      </c>
      <c r="T1710">
        <v>4.5</v>
      </c>
      <c r="U1710">
        <v>1.7</v>
      </c>
      <c r="V1710">
        <v>-2777139</v>
      </c>
      <c r="W1710" t="s">
        <v>38</v>
      </c>
    </row>
    <row r="1711" spans="1:23" x14ac:dyDescent="0.3">
      <c r="A1711" t="s">
        <v>898</v>
      </c>
      <c r="B1711">
        <v>200</v>
      </c>
      <c r="C1711">
        <v>113</v>
      </c>
      <c r="D1711">
        <v>54540525</v>
      </c>
      <c r="E1711" t="s">
        <v>48</v>
      </c>
      <c r="F1711" t="s">
        <v>44</v>
      </c>
      <c r="L1711" t="s">
        <v>2516</v>
      </c>
      <c r="M1711">
        <v>66579</v>
      </c>
      <c r="N1711">
        <v>134</v>
      </c>
      <c r="O1711" t="s">
        <v>29</v>
      </c>
      <c r="P1711" t="s">
        <v>30</v>
      </c>
      <c r="Q1711" t="s">
        <v>31</v>
      </c>
      <c r="R1711">
        <v>56000000</v>
      </c>
      <c r="S1711">
        <v>2011</v>
      </c>
      <c r="T1711">
        <v>5.7</v>
      </c>
      <c r="U1711">
        <v>1.9</v>
      </c>
      <c r="V1711">
        <v>-1459475</v>
      </c>
      <c r="W1711" t="s">
        <v>38</v>
      </c>
    </row>
    <row r="1712" spans="1:23" x14ac:dyDescent="0.3">
      <c r="A1712" t="s">
        <v>2517</v>
      </c>
      <c r="B1712">
        <v>93</v>
      </c>
      <c r="C1712">
        <v>118</v>
      </c>
      <c r="D1712">
        <v>16252765</v>
      </c>
      <c r="E1712" t="s">
        <v>55</v>
      </c>
      <c r="F1712" t="s">
        <v>60</v>
      </c>
      <c r="G1712" t="s">
        <v>44</v>
      </c>
      <c r="H1712" t="s">
        <v>35</v>
      </c>
      <c r="L1712" t="s">
        <v>2518</v>
      </c>
      <c r="M1712">
        <v>44913</v>
      </c>
      <c r="N1712">
        <v>181</v>
      </c>
      <c r="O1712" t="s">
        <v>29</v>
      </c>
      <c r="P1712" t="s">
        <v>545</v>
      </c>
      <c r="Q1712" t="s">
        <v>213</v>
      </c>
      <c r="R1712">
        <v>42000000</v>
      </c>
      <c r="S1712">
        <v>2001</v>
      </c>
      <c r="T1712">
        <v>6</v>
      </c>
      <c r="U1712">
        <v>2</v>
      </c>
      <c r="V1712">
        <v>-25747235</v>
      </c>
      <c r="W1712" t="s">
        <v>38</v>
      </c>
    </row>
    <row r="1713" spans="1:23" x14ac:dyDescent="0.3">
      <c r="A1713" t="s">
        <v>1395</v>
      </c>
      <c r="B1713">
        <v>265</v>
      </c>
      <c r="C1713">
        <v>110</v>
      </c>
      <c r="D1713">
        <v>16005978</v>
      </c>
      <c r="E1713" t="s">
        <v>56</v>
      </c>
      <c r="F1713" t="s">
        <v>60</v>
      </c>
      <c r="G1713" t="s">
        <v>35</v>
      </c>
      <c r="L1713" t="s">
        <v>2519</v>
      </c>
      <c r="M1713">
        <v>72886</v>
      </c>
      <c r="N1713">
        <v>190</v>
      </c>
      <c r="O1713" t="s">
        <v>29</v>
      </c>
      <c r="P1713" t="s">
        <v>30</v>
      </c>
      <c r="Q1713" t="s">
        <v>213</v>
      </c>
      <c r="R1713">
        <v>26000000</v>
      </c>
      <c r="S1713">
        <v>2012</v>
      </c>
      <c r="T1713">
        <v>6.4</v>
      </c>
      <c r="U1713">
        <v>1.8</v>
      </c>
      <c r="V1713">
        <v>-9994022</v>
      </c>
      <c r="W1713" t="s">
        <v>38</v>
      </c>
    </row>
    <row r="1714" spans="1:23" x14ac:dyDescent="0.3">
      <c r="A1714" t="s">
        <v>1155</v>
      </c>
      <c r="B1714">
        <v>82</v>
      </c>
      <c r="C1714">
        <v>110</v>
      </c>
      <c r="D1714">
        <v>14469428</v>
      </c>
      <c r="E1714" t="s">
        <v>48</v>
      </c>
      <c r="F1714" t="s">
        <v>44</v>
      </c>
      <c r="L1714" t="s">
        <v>2520</v>
      </c>
      <c r="M1714">
        <v>10667</v>
      </c>
      <c r="N1714">
        <v>95</v>
      </c>
      <c r="O1714" t="s">
        <v>29</v>
      </c>
      <c r="P1714" t="s">
        <v>30</v>
      </c>
      <c r="Q1714" t="s">
        <v>31</v>
      </c>
      <c r="R1714">
        <v>26000000</v>
      </c>
      <c r="S1714">
        <v>2004</v>
      </c>
      <c r="T1714">
        <v>5.2</v>
      </c>
      <c r="U1714">
        <v>1.8</v>
      </c>
      <c r="V1714">
        <v>-11530572</v>
      </c>
      <c r="W1714" t="s">
        <v>38</v>
      </c>
    </row>
    <row r="1715" spans="1:23" x14ac:dyDescent="0.3">
      <c r="A1715" t="s">
        <v>2521</v>
      </c>
      <c r="B1715">
        <v>32</v>
      </c>
      <c r="C1715">
        <v>99</v>
      </c>
      <c r="D1715">
        <v>13829734</v>
      </c>
      <c r="E1715" t="s">
        <v>24</v>
      </c>
      <c r="F1715" t="s">
        <v>26</v>
      </c>
      <c r="G1715" t="s">
        <v>44</v>
      </c>
      <c r="H1715" t="s">
        <v>27</v>
      </c>
      <c r="L1715" t="s">
        <v>2522</v>
      </c>
      <c r="M1715">
        <v>16194</v>
      </c>
      <c r="N1715">
        <v>79</v>
      </c>
      <c r="O1715" t="s">
        <v>29</v>
      </c>
      <c r="P1715" t="s">
        <v>115</v>
      </c>
      <c r="Q1715" t="s">
        <v>31</v>
      </c>
      <c r="R1715">
        <v>26000000</v>
      </c>
      <c r="S1715">
        <v>1994</v>
      </c>
      <c r="T1715">
        <v>4.3</v>
      </c>
      <c r="U1715">
        <v>1.6</v>
      </c>
      <c r="V1715">
        <v>-12170266</v>
      </c>
      <c r="W1715" t="s">
        <v>38</v>
      </c>
    </row>
    <row r="1716" spans="1:23" x14ac:dyDescent="0.3">
      <c r="A1716" t="s">
        <v>2523</v>
      </c>
      <c r="B1716">
        <v>42</v>
      </c>
      <c r="C1716">
        <v>101</v>
      </c>
      <c r="D1716">
        <v>1075288</v>
      </c>
      <c r="E1716" t="s">
        <v>56</v>
      </c>
      <c r="F1716" t="s">
        <v>55</v>
      </c>
      <c r="G1716" t="s">
        <v>35</v>
      </c>
      <c r="L1716" t="s">
        <v>2524</v>
      </c>
      <c r="M1716">
        <v>7772</v>
      </c>
      <c r="N1716">
        <v>55</v>
      </c>
      <c r="O1716" t="s">
        <v>29</v>
      </c>
      <c r="P1716" t="s">
        <v>30</v>
      </c>
      <c r="Q1716" t="s">
        <v>213</v>
      </c>
      <c r="R1716">
        <v>22000000</v>
      </c>
      <c r="S1716">
        <v>1996</v>
      </c>
      <c r="T1716">
        <v>6.1</v>
      </c>
      <c r="U1716">
        <v>1.7</v>
      </c>
      <c r="V1716">
        <v>-20924712</v>
      </c>
      <c r="W1716" t="s">
        <v>38</v>
      </c>
    </row>
    <row r="1717" spans="1:23" x14ac:dyDescent="0.3">
      <c r="A1717" t="s">
        <v>2246</v>
      </c>
      <c r="B1717">
        <v>116</v>
      </c>
      <c r="C1717">
        <v>103</v>
      </c>
      <c r="D1717">
        <v>7496522</v>
      </c>
      <c r="E1717" t="s">
        <v>48</v>
      </c>
      <c r="F1717" t="s">
        <v>56</v>
      </c>
      <c r="G1717" t="s">
        <v>60</v>
      </c>
      <c r="H1717" t="s">
        <v>44</v>
      </c>
      <c r="L1717" t="s">
        <v>2525</v>
      </c>
      <c r="M1717">
        <v>31798</v>
      </c>
      <c r="N1717">
        <v>178</v>
      </c>
      <c r="O1717" t="s">
        <v>29</v>
      </c>
      <c r="P1717" t="s">
        <v>30</v>
      </c>
      <c r="Q1717" t="s">
        <v>31</v>
      </c>
      <c r="R1717">
        <v>26000000</v>
      </c>
      <c r="S1717">
        <v>2001</v>
      </c>
      <c r="T1717">
        <v>6.8</v>
      </c>
      <c r="U1717">
        <v>1.7</v>
      </c>
      <c r="V1717">
        <v>-18503478</v>
      </c>
      <c r="W1717" t="s">
        <v>38</v>
      </c>
    </row>
    <row r="1718" spans="1:23" x14ac:dyDescent="0.3">
      <c r="A1718" t="s">
        <v>2526</v>
      </c>
      <c r="B1718">
        <v>23</v>
      </c>
      <c r="C1718">
        <v>95</v>
      </c>
      <c r="D1718">
        <v>20047715</v>
      </c>
      <c r="E1718" t="s">
        <v>25</v>
      </c>
      <c r="F1718" t="s">
        <v>49</v>
      </c>
      <c r="L1718" t="s">
        <v>2527</v>
      </c>
      <c r="M1718">
        <v>8008</v>
      </c>
      <c r="N1718">
        <v>26</v>
      </c>
      <c r="O1718" t="s">
        <v>29</v>
      </c>
      <c r="P1718" t="s">
        <v>30</v>
      </c>
      <c r="Q1718" t="s">
        <v>52</v>
      </c>
      <c r="R1718">
        <v>25530000</v>
      </c>
      <c r="S1718">
        <v>1996</v>
      </c>
      <c r="T1718">
        <v>5.2</v>
      </c>
      <c r="U1718">
        <v>1.6</v>
      </c>
      <c r="V1718">
        <v>-5482285</v>
      </c>
      <c r="W1718" t="s">
        <v>38</v>
      </c>
    </row>
    <row r="1719" spans="1:23" x14ac:dyDescent="0.3">
      <c r="A1719" t="s">
        <v>684</v>
      </c>
      <c r="B1719">
        <v>178</v>
      </c>
      <c r="C1719">
        <v>117</v>
      </c>
      <c r="D1719">
        <v>12276810</v>
      </c>
      <c r="E1719" t="s">
        <v>24</v>
      </c>
      <c r="F1719" t="s">
        <v>60</v>
      </c>
      <c r="G1719" t="s">
        <v>27</v>
      </c>
      <c r="H1719" t="s">
        <v>35</v>
      </c>
      <c r="L1719" t="s">
        <v>2528</v>
      </c>
      <c r="M1719">
        <v>57674</v>
      </c>
      <c r="N1719">
        <v>126</v>
      </c>
      <c r="O1719" t="s">
        <v>29</v>
      </c>
      <c r="P1719" t="s">
        <v>30</v>
      </c>
      <c r="Q1719" t="s">
        <v>31</v>
      </c>
      <c r="R1719">
        <v>26000000</v>
      </c>
      <c r="S1719">
        <v>2015</v>
      </c>
      <c r="T1719">
        <v>6.5</v>
      </c>
      <c r="U1719">
        <v>2</v>
      </c>
      <c r="V1719">
        <v>-13723190</v>
      </c>
      <c r="W1719" t="s">
        <v>38</v>
      </c>
    </row>
    <row r="1720" spans="1:23" x14ac:dyDescent="0.3">
      <c r="A1720" t="s">
        <v>2529</v>
      </c>
      <c r="B1720">
        <v>226</v>
      </c>
      <c r="C1720">
        <v>129</v>
      </c>
      <c r="D1720">
        <v>33565375</v>
      </c>
      <c r="E1720" t="s">
        <v>55</v>
      </c>
      <c r="F1720" t="s">
        <v>60</v>
      </c>
      <c r="G1720" t="s">
        <v>44</v>
      </c>
      <c r="H1720" t="s">
        <v>35</v>
      </c>
      <c r="L1720" t="s">
        <v>2530</v>
      </c>
      <c r="M1720">
        <v>111351</v>
      </c>
      <c r="N1720">
        <v>568</v>
      </c>
      <c r="O1720" t="s">
        <v>29</v>
      </c>
      <c r="P1720" t="s">
        <v>37</v>
      </c>
      <c r="Q1720" t="s">
        <v>213</v>
      </c>
      <c r="R1720">
        <v>15000000</v>
      </c>
      <c r="S1720">
        <v>2005</v>
      </c>
      <c r="T1720">
        <v>7.5</v>
      </c>
      <c r="U1720">
        <v>2.2000000000000002</v>
      </c>
      <c r="V1720">
        <v>18565375</v>
      </c>
      <c r="W1720" t="s">
        <v>21</v>
      </c>
    </row>
    <row r="1721" spans="1:23" x14ac:dyDescent="0.3">
      <c r="A1721" t="s">
        <v>883</v>
      </c>
      <c r="B1721">
        <v>406</v>
      </c>
      <c r="C1721">
        <v>120</v>
      </c>
      <c r="D1721">
        <v>499263</v>
      </c>
      <c r="E1721" t="s">
        <v>55</v>
      </c>
      <c r="L1721" t="s">
        <v>2531</v>
      </c>
      <c r="M1721">
        <v>179235</v>
      </c>
      <c r="N1721">
        <v>2814</v>
      </c>
      <c r="O1721" t="s">
        <v>2532</v>
      </c>
      <c r="P1721" t="s">
        <v>30</v>
      </c>
      <c r="Q1721" t="s">
        <v>213</v>
      </c>
      <c r="R1721">
        <v>30000000</v>
      </c>
      <c r="S1721">
        <v>2004</v>
      </c>
      <c r="T1721">
        <v>7.1</v>
      </c>
      <c r="U1721">
        <v>2</v>
      </c>
      <c r="V1721">
        <v>-29500737</v>
      </c>
      <c r="W1721" t="s">
        <v>38</v>
      </c>
    </row>
    <row r="1722" spans="1:23" x14ac:dyDescent="0.3">
      <c r="A1722" t="s">
        <v>374</v>
      </c>
      <c r="B1722">
        <v>57</v>
      </c>
      <c r="C1722">
        <v>125</v>
      </c>
      <c r="D1722">
        <v>219200000</v>
      </c>
      <c r="E1722" t="s">
        <v>48</v>
      </c>
      <c r="F1722" t="s">
        <v>55</v>
      </c>
      <c r="G1722" t="s">
        <v>49</v>
      </c>
      <c r="H1722" t="s">
        <v>44</v>
      </c>
      <c r="L1722" t="s">
        <v>2533</v>
      </c>
      <c r="M1722">
        <v>181380</v>
      </c>
      <c r="N1722">
        <v>223</v>
      </c>
      <c r="O1722" t="s">
        <v>29</v>
      </c>
      <c r="P1722" t="s">
        <v>30</v>
      </c>
      <c r="Q1722" t="s">
        <v>31</v>
      </c>
      <c r="R1722">
        <v>25000000</v>
      </c>
      <c r="S1722">
        <v>1993</v>
      </c>
      <c r="T1722">
        <v>6.9</v>
      </c>
      <c r="U1722">
        <v>2.1</v>
      </c>
      <c r="V1722">
        <v>194200000</v>
      </c>
      <c r="W1722" t="s">
        <v>21</v>
      </c>
    </row>
    <row r="1723" spans="1:23" x14ac:dyDescent="0.3">
      <c r="A1723" t="s">
        <v>851</v>
      </c>
      <c r="B1723">
        <v>100</v>
      </c>
      <c r="C1723">
        <v>133</v>
      </c>
      <c r="D1723">
        <v>172825435</v>
      </c>
      <c r="E1723" t="s">
        <v>55</v>
      </c>
      <c r="L1723" t="s">
        <v>2534</v>
      </c>
      <c r="M1723">
        <v>383784</v>
      </c>
      <c r="N1723">
        <v>331</v>
      </c>
      <c r="O1723" t="s">
        <v>29</v>
      </c>
      <c r="P1723" t="s">
        <v>30</v>
      </c>
      <c r="Q1723" t="s">
        <v>213</v>
      </c>
      <c r="R1723">
        <v>25000000</v>
      </c>
      <c r="S1723">
        <v>1988</v>
      </c>
      <c r="T1723">
        <v>8</v>
      </c>
      <c r="U1723">
        <v>2.2000000000000002</v>
      </c>
      <c r="V1723">
        <v>147825435</v>
      </c>
      <c r="W1723" t="s">
        <v>21</v>
      </c>
    </row>
    <row r="1724" spans="1:23" x14ac:dyDescent="0.3">
      <c r="A1724" t="s">
        <v>1004</v>
      </c>
      <c r="B1724">
        <v>366</v>
      </c>
      <c r="C1724">
        <v>116</v>
      </c>
      <c r="D1724">
        <v>148085755</v>
      </c>
      <c r="E1724" t="s">
        <v>55</v>
      </c>
      <c r="L1724" t="s">
        <v>2535</v>
      </c>
      <c r="M1724">
        <v>561773</v>
      </c>
      <c r="N1724">
        <v>871</v>
      </c>
      <c r="O1724" t="s">
        <v>29</v>
      </c>
      <c r="P1724" t="s">
        <v>30</v>
      </c>
      <c r="Q1724" t="s">
        <v>213</v>
      </c>
      <c r="R1724">
        <v>33000000</v>
      </c>
      <c r="S1724">
        <v>2008</v>
      </c>
      <c r="T1724">
        <v>8.1999999999999993</v>
      </c>
      <c r="U1724">
        <v>1.9</v>
      </c>
      <c r="V1724">
        <v>115085755</v>
      </c>
      <c r="W1724" t="s">
        <v>21</v>
      </c>
    </row>
    <row r="1725" spans="1:23" x14ac:dyDescent="0.3">
      <c r="A1725" t="s">
        <v>241</v>
      </c>
      <c r="B1725">
        <v>242</v>
      </c>
      <c r="C1725">
        <v>129</v>
      </c>
      <c r="D1725">
        <v>25517500</v>
      </c>
      <c r="E1725" t="s">
        <v>242</v>
      </c>
      <c r="F1725" t="s">
        <v>55</v>
      </c>
      <c r="G1725" t="s">
        <v>54</v>
      </c>
      <c r="L1725" t="s">
        <v>2536</v>
      </c>
      <c r="M1725">
        <v>40941</v>
      </c>
      <c r="N1725">
        <v>320</v>
      </c>
      <c r="O1725" t="s">
        <v>29</v>
      </c>
      <c r="P1725" t="s">
        <v>30</v>
      </c>
      <c r="Q1725" t="s">
        <v>31</v>
      </c>
      <c r="R1725">
        <v>25100000</v>
      </c>
      <c r="S1725">
        <v>2008</v>
      </c>
      <c r="T1725">
        <v>6.4</v>
      </c>
      <c r="U1725">
        <v>2.2000000000000002</v>
      </c>
      <c r="V1725">
        <v>417500</v>
      </c>
      <c r="W1725" t="s">
        <v>21</v>
      </c>
    </row>
    <row r="1726" spans="1:23" x14ac:dyDescent="0.3">
      <c r="A1726" t="s">
        <v>1345</v>
      </c>
      <c r="B1726">
        <v>309</v>
      </c>
      <c r="C1726">
        <v>93</v>
      </c>
      <c r="D1726">
        <v>145000989</v>
      </c>
      <c r="E1726" t="s">
        <v>24</v>
      </c>
      <c r="F1726" t="s">
        <v>35</v>
      </c>
      <c r="L1726" t="s">
        <v>2537</v>
      </c>
      <c r="M1726">
        <v>483756</v>
      </c>
      <c r="N1726">
        <v>974</v>
      </c>
      <c r="O1726" t="s">
        <v>29</v>
      </c>
      <c r="P1726" t="s">
        <v>545</v>
      </c>
      <c r="Q1726" t="s">
        <v>31</v>
      </c>
      <c r="R1726">
        <v>25000000</v>
      </c>
      <c r="S1726">
        <v>2008</v>
      </c>
      <c r="T1726">
        <v>7.9</v>
      </c>
      <c r="U1726">
        <v>1.6</v>
      </c>
      <c r="V1726">
        <v>120000989</v>
      </c>
      <c r="W1726" t="s">
        <v>21</v>
      </c>
    </row>
    <row r="1727" spans="1:23" x14ac:dyDescent="0.3">
      <c r="A1727" t="s">
        <v>2538</v>
      </c>
      <c r="B1727">
        <v>85</v>
      </c>
      <c r="C1727">
        <v>118</v>
      </c>
      <c r="D1727">
        <v>26761283</v>
      </c>
      <c r="E1727" t="s">
        <v>55</v>
      </c>
      <c r="F1727" t="s">
        <v>44</v>
      </c>
      <c r="L1727" t="s">
        <v>2539</v>
      </c>
      <c r="M1727">
        <v>43084</v>
      </c>
      <c r="N1727">
        <v>99</v>
      </c>
      <c r="O1727" t="s">
        <v>29</v>
      </c>
      <c r="P1727" t="s">
        <v>30</v>
      </c>
      <c r="Q1727" t="s">
        <v>31</v>
      </c>
      <c r="R1727">
        <v>26000000</v>
      </c>
      <c r="S1727">
        <v>2014</v>
      </c>
      <c r="T1727">
        <v>6.7</v>
      </c>
      <c r="U1727">
        <v>2</v>
      </c>
      <c r="V1727">
        <v>761283</v>
      </c>
      <c r="W1727" t="s">
        <v>21</v>
      </c>
    </row>
    <row r="1728" spans="1:23" x14ac:dyDescent="0.3">
      <c r="A1728" t="s">
        <v>634</v>
      </c>
      <c r="B1728">
        <v>48</v>
      </c>
      <c r="C1728">
        <v>129</v>
      </c>
      <c r="D1728">
        <v>121945720</v>
      </c>
      <c r="E1728" t="s">
        <v>24</v>
      </c>
      <c r="F1728" t="s">
        <v>55</v>
      </c>
      <c r="G1728" t="s">
        <v>59</v>
      </c>
      <c r="H1728" t="s">
        <v>44</v>
      </c>
      <c r="L1728" t="s">
        <v>2540</v>
      </c>
      <c r="M1728">
        <v>89972</v>
      </c>
      <c r="N1728">
        <v>126</v>
      </c>
      <c r="O1728" t="s">
        <v>29</v>
      </c>
      <c r="P1728" t="s">
        <v>30</v>
      </c>
      <c r="Q1728" t="s">
        <v>213</v>
      </c>
      <c r="R1728">
        <v>25000000</v>
      </c>
      <c r="S1728">
        <v>1992</v>
      </c>
      <c r="T1728">
        <v>6.1</v>
      </c>
      <c r="U1728">
        <v>2.2000000000000002</v>
      </c>
      <c r="V1728">
        <v>96945720</v>
      </c>
      <c r="W1728" t="s">
        <v>21</v>
      </c>
    </row>
    <row r="1729" spans="1:23" x14ac:dyDescent="0.3">
      <c r="A1729" t="s">
        <v>149</v>
      </c>
      <c r="B1729">
        <v>174</v>
      </c>
      <c r="C1729">
        <v>185</v>
      </c>
      <c r="D1729">
        <v>96067179</v>
      </c>
      <c r="E1729" t="s">
        <v>242</v>
      </c>
      <c r="F1729" t="s">
        <v>55</v>
      </c>
      <c r="G1729" t="s">
        <v>54</v>
      </c>
      <c r="L1729" t="s">
        <v>2541</v>
      </c>
      <c r="M1729">
        <v>865020</v>
      </c>
      <c r="N1729">
        <v>1273</v>
      </c>
      <c r="O1729" t="s">
        <v>29</v>
      </c>
      <c r="P1729" t="s">
        <v>30</v>
      </c>
      <c r="Q1729" t="s">
        <v>213</v>
      </c>
      <c r="R1729">
        <v>22000000</v>
      </c>
      <c r="S1729">
        <v>1993</v>
      </c>
      <c r="T1729">
        <v>8.9</v>
      </c>
      <c r="U1729">
        <v>3.1</v>
      </c>
      <c r="V1729">
        <v>74067179</v>
      </c>
      <c r="W1729" t="s">
        <v>21</v>
      </c>
    </row>
    <row r="1730" spans="1:23" x14ac:dyDescent="0.3">
      <c r="A1730" t="s">
        <v>2303</v>
      </c>
      <c r="B1730">
        <v>373</v>
      </c>
      <c r="C1730">
        <v>146</v>
      </c>
      <c r="D1730">
        <v>169705587</v>
      </c>
      <c r="E1730" t="s">
        <v>55</v>
      </c>
      <c r="L1730" t="s">
        <v>2542</v>
      </c>
      <c r="M1730">
        <v>318955</v>
      </c>
      <c r="N1730">
        <v>460</v>
      </c>
      <c r="O1730" t="s">
        <v>29</v>
      </c>
      <c r="P1730" t="s">
        <v>30</v>
      </c>
      <c r="Q1730" t="s">
        <v>31</v>
      </c>
      <c r="R1730">
        <v>25000000</v>
      </c>
      <c r="S1730">
        <v>2011</v>
      </c>
      <c r="T1730">
        <v>8.1</v>
      </c>
      <c r="U1730">
        <v>2.4</v>
      </c>
      <c r="V1730">
        <v>144705587</v>
      </c>
      <c r="W1730" t="s">
        <v>21</v>
      </c>
    </row>
    <row r="1731" spans="1:23" x14ac:dyDescent="0.3">
      <c r="A1731" t="s">
        <v>337</v>
      </c>
      <c r="B1731">
        <v>224</v>
      </c>
      <c r="C1731">
        <v>128</v>
      </c>
      <c r="D1731">
        <v>3254172</v>
      </c>
      <c r="E1731" t="s">
        <v>242</v>
      </c>
      <c r="F1731" t="s">
        <v>55</v>
      </c>
      <c r="G1731" t="s">
        <v>35</v>
      </c>
      <c r="L1731" t="s">
        <v>2543</v>
      </c>
      <c r="M1731">
        <v>29282</v>
      </c>
      <c r="N1731">
        <v>105</v>
      </c>
      <c r="O1731" t="s">
        <v>29</v>
      </c>
      <c r="P1731" t="s">
        <v>30</v>
      </c>
      <c r="Q1731" t="s">
        <v>213</v>
      </c>
      <c r="R1731">
        <v>28000000</v>
      </c>
      <c r="S1731">
        <v>2013</v>
      </c>
      <c r="T1731">
        <v>6.2</v>
      </c>
      <c r="U1731">
        <v>2.1</v>
      </c>
      <c r="V1731">
        <v>-24745828</v>
      </c>
      <c r="W1731" t="s">
        <v>38</v>
      </c>
    </row>
    <row r="1732" spans="1:23" x14ac:dyDescent="0.3">
      <c r="A1732" t="s">
        <v>455</v>
      </c>
      <c r="B1732">
        <v>94</v>
      </c>
      <c r="C1732">
        <v>93</v>
      </c>
      <c r="D1732">
        <v>84185387</v>
      </c>
      <c r="E1732" t="s">
        <v>25</v>
      </c>
      <c r="F1732" t="s">
        <v>48</v>
      </c>
      <c r="G1732" t="s">
        <v>49</v>
      </c>
      <c r="H1732" t="s">
        <v>26</v>
      </c>
      <c r="I1732" t="s">
        <v>57</v>
      </c>
      <c r="J1732" t="s">
        <v>60</v>
      </c>
      <c r="L1732" t="s">
        <v>2544</v>
      </c>
      <c r="M1732">
        <v>33180</v>
      </c>
      <c r="N1732">
        <v>149</v>
      </c>
      <c r="O1732" t="s">
        <v>29</v>
      </c>
      <c r="P1732" t="s">
        <v>30</v>
      </c>
      <c r="Q1732" t="s">
        <v>52</v>
      </c>
      <c r="R1732">
        <v>80000000</v>
      </c>
      <c r="S1732">
        <v>2004</v>
      </c>
      <c r="T1732">
        <v>4.9000000000000004</v>
      </c>
      <c r="U1732">
        <v>1.6</v>
      </c>
      <c r="V1732">
        <v>4185387</v>
      </c>
      <c r="W1732" t="s">
        <v>21</v>
      </c>
    </row>
    <row r="1733" spans="1:23" x14ac:dyDescent="0.3">
      <c r="A1733" t="s">
        <v>2084</v>
      </c>
      <c r="B1733">
        <v>273</v>
      </c>
      <c r="C1733">
        <v>97</v>
      </c>
      <c r="D1733">
        <v>82163317</v>
      </c>
      <c r="E1733" t="s">
        <v>24</v>
      </c>
      <c r="F1733" t="s">
        <v>57</v>
      </c>
      <c r="G1733" t="s">
        <v>35</v>
      </c>
      <c r="L1733" t="s">
        <v>2545</v>
      </c>
      <c r="M1733">
        <v>89101</v>
      </c>
      <c r="N1733">
        <v>885</v>
      </c>
      <c r="O1733" t="s">
        <v>29</v>
      </c>
      <c r="P1733" t="s">
        <v>30</v>
      </c>
      <c r="Q1733" t="s">
        <v>213</v>
      </c>
      <c r="R1733">
        <v>30000000</v>
      </c>
      <c r="S1733">
        <v>2003</v>
      </c>
      <c r="T1733">
        <v>5.8</v>
      </c>
      <c r="U1733">
        <v>1.6</v>
      </c>
      <c r="V1733">
        <v>52163317</v>
      </c>
      <c r="W1733" t="s">
        <v>21</v>
      </c>
    </row>
    <row r="1734" spans="1:23" x14ac:dyDescent="0.3">
      <c r="A1734" t="s">
        <v>1590</v>
      </c>
      <c r="B1734">
        <v>66</v>
      </c>
      <c r="C1734">
        <v>82</v>
      </c>
      <c r="D1734">
        <v>80920948</v>
      </c>
      <c r="E1734" t="s">
        <v>24</v>
      </c>
      <c r="F1734" t="s">
        <v>25</v>
      </c>
      <c r="G1734" t="s">
        <v>47</v>
      </c>
      <c r="H1734" t="s">
        <v>48</v>
      </c>
      <c r="I1734" t="s">
        <v>49</v>
      </c>
      <c r="J1734" t="s">
        <v>27</v>
      </c>
      <c r="L1734" t="s">
        <v>2546</v>
      </c>
      <c r="M1734">
        <v>23943</v>
      </c>
      <c r="N1734">
        <v>118</v>
      </c>
      <c r="O1734" t="s">
        <v>29</v>
      </c>
      <c r="P1734" t="s">
        <v>30</v>
      </c>
      <c r="Q1734" t="s">
        <v>118</v>
      </c>
      <c r="R1734">
        <v>30000000</v>
      </c>
      <c r="S1734">
        <v>2001</v>
      </c>
      <c r="T1734">
        <v>6</v>
      </c>
      <c r="U1734">
        <v>1.4</v>
      </c>
      <c r="V1734">
        <v>50920948</v>
      </c>
      <c r="W1734" t="s">
        <v>21</v>
      </c>
    </row>
    <row r="1735" spans="1:23" x14ac:dyDescent="0.3">
      <c r="A1735" t="s">
        <v>194</v>
      </c>
      <c r="B1735">
        <v>459</v>
      </c>
      <c r="C1735">
        <v>85</v>
      </c>
      <c r="D1735">
        <v>80034302</v>
      </c>
      <c r="E1735" t="s">
        <v>24</v>
      </c>
      <c r="F1735" t="s">
        <v>25</v>
      </c>
      <c r="G1735" t="s">
        <v>57</v>
      </c>
      <c r="H1735" t="s">
        <v>27</v>
      </c>
      <c r="L1735" t="s">
        <v>2547</v>
      </c>
      <c r="M1735">
        <v>296787</v>
      </c>
      <c r="N1735">
        <v>2192</v>
      </c>
      <c r="O1735" t="s">
        <v>29</v>
      </c>
      <c r="P1735" t="s">
        <v>30</v>
      </c>
      <c r="Q1735" t="s">
        <v>31</v>
      </c>
      <c r="R1735">
        <v>25000000</v>
      </c>
      <c r="S1735">
        <v>2008</v>
      </c>
      <c r="T1735">
        <v>7</v>
      </c>
      <c r="U1735">
        <v>1.4</v>
      </c>
      <c r="V1735">
        <v>55034302</v>
      </c>
      <c r="W1735" t="s">
        <v>21</v>
      </c>
    </row>
    <row r="1736" spans="1:23" x14ac:dyDescent="0.3">
      <c r="A1736" t="s">
        <v>2548</v>
      </c>
      <c r="B1736">
        <v>68</v>
      </c>
      <c r="C1736">
        <v>88</v>
      </c>
      <c r="D1736">
        <v>78656813</v>
      </c>
      <c r="E1736" t="s">
        <v>24</v>
      </c>
      <c r="F1736" t="s">
        <v>25</v>
      </c>
      <c r="G1736" t="s">
        <v>48</v>
      </c>
      <c r="H1736" t="s">
        <v>49</v>
      </c>
      <c r="I1736" t="s">
        <v>27</v>
      </c>
      <c r="L1736" t="s">
        <v>2549</v>
      </c>
      <c r="M1736">
        <v>42765</v>
      </c>
      <c r="N1736">
        <v>93</v>
      </c>
      <c r="O1736" t="s">
        <v>29</v>
      </c>
      <c r="P1736" t="s">
        <v>30</v>
      </c>
      <c r="Q1736" t="s">
        <v>52</v>
      </c>
      <c r="R1736">
        <v>25000000</v>
      </c>
      <c r="S1736">
        <v>1991</v>
      </c>
      <c r="T1736">
        <v>6</v>
      </c>
      <c r="U1736">
        <v>1.5</v>
      </c>
      <c r="V1736">
        <v>53656813</v>
      </c>
      <c r="W1736" t="s">
        <v>21</v>
      </c>
    </row>
    <row r="1737" spans="1:23" x14ac:dyDescent="0.3">
      <c r="A1737" t="s">
        <v>630</v>
      </c>
      <c r="B1737">
        <v>123</v>
      </c>
      <c r="C1737">
        <v>119</v>
      </c>
      <c r="D1737">
        <v>76270454</v>
      </c>
      <c r="E1737" t="s">
        <v>56</v>
      </c>
      <c r="F1737" t="s">
        <v>55</v>
      </c>
      <c r="G1737" t="s">
        <v>35</v>
      </c>
      <c r="L1737" t="s">
        <v>2550</v>
      </c>
      <c r="M1737">
        <v>219008</v>
      </c>
      <c r="N1737">
        <v>418</v>
      </c>
      <c r="O1737" t="s">
        <v>29</v>
      </c>
      <c r="P1737" t="s">
        <v>30</v>
      </c>
      <c r="Q1737" t="s">
        <v>213</v>
      </c>
      <c r="R1737">
        <v>25000000</v>
      </c>
      <c r="S1737">
        <v>1987</v>
      </c>
      <c r="T1737">
        <v>7.9</v>
      </c>
      <c r="U1737">
        <v>2</v>
      </c>
      <c r="V1737">
        <v>51270454</v>
      </c>
      <c r="W1737" t="s">
        <v>21</v>
      </c>
    </row>
    <row r="1738" spans="1:23" x14ac:dyDescent="0.3">
      <c r="A1738" t="s">
        <v>1929</v>
      </c>
      <c r="B1738">
        <v>488</v>
      </c>
      <c r="C1738">
        <v>122</v>
      </c>
      <c r="D1738">
        <v>74273505</v>
      </c>
      <c r="E1738" t="s">
        <v>56</v>
      </c>
      <c r="F1738" t="s">
        <v>55</v>
      </c>
      <c r="G1738" t="s">
        <v>35</v>
      </c>
      <c r="L1738" t="s">
        <v>2551</v>
      </c>
      <c r="M1738">
        <v>612060</v>
      </c>
      <c r="N1738">
        <v>1518</v>
      </c>
      <c r="O1738" t="s">
        <v>29</v>
      </c>
      <c r="P1738" t="s">
        <v>30</v>
      </c>
      <c r="Q1738" t="s">
        <v>213</v>
      </c>
      <c r="R1738">
        <v>25000000</v>
      </c>
      <c r="S1738">
        <v>2007</v>
      </c>
      <c r="T1738">
        <v>8.1</v>
      </c>
      <c r="U1738">
        <v>2</v>
      </c>
      <c r="V1738">
        <v>49273505</v>
      </c>
      <c r="W1738" t="s">
        <v>21</v>
      </c>
    </row>
    <row r="1739" spans="1:23" x14ac:dyDescent="0.3">
      <c r="A1739" t="s">
        <v>401</v>
      </c>
      <c r="B1739">
        <v>146</v>
      </c>
      <c r="C1739">
        <v>99</v>
      </c>
      <c r="D1739">
        <v>134141530</v>
      </c>
      <c r="E1739" t="s">
        <v>24</v>
      </c>
      <c r="F1739" t="s">
        <v>48</v>
      </c>
      <c r="G1739" t="s">
        <v>56</v>
      </c>
      <c r="H1739" t="s">
        <v>44</v>
      </c>
      <c r="L1739" t="s">
        <v>2552</v>
      </c>
      <c r="M1739">
        <v>75903</v>
      </c>
      <c r="N1739">
        <v>109</v>
      </c>
      <c r="O1739" t="s">
        <v>29</v>
      </c>
      <c r="P1739" t="s">
        <v>30</v>
      </c>
      <c r="Q1739" t="s">
        <v>31</v>
      </c>
      <c r="R1739">
        <v>25000000</v>
      </c>
      <c r="S1739">
        <v>2014</v>
      </c>
      <c r="T1739">
        <v>6.2</v>
      </c>
      <c r="U1739">
        <v>1.6</v>
      </c>
      <c r="V1739">
        <v>109141530</v>
      </c>
      <c r="W1739" t="s">
        <v>21</v>
      </c>
    </row>
    <row r="1740" spans="1:23" x14ac:dyDescent="0.3">
      <c r="A1740" t="s">
        <v>2553</v>
      </c>
      <c r="B1740">
        <v>168</v>
      </c>
      <c r="C1740">
        <v>97</v>
      </c>
      <c r="D1740">
        <v>71500556</v>
      </c>
      <c r="E1740" t="s">
        <v>48</v>
      </c>
      <c r="F1740" t="s">
        <v>55</v>
      </c>
      <c r="G1740" t="s">
        <v>44</v>
      </c>
      <c r="L1740" t="s">
        <v>2554</v>
      </c>
      <c r="M1740">
        <v>171568</v>
      </c>
      <c r="N1740">
        <v>571</v>
      </c>
      <c r="O1740" t="s">
        <v>29</v>
      </c>
      <c r="P1740" t="s">
        <v>37</v>
      </c>
      <c r="Q1740" t="s">
        <v>213</v>
      </c>
      <c r="R1740">
        <v>26000000</v>
      </c>
      <c r="S1740">
        <v>2001</v>
      </c>
      <c r="T1740">
        <v>6.7</v>
      </c>
      <c r="U1740">
        <v>1.6</v>
      </c>
      <c r="V1740">
        <v>45500556</v>
      </c>
      <c r="W1740" t="s">
        <v>21</v>
      </c>
    </row>
    <row r="1741" spans="1:23" x14ac:dyDescent="0.3">
      <c r="A1741" t="s">
        <v>2068</v>
      </c>
      <c r="B1741">
        <v>152</v>
      </c>
      <c r="C1741">
        <v>121</v>
      </c>
      <c r="D1741">
        <v>71309760</v>
      </c>
      <c r="E1741" t="s">
        <v>55</v>
      </c>
      <c r="F1741" t="s">
        <v>44</v>
      </c>
      <c r="L1741" t="s">
        <v>2555</v>
      </c>
      <c r="M1741">
        <v>150308</v>
      </c>
      <c r="N1741">
        <v>498</v>
      </c>
      <c r="O1741" t="s">
        <v>29</v>
      </c>
      <c r="P1741" t="s">
        <v>37</v>
      </c>
      <c r="Q1741" t="s">
        <v>31</v>
      </c>
      <c r="R1741">
        <v>25000000</v>
      </c>
      <c r="S1741">
        <v>2000</v>
      </c>
      <c r="T1741">
        <v>7.3</v>
      </c>
      <c r="U1741">
        <v>2</v>
      </c>
      <c r="V1741">
        <v>46309760</v>
      </c>
      <c r="W1741" t="s">
        <v>21</v>
      </c>
    </row>
    <row r="1742" spans="1:23" x14ac:dyDescent="0.3">
      <c r="A1742" t="s">
        <v>2556</v>
      </c>
      <c r="B1742">
        <v>133</v>
      </c>
      <c r="C1742">
        <v>95</v>
      </c>
      <c r="D1742">
        <v>89808372</v>
      </c>
      <c r="E1742" t="s">
        <v>48</v>
      </c>
      <c r="L1742" t="s">
        <v>2557</v>
      </c>
      <c r="M1742">
        <v>46417</v>
      </c>
      <c r="N1742">
        <v>297</v>
      </c>
      <c r="O1742" t="s">
        <v>29</v>
      </c>
      <c r="P1742" t="s">
        <v>30</v>
      </c>
      <c r="Q1742" t="s">
        <v>31</v>
      </c>
      <c r="R1742">
        <v>45000000</v>
      </c>
      <c r="S1742">
        <v>2003</v>
      </c>
      <c r="T1742">
        <v>4.5999999999999996</v>
      </c>
      <c r="U1742">
        <v>1.6</v>
      </c>
      <c r="V1742">
        <v>44808372</v>
      </c>
      <c r="W1742" t="s">
        <v>21</v>
      </c>
    </row>
    <row r="1743" spans="1:23" x14ac:dyDescent="0.3">
      <c r="A1743" t="s">
        <v>1393</v>
      </c>
      <c r="B1743">
        <v>139</v>
      </c>
      <c r="C1743">
        <v>105</v>
      </c>
      <c r="D1743">
        <v>77264926</v>
      </c>
      <c r="E1743" t="s">
        <v>48</v>
      </c>
      <c r="F1743" t="s">
        <v>49</v>
      </c>
      <c r="L1743" t="s">
        <v>2558</v>
      </c>
      <c r="M1743">
        <v>21176</v>
      </c>
      <c r="N1743">
        <v>107</v>
      </c>
      <c r="O1743" t="s">
        <v>29</v>
      </c>
      <c r="P1743" t="s">
        <v>30</v>
      </c>
      <c r="Q1743" t="s">
        <v>52</v>
      </c>
      <c r="R1743">
        <v>25000000</v>
      </c>
      <c r="S1743">
        <v>2012</v>
      </c>
      <c r="T1743">
        <v>6.1</v>
      </c>
      <c r="U1743">
        <v>1.8</v>
      </c>
      <c r="V1743">
        <v>52264926</v>
      </c>
      <c r="W1743" t="s">
        <v>21</v>
      </c>
    </row>
    <row r="1744" spans="1:23" x14ac:dyDescent="0.3">
      <c r="A1744" t="s">
        <v>745</v>
      </c>
      <c r="B1744">
        <v>245</v>
      </c>
      <c r="C1744">
        <v>108</v>
      </c>
      <c r="D1744">
        <v>70625986</v>
      </c>
      <c r="E1744" t="s">
        <v>48</v>
      </c>
      <c r="F1744" t="s">
        <v>44</v>
      </c>
      <c r="L1744" t="s">
        <v>2559</v>
      </c>
      <c r="M1744">
        <v>168717</v>
      </c>
      <c r="N1744">
        <v>178</v>
      </c>
      <c r="O1744" t="s">
        <v>29</v>
      </c>
      <c r="P1744" t="s">
        <v>30</v>
      </c>
      <c r="Q1744" t="s">
        <v>213</v>
      </c>
      <c r="R1744">
        <v>25000000</v>
      </c>
      <c r="S1744">
        <v>2011</v>
      </c>
      <c r="T1744">
        <v>6.2</v>
      </c>
      <c r="U1744">
        <v>1.8</v>
      </c>
      <c r="V1744">
        <v>45625986</v>
      </c>
      <c r="W1744" t="s">
        <v>21</v>
      </c>
    </row>
    <row r="1745" spans="1:23" x14ac:dyDescent="0.3">
      <c r="A1745" t="s">
        <v>1622</v>
      </c>
      <c r="B1745">
        <v>84</v>
      </c>
      <c r="C1745">
        <v>134</v>
      </c>
      <c r="D1745">
        <v>56505065</v>
      </c>
      <c r="E1745" t="s">
        <v>24</v>
      </c>
      <c r="F1745" t="s">
        <v>242</v>
      </c>
      <c r="G1745" t="s">
        <v>55</v>
      </c>
      <c r="H1745" t="s">
        <v>54</v>
      </c>
      <c r="I1745" t="s">
        <v>44</v>
      </c>
      <c r="J1745" t="s">
        <v>53</v>
      </c>
      <c r="L1745" t="s">
        <v>2560</v>
      </c>
      <c r="M1745">
        <v>95241</v>
      </c>
      <c r="N1745">
        <v>439</v>
      </c>
      <c r="O1745" t="s">
        <v>29</v>
      </c>
      <c r="P1745" t="s">
        <v>30</v>
      </c>
      <c r="Q1745" t="s">
        <v>213</v>
      </c>
      <c r="R1745">
        <v>25000000</v>
      </c>
      <c r="S1745">
        <v>1993</v>
      </c>
      <c r="T1745">
        <v>7.8</v>
      </c>
      <c r="U1745">
        <v>2.2000000000000002</v>
      </c>
      <c r="V1745">
        <v>31505065</v>
      </c>
      <c r="W1745" t="s">
        <v>21</v>
      </c>
    </row>
    <row r="1746" spans="1:23" x14ac:dyDescent="0.3">
      <c r="A1746" t="s">
        <v>934</v>
      </c>
      <c r="B1746">
        <v>70</v>
      </c>
      <c r="C1746">
        <v>115</v>
      </c>
      <c r="D1746">
        <v>55973336</v>
      </c>
      <c r="E1746" t="s">
        <v>24</v>
      </c>
      <c r="F1746" t="s">
        <v>56</v>
      </c>
      <c r="G1746" t="s">
        <v>35</v>
      </c>
      <c r="L1746" t="s">
        <v>2561</v>
      </c>
      <c r="M1746">
        <v>57040</v>
      </c>
      <c r="N1746">
        <v>365</v>
      </c>
      <c r="O1746" t="s">
        <v>29</v>
      </c>
      <c r="P1746" t="s">
        <v>30</v>
      </c>
      <c r="Q1746" t="s">
        <v>213</v>
      </c>
      <c r="R1746">
        <v>25000000</v>
      </c>
      <c r="S1746">
        <v>2000</v>
      </c>
      <c r="T1746">
        <v>6.1</v>
      </c>
      <c r="U1746">
        <v>1.9</v>
      </c>
      <c r="V1746">
        <v>30973336</v>
      </c>
      <c r="W1746" t="s">
        <v>21</v>
      </c>
    </row>
    <row r="1747" spans="1:23" x14ac:dyDescent="0.3">
      <c r="A1747" t="s">
        <v>1501</v>
      </c>
      <c r="B1747">
        <v>216</v>
      </c>
      <c r="C1747">
        <v>86</v>
      </c>
      <c r="D1747">
        <v>54098051</v>
      </c>
      <c r="E1747" t="s">
        <v>57</v>
      </c>
      <c r="L1747" t="s">
        <v>2562</v>
      </c>
      <c r="M1747">
        <v>102861</v>
      </c>
      <c r="N1747">
        <v>571</v>
      </c>
      <c r="O1747" t="s">
        <v>29</v>
      </c>
      <c r="P1747" t="s">
        <v>244</v>
      </c>
      <c r="Q1747" t="s">
        <v>213</v>
      </c>
      <c r="R1747">
        <v>25000000</v>
      </c>
      <c r="S1747">
        <v>2006</v>
      </c>
      <c r="T1747">
        <v>5.8</v>
      </c>
      <c r="U1747">
        <v>1.4</v>
      </c>
      <c r="V1747">
        <v>29098051</v>
      </c>
      <c r="W1747" t="s">
        <v>21</v>
      </c>
    </row>
    <row r="1748" spans="1:23" x14ac:dyDescent="0.3">
      <c r="A1748" t="s">
        <v>1955</v>
      </c>
      <c r="B1748">
        <v>170</v>
      </c>
      <c r="C1748">
        <v>101</v>
      </c>
      <c r="D1748">
        <v>60443237</v>
      </c>
      <c r="E1748" t="s">
        <v>55</v>
      </c>
      <c r="F1748" t="s">
        <v>44</v>
      </c>
      <c r="L1748" t="s">
        <v>2563</v>
      </c>
      <c r="M1748">
        <v>76882</v>
      </c>
      <c r="N1748">
        <v>106</v>
      </c>
      <c r="O1748" t="s">
        <v>29</v>
      </c>
      <c r="P1748" t="s">
        <v>30</v>
      </c>
      <c r="Q1748" t="s">
        <v>31</v>
      </c>
      <c r="R1748">
        <v>25000000</v>
      </c>
      <c r="S1748">
        <v>2012</v>
      </c>
      <c r="T1748">
        <v>6.5</v>
      </c>
      <c r="U1748">
        <v>1.7</v>
      </c>
      <c r="V1748">
        <v>35443237</v>
      </c>
      <c r="W1748" t="s">
        <v>21</v>
      </c>
    </row>
    <row r="1749" spans="1:23" x14ac:dyDescent="0.3">
      <c r="A1749" t="s">
        <v>2564</v>
      </c>
      <c r="B1749">
        <v>181</v>
      </c>
      <c r="C1749">
        <v>96</v>
      </c>
      <c r="D1749">
        <v>82234139</v>
      </c>
      <c r="E1749" t="s">
        <v>25</v>
      </c>
      <c r="F1749" t="s">
        <v>55</v>
      </c>
      <c r="G1749" t="s">
        <v>49</v>
      </c>
      <c r="H1749" t="s">
        <v>26</v>
      </c>
      <c r="L1749" t="s">
        <v>2565</v>
      </c>
      <c r="M1749">
        <v>110390</v>
      </c>
      <c r="N1749">
        <v>522</v>
      </c>
      <c r="O1749" t="s">
        <v>29</v>
      </c>
      <c r="P1749" t="s">
        <v>30</v>
      </c>
      <c r="Q1749" t="s">
        <v>52</v>
      </c>
      <c r="R1749">
        <v>17000000</v>
      </c>
      <c r="S1749">
        <v>2007</v>
      </c>
      <c r="T1749">
        <v>7.2</v>
      </c>
      <c r="U1749">
        <v>1.6</v>
      </c>
      <c r="V1749">
        <v>65234139</v>
      </c>
      <c r="W1749" t="s">
        <v>21</v>
      </c>
    </row>
    <row r="1750" spans="1:23" x14ac:dyDescent="0.3">
      <c r="A1750" t="s">
        <v>70</v>
      </c>
      <c r="B1750">
        <v>226</v>
      </c>
      <c r="C1750">
        <v>101</v>
      </c>
      <c r="D1750">
        <v>51676606</v>
      </c>
      <c r="E1750" t="s">
        <v>242</v>
      </c>
      <c r="F1750" t="s">
        <v>55</v>
      </c>
      <c r="G1750" t="s">
        <v>49</v>
      </c>
      <c r="L1750" t="s">
        <v>2566</v>
      </c>
      <c r="M1750">
        <v>174591</v>
      </c>
      <c r="N1750">
        <v>632</v>
      </c>
      <c r="O1750" t="s">
        <v>29</v>
      </c>
      <c r="P1750" t="s">
        <v>30</v>
      </c>
      <c r="Q1750" t="s">
        <v>52</v>
      </c>
      <c r="R1750">
        <v>25000000</v>
      </c>
      <c r="S1750">
        <v>2004</v>
      </c>
      <c r="T1750">
        <v>7.8</v>
      </c>
      <c r="U1750">
        <v>1.7</v>
      </c>
      <c r="V1750">
        <v>26676606</v>
      </c>
      <c r="W1750" t="s">
        <v>21</v>
      </c>
    </row>
    <row r="1751" spans="1:23" x14ac:dyDescent="0.3">
      <c r="A1751" t="s">
        <v>2567</v>
      </c>
      <c r="B1751">
        <v>24</v>
      </c>
      <c r="C1751">
        <v>100</v>
      </c>
      <c r="D1751">
        <v>52528330</v>
      </c>
      <c r="E1751" t="s">
        <v>48</v>
      </c>
      <c r="F1751" t="s">
        <v>55</v>
      </c>
      <c r="L1751" t="s">
        <v>2568</v>
      </c>
      <c r="M1751">
        <v>4265</v>
      </c>
      <c r="N1751">
        <v>27</v>
      </c>
      <c r="O1751" t="s">
        <v>29</v>
      </c>
      <c r="P1751" t="s">
        <v>30</v>
      </c>
      <c r="Q1751" t="s">
        <v>31</v>
      </c>
      <c r="R1751">
        <v>25000000</v>
      </c>
      <c r="S1751">
        <v>2013</v>
      </c>
      <c r="T1751">
        <v>4.7</v>
      </c>
      <c r="U1751">
        <v>1.7</v>
      </c>
      <c r="V1751">
        <v>27528330</v>
      </c>
      <c r="W1751" t="s">
        <v>21</v>
      </c>
    </row>
    <row r="1752" spans="1:23" x14ac:dyDescent="0.3">
      <c r="A1752" t="s">
        <v>2569</v>
      </c>
      <c r="B1752">
        <v>408</v>
      </c>
      <c r="C1752">
        <v>117</v>
      </c>
      <c r="D1752">
        <v>51533608</v>
      </c>
      <c r="E1752" t="s">
        <v>24</v>
      </c>
      <c r="F1752" t="s">
        <v>25</v>
      </c>
      <c r="G1752" t="s">
        <v>55</v>
      </c>
      <c r="H1752" t="s">
        <v>35</v>
      </c>
      <c r="L1752" t="s">
        <v>2570</v>
      </c>
      <c r="M1752">
        <v>203111</v>
      </c>
      <c r="N1752">
        <v>755</v>
      </c>
      <c r="O1752" t="s">
        <v>29</v>
      </c>
      <c r="P1752" t="s">
        <v>30</v>
      </c>
      <c r="Q1752" t="s">
        <v>213</v>
      </c>
      <c r="R1752">
        <v>25000000</v>
      </c>
      <c r="S1752">
        <v>2011</v>
      </c>
      <c r="T1752">
        <v>6.8</v>
      </c>
      <c r="U1752">
        <v>2</v>
      </c>
      <c r="V1752">
        <v>26533608</v>
      </c>
      <c r="W1752" t="s">
        <v>21</v>
      </c>
    </row>
    <row r="1753" spans="1:23" x14ac:dyDescent="0.3">
      <c r="A1753" t="s">
        <v>2571</v>
      </c>
      <c r="B1753">
        <v>180</v>
      </c>
      <c r="C1753">
        <v>101</v>
      </c>
      <c r="D1753">
        <v>51097664</v>
      </c>
      <c r="E1753" t="s">
        <v>55</v>
      </c>
      <c r="F1753" t="s">
        <v>57</v>
      </c>
      <c r="G1753" t="s">
        <v>60</v>
      </c>
      <c r="H1753" t="s">
        <v>35</v>
      </c>
      <c r="L1753" t="s">
        <v>2572</v>
      </c>
      <c r="M1753">
        <v>70205</v>
      </c>
      <c r="N1753">
        <v>450</v>
      </c>
      <c r="O1753" t="s">
        <v>29</v>
      </c>
      <c r="P1753" t="s">
        <v>30</v>
      </c>
      <c r="Q1753" t="s">
        <v>213</v>
      </c>
      <c r="R1753">
        <v>30000000</v>
      </c>
      <c r="S1753">
        <v>2005</v>
      </c>
      <c r="T1753">
        <v>5.9</v>
      </c>
      <c r="U1753">
        <v>1.7</v>
      </c>
      <c r="V1753">
        <v>21097664</v>
      </c>
      <c r="W1753" t="s">
        <v>21</v>
      </c>
    </row>
    <row r="1754" spans="1:23" x14ac:dyDescent="0.3">
      <c r="A1754" t="s">
        <v>499</v>
      </c>
      <c r="B1754">
        <v>181</v>
      </c>
      <c r="C1754">
        <v>98</v>
      </c>
      <c r="D1754">
        <v>84136909</v>
      </c>
      <c r="E1754" t="s">
        <v>48</v>
      </c>
      <c r="L1754" t="s">
        <v>2573</v>
      </c>
      <c r="M1754">
        <v>267921</v>
      </c>
      <c r="N1754">
        <v>577</v>
      </c>
      <c r="O1754" t="s">
        <v>29</v>
      </c>
      <c r="P1754" t="s">
        <v>30</v>
      </c>
      <c r="Q1754" t="s">
        <v>31</v>
      </c>
      <c r="R1754">
        <v>26000000</v>
      </c>
      <c r="S1754">
        <v>2004</v>
      </c>
      <c r="T1754">
        <v>7.2</v>
      </c>
      <c r="U1754">
        <v>1.6</v>
      </c>
      <c r="V1754">
        <v>58136909</v>
      </c>
      <c r="W1754" t="s">
        <v>21</v>
      </c>
    </row>
    <row r="1755" spans="1:23" x14ac:dyDescent="0.3">
      <c r="A1755" t="s">
        <v>172</v>
      </c>
      <c r="B1755">
        <v>192</v>
      </c>
      <c r="C1755">
        <v>146</v>
      </c>
      <c r="D1755">
        <v>46836394</v>
      </c>
      <c r="E1755" t="s">
        <v>242</v>
      </c>
      <c r="F1755" t="s">
        <v>56</v>
      </c>
      <c r="G1755" t="s">
        <v>55</v>
      </c>
      <c r="L1755" t="s">
        <v>2574</v>
      </c>
      <c r="M1755">
        <v>728685</v>
      </c>
      <c r="N1755">
        <v>989</v>
      </c>
      <c r="O1755" t="s">
        <v>29</v>
      </c>
      <c r="P1755" t="s">
        <v>30</v>
      </c>
      <c r="Q1755" t="s">
        <v>213</v>
      </c>
      <c r="R1755">
        <v>25000000</v>
      </c>
      <c r="S1755">
        <v>1990</v>
      </c>
      <c r="T1755">
        <v>8.6999999999999993</v>
      </c>
      <c r="U1755">
        <v>2.4</v>
      </c>
      <c r="V1755">
        <v>21836394</v>
      </c>
      <c r="W1755" t="s">
        <v>21</v>
      </c>
    </row>
    <row r="1756" spans="1:23" x14ac:dyDescent="0.3">
      <c r="A1756" t="s">
        <v>1189</v>
      </c>
      <c r="B1756">
        <v>79</v>
      </c>
      <c r="C1756">
        <v>102</v>
      </c>
      <c r="D1756">
        <v>47285499</v>
      </c>
      <c r="E1756" t="s">
        <v>24</v>
      </c>
      <c r="F1756" t="s">
        <v>25</v>
      </c>
      <c r="G1756" t="s">
        <v>48</v>
      </c>
      <c r="H1756" t="s">
        <v>56</v>
      </c>
      <c r="I1756" t="s">
        <v>49</v>
      </c>
      <c r="J1756" t="s">
        <v>44</v>
      </c>
      <c r="K1756" t="s">
        <v>35</v>
      </c>
      <c r="L1756" t="s">
        <v>2575</v>
      </c>
      <c r="M1756">
        <v>26755</v>
      </c>
      <c r="N1756">
        <v>104</v>
      </c>
      <c r="O1756" t="s">
        <v>29</v>
      </c>
      <c r="P1756" t="s">
        <v>30</v>
      </c>
      <c r="Q1756" t="s">
        <v>52</v>
      </c>
      <c r="R1756">
        <v>26000000</v>
      </c>
      <c r="S1756">
        <v>2003</v>
      </c>
      <c r="T1756">
        <v>5</v>
      </c>
      <c r="U1756">
        <v>1.7</v>
      </c>
      <c r="V1756">
        <v>21285499</v>
      </c>
      <c r="W1756" t="s">
        <v>21</v>
      </c>
    </row>
    <row r="1757" spans="1:23" x14ac:dyDescent="0.3">
      <c r="A1757" t="s">
        <v>1927</v>
      </c>
      <c r="B1757">
        <v>128</v>
      </c>
      <c r="C1757">
        <v>97</v>
      </c>
      <c r="D1757">
        <v>47124400</v>
      </c>
      <c r="E1757" t="s">
        <v>48</v>
      </c>
      <c r="F1757" t="s">
        <v>49</v>
      </c>
      <c r="G1757" t="s">
        <v>26</v>
      </c>
      <c r="L1757" t="s">
        <v>2576</v>
      </c>
      <c r="M1757">
        <v>49676</v>
      </c>
      <c r="N1757">
        <v>181</v>
      </c>
      <c r="O1757" t="s">
        <v>29</v>
      </c>
      <c r="P1757" t="s">
        <v>30</v>
      </c>
      <c r="Q1757" t="s">
        <v>52</v>
      </c>
      <c r="R1757">
        <v>25000000</v>
      </c>
      <c r="S1757">
        <v>2005</v>
      </c>
      <c r="T1757">
        <v>6.6</v>
      </c>
      <c r="U1757">
        <v>1.6</v>
      </c>
      <c r="V1757">
        <v>22124400</v>
      </c>
      <c r="W1757" t="s">
        <v>21</v>
      </c>
    </row>
    <row r="1758" spans="1:23" x14ac:dyDescent="0.3">
      <c r="A1758" t="s">
        <v>630</v>
      </c>
      <c r="B1758">
        <v>147</v>
      </c>
      <c r="C1758">
        <v>142</v>
      </c>
      <c r="D1758">
        <v>44700000</v>
      </c>
      <c r="E1758" t="s">
        <v>56</v>
      </c>
      <c r="F1758" t="s">
        <v>55</v>
      </c>
      <c r="L1758" t="s">
        <v>2577</v>
      </c>
      <c r="M1758">
        <v>537442</v>
      </c>
      <c r="N1758">
        <v>851</v>
      </c>
      <c r="O1758" t="s">
        <v>29</v>
      </c>
      <c r="P1758" t="s">
        <v>30</v>
      </c>
      <c r="Q1758" t="s">
        <v>213</v>
      </c>
      <c r="R1758">
        <v>25000000</v>
      </c>
      <c r="S1758">
        <v>1983</v>
      </c>
      <c r="T1758">
        <v>8.3000000000000007</v>
      </c>
      <c r="U1758">
        <v>2.4</v>
      </c>
      <c r="V1758">
        <v>19700000</v>
      </c>
      <c r="W1758" t="s">
        <v>21</v>
      </c>
    </row>
    <row r="1759" spans="1:23" x14ac:dyDescent="0.3">
      <c r="A1759" t="s">
        <v>1350</v>
      </c>
      <c r="B1759">
        <v>49</v>
      </c>
      <c r="C1759">
        <v>98</v>
      </c>
      <c r="D1759">
        <v>44455658</v>
      </c>
      <c r="E1759" t="s">
        <v>24</v>
      </c>
      <c r="F1759" t="s">
        <v>25</v>
      </c>
      <c r="G1759" t="s">
        <v>48</v>
      </c>
      <c r="H1759" t="s">
        <v>56</v>
      </c>
      <c r="L1759" t="s">
        <v>2578</v>
      </c>
      <c r="M1759">
        <v>36253</v>
      </c>
      <c r="N1759">
        <v>92</v>
      </c>
      <c r="O1759" t="s">
        <v>29</v>
      </c>
      <c r="P1759" t="s">
        <v>30</v>
      </c>
      <c r="Q1759" t="s">
        <v>213</v>
      </c>
      <c r="R1759">
        <v>25000000</v>
      </c>
      <c r="S1759">
        <v>1997</v>
      </c>
      <c r="T1759">
        <v>6.7</v>
      </c>
      <c r="U1759">
        <v>1.6</v>
      </c>
      <c r="V1759">
        <v>19455658</v>
      </c>
      <c r="W1759" t="s">
        <v>21</v>
      </c>
    </row>
    <row r="1760" spans="1:23" x14ac:dyDescent="0.3">
      <c r="A1760" t="s">
        <v>2579</v>
      </c>
      <c r="B1760">
        <v>75</v>
      </c>
      <c r="C1760">
        <v>219</v>
      </c>
      <c r="D1760">
        <v>43984230</v>
      </c>
      <c r="E1760" t="s">
        <v>242</v>
      </c>
      <c r="F1760" t="s">
        <v>55</v>
      </c>
      <c r="G1760" t="s">
        <v>54</v>
      </c>
      <c r="L1760" t="s">
        <v>2580</v>
      </c>
      <c r="M1760">
        <v>70274</v>
      </c>
      <c r="N1760">
        <v>133</v>
      </c>
      <c r="O1760" t="s">
        <v>29</v>
      </c>
      <c r="P1760" t="s">
        <v>278</v>
      </c>
      <c r="Q1760" t="s">
        <v>31</v>
      </c>
      <c r="R1760">
        <v>23000000</v>
      </c>
      <c r="S1760">
        <v>1987</v>
      </c>
      <c r="T1760">
        <v>7.8</v>
      </c>
      <c r="U1760">
        <v>3.6</v>
      </c>
      <c r="V1760">
        <v>20984230</v>
      </c>
      <c r="W1760" t="s">
        <v>21</v>
      </c>
    </row>
    <row r="1761" spans="1:23" x14ac:dyDescent="0.3">
      <c r="A1761" t="s">
        <v>1042</v>
      </c>
      <c r="B1761">
        <v>270</v>
      </c>
      <c r="C1761">
        <v>109</v>
      </c>
      <c r="D1761">
        <v>66489425</v>
      </c>
      <c r="E1761" t="s">
        <v>24</v>
      </c>
      <c r="F1761" t="s">
        <v>56</v>
      </c>
      <c r="G1761" t="s">
        <v>55</v>
      </c>
      <c r="H1761" t="s">
        <v>35</v>
      </c>
      <c r="L1761" t="s">
        <v>2581</v>
      </c>
      <c r="M1761">
        <v>101977</v>
      </c>
      <c r="N1761">
        <v>161</v>
      </c>
      <c r="O1761" t="s">
        <v>29</v>
      </c>
      <c r="P1761" t="s">
        <v>30</v>
      </c>
      <c r="Q1761" t="s">
        <v>213</v>
      </c>
      <c r="R1761">
        <v>25000000</v>
      </c>
      <c r="S1761">
        <v>2012</v>
      </c>
      <c r="T1761">
        <v>6.5</v>
      </c>
      <c r="U1761">
        <v>1.8</v>
      </c>
      <c r="V1761">
        <v>41489425</v>
      </c>
      <c r="W1761" t="s">
        <v>21</v>
      </c>
    </row>
    <row r="1762" spans="1:23" x14ac:dyDescent="0.3">
      <c r="A1762" t="s">
        <v>113</v>
      </c>
      <c r="B1762">
        <v>29</v>
      </c>
      <c r="C1762">
        <v>97</v>
      </c>
      <c r="D1762">
        <v>41067398</v>
      </c>
      <c r="E1762" t="s">
        <v>24</v>
      </c>
      <c r="F1762" t="s">
        <v>48</v>
      </c>
      <c r="G1762" t="s">
        <v>56</v>
      </c>
      <c r="H1762" t="s">
        <v>35</v>
      </c>
      <c r="L1762" t="s">
        <v>2582</v>
      </c>
      <c r="M1762">
        <v>22748</v>
      </c>
      <c r="N1762">
        <v>41</v>
      </c>
      <c r="O1762" t="s">
        <v>29</v>
      </c>
      <c r="P1762" t="s">
        <v>30</v>
      </c>
      <c r="Q1762" t="s">
        <v>213</v>
      </c>
      <c r="R1762">
        <v>25000000</v>
      </c>
      <c r="S1762">
        <v>1997</v>
      </c>
      <c r="T1762">
        <v>6.1</v>
      </c>
      <c r="U1762">
        <v>1.6</v>
      </c>
      <c r="V1762">
        <v>16067398</v>
      </c>
      <c r="W1762" t="s">
        <v>21</v>
      </c>
    </row>
    <row r="1763" spans="1:23" x14ac:dyDescent="0.3">
      <c r="A1763" t="s">
        <v>1919</v>
      </c>
      <c r="B1763">
        <v>398</v>
      </c>
      <c r="C1763">
        <v>158</v>
      </c>
      <c r="D1763">
        <v>40218903</v>
      </c>
      <c r="E1763" t="s">
        <v>55</v>
      </c>
      <c r="L1763" t="s">
        <v>2583</v>
      </c>
      <c r="M1763">
        <v>372990</v>
      </c>
      <c r="N1763">
        <v>1107</v>
      </c>
      <c r="O1763" t="s">
        <v>29</v>
      </c>
      <c r="P1763" t="s">
        <v>30</v>
      </c>
      <c r="Q1763" t="s">
        <v>213</v>
      </c>
      <c r="R1763">
        <v>25000000</v>
      </c>
      <c r="S1763">
        <v>2007</v>
      </c>
      <c r="T1763">
        <v>8.1</v>
      </c>
      <c r="U1763">
        <v>2.6</v>
      </c>
      <c r="V1763">
        <v>15218903</v>
      </c>
      <c r="W1763" t="s">
        <v>21</v>
      </c>
    </row>
    <row r="1764" spans="1:23" x14ac:dyDescent="0.3">
      <c r="A1764" t="s">
        <v>2584</v>
      </c>
      <c r="B1764">
        <v>38</v>
      </c>
      <c r="C1764">
        <v>85</v>
      </c>
      <c r="D1764">
        <v>39880476</v>
      </c>
      <c r="E1764" t="s">
        <v>25</v>
      </c>
      <c r="F1764" t="s">
        <v>47</v>
      </c>
      <c r="G1764" t="s">
        <v>48</v>
      </c>
      <c r="H1764" t="s">
        <v>49</v>
      </c>
      <c r="I1764" t="s">
        <v>26</v>
      </c>
      <c r="L1764" t="s">
        <v>2585</v>
      </c>
      <c r="M1764">
        <v>12218</v>
      </c>
      <c r="N1764">
        <v>33</v>
      </c>
      <c r="O1764" t="s">
        <v>29</v>
      </c>
      <c r="P1764" t="s">
        <v>30</v>
      </c>
      <c r="Q1764" t="s">
        <v>52</v>
      </c>
      <c r="R1764">
        <v>25000000</v>
      </c>
      <c r="S1764">
        <v>2002</v>
      </c>
      <c r="T1764">
        <v>5.2</v>
      </c>
      <c r="U1764">
        <v>1.4</v>
      </c>
      <c r="V1764">
        <v>14880476</v>
      </c>
      <c r="W1764" t="s">
        <v>21</v>
      </c>
    </row>
    <row r="1765" spans="1:23" x14ac:dyDescent="0.3">
      <c r="A1765" t="s">
        <v>2586</v>
      </c>
      <c r="B1765">
        <v>45</v>
      </c>
      <c r="C1765">
        <v>80</v>
      </c>
      <c r="D1765">
        <v>39399750</v>
      </c>
      <c r="E1765" t="s">
        <v>25</v>
      </c>
      <c r="F1765" t="s">
        <v>47</v>
      </c>
      <c r="G1765" t="s">
        <v>48</v>
      </c>
      <c r="H1765" t="s">
        <v>49</v>
      </c>
      <c r="I1765" t="s">
        <v>26</v>
      </c>
      <c r="J1765" t="s">
        <v>50</v>
      </c>
      <c r="L1765" t="s">
        <v>2587</v>
      </c>
      <c r="M1765">
        <v>5674</v>
      </c>
      <c r="N1765">
        <v>35</v>
      </c>
      <c r="O1765" t="s">
        <v>29</v>
      </c>
      <c r="P1765" t="s">
        <v>30</v>
      </c>
      <c r="Q1765" t="s">
        <v>52</v>
      </c>
      <c r="R1765">
        <v>25000000</v>
      </c>
      <c r="S1765">
        <v>2003</v>
      </c>
      <c r="T1765">
        <v>5.6</v>
      </c>
      <c r="U1765">
        <v>1.3</v>
      </c>
      <c r="V1765">
        <v>14399750</v>
      </c>
      <c r="W1765" t="s">
        <v>21</v>
      </c>
    </row>
    <row r="1766" spans="1:23" x14ac:dyDescent="0.3">
      <c r="A1766" t="s">
        <v>2454</v>
      </c>
      <c r="B1766">
        <v>81</v>
      </c>
      <c r="C1766">
        <v>86</v>
      </c>
      <c r="D1766">
        <v>38230435</v>
      </c>
      <c r="E1766" t="s">
        <v>24</v>
      </c>
      <c r="F1766" t="s">
        <v>48</v>
      </c>
      <c r="L1766" t="s">
        <v>2588</v>
      </c>
      <c r="M1766">
        <v>29661</v>
      </c>
      <c r="N1766">
        <v>179</v>
      </c>
      <c r="O1766" t="s">
        <v>29</v>
      </c>
      <c r="P1766" t="s">
        <v>30</v>
      </c>
      <c r="Q1766" t="s">
        <v>31</v>
      </c>
      <c r="R1766">
        <v>25000000</v>
      </c>
      <c r="S1766">
        <v>2002</v>
      </c>
      <c r="T1766">
        <v>5.8</v>
      </c>
      <c r="U1766">
        <v>1.4</v>
      </c>
      <c r="V1766">
        <v>13230435</v>
      </c>
      <c r="W1766" t="s">
        <v>21</v>
      </c>
    </row>
    <row r="1767" spans="1:23" x14ac:dyDescent="0.3">
      <c r="A1767" t="s">
        <v>1712</v>
      </c>
      <c r="B1767">
        <v>88</v>
      </c>
      <c r="C1767">
        <v>119</v>
      </c>
      <c r="D1767">
        <v>39008741</v>
      </c>
      <c r="E1767" t="s">
        <v>48</v>
      </c>
      <c r="F1767" t="s">
        <v>55</v>
      </c>
      <c r="G1767" t="s">
        <v>49</v>
      </c>
      <c r="H1767" t="s">
        <v>44</v>
      </c>
      <c r="L1767" t="s">
        <v>2589</v>
      </c>
      <c r="M1767">
        <v>44838</v>
      </c>
      <c r="N1767">
        <v>223</v>
      </c>
      <c r="O1767" t="s">
        <v>29</v>
      </c>
      <c r="P1767" t="s">
        <v>30</v>
      </c>
      <c r="Q1767" t="s">
        <v>52</v>
      </c>
      <c r="R1767">
        <v>25000000</v>
      </c>
      <c r="S1767">
        <v>2005</v>
      </c>
      <c r="T1767">
        <v>6.6</v>
      </c>
      <c r="U1767">
        <v>2</v>
      </c>
      <c r="V1767">
        <v>14008741</v>
      </c>
      <c r="W1767" t="s">
        <v>21</v>
      </c>
    </row>
    <row r="1768" spans="1:23" x14ac:dyDescent="0.3">
      <c r="A1768" t="s">
        <v>2590</v>
      </c>
      <c r="B1768">
        <v>116</v>
      </c>
      <c r="C1768">
        <v>98</v>
      </c>
      <c r="D1768">
        <v>36833473</v>
      </c>
      <c r="E1768" t="s">
        <v>24</v>
      </c>
      <c r="F1768" t="s">
        <v>56</v>
      </c>
      <c r="G1768" t="s">
        <v>55</v>
      </c>
      <c r="H1768" t="s">
        <v>35</v>
      </c>
      <c r="L1768" t="s">
        <v>2591</v>
      </c>
      <c r="M1768">
        <v>53126</v>
      </c>
      <c r="N1768">
        <v>254</v>
      </c>
      <c r="O1768" t="s">
        <v>29</v>
      </c>
      <c r="P1768" t="s">
        <v>545</v>
      </c>
      <c r="Q1768" t="s">
        <v>213</v>
      </c>
      <c r="R1768">
        <v>25000000</v>
      </c>
      <c r="S1768">
        <v>2001</v>
      </c>
      <c r="T1768">
        <v>6.6</v>
      </c>
      <c r="U1768">
        <v>1.6</v>
      </c>
      <c r="V1768">
        <v>11833473</v>
      </c>
      <c r="W1768" t="s">
        <v>21</v>
      </c>
    </row>
    <row r="1769" spans="1:23" x14ac:dyDescent="0.3">
      <c r="A1769" t="s">
        <v>2592</v>
      </c>
      <c r="B1769">
        <v>129</v>
      </c>
      <c r="C1769">
        <v>97</v>
      </c>
      <c r="D1769">
        <v>48237389</v>
      </c>
      <c r="E1769" t="s">
        <v>48</v>
      </c>
      <c r="F1769" t="s">
        <v>44</v>
      </c>
      <c r="L1769" t="s">
        <v>2593</v>
      </c>
      <c r="M1769">
        <v>63969</v>
      </c>
      <c r="N1769">
        <v>126</v>
      </c>
      <c r="O1769" t="s">
        <v>29</v>
      </c>
      <c r="P1769" t="s">
        <v>30</v>
      </c>
      <c r="Q1769" t="s">
        <v>31</v>
      </c>
      <c r="R1769">
        <v>25000000</v>
      </c>
      <c r="S1769">
        <v>2008</v>
      </c>
      <c r="T1769">
        <v>5.5</v>
      </c>
      <c r="U1769">
        <v>1.6</v>
      </c>
      <c r="V1769">
        <v>23237389</v>
      </c>
      <c r="W1769" t="s">
        <v>21</v>
      </c>
    </row>
    <row r="1770" spans="1:23" x14ac:dyDescent="0.3">
      <c r="A1770" t="s">
        <v>2343</v>
      </c>
      <c r="B1770">
        <v>151</v>
      </c>
      <c r="C1770">
        <v>124</v>
      </c>
      <c r="D1770">
        <v>36447959</v>
      </c>
      <c r="E1770" t="s">
        <v>242</v>
      </c>
      <c r="F1770" t="s">
        <v>55</v>
      </c>
      <c r="G1770" t="s">
        <v>61</v>
      </c>
      <c r="L1770" t="s">
        <v>2594</v>
      </c>
      <c r="M1770">
        <v>35833</v>
      </c>
      <c r="N1770">
        <v>96</v>
      </c>
      <c r="O1770" t="s">
        <v>29</v>
      </c>
      <c r="P1770" t="s">
        <v>30</v>
      </c>
      <c r="Q1770" t="s">
        <v>52</v>
      </c>
      <c r="R1770">
        <v>25000000</v>
      </c>
      <c r="S1770">
        <v>2014</v>
      </c>
      <c r="T1770">
        <v>7</v>
      </c>
      <c r="U1770">
        <v>2.1</v>
      </c>
      <c r="V1770">
        <v>11447959</v>
      </c>
      <c r="W1770" t="s">
        <v>21</v>
      </c>
    </row>
    <row r="1771" spans="1:23" x14ac:dyDescent="0.3">
      <c r="A1771" t="s">
        <v>361</v>
      </c>
      <c r="B1771">
        <v>198</v>
      </c>
      <c r="C1771">
        <v>97</v>
      </c>
      <c r="D1771">
        <v>45089048</v>
      </c>
      <c r="E1771" t="s">
        <v>55</v>
      </c>
      <c r="F1771" t="s">
        <v>44</v>
      </c>
      <c r="G1771" t="s">
        <v>27</v>
      </c>
      <c r="L1771" t="s">
        <v>2595</v>
      </c>
      <c r="M1771">
        <v>86251</v>
      </c>
      <c r="N1771">
        <v>260</v>
      </c>
      <c r="O1771" t="s">
        <v>29</v>
      </c>
      <c r="P1771" t="s">
        <v>2211</v>
      </c>
      <c r="Q1771" t="s">
        <v>31</v>
      </c>
      <c r="R1771">
        <v>25000000</v>
      </c>
      <c r="S1771">
        <v>2014</v>
      </c>
      <c r="T1771">
        <v>6.5</v>
      </c>
      <c r="U1771">
        <v>1.6</v>
      </c>
      <c r="V1771">
        <v>20089048</v>
      </c>
      <c r="W1771" t="s">
        <v>21</v>
      </c>
    </row>
    <row r="1772" spans="1:23" x14ac:dyDescent="0.3">
      <c r="A1772" t="s">
        <v>1838</v>
      </c>
      <c r="B1772">
        <v>66</v>
      </c>
      <c r="C1772">
        <v>105</v>
      </c>
      <c r="D1772">
        <v>35990505</v>
      </c>
      <c r="E1772" t="s">
        <v>48</v>
      </c>
      <c r="F1772" t="s">
        <v>55</v>
      </c>
      <c r="G1772" t="s">
        <v>49</v>
      </c>
      <c r="H1772" t="s">
        <v>44</v>
      </c>
      <c r="L1772" t="s">
        <v>2596</v>
      </c>
      <c r="M1772">
        <v>48095</v>
      </c>
      <c r="N1772">
        <v>194</v>
      </c>
      <c r="O1772" t="s">
        <v>29</v>
      </c>
      <c r="P1772" t="s">
        <v>30</v>
      </c>
      <c r="Q1772" t="s">
        <v>52</v>
      </c>
      <c r="R1772">
        <v>20000000</v>
      </c>
      <c r="S1772">
        <v>2003</v>
      </c>
      <c r="T1772">
        <v>5.8</v>
      </c>
      <c r="U1772">
        <v>1.8</v>
      </c>
      <c r="V1772">
        <v>15990505</v>
      </c>
      <c r="W1772" t="s">
        <v>21</v>
      </c>
    </row>
    <row r="1773" spans="1:23" x14ac:dyDescent="0.3">
      <c r="A1773" t="s">
        <v>2597</v>
      </c>
      <c r="B1773">
        <v>167</v>
      </c>
      <c r="C1773">
        <v>104</v>
      </c>
      <c r="D1773">
        <v>35143332</v>
      </c>
      <c r="E1773" t="s">
        <v>57</v>
      </c>
      <c r="L1773" t="s">
        <v>2598</v>
      </c>
      <c r="M1773">
        <v>45102</v>
      </c>
      <c r="N1773">
        <v>316</v>
      </c>
      <c r="O1773" t="s">
        <v>29</v>
      </c>
      <c r="P1773" t="s">
        <v>30</v>
      </c>
      <c r="Q1773" t="s">
        <v>213</v>
      </c>
      <c r="R1773">
        <v>17000000</v>
      </c>
      <c r="S1773">
        <v>2003</v>
      </c>
      <c r="T1773">
        <v>5.6</v>
      </c>
      <c r="U1773">
        <v>1.7</v>
      </c>
      <c r="V1773">
        <v>18143332</v>
      </c>
      <c r="W1773" t="s">
        <v>21</v>
      </c>
    </row>
    <row r="1774" spans="1:23" x14ac:dyDescent="0.3">
      <c r="A1774" t="s">
        <v>2599</v>
      </c>
      <c r="B1774">
        <v>127</v>
      </c>
      <c r="C1774">
        <v>101</v>
      </c>
      <c r="D1774">
        <v>35000629</v>
      </c>
      <c r="E1774" t="s">
        <v>48</v>
      </c>
      <c r="F1774" t="s">
        <v>44</v>
      </c>
      <c r="L1774" t="s">
        <v>2600</v>
      </c>
      <c r="M1774">
        <v>74622</v>
      </c>
      <c r="N1774">
        <v>150</v>
      </c>
      <c r="O1774" t="s">
        <v>29</v>
      </c>
      <c r="P1774" t="s">
        <v>30</v>
      </c>
      <c r="Q1774" t="s">
        <v>213</v>
      </c>
      <c r="R1774">
        <v>25000000</v>
      </c>
      <c r="S1774">
        <v>2007</v>
      </c>
      <c r="T1774">
        <v>5.6</v>
      </c>
      <c r="U1774">
        <v>1.7</v>
      </c>
      <c r="V1774">
        <v>10000629</v>
      </c>
      <c r="W1774" t="s">
        <v>21</v>
      </c>
    </row>
    <row r="1775" spans="1:23" x14ac:dyDescent="0.3">
      <c r="A1775" t="s">
        <v>934</v>
      </c>
      <c r="B1775">
        <v>109</v>
      </c>
      <c r="C1775">
        <v>101</v>
      </c>
      <c r="D1775">
        <v>34604054</v>
      </c>
      <c r="E1775" t="s">
        <v>24</v>
      </c>
      <c r="F1775" t="s">
        <v>56</v>
      </c>
      <c r="G1775" t="s">
        <v>55</v>
      </c>
      <c r="H1775" t="s">
        <v>35</v>
      </c>
      <c r="L1775" t="s">
        <v>2601</v>
      </c>
      <c r="M1775">
        <v>34942</v>
      </c>
      <c r="N1775">
        <v>185</v>
      </c>
      <c r="O1775" t="s">
        <v>29</v>
      </c>
      <c r="P1775" t="s">
        <v>30</v>
      </c>
      <c r="Q1775" t="s">
        <v>213</v>
      </c>
      <c r="R1775">
        <v>30000000</v>
      </c>
      <c r="S1775">
        <v>2003</v>
      </c>
      <c r="T1775">
        <v>5.8</v>
      </c>
      <c r="U1775">
        <v>1.7</v>
      </c>
      <c r="V1775">
        <v>4604054</v>
      </c>
      <c r="W1775" t="s">
        <v>21</v>
      </c>
    </row>
    <row r="1776" spans="1:23" x14ac:dyDescent="0.3">
      <c r="A1776" t="s">
        <v>1796</v>
      </c>
      <c r="B1776">
        <v>174</v>
      </c>
      <c r="C1776">
        <v>114</v>
      </c>
      <c r="D1776">
        <v>41597830</v>
      </c>
      <c r="E1776" t="s">
        <v>55</v>
      </c>
      <c r="F1776" t="s">
        <v>44</v>
      </c>
      <c r="L1776" t="s">
        <v>2602</v>
      </c>
      <c r="M1776">
        <v>102123</v>
      </c>
      <c r="N1776">
        <v>660</v>
      </c>
      <c r="O1776" t="s">
        <v>29</v>
      </c>
      <c r="P1776" t="s">
        <v>30</v>
      </c>
      <c r="Q1776" t="s">
        <v>31</v>
      </c>
      <c r="R1776">
        <v>25000000</v>
      </c>
      <c r="S1776">
        <v>2002</v>
      </c>
      <c r="T1776">
        <v>7.6</v>
      </c>
      <c r="U1776">
        <v>1.9</v>
      </c>
      <c r="V1776">
        <v>16597830</v>
      </c>
      <c r="W1776" t="s">
        <v>21</v>
      </c>
    </row>
    <row r="1777" spans="1:23" x14ac:dyDescent="0.3">
      <c r="A1777" t="s">
        <v>1393</v>
      </c>
      <c r="B1777">
        <v>91</v>
      </c>
      <c r="C1777">
        <v>105</v>
      </c>
      <c r="D1777">
        <v>33687630</v>
      </c>
      <c r="E1777" t="s">
        <v>48</v>
      </c>
      <c r="F1777" t="s">
        <v>44</v>
      </c>
      <c r="L1777" t="s">
        <v>2603</v>
      </c>
      <c r="M1777">
        <v>116762</v>
      </c>
      <c r="N1777">
        <v>261</v>
      </c>
      <c r="O1777" t="s">
        <v>29</v>
      </c>
      <c r="P1777" t="s">
        <v>30</v>
      </c>
      <c r="Q1777" t="s">
        <v>31</v>
      </c>
      <c r="R1777">
        <v>20000000</v>
      </c>
      <c r="S1777">
        <v>2006</v>
      </c>
      <c r="T1777">
        <v>6.4</v>
      </c>
      <c r="U1777">
        <v>1.8</v>
      </c>
      <c r="V1777">
        <v>13687630</v>
      </c>
      <c r="W1777" t="s">
        <v>21</v>
      </c>
    </row>
    <row r="1778" spans="1:23" x14ac:dyDescent="0.3">
      <c r="A1778" t="s">
        <v>2604</v>
      </c>
      <c r="B1778">
        <v>151</v>
      </c>
      <c r="C1778">
        <v>90</v>
      </c>
      <c r="D1778">
        <v>32553210</v>
      </c>
      <c r="E1778" t="s">
        <v>48</v>
      </c>
      <c r="F1778" t="s">
        <v>49</v>
      </c>
      <c r="L1778" t="s">
        <v>2605</v>
      </c>
      <c r="M1778">
        <v>88714</v>
      </c>
      <c r="N1778">
        <v>235</v>
      </c>
      <c r="O1778" t="s">
        <v>29</v>
      </c>
      <c r="P1778" t="s">
        <v>37</v>
      </c>
      <c r="Q1778" t="s">
        <v>52</v>
      </c>
      <c r="R1778">
        <v>25000000</v>
      </c>
      <c r="S1778">
        <v>2007</v>
      </c>
      <c r="T1778">
        <v>6.3</v>
      </c>
      <c r="U1778">
        <v>1.5</v>
      </c>
      <c r="V1778">
        <v>7553210</v>
      </c>
      <c r="W1778" t="s">
        <v>21</v>
      </c>
    </row>
    <row r="1779" spans="1:23" x14ac:dyDescent="0.3">
      <c r="A1779" t="s">
        <v>2606</v>
      </c>
      <c r="B1779">
        <v>94</v>
      </c>
      <c r="C1779">
        <v>97</v>
      </c>
      <c r="D1779">
        <v>31526393</v>
      </c>
      <c r="E1779" t="s">
        <v>24</v>
      </c>
      <c r="F1779" t="s">
        <v>25</v>
      </c>
      <c r="G1779" t="s">
        <v>57</v>
      </c>
      <c r="H1779" t="s">
        <v>35</v>
      </c>
      <c r="L1779" t="s">
        <v>2607</v>
      </c>
      <c r="M1779">
        <v>22243</v>
      </c>
      <c r="N1779">
        <v>144</v>
      </c>
      <c r="O1779" t="s">
        <v>29</v>
      </c>
      <c r="P1779" t="s">
        <v>30</v>
      </c>
      <c r="Q1779" t="s">
        <v>31</v>
      </c>
      <c r="R1779">
        <v>25000000</v>
      </c>
      <c r="S1779">
        <v>2004</v>
      </c>
      <c r="T1779">
        <v>4.5999999999999996</v>
      </c>
      <c r="U1779">
        <v>1.6</v>
      </c>
      <c r="V1779">
        <v>6526393</v>
      </c>
      <c r="W1779" t="s">
        <v>21</v>
      </c>
    </row>
    <row r="1780" spans="1:23" x14ac:dyDescent="0.3">
      <c r="A1780" t="s">
        <v>2608</v>
      </c>
      <c r="B1780">
        <v>91</v>
      </c>
      <c r="C1780">
        <v>144</v>
      </c>
      <c r="D1780">
        <v>41229</v>
      </c>
      <c r="E1780" t="s">
        <v>56</v>
      </c>
      <c r="F1780" t="s">
        <v>55</v>
      </c>
      <c r="G1780" t="s">
        <v>35</v>
      </c>
      <c r="L1780" t="s">
        <v>2609</v>
      </c>
      <c r="M1780">
        <v>14612</v>
      </c>
      <c r="N1780">
        <v>41</v>
      </c>
      <c r="O1780" t="s">
        <v>29</v>
      </c>
      <c r="P1780" t="s">
        <v>545</v>
      </c>
      <c r="Q1780" t="s">
        <v>213</v>
      </c>
      <c r="R1780">
        <v>25500000</v>
      </c>
      <c r="S1780">
        <v>2013</v>
      </c>
      <c r="T1780">
        <v>6.5</v>
      </c>
      <c r="U1780">
        <v>2.4</v>
      </c>
      <c r="V1780">
        <v>-25458771</v>
      </c>
      <c r="W1780" t="s">
        <v>38</v>
      </c>
    </row>
    <row r="1781" spans="1:23" x14ac:dyDescent="0.3">
      <c r="A1781" t="s">
        <v>2610</v>
      </c>
      <c r="B1781">
        <v>148</v>
      </c>
      <c r="C1781">
        <v>114</v>
      </c>
      <c r="D1781">
        <v>31655091</v>
      </c>
      <c r="E1781" t="s">
        <v>55</v>
      </c>
      <c r="F1781" t="s">
        <v>59</v>
      </c>
      <c r="L1781" t="s">
        <v>2611</v>
      </c>
      <c r="M1781">
        <v>87331</v>
      </c>
      <c r="N1781">
        <v>364</v>
      </c>
      <c r="O1781" t="s">
        <v>29</v>
      </c>
      <c r="P1781" t="s">
        <v>30</v>
      </c>
      <c r="Q1781" t="s">
        <v>52</v>
      </c>
      <c r="R1781">
        <v>30000000</v>
      </c>
      <c r="S1781">
        <v>2007</v>
      </c>
      <c r="T1781">
        <v>7.5</v>
      </c>
      <c r="U1781">
        <v>1.9</v>
      </c>
      <c r="V1781">
        <v>1655091</v>
      </c>
      <c r="W1781" t="s">
        <v>21</v>
      </c>
    </row>
    <row r="1782" spans="1:23" x14ac:dyDescent="0.3">
      <c r="A1782" t="s">
        <v>1292</v>
      </c>
      <c r="B1782">
        <v>141</v>
      </c>
      <c r="C1782">
        <v>124</v>
      </c>
      <c r="D1782">
        <v>30012990</v>
      </c>
      <c r="E1782" t="s">
        <v>242</v>
      </c>
      <c r="F1782" t="s">
        <v>55</v>
      </c>
      <c r="G1782" t="s">
        <v>54</v>
      </c>
      <c r="L1782" t="s">
        <v>2612</v>
      </c>
      <c r="M1782">
        <v>75973</v>
      </c>
      <c r="N1782">
        <v>409</v>
      </c>
      <c r="O1782" t="s">
        <v>29</v>
      </c>
      <c r="P1782" t="s">
        <v>37</v>
      </c>
      <c r="Q1782" t="s">
        <v>213</v>
      </c>
      <c r="R1782">
        <v>25000000</v>
      </c>
      <c r="S1782">
        <v>1998</v>
      </c>
      <c r="T1782">
        <v>7.5</v>
      </c>
      <c r="U1782">
        <v>2.1</v>
      </c>
      <c r="V1782">
        <v>5012990</v>
      </c>
      <c r="W1782" t="s">
        <v>21</v>
      </c>
    </row>
    <row r="1783" spans="1:23" x14ac:dyDescent="0.3">
      <c r="A1783" t="s">
        <v>2084</v>
      </c>
      <c r="B1783">
        <v>114</v>
      </c>
      <c r="C1783">
        <v>89</v>
      </c>
      <c r="D1783">
        <v>32368960</v>
      </c>
      <c r="E1783" t="s">
        <v>48</v>
      </c>
      <c r="F1783" t="s">
        <v>26</v>
      </c>
      <c r="G1783" t="s">
        <v>57</v>
      </c>
      <c r="H1783" t="s">
        <v>44</v>
      </c>
      <c r="L1783" t="s">
        <v>2613</v>
      </c>
      <c r="M1783">
        <v>39768</v>
      </c>
      <c r="N1783">
        <v>292</v>
      </c>
      <c r="O1783" t="s">
        <v>29</v>
      </c>
      <c r="P1783" t="s">
        <v>115</v>
      </c>
      <c r="Q1783" t="s">
        <v>213</v>
      </c>
      <c r="R1783">
        <v>25000000</v>
      </c>
      <c r="S1783">
        <v>1998</v>
      </c>
      <c r="T1783">
        <v>5.3</v>
      </c>
      <c r="U1783">
        <v>1.5</v>
      </c>
      <c r="V1783">
        <v>7368960</v>
      </c>
      <c r="W1783" t="s">
        <v>21</v>
      </c>
    </row>
    <row r="1784" spans="1:23" x14ac:dyDescent="0.3">
      <c r="A1784" t="s">
        <v>2614</v>
      </c>
      <c r="B1784">
        <v>79</v>
      </c>
      <c r="C1784">
        <v>160</v>
      </c>
      <c r="D1784">
        <v>14500000</v>
      </c>
      <c r="E1784" t="s">
        <v>24</v>
      </c>
      <c r="F1784" t="s">
        <v>55</v>
      </c>
      <c r="G1784" t="s">
        <v>54</v>
      </c>
      <c r="H1784" t="s">
        <v>58</v>
      </c>
      <c r="L1784" t="s">
        <v>2615</v>
      </c>
      <c r="M1784">
        <v>25019</v>
      </c>
      <c r="N1784">
        <v>159</v>
      </c>
      <c r="O1784" t="s">
        <v>29</v>
      </c>
      <c r="P1784" t="s">
        <v>812</v>
      </c>
      <c r="Q1784" t="s">
        <v>118</v>
      </c>
      <c r="R1784">
        <v>25000000</v>
      </c>
      <c r="S1784">
        <v>1970</v>
      </c>
      <c r="T1784">
        <v>7.5</v>
      </c>
      <c r="U1784">
        <v>2.7</v>
      </c>
      <c r="V1784">
        <v>-10500000</v>
      </c>
      <c r="W1784" t="s">
        <v>38</v>
      </c>
    </row>
    <row r="1785" spans="1:23" x14ac:dyDescent="0.3">
      <c r="A1785" t="s">
        <v>2616</v>
      </c>
      <c r="B1785">
        <v>33</v>
      </c>
      <c r="C1785">
        <v>93</v>
      </c>
      <c r="D1785">
        <v>29247405</v>
      </c>
      <c r="E1785" t="s">
        <v>48</v>
      </c>
      <c r="F1785" t="s">
        <v>49</v>
      </c>
      <c r="G1785" t="s">
        <v>59</v>
      </c>
      <c r="L1785" t="s">
        <v>2617</v>
      </c>
      <c r="M1785">
        <v>28377</v>
      </c>
      <c r="N1785">
        <v>261</v>
      </c>
      <c r="O1785" t="s">
        <v>29</v>
      </c>
      <c r="P1785" t="s">
        <v>37</v>
      </c>
      <c r="Q1785" t="s">
        <v>52</v>
      </c>
      <c r="R1785">
        <v>25000000</v>
      </c>
      <c r="S1785">
        <v>1997</v>
      </c>
      <c r="T1785">
        <v>3.3</v>
      </c>
      <c r="U1785">
        <v>1.6</v>
      </c>
      <c r="V1785">
        <v>4247405</v>
      </c>
      <c r="W1785" t="s">
        <v>21</v>
      </c>
    </row>
    <row r="1786" spans="1:23" x14ac:dyDescent="0.3">
      <c r="A1786" t="s">
        <v>2618</v>
      </c>
      <c r="B1786">
        <v>83</v>
      </c>
      <c r="C1786">
        <v>88</v>
      </c>
      <c r="D1786">
        <v>25615792</v>
      </c>
      <c r="E1786" t="s">
        <v>24</v>
      </c>
      <c r="F1786" t="s">
        <v>48</v>
      </c>
      <c r="G1786" t="s">
        <v>59</v>
      </c>
      <c r="L1786" t="s">
        <v>2619</v>
      </c>
      <c r="M1786">
        <v>10161</v>
      </c>
      <c r="N1786">
        <v>50</v>
      </c>
      <c r="O1786" t="s">
        <v>29</v>
      </c>
      <c r="P1786" t="s">
        <v>30</v>
      </c>
      <c r="Q1786" t="s">
        <v>31</v>
      </c>
      <c r="R1786">
        <v>25000000</v>
      </c>
      <c r="S1786">
        <v>2009</v>
      </c>
      <c r="T1786">
        <v>3.5</v>
      </c>
      <c r="U1786">
        <v>1.5</v>
      </c>
      <c r="V1786">
        <v>615792</v>
      </c>
      <c r="W1786" t="s">
        <v>21</v>
      </c>
    </row>
    <row r="1787" spans="1:23" x14ac:dyDescent="0.3">
      <c r="A1787" t="s">
        <v>888</v>
      </c>
      <c r="B1787">
        <v>199</v>
      </c>
      <c r="C1787">
        <v>142</v>
      </c>
      <c r="D1787">
        <v>28341469</v>
      </c>
      <c r="E1787" t="s">
        <v>56</v>
      </c>
      <c r="F1787" t="s">
        <v>55</v>
      </c>
      <c r="L1787" t="s">
        <v>2620</v>
      </c>
      <c r="M1787">
        <v>1689764</v>
      </c>
      <c r="N1787">
        <v>4144</v>
      </c>
      <c r="O1787" t="s">
        <v>29</v>
      </c>
      <c r="P1787" t="s">
        <v>30</v>
      </c>
      <c r="Q1787" t="s">
        <v>213</v>
      </c>
      <c r="R1787">
        <v>25000000</v>
      </c>
      <c r="S1787">
        <v>1994</v>
      </c>
      <c r="T1787">
        <v>9.3000000000000007</v>
      </c>
      <c r="U1787">
        <v>2.4</v>
      </c>
      <c r="V1787">
        <v>3341469</v>
      </c>
      <c r="W1787" t="s">
        <v>21</v>
      </c>
    </row>
    <row r="1788" spans="1:23" x14ac:dyDescent="0.3">
      <c r="A1788" t="s">
        <v>1609</v>
      </c>
      <c r="B1788">
        <v>71</v>
      </c>
      <c r="C1788">
        <v>92</v>
      </c>
      <c r="D1788">
        <v>25590119</v>
      </c>
      <c r="E1788" t="s">
        <v>25</v>
      </c>
      <c r="F1788" t="s">
        <v>48</v>
      </c>
      <c r="G1788" t="s">
        <v>56</v>
      </c>
      <c r="L1788" t="s">
        <v>2621</v>
      </c>
      <c r="M1788">
        <v>19699</v>
      </c>
      <c r="N1788">
        <v>119</v>
      </c>
      <c r="O1788" t="s">
        <v>29</v>
      </c>
      <c r="P1788" t="s">
        <v>143</v>
      </c>
      <c r="Q1788" t="s">
        <v>52</v>
      </c>
      <c r="R1788">
        <v>21150000</v>
      </c>
      <c r="S1788">
        <v>2001</v>
      </c>
      <c r="T1788">
        <v>4.8</v>
      </c>
      <c r="U1788">
        <v>1.5</v>
      </c>
      <c r="V1788">
        <v>4440119</v>
      </c>
      <c r="W1788" t="s">
        <v>21</v>
      </c>
    </row>
    <row r="1789" spans="1:23" x14ac:dyDescent="0.3">
      <c r="A1789" t="s">
        <v>949</v>
      </c>
      <c r="B1789">
        <v>62</v>
      </c>
      <c r="C1789">
        <v>117</v>
      </c>
      <c r="D1789">
        <v>24944213</v>
      </c>
      <c r="E1789" t="s">
        <v>48</v>
      </c>
      <c r="F1789" t="s">
        <v>61</v>
      </c>
      <c r="L1789" t="s">
        <v>2622</v>
      </c>
      <c r="M1789">
        <v>63459</v>
      </c>
      <c r="N1789">
        <v>185</v>
      </c>
      <c r="O1789" t="s">
        <v>29</v>
      </c>
      <c r="P1789" t="s">
        <v>30</v>
      </c>
      <c r="Q1789" t="s">
        <v>31</v>
      </c>
      <c r="R1789">
        <v>27000000</v>
      </c>
      <c r="S1789">
        <v>1996</v>
      </c>
      <c r="T1789">
        <v>6.9</v>
      </c>
      <c r="U1789">
        <v>2</v>
      </c>
      <c r="V1789">
        <v>-2055787</v>
      </c>
      <c r="W1789" t="s">
        <v>38</v>
      </c>
    </row>
    <row r="1790" spans="1:23" x14ac:dyDescent="0.3">
      <c r="A1790" t="s">
        <v>580</v>
      </c>
      <c r="B1790">
        <v>175</v>
      </c>
      <c r="C1790">
        <v>111</v>
      </c>
      <c r="D1790">
        <v>33631221</v>
      </c>
      <c r="E1790" t="s">
        <v>56</v>
      </c>
      <c r="F1790" t="s">
        <v>55</v>
      </c>
      <c r="G1790" t="s">
        <v>35</v>
      </c>
      <c r="L1790" t="s">
        <v>2623</v>
      </c>
      <c r="M1790">
        <v>48559</v>
      </c>
      <c r="N1790">
        <v>145</v>
      </c>
      <c r="O1790" t="s">
        <v>29</v>
      </c>
      <c r="P1790" t="s">
        <v>30</v>
      </c>
      <c r="Q1790" t="s">
        <v>213</v>
      </c>
      <c r="R1790">
        <v>25000000</v>
      </c>
      <c r="S1790">
        <v>2014</v>
      </c>
      <c r="T1790">
        <v>6</v>
      </c>
      <c r="U1790">
        <v>1.8</v>
      </c>
      <c r="V1790">
        <v>8631221</v>
      </c>
      <c r="W1790" t="s">
        <v>21</v>
      </c>
    </row>
    <row r="1791" spans="1:23" x14ac:dyDescent="0.3">
      <c r="A1791" t="s">
        <v>2624</v>
      </c>
      <c r="B1791">
        <v>322</v>
      </c>
      <c r="C1791">
        <v>121</v>
      </c>
      <c r="D1791">
        <v>37738400</v>
      </c>
      <c r="E1791" t="s">
        <v>55</v>
      </c>
      <c r="L1791" t="s">
        <v>2625</v>
      </c>
      <c r="M1791">
        <v>67797</v>
      </c>
      <c r="N1791">
        <v>285</v>
      </c>
      <c r="O1791" t="s">
        <v>29</v>
      </c>
      <c r="P1791" t="s">
        <v>30</v>
      </c>
      <c r="Q1791" t="s">
        <v>213</v>
      </c>
      <c r="R1791">
        <v>25000000</v>
      </c>
      <c r="S1791">
        <v>2013</v>
      </c>
      <c r="T1791">
        <v>7.3</v>
      </c>
      <c r="U1791">
        <v>2</v>
      </c>
      <c r="V1791">
        <v>12738400</v>
      </c>
      <c r="W1791" t="s">
        <v>21</v>
      </c>
    </row>
    <row r="1792" spans="1:23" x14ac:dyDescent="0.3">
      <c r="A1792" t="s">
        <v>2626</v>
      </c>
      <c r="B1792">
        <v>112</v>
      </c>
      <c r="C1792">
        <v>107</v>
      </c>
      <c r="D1792">
        <v>21835784</v>
      </c>
      <c r="E1792" t="s">
        <v>48</v>
      </c>
      <c r="F1792" t="s">
        <v>55</v>
      </c>
      <c r="G1792" t="s">
        <v>44</v>
      </c>
      <c r="L1792" t="s">
        <v>2627</v>
      </c>
      <c r="M1792">
        <v>58297</v>
      </c>
      <c r="N1792">
        <v>161</v>
      </c>
      <c r="O1792" t="s">
        <v>29</v>
      </c>
      <c r="P1792" t="s">
        <v>30</v>
      </c>
      <c r="Q1792" t="s">
        <v>31</v>
      </c>
      <c r="R1792">
        <v>30000000</v>
      </c>
      <c r="S1792">
        <v>2005</v>
      </c>
      <c r="T1792">
        <v>6.6</v>
      </c>
      <c r="U1792">
        <v>1.8</v>
      </c>
      <c r="V1792">
        <v>-8164216</v>
      </c>
      <c r="W1792" t="s">
        <v>38</v>
      </c>
    </row>
    <row r="1793" spans="1:23" x14ac:dyDescent="0.3">
      <c r="A1793" t="s">
        <v>2628</v>
      </c>
      <c r="B1793">
        <v>216</v>
      </c>
      <c r="C1793">
        <v>106</v>
      </c>
      <c r="D1793">
        <v>15785632</v>
      </c>
      <c r="E1793" t="s">
        <v>242</v>
      </c>
      <c r="F1793" t="s">
        <v>48</v>
      </c>
      <c r="G1793" t="s">
        <v>55</v>
      </c>
      <c r="H1793" t="s">
        <v>61</v>
      </c>
      <c r="L1793" t="s">
        <v>2629</v>
      </c>
      <c r="M1793">
        <v>32507</v>
      </c>
      <c r="N1793">
        <v>119</v>
      </c>
      <c r="O1793" t="s">
        <v>29</v>
      </c>
      <c r="P1793" t="s">
        <v>37</v>
      </c>
      <c r="Q1793" t="s">
        <v>31</v>
      </c>
      <c r="R1793">
        <v>23000000</v>
      </c>
      <c r="S1793">
        <v>2016</v>
      </c>
      <c r="T1793">
        <v>7.5</v>
      </c>
      <c r="U1793">
        <v>1.8</v>
      </c>
      <c r="V1793">
        <v>-7214368</v>
      </c>
      <c r="W1793" t="s">
        <v>38</v>
      </c>
    </row>
    <row r="1794" spans="1:23" x14ac:dyDescent="0.3">
      <c r="A1794" t="s">
        <v>1375</v>
      </c>
      <c r="B1794">
        <v>48</v>
      </c>
      <c r="C1794">
        <v>136</v>
      </c>
      <c r="D1794">
        <v>21554585</v>
      </c>
      <c r="E1794" t="s">
        <v>55</v>
      </c>
      <c r="F1794" t="s">
        <v>61</v>
      </c>
      <c r="L1794" t="s">
        <v>2630</v>
      </c>
      <c r="M1794">
        <v>36108</v>
      </c>
      <c r="N1794">
        <v>109</v>
      </c>
      <c r="O1794" t="s">
        <v>29</v>
      </c>
      <c r="P1794" t="s">
        <v>30</v>
      </c>
      <c r="Q1794" t="s">
        <v>213</v>
      </c>
      <c r="R1794">
        <v>25000000</v>
      </c>
      <c r="S1794">
        <v>1998</v>
      </c>
      <c r="T1794">
        <v>6.9</v>
      </c>
      <c r="U1794">
        <v>2.2999999999999998</v>
      </c>
      <c r="V1794">
        <v>-3445415</v>
      </c>
      <c r="W1794" t="s">
        <v>38</v>
      </c>
    </row>
    <row r="1795" spans="1:23" x14ac:dyDescent="0.3">
      <c r="A1795" t="s">
        <v>2631</v>
      </c>
      <c r="B1795">
        <v>44</v>
      </c>
      <c r="C1795">
        <v>97</v>
      </c>
      <c r="D1795">
        <v>22200000</v>
      </c>
      <c r="E1795" t="s">
        <v>48</v>
      </c>
      <c r="F1795" t="s">
        <v>55</v>
      </c>
      <c r="G1795" t="s">
        <v>44</v>
      </c>
      <c r="L1795" t="s">
        <v>2632</v>
      </c>
      <c r="M1795">
        <v>41310</v>
      </c>
      <c r="N1795">
        <v>117</v>
      </c>
      <c r="O1795" t="s">
        <v>29</v>
      </c>
      <c r="P1795" t="s">
        <v>30</v>
      </c>
      <c r="Q1795" t="s">
        <v>31</v>
      </c>
      <c r="R1795">
        <v>25000000</v>
      </c>
      <c r="S1795">
        <v>1994</v>
      </c>
      <c r="T1795">
        <v>6.8</v>
      </c>
      <c r="U1795">
        <v>1.6</v>
      </c>
      <c r="V1795">
        <v>-2800000</v>
      </c>
      <c r="W1795" t="s">
        <v>38</v>
      </c>
    </row>
    <row r="1796" spans="1:23" x14ac:dyDescent="0.3">
      <c r="A1796" t="s">
        <v>2633</v>
      </c>
      <c r="B1796">
        <v>213</v>
      </c>
      <c r="C1796">
        <v>97</v>
      </c>
      <c r="D1796">
        <v>23527955</v>
      </c>
      <c r="E1796" t="s">
        <v>24</v>
      </c>
      <c r="F1796" t="s">
        <v>56</v>
      </c>
      <c r="G1796" t="s">
        <v>55</v>
      </c>
      <c r="H1796" t="s">
        <v>60</v>
      </c>
      <c r="I1796" t="s">
        <v>35</v>
      </c>
      <c r="L1796" t="s">
        <v>2634</v>
      </c>
      <c r="M1796">
        <v>74691</v>
      </c>
      <c r="N1796">
        <v>165</v>
      </c>
      <c r="O1796" t="s">
        <v>29</v>
      </c>
      <c r="P1796" t="s">
        <v>30</v>
      </c>
      <c r="Q1796" t="s">
        <v>31</v>
      </c>
      <c r="R1796">
        <v>25000000</v>
      </c>
      <c r="S1796">
        <v>2010</v>
      </c>
      <c r="T1796">
        <v>6.4</v>
      </c>
      <c r="U1796">
        <v>1.6</v>
      </c>
      <c r="V1796">
        <v>-1472045</v>
      </c>
      <c r="W1796" t="s">
        <v>38</v>
      </c>
    </row>
    <row r="1797" spans="1:23" x14ac:dyDescent="0.3">
      <c r="A1797" t="s">
        <v>2635</v>
      </c>
      <c r="B1797">
        <v>298</v>
      </c>
      <c r="C1797">
        <v>99</v>
      </c>
      <c r="D1797">
        <v>24042490</v>
      </c>
      <c r="E1797" t="s">
        <v>26</v>
      </c>
      <c r="F1797" t="s">
        <v>57</v>
      </c>
      <c r="G1797" t="s">
        <v>35</v>
      </c>
      <c r="L1797" t="s">
        <v>2636</v>
      </c>
      <c r="M1797">
        <v>40776</v>
      </c>
      <c r="N1797">
        <v>250</v>
      </c>
      <c r="O1797" t="s">
        <v>29</v>
      </c>
      <c r="P1797" t="s">
        <v>30</v>
      </c>
      <c r="Q1797" t="s">
        <v>213</v>
      </c>
      <c r="R1797">
        <v>25000000</v>
      </c>
      <c r="S1797">
        <v>2010</v>
      </c>
      <c r="T1797">
        <v>5.6</v>
      </c>
      <c r="U1797">
        <v>1.6</v>
      </c>
      <c r="V1797">
        <v>-957510</v>
      </c>
      <c r="W1797" t="s">
        <v>38</v>
      </c>
    </row>
    <row r="1798" spans="1:23" x14ac:dyDescent="0.3">
      <c r="A1798" t="s">
        <v>2637</v>
      </c>
      <c r="B1798">
        <v>119</v>
      </c>
      <c r="C1798">
        <v>103</v>
      </c>
      <c r="D1798">
        <v>22466994</v>
      </c>
      <c r="E1798" t="s">
        <v>24</v>
      </c>
      <c r="F1798" t="s">
        <v>56</v>
      </c>
      <c r="G1798" t="s">
        <v>35</v>
      </c>
      <c r="L1798" t="s">
        <v>58</v>
      </c>
      <c r="M1798">
        <v>72673</v>
      </c>
      <c r="N1798">
        <v>166</v>
      </c>
      <c r="O1798" t="s">
        <v>29</v>
      </c>
      <c r="P1798" t="s">
        <v>30</v>
      </c>
      <c r="Q1798" t="s">
        <v>213</v>
      </c>
      <c r="R1798">
        <v>25000000</v>
      </c>
      <c r="S1798">
        <v>2007</v>
      </c>
      <c r="T1798">
        <v>6.3</v>
      </c>
      <c r="U1798">
        <v>1.7</v>
      </c>
      <c r="V1798">
        <v>-2533006</v>
      </c>
      <c r="W1798" t="s">
        <v>38</v>
      </c>
    </row>
    <row r="1799" spans="1:23" x14ac:dyDescent="0.3">
      <c r="A1799" t="s">
        <v>1919</v>
      </c>
      <c r="B1799">
        <v>251</v>
      </c>
      <c r="C1799">
        <v>95</v>
      </c>
      <c r="D1799">
        <v>17791031</v>
      </c>
      <c r="E1799" t="s">
        <v>48</v>
      </c>
      <c r="F1799" t="s">
        <v>55</v>
      </c>
      <c r="G1799" t="s">
        <v>44</v>
      </c>
      <c r="H1799" t="s">
        <v>35</v>
      </c>
      <c r="L1799" t="s">
        <v>2638</v>
      </c>
      <c r="M1799">
        <v>109855</v>
      </c>
      <c r="N1799">
        <v>888</v>
      </c>
      <c r="O1799" t="s">
        <v>29</v>
      </c>
      <c r="P1799" t="s">
        <v>30</v>
      </c>
      <c r="Q1799" t="s">
        <v>213</v>
      </c>
      <c r="R1799">
        <v>25000000</v>
      </c>
      <c r="S1799">
        <v>2002</v>
      </c>
      <c r="T1799">
        <v>7.3</v>
      </c>
      <c r="U1799">
        <v>1.6</v>
      </c>
      <c r="V1799">
        <v>-7208969</v>
      </c>
      <c r="W1799" t="s">
        <v>38</v>
      </c>
    </row>
    <row r="1800" spans="1:23" x14ac:dyDescent="0.3">
      <c r="A1800" t="s">
        <v>2639</v>
      </c>
      <c r="B1800">
        <v>92</v>
      </c>
      <c r="C1800">
        <v>93</v>
      </c>
      <c r="D1800">
        <v>17718223</v>
      </c>
      <c r="E1800" t="s">
        <v>48</v>
      </c>
      <c r="L1800" t="s">
        <v>2640</v>
      </c>
      <c r="M1800">
        <v>162067</v>
      </c>
      <c r="N1800">
        <v>316</v>
      </c>
      <c r="O1800" t="s">
        <v>29</v>
      </c>
      <c r="P1800" t="s">
        <v>30</v>
      </c>
      <c r="Q1800" t="s">
        <v>213</v>
      </c>
      <c r="R1800">
        <v>25000000</v>
      </c>
      <c r="S1800">
        <v>2004</v>
      </c>
      <c r="T1800">
        <v>6.6</v>
      </c>
      <c r="U1800">
        <v>1.6</v>
      </c>
      <c r="V1800">
        <v>-7281777</v>
      </c>
      <c r="W1800" t="s">
        <v>38</v>
      </c>
    </row>
    <row r="1801" spans="1:23" x14ac:dyDescent="0.3">
      <c r="A1801" t="s">
        <v>2641</v>
      </c>
      <c r="B1801">
        <v>58</v>
      </c>
      <c r="C1801">
        <v>98</v>
      </c>
      <c r="D1801">
        <v>15361537</v>
      </c>
      <c r="E1801" t="s">
        <v>24</v>
      </c>
      <c r="F1801" t="s">
        <v>56</v>
      </c>
      <c r="G1801" t="s">
        <v>35</v>
      </c>
      <c r="L1801" t="s">
        <v>2642</v>
      </c>
      <c r="M1801">
        <v>12263</v>
      </c>
      <c r="N1801">
        <v>132</v>
      </c>
      <c r="O1801" t="s">
        <v>29</v>
      </c>
      <c r="P1801" t="s">
        <v>244</v>
      </c>
      <c r="Q1801" t="s">
        <v>31</v>
      </c>
      <c r="R1801">
        <v>13000000</v>
      </c>
      <c r="S1801">
        <v>2002</v>
      </c>
      <c r="T1801">
        <v>4.5999999999999996</v>
      </c>
      <c r="U1801">
        <v>1.6</v>
      </c>
      <c r="V1801">
        <v>2361537</v>
      </c>
      <c r="W1801" t="s">
        <v>21</v>
      </c>
    </row>
    <row r="1802" spans="1:23" x14ac:dyDescent="0.3">
      <c r="A1802" t="s">
        <v>301</v>
      </c>
      <c r="B1802">
        <v>73</v>
      </c>
      <c r="C1802">
        <v>90</v>
      </c>
      <c r="D1802">
        <v>16647384</v>
      </c>
      <c r="E1802" t="s">
        <v>25</v>
      </c>
      <c r="F1802" t="s">
        <v>48</v>
      </c>
      <c r="G1802" t="s">
        <v>49</v>
      </c>
      <c r="H1802" t="s">
        <v>44</v>
      </c>
      <c r="L1802" t="s">
        <v>2643</v>
      </c>
      <c r="M1802">
        <v>8398</v>
      </c>
      <c r="N1802">
        <v>56</v>
      </c>
      <c r="O1802" t="s">
        <v>29</v>
      </c>
      <c r="P1802" t="s">
        <v>30</v>
      </c>
      <c r="Q1802" t="s">
        <v>52</v>
      </c>
      <c r="R1802">
        <v>26000000</v>
      </c>
      <c r="S1802">
        <v>2006</v>
      </c>
      <c r="T1802">
        <v>5.0999999999999996</v>
      </c>
      <c r="U1802">
        <v>1.5</v>
      </c>
      <c r="V1802">
        <v>-9352616</v>
      </c>
      <c r="W1802" t="s">
        <v>38</v>
      </c>
    </row>
    <row r="1803" spans="1:23" x14ac:dyDescent="0.3">
      <c r="A1803" t="s">
        <v>2644</v>
      </c>
      <c r="B1803">
        <v>28</v>
      </c>
      <c r="C1803">
        <v>107</v>
      </c>
      <c r="D1803">
        <v>16118077</v>
      </c>
      <c r="E1803" t="s">
        <v>55</v>
      </c>
      <c r="L1803" t="s">
        <v>2645</v>
      </c>
      <c r="M1803">
        <v>5817</v>
      </c>
      <c r="N1803">
        <v>37</v>
      </c>
      <c r="O1803" t="s">
        <v>29</v>
      </c>
      <c r="P1803" t="s">
        <v>30</v>
      </c>
      <c r="Q1803" t="s">
        <v>213</v>
      </c>
      <c r="R1803">
        <v>25000000</v>
      </c>
      <c r="S1803">
        <v>1988</v>
      </c>
      <c r="T1803">
        <v>5.6</v>
      </c>
      <c r="U1803">
        <v>1.8</v>
      </c>
      <c r="V1803">
        <v>-8881923</v>
      </c>
      <c r="W1803" t="s">
        <v>38</v>
      </c>
    </row>
    <row r="1804" spans="1:23" x14ac:dyDescent="0.3">
      <c r="A1804" t="s">
        <v>2646</v>
      </c>
      <c r="B1804">
        <v>19</v>
      </c>
      <c r="C1804">
        <v>90</v>
      </c>
      <c r="D1804">
        <v>15091542</v>
      </c>
      <c r="E1804" t="s">
        <v>25</v>
      </c>
      <c r="F1804" t="s">
        <v>49</v>
      </c>
      <c r="G1804" t="s">
        <v>26</v>
      </c>
      <c r="H1804" t="s">
        <v>50</v>
      </c>
      <c r="L1804" t="s">
        <v>2647</v>
      </c>
      <c r="M1804">
        <v>4086</v>
      </c>
      <c r="N1804">
        <v>22</v>
      </c>
      <c r="O1804" t="s">
        <v>2648</v>
      </c>
      <c r="P1804" t="s">
        <v>37</v>
      </c>
      <c r="Q1804" t="s">
        <v>118</v>
      </c>
      <c r="R1804">
        <v>25000000</v>
      </c>
      <c r="S1804">
        <v>1996</v>
      </c>
      <c r="T1804">
        <v>5.3</v>
      </c>
      <c r="U1804">
        <v>1.5</v>
      </c>
      <c r="V1804">
        <v>-9908458</v>
      </c>
      <c r="W1804" t="s">
        <v>38</v>
      </c>
    </row>
    <row r="1805" spans="1:23" x14ac:dyDescent="0.3">
      <c r="A1805" t="s">
        <v>2649</v>
      </c>
      <c r="B1805">
        <v>287</v>
      </c>
      <c r="C1805">
        <v>115</v>
      </c>
      <c r="D1805">
        <v>15045676</v>
      </c>
      <c r="E1805" t="s">
        <v>55</v>
      </c>
      <c r="F1805" t="s">
        <v>26</v>
      </c>
      <c r="G1805" t="s">
        <v>60</v>
      </c>
      <c r="H1805" t="s">
        <v>35</v>
      </c>
      <c r="L1805" t="s">
        <v>2650</v>
      </c>
      <c r="M1805">
        <v>76303</v>
      </c>
      <c r="N1805">
        <v>376</v>
      </c>
      <c r="O1805" t="s">
        <v>29</v>
      </c>
      <c r="P1805" t="s">
        <v>30</v>
      </c>
      <c r="Q1805" t="s">
        <v>31</v>
      </c>
      <c r="R1805">
        <v>16000000</v>
      </c>
      <c r="S1805">
        <v>2009</v>
      </c>
      <c r="T1805">
        <v>5.6</v>
      </c>
      <c r="U1805">
        <v>1.9</v>
      </c>
      <c r="V1805">
        <v>-954324</v>
      </c>
      <c r="W1805" t="s">
        <v>38</v>
      </c>
    </row>
    <row r="1806" spans="1:23" x14ac:dyDescent="0.3">
      <c r="A1806" t="s">
        <v>2651</v>
      </c>
      <c r="B1806">
        <v>233</v>
      </c>
      <c r="C1806">
        <v>93</v>
      </c>
      <c r="D1806">
        <v>17427926</v>
      </c>
      <c r="E1806" t="s">
        <v>57</v>
      </c>
      <c r="L1806" t="s">
        <v>2652</v>
      </c>
      <c r="M1806">
        <v>60062</v>
      </c>
      <c r="N1806">
        <v>351</v>
      </c>
      <c r="O1806" t="s">
        <v>29</v>
      </c>
      <c r="P1806" t="s">
        <v>30</v>
      </c>
      <c r="Q1806" t="s">
        <v>213</v>
      </c>
      <c r="R1806">
        <v>8000000</v>
      </c>
      <c r="S1806">
        <v>2008</v>
      </c>
      <c r="T1806">
        <v>5.9</v>
      </c>
      <c r="U1806">
        <v>1.6</v>
      </c>
      <c r="V1806">
        <v>9427926</v>
      </c>
      <c r="W1806" t="s">
        <v>21</v>
      </c>
    </row>
    <row r="1807" spans="1:23" x14ac:dyDescent="0.3">
      <c r="A1807" t="s">
        <v>2653</v>
      </c>
      <c r="B1807">
        <v>86</v>
      </c>
      <c r="C1807">
        <v>99</v>
      </c>
      <c r="D1807">
        <v>14983572</v>
      </c>
      <c r="E1807" t="s">
        <v>48</v>
      </c>
      <c r="F1807" t="s">
        <v>55</v>
      </c>
      <c r="G1807" t="s">
        <v>44</v>
      </c>
      <c r="L1807" t="s">
        <v>2654</v>
      </c>
      <c r="M1807">
        <v>9361</v>
      </c>
      <c r="N1807">
        <v>162</v>
      </c>
      <c r="O1807" t="s">
        <v>29</v>
      </c>
      <c r="P1807" t="s">
        <v>30</v>
      </c>
      <c r="Q1807" t="s">
        <v>31</v>
      </c>
      <c r="R1807">
        <v>25000000</v>
      </c>
      <c r="S1807">
        <v>2000</v>
      </c>
      <c r="T1807">
        <v>4.7</v>
      </c>
      <c r="U1807">
        <v>1.6</v>
      </c>
      <c r="V1807">
        <v>-10016428</v>
      </c>
      <c r="W1807" t="s">
        <v>38</v>
      </c>
    </row>
    <row r="1808" spans="1:23" x14ac:dyDescent="0.3">
      <c r="A1808" t="s">
        <v>1715</v>
      </c>
      <c r="B1808">
        <v>160</v>
      </c>
      <c r="C1808">
        <v>107</v>
      </c>
      <c r="D1808">
        <v>14637490</v>
      </c>
      <c r="E1808" t="s">
        <v>57</v>
      </c>
      <c r="F1808" t="s">
        <v>60</v>
      </c>
      <c r="G1808" t="s">
        <v>35</v>
      </c>
      <c r="L1808" t="s">
        <v>2655</v>
      </c>
      <c r="M1808">
        <v>16411</v>
      </c>
      <c r="N1808">
        <v>136</v>
      </c>
      <c r="O1808" t="s">
        <v>29</v>
      </c>
      <c r="P1808" t="s">
        <v>30</v>
      </c>
      <c r="Q1808" t="s">
        <v>213</v>
      </c>
      <c r="R1808">
        <v>25000000</v>
      </c>
      <c r="S1808">
        <v>2010</v>
      </c>
      <c r="T1808">
        <v>4.8</v>
      </c>
      <c r="U1808">
        <v>1.8</v>
      </c>
      <c r="V1808">
        <v>-10362510</v>
      </c>
      <c r="W1808" t="s">
        <v>38</v>
      </c>
    </row>
    <row r="1809" spans="1:23" x14ac:dyDescent="0.3">
      <c r="A1809" t="s">
        <v>2019</v>
      </c>
      <c r="B1809">
        <v>126</v>
      </c>
      <c r="C1809">
        <v>110</v>
      </c>
      <c r="D1809">
        <v>14589444</v>
      </c>
      <c r="E1809" t="s">
        <v>48</v>
      </c>
      <c r="F1809" t="s">
        <v>55</v>
      </c>
      <c r="G1809" t="s">
        <v>44</v>
      </c>
      <c r="L1809" t="s">
        <v>2656</v>
      </c>
      <c r="M1809">
        <v>171151</v>
      </c>
      <c r="N1809">
        <v>513</v>
      </c>
      <c r="O1809" t="s">
        <v>29</v>
      </c>
      <c r="P1809" t="s">
        <v>30</v>
      </c>
      <c r="Q1809" t="s">
        <v>213</v>
      </c>
      <c r="R1809">
        <v>25000000</v>
      </c>
      <c r="S1809">
        <v>2004</v>
      </c>
      <c r="T1809">
        <v>6.8</v>
      </c>
      <c r="U1809">
        <v>1.8</v>
      </c>
      <c r="V1809">
        <v>-10410556</v>
      </c>
      <c r="W1809" t="s">
        <v>38</v>
      </c>
    </row>
    <row r="1810" spans="1:23" x14ac:dyDescent="0.3">
      <c r="A1810" t="s">
        <v>2657</v>
      </c>
      <c r="B1810">
        <v>50</v>
      </c>
      <c r="C1810">
        <v>101</v>
      </c>
      <c r="D1810">
        <v>14095303</v>
      </c>
      <c r="E1810" t="s">
        <v>24</v>
      </c>
      <c r="F1810" t="s">
        <v>56</v>
      </c>
      <c r="G1810" t="s">
        <v>60</v>
      </c>
      <c r="H1810" t="s">
        <v>44</v>
      </c>
      <c r="I1810" t="s">
        <v>35</v>
      </c>
      <c r="L1810" t="s">
        <v>2658</v>
      </c>
      <c r="M1810">
        <v>15814</v>
      </c>
      <c r="N1810">
        <v>68</v>
      </c>
      <c r="O1810" t="s">
        <v>29</v>
      </c>
      <c r="P1810" t="s">
        <v>30</v>
      </c>
      <c r="Q1810" t="s">
        <v>213</v>
      </c>
      <c r="R1810">
        <v>25000000</v>
      </c>
      <c r="S1810">
        <v>1996</v>
      </c>
      <c r="T1810">
        <v>5.4</v>
      </c>
      <c r="U1810">
        <v>1.7</v>
      </c>
      <c r="V1810">
        <v>-10904697</v>
      </c>
      <c r="W1810" t="s">
        <v>38</v>
      </c>
    </row>
    <row r="1811" spans="1:23" x14ac:dyDescent="0.3">
      <c r="A1811" t="s">
        <v>2659</v>
      </c>
      <c r="B1811">
        <v>52</v>
      </c>
      <c r="C1811">
        <v>85</v>
      </c>
      <c r="D1811">
        <v>13973532</v>
      </c>
      <c r="E1811" t="s">
        <v>48</v>
      </c>
      <c r="F1811" t="s">
        <v>56</v>
      </c>
      <c r="L1811" t="s">
        <v>2660</v>
      </c>
      <c r="M1811">
        <v>11211</v>
      </c>
      <c r="N1811">
        <v>92</v>
      </c>
      <c r="O1811" t="s">
        <v>29</v>
      </c>
      <c r="P1811" t="s">
        <v>30</v>
      </c>
      <c r="Q1811" t="s">
        <v>31</v>
      </c>
      <c r="R1811">
        <v>25000000</v>
      </c>
      <c r="S1811">
        <v>2002</v>
      </c>
      <c r="T1811">
        <v>5.0999999999999996</v>
      </c>
      <c r="U1811">
        <v>1.4</v>
      </c>
      <c r="V1811">
        <v>-11026468</v>
      </c>
      <c r="W1811" t="s">
        <v>38</v>
      </c>
    </row>
    <row r="1812" spans="1:23" x14ac:dyDescent="0.3">
      <c r="A1812" t="s">
        <v>1377</v>
      </c>
      <c r="B1812">
        <v>260</v>
      </c>
      <c r="C1812">
        <v>132</v>
      </c>
      <c r="D1812">
        <v>1865774</v>
      </c>
      <c r="E1812" t="s">
        <v>242</v>
      </c>
      <c r="F1812" t="s">
        <v>56</v>
      </c>
      <c r="G1812" t="s">
        <v>55</v>
      </c>
      <c r="H1812" t="s">
        <v>54</v>
      </c>
      <c r="I1812" t="s">
        <v>35</v>
      </c>
      <c r="L1812" t="s">
        <v>2661</v>
      </c>
      <c r="M1812">
        <v>87682</v>
      </c>
      <c r="N1812">
        <v>174</v>
      </c>
      <c r="O1812" t="s">
        <v>29</v>
      </c>
      <c r="P1812" t="s">
        <v>37</v>
      </c>
      <c r="Q1812" t="s">
        <v>213</v>
      </c>
      <c r="R1812">
        <v>30000000</v>
      </c>
      <c r="S1812">
        <v>2015</v>
      </c>
      <c r="T1812">
        <v>7</v>
      </c>
      <c r="U1812">
        <v>2.2000000000000002</v>
      </c>
      <c r="V1812">
        <v>-28134226</v>
      </c>
      <c r="W1812" t="s">
        <v>38</v>
      </c>
    </row>
    <row r="1813" spans="1:23" x14ac:dyDescent="0.3">
      <c r="A1813" t="s">
        <v>1586</v>
      </c>
      <c r="B1813">
        <v>231</v>
      </c>
      <c r="C1813">
        <v>90</v>
      </c>
      <c r="D1813">
        <v>18860403</v>
      </c>
      <c r="E1813" t="s">
        <v>57</v>
      </c>
      <c r="F1813" t="s">
        <v>35</v>
      </c>
      <c r="L1813" t="s">
        <v>2662</v>
      </c>
      <c r="M1813">
        <v>20823</v>
      </c>
      <c r="N1813">
        <v>130</v>
      </c>
      <c r="O1813" t="s">
        <v>29</v>
      </c>
      <c r="P1813" t="s">
        <v>30</v>
      </c>
      <c r="Q1813" t="s">
        <v>31</v>
      </c>
      <c r="R1813">
        <v>25000000</v>
      </c>
      <c r="S1813">
        <v>2011</v>
      </c>
      <c r="T1813">
        <v>4</v>
      </c>
      <c r="U1813">
        <v>1.5</v>
      </c>
      <c r="V1813">
        <v>-6139597</v>
      </c>
      <c r="W1813" t="s">
        <v>38</v>
      </c>
    </row>
    <row r="1814" spans="1:23" x14ac:dyDescent="0.3">
      <c r="A1814" t="s">
        <v>1271</v>
      </c>
      <c r="B1814">
        <v>99</v>
      </c>
      <c r="C1814">
        <v>145</v>
      </c>
      <c r="D1814">
        <v>13038660</v>
      </c>
      <c r="E1814" t="s">
        <v>55</v>
      </c>
      <c r="L1814" t="s">
        <v>2663</v>
      </c>
      <c r="M1814">
        <v>16995</v>
      </c>
      <c r="N1814">
        <v>163</v>
      </c>
      <c r="O1814" t="s">
        <v>29</v>
      </c>
      <c r="P1814" t="s">
        <v>30</v>
      </c>
      <c r="Q1814" t="s">
        <v>213</v>
      </c>
      <c r="R1814">
        <v>25000000</v>
      </c>
      <c r="S1814">
        <v>1999</v>
      </c>
      <c r="T1814">
        <v>7.3</v>
      </c>
      <c r="U1814">
        <v>2.4</v>
      </c>
      <c r="V1814">
        <v>-11961340</v>
      </c>
      <c r="W1814" t="s">
        <v>38</v>
      </c>
    </row>
    <row r="1815" spans="1:23" x14ac:dyDescent="0.3">
      <c r="A1815" t="s">
        <v>745</v>
      </c>
      <c r="B1815">
        <v>159</v>
      </c>
      <c r="C1815">
        <v>110</v>
      </c>
      <c r="D1815">
        <v>28831145</v>
      </c>
      <c r="E1815" t="s">
        <v>55</v>
      </c>
      <c r="F1815" t="s">
        <v>61</v>
      </c>
      <c r="L1815" t="s">
        <v>2664</v>
      </c>
      <c r="M1815">
        <v>39357</v>
      </c>
      <c r="N1815">
        <v>113</v>
      </c>
      <c r="O1815" t="s">
        <v>29</v>
      </c>
      <c r="P1815" t="s">
        <v>30</v>
      </c>
      <c r="Q1815" t="s">
        <v>213</v>
      </c>
      <c r="R1815">
        <v>25000000</v>
      </c>
      <c r="S1815">
        <v>2014</v>
      </c>
      <c r="T1815">
        <v>6.8</v>
      </c>
      <c r="U1815">
        <v>1.8</v>
      </c>
      <c r="V1815">
        <v>3831145</v>
      </c>
      <c r="W1815" t="s">
        <v>21</v>
      </c>
    </row>
    <row r="1816" spans="1:23" x14ac:dyDescent="0.3">
      <c r="A1816" t="s">
        <v>1097</v>
      </c>
      <c r="B1816">
        <v>199</v>
      </c>
      <c r="C1816">
        <v>122</v>
      </c>
      <c r="D1816">
        <v>11538204</v>
      </c>
      <c r="E1816" t="s">
        <v>56</v>
      </c>
      <c r="F1816" t="s">
        <v>55</v>
      </c>
      <c r="G1816" t="s">
        <v>54</v>
      </c>
      <c r="L1816" t="s">
        <v>2665</v>
      </c>
      <c r="M1816">
        <v>23696</v>
      </c>
      <c r="N1816">
        <v>135</v>
      </c>
      <c r="O1816" t="s">
        <v>29</v>
      </c>
      <c r="P1816" t="s">
        <v>30</v>
      </c>
      <c r="Q1816" t="s">
        <v>31</v>
      </c>
      <c r="R1816">
        <v>25000000</v>
      </c>
      <c r="S1816">
        <v>2010</v>
      </c>
      <c r="T1816">
        <v>7</v>
      </c>
      <c r="U1816">
        <v>2</v>
      </c>
      <c r="V1816">
        <v>-13461796</v>
      </c>
      <c r="W1816" t="s">
        <v>38</v>
      </c>
    </row>
    <row r="1817" spans="1:23" x14ac:dyDescent="0.3">
      <c r="A1817" t="s">
        <v>1671</v>
      </c>
      <c r="B1817">
        <v>119</v>
      </c>
      <c r="C1817">
        <v>107</v>
      </c>
      <c r="D1817">
        <v>11008432</v>
      </c>
      <c r="E1817" t="s">
        <v>242</v>
      </c>
      <c r="F1817" t="s">
        <v>55</v>
      </c>
      <c r="G1817" t="s">
        <v>61</v>
      </c>
      <c r="L1817" t="s">
        <v>2666</v>
      </c>
      <c r="M1817">
        <v>43903</v>
      </c>
      <c r="N1817">
        <v>194</v>
      </c>
      <c r="O1817" t="s">
        <v>29</v>
      </c>
      <c r="P1817" t="s">
        <v>30</v>
      </c>
      <c r="Q1817" t="s">
        <v>31</v>
      </c>
      <c r="R1817">
        <v>25000000</v>
      </c>
      <c r="S1817">
        <v>2005</v>
      </c>
      <c r="T1817">
        <v>7.1</v>
      </c>
      <c r="U1817">
        <v>1.8</v>
      </c>
      <c r="V1817">
        <v>-13991568</v>
      </c>
      <c r="W1817" t="s">
        <v>38</v>
      </c>
    </row>
    <row r="1818" spans="1:23" x14ac:dyDescent="0.3">
      <c r="A1818" t="s">
        <v>2667</v>
      </c>
      <c r="B1818">
        <v>120</v>
      </c>
      <c r="C1818">
        <v>127</v>
      </c>
      <c r="D1818">
        <v>12188642</v>
      </c>
      <c r="E1818" t="s">
        <v>242</v>
      </c>
      <c r="F1818" t="s">
        <v>55</v>
      </c>
      <c r="G1818" t="s">
        <v>54</v>
      </c>
      <c r="L1818" t="s">
        <v>2668</v>
      </c>
      <c r="M1818">
        <v>21098</v>
      </c>
      <c r="N1818">
        <v>56</v>
      </c>
      <c r="O1818" t="s">
        <v>29</v>
      </c>
      <c r="P1818" t="s">
        <v>2669</v>
      </c>
      <c r="Q1818" t="s">
        <v>31</v>
      </c>
      <c r="R1818">
        <v>26000000</v>
      </c>
      <c r="S1818">
        <v>2015</v>
      </c>
      <c r="T1818">
        <v>6.9</v>
      </c>
      <c r="U1818">
        <v>2.1</v>
      </c>
      <c r="V1818">
        <v>-13811358</v>
      </c>
      <c r="W1818" t="s">
        <v>38</v>
      </c>
    </row>
    <row r="1819" spans="1:23" x14ac:dyDescent="0.3">
      <c r="A1819" t="s">
        <v>1462</v>
      </c>
      <c r="B1819">
        <v>180</v>
      </c>
      <c r="C1819">
        <v>99</v>
      </c>
      <c r="D1819">
        <v>11100000</v>
      </c>
      <c r="E1819" t="s">
        <v>24</v>
      </c>
      <c r="F1819" t="s">
        <v>25</v>
      </c>
      <c r="G1819" t="s">
        <v>48</v>
      </c>
      <c r="H1819" t="s">
        <v>26</v>
      </c>
      <c r="L1819" t="s">
        <v>2670</v>
      </c>
      <c r="M1819">
        <v>92464</v>
      </c>
      <c r="N1819">
        <v>331</v>
      </c>
      <c r="O1819" t="s">
        <v>29</v>
      </c>
      <c r="P1819" t="s">
        <v>30</v>
      </c>
      <c r="Q1819" t="s">
        <v>31</v>
      </c>
      <c r="R1819">
        <v>25000000</v>
      </c>
      <c r="S1819">
        <v>1986</v>
      </c>
      <c r="T1819">
        <v>7.3</v>
      </c>
      <c r="U1819">
        <v>1.6</v>
      </c>
      <c r="V1819">
        <v>-13900000</v>
      </c>
      <c r="W1819" t="s">
        <v>38</v>
      </c>
    </row>
    <row r="1820" spans="1:23" x14ac:dyDescent="0.3">
      <c r="A1820" t="s">
        <v>2337</v>
      </c>
      <c r="B1820">
        <v>317</v>
      </c>
      <c r="C1820">
        <v>140</v>
      </c>
      <c r="D1820">
        <v>13651662</v>
      </c>
      <c r="E1820" t="s">
        <v>55</v>
      </c>
      <c r="F1820" t="s">
        <v>61</v>
      </c>
      <c r="L1820" t="s">
        <v>2671</v>
      </c>
      <c r="M1820">
        <v>332276</v>
      </c>
      <c r="N1820">
        <v>514</v>
      </c>
      <c r="O1820" t="s">
        <v>29</v>
      </c>
      <c r="P1820" t="s">
        <v>30</v>
      </c>
      <c r="Q1820" t="s">
        <v>31</v>
      </c>
      <c r="R1820">
        <v>25000000</v>
      </c>
      <c r="S1820">
        <v>2011</v>
      </c>
      <c r="T1820">
        <v>8.1999999999999993</v>
      </c>
      <c r="U1820">
        <v>2.2999999999999998</v>
      </c>
      <c r="V1820">
        <v>-11348338</v>
      </c>
      <c r="W1820" t="s">
        <v>38</v>
      </c>
    </row>
    <row r="1821" spans="1:23" x14ac:dyDescent="0.3">
      <c r="A1821" t="s">
        <v>1367</v>
      </c>
      <c r="B1821">
        <v>44</v>
      </c>
      <c r="C1821">
        <v>133</v>
      </c>
      <c r="D1821">
        <v>11030963</v>
      </c>
      <c r="E1821" t="s">
        <v>242</v>
      </c>
      <c r="F1821" t="s">
        <v>55</v>
      </c>
      <c r="G1821" t="s">
        <v>35</v>
      </c>
      <c r="H1821" t="s">
        <v>58</v>
      </c>
      <c r="L1821" t="s">
        <v>2672</v>
      </c>
      <c r="M1821">
        <v>24145</v>
      </c>
      <c r="N1821">
        <v>93</v>
      </c>
      <c r="O1821" t="s">
        <v>29</v>
      </c>
      <c r="P1821" t="s">
        <v>37</v>
      </c>
      <c r="Q1821" t="s">
        <v>213</v>
      </c>
      <c r="R1821">
        <v>28000000</v>
      </c>
      <c r="S1821">
        <v>1996</v>
      </c>
      <c r="T1821">
        <v>7.1</v>
      </c>
      <c r="U1821">
        <v>2.2000000000000002</v>
      </c>
      <c r="V1821">
        <v>-16969037</v>
      </c>
      <c r="W1821" t="s">
        <v>38</v>
      </c>
    </row>
    <row r="1822" spans="1:23" x14ac:dyDescent="0.3">
      <c r="A1822" t="s">
        <v>1295</v>
      </c>
      <c r="B1822">
        <v>22</v>
      </c>
      <c r="C1822">
        <v>271</v>
      </c>
      <c r="D1822">
        <v>10769960</v>
      </c>
      <c r="E1822" t="s">
        <v>55</v>
      </c>
      <c r="F1822" t="s">
        <v>54</v>
      </c>
      <c r="G1822" t="s">
        <v>58</v>
      </c>
      <c r="L1822" t="s">
        <v>2673</v>
      </c>
      <c r="M1822">
        <v>21940</v>
      </c>
      <c r="N1822">
        <v>256</v>
      </c>
      <c r="O1822" t="s">
        <v>29</v>
      </c>
      <c r="P1822" t="s">
        <v>30</v>
      </c>
      <c r="Q1822" t="s">
        <v>52</v>
      </c>
      <c r="R1822">
        <v>25000000</v>
      </c>
      <c r="S1822">
        <v>1993</v>
      </c>
      <c r="T1822">
        <v>7.7</v>
      </c>
      <c r="U1822">
        <v>4.5</v>
      </c>
      <c r="V1822">
        <v>-14230040</v>
      </c>
      <c r="W1822" t="s">
        <v>38</v>
      </c>
    </row>
    <row r="1823" spans="1:23" x14ac:dyDescent="0.3">
      <c r="A1823" t="s">
        <v>2289</v>
      </c>
      <c r="B1823">
        <v>143</v>
      </c>
      <c r="C1823">
        <v>112</v>
      </c>
      <c r="D1823">
        <v>10911750</v>
      </c>
      <c r="E1823" t="s">
        <v>55</v>
      </c>
      <c r="F1823" t="s">
        <v>58</v>
      </c>
      <c r="L1823" t="s">
        <v>2674</v>
      </c>
      <c r="M1823">
        <v>17757</v>
      </c>
      <c r="N1823">
        <v>99</v>
      </c>
      <c r="O1823" t="s">
        <v>29</v>
      </c>
      <c r="P1823" t="s">
        <v>30</v>
      </c>
      <c r="Q1823" t="s">
        <v>213</v>
      </c>
      <c r="R1823">
        <v>25000000</v>
      </c>
      <c r="S1823">
        <v>2008</v>
      </c>
      <c r="T1823">
        <v>6.5</v>
      </c>
      <c r="U1823">
        <v>1.9</v>
      </c>
      <c r="V1823">
        <v>-14088250</v>
      </c>
      <c r="W1823" t="s">
        <v>38</v>
      </c>
    </row>
    <row r="1824" spans="1:23" x14ac:dyDescent="0.3">
      <c r="A1824" t="s">
        <v>1409</v>
      </c>
      <c r="B1824">
        <v>72</v>
      </c>
      <c r="C1824">
        <v>99</v>
      </c>
      <c r="D1824">
        <v>10719367</v>
      </c>
      <c r="E1824" t="s">
        <v>55</v>
      </c>
      <c r="F1824" t="s">
        <v>59</v>
      </c>
      <c r="G1824" t="s">
        <v>60</v>
      </c>
      <c r="H1824" t="s">
        <v>44</v>
      </c>
      <c r="I1824" t="s">
        <v>35</v>
      </c>
      <c r="L1824" t="s">
        <v>2675</v>
      </c>
      <c r="M1824">
        <v>7909</v>
      </c>
      <c r="N1824">
        <v>157</v>
      </c>
      <c r="O1824" t="s">
        <v>29</v>
      </c>
      <c r="P1824" t="s">
        <v>30</v>
      </c>
      <c r="Q1824" t="s">
        <v>31</v>
      </c>
      <c r="R1824">
        <v>25000000</v>
      </c>
      <c r="S1824">
        <v>2002</v>
      </c>
      <c r="T1824">
        <v>4.9000000000000004</v>
      </c>
      <c r="U1824">
        <v>1.6</v>
      </c>
      <c r="V1824">
        <v>-14280633</v>
      </c>
      <c r="W1824" t="s">
        <v>38</v>
      </c>
    </row>
    <row r="1825" spans="1:23" x14ac:dyDescent="0.3">
      <c r="A1825" t="s">
        <v>2676</v>
      </c>
      <c r="B1825">
        <v>70</v>
      </c>
      <c r="C1825">
        <v>100</v>
      </c>
      <c r="D1825">
        <v>10114315</v>
      </c>
      <c r="E1825" t="s">
        <v>55</v>
      </c>
      <c r="F1825" t="s">
        <v>60</v>
      </c>
      <c r="G1825" t="s">
        <v>35</v>
      </c>
      <c r="L1825" t="s">
        <v>2677</v>
      </c>
      <c r="M1825">
        <v>18693</v>
      </c>
      <c r="N1825">
        <v>187</v>
      </c>
      <c r="O1825" t="s">
        <v>29</v>
      </c>
      <c r="P1825" t="s">
        <v>30</v>
      </c>
      <c r="Q1825" t="s">
        <v>31</v>
      </c>
      <c r="R1825">
        <v>25000000</v>
      </c>
      <c r="S1825">
        <v>1999</v>
      </c>
      <c r="T1825">
        <v>6.4</v>
      </c>
      <c r="U1825">
        <v>1.7</v>
      </c>
      <c r="V1825">
        <v>-14885685</v>
      </c>
      <c r="W1825" t="s">
        <v>38</v>
      </c>
    </row>
    <row r="1826" spans="1:23" x14ac:dyDescent="0.3">
      <c r="A1826" t="s">
        <v>2678</v>
      </c>
      <c r="B1826">
        <v>264</v>
      </c>
      <c r="C1826">
        <v>92</v>
      </c>
      <c r="D1826">
        <v>49122319</v>
      </c>
      <c r="E1826" t="s">
        <v>57</v>
      </c>
      <c r="F1826" t="s">
        <v>35</v>
      </c>
      <c r="L1826" t="s">
        <v>2679</v>
      </c>
      <c r="M1826">
        <v>47169</v>
      </c>
      <c r="N1826">
        <v>162</v>
      </c>
      <c r="O1826" t="s">
        <v>29</v>
      </c>
      <c r="P1826" t="s">
        <v>30</v>
      </c>
      <c r="Q1826" t="s">
        <v>31</v>
      </c>
      <c r="R1826">
        <v>14000000</v>
      </c>
      <c r="S1826">
        <v>2012</v>
      </c>
      <c r="T1826">
        <v>5.9</v>
      </c>
      <c r="U1826">
        <v>1.5</v>
      </c>
      <c r="V1826">
        <v>35122319</v>
      </c>
      <c r="W1826" t="s">
        <v>21</v>
      </c>
    </row>
    <row r="1827" spans="1:23" x14ac:dyDescent="0.3">
      <c r="A1827" t="s">
        <v>2680</v>
      </c>
      <c r="B1827">
        <v>20</v>
      </c>
      <c r="C1827">
        <v>105</v>
      </c>
      <c r="D1827">
        <v>10070000</v>
      </c>
      <c r="E1827" t="s">
        <v>48</v>
      </c>
      <c r="F1827" t="s">
        <v>55</v>
      </c>
      <c r="G1827" t="s">
        <v>44</v>
      </c>
      <c r="L1827" t="s">
        <v>2681</v>
      </c>
      <c r="M1827">
        <v>5668</v>
      </c>
      <c r="N1827">
        <v>50</v>
      </c>
      <c r="O1827" t="s">
        <v>29</v>
      </c>
      <c r="P1827" t="s">
        <v>30</v>
      </c>
      <c r="Q1827" t="s">
        <v>31</v>
      </c>
      <c r="R1827">
        <v>25000000</v>
      </c>
      <c r="S1827">
        <v>1996</v>
      </c>
      <c r="T1827">
        <v>6.2</v>
      </c>
      <c r="U1827">
        <v>1.8</v>
      </c>
      <c r="V1827">
        <v>-14930000</v>
      </c>
      <c r="W1827" t="s">
        <v>38</v>
      </c>
    </row>
    <row r="1828" spans="1:23" x14ac:dyDescent="0.3">
      <c r="A1828" t="s">
        <v>1183</v>
      </c>
      <c r="B1828">
        <v>190</v>
      </c>
      <c r="C1828">
        <v>110</v>
      </c>
      <c r="D1828">
        <v>10324441</v>
      </c>
      <c r="E1828" t="s">
        <v>24</v>
      </c>
      <c r="F1828" t="s">
        <v>55</v>
      </c>
      <c r="G1828" t="s">
        <v>35</v>
      </c>
      <c r="L1828" t="s">
        <v>2682</v>
      </c>
      <c r="M1828">
        <v>27117</v>
      </c>
      <c r="N1828">
        <v>140</v>
      </c>
      <c r="O1828" t="s">
        <v>29</v>
      </c>
      <c r="P1828" t="s">
        <v>30</v>
      </c>
      <c r="Q1828" t="s">
        <v>213</v>
      </c>
      <c r="R1828">
        <v>25000000</v>
      </c>
      <c r="S1828">
        <v>2011</v>
      </c>
      <c r="T1828">
        <v>5.8</v>
      </c>
      <c r="U1828">
        <v>1.8</v>
      </c>
      <c r="V1828">
        <v>-14675559</v>
      </c>
      <c r="W1828" t="s">
        <v>38</v>
      </c>
    </row>
    <row r="1829" spans="1:23" x14ac:dyDescent="0.3">
      <c r="A1829" t="s">
        <v>2068</v>
      </c>
      <c r="B1829">
        <v>142</v>
      </c>
      <c r="C1829">
        <v>116</v>
      </c>
      <c r="D1829">
        <v>7156933</v>
      </c>
      <c r="E1829" t="s">
        <v>48</v>
      </c>
      <c r="F1829" t="s">
        <v>55</v>
      </c>
      <c r="L1829" t="s">
        <v>2683</v>
      </c>
      <c r="M1829">
        <v>14581</v>
      </c>
      <c r="N1829">
        <v>74</v>
      </c>
      <c r="O1829" t="s">
        <v>29</v>
      </c>
      <c r="P1829" t="s">
        <v>30</v>
      </c>
      <c r="Q1829" t="s">
        <v>213</v>
      </c>
      <c r="R1829">
        <v>25000000</v>
      </c>
      <c r="S1829">
        <v>2006</v>
      </c>
      <c r="T1829">
        <v>6.7</v>
      </c>
      <c r="U1829">
        <v>1.9</v>
      </c>
      <c r="V1829">
        <v>-17843067</v>
      </c>
      <c r="W1829" t="s">
        <v>38</v>
      </c>
    </row>
    <row r="1830" spans="1:23" x14ac:dyDescent="0.3">
      <c r="A1830" t="s">
        <v>2684</v>
      </c>
      <c r="B1830">
        <v>27</v>
      </c>
      <c r="C1830">
        <v>88</v>
      </c>
      <c r="D1830">
        <v>9286314</v>
      </c>
      <c r="E1830" t="s">
        <v>24</v>
      </c>
      <c r="F1830" t="s">
        <v>56</v>
      </c>
      <c r="G1830" t="s">
        <v>55</v>
      </c>
      <c r="H1830" t="s">
        <v>35</v>
      </c>
      <c r="L1830" t="s">
        <v>2685</v>
      </c>
      <c r="M1830">
        <v>4972</v>
      </c>
      <c r="N1830">
        <v>62</v>
      </c>
      <c r="O1830" t="s">
        <v>29</v>
      </c>
      <c r="P1830" t="s">
        <v>30</v>
      </c>
      <c r="Q1830" t="s">
        <v>213</v>
      </c>
      <c r="R1830">
        <v>17000000</v>
      </c>
      <c r="S1830">
        <v>1991</v>
      </c>
      <c r="T1830">
        <v>5.9</v>
      </c>
      <c r="U1830">
        <v>1.5</v>
      </c>
      <c r="V1830">
        <v>-7713686</v>
      </c>
      <c r="W1830" t="s">
        <v>38</v>
      </c>
    </row>
    <row r="1831" spans="1:23" x14ac:dyDescent="0.3">
      <c r="A1831" t="s">
        <v>2686</v>
      </c>
      <c r="B1831">
        <v>355</v>
      </c>
      <c r="C1831">
        <v>111</v>
      </c>
      <c r="D1831">
        <v>56692</v>
      </c>
      <c r="E1831" t="s">
        <v>25</v>
      </c>
      <c r="F1831" t="s">
        <v>55</v>
      </c>
      <c r="L1831" t="s">
        <v>2687</v>
      </c>
      <c r="M1831">
        <v>177401</v>
      </c>
      <c r="N1831">
        <v>504</v>
      </c>
      <c r="O1831" t="s">
        <v>29</v>
      </c>
      <c r="P1831" t="s">
        <v>30</v>
      </c>
      <c r="Q1831" t="s">
        <v>213</v>
      </c>
      <c r="R1831">
        <v>25000000</v>
      </c>
      <c r="S1831">
        <v>2009</v>
      </c>
      <c r="T1831">
        <v>7.3</v>
      </c>
      <c r="U1831">
        <v>1.8</v>
      </c>
      <c r="V1831">
        <v>-24943308</v>
      </c>
      <c r="W1831" t="s">
        <v>38</v>
      </c>
    </row>
    <row r="1832" spans="1:23" x14ac:dyDescent="0.3">
      <c r="A1832" t="s">
        <v>2688</v>
      </c>
      <c r="B1832">
        <v>31</v>
      </c>
      <c r="C1832">
        <v>95</v>
      </c>
      <c r="D1832">
        <v>5654777</v>
      </c>
      <c r="E1832" t="s">
        <v>24</v>
      </c>
      <c r="F1832" t="s">
        <v>48</v>
      </c>
      <c r="G1832" t="s">
        <v>56</v>
      </c>
      <c r="H1832" t="s">
        <v>55</v>
      </c>
      <c r="I1832" t="s">
        <v>35</v>
      </c>
      <c r="L1832" t="s">
        <v>2689</v>
      </c>
      <c r="M1832">
        <v>4875</v>
      </c>
      <c r="N1832">
        <v>26</v>
      </c>
      <c r="O1832" t="s">
        <v>29</v>
      </c>
      <c r="P1832" t="s">
        <v>30</v>
      </c>
      <c r="Q1832" t="s">
        <v>31</v>
      </c>
      <c r="R1832">
        <v>25000000</v>
      </c>
      <c r="S1832">
        <v>2005</v>
      </c>
      <c r="T1832">
        <v>4.0999999999999996</v>
      </c>
      <c r="U1832">
        <v>1.6</v>
      </c>
      <c r="V1832">
        <v>-19345223</v>
      </c>
      <c r="W1832" t="s">
        <v>38</v>
      </c>
    </row>
    <row r="1833" spans="1:23" x14ac:dyDescent="0.3">
      <c r="A1833" t="s">
        <v>2193</v>
      </c>
      <c r="B1833">
        <v>87</v>
      </c>
      <c r="C1833">
        <v>95</v>
      </c>
      <c r="D1833">
        <v>5516708</v>
      </c>
      <c r="E1833" t="s">
        <v>48</v>
      </c>
      <c r="F1833" t="s">
        <v>44</v>
      </c>
      <c r="L1833" t="s">
        <v>2690</v>
      </c>
      <c r="M1833">
        <v>11375</v>
      </c>
      <c r="N1833">
        <v>91</v>
      </c>
      <c r="O1833" t="s">
        <v>29</v>
      </c>
      <c r="P1833" t="s">
        <v>30</v>
      </c>
      <c r="Q1833" t="s">
        <v>213</v>
      </c>
      <c r="R1833">
        <v>25000000</v>
      </c>
      <c r="S1833">
        <v>2001</v>
      </c>
      <c r="T1833">
        <v>4.9000000000000004</v>
      </c>
      <c r="U1833">
        <v>1.6</v>
      </c>
      <c r="V1833">
        <v>-19483292</v>
      </c>
      <c r="W1833" t="s">
        <v>38</v>
      </c>
    </row>
    <row r="1834" spans="1:23" x14ac:dyDescent="0.3">
      <c r="A1834" t="s">
        <v>435</v>
      </c>
      <c r="B1834">
        <v>126</v>
      </c>
      <c r="C1834">
        <v>127</v>
      </c>
      <c r="D1834">
        <v>5128124</v>
      </c>
      <c r="E1834" t="s">
        <v>242</v>
      </c>
      <c r="F1834" t="s">
        <v>55</v>
      </c>
      <c r="G1834" t="s">
        <v>61</v>
      </c>
      <c r="L1834" t="s">
        <v>2691</v>
      </c>
      <c r="M1834">
        <v>44198</v>
      </c>
      <c r="N1834">
        <v>251</v>
      </c>
      <c r="O1834" t="s">
        <v>29</v>
      </c>
      <c r="P1834" t="s">
        <v>91</v>
      </c>
      <c r="Q1834" t="s">
        <v>31</v>
      </c>
      <c r="R1834">
        <v>25000000</v>
      </c>
      <c r="S1834">
        <v>2005</v>
      </c>
      <c r="T1834">
        <v>7.9</v>
      </c>
      <c r="U1834">
        <v>2.1</v>
      </c>
      <c r="V1834">
        <v>-19871876</v>
      </c>
      <c r="W1834" t="s">
        <v>38</v>
      </c>
    </row>
    <row r="1835" spans="1:23" x14ac:dyDescent="0.3">
      <c r="A1835" t="s">
        <v>2692</v>
      </c>
      <c r="B1835">
        <v>60</v>
      </c>
      <c r="C1835">
        <v>104</v>
      </c>
      <c r="D1835">
        <v>4064333</v>
      </c>
      <c r="E1835" t="s">
        <v>24</v>
      </c>
      <c r="F1835" t="s">
        <v>48</v>
      </c>
      <c r="G1835" t="s">
        <v>27</v>
      </c>
      <c r="L1835" t="s">
        <v>2693</v>
      </c>
      <c r="M1835">
        <v>24790</v>
      </c>
      <c r="N1835">
        <v>173</v>
      </c>
      <c r="O1835" t="s">
        <v>29</v>
      </c>
      <c r="P1835" t="s">
        <v>30</v>
      </c>
      <c r="Q1835" t="s">
        <v>213</v>
      </c>
      <c r="R1835">
        <v>25000000</v>
      </c>
      <c r="S1835">
        <v>1995</v>
      </c>
      <c r="T1835">
        <v>5.2</v>
      </c>
      <c r="U1835">
        <v>1.7</v>
      </c>
      <c r="V1835">
        <v>-20935667</v>
      </c>
      <c r="W1835" t="s">
        <v>38</v>
      </c>
    </row>
    <row r="1836" spans="1:23" x14ac:dyDescent="0.3">
      <c r="A1836" t="s">
        <v>2694</v>
      </c>
      <c r="B1836">
        <v>23</v>
      </c>
      <c r="C1836">
        <v>95</v>
      </c>
      <c r="D1836">
        <v>4006906</v>
      </c>
      <c r="E1836" t="s">
        <v>48</v>
      </c>
      <c r="F1836" t="s">
        <v>56</v>
      </c>
      <c r="L1836" t="s">
        <v>2695</v>
      </c>
      <c r="M1836">
        <v>3229</v>
      </c>
      <c r="N1836">
        <v>20</v>
      </c>
      <c r="O1836" t="s">
        <v>29</v>
      </c>
      <c r="P1836" t="s">
        <v>30</v>
      </c>
      <c r="Q1836" t="s">
        <v>31</v>
      </c>
      <c r="R1836">
        <v>15000000</v>
      </c>
      <c r="S1836">
        <v>2005</v>
      </c>
      <c r="T1836">
        <v>4.0999999999999996</v>
      </c>
      <c r="U1836">
        <v>1.6</v>
      </c>
      <c r="V1836">
        <v>-10993094</v>
      </c>
      <c r="W1836" t="s">
        <v>38</v>
      </c>
    </row>
    <row r="1837" spans="1:23" x14ac:dyDescent="0.3">
      <c r="A1837" t="s">
        <v>2529</v>
      </c>
      <c r="B1837">
        <v>229</v>
      </c>
      <c r="C1837">
        <v>121</v>
      </c>
      <c r="D1837">
        <v>3073392</v>
      </c>
      <c r="E1837" t="s">
        <v>55</v>
      </c>
      <c r="F1837" t="s">
        <v>60</v>
      </c>
      <c r="G1837" t="s">
        <v>27</v>
      </c>
      <c r="H1837" t="s">
        <v>35</v>
      </c>
      <c r="L1837" t="s">
        <v>2696</v>
      </c>
      <c r="M1837">
        <v>59462</v>
      </c>
      <c r="N1837">
        <v>300</v>
      </c>
      <c r="O1837" t="s">
        <v>29</v>
      </c>
      <c r="P1837" t="s">
        <v>115</v>
      </c>
      <c r="Q1837" t="s">
        <v>213</v>
      </c>
      <c r="R1837">
        <v>25000000</v>
      </c>
      <c r="S1837">
        <v>2008</v>
      </c>
      <c r="T1837">
        <v>6.6</v>
      </c>
      <c r="U1837">
        <v>2</v>
      </c>
      <c r="V1837">
        <v>-21926608</v>
      </c>
      <c r="W1837" t="s">
        <v>38</v>
      </c>
    </row>
    <row r="1838" spans="1:23" x14ac:dyDescent="0.3">
      <c r="A1838" t="s">
        <v>1200</v>
      </c>
      <c r="B1838">
        <v>143</v>
      </c>
      <c r="C1838">
        <v>92</v>
      </c>
      <c r="D1838">
        <v>1550000</v>
      </c>
      <c r="E1838" t="s">
        <v>24</v>
      </c>
      <c r="F1838" t="s">
        <v>25</v>
      </c>
      <c r="G1838" t="s">
        <v>26</v>
      </c>
      <c r="H1838" t="s">
        <v>57</v>
      </c>
      <c r="L1838" t="s">
        <v>2697</v>
      </c>
      <c r="M1838">
        <v>30628</v>
      </c>
      <c r="N1838">
        <v>471</v>
      </c>
      <c r="O1838" t="s">
        <v>29</v>
      </c>
      <c r="P1838" t="s">
        <v>30</v>
      </c>
      <c r="Q1838" t="s">
        <v>213</v>
      </c>
      <c r="R1838">
        <v>25000000</v>
      </c>
      <c r="S1838">
        <v>2005</v>
      </c>
      <c r="T1838">
        <v>2.9</v>
      </c>
      <c r="U1838">
        <v>1.5</v>
      </c>
      <c r="V1838">
        <v>-23450000</v>
      </c>
      <c r="W1838" t="s">
        <v>38</v>
      </c>
    </row>
    <row r="1839" spans="1:23" x14ac:dyDescent="0.3">
      <c r="A1839" t="s">
        <v>2698</v>
      </c>
      <c r="B1839">
        <v>97</v>
      </c>
      <c r="C1839">
        <v>107</v>
      </c>
      <c r="D1839">
        <v>871527</v>
      </c>
      <c r="E1839" t="s">
        <v>56</v>
      </c>
      <c r="F1839" t="s">
        <v>55</v>
      </c>
      <c r="G1839" t="s">
        <v>60</v>
      </c>
      <c r="H1839" t="s">
        <v>35</v>
      </c>
      <c r="L1839" t="s">
        <v>2699</v>
      </c>
      <c r="M1839">
        <v>14982</v>
      </c>
      <c r="N1839">
        <v>128</v>
      </c>
      <c r="O1839" t="s">
        <v>29</v>
      </c>
      <c r="P1839" t="s">
        <v>115</v>
      </c>
      <c r="Q1839" t="s">
        <v>213</v>
      </c>
      <c r="R1839">
        <v>25000000</v>
      </c>
      <c r="S1839">
        <v>2005</v>
      </c>
      <c r="T1839">
        <v>6.5</v>
      </c>
      <c r="U1839">
        <v>1.8</v>
      </c>
      <c r="V1839">
        <v>-24128473</v>
      </c>
      <c r="W1839" t="s">
        <v>38</v>
      </c>
    </row>
    <row r="1840" spans="1:23" x14ac:dyDescent="0.3">
      <c r="A1840" t="s">
        <v>2700</v>
      </c>
      <c r="B1840">
        <v>28</v>
      </c>
      <c r="C1840">
        <v>117</v>
      </c>
      <c r="D1840">
        <v>777423</v>
      </c>
      <c r="E1840" t="s">
        <v>242</v>
      </c>
      <c r="F1840" t="s">
        <v>55</v>
      </c>
      <c r="G1840" t="s">
        <v>61</v>
      </c>
      <c r="L1840" t="s">
        <v>2701</v>
      </c>
      <c r="M1840">
        <v>5841</v>
      </c>
      <c r="N1840">
        <v>57</v>
      </c>
      <c r="O1840" t="s">
        <v>29</v>
      </c>
      <c r="P1840" t="s">
        <v>30</v>
      </c>
      <c r="Q1840" t="s">
        <v>31</v>
      </c>
      <c r="R1840">
        <v>25000000</v>
      </c>
      <c r="S1840">
        <v>1998</v>
      </c>
      <c r="T1840">
        <v>7.2</v>
      </c>
      <c r="U1840">
        <v>2</v>
      </c>
      <c r="V1840">
        <v>-24222577</v>
      </c>
      <c r="W1840" t="s">
        <v>38</v>
      </c>
    </row>
    <row r="1841" spans="1:23" x14ac:dyDescent="0.3">
      <c r="A1841" t="s">
        <v>2478</v>
      </c>
      <c r="B1841">
        <v>160</v>
      </c>
      <c r="C1841">
        <v>107</v>
      </c>
      <c r="D1841">
        <v>1186957</v>
      </c>
      <c r="E1841" t="s">
        <v>55</v>
      </c>
      <c r="L1841" t="s">
        <v>2702</v>
      </c>
      <c r="M1841">
        <v>9264</v>
      </c>
      <c r="N1841">
        <v>69</v>
      </c>
      <c r="O1841" t="s">
        <v>29</v>
      </c>
      <c r="P1841" t="s">
        <v>37</v>
      </c>
      <c r="Q1841" t="s">
        <v>31</v>
      </c>
      <c r="R1841">
        <v>25000000</v>
      </c>
      <c r="S1841">
        <v>2008</v>
      </c>
      <c r="T1841">
        <v>6.8</v>
      </c>
      <c r="U1841">
        <v>1.8</v>
      </c>
      <c r="V1841">
        <v>-23813043</v>
      </c>
      <c r="W1841" t="s">
        <v>38</v>
      </c>
    </row>
    <row r="1842" spans="1:23" x14ac:dyDescent="0.3">
      <c r="A1842" t="s">
        <v>2703</v>
      </c>
      <c r="B1842">
        <v>124</v>
      </c>
      <c r="C1842">
        <v>131</v>
      </c>
      <c r="D1842">
        <v>85433</v>
      </c>
      <c r="E1842" t="s">
        <v>56</v>
      </c>
      <c r="F1842" t="s">
        <v>55</v>
      </c>
      <c r="G1842" t="s">
        <v>60</v>
      </c>
      <c r="H1842" t="s">
        <v>44</v>
      </c>
      <c r="L1842" t="s">
        <v>2704</v>
      </c>
      <c r="M1842">
        <v>69676</v>
      </c>
      <c r="N1842">
        <v>131</v>
      </c>
      <c r="O1842" t="s">
        <v>29</v>
      </c>
      <c r="P1842" t="s">
        <v>2365</v>
      </c>
      <c r="Q1842" t="s">
        <v>213</v>
      </c>
      <c r="R1842">
        <v>13500000</v>
      </c>
      <c r="S1842">
        <v>2013</v>
      </c>
      <c r="T1842">
        <v>7.8</v>
      </c>
      <c r="U1842">
        <v>2.2000000000000002</v>
      </c>
      <c r="V1842">
        <v>-13414567</v>
      </c>
      <c r="W1842" t="s">
        <v>38</v>
      </c>
    </row>
    <row r="1843" spans="1:23" x14ac:dyDescent="0.3">
      <c r="A1843" t="s">
        <v>2705</v>
      </c>
      <c r="B1843">
        <v>280</v>
      </c>
      <c r="C1843">
        <v>122</v>
      </c>
      <c r="D1843">
        <v>1697956</v>
      </c>
      <c r="E1843" t="s">
        <v>56</v>
      </c>
      <c r="F1843" t="s">
        <v>55</v>
      </c>
      <c r="L1843" t="s">
        <v>2706</v>
      </c>
      <c r="M1843">
        <v>64944</v>
      </c>
      <c r="N1843">
        <v>212</v>
      </c>
      <c r="O1843" t="s">
        <v>29</v>
      </c>
      <c r="P1843" t="s">
        <v>30</v>
      </c>
      <c r="Q1843" t="s">
        <v>213</v>
      </c>
      <c r="R1843">
        <v>20000000</v>
      </c>
      <c r="S1843">
        <v>2009</v>
      </c>
      <c r="T1843">
        <v>6.7</v>
      </c>
      <c r="U1843">
        <v>2</v>
      </c>
      <c r="V1843">
        <v>-18302044</v>
      </c>
      <c r="W1843" t="s">
        <v>38</v>
      </c>
    </row>
    <row r="1844" spans="1:23" x14ac:dyDescent="0.3">
      <c r="A1844" t="s">
        <v>2608</v>
      </c>
      <c r="B1844">
        <v>118</v>
      </c>
      <c r="C1844">
        <v>134</v>
      </c>
      <c r="D1844">
        <v>183662</v>
      </c>
      <c r="E1844" t="s">
        <v>48</v>
      </c>
      <c r="F1844" t="s">
        <v>55</v>
      </c>
      <c r="L1844" t="s">
        <v>2707</v>
      </c>
      <c r="M1844">
        <v>18395</v>
      </c>
      <c r="N1844">
        <v>48</v>
      </c>
      <c r="O1844" t="s">
        <v>792</v>
      </c>
      <c r="P1844" t="s">
        <v>545</v>
      </c>
      <c r="Q1844" t="s">
        <v>2708</v>
      </c>
      <c r="R1844">
        <v>25000000</v>
      </c>
      <c r="S1844">
        <v>2010</v>
      </c>
      <c r="T1844">
        <v>7.1</v>
      </c>
      <c r="U1844">
        <v>2.2000000000000002</v>
      </c>
      <c r="V1844">
        <v>-24816338</v>
      </c>
      <c r="W1844" t="s">
        <v>38</v>
      </c>
    </row>
    <row r="1845" spans="1:23" x14ac:dyDescent="0.3">
      <c r="A1845" t="s">
        <v>1026</v>
      </c>
      <c r="B1845">
        <v>49</v>
      </c>
      <c r="C1845">
        <v>117</v>
      </c>
      <c r="D1845">
        <v>134904</v>
      </c>
      <c r="E1845" t="s">
        <v>48</v>
      </c>
      <c r="F1845" t="s">
        <v>55</v>
      </c>
      <c r="G1845" t="s">
        <v>44</v>
      </c>
      <c r="H1845" t="s">
        <v>61</v>
      </c>
      <c r="L1845" t="s">
        <v>2709</v>
      </c>
      <c r="M1845">
        <v>2395</v>
      </c>
      <c r="N1845">
        <v>17</v>
      </c>
      <c r="O1845" t="s">
        <v>29</v>
      </c>
      <c r="P1845" t="s">
        <v>30</v>
      </c>
      <c r="Q1845" t="s">
        <v>213</v>
      </c>
      <c r="R1845">
        <v>25000000</v>
      </c>
      <c r="S1845">
        <v>2010</v>
      </c>
      <c r="T1845">
        <v>5.7</v>
      </c>
      <c r="U1845">
        <v>2</v>
      </c>
      <c r="V1845">
        <v>-24865096</v>
      </c>
      <c r="W1845" t="s">
        <v>38</v>
      </c>
    </row>
    <row r="1846" spans="1:23" x14ac:dyDescent="0.3">
      <c r="A1846" t="s">
        <v>94</v>
      </c>
      <c r="B1846">
        <v>336</v>
      </c>
      <c r="C1846">
        <v>138</v>
      </c>
      <c r="D1846">
        <v>16969390</v>
      </c>
      <c r="E1846" t="s">
        <v>56</v>
      </c>
      <c r="F1846" t="s">
        <v>55</v>
      </c>
      <c r="G1846" t="s">
        <v>35</v>
      </c>
      <c r="L1846" t="s">
        <v>2710</v>
      </c>
      <c r="M1846">
        <v>80861</v>
      </c>
      <c r="N1846">
        <v>431</v>
      </c>
      <c r="O1846" t="s">
        <v>29</v>
      </c>
      <c r="P1846" t="s">
        <v>30</v>
      </c>
      <c r="Q1846" t="s">
        <v>213</v>
      </c>
      <c r="R1846">
        <v>25000000</v>
      </c>
      <c r="S1846">
        <v>2013</v>
      </c>
      <c r="T1846">
        <v>5.3</v>
      </c>
      <c r="U1846">
        <v>2.2999999999999998</v>
      </c>
      <c r="V1846">
        <v>-8030610</v>
      </c>
      <c r="W1846" t="s">
        <v>38</v>
      </c>
    </row>
    <row r="1847" spans="1:23" x14ac:dyDescent="0.3">
      <c r="A1847" t="s">
        <v>1529</v>
      </c>
      <c r="B1847">
        <v>51</v>
      </c>
      <c r="C1847">
        <v>119</v>
      </c>
      <c r="D1847">
        <v>34700000</v>
      </c>
      <c r="E1847" t="s">
        <v>55</v>
      </c>
      <c r="F1847" t="s">
        <v>44</v>
      </c>
      <c r="L1847" t="s">
        <v>2711</v>
      </c>
      <c r="M1847">
        <v>52846</v>
      </c>
      <c r="N1847">
        <v>143</v>
      </c>
      <c r="O1847" t="s">
        <v>29</v>
      </c>
      <c r="P1847" t="s">
        <v>30</v>
      </c>
      <c r="Q1847" t="s">
        <v>213</v>
      </c>
      <c r="R1847">
        <v>14000000</v>
      </c>
      <c r="S1847">
        <v>1988</v>
      </c>
      <c r="T1847">
        <v>7.7</v>
      </c>
      <c r="U1847">
        <v>2</v>
      </c>
      <c r="V1847">
        <v>20700000</v>
      </c>
      <c r="W1847" t="s">
        <v>21</v>
      </c>
    </row>
    <row r="1848" spans="1:23" x14ac:dyDescent="0.3">
      <c r="A1848" t="s">
        <v>1192</v>
      </c>
      <c r="B1848">
        <v>252</v>
      </c>
      <c r="C1848">
        <v>137</v>
      </c>
      <c r="D1848">
        <v>717753</v>
      </c>
      <c r="E1848" t="s">
        <v>25</v>
      </c>
      <c r="F1848" t="s">
        <v>55</v>
      </c>
      <c r="L1848" t="s">
        <v>2712</v>
      </c>
      <c r="M1848">
        <v>33107</v>
      </c>
      <c r="N1848">
        <v>128</v>
      </c>
      <c r="O1848" t="s">
        <v>29</v>
      </c>
      <c r="P1848" t="s">
        <v>545</v>
      </c>
      <c r="Q1848" t="s">
        <v>213</v>
      </c>
      <c r="R1848">
        <v>25000000</v>
      </c>
      <c r="S1848">
        <v>2012</v>
      </c>
      <c r="T1848">
        <v>6.1</v>
      </c>
      <c r="U1848">
        <v>2.2999999999999998</v>
      </c>
      <c r="V1848">
        <v>-24282247</v>
      </c>
      <c r="W1848" t="s">
        <v>38</v>
      </c>
    </row>
    <row r="1849" spans="1:23" x14ac:dyDescent="0.3">
      <c r="A1849" t="s">
        <v>2713</v>
      </c>
      <c r="B1849">
        <v>106</v>
      </c>
      <c r="C1849">
        <v>119</v>
      </c>
      <c r="D1849">
        <v>109713132</v>
      </c>
      <c r="E1849" t="s">
        <v>25</v>
      </c>
      <c r="F1849" t="s">
        <v>48</v>
      </c>
      <c r="G1849" t="s">
        <v>27</v>
      </c>
      <c r="L1849" t="s">
        <v>2714</v>
      </c>
      <c r="M1849">
        <v>61621</v>
      </c>
      <c r="N1849">
        <v>219</v>
      </c>
      <c r="O1849" t="s">
        <v>29</v>
      </c>
      <c r="P1849" t="s">
        <v>30</v>
      </c>
      <c r="Q1849" t="s">
        <v>52</v>
      </c>
      <c r="R1849">
        <v>25000000</v>
      </c>
      <c r="S1849">
        <v>1986</v>
      </c>
      <c r="T1849">
        <v>7.3</v>
      </c>
      <c r="U1849">
        <v>2</v>
      </c>
      <c r="V1849">
        <v>84713132</v>
      </c>
      <c r="W1849" t="s">
        <v>21</v>
      </c>
    </row>
    <row r="1850" spans="1:23" x14ac:dyDescent="0.3">
      <c r="A1850" t="s">
        <v>702</v>
      </c>
      <c r="B1850">
        <v>285</v>
      </c>
      <c r="C1850">
        <v>139</v>
      </c>
      <c r="D1850">
        <v>70269171</v>
      </c>
      <c r="E1850" t="s">
        <v>55</v>
      </c>
      <c r="F1850" t="s">
        <v>61</v>
      </c>
      <c r="L1850" t="s">
        <v>2715</v>
      </c>
      <c r="M1850">
        <v>162130</v>
      </c>
      <c r="N1850">
        <v>962</v>
      </c>
      <c r="O1850" t="s">
        <v>29</v>
      </c>
      <c r="P1850" t="s">
        <v>30</v>
      </c>
      <c r="Q1850" t="s">
        <v>52</v>
      </c>
      <c r="R1850">
        <v>24000000</v>
      </c>
      <c r="S1850">
        <v>2006</v>
      </c>
      <c r="T1850">
        <v>7.2</v>
      </c>
      <c r="U1850">
        <v>2.2999999999999998</v>
      </c>
      <c r="V1850">
        <v>46269171</v>
      </c>
      <c r="W1850" t="s">
        <v>21</v>
      </c>
    </row>
    <row r="1851" spans="1:23" x14ac:dyDescent="0.3">
      <c r="A1851" t="s">
        <v>1715</v>
      </c>
      <c r="B1851">
        <v>195</v>
      </c>
      <c r="C1851">
        <v>120</v>
      </c>
      <c r="D1851">
        <v>101334374</v>
      </c>
      <c r="E1851" t="s">
        <v>57</v>
      </c>
      <c r="F1851" t="s">
        <v>60</v>
      </c>
      <c r="L1851" t="s">
        <v>2716</v>
      </c>
      <c r="M1851">
        <v>124941</v>
      </c>
      <c r="N1851">
        <v>488</v>
      </c>
      <c r="O1851" t="s">
        <v>29</v>
      </c>
      <c r="P1851" t="s">
        <v>30</v>
      </c>
      <c r="Q1851" t="s">
        <v>213</v>
      </c>
      <c r="R1851">
        <v>24000000</v>
      </c>
      <c r="S1851">
        <v>1997</v>
      </c>
      <c r="T1851">
        <v>6.1</v>
      </c>
      <c r="U1851">
        <v>2</v>
      </c>
      <c r="V1851">
        <v>77334374</v>
      </c>
      <c r="W1851" t="s">
        <v>21</v>
      </c>
    </row>
    <row r="1852" spans="1:23" x14ac:dyDescent="0.3">
      <c r="A1852" t="s">
        <v>2337</v>
      </c>
      <c r="B1852">
        <v>123</v>
      </c>
      <c r="C1852">
        <v>98</v>
      </c>
      <c r="D1852">
        <v>1512815</v>
      </c>
      <c r="E1852" t="s">
        <v>24</v>
      </c>
      <c r="F1852" t="s">
        <v>55</v>
      </c>
      <c r="G1852" t="s">
        <v>53</v>
      </c>
      <c r="L1852" t="s">
        <v>2717</v>
      </c>
      <c r="M1852">
        <v>8885</v>
      </c>
      <c r="N1852">
        <v>56</v>
      </c>
      <c r="O1852" t="s">
        <v>29</v>
      </c>
      <c r="P1852" t="s">
        <v>30</v>
      </c>
      <c r="Q1852" t="s">
        <v>213</v>
      </c>
      <c r="R1852">
        <v>25000000</v>
      </c>
      <c r="S1852">
        <v>2016</v>
      </c>
      <c r="T1852">
        <v>5.8</v>
      </c>
      <c r="U1852">
        <v>1.6</v>
      </c>
      <c r="V1852">
        <v>-23487185</v>
      </c>
      <c r="W1852" t="s">
        <v>38</v>
      </c>
    </row>
    <row r="1853" spans="1:23" x14ac:dyDescent="0.3">
      <c r="A1853" t="s">
        <v>401</v>
      </c>
      <c r="B1853">
        <v>52</v>
      </c>
      <c r="C1853">
        <v>106</v>
      </c>
      <c r="D1853">
        <v>65182182</v>
      </c>
      <c r="E1853" t="s">
        <v>48</v>
      </c>
      <c r="F1853" t="s">
        <v>44</v>
      </c>
      <c r="L1853" t="s">
        <v>2718</v>
      </c>
      <c r="M1853">
        <v>15310</v>
      </c>
      <c r="N1853">
        <v>38</v>
      </c>
      <c r="O1853" t="s">
        <v>29</v>
      </c>
      <c r="P1853" t="s">
        <v>30</v>
      </c>
      <c r="Q1853" t="s">
        <v>31</v>
      </c>
      <c r="R1853">
        <v>24000000</v>
      </c>
      <c r="S1853">
        <v>2014</v>
      </c>
      <c r="T1853">
        <v>5.7</v>
      </c>
      <c r="U1853">
        <v>1.8</v>
      </c>
      <c r="V1853">
        <v>41182182</v>
      </c>
      <c r="W1853" t="s">
        <v>21</v>
      </c>
    </row>
    <row r="1854" spans="1:23" x14ac:dyDescent="0.3">
      <c r="A1854" t="s">
        <v>1889</v>
      </c>
      <c r="B1854">
        <v>129</v>
      </c>
      <c r="C1854">
        <v>98</v>
      </c>
      <c r="D1854">
        <v>57262492</v>
      </c>
      <c r="E1854" t="s">
        <v>48</v>
      </c>
      <c r="F1854" t="s">
        <v>56</v>
      </c>
      <c r="L1854" t="s">
        <v>2719</v>
      </c>
      <c r="M1854">
        <v>90374</v>
      </c>
      <c r="N1854">
        <v>318</v>
      </c>
      <c r="O1854" t="s">
        <v>29</v>
      </c>
      <c r="P1854" t="s">
        <v>30</v>
      </c>
      <c r="Q1854" t="s">
        <v>213</v>
      </c>
      <c r="R1854">
        <v>24000000</v>
      </c>
      <c r="S1854">
        <v>2000</v>
      </c>
      <c r="T1854">
        <v>6.7</v>
      </c>
      <c r="U1854">
        <v>1.6</v>
      </c>
      <c r="V1854">
        <v>33262492</v>
      </c>
      <c r="W1854" t="s">
        <v>21</v>
      </c>
    </row>
    <row r="1855" spans="1:23" x14ac:dyDescent="0.3">
      <c r="A1855" t="s">
        <v>2720</v>
      </c>
      <c r="B1855">
        <v>60</v>
      </c>
      <c r="C1855">
        <v>107</v>
      </c>
      <c r="D1855">
        <v>80000000</v>
      </c>
      <c r="E1855" t="s">
        <v>55</v>
      </c>
      <c r="F1855" t="s">
        <v>59</v>
      </c>
      <c r="G1855" t="s">
        <v>44</v>
      </c>
      <c r="L1855" t="s">
        <v>2721</v>
      </c>
      <c r="M1855">
        <v>51459</v>
      </c>
      <c r="N1855">
        <v>113</v>
      </c>
      <c r="O1855" t="s">
        <v>29</v>
      </c>
      <c r="P1855" t="s">
        <v>30</v>
      </c>
      <c r="Q1855" t="s">
        <v>52</v>
      </c>
      <c r="R1855">
        <v>8200000</v>
      </c>
      <c r="S1855">
        <v>1984</v>
      </c>
      <c r="T1855">
        <v>6.5</v>
      </c>
      <c r="U1855">
        <v>1.8</v>
      </c>
      <c r="V1855">
        <v>71800000</v>
      </c>
      <c r="W1855" t="s">
        <v>21</v>
      </c>
    </row>
    <row r="1856" spans="1:23" x14ac:dyDescent="0.3">
      <c r="A1856" t="s">
        <v>706</v>
      </c>
      <c r="B1856">
        <v>123</v>
      </c>
      <c r="C1856">
        <v>88</v>
      </c>
      <c r="D1856">
        <v>74608545</v>
      </c>
      <c r="E1856" t="s">
        <v>48</v>
      </c>
      <c r="L1856" t="s">
        <v>2722</v>
      </c>
      <c r="M1856">
        <v>185258</v>
      </c>
      <c r="N1856">
        <v>404</v>
      </c>
      <c r="O1856" t="s">
        <v>29</v>
      </c>
      <c r="P1856" t="s">
        <v>30</v>
      </c>
      <c r="Q1856" t="s">
        <v>213</v>
      </c>
      <c r="R1856">
        <v>24000000</v>
      </c>
      <c r="S1856">
        <v>2003</v>
      </c>
      <c r="T1856">
        <v>7.2</v>
      </c>
      <c r="U1856">
        <v>1.5</v>
      </c>
      <c r="V1856">
        <v>50608545</v>
      </c>
      <c r="W1856" t="s">
        <v>21</v>
      </c>
    </row>
    <row r="1857" spans="1:23" x14ac:dyDescent="0.3">
      <c r="A1857" t="s">
        <v>768</v>
      </c>
      <c r="B1857">
        <v>84</v>
      </c>
      <c r="C1857">
        <v>137</v>
      </c>
      <c r="D1857">
        <v>41895491</v>
      </c>
      <c r="E1857" t="s">
        <v>48</v>
      </c>
      <c r="F1857" t="s">
        <v>55</v>
      </c>
      <c r="G1857" t="s">
        <v>26</v>
      </c>
      <c r="L1857" t="s">
        <v>2723</v>
      </c>
      <c r="M1857">
        <v>63274</v>
      </c>
      <c r="N1857">
        <v>170</v>
      </c>
      <c r="O1857" t="s">
        <v>29</v>
      </c>
      <c r="P1857" t="s">
        <v>30</v>
      </c>
      <c r="Q1857" t="s">
        <v>213</v>
      </c>
      <c r="R1857">
        <v>24000000</v>
      </c>
      <c r="S1857">
        <v>1991</v>
      </c>
      <c r="T1857">
        <v>7.6</v>
      </c>
      <c r="U1857">
        <v>2.2999999999999998</v>
      </c>
      <c r="V1857">
        <v>17895491</v>
      </c>
      <c r="W1857" t="s">
        <v>21</v>
      </c>
    </row>
    <row r="1858" spans="1:23" x14ac:dyDescent="0.3">
      <c r="A1858" t="s">
        <v>2125</v>
      </c>
      <c r="B1858">
        <v>125</v>
      </c>
      <c r="C1858">
        <v>100</v>
      </c>
      <c r="D1858">
        <v>39989008</v>
      </c>
      <c r="E1858" t="s">
        <v>57</v>
      </c>
      <c r="F1858" t="s">
        <v>60</v>
      </c>
      <c r="L1858" t="s">
        <v>2724</v>
      </c>
      <c r="M1858">
        <v>55398</v>
      </c>
      <c r="N1858">
        <v>418</v>
      </c>
      <c r="O1858" t="s">
        <v>29</v>
      </c>
      <c r="P1858" t="s">
        <v>30</v>
      </c>
      <c r="Q1858" t="s">
        <v>213</v>
      </c>
      <c r="R1858">
        <v>24000000</v>
      </c>
      <c r="S1858">
        <v>1998</v>
      </c>
      <c r="T1858">
        <v>4.5999999999999996</v>
      </c>
      <c r="U1858">
        <v>1.7</v>
      </c>
      <c r="V1858">
        <v>15989008</v>
      </c>
      <c r="W1858" t="s">
        <v>21</v>
      </c>
    </row>
    <row r="1859" spans="1:23" x14ac:dyDescent="0.3">
      <c r="A1859" t="s">
        <v>2725</v>
      </c>
      <c r="B1859">
        <v>106</v>
      </c>
      <c r="C1859">
        <v>115</v>
      </c>
      <c r="D1859">
        <v>32662299</v>
      </c>
      <c r="E1859" t="s">
        <v>48</v>
      </c>
      <c r="F1859" t="s">
        <v>55</v>
      </c>
      <c r="G1859" t="s">
        <v>44</v>
      </c>
      <c r="L1859" t="s">
        <v>2726</v>
      </c>
      <c r="M1859">
        <v>16469</v>
      </c>
      <c r="N1859">
        <v>275</v>
      </c>
      <c r="O1859" t="s">
        <v>29</v>
      </c>
      <c r="P1859" t="s">
        <v>30</v>
      </c>
      <c r="Q1859" t="s">
        <v>52</v>
      </c>
      <c r="R1859">
        <v>24000000</v>
      </c>
      <c r="S1859">
        <v>2000</v>
      </c>
      <c r="T1859">
        <v>6.9</v>
      </c>
      <c r="U1859">
        <v>1.9</v>
      </c>
      <c r="V1859">
        <v>8662299</v>
      </c>
      <c r="W1859" t="s">
        <v>21</v>
      </c>
    </row>
    <row r="1860" spans="1:23" x14ac:dyDescent="0.3">
      <c r="A1860" t="s">
        <v>1935</v>
      </c>
      <c r="B1860">
        <v>247</v>
      </c>
      <c r="C1860">
        <v>101</v>
      </c>
      <c r="D1860">
        <v>31452765</v>
      </c>
      <c r="E1860" t="s">
        <v>48</v>
      </c>
      <c r="F1860" t="s">
        <v>44</v>
      </c>
      <c r="L1860" t="s">
        <v>2727</v>
      </c>
      <c r="M1860">
        <v>149835</v>
      </c>
      <c r="N1860">
        <v>243</v>
      </c>
      <c r="O1860" t="s">
        <v>29</v>
      </c>
      <c r="P1860" t="s">
        <v>30</v>
      </c>
      <c r="Q1860" t="s">
        <v>213</v>
      </c>
      <c r="R1860">
        <v>24000000</v>
      </c>
      <c r="S1860">
        <v>2008</v>
      </c>
      <c r="T1860">
        <v>6.6</v>
      </c>
      <c r="U1860">
        <v>1.7</v>
      </c>
      <c r="V1860">
        <v>7452765</v>
      </c>
      <c r="W1860" t="s">
        <v>21</v>
      </c>
    </row>
    <row r="1861" spans="1:23" x14ac:dyDescent="0.3">
      <c r="A1861" t="s">
        <v>2728</v>
      </c>
      <c r="B1861">
        <v>156</v>
      </c>
      <c r="C1861">
        <v>110</v>
      </c>
      <c r="D1861">
        <v>25167270</v>
      </c>
      <c r="E1861" t="s">
        <v>48</v>
      </c>
      <c r="F1861" t="s">
        <v>56</v>
      </c>
      <c r="G1861" t="s">
        <v>55</v>
      </c>
      <c r="L1861" t="s">
        <v>2729</v>
      </c>
      <c r="M1861">
        <v>30119</v>
      </c>
      <c r="N1861">
        <v>263</v>
      </c>
      <c r="O1861" t="s">
        <v>29</v>
      </c>
      <c r="P1861" t="s">
        <v>244</v>
      </c>
      <c r="Q1861" t="s">
        <v>213</v>
      </c>
      <c r="R1861">
        <v>24000000</v>
      </c>
      <c r="S1861">
        <v>2000</v>
      </c>
      <c r="T1861">
        <v>6.3</v>
      </c>
      <c r="U1861">
        <v>1.8</v>
      </c>
      <c r="V1861">
        <v>1167270</v>
      </c>
      <c r="W1861" t="s">
        <v>21</v>
      </c>
    </row>
    <row r="1862" spans="1:23" x14ac:dyDescent="0.3">
      <c r="A1862" t="s">
        <v>2730</v>
      </c>
      <c r="B1862">
        <v>271</v>
      </c>
      <c r="C1862">
        <v>94</v>
      </c>
      <c r="D1862">
        <v>32416109</v>
      </c>
      <c r="E1862" t="s">
        <v>48</v>
      </c>
      <c r="F1862" t="s">
        <v>58</v>
      </c>
      <c r="L1862" t="s">
        <v>2731</v>
      </c>
      <c r="M1862">
        <v>109620</v>
      </c>
      <c r="N1862">
        <v>268</v>
      </c>
      <c r="O1862" t="s">
        <v>29</v>
      </c>
      <c r="P1862" t="s">
        <v>30</v>
      </c>
      <c r="Q1862" t="s">
        <v>213</v>
      </c>
      <c r="R1862">
        <v>25000000</v>
      </c>
      <c r="S1862">
        <v>2009</v>
      </c>
      <c r="T1862">
        <v>6.2</v>
      </c>
      <c r="U1862">
        <v>1.6</v>
      </c>
      <c r="V1862">
        <v>7416109</v>
      </c>
      <c r="W1862" t="s">
        <v>21</v>
      </c>
    </row>
    <row r="1863" spans="1:23" x14ac:dyDescent="0.3">
      <c r="A1863" t="s">
        <v>2732</v>
      </c>
      <c r="B1863">
        <v>45</v>
      </c>
      <c r="C1863">
        <v>88</v>
      </c>
      <c r="D1863">
        <v>20218</v>
      </c>
      <c r="E1863" t="s">
        <v>24</v>
      </c>
      <c r="F1863" t="s">
        <v>48</v>
      </c>
      <c r="G1863" t="s">
        <v>56</v>
      </c>
      <c r="H1863" t="s">
        <v>35</v>
      </c>
      <c r="L1863" t="s">
        <v>2733</v>
      </c>
      <c r="M1863">
        <v>5431</v>
      </c>
      <c r="N1863">
        <v>50</v>
      </c>
      <c r="O1863" t="s">
        <v>29</v>
      </c>
      <c r="P1863" t="s">
        <v>30</v>
      </c>
      <c r="Q1863" t="s">
        <v>31</v>
      </c>
      <c r="R1863">
        <v>24000000</v>
      </c>
      <c r="S1863">
        <v>2001</v>
      </c>
      <c r="T1863">
        <v>5.3</v>
      </c>
      <c r="U1863">
        <v>1.5</v>
      </c>
      <c r="V1863">
        <v>-23979782</v>
      </c>
      <c r="W1863" t="s">
        <v>38</v>
      </c>
    </row>
    <row r="1864" spans="1:23" x14ac:dyDescent="0.3">
      <c r="A1864" t="s">
        <v>419</v>
      </c>
      <c r="B1864">
        <v>133</v>
      </c>
      <c r="C1864">
        <v>127</v>
      </c>
      <c r="D1864">
        <v>28871190</v>
      </c>
      <c r="E1864" t="s">
        <v>242</v>
      </c>
      <c r="F1864" t="s">
        <v>55</v>
      </c>
      <c r="L1864" t="s">
        <v>2734</v>
      </c>
      <c r="M1864">
        <v>125421</v>
      </c>
      <c r="N1864">
        <v>385</v>
      </c>
      <c r="O1864" t="s">
        <v>29</v>
      </c>
      <c r="P1864" t="s">
        <v>30</v>
      </c>
      <c r="Q1864" t="s">
        <v>213</v>
      </c>
      <c r="R1864">
        <v>24000000</v>
      </c>
      <c r="S1864">
        <v>1999</v>
      </c>
      <c r="T1864">
        <v>7.3</v>
      </c>
      <c r="U1864">
        <v>2.1</v>
      </c>
      <c r="V1864">
        <v>4871190</v>
      </c>
      <c r="W1864" t="s">
        <v>21</v>
      </c>
    </row>
    <row r="1865" spans="1:23" x14ac:dyDescent="0.3">
      <c r="A1865" t="s">
        <v>845</v>
      </c>
      <c r="B1865">
        <v>84</v>
      </c>
      <c r="C1865">
        <v>95</v>
      </c>
      <c r="D1865">
        <v>16964743</v>
      </c>
      <c r="E1865" t="s">
        <v>48</v>
      </c>
      <c r="F1865" t="s">
        <v>44</v>
      </c>
      <c r="L1865" t="s">
        <v>2735</v>
      </c>
      <c r="M1865">
        <v>22844</v>
      </c>
      <c r="N1865">
        <v>140</v>
      </c>
      <c r="O1865" t="s">
        <v>29</v>
      </c>
      <c r="P1865" t="s">
        <v>30</v>
      </c>
      <c r="Q1865" t="s">
        <v>31</v>
      </c>
      <c r="R1865">
        <v>24000000</v>
      </c>
      <c r="S1865">
        <v>2004</v>
      </c>
      <c r="T1865">
        <v>5.6</v>
      </c>
      <c r="U1865">
        <v>1.6</v>
      </c>
      <c r="V1865">
        <v>-7035257</v>
      </c>
      <c r="W1865" t="s">
        <v>38</v>
      </c>
    </row>
    <row r="1866" spans="1:23" x14ac:dyDescent="0.3">
      <c r="A1866" t="s">
        <v>1065</v>
      </c>
      <c r="B1866">
        <v>70</v>
      </c>
      <c r="C1866">
        <v>87</v>
      </c>
      <c r="D1866">
        <v>16290976</v>
      </c>
      <c r="E1866" t="s">
        <v>25</v>
      </c>
      <c r="F1866" t="s">
        <v>48</v>
      </c>
      <c r="G1866" t="s">
        <v>49</v>
      </c>
      <c r="H1866" t="s">
        <v>26</v>
      </c>
      <c r="I1866" t="s">
        <v>59</v>
      </c>
      <c r="J1866" t="s">
        <v>27</v>
      </c>
      <c r="L1866" t="s">
        <v>2736</v>
      </c>
      <c r="M1866">
        <v>14637</v>
      </c>
      <c r="N1866">
        <v>100</v>
      </c>
      <c r="O1866" t="s">
        <v>29</v>
      </c>
      <c r="P1866" t="s">
        <v>30</v>
      </c>
      <c r="Q1866" t="s">
        <v>118</v>
      </c>
      <c r="R1866">
        <v>24000000</v>
      </c>
      <c r="S1866">
        <v>1999</v>
      </c>
      <c r="T1866">
        <v>6.2</v>
      </c>
      <c r="U1866">
        <v>1.4</v>
      </c>
      <c r="V1866">
        <v>-7709024</v>
      </c>
      <c r="W1866" t="s">
        <v>38</v>
      </c>
    </row>
    <row r="1867" spans="1:23" x14ac:dyDescent="0.3">
      <c r="A1867" t="s">
        <v>2737</v>
      </c>
      <c r="B1867">
        <v>32</v>
      </c>
      <c r="C1867">
        <v>118</v>
      </c>
      <c r="D1867">
        <v>13000000</v>
      </c>
      <c r="E1867" t="s">
        <v>25</v>
      </c>
      <c r="F1867" t="s">
        <v>49</v>
      </c>
      <c r="G1867" t="s">
        <v>26</v>
      </c>
      <c r="H1867" t="s">
        <v>59</v>
      </c>
      <c r="I1867" t="s">
        <v>50</v>
      </c>
      <c r="L1867" t="s">
        <v>2738</v>
      </c>
      <c r="M1867">
        <v>10895</v>
      </c>
      <c r="N1867">
        <v>150</v>
      </c>
      <c r="O1867" t="s">
        <v>29</v>
      </c>
      <c r="P1867" t="s">
        <v>30</v>
      </c>
      <c r="Q1867" t="s">
        <v>118</v>
      </c>
      <c r="R1867">
        <v>24000000</v>
      </c>
      <c r="S1867">
        <v>1978</v>
      </c>
      <c r="T1867">
        <v>5.2</v>
      </c>
      <c r="U1867">
        <v>2</v>
      </c>
      <c r="V1867">
        <v>-11000000</v>
      </c>
      <c r="W1867" t="s">
        <v>38</v>
      </c>
    </row>
    <row r="1868" spans="1:23" x14ac:dyDescent="0.3">
      <c r="A1868" t="s">
        <v>1113</v>
      </c>
      <c r="B1868">
        <v>51</v>
      </c>
      <c r="C1868">
        <v>107</v>
      </c>
      <c r="D1868">
        <v>12372410</v>
      </c>
      <c r="E1868" t="s">
        <v>48</v>
      </c>
      <c r="F1868" t="s">
        <v>61</v>
      </c>
      <c r="L1868" t="s">
        <v>2739</v>
      </c>
      <c r="M1868">
        <v>11709</v>
      </c>
      <c r="N1868">
        <v>101</v>
      </c>
      <c r="O1868" t="s">
        <v>29</v>
      </c>
      <c r="P1868" t="s">
        <v>30</v>
      </c>
      <c r="Q1868" t="s">
        <v>31</v>
      </c>
      <c r="R1868">
        <v>24000000</v>
      </c>
      <c r="S1868">
        <v>2000</v>
      </c>
      <c r="T1868">
        <v>5.3</v>
      </c>
      <c r="U1868">
        <v>1.8</v>
      </c>
      <c r="V1868">
        <v>-11627590</v>
      </c>
      <c r="W1868" t="s">
        <v>38</v>
      </c>
    </row>
    <row r="1869" spans="1:23" x14ac:dyDescent="0.3">
      <c r="A1869" t="s">
        <v>862</v>
      </c>
      <c r="B1869">
        <v>73</v>
      </c>
      <c r="C1869">
        <v>124</v>
      </c>
      <c r="D1869">
        <v>8427204</v>
      </c>
      <c r="E1869" t="s">
        <v>48</v>
      </c>
      <c r="F1869" t="s">
        <v>55</v>
      </c>
      <c r="G1869" t="s">
        <v>61</v>
      </c>
      <c r="L1869" t="s">
        <v>2740</v>
      </c>
      <c r="M1869">
        <v>10100</v>
      </c>
      <c r="N1869">
        <v>59</v>
      </c>
      <c r="O1869" t="s">
        <v>29</v>
      </c>
      <c r="P1869" t="s">
        <v>30</v>
      </c>
      <c r="Q1869" t="s">
        <v>213</v>
      </c>
      <c r="R1869">
        <v>24000000</v>
      </c>
      <c r="S1869">
        <v>1999</v>
      </c>
      <c r="T1869">
        <v>5.4</v>
      </c>
      <c r="U1869">
        <v>2.1</v>
      </c>
      <c r="V1869">
        <v>-15572796</v>
      </c>
      <c r="W1869" t="s">
        <v>38</v>
      </c>
    </row>
    <row r="1870" spans="1:23" x14ac:dyDescent="0.3">
      <c r="A1870" t="s">
        <v>2741</v>
      </c>
      <c r="B1870">
        <v>169</v>
      </c>
      <c r="C1870">
        <v>89</v>
      </c>
      <c r="D1870">
        <v>9639242</v>
      </c>
      <c r="E1870" t="s">
        <v>48</v>
      </c>
      <c r="F1870" t="s">
        <v>44</v>
      </c>
      <c r="L1870" t="s">
        <v>2742</v>
      </c>
      <c r="M1870">
        <v>16437</v>
      </c>
      <c r="N1870">
        <v>68</v>
      </c>
      <c r="O1870" t="s">
        <v>29</v>
      </c>
      <c r="P1870" t="s">
        <v>30</v>
      </c>
      <c r="Q1870" t="s">
        <v>31</v>
      </c>
      <c r="R1870">
        <v>24000000</v>
      </c>
      <c r="S1870">
        <v>2011</v>
      </c>
      <c r="T1870">
        <v>4.9000000000000004</v>
      </c>
      <c r="U1870">
        <v>1.5</v>
      </c>
      <c r="V1870">
        <v>-14360758</v>
      </c>
      <c r="W1870" t="s">
        <v>38</v>
      </c>
    </row>
    <row r="1871" spans="1:23" x14ac:dyDescent="0.3">
      <c r="A1871" t="s">
        <v>2030</v>
      </c>
      <c r="B1871">
        <v>365</v>
      </c>
      <c r="C1871">
        <v>88</v>
      </c>
      <c r="D1871">
        <v>25003072</v>
      </c>
      <c r="E1871" t="s">
        <v>48</v>
      </c>
      <c r="F1871" t="s">
        <v>57</v>
      </c>
      <c r="L1871" t="s">
        <v>2743</v>
      </c>
      <c r="M1871">
        <v>72552</v>
      </c>
      <c r="N1871">
        <v>374</v>
      </c>
      <c r="O1871" t="s">
        <v>29</v>
      </c>
      <c r="P1871" t="s">
        <v>30</v>
      </c>
      <c r="Q1871" t="s">
        <v>213</v>
      </c>
      <c r="R1871">
        <v>24000000</v>
      </c>
      <c r="S1871">
        <v>2010</v>
      </c>
      <c r="T1871">
        <v>5.5</v>
      </c>
      <c r="U1871">
        <v>1.5</v>
      </c>
      <c r="V1871">
        <v>1003072</v>
      </c>
      <c r="W1871" t="s">
        <v>21</v>
      </c>
    </row>
    <row r="1872" spans="1:23" x14ac:dyDescent="0.3">
      <c r="A1872" t="s">
        <v>2744</v>
      </c>
      <c r="B1872">
        <v>113</v>
      </c>
      <c r="C1872">
        <v>118</v>
      </c>
      <c r="D1872">
        <v>6144806</v>
      </c>
      <c r="E1872" t="s">
        <v>242</v>
      </c>
      <c r="F1872" t="s">
        <v>55</v>
      </c>
      <c r="G1872" t="s">
        <v>59</v>
      </c>
      <c r="H1872" t="s">
        <v>50</v>
      </c>
      <c r="L1872" t="s">
        <v>2745</v>
      </c>
      <c r="M1872">
        <v>12821</v>
      </c>
      <c r="N1872">
        <v>248</v>
      </c>
      <c r="O1872" t="s">
        <v>29</v>
      </c>
      <c r="P1872" t="s">
        <v>30</v>
      </c>
      <c r="Q1872" t="s">
        <v>31</v>
      </c>
      <c r="R1872">
        <v>23000000</v>
      </c>
      <c r="S1872">
        <v>2004</v>
      </c>
      <c r="T1872">
        <v>6.7</v>
      </c>
      <c r="U1872">
        <v>2</v>
      </c>
      <c r="V1872">
        <v>-16855194</v>
      </c>
      <c r="W1872" t="s">
        <v>38</v>
      </c>
    </row>
    <row r="1873" spans="1:23" x14ac:dyDescent="0.3">
      <c r="A1873" t="s">
        <v>2746</v>
      </c>
      <c r="B1873">
        <v>10</v>
      </c>
      <c r="C1873">
        <v>80</v>
      </c>
      <c r="D1873">
        <v>669276</v>
      </c>
      <c r="E1873" t="s">
        <v>24</v>
      </c>
      <c r="F1873" t="s">
        <v>25</v>
      </c>
      <c r="G1873" t="s">
        <v>47</v>
      </c>
      <c r="H1873" t="s">
        <v>48</v>
      </c>
      <c r="I1873" t="s">
        <v>26</v>
      </c>
      <c r="L1873" t="s">
        <v>2747</v>
      </c>
      <c r="M1873">
        <v>2541</v>
      </c>
      <c r="N1873">
        <v>47</v>
      </c>
      <c r="O1873" t="s">
        <v>29</v>
      </c>
      <c r="P1873" t="s">
        <v>37</v>
      </c>
      <c r="Q1873" t="s">
        <v>118</v>
      </c>
      <c r="R1873">
        <v>28000000</v>
      </c>
      <c r="S1873">
        <v>1993</v>
      </c>
      <c r="T1873">
        <v>7.2</v>
      </c>
      <c r="U1873">
        <v>1.3</v>
      </c>
      <c r="V1873">
        <v>-27330724</v>
      </c>
      <c r="W1873" t="s">
        <v>38</v>
      </c>
    </row>
    <row r="1874" spans="1:23" x14ac:dyDescent="0.3">
      <c r="A1874" t="s">
        <v>2748</v>
      </c>
      <c r="B1874">
        <v>16</v>
      </c>
      <c r="C1874">
        <v>120</v>
      </c>
      <c r="D1874">
        <v>42880</v>
      </c>
      <c r="E1874" t="s">
        <v>55</v>
      </c>
      <c r="F1874" t="s">
        <v>44</v>
      </c>
      <c r="L1874" t="s">
        <v>2749</v>
      </c>
      <c r="M1874">
        <v>2919</v>
      </c>
      <c r="N1874">
        <v>50</v>
      </c>
      <c r="O1874" t="s">
        <v>29</v>
      </c>
      <c r="P1874" t="s">
        <v>37</v>
      </c>
      <c r="Q1874" t="s">
        <v>52</v>
      </c>
      <c r="R1874">
        <v>24000000</v>
      </c>
      <c r="S1874">
        <v>2004</v>
      </c>
      <c r="T1874">
        <v>5.0999999999999996</v>
      </c>
      <c r="U1874">
        <v>2</v>
      </c>
      <c r="V1874">
        <v>-23957120</v>
      </c>
      <c r="W1874" t="s">
        <v>38</v>
      </c>
    </row>
    <row r="1875" spans="1:23" x14ac:dyDescent="0.3">
      <c r="A1875" t="s">
        <v>2105</v>
      </c>
      <c r="B1875">
        <v>196</v>
      </c>
      <c r="C1875">
        <v>98</v>
      </c>
      <c r="D1875">
        <v>23225911</v>
      </c>
      <c r="E1875" t="s">
        <v>24</v>
      </c>
      <c r="F1875" t="s">
        <v>56</v>
      </c>
      <c r="G1875" t="s">
        <v>55</v>
      </c>
      <c r="H1875" t="s">
        <v>35</v>
      </c>
      <c r="L1875" t="s">
        <v>2750</v>
      </c>
      <c r="M1875">
        <v>80574</v>
      </c>
      <c r="N1875">
        <v>157</v>
      </c>
      <c r="O1875" t="s">
        <v>29</v>
      </c>
      <c r="P1875" t="s">
        <v>30</v>
      </c>
      <c r="Q1875" t="s">
        <v>213</v>
      </c>
      <c r="R1875">
        <v>24000000</v>
      </c>
      <c r="S1875">
        <v>2010</v>
      </c>
      <c r="T1875">
        <v>6.5</v>
      </c>
      <c r="U1875">
        <v>1.6</v>
      </c>
      <c r="V1875">
        <v>-774089</v>
      </c>
      <c r="W1875" t="s">
        <v>38</v>
      </c>
    </row>
    <row r="1876" spans="1:23" x14ac:dyDescent="0.3">
      <c r="A1876" t="s">
        <v>2102</v>
      </c>
      <c r="B1876">
        <v>212</v>
      </c>
      <c r="C1876">
        <v>119</v>
      </c>
      <c r="D1876">
        <v>4710455</v>
      </c>
      <c r="E1876" t="s">
        <v>25</v>
      </c>
      <c r="F1876" t="s">
        <v>47</v>
      </c>
      <c r="G1876" t="s">
        <v>49</v>
      </c>
      <c r="H1876" t="s">
        <v>26</v>
      </c>
      <c r="L1876" t="s">
        <v>2751</v>
      </c>
      <c r="M1876">
        <v>214091</v>
      </c>
      <c r="N1876">
        <v>330</v>
      </c>
      <c r="O1876" t="s">
        <v>2104</v>
      </c>
      <c r="P1876" t="s">
        <v>812</v>
      </c>
      <c r="Q1876" t="s">
        <v>52</v>
      </c>
      <c r="R1876">
        <v>24000000</v>
      </c>
      <c r="S1876">
        <v>2004</v>
      </c>
      <c r="T1876">
        <v>8.1999999999999993</v>
      </c>
      <c r="U1876">
        <v>2</v>
      </c>
      <c r="V1876">
        <v>-19289545</v>
      </c>
      <c r="W1876" t="s">
        <v>38</v>
      </c>
    </row>
    <row r="1877" spans="1:23" x14ac:dyDescent="0.3">
      <c r="A1877" t="s">
        <v>1149</v>
      </c>
      <c r="B1877">
        <v>445</v>
      </c>
      <c r="C1877">
        <v>88</v>
      </c>
      <c r="D1877">
        <v>75590286</v>
      </c>
      <c r="E1877" t="s">
        <v>25</v>
      </c>
      <c r="F1877" t="s">
        <v>48</v>
      </c>
      <c r="G1877" t="s">
        <v>57</v>
      </c>
      <c r="H1877" t="s">
        <v>27</v>
      </c>
      <c r="L1877" t="s">
        <v>2752</v>
      </c>
      <c r="M1877">
        <v>386217</v>
      </c>
      <c r="N1877">
        <v>553</v>
      </c>
      <c r="O1877" t="s">
        <v>29</v>
      </c>
      <c r="P1877" t="s">
        <v>30</v>
      </c>
      <c r="Q1877" t="s">
        <v>213</v>
      </c>
      <c r="R1877">
        <v>23600000</v>
      </c>
      <c r="S1877">
        <v>2009</v>
      </c>
      <c r="T1877">
        <v>7.7</v>
      </c>
      <c r="U1877">
        <v>1.5</v>
      </c>
      <c r="V1877">
        <v>51990286</v>
      </c>
      <c r="W1877" t="s">
        <v>21</v>
      </c>
    </row>
    <row r="1878" spans="1:23" x14ac:dyDescent="0.3">
      <c r="A1878" t="s">
        <v>468</v>
      </c>
      <c r="B1878">
        <v>108</v>
      </c>
      <c r="C1878">
        <v>90</v>
      </c>
      <c r="D1878">
        <v>161487252</v>
      </c>
      <c r="E1878" t="s">
        <v>48</v>
      </c>
      <c r="F1878" t="s">
        <v>61</v>
      </c>
      <c r="L1878" t="s">
        <v>2753</v>
      </c>
      <c r="M1878">
        <v>119450</v>
      </c>
      <c r="N1878">
        <v>300</v>
      </c>
      <c r="O1878" t="s">
        <v>29</v>
      </c>
      <c r="P1878" t="s">
        <v>30</v>
      </c>
      <c r="Q1878" t="s">
        <v>31</v>
      </c>
      <c r="R1878">
        <v>20000000</v>
      </c>
      <c r="S1878">
        <v>1998</v>
      </c>
      <c r="T1878">
        <v>6.1</v>
      </c>
      <c r="U1878">
        <v>1.5</v>
      </c>
      <c r="V1878">
        <v>141487252</v>
      </c>
      <c r="W1878" t="s">
        <v>21</v>
      </c>
    </row>
    <row r="1879" spans="1:23" x14ac:dyDescent="0.3">
      <c r="A1879" t="s">
        <v>1946</v>
      </c>
      <c r="B1879">
        <v>223</v>
      </c>
      <c r="C1879">
        <v>127</v>
      </c>
      <c r="D1879">
        <v>290158751</v>
      </c>
      <c r="E1879" t="s">
        <v>24</v>
      </c>
      <c r="F1879" t="s">
        <v>25</v>
      </c>
      <c r="G1879" t="s">
        <v>26</v>
      </c>
      <c r="H1879" t="s">
        <v>27</v>
      </c>
      <c r="L1879" t="s">
        <v>2754</v>
      </c>
      <c r="M1879">
        <v>837759</v>
      </c>
      <c r="N1879">
        <v>900</v>
      </c>
      <c r="O1879" t="s">
        <v>29</v>
      </c>
      <c r="P1879" t="s">
        <v>30</v>
      </c>
      <c r="Q1879" t="s">
        <v>52</v>
      </c>
      <c r="R1879">
        <v>18000000</v>
      </c>
      <c r="S1879">
        <v>1980</v>
      </c>
      <c r="T1879">
        <v>8.8000000000000007</v>
      </c>
      <c r="U1879">
        <v>2.1</v>
      </c>
      <c r="V1879">
        <v>272158751</v>
      </c>
      <c r="W1879" t="s">
        <v>21</v>
      </c>
    </row>
    <row r="1880" spans="1:23" x14ac:dyDescent="0.3">
      <c r="A1880" t="s">
        <v>119</v>
      </c>
      <c r="B1880">
        <v>63</v>
      </c>
      <c r="C1880">
        <v>119</v>
      </c>
      <c r="D1880">
        <v>65807024</v>
      </c>
      <c r="E1880" t="s">
        <v>24</v>
      </c>
      <c r="F1880" t="s">
        <v>48</v>
      </c>
      <c r="G1880" t="s">
        <v>56</v>
      </c>
      <c r="H1880" t="s">
        <v>55</v>
      </c>
      <c r="I1880" t="s">
        <v>35</v>
      </c>
      <c r="L1880" t="s">
        <v>2755</v>
      </c>
      <c r="M1880">
        <v>172405</v>
      </c>
      <c r="N1880">
        <v>203</v>
      </c>
      <c r="O1880" t="s">
        <v>29</v>
      </c>
      <c r="P1880" t="s">
        <v>30</v>
      </c>
      <c r="Q1880" t="s">
        <v>213</v>
      </c>
      <c r="R1880">
        <v>19000000</v>
      </c>
      <c r="S1880">
        <v>1995</v>
      </c>
      <c r="T1880">
        <v>6.8</v>
      </c>
      <c r="U1880">
        <v>2</v>
      </c>
      <c r="V1880">
        <v>46807024</v>
      </c>
      <c r="W1880" t="s">
        <v>21</v>
      </c>
    </row>
    <row r="1881" spans="1:23" x14ac:dyDescent="0.3">
      <c r="A1881" t="s">
        <v>1543</v>
      </c>
      <c r="B1881">
        <v>43</v>
      </c>
      <c r="C1881">
        <v>85</v>
      </c>
      <c r="D1881">
        <v>86930411</v>
      </c>
      <c r="E1881" t="s">
        <v>48</v>
      </c>
      <c r="F1881" t="s">
        <v>56</v>
      </c>
      <c r="L1881" t="s">
        <v>2756</v>
      </c>
      <c r="M1881">
        <v>83269</v>
      </c>
      <c r="N1881">
        <v>87</v>
      </c>
      <c r="O1881" t="s">
        <v>29</v>
      </c>
      <c r="P1881" t="s">
        <v>30</v>
      </c>
      <c r="Q1881" t="s">
        <v>31</v>
      </c>
      <c r="R1881">
        <v>23000000</v>
      </c>
      <c r="S1881">
        <v>1991</v>
      </c>
      <c r="T1881">
        <v>6.8</v>
      </c>
      <c r="U1881">
        <v>1.4</v>
      </c>
      <c r="V1881">
        <v>63930411</v>
      </c>
      <c r="W1881" t="s">
        <v>21</v>
      </c>
    </row>
    <row r="1882" spans="1:23" x14ac:dyDescent="0.3">
      <c r="A1882" t="s">
        <v>1501</v>
      </c>
      <c r="B1882">
        <v>211</v>
      </c>
      <c r="C1882">
        <v>98</v>
      </c>
      <c r="D1882">
        <v>53302314</v>
      </c>
      <c r="E1882" t="s">
        <v>57</v>
      </c>
      <c r="F1882" t="s">
        <v>35</v>
      </c>
      <c r="L1882" t="s">
        <v>2757</v>
      </c>
      <c r="M1882">
        <v>181058</v>
      </c>
      <c r="N1882">
        <v>674</v>
      </c>
      <c r="O1882" t="s">
        <v>29</v>
      </c>
      <c r="P1882" t="s">
        <v>30</v>
      </c>
      <c r="Q1882" t="s">
        <v>213</v>
      </c>
      <c r="R1882">
        <v>23000000</v>
      </c>
      <c r="S1882">
        <v>2000</v>
      </c>
      <c r="T1882">
        <v>6.7</v>
      </c>
      <c r="U1882">
        <v>1.6</v>
      </c>
      <c r="V1882">
        <v>30302314</v>
      </c>
      <c r="W1882" t="s">
        <v>21</v>
      </c>
    </row>
    <row r="1883" spans="1:23" x14ac:dyDescent="0.3">
      <c r="A1883" t="s">
        <v>923</v>
      </c>
      <c r="B1883">
        <v>421</v>
      </c>
      <c r="C1883">
        <v>101</v>
      </c>
      <c r="D1883">
        <v>40962534</v>
      </c>
      <c r="E1883" t="s">
        <v>55</v>
      </c>
      <c r="L1883" t="s">
        <v>2758</v>
      </c>
      <c r="M1883">
        <v>188652</v>
      </c>
      <c r="N1883">
        <v>288</v>
      </c>
      <c r="O1883" t="s">
        <v>29</v>
      </c>
      <c r="P1883" t="s">
        <v>30</v>
      </c>
      <c r="Q1883" t="s">
        <v>213</v>
      </c>
      <c r="R1883">
        <v>12500000</v>
      </c>
      <c r="S1883">
        <v>2011</v>
      </c>
      <c r="T1883">
        <v>7.1</v>
      </c>
      <c r="U1883">
        <v>1.7</v>
      </c>
      <c r="V1883">
        <v>28462534</v>
      </c>
      <c r="W1883" t="s">
        <v>21</v>
      </c>
    </row>
    <row r="1884" spans="1:23" x14ac:dyDescent="0.3">
      <c r="A1884" t="s">
        <v>412</v>
      </c>
      <c r="B1884">
        <v>214</v>
      </c>
      <c r="C1884">
        <v>112</v>
      </c>
      <c r="D1884">
        <v>39235088</v>
      </c>
      <c r="E1884" t="s">
        <v>57</v>
      </c>
      <c r="F1884" t="s">
        <v>27</v>
      </c>
      <c r="L1884" t="s">
        <v>2759</v>
      </c>
      <c r="M1884">
        <v>193962</v>
      </c>
      <c r="N1884">
        <v>805</v>
      </c>
      <c r="O1884" t="s">
        <v>29</v>
      </c>
      <c r="P1884" t="s">
        <v>30</v>
      </c>
      <c r="Q1884" t="s">
        <v>213</v>
      </c>
      <c r="R1884">
        <v>23000000</v>
      </c>
      <c r="S1884">
        <v>2000</v>
      </c>
      <c r="T1884">
        <v>7.1</v>
      </c>
      <c r="U1884">
        <v>1.9</v>
      </c>
      <c r="V1884">
        <v>16235088</v>
      </c>
      <c r="W1884" t="s">
        <v>21</v>
      </c>
    </row>
    <row r="1885" spans="1:23" x14ac:dyDescent="0.3">
      <c r="A1885" t="s">
        <v>2760</v>
      </c>
      <c r="B1885">
        <v>92</v>
      </c>
      <c r="C1885">
        <v>97</v>
      </c>
      <c r="D1885">
        <v>27338033</v>
      </c>
      <c r="E1885" t="s">
        <v>48</v>
      </c>
      <c r="F1885" t="s">
        <v>44</v>
      </c>
      <c r="L1885" t="s">
        <v>2761</v>
      </c>
      <c r="M1885">
        <v>19709</v>
      </c>
      <c r="N1885">
        <v>167</v>
      </c>
      <c r="O1885" t="s">
        <v>29</v>
      </c>
      <c r="P1885" t="s">
        <v>30</v>
      </c>
      <c r="Q1885" t="s">
        <v>31</v>
      </c>
      <c r="R1885">
        <v>23000000</v>
      </c>
      <c r="S1885">
        <v>2001</v>
      </c>
      <c r="T1885">
        <v>6.1</v>
      </c>
      <c r="U1885">
        <v>1.6</v>
      </c>
      <c r="V1885">
        <v>4338033</v>
      </c>
      <c r="W1885" t="s">
        <v>21</v>
      </c>
    </row>
    <row r="1886" spans="1:23" x14ac:dyDescent="0.3">
      <c r="A1886" t="s">
        <v>514</v>
      </c>
      <c r="B1886">
        <v>574</v>
      </c>
      <c r="C1886">
        <v>126</v>
      </c>
      <c r="D1886">
        <v>25556065</v>
      </c>
      <c r="E1886" t="s">
        <v>55</v>
      </c>
      <c r="F1886" t="s">
        <v>44</v>
      </c>
      <c r="G1886" t="s">
        <v>27</v>
      </c>
      <c r="L1886" t="s">
        <v>2762</v>
      </c>
      <c r="M1886">
        <v>355126</v>
      </c>
      <c r="N1886">
        <v>748</v>
      </c>
      <c r="O1886" t="s">
        <v>29</v>
      </c>
      <c r="P1886" t="s">
        <v>30</v>
      </c>
      <c r="Q1886" t="s">
        <v>213</v>
      </c>
      <c r="R1886">
        <v>23000000</v>
      </c>
      <c r="S1886">
        <v>2013</v>
      </c>
      <c r="T1886">
        <v>8</v>
      </c>
      <c r="U1886">
        <v>2.1</v>
      </c>
      <c r="V1886">
        <v>2556065</v>
      </c>
      <c r="W1886" t="s">
        <v>21</v>
      </c>
    </row>
    <row r="1887" spans="1:23" x14ac:dyDescent="0.3">
      <c r="A1887" t="s">
        <v>1203</v>
      </c>
      <c r="B1887">
        <v>140</v>
      </c>
      <c r="C1887">
        <v>97</v>
      </c>
      <c r="D1887">
        <v>21973182</v>
      </c>
      <c r="E1887" t="s">
        <v>60</v>
      </c>
      <c r="F1887" t="s">
        <v>35</v>
      </c>
      <c r="L1887" t="s">
        <v>2763</v>
      </c>
      <c r="M1887">
        <v>53415</v>
      </c>
      <c r="N1887">
        <v>339</v>
      </c>
      <c r="O1887" t="s">
        <v>29</v>
      </c>
      <c r="P1887" t="s">
        <v>30</v>
      </c>
      <c r="Q1887" t="s">
        <v>213</v>
      </c>
      <c r="R1887">
        <v>23000000</v>
      </c>
      <c r="S1887">
        <v>2001</v>
      </c>
      <c r="T1887">
        <v>6.6</v>
      </c>
      <c r="U1887">
        <v>1.6</v>
      </c>
      <c r="V1887">
        <v>-1026818</v>
      </c>
      <c r="W1887" t="s">
        <v>38</v>
      </c>
    </row>
    <row r="1888" spans="1:23" x14ac:dyDescent="0.3">
      <c r="A1888" t="s">
        <v>2764</v>
      </c>
      <c r="B1888">
        <v>28</v>
      </c>
      <c r="C1888">
        <v>100</v>
      </c>
      <c r="D1888">
        <v>4756</v>
      </c>
      <c r="E1888" t="s">
        <v>25</v>
      </c>
      <c r="F1888" t="s">
        <v>49</v>
      </c>
      <c r="G1888" t="s">
        <v>26</v>
      </c>
      <c r="L1888" t="s">
        <v>2765</v>
      </c>
      <c r="M1888">
        <v>4191</v>
      </c>
      <c r="N1888">
        <v>32</v>
      </c>
      <c r="O1888" t="s">
        <v>29</v>
      </c>
      <c r="P1888" t="s">
        <v>37</v>
      </c>
      <c r="Q1888" t="s">
        <v>52</v>
      </c>
      <c r="R1888">
        <v>25000000</v>
      </c>
      <c r="S1888">
        <v>2013</v>
      </c>
      <c r="T1888">
        <v>5.4</v>
      </c>
      <c r="U1888">
        <v>1.7</v>
      </c>
      <c r="V1888">
        <v>-24995244</v>
      </c>
      <c r="W1888" t="s">
        <v>38</v>
      </c>
    </row>
    <row r="1889" spans="1:23" x14ac:dyDescent="0.3">
      <c r="A1889" t="s">
        <v>1250</v>
      </c>
      <c r="B1889">
        <v>36</v>
      </c>
      <c r="C1889">
        <v>114</v>
      </c>
      <c r="D1889">
        <v>18653615</v>
      </c>
      <c r="E1889" t="s">
        <v>48</v>
      </c>
      <c r="F1889" t="s">
        <v>55</v>
      </c>
      <c r="L1889" t="s">
        <v>2766</v>
      </c>
      <c r="M1889">
        <v>14786</v>
      </c>
      <c r="N1889">
        <v>103</v>
      </c>
      <c r="O1889" t="s">
        <v>29</v>
      </c>
      <c r="P1889" t="s">
        <v>30</v>
      </c>
      <c r="Q1889" t="s">
        <v>31</v>
      </c>
      <c r="R1889">
        <v>23000000</v>
      </c>
      <c r="S1889">
        <v>1999</v>
      </c>
      <c r="T1889">
        <v>6.1</v>
      </c>
      <c r="U1889">
        <v>1.9</v>
      </c>
      <c r="V1889">
        <v>-4346385</v>
      </c>
      <c r="W1889" t="s">
        <v>38</v>
      </c>
    </row>
    <row r="1890" spans="1:23" x14ac:dyDescent="0.3">
      <c r="A1890" t="s">
        <v>2767</v>
      </c>
      <c r="B1890">
        <v>53</v>
      </c>
      <c r="C1890">
        <v>88</v>
      </c>
      <c r="D1890">
        <v>13019253</v>
      </c>
      <c r="E1890" t="s">
        <v>48</v>
      </c>
      <c r="F1890" t="s">
        <v>56</v>
      </c>
      <c r="L1890" t="s">
        <v>2768</v>
      </c>
      <c r="M1890">
        <v>3914</v>
      </c>
      <c r="N1890">
        <v>47</v>
      </c>
      <c r="O1890" t="s">
        <v>29</v>
      </c>
      <c r="P1890" t="s">
        <v>30</v>
      </c>
      <c r="Q1890" t="s">
        <v>31</v>
      </c>
      <c r="R1890">
        <v>23000000</v>
      </c>
      <c r="S1890">
        <v>2000</v>
      </c>
      <c r="T1890">
        <v>5.6</v>
      </c>
      <c r="U1890">
        <v>1.5</v>
      </c>
      <c r="V1890">
        <v>-9980747</v>
      </c>
      <c r="W1890" t="s">
        <v>38</v>
      </c>
    </row>
    <row r="1891" spans="1:23" x14ac:dyDescent="0.3">
      <c r="A1891" t="s">
        <v>445</v>
      </c>
      <c r="B1891">
        <v>394</v>
      </c>
      <c r="C1891">
        <v>93</v>
      </c>
      <c r="D1891">
        <v>18934858</v>
      </c>
      <c r="E1891" t="s">
        <v>24</v>
      </c>
      <c r="F1891" t="s">
        <v>35</v>
      </c>
      <c r="L1891" t="s">
        <v>2769</v>
      </c>
      <c r="M1891">
        <v>72646</v>
      </c>
      <c r="N1891">
        <v>397</v>
      </c>
      <c r="O1891" t="s">
        <v>29</v>
      </c>
      <c r="P1891" t="s">
        <v>2161</v>
      </c>
      <c r="Q1891" t="s">
        <v>213</v>
      </c>
      <c r="R1891">
        <v>23000000</v>
      </c>
      <c r="S1891">
        <v>2011</v>
      </c>
      <c r="T1891">
        <v>5.8</v>
      </c>
      <c r="U1891">
        <v>1.6</v>
      </c>
      <c r="V1891">
        <v>-4065142</v>
      </c>
      <c r="W1891" t="s">
        <v>38</v>
      </c>
    </row>
    <row r="1892" spans="1:23" x14ac:dyDescent="0.3">
      <c r="A1892" t="s">
        <v>2770</v>
      </c>
      <c r="B1892">
        <v>80</v>
      </c>
      <c r="C1892">
        <v>92</v>
      </c>
      <c r="D1892">
        <v>20763013</v>
      </c>
      <c r="E1892" t="s">
        <v>25</v>
      </c>
      <c r="F1892" t="s">
        <v>57</v>
      </c>
      <c r="G1892" t="s">
        <v>35</v>
      </c>
      <c r="L1892" t="s">
        <v>2771</v>
      </c>
      <c r="M1892">
        <v>30840</v>
      </c>
      <c r="N1892">
        <v>383</v>
      </c>
      <c r="O1892" t="s">
        <v>29</v>
      </c>
      <c r="P1892" t="s">
        <v>30</v>
      </c>
      <c r="Q1892" t="s">
        <v>31</v>
      </c>
      <c r="R1892">
        <v>23000000</v>
      </c>
      <c r="S1892">
        <v>1987</v>
      </c>
      <c r="T1892">
        <v>2.8</v>
      </c>
      <c r="U1892">
        <v>1.5</v>
      </c>
      <c r="V1892">
        <v>-2236987</v>
      </c>
      <c r="W1892" t="s">
        <v>38</v>
      </c>
    </row>
    <row r="1893" spans="1:23" x14ac:dyDescent="0.3">
      <c r="A1893" t="s">
        <v>2772</v>
      </c>
      <c r="B1893">
        <v>45</v>
      </c>
      <c r="C1893">
        <v>98</v>
      </c>
      <c r="D1893">
        <v>12782508</v>
      </c>
      <c r="E1893" t="s">
        <v>55</v>
      </c>
      <c r="L1893" t="s">
        <v>2773</v>
      </c>
      <c r="M1893">
        <v>20163</v>
      </c>
      <c r="N1893">
        <v>71</v>
      </c>
      <c r="O1893" t="s">
        <v>29</v>
      </c>
      <c r="P1893" t="s">
        <v>30</v>
      </c>
      <c r="Q1893" t="s">
        <v>31</v>
      </c>
      <c r="R1893">
        <v>23000000</v>
      </c>
      <c r="S1893">
        <v>1996</v>
      </c>
      <c r="T1893">
        <v>6.7</v>
      </c>
      <c r="U1893">
        <v>1.6</v>
      </c>
      <c r="V1893">
        <v>-10217492</v>
      </c>
      <c r="W1893" t="s">
        <v>38</v>
      </c>
    </row>
    <row r="1894" spans="1:23" x14ac:dyDescent="0.3">
      <c r="A1894" t="s">
        <v>2774</v>
      </c>
      <c r="B1894">
        <v>47</v>
      </c>
      <c r="C1894">
        <v>94</v>
      </c>
      <c r="D1894">
        <v>11508423</v>
      </c>
      <c r="E1894" t="s">
        <v>242</v>
      </c>
      <c r="F1894" t="s">
        <v>48</v>
      </c>
      <c r="G1894" t="s">
        <v>55</v>
      </c>
      <c r="H1894" t="s">
        <v>49</v>
      </c>
      <c r="I1894" t="s">
        <v>61</v>
      </c>
      <c r="L1894" t="s">
        <v>2775</v>
      </c>
      <c r="M1894">
        <v>3174</v>
      </c>
      <c r="N1894">
        <v>19</v>
      </c>
      <c r="O1894" t="s">
        <v>29</v>
      </c>
      <c r="P1894" t="s">
        <v>30</v>
      </c>
      <c r="Q1894" t="s">
        <v>52</v>
      </c>
      <c r="R1894">
        <v>23000000</v>
      </c>
      <c r="S1894">
        <v>2008</v>
      </c>
      <c r="T1894">
        <v>5.0999999999999996</v>
      </c>
      <c r="U1894">
        <v>1.6</v>
      </c>
      <c r="V1894">
        <v>-11491577</v>
      </c>
      <c r="W1894" t="s">
        <v>38</v>
      </c>
    </row>
    <row r="1895" spans="1:23" x14ac:dyDescent="0.3">
      <c r="A1895" t="s">
        <v>1367</v>
      </c>
      <c r="B1895">
        <v>90</v>
      </c>
      <c r="C1895">
        <v>102</v>
      </c>
      <c r="D1895">
        <v>10660147</v>
      </c>
      <c r="E1895" t="s">
        <v>55</v>
      </c>
      <c r="F1895" t="s">
        <v>44</v>
      </c>
      <c r="L1895" t="s">
        <v>2776</v>
      </c>
      <c r="M1895">
        <v>17740</v>
      </c>
      <c r="N1895">
        <v>165</v>
      </c>
      <c r="O1895" t="s">
        <v>29</v>
      </c>
      <c r="P1895" t="s">
        <v>37</v>
      </c>
      <c r="Q1895" t="s">
        <v>213</v>
      </c>
      <c r="R1895">
        <v>23000000</v>
      </c>
      <c r="S1895">
        <v>1999</v>
      </c>
      <c r="T1895">
        <v>7.2</v>
      </c>
      <c r="U1895">
        <v>1.7</v>
      </c>
      <c r="V1895">
        <v>-12339853</v>
      </c>
      <c r="W1895" t="s">
        <v>38</v>
      </c>
    </row>
    <row r="1896" spans="1:23" x14ac:dyDescent="0.3">
      <c r="A1896" t="s">
        <v>1609</v>
      </c>
      <c r="B1896">
        <v>30</v>
      </c>
      <c r="C1896">
        <v>98</v>
      </c>
      <c r="D1896">
        <v>7434726</v>
      </c>
      <c r="E1896" t="s">
        <v>24</v>
      </c>
      <c r="F1896" t="s">
        <v>56</v>
      </c>
      <c r="G1896" t="s">
        <v>55</v>
      </c>
      <c r="H1896" t="s">
        <v>35</v>
      </c>
      <c r="I1896" t="s">
        <v>53</v>
      </c>
      <c r="L1896" t="s">
        <v>2777</v>
      </c>
      <c r="M1896">
        <v>14473</v>
      </c>
      <c r="N1896">
        <v>81</v>
      </c>
      <c r="O1896" t="s">
        <v>29</v>
      </c>
      <c r="P1896" t="s">
        <v>30</v>
      </c>
      <c r="Q1896" t="s">
        <v>213</v>
      </c>
      <c r="R1896">
        <v>23000000</v>
      </c>
      <c r="S1896">
        <v>1991</v>
      </c>
      <c r="T1896">
        <v>6</v>
      </c>
      <c r="U1896">
        <v>1.6</v>
      </c>
      <c r="V1896">
        <v>-15565274</v>
      </c>
      <c r="W1896" t="s">
        <v>38</v>
      </c>
    </row>
    <row r="1897" spans="1:23" x14ac:dyDescent="0.3">
      <c r="A1897" t="s">
        <v>2778</v>
      </c>
      <c r="B1897">
        <v>165</v>
      </c>
      <c r="C1897">
        <v>111</v>
      </c>
      <c r="D1897">
        <v>6109075</v>
      </c>
      <c r="E1897" t="s">
        <v>242</v>
      </c>
      <c r="F1897" t="s">
        <v>55</v>
      </c>
      <c r="L1897" t="s">
        <v>2779</v>
      </c>
      <c r="M1897">
        <v>32003</v>
      </c>
      <c r="N1897">
        <v>65</v>
      </c>
      <c r="O1897" t="s">
        <v>792</v>
      </c>
      <c r="P1897" t="s">
        <v>545</v>
      </c>
      <c r="Q1897" t="s">
        <v>31</v>
      </c>
      <c r="R1897">
        <v>19430000</v>
      </c>
      <c r="S1897">
        <v>2009</v>
      </c>
      <c r="T1897">
        <v>6.7</v>
      </c>
      <c r="U1897">
        <v>1.8</v>
      </c>
      <c r="V1897">
        <v>-13320925</v>
      </c>
      <c r="W1897" t="s">
        <v>38</v>
      </c>
    </row>
    <row r="1898" spans="1:23" x14ac:dyDescent="0.3">
      <c r="A1898" t="s">
        <v>1529</v>
      </c>
      <c r="B1898">
        <v>155</v>
      </c>
      <c r="C1898">
        <v>100</v>
      </c>
      <c r="D1898">
        <v>2708188</v>
      </c>
      <c r="E1898" t="s">
        <v>48</v>
      </c>
      <c r="F1898" t="s">
        <v>55</v>
      </c>
      <c r="G1898" t="s">
        <v>44</v>
      </c>
      <c r="L1898" t="s">
        <v>2780</v>
      </c>
      <c r="M1898">
        <v>8924</v>
      </c>
      <c r="N1898">
        <v>43</v>
      </c>
      <c r="O1898" t="s">
        <v>29</v>
      </c>
      <c r="P1898" t="s">
        <v>37</v>
      </c>
      <c r="Q1898" t="s">
        <v>213</v>
      </c>
      <c r="R1898">
        <v>23000000</v>
      </c>
      <c r="S1898">
        <v>2009</v>
      </c>
      <c r="T1898">
        <v>6.2</v>
      </c>
      <c r="U1898">
        <v>1.7</v>
      </c>
      <c r="V1898">
        <v>-20291812</v>
      </c>
      <c r="W1898" t="s">
        <v>38</v>
      </c>
    </row>
    <row r="1899" spans="1:23" x14ac:dyDescent="0.3">
      <c r="A1899" t="s">
        <v>2781</v>
      </c>
      <c r="B1899">
        <v>118</v>
      </c>
      <c r="C1899">
        <v>141</v>
      </c>
      <c r="D1899">
        <v>16123851</v>
      </c>
      <c r="E1899" t="s">
        <v>55</v>
      </c>
      <c r="L1899" t="s">
        <v>2782</v>
      </c>
      <c r="M1899">
        <v>17373</v>
      </c>
      <c r="N1899">
        <v>148</v>
      </c>
      <c r="O1899" t="s">
        <v>29</v>
      </c>
      <c r="P1899" t="s">
        <v>30</v>
      </c>
      <c r="Q1899" t="s">
        <v>31</v>
      </c>
      <c r="R1899">
        <v>23000000</v>
      </c>
      <c r="S1899">
        <v>2004</v>
      </c>
      <c r="T1899">
        <v>6.2</v>
      </c>
      <c r="U1899">
        <v>2.4</v>
      </c>
      <c r="V1899">
        <v>-6876149</v>
      </c>
      <c r="W1899" t="s">
        <v>38</v>
      </c>
    </row>
    <row r="1900" spans="1:23" x14ac:dyDescent="0.3">
      <c r="A1900" t="s">
        <v>956</v>
      </c>
      <c r="B1900">
        <v>314</v>
      </c>
      <c r="C1900">
        <v>114</v>
      </c>
      <c r="D1900">
        <v>71975611</v>
      </c>
      <c r="E1900" t="s">
        <v>26</v>
      </c>
      <c r="F1900" t="s">
        <v>57</v>
      </c>
      <c r="L1900">
        <v>1408</v>
      </c>
      <c r="M1900">
        <v>209396</v>
      </c>
      <c r="N1900">
        <v>580</v>
      </c>
      <c r="O1900" t="s">
        <v>29</v>
      </c>
      <c r="P1900" t="s">
        <v>30</v>
      </c>
      <c r="Q1900" t="s">
        <v>31</v>
      </c>
      <c r="R1900">
        <v>25000000</v>
      </c>
      <c r="S1900">
        <v>2007</v>
      </c>
      <c r="T1900">
        <v>6.8</v>
      </c>
      <c r="U1900">
        <v>1.9</v>
      </c>
      <c r="V1900">
        <v>46975611</v>
      </c>
      <c r="W1900" t="s">
        <v>21</v>
      </c>
    </row>
    <row r="1901" spans="1:23" x14ac:dyDescent="0.3">
      <c r="A1901" t="s">
        <v>2783</v>
      </c>
      <c r="B1901">
        <v>103</v>
      </c>
      <c r="C1901">
        <v>96</v>
      </c>
      <c r="D1901">
        <v>38119483</v>
      </c>
      <c r="E1901" t="s">
        <v>25</v>
      </c>
      <c r="F1901" t="s">
        <v>48</v>
      </c>
      <c r="G1901" t="s">
        <v>27</v>
      </c>
      <c r="L1901" t="s">
        <v>2784</v>
      </c>
      <c r="M1901">
        <v>136667</v>
      </c>
      <c r="N1901">
        <v>273</v>
      </c>
      <c r="O1901" t="s">
        <v>29</v>
      </c>
      <c r="P1901" t="s">
        <v>30</v>
      </c>
      <c r="Q1901" t="s">
        <v>52</v>
      </c>
      <c r="R1901">
        <v>22700000</v>
      </c>
      <c r="S1901">
        <v>1987</v>
      </c>
      <c r="T1901">
        <v>7.1</v>
      </c>
      <c r="U1901">
        <v>1.6</v>
      </c>
      <c r="V1901">
        <v>15419483</v>
      </c>
      <c r="W1901" t="s">
        <v>21</v>
      </c>
    </row>
    <row r="1902" spans="1:23" x14ac:dyDescent="0.3">
      <c r="A1902" t="s">
        <v>2785</v>
      </c>
      <c r="B1902">
        <v>183</v>
      </c>
      <c r="C1902">
        <v>111</v>
      </c>
      <c r="D1902">
        <v>4190530</v>
      </c>
      <c r="E1902" t="s">
        <v>55</v>
      </c>
      <c r="F1902" t="s">
        <v>58</v>
      </c>
      <c r="L1902" t="s">
        <v>2786</v>
      </c>
      <c r="M1902">
        <v>53341</v>
      </c>
      <c r="N1902">
        <v>185</v>
      </c>
      <c r="O1902" t="s">
        <v>29</v>
      </c>
      <c r="P1902" t="s">
        <v>143</v>
      </c>
      <c r="Q1902" t="s">
        <v>213</v>
      </c>
      <c r="R1902">
        <v>22500000</v>
      </c>
      <c r="S1902">
        <v>2014</v>
      </c>
      <c r="T1902">
        <v>7.1</v>
      </c>
      <c r="U1902">
        <v>1.8</v>
      </c>
      <c r="V1902">
        <v>-18309470</v>
      </c>
      <c r="W1902" t="s">
        <v>38</v>
      </c>
    </row>
    <row r="1903" spans="1:23" x14ac:dyDescent="0.3">
      <c r="A1903" t="s">
        <v>853</v>
      </c>
      <c r="B1903">
        <v>77</v>
      </c>
      <c r="C1903">
        <v>127</v>
      </c>
      <c r="D1903">
        <v>217631306</v>
      </c>
      <c r="E1903" t="s">
        <v>55</v>
      </c>
      <c r="F1903" t="s">
        <v>26</v>
      </c>
      <c r="G1903" t="s">
        <v>44</v>
      </c>
      <c r="H1903" t="s">
        <v>35</v>
      </c>
      <c r="L1903" t="s">
        <v>2787</v>
      </c>
      <c r="M1903">
        <v>154199</v>
      </c>
      <c r="N1903">
        <v>252</v>
      </c>
      <c r="O1903" t="s">
        <v>29</v>
      </c>
      <c r="P1903" t="s">
        <v>30</v>
      </c>
      <c r="Q1903" t="s">
        <v>31</v>
      </c>
      <c r="R1903">
        <v>22000000</v>
      </c>
      <c r="S1903">
        <v>1990</v>
      </c>
      <c r="T1903">
        <v>7</v>
      </c>
      <c r="U1903">
        <v>2.1</v>
      </c>
      <c r="V1903">
        <v>195631306</v>
      </c>
      <c r="W1903" t="s">
        <v>21</v>
      </c>
    </row>
    <row r="1904" spans="1:23" x14ac:dyDescent="0.3">
      <c r="A1904" t="s">
        <v>949</v>
      </c>
      <c r="B1904">
        <v>171</v>
      </c>
      <c r="C1904">
        <v>107</v>
      </c>
      <c r="D1904">
        <v>176483808</v>
      </c>
      <c r="E1904" t="s">
        <v>48</v>
      </c>
      <c r="F1904" t="s">
        <v>44</v>
      </c>
      <c r="L1904" t="s">
        <v>2788</v>
      </c>
      <c r="M1904">
        <v>247289</v>
      </c>
      <c r="N1904">
        <v>611</v>
      </c>
      <c r="O1904" t="s">
        <v>29</v>
      </c>
      <c r="P1904" t="s">
        <v>30</v>
      </c>
      <c r="Q1904" t="s">
        <v>213</v>
      </c>
      <c r="R1904">
        <v>23000000</v>
      </c>
      <c r="S1904">
        <v>1998</v>
      </c>
      <c r="T1904">
        <v>7.1</v>
      </c>
      <c r="U1904">
        <v>1.8</v>
      </c>
      <c r="V1904">
        <v>153483808</v>
      </c>
      <c r="W1904" t="s">
        <v>21</v>
      </c>
    </row>
    <row r="1905" spans="1:23" x14ac:dyDescent="0.3">
      <c r="A1905" t="s">
        <v>1146</v>
      </c>
      <c r="B1905">
        <v>64</v>
      </c>
      <c r="C1905">
        <v>97</v>
      </c>
      <c r="D1905">
        <v>144833357</v>
      </c>
      <c r="E1905" t="s">
        <v>48</v>
      </c>
      <c r="F1905" t="s">
        <v>55</v>
      </c>
      <c r="G1905" t="s">
        <v>49</v>
      </c>
      <c r="H1905" t="s">
        <v>26</v>
      </c>
      <c r="L1905" t="s">
        <v>2789</v>
      </c>
      <c r="M1905">
        <v>64742</v>
      </c>
      <c r="N1905">
        <v>111</v>
      </c>
      <c r="O1905" t="s">
        <v>29</v>
      </c>
      <c r="P1905" t="s">
        <v>30</v>
      </c>
      <c r="Q1905" t="s">
        <v>52</v>
      </c>
      <c r="R1905">
        <v>22000000</v>
      </c>
      <c r="S1905">
        <v>1994</v>
      </c>
      <c r="T1905">
        <v>6.4</v>
      </c>
      <c r="U1905">
        <v>1.6</v>
      </c>
      <c r="V1905">
        <v>122833357</v>
      </c>
      <c r="W1905" t="s">
        <v>21</v>
      </c>
    </row>
    <row r="1906" spans="1:23" x14ac:dyDescent="0.3">
      <c r="A1906" t="s">
        <v>586</v>
      </c>
      <c r="B1906">
        <v>92</v>
      </c>
      <c r="C1906">
        <v>127</v>
      </c>
      <c r="D1906">
        <v>75597042</v>
      </c>
      <c r="E1906" t="s">
        <v>55</v>
      </c>
      <c r="F1906" t="s">
        <v>49</v>
      </c>
      <c r="G1906" t="s">
        <v>61</v>
      </c>
      <c r="L1906" t="s">
        <v>2790</v>
      </c>
      <c r="M1906">
        <v>26434</v>
      </c>
      <c r="N1906">
        <v>174</v>
      </c>
      <c r="O1906" t="s">
        <v>29</v>
      </c>
      <c r="P1906" t="s">
        <v>30</v>
      </c>
      <c r="Q1906" t="s">
        <v>118</v>
      </c>
      <c r="R1906">
        <v>20000000</v>
      </c>
      <c r="S1906">
        <v>2002</v>
      </c>
      <c r="T1906">
        <v>7</v>
      </c>
      <c r="U1906">
        <v>2.1</v>
      </c>
      <c r="V1906">
        <v>55597042</v>
      </c>
      <c r="W1906" t="s">
        <v>21</v>
      </c>
    </row>
    <row r="1907" spans="1:23" x14ac:dyDescent="0.3">
      <c r="A1907" t="s">
        <v>1393</v>
      </c>
      <c r="B1907">
        <v>112</v>
      </c>
      <c r="C1907">
        <v>110</v>
      </c>
      <c r="D1907">
        <v>90636983</v>
      </c>
      <c r="E1907" t="s">
        <v>48</v>
      </c>
      <c r="F1907" t="s">
        <v>49</v>
      </c>
      <c r="G1907" t="s">
        <v>61</v>
      </c>
      <c r="L1907" t="s">
        <v>2791</v>
      </c>
      <c r="M1907">
        <v>44021</v>
      </c>
      <c r="N1907">
        <v>83</v>
      </c>
      <c r="O1907" t="s">
        <v>29</v>
      </c>
      <c r="P1907" t="s">
        <v>30</v>
      </c>
      <c r="Q1907" t="s">
        <v>52</v>
      </c>
      <c r="R1907">
        <v>22000000</v>
      </c>
      <c r="S1907">
        <v>2007</v>
      </c>
      <c r="T1907">
        <v>6.2</v>
      </c>
      <c r="U1907">
        <v>1.8</v>
      </c>
      <c r="V1907">
        <v>68636983</v>
      </c>
      <c r="W1907" t="s">
        <v>21</v>
      </c>
    </row>
    <row r="1908" spans="1:23" x14ac:dyDescent="0.3">
      <c r="A1908" t="s">
        <v>1004</v>
      </c>
      <c r="B1908">
        <v>69</v>
      </c>
      <c r="C1908">
        <v>135</v>
      </c>
      <c r="D1908">
        <v>70960517</v>
      </c>
      <c r="E1908" t="s">
        <v>55</v>
      </c>
      <c r="F1908" t="s">
        <v>44</v>
      </c>
      <c r="L1908" t="s">
        <v>2792</v>
      </c>
      <c r="M1908">
        <v>54631</v>
      </c>
      <c r="N1908">
        <v>192</v>
      </c>
      <c r="O1908" t="s">
        <v>29</v>
      </c>
      <c r="P1908" t="s">
        <v>30</v>
      </c>
      <c r="Q1908" t="s">
        <v>31</v>
      </c>
      <c r="R1908">
        <v>35000000</v>
      </c>
      <c r="S1908">
        <v>1995</v>
      </c>
      <c r="T1908">
        <v>7.5</v>
      </c>
      <c r="U1908">
        <v>2.2000000000000002</v>
      </c>
      <c r="V1908">
        <v>35960517</v>
      </c>
      <c r="W1908" t="s">
        <v>21</v>
      </c>
    </row>
    <row r="1909" spans="1:23" x14ac:dyDescent="0.3">
      <c r="A1909" t="s">
        <v>2019</v>
      </c>
      <c r="B1909">
        <v>75</v>
      </c>
      <c r="C1909">
        <v>84</v>
      </c>
      <c r="D1909">
        <v>55762229</v>
      </c>
      <c r="E1909" t="s">
        <v>48</v>
      </c>
      <c r="F1909" t="s">
        <v>27</v>
      </c>
      <c r="L1909" t="s">
        <v>2793</v>
      </c>
      <c r="M1909">
        <v>47383</v>
      </c>
      <c r="N1909">
        <v>132</v>
      </c>
      <c r="O1909" t="s">
        <v>29</v>
      </c>
      <c r="P1909" t="s">
        <v>30</v>
      </c>
      <c r="Q1909" t="s">
        <v>31</v>
      </c>
      <c r="R1909">
        <v>22000000</v>
      </c>
      <c r="S1909">
        <v>2001</v>
      </c>
      <c r="T1909">
        <v>4.8</v>
      </c>
      <c r="U1909">
        <v>1.4</v>
      </c>
      <c r="V1909">
        <v>33762229</v>
      </c>
      <c r="W1909" t="s">
        <v>21</v>
      </c>
    </row>
    <row r="1910" spans="1:23" x14ac:dyDescent="0.3">
      <c r="A1910" t="s">
        <v>2068</v>
      </c>
      <c r="B1910">
        <v>180</v>
      </c>
      <c r="C1910">
        <v>122</v>
      </c>
      <c r="D1910">
        <v>54235441</v>
      </c>
      <c r="E1910" t="s">
        <v>48</v>
      </c>
      <c r="F1910" t="s">
        <v>55</v>
      </c>
      <c r="L1910" t="s">
        <v>2794</v>
      </c>
      <c r="M1910">
        <v>52894</v>
      </c>
      <c r="N1910">
        <v>185</v>
      </c>
      <c r="O1910" t="s">
        <v>29</v>
      </c>
      <c r="P1910" t="s">
        <v>30</v>
      </c>
      <c r="Q1910" t="s">
        <v>52</v>
      </c>
      <c r="R1910">
        <v>22000000</v>
      </c>
      <c r="S1910">
        <v>2014</v>
      </c>
      <c r="T1910">
        <v>7.3</v>
      </c>
      <c r="U1910">
        <v>2</v>
      </c>
      <c r="V1910">
        <v>32235441</v>
      </c>
      <c r="W1910" t="s">
        <v>21</v>
      </c>
    </row>
    <row r="1911" spans="1:23" x14ac:dyDescent="0.3">
      <c r="A1911" t="s">
        <v>1818</v>
      </c>
      <c r="B1911">
        <v>53</v>
      </c>
      <c r="C1911">
        <v>114</v>
      </c>
      <c r="D1911">
        <v>50728000</v>
      </c>
      <c r="E1911" t="s">
        <v>24</v>
      </c>
      <c r="F1911" t="s">
        <v>56</v>
      </c>
      <c r="G1911" t="s">
        <v>55</v>
      </c>
      <c r="H1911" t="s">
        <v>60</v>
      </c>
      <c r="I1911" t="s">
        <v>35</v>
      </c>
      <c r="L1911" t="s">
        <v>2795</v>
      </c>
      <c r="M1911">
        <v>48909</v>
      </c>
      <c r="N1911">
        <v>166</v>
      </c>
      <c r="O1911" t="s">
        <v>29</v>
      </c>
      <c r="P1911" t="s">
        <v>30</v>
      </c>
      <c r="Q1911" t="s">
        <v>31</v>
      </c>
      <c r="R1911">
        <v>22000000</v>
      </c>
      <c r="S1911">
        <v>1995</v>
      </c>
      <c r="T1911">
        <v>5.8</v>
      </c>
      <c r="U1911">
        <v>1.9</v>
      </c>
      <c r="V1911">
        <v>28728000</v>
      </c>
      <c r="W1911" t="s">
        <v>21</v>
      </c>
    </row>
    <row r="1912" spans="1:23" x14ac:dyDescent="0.3">
      <c r="A1912" t="s">
        <v>2796</v>
      </c>
      <c r="B1912">
        <v>129</v>
      </c>
      <c r="C1912">
        <v>132</v>
      </c>
      <c r="D1912">
        <v>40270895</v>
      </c>
      <c r="E1912" t="s">
        <v>55</v>
      </c>
      <c r="L1912" t="s">
        <v>2797</v>
      </c>
      <c r="M1912">
        <v>121937</v>
      </c>
      <c r="N1912">
        <v>431</v>
      </c>
      <c r="O1912" t="s">
        <v>29</v>
      </c>
      <c r="P1912" t="s">
        <v>30</v>
      </c>
      <c r="Q1912" t="s">
        <v>31</v>
      </c>
      <c r="R1912">
        <v>22000000</v>
      </c>
      <c r="S1912">
        <v>2001</v>
      </c>
      <c r="T1912">
        <v>7.6</v>
      </c>
      <c r="U1912">
        <v>2.2000000000000002</v>
      </c>
      <c r="V1912">
        <v>18270895</v>
      </c>
      <c r="W1912" t="s">
        <v>21</v>
      </c>
    </row>
    <row r="1913" spans="1:23" x14ac:dyDescent="0.3">
      <c r="A1913" t="s">
        <v>2798</v>
      </c>
      <c r="B1913">
        <v>61</v>
      </c>
      <c r="C1913">
        <v>170</v>
      </c>
      <c r="D1913">
        <v>59696176</v>
      </c>
      <c r="E1913" t="s">
        <v>242</v>
      </c>
      <c r="F1913" t="s">
        <v>55</v>
      </c>
      <c r="G1913" t="s">
        <v>54</v>
      </c>
      <c r="L1913" t="s">
        <v>2799</v>
      </c>
      <c r="M1913">
        <v>15448</v>
      </c>
      <c r="N1913">
        <v>174</v>
      </c>
      <c r="O1913" t="s">
        <v>29</v>
      </c>
      <c r="P1913" t="s">
        <v>30</v>
      </c>
      <c r="Q1913" t="s">
        <v>31</v>
      </c>
      <c r="R1913">
        <v>22000000</v>
      </c>
      <c r="S1913">
        <v>2014</v>
      </c>
      <c r="T1913">
        <v>5.6</v>
      </c>
      <c r="U1913">
        <v>2.8</v>
      </c>
      <c r="V1913">
        <v>37696176</v>
      </c>
      <c r="W1913" t="s">
        <v>21</v>
      </c>
    </row>
    <row r="1914" spans="1:23" x14ac:dyDescent="0.3">
      <c r="A1914" t="s">
        <v>465</v>
      </c>
      <c r="B1914">
        <v>226</v>
      </c>
      <c r="C1914">
        <v>133</v>
      </c>
      <c r="D1914">
        <v>51483949</v>
      </c>
      <c r="E1914" t="s">
        <v>24</v>
      </c>
      <c r="F1914" t="s">
        <v>26</v>
      </c>
      <c r="G1914" t="s">
        <v>35</v>
      </c>
      <c r="L1914" t="s">
        <v>2800</v>
      </c>
      <c r="M1914">
        <v>208092</v>
      </c>
      <c r="N1914">
        <v>806</v>
      </c>
      <c r="O1914" t="s">
        <v>29</v>
      </c>
      <c r="P1914" t="s">
        <v>37</v>
      </c>
      <c r="Q1914" t="s">
        <v>213</v>
      </c>
      <c r="R1914">
        <v>22000000</v>
      </c>
      <c r="S1914">
        <v>2003</v>
      </c>
      <c r="T1914">
        <v>7</v>
      </c>
      <c r="U1914">
        <v>2.2000000000000002</v>
      </c>
      <c r="V1914">
        <v>29483949</v>
      </c>
      <c r="W1914" t="s">
        <v>21</v>
      </c>
    </row>
    <row r="1915" spans="1:23" x14ac:dyDescent="0.3">
      <c r="A1915" t="s">
        <v>956</v>
      </c>
      <c r="B1915">
        <v>116</v>
      </c>
      <c r="C1915">
        <v>112</v>
      </c>
      <c r="D1915">
        <v>36020063</v>
      </c>
      <c r="E1915" t="s">
        <v>55</v>
      </c>
      <c r="F1915" t="s">
        <v>35</v>
      </c>
      <c r="L1915" t="s">
        <v>2801</v>
      </c>
      <c r="M1915">
        <v>62584</v>
      </c>
      <c r="N1915">
        <v>375</v>
      </c>
      <c r="O1915" t="s">
        <v>29</v>
      </c>
      <c r="P1915" t="s">
        <v>30</v>
      </c>
      <c r="Q1915" t="s">
        <v>213</v>
      </c>
      <c r="R1915">
        <v>22000000</v>
      </c>
      <c r="S1915">
        <v>2005</v>
      </c>
      <c r="T1915">
        <v>6.6</v>
      </c>
      <c r="U1915">
        <v>1.9</v>
      </c>
      <c r="V1915">
        <v>14020063</v>
      </c>
      <c r="W1915" t="s">
        <v>21</v>
      </c>
    </row>
    <row r="1916" spans="1:23" x14ac:dyDescent="0.3">
      <c r="A1916" t="s">
        <v>445</v>
      </c>
      <c r="B1916">
        <v>248</v>
      </c>
      <c r="C1916">
        <v>108</v>
      </c>
      <c r="D1916">
        <v>33313582</v>
      </c>
      <c r="E1916" t="s">
        <v>48</v>
      </c>
      <c r="F1916" t="s">
        <v>56</v>
      </c>
      <c r="G1916" t="s">
        <v>55</v>
      </c>
      <c r="H1916" t="s">
        <v>35</v>
      </c>
      <c r="L1916" t="s">
        <v>2802</v>
      </c>
      <c r="M1916">
        <v>52888</v>
      </c>
      <c r="N1916">
        <v>175</v>
      </c>
      <c r="O1916" t="s">
        <v>29</v>
      </c>
      <c r="P1916" t="s">
        <v>30</v>
      </c>
      <c r="Q1916" t="s">
        <v>213</v>
      </c>
      <c r="R1916">
        <v>21000000</v>
      </c>
      <c r="S1916">
        <v>2009</v>
      </c>
      <c r="T1916">
        <v>6.5</v>
      </c>
      <c r="U1916">
        <v>1.8</v>
      </c>
      <c r="V1916">
        <v>12313582</v>
      </c>
      <c r="W1916" t="s">
        <v>21</v>
      </c>
    </row>
    <row r="1917" spans="1:23" x14ac:dyDescent="0.3">
      <c r="A1917" t="s">
        <v>2390</v>
      </c>
      <c r="B1917">
        <v>23</v>
      </c>
      <c r="C1917">
        <v>115</v>
      </c>
      <c r="D1917">
        <v>25842000</v>
      </c>
      <c r="E1917" t="s">
        <v>242</v>
      </c>
      <c r="F1917" t="s">
        <v>55</v>
      </c>
      <c r="G1917" t="s">
        <v>44</v>
      </c>
      <c r="L1917" t="s">
        <v>2803</v>
      </c>
      <c r="M1917">
        <v>13455</v>
      </c>
      <c r="N1917">
        <v>87</v>
      </c>
      <c r="O1917" t="s">
        <v>29</v>
      </c>
      <c r="P1917" t="s">
        <v>37</v>
      </c>
      <c r="Q1917" t="s">
        <v>52</v>
      </c>
      <c r="R1917">
        <v>22000000</v>
      </c>
      <c r="S1917">
        <v>1993</v>
      </c>
      <c r="T1917">
        <v>7.4</v>
      </c>
      <c r="U1917">
        <v>1.9</v>
      </c>
      <c r="V1917">
        <v>3842000</v>
      </c>
      <c r="W1917" t="s">
        <v>21</v>
      </c>
    </row>
    <row r="1918" spans="1:23" x14ac:dyDescent="0.3">
      <c r="A1918" t="s">
        <v>2804</v>
      </c>
      <c r="B1918">
        <v>98</v>
      </c>
      <c r="C1918">
        <v>83</v>
      </c>
      <c r="D1918">
        <v>22264487</v>
      </c>
      <c r="E1918" t="s">
        <v>48</v>
      </c>
      <c r="L1918" t="s">
        <v>2805</v>
      </c>
      <c r="M1918">
        <v>41239</v>
      </c>
      <c r="N1918">
        <v>166</v>
      </c>
      <c r="O1918" t="s">
        <v>29</v>
      </c>
      <c r="P1918" t="s">
        <v>30</v>
      </c>
      <c r="Q1918" t="s">
        <v>213</v>
      </c>
      <c r="R1918">
        <v>22000000</v>
      </c>
      <c r="S1918">
        <v>2005</v>
      </c>
      <c r="T1918">
        <v>4.5999999999999996</v>
      </c>
      <c r="U1918">
        <v>1.4</v>
      </c>
      <c r="V1918">
        <v>264487</v>
      </c>
      <c r="W1918" t="s">
        <v>21</v>
      </c>
    </row>
    <row r="1919" spans="1:23" x14ac:dyDescent="0.3">
      <c r="A1919" t="s">
        <v>2095</v>
      </c>
      <c r="B1919">
        <v>168</v>
      </c>
      <c r="C1919">
        <v>105</v>
      </c>
      <c r="D1919">
        <v>30659817</v>
      </c>
      <c r="E1919" t="s">
        <v>48</v>
      </c>
      <c r="F1919" t="s">
        <v>55</v>
      </c>
      <c r="L1919" t="s">
        <v>2806</v>
      </c>
      <c r="M1919">
        <v>59805</v>
      </c>
      <c r="N1919">
        <v>95</v>
      </c>
      <c r="O1919" t="s">
        <v>29</v>
      </c>
      <c r="P1919" t="s">
        <v>30</v>
      </c>
      <c r="Q1919" t="s">
        <v>31</v>
      </c>
      <c r="R1919">
        <v>26000000</v>
      </c>
      <c r="S1919">
        <v>2013</v>
      </c>
      <c r="T1919">
        <v>6.4</v>
      </c>
      <c r="U1919">
        <v>1.8</v>
      </c>
      <c r="V1919">
        <v>4659817</v>
      </c>
      <c r="W1919" t="s">
        <v>21</v>
      </c>
    </row>
    <row r="1920" spans="1:23" x14ac:dyDescent="0.3">
      <c r="A1920" t="s">
        <v>614</v>
      </c>
      <c r="B1920">
        <v>97</v>
      </c>
      <c r="C1920">
        <v>96</v>
      </c>
      <c r="D1920">
        <v>19351569</v>
      </c>
      <c r="E1920" t="s">
        <v>48</v>
      </c>
      <c r="F1920" t="s">
        <v>56</v>
      </c>
      <c r="G1920" t="s">
        <v>44</v>
      </c>
      <c r="L1920" t="s">
        <v>2807</v>
      </c>
      <c r="M1920">
        <v>33287</v>
      </c>
      <c r="N1920">
        <v>201</v>
      </c>
      <c r="O1920" t="s">
        <v>29</v>
      </c>
      <c r="P1920" t="s">
        <v>30</v>
      </c>
      <c r="Q1920" t="s">
        <v>31</v>
      </c>
      <c r="R1920">
        <v>22000000</v>
      </c>
      <c r="S1920">
        <v>2001</v>
      </c>
      <c r="T1920">
        <v>5.9</v>
      </c>
      <c r="U1920">
        <v>1.6</v>
      </c>
      <c r="V1920">
        <v>-2648431</v>
      </c>
      <c r="W1920" t="s">
        <v>38</v>
      </c>
    </row>
    <row r="1921" spans="1:23" x14ac:dyDescent="0.3">
      <c r="A1921" t="s">
        <v>291</v>
      </c>
      <c r="B1921">
        <v>88</v>
      </c>
      <c r="C1921">
        <v>94</v>
      </c>
      <c r="D1921">
        <v>49002815</v>
      </c>
      <c r="E1921" t="s">
        <v>48</v>
      </c>
      <c r="F1921" t="s">
        <v>49</v>
      </c>
      <c r="L1921" t="s">
        <v>2808</v>
      </c>
      <c r="M1921">
        <v>15665</v>
      </c>
      <c r="N1921">
        <v>35</v>
      </c>
      <c r="O1921" t="s">
        <v>29</v>
      </c>
      <c r="P1921" t="s">
        <v>30</v>
      </c>
      <c r="Q1921" t="s">
        <v>52</v>
      </c>
      <c r="R1921">
        <v>22000000</v>
      </c>
      <c r="S1921">
        <v>2012</v>
      </c>
      <c r="T1921">
        <v>6.4</v>
      </c>
      <c r="U1921">
        <v>1.6</v>
      </c>
      <c r="V1921">
        <v>27002815</v>
      </c>
      <c r="W1921" t="s">
        <v>21</v>
      </c>
    </row>
    <row r="1922" spans="1:23" x14ac:dyDescent="0.3">
      <c r="A1922" t="s">
        <v>1375</v>
      </c>
      <c r="B1922">
        <v>85</v>
      </c>
      <c r="C1922">
        <v>142</v>
      </c>
      <c r="D1922">
        <v>19283782</v>
      </c>
      <c r="E1922" t="s">
        <v>56</v>
      </c>
      <c r="F1922" t="s">
        <v>55</v>
      </c>
      <c r="G1922" t="s">
        <v>44</v>
      </c>
      <c r="H1922" t="s">
        <v>35</v>
      </c>
      <c r="L1922" t="s">
        <v>2809</v>
      </c>
      <c r="M1922">
        <v>31227</v>
      </c>
      <c r="N1922">
        <v>354</v>
      </c>
      <c r="O1922" t="s">
        <v>29</v>
      </c>
      <c r="P1922" t="s">
        <v>30</v>
      </c>
      <c r="Q1922" t="s">
        <v>213</v>
      </c>
      <c r="R1922">
        <v>22000000</v>
      </c>
      <c r="S1922">
        <v>1999</v>
      </c>
      <c r="T1922">
        <v>6.6</v>
      </c>
      <c r="U1922">
        <v>2.4</v>
      </c>
      <c r="V1922">
        <v>-2716218</v>
      </c>
      <c r="W1922" t="s">
        <v>38</v>
      </c>
    </row>
    <row r="1923" spans="1:23" x14ac:dyDescent="0.3">
      <c r="A1923" t="s">
        <v>1935</v>
      </c>
      <c r="B1923">
        <v>181</v>
      </c>
      <c r="C1923">
        <v>104</v>
      </c>
      <c r="D1923">
        <v>30059386</v>
      </c>
      <c r="E1923" t="s">
        <v>48</v>
      </c>
      <c r="L1923" t="s">
        <v>2810</v>
      </c>
      <c r="M1923">
        <v>128593</v>
      </c>
      <c r="N1923">
        <v>867</v>
      </c>
      <c r="O1923" t="s">
        <v>29</v>
      </c>
      <c r="P1923" t="s">
        <v>30</v>
      </c>
      <c r="Q1923" t="s">
        <v>213</v>
      </c>
      <c r="R1923">
        <v>22000000</v>
      </c>
      <c r="S1923">
        <v>2001</v>
      </c>
      <c r="T1923">
        <v>6.9</v>
      </c>
      <c r="U1923">
        <v>1.7</v>
      </c>
      <c r="V1923">
        <v>8059386</v>
      </c>
      <c r="W1923" t="s">
        <v>21</v>
      </c>
    </row>
    <row r="1924" spans="1:23" x14ac:dyDescent="0.3">
      <c r="A1924" t="s">
        <v>2811</v>
      </c>
      <c r="B1924">
        <v>95</v>
      </c>
      <c r="C1924">
        <v>106</v>
      </c>
      <c r="D1924">
        <v>17951431</v>
      </c>
      <c r="E1924" t="s">
        <v>56</v>
      </c>
      <c r="F1924" t="s">
        <v>55</v>
      </c>
      <c r="G1924" t="s">
        <v>60</v>
      </c>
      <c r="H1924" t="s">
        <v>35</v>
      </c>
      <c r="L1924" t="s">
        <v>2812</v>
      </c>
      <c r="M1924">
        <v>25462</v>
      </c>
      <c r="N1924">
        <v>200</v>
      </c>
      <c r="O1924" t="s">
        <v>29</v>
      </c>
      <c r="P1924" t="s">
        <v>30</v>
      </c>
      <c r="Q1924" t="s">
        <v>31</v>
      </c>
      <c r="R1924">
        <v>30000000</v>
      </c>
      <c r="S1924">
        <v>2001</v>
      </c>
      <c r="T1924">
        <v>5.8</v>
      </c>
      <c r="U1924">
        <v>1.8</v>
      </c>
      <c r="V1924">
        <v>-12048569</v>
      </c>
      <c r="W1924" t="s">
        <v>38</v>
      </c>
    </row>
    <row r="1925" spans="1:23" x14ac:dyDescent="0.3">
      <c r="A1925" t="s">
        <v>1929</v>
      </c>
      <c r="B1925">
        <v>423</v>
      </c>
      <c r="C1925">
        <v>106</v>
      </c>
      <c r="D1925">
        <v>29997095</v>
      </c>
      <c r="E1925" t="s">
        <v>48</v>
      </c>
      <c r="F1925" t="s">
        <v>60</v>
      </c>
      <c r="L1925" t="s">
        <v>2813</v>
      </c>
      <c r="M1925">
        <v>60926</v>
      </c>
      <c r="N1925">
        <v>302</v>
      </c>
      <c r="O1925" t="s">
        <v>29</v>
      </c>
      <c r="P1925" t="s">
        <v>37</v>
      </c>
      <c r="Q1925" t="s">
        <v>31</v>
      </c>
      <c r="R1925">
        <v>22000000</v>
      </c>
      <c r="S1925">
        <v>2016</v>
      </c>
      <c r="T1925">
        <v>6.4</v>
      </c>
      <c r="U1925">
        <v>1.8</v>
      </c>
      <c r="V1925">
        <v>7997095</v>
      </c>
      <c r="W1925" t="s">
        <v>21</v>
      </c>
    </row>
    <row r="1926" spans="1:23" x14ac:dyDescent="0.3">
      <c r="A1926" t="s">
        <v>2814</v>
      </c>
      <c r="B1926">
        <v>93</v>
      </c>
      <c r="C1926">
        <v>98</v>
      </c>
      <c r="D1926">
        <v>14252830</v>
      </c>
      <c r="E1926" t="s">
        <v>48</v>
      </c>
      <c r="F1926" t="s">
        <v>59</v>
      </c>
      <c r="L1926" t="s">
        <v>2815</v>
      </c>
      <c r="M1926">
        <v>18900</v>
      </c>
      <c r="N1926">
        <v>242</v>
      </c>
      <c r="O1926" t="s">
        <v>29</v>
      </c>
      <c r="P1926" t="s">
        <v>115</v>
      </c>
      <c r="Q1926" t="s">
        <v>31</v>
      </c>
      <c r="R1926">
        <v>22000000</v>
      </c>
      <c r="S1926">
        <v>2001</v>
      </c>
      <c r="T1926">
        <v>5.3</v>
      </c>
      <c r="U1926">
        <v>1.6</v>
      </c>
      <c r="V1926">
        <v>-7747170</v>
      </c>
      <c r="W1926" t="s">
        <v>38</v>
      </c>
    </row>
    <row r="1927" spans="1:23" x14ac:dyDescent="0.3">
      <c r="A1927" t="s">
        <v>1402</v>
      </c>
      <c r="B1927">
        <v>203</v>
      </c>
      <c r="C1927">
        <v>100</v>
      </c>
      <c r="D1927">
        <v>19783777</v>
      </c>
      <c r="E1927" t="s">
        <v>24</v>
      </c>
      <c r="F1927" t="s">
        <v>56</v>
      </c>
      <c r="G1927" t="s">
        <v>55</v>
      </c>
      <c r="H1927" t="s">
        <v>35</v>
      </c>
      <c r="L1927" t="s">
        <v>2816</v>
      </c>
      <c r="M1927">
        <v>82804</v>
      </c>
      <c r="N1927">
        <v>154</v>
      </c>
      <c r="O1927" t="s">
        <v>29</v>
      </c>
      <c r="P1927" t="s">
        <v>30</v>
      </c>
      <c r="Q1927" t="s">
        <v>213</v>
      </c>
      <c r="R1927">
        <v>22000000</v>
      </c>
      <c r="S1927">
        <v>2013</v>
      </c>
      <c r="T1927">
        <v>6.5</v>
      </c>
      <c r="U1927">
        <v>1.7</v>
      </c>
      <c r="V1927">
        <v>-2216223</v>
      </c>
      <c r="W1927" t="s">
        <v>38</v>
      </c>
    </row>
    <row r="1928" spans="1:23" x14ac:dyDescent="0.3">
      <c r="A1928" t="s">
        <v>2817</v>
      </c>
      <c r="B1928">
        <v>38</v>
      </c>
      <c r="C1928">
        <v>95</v>
      </c>
      <c r="D1928">
        <v>13555988</v>
      </c>
      <c r="E1928" t="s">
        <v>25</v>
      </c>
      <c r="F1928" t="s">
        <v>48</v>
      </c>
      <c r="G1928" t="s">
        <v>49</v>
      </c>
      <c r="H1928" t="s">
        <v>26</v>
      </c>
      <c r="L1928" t="s">
        <v>2818</v>
      </c>
      <c r="M1928">
        <v>7242</v>
      </c>
      <c r="N1928">
        <v>38</v>
      </c>
      <c r="O1928" t="s">
        <v>29</v>
      </c>
      <c r="P1928" t="s">
        <v>244</v>
      </c>
      <c r="Q1928" t="s">
        <v>52</v>
      </c>
      <c r="R1928">
        <v>22000000</v>
      </c>
      <c r="S1928">
        <v>2000</v>
      </c>
      <c r="T1928">
        <v>5.7</v>
      </c>
      <c r="U1928">
        <v>1.6</v>
      </c>
      <c r="V1928">
        <v>-8444012</v>
      </c>
      <c r="W1928" t="s">
        <v>38</v>
      </c>
    </row>
    <row r="1929" spans="1:23" x14ac:dyDescent="0.3">
      <c r="A1929" t="s">
        <v>1134</v>
      </c>
      <c r="B1929">
        <v>183</v>
      </c>
      <c r="C1929">
        <v>107</v>
      </c>
      <c r="D1929">
        <v>12784713</v>
      </c>
      <c r="E1929" t="s">
        <v>48</v>
      </c>
      <c r="L1929" t="s">
        <v>2819</v>
      </c>
      <c r="M1929">
        <v>56813</v>
      </c>
      <c r="N1929">
        <v>381</v>
      </c>
      <c r="O1929" t="s">
        <v>29</v>
      </c>
      <c r="P1929" t="s">
        <v>30</v>
      </c>
      <c r="Q1929" t="s">
        <v>213</v>
      </c>
      <c r="R1929">
        <v>22000000</v>
      </c>
      <c r="S1929">
        <v>2004</v>
      </c>
      <c r="T1929">
        <v>6.7</v>
      </c>
      <c r="U1929">
        <v>1.8</v>
      </c>
      <c r="V1929">
        <v>-9215287</v>
      </c>
      <c r="W1929" t="s">
        <v>38</v>
      </c>
    </row>
    <row r="1930" spans="1:23" x14ac:dyDescent="0.3">
      <c r="A1930" t="s">
        <v>2820</v>
      </c>
      <c r="B1930">
        <v>75</v>
      </c>
      <c r="C1930">
        <v>104</v>
      </c>
      <c r="D1930">
        <v>10696210</v>
      </c>
      <c r="E1930" t="s">
        <v>24</v>
      </c>
      <c r="F1930" t="s">
        <v>56</v>
      </c>
      <c r="G1930" t="s">
        <v>27</v>
      </c>
      <c r="H1930" t="s">
        <v>35</v>
      </c>
      <c r="L1930" t="s">
        <v>2821</v>
      </c>
      <c r="M1930">
        <v>35018</v>
      </c>
      <c r="N1930">
        <v>180</v>
      </c>
      <c r="O1930" t="s">
        <v>29</v>
      </c>
      <c r="P1930" t="s">
        <v>30</v>
      </c>
      <c r="Q1930" t="s">
        <v>31</v>
      </c>
      <c r="R1930">
        <v>23500000</v>
      </c>
      <c r="S1930">
        <v>1993</v>
      </c>
      <c r="T1930">
        <v>3.9</v>
      </c>
      <c r="U1930">
        <v>1.7</v>
      </c>
      <c r="V1930">
        <v>-12803790</v>
      </c>
      <c r="W1930" t="s">
        <v>38</v>
      </c>
    </row>
    <row r="1931" spans="1:23" x14ac:dyDescent="0.3">
      <c r="A1931" t="s">
        <v>2822</v>
      </c>
      <c r="B1931">
        <v>18</v>
      </c>
      <c r="C1931">
        <v>104</v>
      </c>
      <c r="D1931">
        <v>5974653</v>
      </c>
      <c r="E1931" t="s">
        <v>24</v>
      </c>
      <c r="F1931" t="s">
        <v>25</v>
      </c>
      <c r="G1931" t="s">
        <v>26</v>
      </c>
      <c r="H1931" t="s">
        <v>27</v>
      </c>
      <c r="I1931" t="s">
        <v>35</v>
      </c>
      <c r="L1931" t="s">
        <v>2823</v>
      </c>
      <c r="M1931">
        <v>2253</v>
      </c>
      <c r="N1931">
        <v>111</v>
      </c>
      <c r="O1931" t="s">
        <v>29</v>
      </c>
      <c r="P1931" t="s">
        <v>30</v>
      </c>
      <c r="Q1931" t="s">
        <v>31</v>
      </c>
      <c r="R1931">
        <v>22000000</v>
      </c>
      <c r="S1931">
        <v>2001</v>
      </c>
      <c r="T1931">
        <v>4.0999999999999996</v>
      </c>
      <c r="U1931">
        <v>1.7</v>
      </c>
      <c r="V1931">
        <v>-16025347</v>
      </c>
      <c r="W1931" t="s">
        <v>38</v>
      </c>
    </row>
    <row r="1932" spans="1:23" x14ac:dyDescent="0.3">
      <c r="A1932" t="s">
        <v>2824</v>
      </c>
      <c r="B1932">
        <v>22</v>
      </c>
      <c r="C1932">
        <v>143</v>
      </c>
      <c r="D1932">
        <v>5000000</v>
      </c>
      <c r="E1932" t="s">
        <v>48</v>
      </c>
      <c r="F1932" t="s">
        <v>55</v>
      </c>
      <c r="G1932" t="s">
        <v>50</v>
      </c>
      <c r="H1932" t="s">
        <v>44</v>
      </c>
      <c r="I1932" t="s">
        <v>58</v>
      </c>
      <c r="L1932" t="s">
        <v>2825</v>
      </c>
      <c r="M1932">
        <v>1547</v>
      </c>
      <c r="N1932">
        <v>50</v>
      </c>
      <c r="O1932" t="s">
        <v>29</v>
      </c>
      <c r="P1932" t="s">
        <v>30</v>
      </c>
      <c r="Q1932" t="s">
        <v>118</v>
      </c>
      <c r="R1932">
        <v>25000000</v>
      </c>
      <c r="S1932">
        <v>1970</v>
      </c>
      <c r="T1932">
        <v>6.2</v>
      </c>
      <c r="U1932">
        <v>2.4</v>
      </c>
      <c r="V1932">
        <v>-20000000</v>
      </c>
      <c r="W1932" t="s">
        <v>38</v>
      </c>
    </row>
    <row r="1933" spans="1:23" x14ac:dyDescent="0.3">
      <c r="A1933" t="s">
        <v>2036</v>
      </c>
      <c r="B1933">
        <v>41</v>
      </c>
      <c r="C1933">
        <v>77</v>
      </c>
      <c r="D1933">
        <v>9694105</v>
      </c>
      <c r="E1933" t="s">
        <v>48</v>
      </c>
      <c r="F1933" t="s">
        <v>49</v>
      </c>
      <c r="G1933" t="s">
        <v>44</v>
      </c>
      <c r="L1933" t="s">
        <v>2826</v>
      </c>
      <c r="M1933">
        <v>8176</v>
      </c>
      <c r="N1933">
        <v>77</v>
      </c>
      <c r="O1933" t="s">
        <v>29</v>
      </c>
      <c r="P1933" t="s">
        <v>30</v>
      </c>
      <c r="Q1933" t="s">
        <v>52</v>
      </c>
      <c r="R1933">
        <v>22000000</v>
      </c>
      <c r="S1933">
        <v>1999</v>
      </c>
      <c r="T1933">
        <v>3.8</v>
      </c>
      <c r="U1933">
        <v>1.3</v>
      </c>
      <c r="V1933">
        <v>-12305895</v>
      </c>
      <c r="W1933" t="s">
        <v>38</v>
      </c>
    </row>
    <row r="1934" spans="1:23" x14ac:dyDescent="0.3">
      <c r="A1934" t="s">
        <v>2449</v>
      </c>
      <c r="B1934">
        <v>148</v>
      </c>
      <c r="C1934">
        <v>96</v>
      </c>
      <c r="D1934">
        <v>16027866</v>
      </c>
      <c r="E1934" t="s">
        <v>24</v>
      </c>
      <c r="F1934" t="s">
        <v>56</v>
      </c>
      <c r="G1934" t="s">
        <v>35</v>
      </c>
      <c r="L1934" t="s">
        <v>2827</v>
      </c>
      <c r="M1934">
        <v>26767</v>
      </c>
      <c r="N1934">
        <v>121</v>
      </c>
      <c r="O1934" t="s">
        <v>29</v>
      </c>
      <c r="P1934" t="s">
        <v>545</v>
      </c>
      <c r="Q1934" t="s">
        <v>31</v>
      </c>
      <c r="R1934">
        <v>25000000</v>
      </c>
      <c r="S1934">
        <v>2015</v>
      </c>
      <c r="T1934">
        <v>5.0999999999999996</v>
      </c>
      <c r="U1934">
        <v>1.6</v>
      </c>
      <c r="V1934">
        <v>-8972134</v>
      </c>
      <c r="W1934" t="s">
        <v>38</v>
      </c>
    </row>
    <row r="1935" spans="1:23" x14ac:dyDescent="0.3">
      <c r="A1935" t="s">
        <v>388</v>
      </c>
      <c r="B1935">
        <v>231</v>
      </c>
      <c r="C1935">
        <v>145</v>
      </c>
      <c r="D1935">
        <v>4398392</v>
      </c>
      <c r="E1935" t="s">
        <v>55</v>
      </c>
      <c r="F1935" t="s">
        <v>35</v>
      </c>
      <c r="G1935" t="s">
        <v>58</v>
      </c>
      <c r="L1935" t="s">
        <v>2828</v>
      </c>
      <c r="M1935">
        <v>59507</v>
      </c>
      <c r="N1935">
        <v>232</v>
      </c>
      <c r="O1935" t="s">
        <v>2829</v>
      </c>
      <c r="P1935" t="s">
        <v>2830</v>
      </c>
      <c r="Q1935" t="s">
        <v>213</v>
      </c>
      <c r="R1935">
        <v>21000000</v>
      </c>
      <c r="S1935">
        <v>2006</v>
      </c>
      <c r="T1935">
        <v>7.8</v>
      </c>
      <c r="U1935">
        <v>2.4</v>
      </c>
      <c r="V1935">
        <v>-16601608</v>
      </c>
      <c r="W1935" t="s">
        <v>38</v>
      </c>
    </row>
    <row r="1936" spans="1:23" x14ac:dyDescent="0.3">
      <c r="A1936" t="s">
        <v>2831</v>
      </c>
      <c r="B1936">
        <v>115</v>
      </c>
      <c r="C1936">
        <v>116</v>
      </c>
      <c r="D1936">
        <v>1050445</v>
      </c>
      <c r="E1936" t="s">
        <v>55</v>
      </c>
      <c r="F1936" t="s">
        <v>54</v>
      </c>
      <c r="G1936" t="s">
        <v>59</v>
      </c>
      <c r="H1936" t="s">
        <v>44</v>
      </c>
      <c r="I1936" t="s">
        <v>58</v>
      </c>
      <c r="L1936" t="s">
        <v>2832</v>
      </c>
      <c r="M1936">
        <v>21394</v>
      </c>
      <c r="N1936">
        <v>147</v>
      </c>
      <c r="O1936" t="s">
        <v>792</v>
      </c>
      <c r="P1936" t="s">
        <v>545</v>
      </c>
      <c r="Q1936" t="s">
        <v>31</v>
      </c>
      <c r="R1936">
        <v>22000000</v>
      </c>
      <c r="S1936">
        <v>2005</v>
      </c>
      <c r="T1936">
        <v>7.8</v>
      </c>
      <c r="U1936">
        <v>1.9</v>
      </c>
      <c r="V1936">
        <v>-20949555</v>
      </c>
      <c r="W1936" t="s">
        <v>38</v>
      </c>
    </row>
    <row r="1937" spans="1:23" x14ac:dyDescent="0.3">
      <c r="A1937" t="s">
        <v>2833</v>
      </c>
      <c r="B1937">
        <v>176</v>
      </c>
      <c r="C1937">
        <v>100</v>
      </c>
      <c r="D1937">
        <v>13746550</v>
      </c>
      <c r="E1937" t="s">
        <v>24</v>
      </c>
      <c r="F1937" t="s">
        <v>48</v>
      </c>
      <c r="G1937" t="s">
        <v>44</v>
      </c>
      <c r="L1937" t="s">
        <v>2834</v>
      </c>
      <c r="M1937">
        <v>29322</v>
      </c>
      <c r="N1937">
        <v>104</v>
      </c>
      <c r="O1937" t="s">
        <v>29</v>
      </c>
      <c r="P1937" t="s">
        <v>30</v>
      </c>
      <c r="Q1937" t="s">
        <v>213</v>
      </c>
      <c r="R1937">
        <v>2000000</v>
      </c>
      <c r="S1937">
        <v>2012</v>
      </c>
      <c r="T1937">
        <v>6.1</v>
      </c>
      <c r="U1937">
        <v>1.7</v>
      </c>
      <c r="V1937">
        <v>11746550</v>
      </c>
      <c r="W1937" t="s">
        <v>21</v>
      </c>
    </row>
    <row r="1938" spans="1:23" x14ac:dyDescent="0.3">
      <c r="A1938" t="s">
        <v>2463</v>
      </c>
      <c r="B1938">
        <v>98</v>
      </c>
      <c r="C1938">
        <v>104</v>
      </c>
      <c r="D1938">
        <v>20668843</v>
      </c>
      <c r="E1938" t="s">
        <v>48</v>
      </c>
      <c r="F1938" t="s">
        <v>56</v>
      </c>
      <c r="G1938" t="s">
        <v>35</v>
      </c>
      <c r="L1938" t="s">
        <v>2835</v>
      </c>
      <c r="M1938">
        <v>16831</v>
      </c>
      <c r="N1938">
        <v>54</v>
      </c>
      <c r="O1938" t="s">
        <v>29</v>
      </c>
      <c r="P1938" t="s">
        <v>30</v>
      </c>
      <c r="Q1938" t="s">
        <v>31</v>
      </c>
      <c r="R1938">
        <v>22000000</v>
      </c>
      <c r="S1938">
        <v>2008</v>
      </c>
      <c r="T1938">
        <v>5.8</v>
      </c>
      <c r="U1938">
        <v>1.7</v>
      </c>
      <c r="V1938">
        <v>-1331157</v>
      </c>
      <c r="W1938" t="s">
        <v>38</v>
      </c>
    </row>
    <row r="1939" spans="1:23" x14ac:dyDescent="0.3">
      <c r="A1939" t="s">
        <v>2836</v>
      </c>
      <c r="B1939">
        <v>149</v>
      </c>
      <c r="C1939">
        <v>92</v>
      </c>
      <c r="D1939">
        <v>2963012</v>
      </c>
      <c r="E1939" t="s">
        <v>55</v>
      </c>
      <c r="F1939" t="s">
        <v>60</v>
      </c>
      <c r="G1939" t="s">
        <v>35</v>
      </c>
      <c r="L1939" t="s">
        <v>2837</v>
      </c>
      <c r="M1939">
        <v>48873</v>
      </c>
      <c r="N1939">
        <v>105</v>
      </c>
      <c r="O1939" t="s">
        <v>29</v>
      </c>
      <c r="P1939" t="s">
        <v>37</v>
      </c>
      <c r="Q1939" t="s">
        <v>213</v>
      </c>
      <c r="R1939">
        <v>22000000</v>
      </c>
      <c r="S1939">
        <v>2014</v>
      </c>
      <c r="T1939">
        <v>6.3</v>
      </c>
      <c r="U1939">
        <v>1.5</v>
      </c>
      <c r="V1939">
        <v>-19036988</v>
      </c>
      <c r="W1939" t="s">
        <v>38</v>
      </c>
    </row>
    <row r="1940" spans="1:23" x14ac:dyDescent="0.3">
      <c r="A1940" t="s">
        <v>2838</v>
      </c>
      <c r="B1940">
        <v>138</v>
      </c>
      <c r="C1940">
        <v>105</v>
      </c>
      <c r="D1940">
        <v>1796024</v>
      </c>
      <c r="E1940" t="s">
        <v>55</v>
      </c>
      <c r="F1940" t="s">
        <v>35</v>
      </c>
      <c r="L1940" t="s">
        <v>2839</v>
      </c>
      <c r="M1940">
        <v>34985</v>
      </c>
      <c r="N1940">
        <v>135</v>
      </c>
      <c r="O1940" t="s">
        <v>29</v>
      </c>
      <c r="P1940" t="s">
        <v>30</v>
      </c>
      <c r="Q1940" t="s">
        <v>213</v>
      </c>
      <c r="R1940">
        <v>22000000</v>
      </c>
      <c r="S1940">
        <v>2010</v>
      </c>
      <c r="T1940">
        <v>5.4</v>
      </c>
      <c r="U1940">
        <v>1.8</v>
      </c>
      <c r="V1940">
        <v>-20203976</v>
      </c>
      <c r="W1940" t="s">
        <v>38</v>
      </c>
    </row>
    <row r="1941" spans="1:23" x14ac:dyDescent="0.3">
      <c r="A1941" t="s">
        <v>2840</v>
      </c>
      <c r="B1941">
        <v>78</v>
      </c>
      <c r="C1941">
        <v>120</v>
      </c>
      <c r="D1941">
        <v>634277</v>
      </c>
      <c r="E1941" t="s">
        <v>48</v>
      </c>
      <c r="F1941" t="s">
        <v>54</v>
      </c>
      <c r="L1941" t="s">
        <v>2841</v>
      </c>
      <c r="M1941">
        <v>5166</v>
      </c>
      <c r="N1941">
        <v>27</v>
      </c>
      <c r="O1941" t="s">
        <v>792</v>
      </c>
      <c r="P1941" t="s">
        <v>545</v>
      </c>
      <c r="Q1941" t="s">
        <v>31</v>
      </c>
      <c r="R1941">
        <v>16000000</v>
      </c>
      <c r="S1941">
        <v>2007</v>
      </c>
      <c r="T1941">
        <v>7.3</v>
      </c>
      <c r="U1941">
        <v>2</v>
      </c>
      <c r="V1941">
        <v>-15365723</v>
      </c>
      <c r="W1941" t="s">
        <v>38</v>
      </c>
    </row>
    <row r="1942" spans="1:23" x14ac:dyDescent="0.3">
      <c r="A1942" t="s">
        <v>1321</v>
      </c>
      <c r="B1942">
        <v>288</v>
      </c>
      <c r="C1942">
        <v>116</v>
      </c>
      <c r="D1942">
        <v>11326836</v>
      </c>
      <c r="E1942" t="s">
        <v>56</v>
      </c>
      <c r="F1942" t="s">
        <v>55</v>
      </c>
      <c r="G1942" t="s">
        <v>35</v>
      </c>
      <c r="L1942" t="s">
        <v>2842</v>
      </c>
      <c r="M1942">
        <v>83171</v>
      </c>
      <c r="N1942">
        <v>231</v>
      </c>
      <c r="O1942" t="s">
        <v>29</v>
      </c>
      <c r="P1942" t="s">
        <v>30</v>
      </c>
      <c r="Q1942" t="s">
        <v>213</v>
      </c>
      <c r="R1942">
        <v>22000000</v>
      </c>
      <c r="S1942">
        <v>2013</v>
      </c>
      <c r="T1942">
        <v>6.8</v>
      </c>
      <c r="U1942">
        <v>1.9</v>
      </c>
      <c r="V1942">
        <v>-10673164</v>
      </c>
      <c r="W1942" t="s">
        <v>38</v>
      </c>
    </row>
    <row r="1943" spans="1:23" x14ac:dyDescent="0.3">
      <c r="A1943" t="s">
        <v>392</v>
      </c>
      <c r="B1943">
        <v>299</v>
      </c>
      <c r="C1943">
        <v>119</v>
      </c>
      <c r="D1943">
        <v>49024969</v>
      </c>
      <c r="E1943" t="s">
        <v>56</v>
      </c>
      <c r="F1943" t="s">
        <v>55</v>
      </c>
      <c r="G1943" t="s">
        <v>60</v>
      </c>
      <c r="H1943" t="s">
        <v>35</v>
      </c>
      <c r="L1943" t="s">
        <v>2843</v>
      </c>
      <c r="M1943">
        <v>133367</v>
      </c>
      <c r="N1943">
        <v>363</v>
      </c>
      <c r="O1943" t="s">
        <v>29</v>
      </c>
      <c r="P1943" t="s">
        <v>30</v>
      </c>
      <c r="Q1943" t="s">
        <v>213</v>
      </c>
      <c r="R1943">
        <v>25000000</v>
      </c>
      <c r="S1943">
        <v>2007</v>
      </c>
      <c r="T1943">
        <v>7.3</v>
      </c>
      <c r="U1943">
        <v>2</v>
      </c>
      <c r="V1943">
        <v>24024969</v>
      </c>
      <c r="W1943" t="s">
        <v>21</v>
      </c>
    </row>
    <row r="1944" spans="1:23" x14ac:dyDescent="0.3">
      <c r="A1944" t="s">
        <v>690</v>
      </c>
      <c r="B1944">
        <v>27</v>
      </c>
      <c r="C1944">
        <v>101</v>
      </c>
      <c r="D1944">
        <v>22294341</v>
      </c>
      <c r="E1944" t="s">
        <v>25</v>
      </c>
      <c r="F1944" t="s">
        <v>48</v>
      </c>
      <c r="L1944" t="s">
        <v>2844</v>
      </c>
      <c r="M1944">
        <v>12278</v>
      </c>
      <c r="N1944">
        <v>71</v>
      </c>
      <c r="O1944" t="s">
        <v>29</v>
      </c>
      <c r="P1944" t="s">
        <v>30</v>
      </c>
      <c r="Q1944" t="s">
        <v>31</v>
      </c>
      <c r="R1944">
        <v>21500000</v>
      </c>
      <c r="S1944">
        <v>1996</v>
      </c>
      <c r="T1944">
        <v>6.5</v>
      </c>
      <c r="U1944">
        <v>1.7</v>
      </c>
      <c r="V1944">
        <v>794341</v>
      </c>
      <c r="W1944" t="s">
        <v>21</v>
      </c>
    </row>
    <row r="1945" spans="1:23" x14ac:dyDescent="0.3">
      <c r="A1945" t="s">
        <v>1666</v>
      </c>
      <c r="B1945">
        <v>155</v>
      </c>
      <c r="C1945">
        <v>117</v>
      </c>
      <c r="D1945">
        <v>24362501</v>
      </c>
      <c r="E1945" t="s">
        <v>56</v>
      </c>
      <c r="F1945" t="s">
        <v>55</v>
      </c>
      <c r="G1945" t="s">
        <v>35</v>
      </c>
      <c r="L1945" t="s">
        <v>2845</v>
      </c>
      <c r="M1945">
        <v>69980</v>
      </c>
      <c r="N1945">
        <v>591</v>
      </c>
      <c r="O1945" t="s">
        <v>29</v>
      </c>
      <c r="P1945" t="s">
        <v>30</v>
      </c>
      <c r="Q1945" t="s">
        <v>213</v>
      </c>
      <c r="R1945">
        <v>21500000</v>
      </c>
      <c r="S1945">
        <v>1999</v>
      </c>
      <c r="T1945">
        <v>7.2</v>
      </c>
      <c r="U1945">
        <v>2</v>
      </c>
      <c r="V1945">
        <v>2862501</v>
      </c>
      <c r="W1945" t="s">
        <v>21</v>
      </c>
    </row>
    <row r="1946" spans="1:23" x14ac:dyDescent="0.3">
      <c r="A1946" t="s">
        <v>2246</v>
      </c>
      <c r="B1946">
        <v>275</v>
      </c>
      <c r="C1946">
        <v>112</v>
      </c>
      <c r="D1946">
        <v>16684352</v>
      </c>
      <c r="E1946" t="s">
        <v>48</v>
      </c>
      <c r="F1946" t="s">
        <v>44</v>
      </c>
      <c r="L1946" t="s">
        <v>2846</v>
      </c>
      <c r="M1946">
        <v>67893</v>
      </c>
      <c r="N1946">
        <v>163</v>
      </c>
      <c r="O1946" t="s">
        <v>29</v>
      </c>
      <c r="P1946" t="s">
        <v>30</v>
      </c>
      <c r="Q1946" t="s">
        <v>213</v>
      </c>
      <c r="R1946">
        <v>17000000</v>
      </c>
      <c r="S1946">
        <v>2012</v>
      </c>
      <c r="T1946">
        <v>6.3</v>
      </c>
      <c r="U1946">
        <v>1.9</v>
      </c>
      <c r="V1946">
        <v>-315648</v>
      </c>
      <c r="W1946" t="s">
        <v>38</v>
      </c>
    </row>
    <row r="1947" spans="1:23" x14ac:dyDescent="0.3">
      <c r="A1947" t="s">
        <v>1004</v>
      </c>
      <c r="B1947">
        <v>43</v>
      </c>
      <c r="C1947">
        <v>136</v>
      </c>
      <c r="D1947">
        <v>46700000</v>
      </c>
      <c r="E1947" t="s">
        <v>24</v>
      </c>
      <c r="F1947" t="s">
        <v>25</v>
      </c>
      <c r="G1947" t="s">
        <v>35</v>
      </c>
      <c r="L1947" t="s">
        <v>2847</v>
      </c>
      <c r="M1947">
        <v>19832</v>
      </c>
      <c r="N1947">
        <v>98</v>
      </c>
      <c r="O1947" t="s">
        <v>29</v>
      </c>
      <c r="P1947" t="s">
        <v>30</v>
      </c>
      <c r="Q1947" t="s">
        <v>52</v>
      </c>
      <c r="R1947">
        <v>21000000</v>
      </c>
      <c r="S1947">
        <v>1982</v>
      </c>
      <c r="T1947">
        <v>5.9</v>
      </c>
      <c r="U1947">
        <v>2.2999999999999998</v>
      </c>
      <c r="V1947">
        <v>25700000</v>
      </c>
      <c r="W1947" t="s">
        <v>21</v>
      </c>
    </row>
    <row r="1948" spans="1:23" x14ac:dyDescent="0.3">
      <c r="A1948" t="s">
        <v>2848</v>
      </c>
      <c r="B1948">
        <v>163</v>
      </c>
      <c r="C1948">
        <v>81</v>
      </c>
      <c r="D1948">
        <v>52008288</v>
      </c>
      <c r="E1948" t="s">
        <v>47</v>
      </c>
      <c r="F1948" t="s">
        <v>48</v>
      </c>
      <c r="G1948" t="s">
        <v>26</v>
      </c>
      <c r="H1948" t="s">
        <v>50</v>
      </c>
      <c r="L1948" t="s">
        <v>2849</v>
      </c>
      <c r="M1948">
        <v>162037</v>
      </c>
      <c r="N1948">
        <v>928</v>
      </c>
      <c r="O1948" t="s">
        <v>29</v>
      </c>
      <c r="P1948" t="s">
        <v>30</v>
      </c>
      <c r="Q1948" t="s">
        <v>213</v>
      </c>
      <c r="R1948">
        <v>21000000</v>
      </c>
      <c r="S1948">
        <v>1999</v>
      </c>
      <c r="T1948">
        <v>7.8</v>
      </c>
      <c r="U1948">
        <v>1.4</v>
      </c>
      <c r="V1948">
        <v>31008288</v>
      </c>
      <c r="W1948" t="s">
        <v>21</v>
      </c>
    </row>
    <row r="1949" spans="1:23" x14ac:dyDescent="0.3">
      <c r="A1949" t="s">
        <v>557</v>
      </c>
      <c r="B1949">
        <v>168</v>
      </c>
      <c r="C1949">
        <v>87</v>
      </c>
      <c r="D1949">
        <v>8579684</v>
      </c>
      <c r="E1949" t="s">
        <v>48</v>
      </c>
      <c r="L1949" t="s">
        <v>2850</v>
      </c>
      <c r="M1949">
        <v>89547</v>
      </c>
      <c r="N1949">
        <v>199</v>
      </c>
      <c r="O1949" t="s">
        <v>29</v>
      </c>
      <c r="P1949" t="s">
        <v>30</v>
      </c>
      <c r="Q1949" t="s">
        <v>213</v>
      </c>
      <c r="R1949">
        <v>9000000</v>
      </c>
      <c r="S1949">
        <v>2007</v>
      </c>
      <c r="T1949">
        <v>7.4</v>
      </c>
      <c r="U1949">
        <v>1.4</v>
      </c>
      <c r="V1949">
        <v>-420316</v>
      </c>
      <c r="W1949" t="s">
        <v>38</v>
      </c>
    </row>
    <row r="1950" spans="1:23" x14ac:dyDescent="0.3">
      <c r="A1950" t="s">
        <v>2851</v>
      </c>
      <c r="B1950">
        <v>60</v>
      </c>
      <c r="C1950">
        <v>96</v>
      </c>
      <c r="D1950">
        <v>42660000</v>
      </c>
      <c r="E1950" t="s">
        <v>24</v>
      </c>
      <c r="F1950" t="s">
        <v>25</v>
      </c>
      <c r="G1950" t="s">
        <v>48</v>
      </c>
      <c r="H1950" t="s">
        <v>49</v>
      </c>
      <c r="I1950" t="s">
        <v>26</v>
      </c>
      <c r="J1950" t="s">
        <v>27</v>
      </c>
      <c r="L1950" t="s">
        <v>2852</v>
      </c>
      <c r="M1950">
        <v>25086</v>
      </c>
      <c r="N1950">
        <v>87</v>
      </c>
      <c r="O1950" t="s">
        <v>29</v>
      </c>
      <c r="P1950" t="s">
        <v>30</v>
      </c>
      <c r="Q1950" t="s">
        <v>52</v>
      </c>
      <c r="R1950">
        <v>17000000</v>
      </c>
      <c r="S1950">
        <v>1993</v>
      </c>
      <c r="T1950">
        <v>4.8</v>
      </c>
      <c r="U1950">
        <v>1.6</v>
      </c>
      <c r="V1950">
        <v>25660000</v>
      </c>
      <c r="W1950" t="s">
        <v>21</v>
      </c>
    </row>
    <row r="1951" spans="1:23" x14ac:dyDescent="0.3">
      <c r="A1951" t="s">
        <v>1113</v>
      </c>
      <c r="B1951">
        <v>85</v>
      </c>
      <c r="C1951">
        <v>106</v>
      </c>
      <c r="D1951">
        <v>40219708</v>
      </c>
      <c r="E1951" t="s">
        <v>55</v>
      </c>
      <c r="F1951" t="s">
        <v>61</v>
      </c>
      <c r="L1951" t="s">
        <v>2853</v>
      </c>
      <c r="M1951">
        <v>22649</v>
      </c>
      <c r="N1951">
        <v>131</v>
      </c>
      <c r="O1951" t="s">
        <v>29</v>
      </c>
      <c r="P1951" t="s">
        <v>30</v>
      </c>
      <c r="Q1951" t="s">
        <v>31</v>
      </c>
      <c r="R1951">
        <v>21000000</v>
      </c>
      <c r="S1951">
        <v>2001</v>
      </c>
      <c r="T1951">
        <v>6.3</v>
      </c>
      <c r="U1951">
        <v>1.8</v>
      </c>
      <c r="V1951">
        <v>19219708</v>
      </c>
      <c r="W1951" t="s">
        <v>21</v>
      </c>
    </row>
    <row r="1952" spans="1:23" x14ac:dyDescent="0.3">
      <c r="A1952" t="s">
        <v>1134</v>
      </c>
      <c r="B1952">
        <v>539</v>
      </c>
      <c r="C1952">
        <v>122</v>
      </c>
      <c r="D1952">
        <v>132088910</v>
      </c>
      <c r="E1952" t="s">
        <v>48</v>
      </c>
      <c r="F1952" t="s">
        <v>55</v>
      </c>
      <c r="G1952" t="s">
        <v>44</v>
      </c>
      <c r="L1952" t="s">
        <v>2854</v>
      </c>
      <c r="M1952">
        <v>533607</v>
      </c>
      <c r="N1952">
        <v>692</v>
      </c>
      <c r="O1952" t="s">
        <v>29</v>
      </c>
      <c r="P1952" t="s">
        <v>30</v>
      </c>
      <c r="Q1952" t="s">
        <v>213</v>
      </c>
      <c r="R1952">
        <v>21000000</v>
      </c>
      <c r="S1952">
        <v>2012</v>
      </c>
      <c r="T1952">
        <v>7.8</v>
      </c>
      <c r="U1952">
        <v>2</v>
      </c>
      <c r="V1952">
        <v>111088910</v>
      </c>
      <c r="W1952" t="s">
        <v>21</v>
      </c>
    </row>
    <row r="1953" spans="1:23" x14ac:dyDescent="0.3">
      <c r="A1953" t="s">
        <v>1490</v>
      </c>
      <c r="B1953">
        <v>84</v>
      </c>
      <c r="C1953">
        <v>123</v>
      </c>
      <c r="D1953">
        <v>36581633</v>
      </c>
      <c r="E1953" t="s">
        <v>242</v>
      </c>
      <c r="F1953" t="s">
        <v>56</v>
      </c>
      <c r="G1953" t="s">
        <v>55</v>
      </c>
      <c r="L1953" t="s">
        <v>2855</v>
      </c>
      <c r="M1953">
        <v>52533</v>
      </c>
      <c r="N1953">
        <v>235</v>
      </c>
      <c r="O1953" t="s">
        <v>29</v>
      </c>
      <c r="P1953" t="s">
        <v>244</v>
      </c>
      <c r="Q1953" t="s">
        <v>31</v>
      </c>
      <c r="R1953">
        <v>21000000</v>
      </c>
      <c r="S1953">
        <v>2007</v>
      </c>
      <c r="T1953">
        <v>7.5</v>
      </c>
      <c r="U1953">
        <v>2</v>
      </c>
      <c r="V1953">
        <v>15581633</v>
      </c>
      <c r="W1953" t="s">
        <v>21</v>
      </c>
    </row>
    <row r="1954" spans="1:23" x14ac:dyDescent="0.3">
      <c r="A1954" t="s">
        <v>340</v>
      </c>
      <c r="B1954">
        <v>171</v>
      </c>
      <c r="C1954">
        <v>92</v>
      </c>
      <c r="D1954">
        <v>25296447</v>
      </c>
      <c r="E1954" t="s">
        <v>24</v>
      </c>
      <c r="F1954" t="s">
        <v>56</v>
      </c>
      <c r="G1954" t="s">
        <v>35</v>
      </c>
      <c r="L1954" t="s">
        <v>2856</v>
      </c>
      <c r="M1954">
        <v>237248</v>
      </c>
      <c r="N1954">
        <v>460</v>
      </c>
      <c r="O1954" t="s">
        <v>29</v>
      </c>
      <c r="P1954" t="s">
        <v>545</v>
      </c>
      <c r="Q1954" t="s">
        <v>31</v>
      </c>
      <c r="R1954">
        <v>21000000</v>
      </c>
      <c r="S1954">
        <v>2002</v>
      </c>
      <c r="T1954">
        <v>6.8</v>
      </c>
      <c r="U1954">
        <v>1.5</v>
      </c>
      <c r="V1954">
        <v>4296447</v>
      </c>
      <c r="W1954" t="s">
        <v>21</v>
      </c>
    </row>
    <row r="1955" spans="1:23" x14ac:dyDescent="0.3">
      <c r="A1955" t="s">
        <v>2447</v>
      </c>
      <c r="B1955">
        <v>140</v>
      </c>
      <c r="C1955">
        <v>110</v>
      </c>
      <c r="D1955">
        <v>24848292</v>
      </c>
      <c r="E1955" t="s">
        <v>24</v>
      </c>
      <c r="F1955" t="s">
        <v>55</v>
      </c>
      <c r="G1955" t="s">
        <v>61</v>
      </c>
      <c r="L1955" t="s">
        <v>2857</v>
      </c>
      <c r="M1955">
        <v>80556</v>
      </c>
      <c r="N1955">
        <v>184</v>
      </c>
      <c r="O1955" t="s">
        <v>29</v>
      </c>
      <c r="P1955" t="s">
        <v>30</v>
      </c>
      <c r="Q1955" t="s">
        <v>31</v>
      </c>
      <c r="R1955">
        <v>20000000</v>
      </c>
      <c r="S1955">
        <v>2008</v>
      </c>
      <c r="T1955">
        <v>6.6</v>
      </c>
      <c r="U1955">
        <v>1.8</v>
      </c>
      <c r="V1955">
        <v>4848292</v>
      </c>
      <c r="W1955" t="s">
        <v>21</v>
      </c>
    </row>
    <row r="1956" spans="1:23" x14ac:dyDescent="0.3">
      <c r="A1956" t="s">
        <v>2858</v>
      </c>
      <c r="B1956">
        <v>85</v>
      </c>
      <c r="C1956">
        <v>104</v>
      </c>
      <c r="D1956">
        <v>17757087</v>
      </c>
      <c r="E1956" t="s">
        <v>57</v>
      </c>
      <c r="F1956" t="s">
        <v>27</v>
      </c>
      <c r="G1956" t="s">
        <v>35</v>
      </c>
      <c r="L1956" t="s">
        <v>2859</v>
      </c>
      <c r="M1956">
        <v>13065</v>
      </c>
      <c r="N1956">
        <v>253</v>
      </c>
      <c r="O1956" t="s">
        <v>29</v>
      </c>
      <c r="P1956" t="s">
        <v>30</v>
      </c>
      <c r="Q1956" t="s">
        <v>213</v>
      </c>
      <c r="R1956">
        <v>21000000</v>
      </c>
      <c r="S1956">
        <v>1999</v>
      </c>
      <c r="T1956">
        <v>4.5999999999999996</v>
      </c>
      <c r="U1956">
        <v>1.7</v>
      </c>
      <c r="V1956">
        <v>-3242913</v>
      </c>
      <c r="W1956" t="s">
        <v>38</v>
      </c>
    </row>
    <row r="1957" spans="1:23" x14ac:dyDescent="0.3">
      <c r="A1957" t="s">
        <v>34</v>
      </c>
      <c r="B1957">
        <v>217</v>
      </c>
      <c r="C1957">
        <v>98</v>
      </c>
      <c r="D1957">
        <v>9430988</v>
      </c>
      <c r="E1957" t="s">
        <v>48</v>
      </c>
      <c r="F1957" t="s">
        <v>55</v>
      </c>
      <c r="G1957" t="s">
        <v>44</v>
      </c>
      <c r="L1957" t="s">
        <v>2860</v>
      </c>
      <c r="M1957">
        <v>45992</v>
      </c>
      <c r="N1957">
        <v>115</v>
      </c>
      <c r="O1957" t="s">
        <v>29</v>
      </c>
      <c r="P1957" t="s">
        <v>30</v>
      </c>
      <c r="Q1957" t="s">
        <v>213</v>
      </c>
      <c r="R1957">
        <v>17000000</v>
      </c>
      <c r="S1957">
        <v>2009</v>
      </c>
      <c r="T1957">
        <v>7.1</v>
      </c>
      <c r="U1957">
        <v>1.6</v>
      </c>
      <c r="V1957">
        <v>-7569012</v>
      </c>
      <c r="W1957" t="s">
        <v>38</v>
      </c>
    </row>
    <row r="1958" spans="1:23" x14ac:dyDescent="0.3">
      <c r="A1958" t="s">
        <v>2861</v>
      </c>
      <c r="B1958">
        <v>131</v>
      </c>
      <c r="C1958">
        <v>120</v>
      </c>
      <c r="D1958">
        <v>16284360</v>
      </c>
      <c r="E1958" t="s">
        <v>48</v>
      </c>
      <c r="F1958" t="s">
        <v>55</v>
      </c>
      <c r="L1958" t="s">
        <v>2862</v>
      </c>
      <c r="M1958">
        <v>15079</v>
      </c>
      <c r="N1958">
        <v>79</v>
      </c>
      <c r="O1958" t="s">
        <v>29</v>
      </c>
      <c r="P1958" t="s">
        <v>30</v>
      </c>
      <c r="Q1958" t="s">
        <v>31</v>
      </c>
      <c r="R1958">
        <v>21000000</v>
      </c>
      <c r="S1958">
        <v>2008</v>
      </c>
      <c r="T1958">
        <v>6.1</v>
      </c>
      <c r="U1958">
        <v>2</v>
      </c>
      <c r="V1958">
        <v>-4715640</v>
      </c>
      <c r="W1958" t="s">
        <v>38</v>
      </c>
    </row>
    <row r="1959" spans="1:23" x14ac:dyDescent="0.3">
      <c r="A1959" t="s">
        <v>533</v>
      </c>
      <c r="B1959">
        <v>111</v>
      </c>
      <c r="C1959">
        <v>112</v>
      </c>
      <c r="D1959">
        <v>6830957</v>
      </c>
      <c r="E1959" t="s">
        <v>55</v>
      </c>
      <c r="F1959" t="s">
        <v>44</v>
      </c>
      <c r="L1959" t="s">
        <v>2863</v>
      </c>
      <c r="M1959">
        <v>11983</v>
      </c>
      <c r="N1959">
        <v>147</v>
      </c>
      <c r="O1959" t="s">
        <v>29</v>
      </c>
      <c r="P1959" t="s">
        <v>30</v>
      </c>
      <c r="Q1959" t="s">
        <v>31</v>
      </c>
      <c r="R1959">
        <v>21000000</v>
      </c>
      <c r="S1959">
        <v>2002</v>
      </c>
      <c r="T1959">
        <v>6.7</v>
      </c>
      <c r="U1959">
        <v>1.9</v>
      </c>
      <c r="V1959">
        <v>-14169043</v>
      </c>
      <c r="W1959" t="s">
        <v>38</v>
      </c>
    </row>
    <row r="1960" spans="1:23" x14ac:dyDescent="0.3">
      <c r="A1960" t="s">
        <v>2864</v>
      </c>
      <c r="B1960">
        <v>466</v>
      </c>
      <c r="C1960">
        <v>127</v>
      </c>
      <c r="D1960">
        <v>24104113</v>
      </c>
      <c r="E1960" t="s">
        <v>55</v>
      </c>
      <c r="F1960" t="s">
        <v>60</v>
      </c>
      <c r="G1960" t="s">
        <v>35</v>
      </c>
      <c r="L1960" t="s">
        <v>2865</v>
      </c>
      <c r="M1960">
        <v>149066</v>
      </c>
      <c r="N1960">
        <v>517</v>
      </c>
      <c r="O1960" t="s">
        <v>29</v>
      </c>
      <c r="P1960" t="s">
        <v>545</v>
      </c>
      <c r="Q1960" t="s">
        <v>213</v>
      </c>
      <c r="R1960">
        <v>20000000</v>
      </c>
      <c r="S1960">
        <v>2011</v>
      </c>
      <c r="T1960">
        <v>7.1</v>
      </c>
      <c r="U1960">
        <v>2.1</v>
      </c>
      <c r="V1960">
        <v>4104113</v>
      </c>
      <c r="W1960" t="s">
        <v>21</v>
      </c>
    </row>
    <row r="1961" spans="1:23" x14ac:dyDescent="0.3">
      <c r="A1961" t="s">
        <v>2866</v>
      </c>
      <c r="B1961">
        <v>16</v>
      </c>
      <c r="C1961">
        <v>102</v>
      </c>
      <c r="D1961">
        <v>15593</v>
      </c>
      <c r="E1961" t="s">
        <v>48</v>
      </c>
      <c r="F1961" t="s">
        <v>55</v>
      </c>
      <c r="G1961" t="s">
        <v>44</v>
      </c>
      <c r="L1961" t="s">
        <v>2867</v>
      </c>
      <c r="M1961">
        <v>2295</v>
      </c>
      <c r="N1961">
        <v>40</v>
      </c>
      <c r="O1961" t="s">
        <v>29</v>
      </c>
      <c r="P1961" t="s">
        <v>30</v>
      </c>
      <c r="Q1961" t="s">
        <v>31</v>
      </c>
      <c r="R1961">
        <v>21000000</v>
      </c>
      <c r="S1961">
        <v>1999</v>
      </c>
      <c r="T1961">
        <v>5.8</v>
      </c>
      <c r="U1961">
        <v>1.7</v>
      </c>
      <c r="V1961">
        <v>-20984407</v>
      </c>
      <c r="W1961" t="s">
        <v>38</v>
      </c>
    </row>
    <row r="1962" spans="1:23" x14ac:dyDescent="0.3">
      <c r="A1962" t="s">
        <v>2486</v>
      </c>
      <c r="B1962">
        <v>276</v>
      </c>
      <c r="C1962">
        <v>91</v>
      </c>
      <c r="D1962">
        <v>958319</v>
      </c>
      <c r="E1962" t="s">
        <v>55</v>
      </c>
      <c r="L1962" t="s">
        <v>2868</v>
      </c>
      <c r="M1962">
        <v>39764</v>
      </c>
      <c r="N1962">
        <v>148</v>
      </c>
      <c r="O1962" t="s">
        <v>29</v>
      </c>
      <c r="P1962" t="s">
        <v>30</v>
      </c>
      <c r="Q1962" t="s">
        <v>31</v>
      </c>
      <c r="R1962">
        <v>21000000</v>
      </c>
      <c r="S1962">
        <v>2011</v>
      </c>
      <c r="T1962">
        <v>6.7</v>
      </c>
      <c r="U1962">
        <v>1.5</v>
      </c>
      <c r="V1962">
        <v>-20041681</v>
      </c>
      <c r="W1962" t="s">
        <v>38</v>
      </c>
    </row>
    <row r="1963" spans="1:23" x14ac:dyDescent="0.3">
      <c r="A1963" t="s">
        <v>2869</v>
      </c>
      <c r="B1963">
        <v>11</v>
      </c>
      <c r="C1963">
        <v>114</v>
      </c>
      <c r="D1963">
        <v>69700000</v>
      </c>
      <c r="E1963" t="s">
        <v>48</v>
      </c>
      <c r="F1963" t="s">
        <v>50</v>
      </c>
      <c r="L1963" t="s">
        <v>2870</v>
      </c>
      <c r="M1963">
        <v>7748</v>
      </c>
      <c r="N1963">
        <v>48</v>
      </c>
      <c r="O1963" t="s">
        <v>29</v>
      </c>
      <c r="P1963" t="s">
        <v>30</v>
      </c>
      <c r="Q1963" t="s">
        <v>213</v>
      </c>
      <c r="R1963">
        <v>35000000</v>
      </c>
      <c r="S1963">
        <v>1982</v>
      </c>
      <c r="T1963">
        <v>5.8</v>
      </c>
      <c r="U1963">
        <v>1.9</v>
      </c>
      <c r="V1963">
        <v>34700000</v>
      </c>
      <c r="W1963" t="s">
        <v>21</v>
      </c>
    </row>
    <row r="1964" spans="1:23" x14ac:dyDescent="0.3">
      <c r="A1964" t="s">
        <v>1471</v>
      </c>
      <c r="B1964">
        <v>196</v>
      </c>
      <c r="C1964">
        <v>115</v>
      </c>
      <c r="D1964">
        <v>2840417</v>
      </c>
      <c r="E1964" t="s">
        <v>57</v>
      </c>
      <c r="F1964" t="s">
        <v>27</v>
      </c>
      <c r="G1964" t="s">
        <v>35</v>
      </c>
      <c r="L1964" t="s">
        <v>2871</v>
      </c>
      <c r="M1964">
        <v>77493</v>
      </c>
      <c r="N1964">
        <v>527</v>
      </c>
      <c r="O1964" t="s">
        <v>29</v>
      </c>
      <c r="P1964" t="s">
        <v>115</v>
      </c>
      <c r="Q1964" t="s">
        <v>213</v>
      </c>
      <c r="R1964">
        <v>31000000</v>
      </c>
      <c r="S1964">
        <v>1999</v>
      </c>
      <c r="T1964">
        <v>6.8</v>
      </c>
      <c r="U1964">
        <v>1.9</v>
      </c>
      <c r="V1964">
        <v>-28159583</v>
      </c>
      <c r="W1964" t="s">
        <v>38</v>
      </c>
    </row>
    <row r="1965" spans="1:23" x14ac:dyDescent="0.3">
      <c r="A1965" t="s">
        <v>149</v>
      </c>
      <c r="B1965">
        <v>234</v>
      </c>
      <c r="C1965">
        <v>115</v>
      </c>
      <c r="D1965">
        <v>242374454</v>
      </c>
      <c r="E1965" t="s">
        <v>24</v>
      </c>
      <c r="F1965" t="s">
        <v>25</v>
      </c>
      <c r="L1965" t="s">
        <v>2872</v>
      </c>
      <c r="M1965">
        <v>661017</v>
      </c>
      <c r="N1965">
        <v>771</v>
      </c>
      <c r="O1965" t="s">
        <v>29</v>
      </c>
      <c r="P1965" t="s">
        <v>30</v>
      </c>
      <c r="Q1965" t="s">
        <v>52</v>
      </c>
      <c r="R1965">
        <v>18000000</v>
      </c>
      <c r="S1965">
        <v>1981</v>
      </c>
      <c r="T1965">
        <v>8.5</v>
      </c>
      <c r="U1965">
        <v>1.9</v>
      </c>
      <c r="V1965">
        <v>224374454</v>
      </c>
      <c r="W1965" t="s">
        <v>21</v>
      </c>
    </row>
    <row r="1966" spans="1:23" x14ac:dyDescent="0.3">
      <c r="A1966" t="s">
        <v>374</v>
      </c>
      <c r="B1966">
        <v>37</v>
      </c>
      <c r="C1966">
        <v>120</v>
      </c>
      <c r="D1966">
        <v>173585516</v>
      </c>
      <c r="E1966" t="s">
        <v>25</v>
      </c>
      <c r="F1966" t="s">
        <v>48</v>
      </c>
      <c r="G1966" t="s">
        <v>49</v>
      </c>
      <c r="L1966" t="s">
        <v>2873</v>
      </c>
      <c r="M1966">
        <v>200077</v>
      </c>
      <c r="N1966">
        <v>189</v>
      </c>
      <c r="O1966" t="s">
        <v>29</v>
      </c>
      <c r="P1966" t="s">
        <v>30</v>
      </c>
      <c r="Q1966" t="s">
        <v>52</v>
      </c>
      <c r="R1966">
        <v>18000000</v>
      </c>
      <c r="S1966">
        <v>1992</v>
      </c>
      <c r="T1966">
        <v>6.6</v>
      </c>
      <c r="U1966">
        <v>2</v>
      </c>
      <c r="V1966">
        <v>155585516</v>
      </c>
      <c r="W1966" t="s">
        <v>21</v>
      </c>
    </row>
    <row r="1967" spans="1:23" x14ac:dyDescent="0.3">
      <c r="A1967" t="s">
        <v>149</v>
      </c>
      <c r="B1967">
        <v>171</v>
      </c>
      <c r="C1967">
        <v>135</v>
      </c>
      <c r="D1967">
        <v>128300000</v>
      </c>
      <c r="E1967" t="s">
        <v>55</v>
      </c>
      <c r="F1967" t="s">
        <v>27</v>
      </c>
      <c r="L1967" t="s">
        <v>2874</v>
      </c>
      <c r="M1967">
        <v>139288</v>
      </c>
      <c r="N1967">
        <v>339</v>
      </c>
      <c r="O1967" t="s">
        <v>29</v>
      </c>
      <c r="P1967" t="s">
        <v>30</v>
      </c>
      <c r="Q1967" t="s">
        <v>52</v>
      </c>
      <c r="R1967">
        <v>19400870</v>
      </c>
      <c r="S1967">
        <v>1977</v>
      </c>
      <c r="T1967">
        <v>7.7</v>
      </c>
      <c r="U1967">
        <v>2.2000000000000002</v>
      </c>
      <c r="V1967">
        <v>108899130</v>
      </c>
      <c r="W1967" t="s">
        <v>21</v>
      </c>
    </row>
    <row r="1968" spans="1:23" x14ac:dyDescent="0.3">
      <c r="A1968" t="s">
        <v>2875</v>
      </c>
      <c r="B1968">
        <v>148</v>
      </c>
      <c r="C1968">
        <v>90</v>
      </c>
      <c r="D1968">
        <v>20259297</v>
      </c>
      <c r="E1968" t="s">
        <v>55</v>
      </c>
      <c r="F1968" t="s">
        <v>57</v>
      </c>
      <c r="G1968" t="s">
        <v>27</v>
      </c>
      <c r="H1968" t="s">
        <v>35</v>
      </c>
      <c r="L1968" t="s">
        <v>2876</v>
      </c>
      <c r="M1968">
        <v>24969</v>
      </c>
      <c r="N1968">
        <v>258</v>
      </c>
      <c r="O1968" t="s">
        <v>29</v>
      </c>
      <c r="P1968" t="s">
        <v>30</v>
      </c>
      <c r="Q1968" t="s">
        <v>31</v>
      </c>
      <c r="R1968">
        <v>20000000</v>
      </c>
      <c r="S1968">
        <v>2006</v>
      </c>
      <c r="T1968">
        <v>4.7</v>
      </c>
      <c r="U1968">
        <v>1.5</v>
      </c>
      <c r="V1968">
        <v>259297</v>
      </c>
      <c r="W1968" t="s">
        <v>21</v>
      </c>
    </row>
    <row r="1969" spans="1:23" x14ac:dyDescent="0.3">
      <c r="A1969" t="s">
        <v>495</v>
      </c>
      <c r="B1969">
        <v>50</v>
      </c>
      <c r="C1969">
        <v>100</v>
      </c>
      <c r="D1969">
        <v>153665036</v>
      </c>
      <c r="E1969" t="s">
        <v>24</v>
      </c>
      <c r="F1969" t="s">
        <v>48</v>
      </c>
      <c r="G1969" t="s">
        <v>56</v>
      </c>
      <c r="H1969" t="s">
        <v>35</v>
      </c>
      <c r="L1969" t="s">
        <v>2877</v>
      </c>
      <c r="M1969">
        <v>84824</v>
      </c>
      <c r="N1969">
        <v>95</v>
      </c>
      <c r="O1969" t="s">
        <v>29</v>
      </c>
      <c r="P1969" t="s">
        <v>30</v>
      </c>
      <c r="Q1969" t="s">
        <v>213</v>
      </c>
      <c r="R1969">
        <v>28000000</v>
      </c>
      <c r="S1969">
        <v>1987</v>
      </c>
      <c r="T1969">
        <v>6.4</v>
      </c>
      <c r="U1969">
        <v>1.7</v>
      </c>
      <c r="V1969">
        <v>125665036</v>
      </c>
      <c r="W1969" t="s">
        <v>21</v>
      </c>
    </row>
    <row r="1970" spans="1:23" x14ac:dyDescent="0.3">
      <c r="A1970" t="s">
        <v>724</v>
      </c>
      <c r="B1970">
        <v>121</v>
      </c>
      <c r="C1970">
        <v>105</v>
      </c>
      <c r="D1970">
        <v>132541238</v>
      </c>
      <c r="E1970" t="s">
        <v>48</v>
      </c>
      <c r="L1970" t="s">
        <v>2878</v>
      </c>
      <c r="M1970">
        <v>30058</v>
      </c>
      <c r="N1970">
        <v>236</v>
      </c>
      <c r="O1970" t="s">
        <v>29</v>
      </c>
      <c r="P1970" t="s">
        <v>30</v>
      </c>
      <c r="Q1970" t="s">
        <v>31</v>
      </c>
      <c r="R1970">
        <v>33000000</v>
      </c>
      <c r="S1970">
        <v>2003</v>
      </c>
      <c r="T1970">
        <v>5.5</v>
      </c>
      <c r="U1970">
        <v>1.8</v>
      </c>
      <c r="V1970">
        <v>99541238</v>
      </c>
      <c r="W1970" t="s">
        <v>21</v>
      </c>
    </row>
    <row r="1971" spans="1:23" x14ac:dyDescent="0.3">
      <c r="A1971" t="s">
        <v>754</v>
      </c>
      <c r="B1971">
        <v>185</v>
      </c>
      <c r="C1971">
        <v>138</v>
      </c>
      <c r="D1971">
        <v>130727000</v>
      </c>
      <c r="E1971" t="s">
        <v>56</v>
      </c>
      <c r="F1971" t="s">
        <v>55</v>
      </c>
      <c r="G1971" t="s">
        <v>57</v>
      </c>
      <c r="H1971" t="s">
        <v>35</v>
      </c>
      <c r="L1971" t="s">
        <v>2879</v>
      </c>
      <c r="M1971">
        <v>887467</v>
      </c>
      <c r="N1971">
        <v>916</v>
      </c>
      <c r="O1971" t="s">
        <v>29</v>
      </c>
      <c r="P1971" t="s">
        <v>30</v>
      </c>
      <c r="Q1971" t="s">
        <v>213</v>
      </c>
      <c r="R1971">
        <v>19000000</v>
      </c>
      <c r="S1971">
        <v>1991</v>
      </c>
      <c r="T1971">
        <v>8.6</v>
      </c>
      <c r="U1971">
        <v>2.2999999999999998</v>
      </c>
      <c r="V1971">
        <v>111727000</v>
      </c>
      <c r="W1971" t="s">
        <v>21</v>
      </c>
    </row>
    <row r="1972" spans="1:23" x14ac:dyDescent="0.3">
      <c r="A1972" t="s">
        <v>2880</v>
      </c>
      <c r="B1972">
        <v>61</v>
      </c>
      <c r="C1972">
        <v>94</v>
      </c>
      <c r="D1972">
        <v>121697350</v>
      </c>
      <c r="E1972" t="s">
        <v>48</v>
      </c>
      <c r="F1972" t="s">
        <v>59</v>
      </c>
      <c r="L1972" t="s">
        <v>2881</v>
      </c>
      <c r="M1972">
        <v>114610</v>
      </c>
      <c r="N1972">
        <v>176</v>
      </c>
      <c r="O1972" t="s">
        <v>29</v>
      </c>
      <c r="P1972" t="s">
        <v>30</v>
      </c>
      <c r="Q1972" t="s">
        <v>31</v>
      </c>
      <c r="R1972">
        <v>20000000</v>
      </c>
      <c r="S1972">
        <v>1992</v>
      </c>
      <c r="T1972">
        <v>7</v>
      </c>
      <c r="U1972">
        <v>1.6</v>
      </c>
      <c r="V1972">
        <v>101697350</v>
      </c>
      <c r="W1972" t="s">
        <v>21</v>
      </c>
    </row>
    <row r="1973" spans="1:23" x14ac:dyDescent="0.3">
      <c r="A1973" t="s">
        <v>2882</v>
      </c>
      <c r="B1973">
        <v>156</v>
      </c>
      <c r="C1973">
        <v>101</v>
      </c>
      <c r="D1973">
        <v>117224271</v>
      </c>
      <c r="E1973" t="s">
        <v>24</v>
      </c>
      <c r="F1973" t="s">
        <v>48</v>
      </c>
      <c r="G1973" t="s">
        <v>790</v>
      </c>
      <c r="L1973" t="s">
        <v>2883</v>
      </c>
      <c r="M1973">
        <v>47794</v>
      </c>
      <c r="N1973">
        <v>81</v>
      </c>
      <c r="O1973" t="s">
        <v>29</v>
      </c>
      <c r="P1973" t="s">
        <v>30</v>
      </c>
      <c r="Q1973" t="s">
        <v>213</v>
      </c>
      <c r="R1973">
        <v>20000000</v>
      </c>
      <c r="S1973">
        <v>2010</v>
      </c>
      <c r="T1973">
        <v>7.1</v>
      </c>
      <c r="U1973">
        <v>1.7</v>
      </c>
      <c r="V1973">
        <v>97224271</v>
      </c>
      <c r="W1973" t="s">
        <v>21</v>
      </c>
    </row>
    <row r="1974" spans="1:23" x14ac:dyDescent="0.3">
      <c r="A1974" t="s">
        <v>2884</v>
      </c>
      <c r="B1974">
        <v>75</v>
      </c>
      <c r="C1974">
        <v>131</v>
      </c>
      <c r="D1974">
        <v>102922376</v>
      </c>
      <c r="E1974" t="s">
        <v>25</v>
      </c>
      <c r="F1974" t="s">
        <v>57</v>
      </c>
      <c r="G1974" t="s">
        <v>35</v>
      </c>
      <c r="L1974" t="s">
        <v>2885</v>
      </c>
      <c r="M1974">
        <v>51314</v>
      </c>
      <c r="N1974">
        <v>265</v>
      </c>
      <c r="O1974" t="s">
        <v>29</v>
      </c>
      <c r="P1974" t="s">
        <v>30</v>
      </c>
      <c r="Q1974" t="s">
        <v>52</v>
      </c>
      <c r="R1974">
        <v>20000000</v>
      </c>
      <c r="S1974">
        <v>1978</v>
      </c>
      <c r="T1974">
        <v>5.7</v>
      </c>
      <c r="U1974">
        <v>2.2000000000000002</v>
      </c>
      <c r="V1974">
        <v>82922376</v>
      </c>
      <c r="W1974" t="s">
        <v>21</v>
      </c>
    </row>
    <row r="1975" spans="1:23" x14ac:dyDescent="0.3">
      <c r="A1975" t="s">
        <v>455</v>
      </c>
      <c r="B1975">
        <v>100</v>
      </c>
      <c r="C1975">
        <v>91</v>
      </c>
      <c r="D1975">
        <v>94497271</v>
      </c>
      <c r="E1975" t="s">
        <v>25</v>
      </c>
      <c r="F1975" t="s">
        <v>48</v>
      </c>
      <c r="G1975" t="s">
        <v>55</v>
      </c>
      <c r="H1975" t="s">
        <v>49</v>
      </c>
      <c r="I1975" t="s">
        <v>44</v>
      </c>
      <c r="L1975" t="s">
        <v>2886</v>
      </c>
      <c r="M1975">
        <v>17829</v>
      </c>
      <c r="N1975">
        <v>99</v>
      </c>
      <c r="O1975" t="s">
        <v>29</v>
      </c>
      <c r="P1975" t="s">
        <v>30</v>
      </c>
      <c r="Q1975" t="s">
        <v>52</v>
      </c>
      <c r="R1975">
        <v>20000000</v>
      </c>
      <c r="S1975">
        <v>2008</v>
      </c>
      <c r="T1975">
        <v>3.7</v>
      </c>
      <c r="U1975">
        <v>1.5</v>
      </c>
      <c r="V1975">
        <v>74497271</v>
      </c>
      <c r="W1975" t="s">
        <v>21</v>
      </c>
    </row>
    <row r="1976" spans="1:23" x14ac:dyDescent="0.3">
      <c r="A1976" t="s">
        <v>134</v>
      </c>
      <c r="B1976">
        <v>511</v>
      </c>
      <c r="C1976">
        <v>112</v>
      </c>
      <c r="D1976">
        <v>137387272</v>
      </c>
      <c r="E1976" t="s">
        <v>57</v>
      </c>
      <c r="F1976" t="s">
        <v>60</v>
      </c>
      <c r="G1976" t="s">
        <v>35</v>
      </c>
      <c r="L1976" t="s">
        <v>2887</v>
      </c>
      <c r="M1976">
        <v>300110</v>
      </c>
      <c r="N1976">
        <v>807</v>
      </c>
      <c r="O1976" t="s">
        <v>29</v>
      </c>
      <c r="P1976" t="s">
        <v>30</v>
      </c>
      <c r="Q1976" t="s">
        <v>213</v>
      </c>
      <c r="R1976">
        <v>20000000</v>
      </c>
      <c r="S1976">
        <v>2013</v>
      </c>
      <c r="T1976">
        <v>7.5</v>
      </c>
      <c r="U1976">
        <v>1.9</v>
      </c>
      <c r="V1976">
        <v>117387272</v>
      </c>
      <c r="W1976" t="s">
        <v>21</v>
      </c>
    </row>
    <row r="1977" spans="1:23" x14ac:dyDescent="0.3">
      <c r="A1977" t="s">
        <v>1116</v>
      </c>
      <c r="B1977">
        <v>75</v>
      </c>
      <c r="C1977">
        <v>95</v>
      </c>
      <c r="D1977">
        <v>82301521</v>
      </c>
      <c r="E1977" t="s">
        <v>25</v>
      </c>
      <c r="F1977" t="s">
        <v>48</v>
      </c>
      <c r="G1977" t="s">
        <v>49</v>
      </c>
      <c r="H1977" t="s">
        <v>44</v>
      </c>
      <c r="L1977" t="s">
        <v>2888</v>
      </c>
      <c r="M1977">
        <v>22679</v>
      </c>
      <c r="N1977">
        <v>149</v>
      </c>
      <c r="O1977" t="s">
        <v>29</v>
      </c>
      <c r="P1977" t="s">
        <v>30</v>
      </c>
      <c r="Q1977" t="s">
        <v>52</v>
      </c>
      <c r="R1977">
        <v>32000000</v>
      </c>
      <c r="S1977">
        <v>2005</v>
      </c>
      <c r="T1977">
        <v>4.5999999999999996</v>
      </c>
      <c r="U1977">
        <v>1.6</v>
      </c>
      <c r="V1977">
        <v>50301521</v>
      </c>
      <c r="W1977" t="s">
        <v>21</v>
      </c>
    </row>
    <row r="1978" spans="1:23" x14ac:dyDescent="0.3">
      <c r="A1978" t="s">
        <v>2388</v>
      </c>
      <c r="B1978">
        <v>148</v>
      </c>
      <c r="C1978">
        <v>100</v>
      </c>
      <c r="D1978">
        <v>84518155</v>
      </c>
      <c r="E1978" t="s">
        <v>48</v>
      </c>
      <c r="L1978" t="s">
        <v>2889</v>
      </c>
      <c r="M1978">
        <v>35965</v>
      </c>
      <c r="N1978">
        <v>144</v>
      </c>
      <c r="O1978" t="s">
        <v>29</v>
      </c>
      <c r="P1978" t="s">
        <v>30</v>
      </c>
      <c r="Q1978" t="s">
        <v>213</v>
      </c>
      <c r="R1978">
        <v>20000000</v>
      </c>
      <c r="S1978">
        <v>2014</v>
      </c>
      <c r="T1978">
        <v>4.9000000000000004</v>
      </c>
      <c r="U1978">
        <v>1.7</v>
      </c>
      <c r="V1978">
        <v>64518155</v>
      </c>
      <c r="W1978" t="s">
        <v>21</v>
      </c>
    </row>
    <row r="1979" spans="1:23" x14ac:dyDescent="0.3">
      <c r="A1979" t="s">
        <v>2478</v>
      </c>
      <c r="B1979">
        <v>204</v>
      </c>
      <c r="C1979">
        <v>108</v>
      </c>
      <c r="D1979">
        <v>81257845</v>
      </c>
      <c r="E1979" t="s">
        <v>48</v>
      </c>
      <c r="F1979" t="s">
        <v>59</v>
      </c>
      <c r="L1979" t="s">
        <v>2890</v>
      </c>
      <c r="M1979">
        <v>210680</v>
      </c>
      <c r="N1979">
        <v>479</v>
      </c>
      <c r="O1979" t="s">
        <v>29</v>
      </c>
      <c r="P1979" t="s">
        <v>30</v>
      </c>
      <c r="Q1979" t="s">
        <v>31</v>
      </c>
      <c r="R1979">
        <v>35000000</v>
      </c>
      <c r="S1979">
        <v>2003</v>
      </c>
      <c r="T1979">
        <v>7.1</v>
      </c>
      <c r="U1979">
        <v>1.8</v>
      </c>
      <c r="V1979">
        <v>46257845</v>
      </c>
      <c r="W1979" t="s">
        <v>21</v>
      </c>
    </row>
    <row r="1980" spans="1:23" x14ac:dyDescent="0.3">
      <c r="A1980" t="s">
        <v>653</v>
      </c>
      <c r="B1980">
        <v>72</v>
      </c>
      <c r="C1980">
        <v>101</v>
      </c>
      <c r="D1980">
        <v>70360285</v>
      </c>
      <c r="E1980" t="s">
        <v>24</v>
      </c>
      <c r="F1980" t="s">
        <v>25</v>
      </c>
      <c r="G1980" t="s">
        <v>26</v>
      </c>
      <c r="H1980" t="s">
        <v>27</v>
      </c>
      <c r="I1980" t="s">
        <v>35</v>
      </c>
      <c r="L1980" t="s">
        <v>2891</v>
      </c>
      <c r="M1980">
        <v>81783</v>
      </c>
      <c r="N1980">
        <v>283</v>
      </c>
      <c r="O1980" t="s">
        <v>29</v>
      </c>
      <c r="P1980" t="s">
        <v>30</v>
      </c>
      <c r="Q1980" t="s">
        <v>31</v>
      </c>
      <c r="R1980">
        <v>18000000</v>
      </c>
      <c r="S1980">
        <v>1995</v>
      </c>
      <c r="T1980">
        <v>5.8</v>
      </c>
      <c r="U1980">
        <v>1.7</v>
      </c>
      <c r="V1980">
        <v>52360285</v>
      </c>
      <c r="W1980" t="s">
        <v>21</v>
      </c>
    </row>
    <row r="1981" spans="1:23" x14ac:dyDescent="0.3">
      <c r="A1981" t="s">
        <v>1053</v>
      </c>
      <c r="B1981">
        <v>62</v>
      </c>
      <c r="C1981">
        <v>109</v>
      </c>
      <c r="D1981">
        <v>69148997</v>
      </c>
      <c r="E1981" t="s">
        <v>48</v>
      </c>
      <c r="F1981" t="s">
        <v>56</v>
      </c>
      <c r="L1981" t="s">
        <v>2892</v>
      </c>
      <c r="M1981">
        <v>98794</v>
      </c>
      <c r="N1981">
        <v>251</v>
      </c>
      <c r="O1981" t="s">
        <v>29</v>
      </c>
      <c r="P1981" t="s">
        <v>30</v>
      </c>
      <c r="Q1981" t="s">
        <v>31</v>
      </c>
      <c r="R1981">
        <v>37000000</v>
      </c>
      <c r="S1981">
        <v>2004</v>
      </c>
      <c r="T1981">
        <v>5.4</v>
      </c>
      <c r="U1981">
        <v>1.8</v>
      </c>
      <c r="V1981">
        <v>32148997</v>
      </c>
      <c r="W1981" t="s">
        <v>21</v>
      </c>
    </row>
    <row r="1982" spans="1:23" x14ac:dyDescent="0.3">
      <c r="A1982" t="s">
        <v>2226</v>
      </c>
      <c r="B1982">
        <v>549</v>
      </c>
      <c r="C1982">
        <v>115</v>
      </c>
      <c r="D1982">
        <v>82624961</v>
      </c>
      <c r="E1982" t="s">
        <v>48</v>
      </c>
      <c r="F1982" t="s">
        <v>55</v>
      </c>
      <c r="L1982" t="s">
        <v>2893</v>
      </c>
      <c r="M1982">
        <v>205284</v>
      </c>
      <c r="N1982">
        <v>439</v>
      </c>
      <c r="O1982" t="s">
        <v>29</v>
      </c>
      <c r="P1982" t="s">
        <v>30</v>
      </c>
      <c r="Q1982" t="s">
        <v>213</v>
      </c>
      <c r="R1982">
        <v>20000000</v>
      </c>
      <c r="S1982">
        <v>2011</v>
      </c>
      <c r="T1982">
        <v>7.3</v>
      </c>
      <c r="U1982">
        <v>1.9</v>
      </c>
      <c r="V1982">
        <v>62624961</v>
      </c>
      <c r="W1982" t="s">
        <v>21</v>
      </c>
    </row>
    <row r="1983" spans="1:23" x14ac:dyDescent="0.3">
      <c r="A1983" t="s">
        <v>682</v>
      </c>
      <c r="B1983">
        <v>106</v>
      </c>
      <c r="C1983">
        <v>117</v>
      </c>
      <c r="D1983">
        <v>67325559</v>
      </c>
      <c r="E1983" t="s">
        <v>25</v>
      </c>
      <c r="F1983" t="s">
        <v>48</v>
      </c>
      <c r="G1983" t="s">
        <v>55</v>
      </c>
      <c r="H1983" t="s">
        <v>49</v>
      </c>
      <c r="I1983" t="s">
        <v>60</v>
      </c>
      <c r="L1983" t="s">
        <v>2894</v>
      </c>
      <c r="M1983">
        <v>58222</v>
      </c>
      <c r="N1983">
        <v>331</v>
      </c>
      <c r="O1983" t="s">
        <v>29</v>
      </c>
      <c r="P1983" t="s">
        <v>30</v>
      </c>
      <c r="Q1983" t="s">
        <v>52</v>
      </c>
      <c r="R1983">
        <v>20000000</v>
      </c>
      <c r="S1983">
        <v>2003</v>
      </c>
      <c r="T1983">
        <v>7.1</v>
      </c>
      <c r="U1983">
        <v>2</v>
      </c>
      <c r="V1983">
        <v>47325559</v>
      </c>
      <c r="W1983" t="s">
        <v>21</v>
      </c>
    </row>
    <row r="1984" spans="1:23" x14ac:dyDescent="0.3">
      <c r="A1984" t="s">
        <v>1679</v>
      </c>
      <c r="B1984">
        <v>123</v>
      </c>
      <c r="C1984">
        <v>107</v>
      </c>
      <c r="D1984">
        <v>62933793</v>
      </c>
      <c r="E1984" t="s">
        <v>55</v>
      </c>
      <c r="F1984" t="s">
        <v>49</v>
      </c>
      <c r="G1984" t="s">
        <v>59</v>
      </c>
      <c r="H1984" t="s">
        <v>44</v>
      </c>
      <c r="L1984" t="s">
        <v>2895</v>
      </c>
      <c r="M1984">
        <v>62421</v>
      </c>
      <c r="N1984">
        <v>185</v>
      </c>
      <c r="O1984" t="s">
        <v>29</v>
      </c>
      <c r="P1984" t="s">
        <v>30</v>
      </c>
      <c r="Q1984" t="s">
        <v>52</v>
      </c>
      <c r="R1984">
        <v>20000000</v>
      </c>
      <c r="S1984">
        <v>2010</v>
      </c>
      <c r="T1984">
        <v>5.8</v>
      </c>
      <c r="U1984">
        <v>1.8</v>
      </c>
      <c r="V1984">
        <v>42933793</v>
      </c>
      <c r="W1984" t="s">
        <v>21</v>
      </c>
    </row>
    <row r="1985" spans="1:23" x14ac:dyDescent="0.3">
      <c r="A1985" t="s">
        <v>2896</v>
      </c>
      <c r="B1985">
        <v>597</v>
      </c>
      <c r="C1985">
        <v>134</v>
      </c>
      <c r="D1985">
        <v>56667870</v>
      </c>
      <c r="E1985" t="s">
        <v>242</v>
      </c>
      <c r="F1985" t="s">
        <v>55</v>
      </c>
      <c r="G1985" t="s">
        <v>54</v>
      </c>
      <c r="L1985" t="s">
        <v>2897</v>
      </c>
      <c r="M1985">
        <v>439176</v>
      </c>
      <c r="N1985">
        <v>695</v>
      </c>
      <c r="O1985" t="s">
        <v>29</v>
      </c>
      <c r="P1985" t="s">
        <v>30</v>
      </c>
      <c r="Q1985" t="s">
        <v>213</v>
      </c>
      <c r="R1985">
        <v>20000000</v>
      </c>
      <c r="S1985">
        <v>2013</v>
      </c>
      <c r="T1985">
        <v>8.1</v>
      </c>
      <c r="U1985">
        <v>2.2000000000000002</v>
      </c>
      <c r="V1985">
        <v>36667870</v>
      </c>
      <c r="W1985" t="s">
        <v>21</v>
      </c>
    </row>
    <row r="1986" spans="1:23" x14ac:dyDescent="0.3">
      <c r="A1986" t="s">
        <v>2315</v>
      </c>
      <c r="B1986">
        <v>64</v>
      </c>
      <c r="C1986">
        <v>118</v>
      </c>
      <c r="D1986">
        <v>56398162</v>
      </c>
      <c r="E1986" t="s">
        <v>48</v>
      </c>
      <c r="F1986" t="s">
        <v>55</v>
      </c>
      <c r="G1986" t="s">
        <v>59</v>
      </c>
      <c r="H1986" t="s">
        <v>44</v>
      </c>
      <c r="L1986" t="s">
        <v>2898</v>
      </c>
      <c r="M1986">
        <v>28649</v>
      </c>
      <c r="N1986">
        <v>185</v>
      </c>
      <c r="O1986" t="s">
        <v>29</v>
      </c>
      <c r="P1986" t="s">
        <v>30</v>
      </c>
      <c r="Q1986" t="s">
        <v>31</v>
      </c>
      <c r="R1986">
        <v>20000000</v>
      </c>
      <c r="S1986">
        <v>2002</v>
      </c>
      <c r="T1986">
        <v>5.7</v>
      </c>
      <c r="U1986">
        <v>2</v>
      </c>
      <c r="V1986">
        <v>36398162</v>
      </c>
      <c r="W1986" t="s">
        <v>21</v>
      </c>
    </row>
    <row r="1987" spans="1:23" x14ac:dyDescent="0.3">
      <c r="A1987" t="s">
        <v>2567</v>
      </c>
      <c r="B1987">
        <v>40</v>
      </c>
      <c r="C1987">
        <v>121</v>
      </c>
      <c r="D1987">
        <v>60072596</v>
      </c>
      <c r="E1987" t="s">
        <v>48</v>
      </c>
      <c r="F1987" t="s">
        <v>55</v>
      </c>
      <c r="G1987" t="s">
        <v>44</v>
      </c>
      <c r="L1987" t="s">
        <v>2899</v>
      </c>
      <c r="M1987">
        <v>7664</v>
      </c>
      <c r="N1987">
        <v>68</v>
      </c>
      <c r="O1987" t="s">
        <v>29</v>
      </c>
      <c r="P1987" t="s">
        <v>30</v>
      </c>
      <c r="Q1987" t="s">
        <v>31</v>
      </c>
      <c r="R1987">
        <v>20000000</v>
      </c>
      <c r="S1987">
        <v>2010</v>
      </c>
      <c r="T1987">
        <v>4.4000000000000004</v>
      </c>
      <c r="U1987">
        <v>2</v>
      </c>
      <c r="V1987">
        <v>40072596</v>
      </c>
      <c r="W1987" t="s">
        <v>21</v>
      </c>
    </row>
    <row r="1988" spans="1:23" x14ac:dyDescent="0.3">
      <c r="A1988" t="s">
        <v>111</v>
      </c>
      <c r="B1988">
        <v>111</v>
      </c>
      <c r="C1988">
        <v>105</v>
      </c>
      <c r="D1988">
        <v>56362352</v>
      </c>
      <c r="E1988" t="s">
        <v>26</v>
      </c>
      <c r="F1988" t="s">
        <v>44</v>
      </c>
      <c r="L1988" t="s">
        <v>2900</v>
      </c>
      <c r="M1988">
        <v>357581</v>
      </c>
      <c r="N1988">
        <v>588</v>
      </c>
      <c r="O1988" t="s">
        <v>29</v>
      </c>
      <c r="P1988" t="s">
        <v>30</v>
      </c>
      <c r="Q1988" t="s">
        <v>31</v>
      </c>
      <c r="R1988">
        <v>20000000</v>
      </c>
      <c r="S1988">
        <v>1990</v>
      </c>
      <c r="T1988">
        <v>7.9</v>
      </c>
      <c r="U1988">
        <v>1.8</v>
      </c>
      <c r="V1988">
        <v>36362352</v>
      </c>
      <c r="W1988" t="s">
        <v>21</v>
      </c>
    </row>
    <row r="1989" spans="1:23" x14ac:dyDescent="0.3">
      <c r="A1989" t="s">
        <v>2901</v>
      </c>
      <c r="B1989">
        <v>151</v>
      </c>
      <c r="C1989">
        <v>110</v>
      </c>
      <c r="D1989">
        <v>56154094</v>
      </c>
      <c r="E1989" t="s">
        <v>55</v>
      </c>
      <c r="F1989" t="s">
        <v>44</v>
      </c>
      <c r="L1989" t="s">
        <v>2902</v>
      </c>
      <c r="M1989">
        <v>44723</v>
      </c>
      <c r="N1989">
        <v>130</v>
      </c>
      <c r="O1989" t="s">
        <v>29</v>
      </c>
      <c r="P1989" t="s">
        <v>37</v>
      </c>
      <c r="Q1989" t="s">
        <v>31</v>
      </c>
      <c r="R1989">
        <v>20000000</v>
      </c>
      <c r="S1989">
        <v>2016</v>
      </c>
      <c r="T1989">
        <v>7.6</v>
      </c>
      <c r="U1989">
        <v>1.8</v>
      </c>
      <c r="V1989">
        <v>36154094</v>
      </c>
      <c r="W1989" t="s">
        <v>21</v>
      </c>
    </row>
    <row r="1990" spans="1:23" x14ac:dyDescent="0.3">
      <c r="A1990" t="s">
        <v>2567</v>
      </c>
      <c r="B1990">
        <v>31</v>
      </c>
      <c r="C1990">
        <v>114</v>
      </c>
      <c r="D1990">
        <v>65623128</v>
      </c>
      <c r="E1990" t="s">
        <v>48</v>
      </c>
      <c r="F1990" t="s">
        <v>56</v>
      </c>
      <c r="G1990" t="s">
        <v>55</v>
      </c>
      <c r="L1990" t="s">
        <v>2903</v>
      </c>
      <c r="M1990">
        <v>7354</v>
      </c>
      <c r="N1990">
        <v>50</v>
      </c>
      <c r="O1990" t="s">
        <v>29</v>
      </c>
      <c r="P1990" t="s">
        <v>30</v>
      </c>
      <c r="Q1990" t="s">
        <v>31</v>
      </c>
      <c r="R1990">
        <v>20000000</v>
      </c>
      <c r="S1990">
        <v>2012</v>
      </c>
      <c r="T1990">
        <v>4.8</v>
      </c>
      <c r="U1990">
        <v>1.9</v>
      </c>
      <c r="V1990">
        <v>45623128</v>
      </c>
      <c r="W1990" t="s">
        <v>21</v>
      </c>
    </row>
    <row r="1991" spans="1:23" x14ac:dyDescent="0.3">
      <c r="A1991" t="s">
        <v>2904</v>
      </c>
      <c r="B1991">
        <v>99</v>
      </c>
      <c r="C1991">
        <v>85</v>
      </c>
      <c r="D1991">
        <v>48546578</v>
      </c>
      <c r="E1991" t="s">
        <v>48</v>
      </c>
      <c r="F1991" t="s">
        <v>44</v>
      </c>
      <c r="L1991" t="s">
        <v>2905</v>
      </c>
      <c r="M1991">
        <v>50415</v>
      </c>
      <c r="N1991">
        <v>613</v>
      </c>
      <c r="O1991" t="s">
        <v>29</v>
      </c>
      <c r="P1991" t="s">
        <v>30</v>
      </c>
      <c r="Q1991" t="s">
        <v>31</v>
      </c>
      <c r="R1991">
        <v>20000000</v>
      </c>
      <c r="S1991">
        <v>2006</v>
      </c>
      <c r="T1991">
        <v>2.7</v>
      </c>
      <c r="U1991">
        <v>1.4</v>
      </c>
      <c r="V1991">
        <v>28546578</v>
      </c>
      <c r="W1991" t="s">
        <v>21</v>
      </c>
    </row>
    <row r="1992" spans="1:23" x14ac:dyDescent="0.3">
      <c r="A1992" t="s">
        <v>2906</v>
      </c>
      <c r="B1992">
        <v>80</v>
      </c>
      <c r="C1992">
        <v>72</v>
      </c>
      <c r="D1992">
        <v>48423368</v>
      </c>
      <c r="E1992" t="s">
        <v>25</v>
      </c>
      <c r="F1992" t="s">
        <v>47</v>
      </c>
      <c r="G1992" t="s">
        <v>49</v>
      </c>
      <c r="H1992" t="s">
        <v>26</v>
      </c>
      <c r="L1992" t="s">
        <v>2907</v>
      </c>
      <c r="M1992">
        <v>13324</v>
      </c>
      <c r="N1992">
        <v>79</v>
      </c>
      <c r="O1992" t="s">
        <v>29</v>
      </c>
      <c r="P1992" t="s">
        <v>30</v>
      </c>
      <c r="Q1992" t="s">
        <v>118</v>
      </c>
      <c r="R1992">
        <v>20000000</v>
      </c>
      <c r="S1992">
        <v>2002</v>
      </c>
      <c r="T1992">
        <v>5.8</v>
      </c>
      <c r="U1992">
        <v>1.2</v>
      </c>
      <c r="V1992">
        <v>28423368</v>
      </c>
      <c r="W1992" t="s">
        <v>21</v>
      </c>
    </row>
    <row r="1993" spans="1:23" x14ac:dyDescent="0.3">
      <c r="A1993" t="s">
        <v>2908</v>
      </c>
      <c r="B1993">
        <v>364</v>
      </c>
      <c r="C1993">
        <v>128</v>
      </c>
      <c r="D1993">
        <v>52066000</v>
      </c>
      <c r="E1993" t="s">
        <v>242</v>
      </c>
      <c r="F1993" t="s">
        <v>55</v>
      </c>
      <c r="G1993" t="s">
        <v>54</v>
      </c>
      <c r="L1993" t="s">
        <v>2909</v>
      </c>
      <c r="M1993">
        <v>61114</v>
      </c>
      <c r="N1993">
        <v>212</v>
      </c>
      <c r="O1993" t="s">
        <v>29</v>
      </c>
      <c r="P1993" t="s">
        <v>37</v>
      </c>
      <c r="Q1993" t="s">
        <v>31</v>
      </c>
      <c r="R1993">
        <v>20000000</v>
      </c>
      <c r="S1993">
        <v>2014</v>
      </c>
      <c r="T1993">
        <v>7.5</v>
      </c>
      <c r="U1993">
        <v>2.1</v>
      </c>
      <c r="V1993">
        <v>32066000</v>
      </c>
      <c r="W1993" t="s">
        <v>21</v>
      </c>
    </row>
    <row r="1994" spans="1:23" x14ac:dyDescent="0.3">
      <c r="A1994" t="s">
        <v>2910</v>
      </c>
      <c r="B1994">
        <v>85</v>
      </c>
      <c r="C1994">
        <v>72</v>
      </c>
      <c r="D1994">
        <v>47887943</v>
      </c>
      <c r="E1994" t="s">
        <v>25</v>
      </c>
      <c r="F1994" t="s">
        <v>47</v>
      </c>
      <c r="G1994" t="s">
        <v>49</v>
      </c>
      <c r="H1994" t="s">
        <v>50</v>
      </c>
      <c r="L1994" t="s">
        <v>2911</v>
      </c>
      <c r="M1994">
        <v>11634</v>
      </c>
      <c r="N1994">
        <v>58</v>
      </c>
      <c r="O1994" t="s">
        <v>29</v>
      </c>
      <c r="P1994" t="s">
        <v>30</v>
      </c>
      <c r="Q1994" t="s">
        <v>118</v>
      </c>
      <c r="R1994">
        <v>20000000</v>
      </c>
      <c r="S1994">
        <v>2003</v>
      </c>
      <c r="T1994">
        <v>5.4</v>
      </c>
      <c r="U1994">
        <v>1.2</v>
      </c>
      <c r="V1994">
        <v>27887943</v>
      </c>
      <c r="W1994" t="s">
        <v>21</v>
      </c>
    </row>
    <row r="1995" spans="1:23" x14ac:dyDescent="0.3">
      <c r="A1995" t="s">
        <v>1828</v>
      </c>
      <c r="B1995">
        <v>140</v>
      </c>
      <c r="C1995">
        <v>89</v>
      </c>
      <c r="D1995">
        <v>46363118</v>
      </c>
      <c r="E1995" t="s">
        <v>55</v>
      </c>
      <c r="F1995" t="s">
        <v>57</v>
      </c>
      <c r="G1995" t="s">
        <v>60</v>
      </c>
      <c r="H1995" t="s">
        <v>35</v>
      </c>
      <c r="L1995" t="s">
        <v>2912</v>
      </c>
      <c r="M1995">
        <v>25960</v>
      </c>
      <c r="N1995">
        <v>389</v>
      </c>
      <c r="O1995" t="s">
        <v>29</v>
      </c>
      <c r="P1995" t="s">
        <v>30</v>
      </c>
      <c r="Q1995" t="s">
        <v>31</v>
      </c>
      <c r="R1995">
        <v>20000000</v>
      </c>
      <c r="S1995">
        <v>2005</v>
      </c>
      <c r="T1995">
        <v>4.0999999999999996</v>
      </c>
      <c r="U1995">
        <v>1.5</v>
      </c>
      <c r="V1995">
        <v>26363118</v>
      </c>
      <c r="W1995" t="s">
        <v>21</v>
      </c>
    </row>
    <row r="1996" spans="1:23" x14ac:dyDescent="0.3">
      <c r="A1996" t="s">
        <v>2913</v>
      </c>
      <c r="B1996">
        <v>184</v>
      </c>
      <c r="C1996">
        <v>96</v>
      </c>
      <c r="D1996">
        <v>47852604</v>
      </c>
      <c r="E1996" t="s">
        <v>55</v>
      </c>
      <c r="F1996" t="s">
        <v>60</v>
      </c>
      <c r="G1996" t="s">
        <v>35</v>
      </c>
      <c r="L1996" t="s">
        <v>2914</v>
      </c>
      <c r="M1996">
        <v>62364</v>
      </c>
      <c r="N1996">
        <v>337</v>
      </c>
      <c r="O1996" t="s">
        <v>29</v>
      </c>
      <c r="P1996" t="s">
        <v>30</v>
      </c>
      <c r="Q1996" t="s">
        <v>31</v>
      </c>
      <c r="R1996">
        <v>20000000</v>
      </c>
      <c r="S1996">
        <v>2007</v>
      </c>
      <c r="T1996">
        <v>5.9</v>
      </c>
      <c r="U1996">
        <v>1.6</v>
      </c>
      <c r="V1996">
        <v>27852604</v>
      </c>
      <c r="W1996" t="s">
        <v>21</v>
      </c>
    </row>
    <row r="1997" spans="1:23" x14ac:dyDescent="0.3">
      <c r="A1997" t="s">
        <v>2915</v>
      </c>
      <c r="B1997">
        <v>89</v>
      </c>
      <c r="C1997">
        <v>77</v>
      </c>
      <c r="D1997">
        <v>45542421</v>
      </c>
      <c r="E1997" t="s">
        <v>47</v>
      </c>
      <c r="F1997" t="s">
        <v>48</v>
      </c>
      <c r="G1997" t="s">
        <v>55</v>
      </c>
      <c r="H1997" t="s">
        <v>49</v>
      </c>
      <c r="I1997" t="s">
        <v>50</v>
      </c>
      <c r="L1997" t="s">
        <v>2916</v>
      </c>
      <c r="M1997">
        <v>13319</v>
      </c>
      <c r="N1997">
        <v>53</v>
      </c>
      <c r="O1997" t="s">
        <v>29</v>
      </c>
      <c r="P1997" t="s">
        <v>30</v>
      </c>
      <c r="Q1997" t="s">
        <v>118</v>
      </c>
      <c r="R1997">
        <v>30000000</v>
      </c>
      <c r="S1997">
        <v>2000</v>
      </c>
      <c r="T1997">
        <v>6.3</v>
      </c>
      <c r="U1997">
        <v>1.3</v>
      </c>
      <c r="V1997">
        <v>15542421</v>
      </c>
      <c r="W1997" t="s">
        <v>21</v>
      </c>
    </row>
    <row r="1998" spans="1:23" x14ac:dyDescent="0.3">
      <c r="A1998" t="s">
        <v>2127</v>
      </c>
      <c r="B1998">
        <v>61</v>
      </c>
      <c r="C1998">
        <v>111</v>
      </c>
      <c r="D1998">
        <v>42652003</v>
      </c>
      <c r="E1998" t="s">
        <v>25</v>
      </c>
      <c r="F1998" t="s">
        <v>49</v>
      </c>
      <c r="L1998" t="s">
        <v>2917</v>
      </c>
      <c r="M1998">
        <v>18915</v>
      </c>
      <c r="N1998">
        <v>87</v>
      </c>
      <c r="O1998" t="s">
        <v>29</v>
      </c>
      <c r="P1998" t="s">
        <v>30</v>
      </c>
      <c r="Q1998" t="s">
        <v>52</v>
      </c>
      <c r="R1998">
        <v>20000000</v>
      </c>
      <c r="S1998">
        <v>2015</v>
      </c>
      <c r="T1998">
        <v>6.8</v>
      </c>
      <c r="U1998">
        <v>1.8</v>
      </c>
      <c r="V1998">
        <v>22652003</v>
      </c>
      <c r="W1998" t="s">
        <v>21</v>
      </c>
    </row>
    <row r="1999" spans="1:23" x14ac:dyDescent="0.3">
      <c r="A1999" t="s">
        <v>2278</v>
      </c>
      <c r="B1999">
        <v>112</v>
      </c>
      <c r="C1999">
        <v>93</v>
      </c>
      <c r="D1999">
        <v>39737645</v>
      </c>
      <c r="E1999" t="s">
        <v>25</v>
      </c>
      <c r="F1999" t="s">
        <v>48</v>
      </c>
      <c r="L1999" t="s">
        <v>2918</v>
      </c>
      <c r="M1999">
        <v>89687</v>
      </c>
      <c r="N1999">
        <v>666</v>
      </c>
      <c r="O1999" t="s">
        <v>29</v>
      </c>
      <c r="P1999" t="s">
        <v>30</v>
      </c>
      <c r="Q1999" t="s">
        <v>31</v>
      </c>
      <c r="R1999">
        <v>20000000</v>
      </c>
      <c r="S1999">
        <v>2007</v>
      </c>
      <c r="T1999">
        <v>2.2999999999999998</v>
      </c>
      <c r="U1999">
        <v>1.6</v>
      </c>
      <c r="V1999">
        <v>19737645</v>
      </c>
      <c r="W1999" t="s">
        <v>21</v>
      </c>
    </row>
    <row r="2000" spans="1:23" x14ac:dyDescent="0.3">
      <c r="A2000" t="s">
        <v>2919</v>
      </c>
      <c r="B2000">
        <v>474</v>
      </c>
      <c r="C2000">
        <v>128</v>
      </c>
      <c r="D2000">
        <v>44988180</v>
      </c>
      <c r="E2000" t="s">
        <v>242</v>
      </c>
      <c r="F2000" t="s">
        <v>56</v>
      </c>
      <c r="G2000" t="s">
        <v>55</v>
      </c>
      <c r="H2000" t="s">
        <v>54</v>
      </c>
      <c r="L2000" t="s">
        <v>2920</v>
      </c>
      <c r="M2000">
        <v>195333</v>
      </c>
      <c r="N2000">
        <v>409</v>
      </c>
      <c r="O2000" t="s">
        <v>29</v>
      </c>
      <c r="P2000" t="s">
        <v>30</v>
      </c>
      <c r="Q2000" t="s">
        <v>213</v>
      </c>
      <c r="R2000">
        <v>20000000</v>
      </c>
      <c r="S2000">
        <v>2015</v>
      </c>
      <c r="T2000">
        <v>8.1</v>
      </c>
      <c r="U2000">
        <v>2.1</v>
      </c>
      <c r="V2000">
        <v>24988180</v>
      </c>
      <c r="W2000" t="s">
        <v>21</v>
      </c>
    </row>
    <row r="2001" spans="1:23" x14ac:dyDescent="0.3">
      <c r="A2001" t="s">
        <v>2728</v>
      </c>
      <c r="B2001">
        <v>165</v>
      </c>
      <c r="C2001">
        <v>110</v>
      </c>
      <c r="D2001">
        <v>39263506</v>
      </c>
      <c r="E2001" t="s">
        <v>56</v>
      </c>
      <c r="F2001" t="s">
        <v>55</v>
      </c>
      <c r="G2001" t="s">
        <v>35</v>
      </c>
      <c r="L2001" t="s">
        <v>2921</v>
      </c>
      <c r="M2001">
        <v>40469</v>
      </c>
      <c r="N2001">
        <v>135</v>
      </c>
      <c r="O2001" t="s">
        <v>29</v>
      </c>
      <c r="P2001" t="s">
        <v>30</v>
      </c>
      <c r="Q2001" t="s">
        <v>31</v>
      </c>
      <c r="R2001">
        <v>22000000</v>
      </c>
      <c r="S2001">
        <v>2008</v>
      </c>
      <c r="T2001">
        <v>6.1</v>
      </c>
      <c r="U2001">
        <v>1.8</v>
      </c>
      <c r="V2001">
        <v>17263506</v>
      </c>
      <c r="W2001" t="s">
        <v>21</v>
      </c>
    </row>
    <row r="2002" spans="1:23" x14ac:dyDescent="0.3">
      <c r="A2002" t="s">
        <v>2922</v>
      </c>
      <c r="B2002">
        <v>131</v>
      </c>
      <c r="C2002">
        <v>137</v>
      </c>
      <c r="D2002">
        <v>39143839</v>
      </c>
      <c r="E2002" t="s">
        <v>57</v>
      </c>
      <c r="F2002" t="s">
        <v>35</v>
      </c>
      <c r="L2002" t="s">
        <v>2923</v>
      </c>
      <c r="M2002">
        <v>38658</v>
      </c>
      <c r="N2002">
        <v>284</v>
      </c>
      <c r="O2002" t="s">
        <v>29</v>
      </c>
      <c r="P2002" t="s">
        <v>30</v>
      </c>
      <c r="Q2002" t="s">
        <v>31</v>
      </c>
      <c r="R2002">
        <v>20000000</v>
      </c>
      <c r="S2002">
        <v>2006</v>
      </c>
      <c r="T2002">
        <v>5</v>
      </c>
      <c r="U2002">
        <v>2.2999999999999998</v>
      </c>
      <c r="V2002">
        <v>19143839</v>
      </c>
      <c r="W2002" t="s">
        <v>21</v>
      </c>
    </row>
    <row r="2003" spans="1:23" x14ac:dyDescent="0.3">
      <c r="A2003" t="s">
        <v>1981</v>
      </c>
      <c r="B2003">
        <v>29</v>
      </c>
      <c r="C2003">
        <v>124</v>
      </c>
      <c r="D2003">
        <v>37672350</v>
      </c>
      <c r="E2003" t="s">
        <v>48</v>
      </c>
      <c r="F2003" t="s">
        <v>55</v>
      </c>
      <c r="G2003" t="s">
        <v>44</v>
      </c>
      <c r="L2003" t="s">
        <v>2924</v>
      </c>
      <c r="M2003">
        <v>5427</v>
      </c>
      <c r="N2003">
        <v>51</v>
      </c>
      <c r="O2003" t="s">
        <v>29</v>
      </c>
      <c r="P2003" t="s">
        <v>30</v>
      </c>
      <c r="Q2003" t="s">
        <v>213</v>
      </c>
      <c r="R2003">
        <v>20000000</v>
      </c>
      <c r="S2003">
        <v>1998</v>
      </c>
      <c r="T2003">
        <v>5.5</v>
      </c>
      <c r="U2003">
        <v>2.1</v>
      </c>
      <c r="V2003">
        <v>17672350</v>
      </c>
      <c r="W2003" t="s">
        <v>21</v>
      </c>
    </row>
    <row r="2004" spans="1:23" x14ac:dyDescent="0.3">
      <c r="A2004" t="s">
        <v>1384</v>
      </c>
      <c r="B2004">
        <v>43</v>
      </c>
      <c r="C2004">
        <v>93</v>
      </c>
      <c r="D2004">
        <v>38037513</v>
      </c>
      <c r="E2004" t="s">
        <v>25</v>
      </c>
      <c r="F2004" t="s">
        <v>48</v>
      </c>
      <c r="G2004" t="s">
        <v>26</v>
      </c>
      <c r="H2004" t="s">
        <v>59</v>
      </c>
      <c r="I2004" t="s">
        <v>27</v>
      </c>
      <c r="L2004" t="s">
        <v>2925</v>
      </c>
      <c r="M2004">
        <v>49680</v>
      </c>
      <c r="N2004">
        <v>117</v>
      </c>
      <c r="O2004" t="s">
        <v>29</v>
      </c>
      <c r="P2004" t="s">
        <v>30</v>
      </c>
      <c r="Q2004" t="s">
        <v>52</v>
      </c>
      <c r="R2004">
        <v>20000000</v>
      </c>
      <c r="S2004">
        <v>1991</v>
      </c>
      <c r="T2004">
        <v>6.2</v>
      </c>
      <c r="U2004">
        <v>1.6</v>
      </c>
      <c r="V2004">
        <v>18037513</v>
      </c>
      <c r="W2004" t="s">
        <v>21</v>
      </c>
    </row>
    <row r="2005" spans="1:23" x14ac:dyDescent="0.3">
      <c r="A2005" t="s">
        <v>851</v>
      </c>
      <c r="B2005">
        <v>111</v>
      </c>
      <c r="C2005">
        <v>115</v>
      </c>
      <c r="D2005">
        <v>37442180</v>
      </c>
      <c r="E2005" t="s">
        <v>48</v>
      </c>
      <c r="F2005" t="s">
        <v>55</v>
      </c>
      <c r="G2005" t="s">
        <v>44</v>
      </c>
      <c r="H2005" t="s">
        <v>35</v>
      </c>
      <c r="L2005" t="s">
        <v>2926</v>
      </c>
      <c r="M2005">
        <v>28005</v>
      </c>
      <c r="N2005">
        <v>236</v>
      </c>
      <c r="O2005" t="s">
        <v>29</v>
      </c>
      <c r="P2005" t="s">
        <v>30</v>
      </c>
      <c r="Q2005" t="s">
        <v>31</v>
      </c>
      <c r="R2005">
        <v>20000000</v>
      </c>
      <c r="S2005">
        <v>2006</v>
      </c>
      <c r="T2005">
        <v>6.2</v>
      </c>
      <c r="U2005">
        <v>1.9</v>
      </c>
      <c r="V2005">
        <v>17442180</v>
      </c>
      <c r="W2005" t="s">
        <v>21</v>
      </c>
    </row>
    <row r="2006" spans="1:23" x14ac:dyDescent="0.3">
      <c r="A2006" t="s">
        <v>2927</v>
      </c>
      <c r="B2006">
        <v>333</v>
      </c>
      <c r="C2006">
        <v>105</v>
      </c>
      <c r="D2006">
        <v>35596227</v>
      </c>
      <c r="E2006" t="s">
        <v>56</v>
      </c>
      <c r="F2006" t="s">
        <v>55</v>
      </c>
      <c r="G2006" t="s">
        <v>35</v>
      </c>
      <c r="L2006" t="s">
        <v>2928</v>
      </c>
      <c r="M2006">
        <v>79461</v>
      </c>
      <c r="N2006">
        <v>463</v>
      </c>
      <c r="O2006" t="s">
        <v>29</v>
      </c>
      <c r="P2006" t="s">
        <v>30</v>
      </c>
      <c r="Q2006" t="s">
        <v>213</v>
      </c>
      <c r="R2006">
        <v>20000000</v>
      </c>
      <c r="S2006">
        <v>2010</v>
      </c>
      <c r="T2006">
        <v>6.3</v>
      </c>
      <c r="U2006">
        <v>1.8</v>
      </c>
      <c r="V2006">
        <v>15596227</v>
      </c>
      <c r="W2006" t="s">
        <v>21</v>
      </c>
    </row>
    <row r="2007" spans="1:23" x14ac:dyDescent="0.3">
      <c r="A2007" t="s">
        <v>2929</v>
      </c>
      <c r="B2007">
        <v>37</v>
      </c>
      <c r="C2007">
        <v>127</v>
      </c>
      <c r="D2007">
        <v>35422828</v>
      </c>
      <c r="E2007" t="s">
        <v>242</v>
      </c>
      <c r="F2007" t="s">
        <v>55</v>
      </c>
      <c r="G2007" t="s">
        <v>59</v>
      </c>
      <c r="L2007" t="s">
        <v>2930</v>
      </c>
      <c r="M2007">
        <v>19126</v>
      </c>
      <c r="N2007">
        <v>155</v>
      </c>
      <c r="O2007" t="s">
        <v>29</v>
      </c>
      <c r="P2007" t="s">
        <v>30</v>
      </c>
      <c r="Q2007" t="s">
        <v>52</v>
      </c>
      <c r="R2007">
        <v>20000000</v>
      </c>
      <c r="S2007">
        <v>1997</v>
      </c>
      <c r="T2007">
        <v>6.7</v>
      </c>
      <c r="U2007">
        <v>2.1</v>
      </c>
      <c r="V2007">
        <v>15422828</v>
      </c>
      <c r="W2007" t="s">
        <v>21</v>
      </c>
    </row>
    <row r="2008" spans="1:23" x14ac:dyDescent="0.3">
      <c r="A2008" t="s">
        <v>2278</v>
      </c>
      <c r="B2008">
        <v>122</v>
      </c>
      <c r="C2008">
        <v>82</v>
      </c>
      <c r="D2008">
        <v>36658108</v>
      </c>
      <c r="E2008" t="s">
        <v>48</v>
      </c>
      <c r="L2008" t="s">
        <v>2931</v>
      </c>
      <c r="M2008">
        <v>39095</v>
      </c>
      <c r="N2008">
        <v>187</v>
      </c>
      <c r="O2008" t="s">
        <v>29</v>
      </c>
      <c r="P2008" t="s">
        <v>30</v>
      </c>
      <c r="Q2008" t="s">
        <v>31</v>
      </c>
      <c r="R2008">
        <v>20000000</v>
      </c>
      <c r="S2008">
        <v>2010</v>
      </c>
      <c r="T2008">
        <v>3.5</v>
      </c>
      <c r="U2008">
        <v>1.4</v>
      </c>
      <c r="V2008">
        <v>16658108</v>
      </c>
      <c r="W2008" t="s">
        <v>21</v>
      </c>
    </row>
    <row r="2009" spans="1:23" x14ac:dyDescent="0.3">
      <c r="A2009" t="s">
        <v>343</v>
      </c>
      <c r="B2009">
        <v>285</v>
      </c>
      <c r="C2009">
        <v>143</v>
      </c>
      <c r="D2009">
        <v>34300771</v>
      </c>
      <c r="E2009" t="s">
        <v>55</v>
      </c>
      <c r="L2009" t="s">
        <v>2932</v>
      </c>
      <c r="M2009">
        <v>243799</v>
      </c>
      <c r="N2009">
        <v>908</v>
      </c>
      <c r="O2009" t="s">
        <v>29</v>
      </c>
      <c r="P2009" t="s">
        <v>545</v>
      </c>
      <c r="Q2009" t="s">
        <v>213</v>
      </c>
      <c r="R2009">
        <v>25000000</v>
      </c>
      <c r="S2009">
        <v>2006</v>
      </c>
      <c r="T2009">
        <v>7.5</v>
      </c>
      <c r="U2009">
        <v>2.4</v>
      </c>
      <c r="V2009">
        <v>9300771</v>
      </c>
      <c r="W2009" t="s">
        <v>21</v>
      </c>
    </row>
    <row r="2010" spans="1:23" x14ac:dyDescent="0.3">
      <c r="A2010" t="s">
        <v>254</v>
      </c>
      <c r="B2010">
        <v>156</v>
      </c>
      <c r="C2010">
        <v>103</v>
      </c>
      <c r="D2010">
        <v>34290142</v>
      </c>
      <c r="E2010" t="s">
        <v>48</v>
      </c>
      <c r="F2010" t="s">
        <v>55</v>
      </c>
      <c r="L2010" t="s">
        <v>2933</v>
      </c>
      <c r="M2010">
        <v>54242</v>
      </c>
      <c r="N2010">
        <v>145</v>
      </c>
      <c r="O2010" t="s">
        <v>29</v>
      </c>
      <c r="P2010" t="s">
        <v>30</v>
      </c>
      <c r="Q2010" t="s">
        <v>213</v>
      </c>
      <c r="R2010">
        <v>19800000</v>
      </c>
      <c r="S2010">
        <v>2014</v>
      </c>
      <c r="T2010">
        <v>6.6</v>
      </c>
      <c r="U2010">
        <v>1.7</v>
      </c>
      <c r="V2010">
        <v>14490142</v>
      </c>
      <c r="W2010" t="s">
        <v>21</v>
      </c>
    </row>
    <row r="2011" spans="1:23" x14ac:dyDescent="0.3">
      <c r="A2011" t="s">
        <v>2934</v>
      </c>
      <c r="B2011">
        <v>293</v>
      </c>
      <c r="C2011">
        <v>104</v>
      </c>
      <c r="D2011">
        <v>33422556</v>
      </c>
      <c r="E2011" t="s">
        <v>55</v>
      </c>
      <c r="F2011" t="s">
        <v>60</v>
      </c>
      <c r="L2011" t="s">
        <v>2935</v>
      </c>
      <c r="M2011">
        <v>99236</v>
      </c>
      <c r="N2011">
        <v>321</v>
      </c>
      <c r="O2011" t="s">
        <v>29</v>
      </c>
      <c r="P2011" t="s">
        <v>30</v>
      </c>
      <c r="Q2011" t="s">
        <v>31</v>
      </c>
      <c r="R2011">
        <v>20000000</v>
      </c>
      <c r="S2011">
        <v>2008</v>
      </c>
      <c r="T2011">
        <v>7.5</v>
      </c>
      <c r="U2011">
        <v>1.7</v>
      </c>
      <c r="V2011">
        <v>13422556</v>
      </c>
      <c r="W2011" t="s">
        <v>21</v>
      </c>
    </row>
    <row r="2012" spans="1:23" x14ac:dyDescent="0.3">
      <c r="A2012" t="s">
        <v>2848</v>
      </c>
      <c r="B2012">
        <v>233</v>
      </c>
      <c r="C2012">
        <v>98</v>
      </c>
      <c r="D2012">
        <v>32774834</v>
      </c>
      <c r="E2012" t="s">
        <v>24</v>
      </c>
      <c r="F2012" t="s">
        <v>48</v>
      </c>
      <c r="L2012" t="s">
        <v>2936</v>
      </c>
      <c r="M2012">
        <v>136048</v>
      </c>
      <c r="N2012">
        <v>700</v>
      </c>
      <c r="O2012" t="s">
        <v>29</v>
      </c>
      <c r="P2012" t="s">
        <v>30</v>
      </c>
      <c r="Q2012" t="s">
        <v>213</v>
      </c>
      <c r="R2012">
        <v>30000000</v>
      </c>
      <c r="S2012">
        <v>2004</v>
      </c>
      <c r="T2012">
        <v>7.2</v>
      </c>
      <c r="U2012">
        <v>1.6</v>
      </c>
      <c r="V2012">
        <v>2774834</v>
      </c>
      <c r="W2012" t="s">
        <v>21</v>
      </c>
    </row>
    <row r="2013" spans="1:23" x14ac:dyDescent="0.3">
      <c r="A2013" t="s">
        <v>2146</v>
      </c>
      <c r="B2013">
        <v>282</v>
      </c>
      <c r="C2013">
        <v>92</v>
      </c>
      <c r="D2013">
        <v>34334256</v>
      </c>
      <c r="E2013" t="s">
        <v>57</v>
      </c>
      <c r="F2013" t="s">
        <v>35</v>
      </c>
      <c r="L2013" t="s">
        <v>2937</v>
      </c>
      <c r="M2013">
        <v>35131</v>
      </c>
      <c r="N2013">
        <v>255</v>
      </c>
      <c r="O2013" t="s">
        <v>29</v>
      </c>
      <c r="P2013" t="s">
        <v>30</v>
      </c>
      <c r="Q2013" t="s">
        <v>213</v>
      </c>
      <c r="R2013">
        <v>11000000</v>
      </c>
      <c r="S2013">
        <v>2013</v>
      </c>
      <c r="T2013">
        <v>4.8</v>
      </c>
      <c r="U2013">
        <v>1.5</v>
      </c>
      <c r="V2013">
        <v>23334256</v>
      </c>
      <c r="W2013" t="s">
        <v>21</v>
      </c>
    </row>
    <row r="2014" spans="1:23" x14ac:dyDescent="0.3">
      <c r="A2014" t="s">
        <v>688</v>
      </c>
      <c r="B2014">
        <v>57</v>
      </c>
      <c r="C2014">
        <v>123</v>
      </c>
      <c r="D2014">
        <v>32051917</v>
      </c>
      <c r="E2014" t="s">
        <v>56</v>
      </c>
      <c r="F2014" t="s">
        <v>55</v>
      </c>
      <c r="G2014" t="s">
        <v>60</v>
      </c>
      <c r="H2014" t="s">
        <v>35</v>
      </c>
      <c r="L2014" t="s">
        <v>2938</v>
      </c>
      <c r="M2014">
        <v>42315</v>
      </c>
      <c r="N2014">
        <v>140</v>
      </c>
      <c r="O2014" t="s">
        <v>29</v>
      </c>
      <c r="P2014" t="s">
        <v>30</v>
      </c>
      <c r="Q2014" t="s">
        <v>213</v>
      </c>
      <c r="R2014">
        <v>20000000</v>
      </c>
      <c r="S2014">
        <v>1995</v>
      </c>
      <c r="T2014">
        <v>6.6</v>
      </c>
      <c r="U2014">
        <v>2</v>
      </c>
      <c r="V2014">
        <v>12051917</v>
      </c>
      <c r="W2014" t="s">
        <v>21</v>
      </c>
    </row>
    <row r="2015" spans="1:23" x14ac:dyDescent="0.3">
      <c r="A2015" t="s">
        <v>2454</v>
      </c>
      <c r="B2015">
        <v>153</v>
      </c>
      <c r="C2015">
        <v>88</v>
      </c>
      <c r="D2015">
        <v>32014289</v>
      </c>
      <c r="E2015" t="s">
        <v>48</v>
      </c>
      <c r="L2015" t="s">
        <v>2939</v>
      </c>
      <c r="M2015">
        <v>50337</v>
      </c>
      <c r="N2015">
        <v>177</v>
      </c>
      <c r="O2015" t="s">
        <v>29</v>
      </c>
      <c r="P2015" t="s">
        <v>30</v>
      </c>
      <c r="Q2015" t="s">
        <v>31</v>
      </c>
      <c r="R2015">
        <v>20000000</v>
      </c>
      <c r="S2015">
        <v>2013</v>
      </c>
      <c r="T2015">
        <v>3.5</v>
      </c>
      <c r="U2015">
        <v>1.5</v>
      </c>
      <c r="V2015">
        <v>12014289</v>
      </c>
      <c r="W2015" t="s">
        <v>21</v>
      </c>
    </row>
    <row r="2016" spans="1:23" x14ac:dyDescent="0.3">
      <c r="A2016" t="s">
        <v>1642</v>
      </c>
      <c r="B2016">
        <v>324</v>
      </c>
      <c r="C2016">
        <v>128</v>
      </c>
      <c r="D2016">
        <v>31838002</v>
      </c>
      <c r="E2016" t="s">
        <v>242</v>
      </c>
      <c r="F2016" t="s">
        <v>55</v>
      </c>
      <c r="G2016" t="s">
        <v>54</v>
      </c>
      <c r="L2016" t="s">
        <v>2940</v>
      </c>
      <c r="M2016">
        <v>136673</v>
      </c>
      <c r="N2016">
        <v>281</v>
      </c>
      <c r="O2016" t="s">
        <v>29</v>
      </c>
      <c r="P2016" t="s">
        <v>30</v>
      </c>
      <c r="Q2016" t="s">
        <v>213</v>
      </c>
      <c r="R2016">
        <v>20000000</v>
      </c>
      <c r="S2016">
        <v>2008</v>
      </c>
      <c r="T2016">
        <v>7.6</v>
      </c>
      <c r="U2016">
        <v>2.1</v>
      </c>
      <c r="V2016">
        <v>11838002</v>
      </c>
      <c r="W2016" t="s">
        <v>21</v>
      </c>
    </row>
    <row r="2017" spans="1:23" x14ac:dyDescent="0.3">
      <c r="A2017" t="s">
        <v>183</v>
      </c>
      <c r="B2017">
        <v>122</v>
      </c>
      <c r="C2017">
        <v>107</v>
      </c>
      <c r="D2017">
        <v>36874745</v>
      </c>
      <c r="E2017" t="s">
        <v>24</v>
      </c>
      <c r="F2017" t="s">
        <v>25</v>
      </c>
      <c r="G2017" t="s">
        <v>55</v>
      </c>
      <c r="H2017" t="s">
        <v>60</v>
      </c>
      <c r="L2017" t="s">
        <v>2941</v>
      </c>
      <c r="M2017">
        <v>12276</v>
      </c>
      <c r="N2017">
        <v>117</v>
      </c>
      <c r="O2017" t="s">
        <v>29</v>
      </c>
      <c r="P2017" t="s">
        <v>30</v>
      </c>
      <c r="Q2017" t="s">
        <v>31</v>
      </c>
      <c r="R2017">
        <v>20000000</v>
      </c>
      <c r="S2017">
        <v>2016</v>
      </c>
      <c r="T2017">
        <v>6.3</v>
      </c>
      <c r="U2017">
        <v>1.8</v>
      </c>
      <c r="V2017">
        <v>16874745</v>
      </c>
      <c r="W2017" t="s">
        <v>21</v>
      </c>
    </row>
    <row r="2018" spans="1:23" x14ac:dyDescent="0.3">
      <c r="A2018" t="s">
        <v>2942</v>
      </c>
      <c r="B2018">
        <v>156</v>
      </c>
      <c r="C2018">
        <v>91</v>
      </c>
      <c r="D2018">
        <v>30079316</v>
      </c>
      <c r="E2018" t="s">
        <v>57</v>
      </c>
      <c r="L2018" t="s">
        <v>2943</v>
      </c>
      <c r="M2018">
        <v>75920</v>
      </c>
      <c r="N2018">
        <v>474</v>
      </c>
      <c r="O2018" t="s">
        <v>29</v>
      </c>
      <c r="P2018" t="s">
        <v>30</v>
      </c>
      <c r="Q2018" t="s">
        <v>213</v>
      </c>
      <c r="R2018">
        <v>35000000</v>
      </c>
      <c r="S2018">
        <v>2002</v>
      </c>
      <c r="T2018">
        <v>5.5</v>
      </c>
      <c r="U2018">
        <v>1.5</v>
      </c>
      <c r="V2018">
        <v>-4920684</v>
      </c>
      <c r="W2018" t="s">
        <v>38</v>
      </c>
    </row>
    <row r="2019" spans="1:23" x14ac:dyDescent="0.3">
      <c r="A2019" t="s">
        <v>2944</v>
      </c>
      <c r="B2019">
        <v>161</v>
      </c>
      <c r="C2019">
        <v>90</v>
      </c>
      <c r="D2019">
        <v>35033759</v>
      </c>
      <c r="E2019" t="s">
        <v>25</v>
      </c>
      <c r="F2019" t="s">
        <v>48</v>
      </c>
      <c r="L2019" t="s">
        <v>2945</v>
      </c>
      <c r="M2019">
        <v>55008</v>
      </c>
      <c r="N2019">
        <v>93</v>
      </c>
      <c r="O2019" t="s">
        <v>29</v>
      </c>
      <c r="P2019" t="s">
        <v>30</v>
      </c>
      <c r="Q2019" t="s">
        <v>213</v>
      </c>
      <c r="R2019">
        <v>19000000</v>
      </c>
      <c r="S2019">
        <v>2011</v>
      </c>
      <c r="T2019">
        <v>6.3</v>
      </c>
      <c r="U2019">
        <v>1.5</v>
      </c>
      <c r="V2019">
        <v>16033759</v>
      </c>
      <c r="W2019" t="s">
        <v>21</v>
      </c>
    </row>
    <row r="2020" spans="1:23" x14ac:dyDescent="0.3">
      <c r="A2020" t="s">
        <v>2946</v>
      </c>
      <c r="B2020">
        <v>69</v>
      </c>
      <c r="C2020">
        <v>115</v>
      </c>
      <c r="D2020">
        <v>29753944</v>
      </c>
      <c r="E2020" t="s">
        <v>56</v>
      </c>
      <c r="F2020" t="s">
        <v>55</v>
      </c>
      <c r="G2020" t="s">
        <v>60</v>
      </c>
      <c r="H2020" t="s">
        <v>35</v>
      </c>
      <c r="L2020" t="s">
        <v>2947</v>
      </c>
      <c r="M2020">
        <v>90677</v>
      </c>
      <c r="N2020">
        <v>389</v>
      </c>
      <c r="O2020" t="s">
        <v>29</v>
      </c>
      <c r="P2020" t="s">
        <v>30</v>
      </c>
      <c r="Q2020" t="s">
        <v>213</v>
      </c>
      <c r="R2020">
        <v>20000000</v>
      </c>
      <c r="S2020">
        <v>1998</v>
      </c>
      <c r="T2020">
        <v>6.5</v>
      </c>
      <c r="U2020">
        <v>1.9</v>
      </c>
      <c r="V2020">
        <v>9753944</v>
      </c>
      <c r="W2020" t="s">
        <v>21</v>
      </c>
    </row>
    <row r="2021" spans="1:23" x14ac:dyDescent="0.3">
      <c r="A2021" t="s">
        <v>1229</v>
      </c>
      <c r="B2021">
        <v>258</v>
      </c>
      <c r="C2021">
        <v>113</v>
      </c>
      <c r="D2021">
        <v>31146570</v>
      </c>
      <c r="E2021" t="s">
        <v>55</v>
      </c>
      <c r="F2021" t="s">
        <v>35</v>
      </c>
      <c r="L2021" t="s">
        <v>2948</v>
      </c>
      <c r="M2021">
        <v>55441</v>
      </c>
      <c r="N2021">
        <v>165</v>
      </c>
      <c r="O2021" t="s">
        <v>29</v>
      </c>
      <c r="P2021" t="s">
        <v>30</v>
      </c>
      <c r="Q2021" t="s">
        <v>213</v>
      </c>
      <c r="R2021">
        <v>20000000</v>
      </c>
      <c r="S2021">
        <v>2010</v>
      </c>
      <c r="T2021">
        <v>6.9</v>
      </c>
      <c r="U2021">
        <v>1.9</v>
      </c>
      <c r="V2021">
        <v>11146570</v>
      </c>
      <c r="W2021" t="s">
        <v>21</v>
      </c>
    </row>
    <row r="2022" spans="1:23" x14ac:dyDescent="0.3">
      <c r="A2022" t="s">
        <v>1529</v>
      </c>
      <c r="B2022">
        <v>174</v>
      </c>
      <c r="C2022">
        <v>113</v>
      </c>
      <c r="D2022">
        <v>27277055</v>
      </c>
      <c r="E2022" t="s">
        <v>48</v>
      </c>
      <c r="F2022" t="s">
        <v>55</v>
      </c>
      <c r="G2022" t="s">
        <v>59</v>
      </c>
      <c r="H2022" t="s">
        <v>44</v>
      </c>
      <c r="L2022" t="s">
        <v>2949</v>
      </c>
      <c r="M2022">
        <v>143137</v>
      </c>
      <c r="N2022">
        <v>602</v>
      </c>
      <c r="O2022" t="s">
        <v>29</v>
      </c>
      <c r="P2022" t="s">
        <v>37</v>
      </c>
      <c r="Q2022" t="s">
        <v>213</v>
      </c>
      <c r="R2022">
        <v>20000000</v>
      </c>
      <c r="S2022">
        <v>2000</v>
      </c>
      <c r="T2022">
        <v>7.6</v>
      </c>
      <c r="U2022">
        <v>1.9</v>
      </c>
      <c r="V2022">
        <v>7277055</v>
      </c>
      <c r="W2022" t="s">
        <v>21</v>
      </c>
    </row>
    <row r="2023" spans="1:23" x14ac:dyDescent="0.3">
      <c r="A2023" t="s">
        <v>2950</v>
      </c>
      <c r="B2023">
        <v>141</v>
      </c>
      <c r="C2023">
        <v>87</v>
      </c>
      <c r="D2023">
        <v>26876529</v>
      </c>
      <c r="E2023" t="s">
        <v>57</v>
      </c>
      <c r="F2023" t="s">
        <v>60</v>
      </c>
      <c r="L2023" t="s">
        <v>2951</v>
      </c>
      <c r="M2023">
        <v>26624</v>
      </c>
      <c r="N2023">
        <v>189</v>
      </c>
      <c r="O2023" t="s">
        <v>29</v>
      </c>
      <c r="P2023" t="s">
        <v>812</v>
      </c>
      <c r="Q2023" t="s">
        <v>31</v>
      </c>
      <c r="R2023">
        <v>27000000</v>
      </c>
      <c r="S2023">
        <v>2008</v>
      </c>
      <c r="T2023">
        <v>3.9</v>
      </c>
      <c r="U2023">
        <v>1.4</v>
      </c>
      <c r="V2023">
        <v>-123471</v>
      </c>
      <c r="W2023" t="s">
        <v>38</v>
      </c>
    </row>
    <row r="2024" spans="1:23" x14ac:dyDescent="0.3">
      <c r="A2024" t="s">
        <v>2653</v>
      </c>
      <c r="B2024">
        <v>31</v>
      </c>
      <c r="C2024">
        <v>101</v>
      </c>
      <c r="D2024">
        <v>53146000</v>
      </c>
      <c r="E2024" t="s">
        <v>56</v>
      </c>
      <c r="F2024" t="s">
        <v>55</v>
      </c>
      <c r="G2024" t="s">
        <v>35</v>
      </c>
      <c r="L2024" t="s">
        <v>2952</v>
      </c>
      <c r="M2024">
        <v>9845</v>
      </c>
      <c r="N2024">
        <v>77</v>
      </c>
      <c r="O2024" t="s">
        <v>29</v>
      </c>
      <c r="P2024" t="s">
        <v>30</v>
      </c>
      <c r="Q2024" t="s">
        <v>213</v>
      </c>
      <c r="R2024">
        <v>20000000</v>
      </c>
      <c r="S2024">
        <v>1996</v>
      </c>
      <c r="T2024">
        <v>6.1</v>
      </c>
      <c r="U2024">
        <v>1.7</v>
      </c>
      <c r="V2024">
        <v>33146000</v>
      </c>
      <c r="W2024" t="s">
        <v>21</v>
      </c>
    </row>
    <row r="2025" spans="1:23" x14ac:dyDescent="0.3">
      <c r="A2025" t="s">
        <v>435</v>
      </c>
      <c r="B2025">
        <v>222</v>
      </c>
      <c r="C2025">
        <v>111</v>
      </c>
      <c r="D2025">
        <v>30028592</v>
      </c>
      <c r="E2025" t="s">
        <v>56</v>
      </c>
      <c r="F2025" t="s">
        <v>55</v>
      </c>
      <c r="G2025" t="s">
        <v>44</v>
      </c>
      <c r="H2025" t="s">
        <v>35</v>
      </c>
      <c r="L2025" t="s">
        <v>2953</v>
      </c>
      <c r="M2025">
        <v>152247</v>
      </c>
      <c r="N2025">
        <v>189</v>
      </c>
      <c r="O2025" t="s">
        <v>29</v>
      </c>
      <c r="P2025" t="s">
        <v>37</v>
      </c>
      <c r="Q2025" t="s">
        <v>213</v>
      </c>
      <c r="R2025">
        <v>20000000</v>
      </c>
      <c r="S2025">
        <v>2008</v>
      </c>
      <c r="T2025">
        <v>7.3</v>
      </c>
      <c r="U2025">
        <v>1.8</v>
      </c>
      <c r="V2025">
        <v>10028592</v>
      </c>
      <c r="W2025" t="s">
        <v>21</v>
      </c>
    </row>
    <row r="2026" spans="1:23" x14ac:dyDescent="0.3">
      <c r="A2026" t="s">
        <v>451</v>
      </c>
      <c r="B2026">
        <v>273</v>
      </c>
      <c r="C2026">
        <v>108</v>
      </c>
      <c r="D2026">
        <v>34126138</v>
      </c>
      <c r="E2026" t="s">
        <v>55</v>
      </c>
      <c r="F2026" t="s">
        <v>26</v>
      </c>
      <c r="G2026" t="s">
        <v>44</v>
      </c>
      <c r="H2026" t="s">
        <v>27</v>
      </c>
      <c r="L2026" t="s">
        <v>2954</v>
      </c>
      <c r="M2026">
        <v>666937</v>
      </c>
      <c r="N2026">
        <v>1514</v>
      </c>
      <c r="O2026" t="s">
        <v>29</v>
      </c>
      <c r="P2026" t="s">
        <v>30</v>
      </c>
      <c r="Q2026" t="s">
        <v>213</v>
      </c>
      <c r="R2026">
        <v>20000000</v>
      </c>
      <c r="S2026">
        <v>2004</v>
      </c>
      <c r="T2026">
        <v>8.3000000000000007</v>
      </c>
      <c r="U2026">
        <v>1.8</v>
      </c>
      <c r="V2026">
        <v>14126138</v>
      </c>
      <c r="W2026" t="s">
        <v>21</v>
      </c>
    </row>
    <row r="2027" spans="1:23" x14ac:dyDescent="0.3">
      <c r="A2027" t="s">
        <v>1393</v>
      </c>
      <c r="B2027">
        <v>91</v>
      </c>
      <c r="C2027">
        <v>105</v>
      </c>
      <c r="D2027">
        <v>25677801</v>
      </c>
      <c r="E2027" t="s">
        <v>48</v>
      </c>
      <c r="F2027" t="s">
        <v>49</v>
      </c>
      <c r="G2027" t="s">
        <v>44</v>
      </c>
      <c r="L2027" t="s">
        <v>2955</v>
      </c>
      <c r="M2027">
        <v>41273</v>
      </c>
      <c r="N2027">
        <v>136</v>
      </c>
      <c r="O2027" t="s">
        <v>29</v>
      </c>
      <c r="P2027" t="s">
        <v>30</v>
      </c>
      <c r="Q2027" t="s">
        <v>52</v>
      </c>
      <c r="R2027">
        <v>20000000</v>
      </c>
      <c r="S2027">
        <v>2010</v>
      </c>
      <c r="T2027">
        <v>5.8</v>
      </c>
      <c r="U2027">
        <v>1.8</v>
      </c>
      <c r="V2027">
        <v>5677801</v>
      </c>
      <c r="W2027" t="s">
        <v>21</v>
      </c>
    </row>
    <row r="2028" spans="1:23" x14ac:dyDescent="0.3">
      <c r="A2028" t="s">
        <v>177</v>
      </c>
      <c r="B2028">
        <v>190</v>
      </c>
      <c r="C2028">
        <v>109</v>
      </c>
      <c r="D2028">
        <v>26415649</v>
      </c>
      <c r="E2028" t="s">
        <v>24</v>
      </c>
      <c r="F2028" t="s">
        <v>56</v>
      </c>
      <c r="G2028" t="s">
        <v>55</v>
      </c>
      <c r="H2028" t="s">
        <v>35</v>
      </c>
      <c r="L2028" t="s">
        <v>2956</v>
      </c>
      <c r="M2028">
        <v>94892</v>
      </c>
      <c r="N2028">
        <v>189</v>
      </c>
      <c r="O2028" t="s">
        <v>29</v>
      </c>
      <c r="P2028" t="s">
        <v>30</v>
      </c>
      <c r="Q2028" t="s">
        <v>213</v>
      </c>
      <c r="R2028">
        <v>20000000</v>
      </c>
      <c r="S2028">
        <v>2008</v>
      </c>
      <c r="T2028">
        <v>6.8</v>
      </c>
      <c r="U2028">
        <v>1.8</v>
      </c>
      <c r="V2028">
        <v>6415649</v>
      </c>
      <c r="W2028" t="s">
        <v>21</v>
      </c>
    </row>
    <row r="2029" spans="1:23" x14ac:dyDescent="0.3">
      <c r="A2029" t="s">
        <v>686</v>
      </c>
      <c r="B2029">
        <v>427</v>
      </c>
      <c r="C2029">
        <v>109</v>
      </c>
      <c r="D2029">
        <v>26003149</v>
      </c>
      <c r="E2029" t="s">
        <v>24</v>
      </c>
      <c r="F2029" t="s">
        <v>48</v>
      </c>
      <c r="G2029" t="s">
        <v>27</v>
      </c>
      <c r="L2029" t="s">
        <v>2957</v>
      </c>
      <c r="M2029">
        <v>185587</v>
      </c>
      <c r="N2029">
        <v>401</v>
      </c>
      <c r="O2029" t="s">
        <v>29</v>
      </c>
      <c r="P2029" t="s">
        <v>37</v>
      </c>
      <c r="Q2029" t="s">
        <v>213</v>
      </c>
      <c r="R2029">
        <v>20000000</v>
      </c>
      <c r="S2029">
        <v>2013</v>
      </c>
      <c r="T2029">
        <v>7</v>
      </c>
      <c r="U2029">
        <v>1.8</v>
      </c>
      <c r="V2029">
        <v>6003149</v>
      </c>
      <c r="W2029" t="s">
        <v>21</v>
      </c>
    </row>
    <row r="2030" spans="1:23" x14ac:dyDescent="0.3">
      <c r="A2030" t="s">
        <v>2958</v>
      </c>
      <c r="B2030">
        <v>93</v>
      </c>
      <c r="C2030">
        <v>99</v>
      </c>
      <c r="D2030">
        <v>25584685</v>
      </c>
      <c r="E2030" t="s">
        <v>48</v>
      </c>
      <c r="F2030" t="s">
        <v>56</v>
      </c>
      <c r="G2030" t="s">
        <v>49</v>
      </c>
      <c r="H2030" t="s">
        <v>60</v>
      </c>
      <c r="I2030" t="s">
        <v>44</v>
      </c>
      <c r="J2030" t="s">
        <v>35</v>
      </c>
      <c r="L2030" t="s">
        <v>2959</v>
      </c>
      <c r="M2030">
        <v>15877</v>
      </c>
      <c r="N2030">
        <v>102</v>
      </c>
      <c r="O2030" t="s">
        <v>29</v>
      </c>
      <c r="P2030" t="s">
        <v>30</v>
      </c>
      <c r="Q2030" t="s">
        <v>52</v>
      </c>
      <c r="R2030">
        <v>20000000</v>
      </c>
      <c r="S2030">
        <v>2007</v>
      </c>
      <c r="T2030">
        <v>5.9</v>
      </c>
      <c r="U2030">
        <v>1.6</v>
      </c>
      <c r="V2030">
        <v>5584685</v>
      </c>
      <c r="W2030" t="s">
        <v>21</v>
      </c>
    </row>
    <row r="2031" spans="1:23" x14ac:dyDescent="0.3">
      <c r="A2031" t="s">
        <v>2960</v>
      </c>
      <c r="B2031">
        <v>292</v>
      </c>
      <c r="C2031">
        <v>98</v>
      </c>
      <c r="D2031">
        <v>29975979</v>
      </c>
      <c r="E2031" t="s">
        <v>24</v>
      </c>
      <c r="F2031" t="s">
        <v>57</v>
      </c>
      <c r="G2031" t="s">
        <v>27</v>
      </c>
      <c r="H2031" t="s">
        <v>35</v>
      </c>
      <c r="L2031" t="s">
        <v>2961</v>
      </c>
      <c r="M2031">
        <v>105797</v>
      </c>
      <c r="N2031">
        <v>281</v>
      </c>
      <c r="O2031" t="s">
        <v>29</v>
      </c>
      <c r="P2031" t="s">
        <v>143</v>
      </c>
      <c r="Q2031" t="s">
        <v>213</v>
      </c>
      <c r="R2031">
        <v>20000000</v>
      </c>
      <c r="S2031">
        <v>2009</v>
      </c>
      <c r="T2031">
        <v>6.5</v>
      </c>
      <c r="U2031">
        <v>1.6</v>
      </c>
      <c r="V2031">
        <v>9975979</v>
      </c>
      <c r="W2031" t="s">
        <v>21</v>
      </c>
    </row>
    <row r="2032" spans="1:23" x14ac:dyDescent="0.3">
      <c r="A2032" t="s">
        <v>2962</v>
      </c>
      <c r="B2032">
        <v>180</v>
      </c>
      <c r="C2032">
        <v>104</v>
      </c>
      <c r="D2032">
        <v>31584722</v>
      </c>
      <c r="E2032" t="s">
        <v>48</v>
      </c>
      <c r="F2032" t="s">
        <v>44</v>
      </c>
      <c r="L2032" t="s">
        <v>2963</v>
      </c>
      <c r="M2032">
        <v>101730</v>
      </c>
      <c r="N2032">
        <v>131</v>
      </c>
      <c r="O2032" t="s">
        <v>29</v>
      </c>
      <c r="P2032" t="s">
        <v>30</v>
      </c>
      <c r="Q2032" t="s">
        <v>213</v>
      </c>
      <c r="R2032">
        <v>20000000</v>
      </c>
      <c r="S2032">
        <v>2010</v>
      </c>
      <c r="T2032">
        <v>6.4</v>
      </c>
      <c r="U2032">
        <v>1.7</v>
      </c>
      <c r="V2032">
        <v>11584722</v>
      </c>
      <c r="W2032" t="s">
        <v>21</v>
      </c>
    </row>
    <row r="2033" spans="1:23" x14ac:dyDescent="0.3">
      <c r="A2033" t="s">
        <v>2964</v>
      </c>
      <c r="B2033">
        <v>94</v>
      </c>
      <c r="C2033">
        <v>109</v>
      </c>
      <c r="D2033">
        <v>23179303</v>
      </c>
      <c r="E2033" t="s">
        <v>25</v>
      </c>
      <c r="F2033" t="s">
        <v>48</v>
      </c>
      <c r="G2033" t="s">
        <v>49</v>
      </c>
      <c r="H2033" t="s">
        <v>44</v>
      </c>
      <c r="L2033" t="s">
        <v>2965</v>
      </c>
      <c r="M2033">
        <v>32951</v>
      </c>
      <c r="N2033">
        <v>44</v>
      </c>
      <c r="O2033" t="s">
        <v>29</v>
      </c>
      <c r="P2033" t="s">
        <v>2966</v>
      </c>
      <c r="Q2033" t="s">
        <v>52</v>
      </c>
      <c r="R2033">
        <v>20000000</v>
      </c>
      <c r="S2033">
        <v>2011</v>
      </c>
      <c r="T2033">
        <v>5.8</v>
      </c>
      <c r="U2033">
        <v>1.8</v>
      </c>
      <c r="V2033">
        <v>3179303</v>
      </c>
      <c r="W2033" t="s">
        <v>21</v>
      </c>
    </row>
    <row r="2034" spans="1:23" x14ac:dyDescent="0.3">
      <c r="A2034" t="s">
        <v>2967</v>
      </c>
      <c r="B2034">
        <v>112</v>
      </c>
      <c r="C2034">
        <v>75</v>
      </c>
      <c r="D2034">
        <v>23078294</v>
      </c>
      <c r="E2034" t="s">
        <v>57</v>
      </c>
      <c r="F2034" t="s">
        <v>35</v>
      </c>
      <c r="L2034" t="s">
        <v>2968</v>
      </c>
      <c r="M2034">
        <v>25870</v>
      </c>
      <c r="N2034">
        <v>281</v>
      </c>
      <c r="O2034" t="s">
        <v>29</v>
      </c>
      <c r="P2034" t="s">
        <v>30</v>
      </c>
      <c r="Q2034" t="s">
        <v>31</v>
      </c>
      <c r="R2034">
        <v>9000000</v>
      </c>
      <c r="S2034">
        <v>2006</v>
      </c>
      <c r="T2034">
        <v>5.0999999999999996</v>
      </c>
      <c r="U2034">
        <v>1.2</v>
      </c>
      <c r="V2034">
        <v>14078294</v>
      </c>
      <c r="W2034" t="s">
        <v>21</v>
      </c>
    </row>
    <row r="2035" spans="1:23" x14ac:dyDescent="0.3">
      <c r="A2035" t="s">
        <v>1609</v>
      </c>
      <c r="B2035">
        <v>20</v>
      </c>
      <c r="C2035">
        <v>119</v>
      </c>
      <c r="D2035">
        <v>21413105</v>
      </c>
      <c r="E2035" t="s">
        <v>24</v>
      </c>
      <c r="F2035" t="s">
        <v>25</v>
      </c>
      <c r="G2035" t="s">
        <v>55</v>
      </c>
      <c r="H2035" t="s">
        <v>44</v>
      </c>
      <c r="I2035" t="s">
        <v>53</v>
      </c>
      <c r="L2035" t="s">
        <v>2969</v>
      </c>
      <c r="M2035">
        <v>15230</v>
      </c>
      <c r="N2035">
        <v>97</v>
      </c>
      <c r="O2035" t="s">
        <v>29</v>
      </c>
      <c r="P2035" t="s">
        <v>143</v>
      </c>
      <c r="Q2035" t="s">
        <v>31</v>
      </c>
      <c r="R2035">
        <v>20000000</v>
      </c>
      <c r="S2035">
        <v>1990</v>
      </c>
      <c r="T2035">
        <v>6.8</v>
      </c>
      <c r="U2035">
        <v>2</v>
      </c>
      <c r="V2035">
        <v>1413105</v>
      </c>
      <c r="W2035" t="s">
        <v>21</v>
      </c>
    </row>
    <row r="2036" spans="1:23" x14ac:dyDescent="0.3">
      <c r="A2036" t="s">
        <v>2970</v>
      </c>
      <c r="B2036">
        <v>84</v>
      </c>
      <c r="C2036">
        <v>90</v>
      </c>
      <c r="D2036">
        <v>25077977</v>
      </c>
      <c r="E2036" t="s">
        <v>25</v>
      </c>
      <c r="F2036" t="s">
        <v>47</v>
      </c>
      <c r="G2036" t="s">
        <v>48</v>
      </c>
      <c r="H2036" t="s">
        <v>49</v>
      </c>
      <c r="I2036" t="s">
        <v>44</v>
      </c>
      <c r="L2036" t="s">
        <v>2971</v>
      </c>
      <c r="M2036">
        <v>10986</v>
      </c>
      <c r="N2036">
        <v>84</v>
      </c>
      <c r="O2036" t="s">
        <v>29</v>
      </c>
      <c r="P2036" t="s">
        <v>30</v>
      </c>
      <c r="Q2036" t="s">
        <v>52</v>
      </c>
      <c r="R2036">
        <v>20000000</v>
      </c>
      <c r="S2036">
        <v>2010</v>
      </c>
      <c r="T2036">
        <v>5.3</v>
      </c>
      <c r="U2036">
        <v>1.5</v>
      </c>
      <c r="V2036">
        <v>5077977</v>
      </c>
      <c r="W2036" t="s">
        <v>21</v>
      </c>
    </row>
    <row r="2037" spans="1:23" x14ac:dyDescent="0.3">
      <c r="A2037" t="s">
        <v>589</v>
      </c>
      <c r="B2037">
        <v>120</v>
      </c>
      <c r="C2037">
        <v>97</v>
      </c>
      <c r="D2037">
        <v>23292105</v>
      </c>
      <c r="E2037" t="s">
        <v>24</v>
      </c>
      <c r="F2037" t="s">
        <v>26</v>
      </c>
      <c r="G2037" t="s">
        <v>57</v>
      </c>
      <c r="H2037" t="s">
        <v>35</v>
      </c>
      <c r="L2037" t="s">
        <v>2972</v>
      </c>
      <c r="M2037">
        <v>39541</v>
      </c>
      <c r="N2037">
        <v>334</v>
      </c>
      <c r="O2037" t="s">
        <v>29</v>
      </c>
      <c r="P2037" t="s">
        <v>30</v>
      </c>
      <c r="Q2037" t="s">
        <v>31</v>
      </c>
      <c r="R2037">
        <v>20000000</v>
      </c>
      <c r="S2037">
        <v>2006</v>
      </c>
      <c r="T2037">
        <v>5.3</v>
      </c>
      <c r="U2037">
        <v>1.6</v>
      </c>
      <c r="V2037">
        <v>3292105</v>
      </c>
      <c r="W2037" t="s">
        <v>21</v>
      </c>
    </row>
    <row r="2038" spans="1:23" x14ac:dyDescent="0.3">
      <c r="A2038" t="s">
        <v>1325</v>
      </c>
      <c r="B2038">
        <v>103</v>
      </c>
      <c r="C2038">
        <v>89</v>
      </c>
      <c r="D2038">
        <v>20916309</v>
      </c>
      <c r="E2038" t="s">
        <v>48</v>
      </c>
      <c r="F2038" t="s">
        <v>49</v>
      </c>
      <c r="G2038" t="s">
        <v>26</v>
      </c>
      <c r="L2038" t="s">
        <v>2973</v>
      </c>
      <c r="M2038">
        <v>5332</v>
      </c>
      <c r="N2038">
        <v>37</v>
      </c>
      <c r="O2038" t="s">
        <v>29</v>
      </c>
      <c r="P2038" t="s">
        <v>30</v>
      </c>
      <c r="Q2038" t="s">
        <v>52</v>
      </c>
      <c r="R2038">
        <v>40000000</v>
      </c>
      <c r="S2038">
        <v>2009</v>
      </c>
      <c r="T2038">
        <v>4.9000000000000004</v>
      </c>
      <c r="U2038">
        <v>1.5</v>
      </c>
      <c r="V2038">
        <v>-19083691</v>
      </c>
      <c r="W2038" t="s">
        <v>38</v>
      </c>
    </row>
    <row r="2039" spans="1:23" x14ac:dyDescent="0.3">
      <c r="A2039" t="s">
        <v>1642</v>
      </c>
      <c r="B2039">
        <v>59</v>
      </c>
      <c r="C2039">
        <v>106</v>
      </c>
      <c r="D2039">
        <v>21200000</v>
      </c>
      <c r="E2039" t="s">
        <v>48</v>
      </c>
      <c r="F2039" t="s">
        <v>56</v>
      </c>
      <c r="G2039" t="s">
        <v>55</v>
      </c>
      <c r="L2039" t="s">
        <v>2974</v>
      </c>
      <c r="M2039">
        <v>34774</v>
      </c>
      <c r="N2039">
        <v>162</v>
      </c>
      <c r="O2039" t="s">
        <v>29</v>
      </c>
      <c r="P2039" t="s">
        <v>30</v>
      </c>
      <c r="Q2039" t="s">
        <v>213</v>
      </c>
      <c r="R2039">
        <v>20000000</v>
      </c>
      <c r="S2039">
        <v>1995</v>
      </c>
      <c r="T2039">
        <v>6.8</v>
      </c>
      <c r="U2039">
        <v>1.8</v>
      </c>
      <c r="V2039">
        <v>1200000</v>
      </c>
      <c r="W2039" t="s">
        <v>21</v>
      </c>
    </row>
    <row r="2040" spans="1:23" x14ac:dyDescent="0.3">
      <c r="A2040" t="s">
        <v>1462</v>
      </c>
      <c r="B2040">
        <v>114</v>
      </c>
      <c r="C2040">
        <v>104</v>
      </c>
      <c r="D2040">
        <v>20241395</v>
      </c>
      <c r="E2040" t="s">
        <v>24</v>
      </c>
      <c r="F2040" t="s">
        <v>57</v>
      </c>
      <c r="G2040" t="s">
        <v>35</v>
      </c>
      <c r="L2040" t="s">
        <v>2975</v>
      </c>
      <c r="M2040">
        <v>42664</v>
      </c>
      <c r="N2040">
        <v>403</v>
      </c>
      <c r="O2040" t="s">
        <v>29</v>
      </c>
      <c r="P2040" t="s">
        <v>30</v>
      </c>
      <c r="Q2040" t="s">
        <v>213</v>
      </c>
      <c r="R2040">
        <v>20000000</v>
      </c>
      <c r="S2040">
        <v>1998</v>
      </c>
      <c r="T2040">
        <v>6.1</v>
      </c>
      <c r="U2040">
        <v>1.7</v>
      </c>
      <c r="V2040">
        <v>241395</v>
      </c>
      <c r="W2040" t="s">
        <v>21</v>
      </c>
    </row>
    <row r="2041" spans="1:23" x14ac:dyDescent="0.3">
      <c r="A2041" t="s">
        <v>2976</v>
      </c>
      <c r="B2041">
        <v>290</v>
      </c>
      <c r="C2041">
        <v>108</v>
      </c>
      <c r="D2041">
        <v>32000000</v>
      </c>
      <c r="E2041" t="s">
        <v>57</v>
      </c>
      <c r="F2041" t="s">
        <v>60</v>
      </c>
      <c r="G2041" t="s">
        <v>35</v>
      </c>
      <c r="L2041" t="s">
        <v>2977</v>
      </c>
      <c r="M2041">
        <v>422432</v>
      </c>
      <c r="N2041">
        <v>1040</v>
      </c>
      <c r="O2041" t="s">
        <v>29</v>
      </c>
      <c r="P2041" t="s">
        <v>30</v>
      </c>
      <c r="Q2041" t="s">
        <v>213</v>
      </c>
      <c r="R2041">
        <v>806947</v>
      </c>
      <c r="S2041">
        <v>1960</v>
      </c>
      <c r="T2041">
        <v>8.5</v>
      </c>
      <c r="U2041">
        <v>1.8</v>
      </c>
      <c r="V2041">
        <v>31193053</v>
      </c>
      <c r="W2041" t="s">
        <v>21</v>
      </c>
    </row>
    <row r="2042" spans="1:23" x14ac:dyDescent="0.3">
      <c r="A2042" t="s">
        <v>1421</v>
      </c>
      <c r="B2042">
        <v>80</v>
      </c>
      <c r="C2042">
        <v>112</v>
      </c>
      <c r="D2042">
        <v>19151864</v>
      </c>
      <c r="E2042" t="s">
        <v>48</v>
      </c>
      <c r="F2042" t="s">
        <v>44</v>
      </c>
      <c r="L2042" t="s">
        <v>2978</v>
      </c>
      <c r="M2042">
        <v>36983</v>
      </c>
      <c r="N2042">
        <v>100</v>
      </c>
      <c r="O2042" t="s">
        <v>29</v>
      </c>
      <c r="P2042" t="s">
        <v>30</v>
      </c>
      <c r="Q2042" t="s">
        <v>213</v>
      </c>
      <c r="R2042">
        <v>40000000</v>
      </c>
      <c r="S2042">
        <v>2008</v>
      </c>
      <c r="T2042">
        <v>5.9</v>
      </c>
      <c r="U2042">
        <v>1.9</v>
      </c>
      <c r="V2042">
        <v>-20848136</v>
      </c>
      <c r="W2042" t="s">
        <v>38</v>
      </c>
    </row>
    <row r="2043" spans="1:23" x14ac:dyDescent="0.3">
      <c r="A2043" t="s">
        <v>2979</v>
      </c>
      <c r="B2043">
        <v>98</v>
      </c>
      <c r="C2043">
        <v>104</v>
      </c>
      <c r="D2043">
        <v>23393765</v>
      </c>
      <c r="E2043" t="s">
        <v>55</v>
      </c>
      <c r="F2043" t="s">
        <v>44</v>
      </c>
      <c r="L2043" t="s">
        <v>2980</v>
      </c>
      <c r="M2043">
        <v>31323</v>
      </c>
      <c r="N2043">
        <v>76</v>
      </c>
      <c r="O2043" t="s">
        <v>29</v>
      </c>
      <c r="P2043" t="s">
        <v>30</v>
      </c>
      <c r="Q2043" t="s">
        <v>31</v>
      </c>
      <c r="R2043">
        <v>20000000</v>
      </c>
      <c r="S2043">
        <v>2014</v>
      </c>
      <c r="T2043">
        <v>6.3</v>
      </c>
      <c r="U2043">
        <v>1.7</v>
      </c>
      <c r="V2043">
        <v>3393765</v>
      </c>
      <c r="W2043" t="s">
        <v>21</v>
      </c>
    </row>
    <row r="2044" spans="1:23" x14ac:dyDescent="0.3">
      <c r="A2044" t="s">
        <v>898</v>
      </c>
      <c r="B2044">
        <v>88</v>
      </c>
      <c r="C2044">
        <v>113</v>
      </c>
      <c r="D2044">
        <v>18882880</v>
      </c>
      <c r="E2044" t="s">
        <v>48</v>
      </c>
      <c r="F2044" t="s">
        <v>55</v>
      </c>
      <c r="L2044" t="s">
        <v>2981</v>
      </c>
      <c r="M2044">
        <v>20539</v>
      </c>
      <c r="N2044">
        <v>125</v>
      </c>
      <c r="O2044" t="s">
        <v>29</v>
      </c>
      <c r="P2044" t="s">
        <v>30</v>
      </c>
      <c r="Q2044" t="s">
        <v>213</v>
      </c>
      <c r="R2044">
        <v>20000000</v>
      </c>
      <c r="S2044">
        <v>2007</v>
      </c>
      <c r="T2044">
        <v>5.9</v>
      </c>
      <c r="U2044">
        <v>1.9</v>
      </c>
      <c r="V2044">
        <v>-1117120</v>
      </c>
      <c r="W2044" t="s">
        <v>38</v>
      </c>
    </row>
    <row r="2045" spans="1:23" x14ac:dyDescent="0.3">
      <c r="A2045" t="s">
        <v>2982</v>
      </c>
      <c r="B2045">
        <v>13</v>
      </c>
      <c r="C2045">
        <v>98</v>
      </c>
      <c r="D2045">
        <v>8500000</v>
      </c>
      <c r="E2045" t="s">
        <v>48</v>
      </c>
      <c r="L2045" t="s">
        <v>2983</v>
      </c>
      <c r="M2045">
        <v>2061</v>
      </c>
      <c r="N2045">
        <v>34</v>
      </c>
      <c r="O2045" t="s">
        <v>29</v>
      </c>
      <c r="P2045" t="s">
        <v>30</v>
      </c>
      <c r="Q2045" t="s">
        <v>52</v>
      </c>
      <c r="R2045">
        <v>20000000</v>
      </c>
      <c r="S2045">
        <v>1981</v>
      </c>
      <c r="T2045">
        <v>5.4</v>
      </c>
      <c r="U2045">
        <v>1.6</v>
      </c>
      <c r="V2045">
        <v>-11500000</v>
      </c>
      <c r="W2045" t="s">
        <v>38</v>
      </c>
    </row>
    <row r="2046" spans="1:23" x14ac:dyDescent="0.3">
      <c r="A2046" t="s">
        <v>404</v>
      </c>
      <c r="B2046">
        <v>60</v>
      </c>
      <c r="C2046">
        <v>114</v>
      </c>
      <c r="D2046">
        <v>18252684</v>
      </c>
      <c r="E2046" t="s">
        <v>48</v>
      </c>
      <c r="F2046" t="s">
        <v>55</v>
      </c>
      <c r="G2046" t="s">
        <v>49</v>
      </c>
      <c r="L2046" t="s">
        <v>2984</v>
      </c>
      <c r="M2046">
        <v>18366</v>
      </c>
      <c r="N2046">
        <v>219</v>
      </c>
      <c r="O2046" t="s">
        <v>29</v>
      </c>
      <c r="P2046" t="s">
        <v>30</v>
      </c>
      <c r="Q2046" t="s">
        <v>52</v>
      </c>
      <c r="R2046">
        <v>30000000</v>
      </c>
      <c r="S2046">
        <v>1998</v>
      </c>
      <c r="T2046">
        <v>6.9</v>
      </c>
      <c r="U2046">
        <v>1.9</v>
      </c>
      <c r="V2046">
        <v>-11747316</v>
      </c>
      <c r="W2046" t="s">
        <v>38</v>
      </c>
    </row>
    <row r="2047" spans="1:23" x14ac:dyDescent="0.3">
      <c r="A2047" t="s">
        <v>2985</v>
      </c>
      <c r="B2047">
        <v>154</v>
      </c>
      <c r="C2047">
        <v>124</v>
      </c>
      <c r="D2047">
        <v>19661987</v>
      </c>
      <c r="E2047" t="s">
        <v>55</v>
      </c>
      <c r="L2047" t="s">
        <v>2986</v>
      </c>
      <c r="M2047">
        <v>83786</v>
      </c>
      <c r="N2047">
        <v>231</v>
      </c>
      <c r="O2047" t="s">
        <v>29</v>
      </c>
      <c r="P2047" t="s">
        <v>30</v>
      </c>
      <c r="Q2047" t="s">
        <v>213</v>
      </c>
      <c r="R2047">
        <v>20000000</v>
      </c>
      <c r="S2047">
        <v>2007</v>
      </c>
      <c r="T2047">
        <v>7.5</v>
      </c>
      <c r="U2047">
        <v>2.1</v>
      </c>
      <c r="V2047">
        <v>-338013</v>
      </c>
      <c r="W2047" t="s">
        <v>38</v>
      </c>
    </row>
    <row r="2048" spans="1:23" x14ac:dyDescent="0.3">
      <c r="A2048" t="s">
        <v>1605</v>
      </c>
      <c r="B2048">
        <v>274</v>
      </c>
      <c r="C2048">
        <v>148</v>
      </c>
      <c r="D2048">
        <v>18352454</v>
      </c>
      <c r="E2048" t="s">
        <v>25</v>
      </c>
      <c r="F2048" t="s">
        <v>242</v>
      </c>
      <c r="G2048" t="s">
        <v>55</v>
      </c>
      <c r="L2048" t="s">
        <v>2987</v>
      </c>
      <c r="M2048">
        <v>426359</v>
      </c>
      <c r="N2048">
        <v>760</v>
      </c>
      <c r="O2048" t="s">
        <v>29</v>
      </c>
      <c r="P2048" t="s">
        <v>30</v>
      </c>
      <c r="Q2048" t="s">
        <v>213</v>
      </c>
      <c r="R2048">
        <v>15000000</v>
      </c>
      <c r="S2048">
        <v>2007</v>
      </c>
      <c r="T2048">
        <v>8.1999999999999993</v>
      </c>
      <c r="U2048">
        <v>2.5</v>
      </c>
      <c r="V2048">
        <v>3352454</v>
      </c>
      <c r="W2048" t="s">
        <v>21</v>
      </c>
    </row>
    <row r="2049" spans="1:23" x14ac:dyDescent="0.3">
      <c r="A2049" t="s">
        <v>706</v>
      </c>
      <c r="B2049">
        <v>110</v>
      </c>
      <c r="C2049">
        <v>108</v>
      </c>
      <c r="D2049">
        <v>17803796</v>
      </c>
      <c r="E2049" t="s">
        <v>48</v>
      </c>
      <c r="L2049" t="s">
        <v>2988</v>
      </c>
      <c r="M2049">
        <v>26100</v>
      </c>
      <c r="N2049">
        <v>97</v>
      </c>
      <c r="O2049" t="s">
        <v>29</v>
      </c>
      <c r="P2049" t="s">
        <v>30</v>
      </c>
      <c r="Q2049" t="s">
        <v>31</v>
      </c>
      <c r="R2049">
        <v>20000000</v>
      </c>
      <c r="S2049">
        <v>2006</v>
      </c>
      <c r="T2049">
        <v>5.9</v>
      </c>
      <c r="U2049">
        <v>1.8</v>
      </c>
      <c r="V2049">
        <v>-2196204</v>
      </c>
      <c r="W2049" t="s">
        <v>38</v>
      </c>
    </row>
    <row r="2050" spans="1:23" x14ac:dyDescent="0.3">
      <c r="A2050" t="s">
        <v>2989</v>
      </c>
      <c r="B2050">
        <v>173</v>
      </c>
      <c r="C2050">
        <v>95</v>
      </c>
      <c r="D2050">
        <v>17529157</v>
      </c>
      <c r="E2050" t="s">
        <v>25</v>
      </c>
      <c r="F2050" t="s">
        <v>55</v>
      </c>
      <c r="G2050" t="s">
        <v>57</v>
      </c>
      <c r="H2050" t="s">
        <v>60</v>
      </c>
      <c r="I2050" t="s">
        <v>35</v>
      </c>
      <c r="L2050" t="s">
        <v>2990</v>
      </c>
      <c r="M2050">
        <v>49888</v>
      </c>
      <c r="N2050">
        <v>220</v>
      </c>
      <c r="O2050" t="s">
        <v>29</v>
      </c>
      <c r="P2050" t="s">
        <v>545</v>
      </c>
      <c r="Q2050" t="s">
        <v>213</v>
      </c>
      <c r="R2050">
        <v>20000000</v>
      </c>
      <c r="S2050">
        <v>2012</v>
      </c>
      <c r="T2050">
        <v>5</v>
      </c>
      <c r="U2050">
        <v>1.6</v>
      </c>
      <c r="V2050">
        <v>-2470843</v>
      </c>
      <c r="W2050" t="s">
        <v>38</v>
      </c>
    </row>
    <row r="2051" spans="1:23" x14ac:dyDescent="0.3">
      <c r="A2051" t="s">
        <v>1325</v>
      </c>
      <c r="B2051">
        <v>165</v>
      </c>
      <c r="C2051">
        <v>108</v>
      </c>
      <c r="D2051">
        <v>25753840</v>
      </c>
      <c r="E2051" t="s">
        <v>56</v>
      </c>
      <c r="F2051" t="s">
        <v>26</v>
      </c>
      <c r="G2051" t="s">
        <v>57</v>
      </c>
      <c r="L2051" t="s">
        <v>2991</v>
      </c>
      <c r="M2051">
        <v>219091</v>
      </c>
      <c r="N2051">
        <v>592</v>
      </c>
      <c r="O2051" t="s">
        <v>29</v>
      </c>
      <c r="P2051" t="s">
        <v>30</v>
      </c>
      <c r="Q2051" t="s">
        <v>213</v>
      </c>
      <c r="R2051">
        <v>19000000</v>
      </c>
      <c r="S2051">
        <v>1996</v>
      </c>
      <c r="T2051">
        <v>7.3</v>
      </c>
      <c r="U2051">
        <v>1.8</v>
      </c>
      <c r="V2051">
        <v>6753840</v>
      </c>
      <c r="W2051" t="s">
        <v>21</v>
      </c>
    </row>
    <row r="2052" spans="1:23" x14ac:dyDescent="0.3">
      <c r="A2052" t="s">
        <v>2992</v>
      </c>
      <c r="B2052">
        <v>45</v>
      </c>
      <c r="C2052">
        <v>68</v>
      </c>
      <c r="D2052">
        <v>18081626</v>
      </c>
      <c r="E2052" t="s">
        <v>47</v>
      </c>
      <c r="F2052" t="s">
        <v>49</v>
      </c>
      <c r="G2052" t="s">
        <v>26</v>
      </c>
      <c r="H2052" t="s">
        <v>60</v>
      </c>
      <c r="L2052" t="s">
        <v>2993</v>
      </c>
      <c r="M2052">
        <v>4180</v>
      </c>
      <c r="N2052">
        <v>32</v>
      </c>
      <c r="O2052" t="s">
        <v>29</v>
      </c>
      <c r="P2052" t="s">
        <v>30</v>
      </c>
      <c r="Q2052" t="s">
        <v>118</v>
      </c>
      <c r="R2052">
        <v>20000000</v>
      </c>
      <c r="S2052">
        <v>2005</v>
      </c>
      <c r="T2052">
        <v>6.4</v>
      </c>
      <c r="U2052">
        <v>1.1000000000000001</v>
      </c>
      <c r="V2052">
        <v>-1918374</v>
      </c>
      <c r="W2052" t="s">
        <v>38</v>
      </c>
    </row>
    <row r="2053" spans="1:23" x14ac:dyDescent="0.3">
      <c r="A2053" t="s">
        <v>2486</v>
      </c>
      <c r="B2053">
        <v>45</v>
      </c>
      <c r="C2053">
        <v>103</v>
      </c>
      <c r="D2053">
        <v>17518220</v>
      </c>
      <c r="E2053" t="s">
        <v>48</v>
      </c>
      <c r="F2053" t="s">
        <v>55</v>
      </c>
      <c r="G2053" t="s">
        <v>44</v>
      </c>
      <c r="L2053" t="s">
        <v>2994</v>
      </c>
      <c r="M2053">
        <v>9105</v>
      </c>
      <c r="N2053">
        <v>76</v>
      </c>
      <c r="O2053" t="s">
        <v>29</v>
      </c>
      <c r="P2053" t="s">
        <v>30</v>
      </c>
      <c r="Q2053" t="s">
        <v>31</v>
      </c>
      <c r="R2053">
        <v>20000000</v>
      </c>
      <c r="S2053">
        <v>1995</v>
      </c>
      <c r="T2053">
        <v>6.6</v>
      </c>
      <c r="U2053">
        <v>1.7</v>
      </c>
      <c r="V2053">
        <v>-2481780</v>
      </c>
      <c r="W2053" t="s">
        <v>38</v>
      </c>
    </row>
    <row r="2054" spans="1:23" x14ac:dyDescent="0.3">
      <c r="A2054" t="s">
        <v>2995</v>
      </c>
      <c r="B2054">
        <v>377</v>
      </c>
      <c r="C2054">
        <v>99</v>
      </c>
      <c r="D2054">
        <v>17104669</v>
      </c>
      <c r="E2054" t="s">
        <v>24</v>
      </c>
      <c r="F2054" t="s">
        <v>48</v>
      </c>
      <c r="G2054" t="s">
        <v>56</v>
      </c>
      <c r="H2054" t="s">
        <v>26</v>
      </c>
      <c r="L2054" t="s">
        <v>2996</v>
      </c>
      <c r="M2054">
        <v>99353</v>
      </c>
      <c r="N2054">
        <v>354</v>
      </c>
      <c r="O2054" t="s">
        <v>1966</v>
      </c>
      <c r="P2054" t="s">
        <v>1047</v>
      </c>
      <c r="Q2054" t="s">
        <v>213</v>
      </c>
      <c r="R2054">
        <v>20000000</v>
      </c>
      <c r="S2054">
        <v>2004</v>
      </c>
      <c r="T2054">
        <v>7.8</v>
      </c>
      <c r="U2054">
        <v>1.6</v>
      </c>
      <c r="V2054">
        <v>-2895331</v>
      </c>
      <c r="W2054" t="s">
        <v>38</v>
      </c>
    </row>
    <row r="2055" spans="1:23" x14ac:dyDescent="0.3">
      <c r="A2055" t="s">
        <v>2997</v>
      </c>
      <c r="B2055">
        <v>43</v>
      </c>
      <c r="C2055">
        <v>88</v>
      </c>
      <c r="D2055">
        <v>16988996</v>
      </c>
      <c r="E2055" t="s">
        <v>48</v>
      </c>
      <c r="F2055" t="s">
        <v>49</v>
      </c>
      <c r="G2055" t="s">
        <v>59</v>
      </c>
      <c r="H2055" t="s">
        <v>50</v>
      </c>
      <c r="L2055" t="s">
        <v>2998</v>
      </c>
      <c r="M2055">
        <v>3875</v>
      </c>
      <c r="N2055">
        <v>75</v>
      </c>
      <c r="O2055" t="s">
        <v>29</v>
      </c>
      <c r="P2055" t="s">
        <v>30</v>
      </c>
      <c r="Q2055" t="s">
        <v>118</v>
      </c>
      <c r="R2055">
        <v>35000000</v>
      </c>
      <c r="S2055">
        <v>2002</v>
      </c>
      <c r="T2055">
        <v>4</v>
      </c>
      <c r="U2055">
        <v>1.5</v>
      </c>
      <c r="V2055">
        <v>-18011004</v>
      </c>
      <c r="W2055" t="s">
        <v>38</v>
      </c>
    </row>
    <row r="2056" spans="1:23" x14ac:dyDescent="0.3">
      <c r="A2056" t="s">
        <v>70</v>
      </c>
      <c r="B2056">
        <v>201</v>
      </c>
      <c r="C2056">
        <v>128</v>
      </c>
      <c r="D2056">
        <v>15797907</v>
      </c>
      <c r="E2056" t="s">
        <v>55</v>
      </c>
      <c r="L2056" t="s">
        <v>2999</v>
      </c>
      <c r="M2056">
        <v>68119</v>
      </c>
      <c r="N2056">
        <v>230</v>
      </c>
      <c r="O2056" t="s">
        <v>3000</v>
      </c>
      <c r="P2056" t="s">
        <v>30</v>
      </c>
      <c r="Q2056" t="s">
        <v>31</v>
      </c>
      <c r="R2056">
        <v>20000000</v>
      </c>
      <c r="S2056">
        <v>2007</v>
      </c>
      <c r="T2056">
        <v>7.6</v>
      </c>
      <c r="U2056">
        <v>2.1</v>
      </c>
      <c r="V2056">
        <v>-4202093</v>
      </c>
      <c r="W2056" t="s">
        <v>38</v>
      </c>
    </row>
    <row r="2057" spans="1:23" x14ac:dyDescent="0.3">
      <c r="A2057" t="s">
        <v>343</v>
      </c>
      <c r="B2057">
        <v>192</v>
      </c>
      <c r="C2057">
        <v>124</v>
      </c>
      <c r="D2057">
        <v>16248701</v>
      </c>
      <c r="E2057" t="s">
        <v>55</v>
      </c>
      <c r="L2057" t="s">
        <v>3001</v>
      </c>
      <c r="M2057">
        <v>189683</v>
      </c>
      <c r="N2057">
        <v>559</v>
      </c>
      <c r="O2057" t="s">
        <v>29</v>
      </c>
      <c r="P2057" t="s">
        <v>30</v>
      </c>
      <c r="Q2057" t="s">
        <v>213</v>
      </c>
      <c r="R2057">
        <v>20000000</v>
      </c>
      <c r="S2057">
        <v>2003</v>
      </c>
      <c r="T2057">
        <v>7.7</v>
      </c>
      <c r="U2057">
        <v>2.1</v>
      </c>
      <c r="V2057">
        <v>-3751299</v>
      </c>
      <c r="W2057" t="s">
        <v>38</v>
      </c>
    </row>
    <row r="2058" spans="1:23" x14ac:dyDescent="0.3">
      <c r="A2058" t="s">
        <v>3002</v>
      </c>
      <c r="B2058">
        <v>77</v>
      </c>
      <c r="C2058">
        <v>84</v>
      </c>
      <c r="D2058">
        <v>15712072</v>
      </c>
      <c r="E2058" t="s">
        <v>24</v>
      </c>
      <c r="F2058" t="s">
        <v>56</v>
      </c>
      <c r="G2058" t="s">
        <v>55</v>
      </c>
      <c r="H2058" t="s">
        <v>35</v>
      </c>
      <c r="L2058" t="s">
        <v>3003</v>
      </c>
      <c r="M2058">
        <v>13210</v>
      </c>
      <c r="N2058">
        <v>138</v>
      </c>
      <c r="O2058" t="s">
        <v>29</v>
      </c>
      <c r="P2058" t="s">
        <v>30</v>
      </c>
      <c r="Q2058" t="s">
        <v>31</v>
      </c>
      <c r="R2058">
        <v>20000000</v>
      </c>
      <c r="S2058">
        <v>2004</v>
      </c>
      <c r="T2058">
        <v>5.8</v>
      </c>
      <c r="U2058">
        <v>1.4</v>
      </c>
      <c r="V2058">
        <v>-4287928</v>
      </c>
      <c r="W2058" t="s">
        <v>38</v>
      </c>
    </row>
    <row r="2059" spans="1:23" x14ac:dyDescent="0.3">
      <c r="A2059" t="s">
        <v>3004</v>
      </c>
      <c r="B2059">
        <v>81</v>
      </c>
      <c r="C2059">
        <v>101</v>
      </c>
      <c r="D2059">
        <v>15408822</v>
      </c>
      <c r="E2059" t="s">
        <v>48</v>
      </c>
      <c r="F2059" t="s">
        <v>44</v>
      </c>
      <c r="L2059" t="s">
        <v>3005</v>
      </c>
      <c r="M2059">
        <v>14147</v>
      </c>
      <c r="N2059">
        <v>92</v>
      </c>
      <c r="O2059" t="s">
        <v>29</v>
      </c>
      <c r="P2059" t="s">
        <v>30</v>
      </c>
      <c r="Q2059" t="s">
        <v>31</v>
      </c>
      <c r="R2059">
        <v>20000000</v>
      </c>
      <c r="S2059">
        <v>2003</v>
      </c>
      <c r="T2059">
        <v>5.6</v>
      </c>
      <c r="U2059">
        <v>1.7</v>
      </c>
      <c r="V2059">
        <v>-4591178</v>
      </c>
      <c r="W2059" t="s">
        <v>38</v>
      </c>
    </row>
    <row r="2060" spans="1:23" x14ac:dyDescent="0.3">
      <c r="A2060" t="s">
        <v>3006</v>
      </c>
      <c r="B2060">
        <v>81</v>
      </c>
      <c r="C2060">
        <v>98</v>
      </c>
      <c r="D2060">
        <v>15464026</v>
      </c>
      <c r="E2060" t="s">
        <v>48</v>
      </c>
      <c r="F2060" t="s">
        <v>44</v>
      </c>
      <c r="L2060" t="s">
        <v>3007</v>
      </c>
      <c r="M2060">
        <v>23076</v>
      </c>
      <c r="N2060">
        <v>158</v>
      </c>
      <c r="O2060" t="s">
        <v>29</v>
      </c>
      <c r="P2060" t="s">
        <v>30</v>
      </c>
      <c r="Q2060" t="s">
        <v>31</v>
      </c>
      <c r="R2060">
        <v>20000000</v>
      </c>
      <c r="S2060">
        <v>2000</v>
      </c>
      <c r="T2060">
        <v>5.3</v>
      </c>
      <c r="U2060">
        <v>1.6</v>
      </c>
      <c r="V2060">
        <v>-4535974</v>
      </c>
      <c r="W2060" t="s">
        <v>38</v>
      </c>
    </row>
    <row r="2061" spans="1:23" x14ac:dyDescent="0.3">
      <c r="A2061" t="s">
        <v>3008</v>
      </c>
      <c r="B2061">
        <v>27</v>
      </c>
      <c r="C2061">
        <v>225</v>
      </c>
      <c r="D2061">
        <v>8000000</v>
      </c>
      <c r="E2061" t="s">
        <v>242</v>
      </c>
      <c r="F2061" t="s">
        <v>55</v>
      </c>
      <c r="G2061" t="s">
        <v>54</v>
      </c>
      <c r="L2061" t="s">
        <v>3009</v>
      </c>
      <c r="M2061">
        <v>6484</v>
      </c>
      <c r="N2061">
        <v>100</v>
      </c>
      <c r="O2061" t="s">
        <v>29</v>
      </c>
      <c r="P2061" t="s">
        <v>30</v>
      </c>
      <c r="Q2061" t="s">
        <v>118</v>
      </c>
      <c r="R2061">
        <v>20000000</v>
      </c>
      <c r="S2061">
        <v>1965</v>
      </c>
      <c r="T2061">
        <v>6.6</v>
      </c>
      <c r="U2061">
        <v>3.8</v>
      </c>
      <c r="V2061">
        <v>-12000000</v>
      </c>
      <c r="W2061" t="s">
        <v>38</v>
      </c>
    </row>
    <row r="2062" spans="1:23" x14ac:dyDescent="0.3">
      <c r="A2062" t="s">
        <v>2278</v>
      </c>
      <c r="B2062">
        <v>111</v>
      </c>
      <c r="C2062">
        <v>88</v>
      </c>
      <c r="D2062">
        <v>14174654</v>
      </c>
      <c r="E2062" t="s">
        <v>48</v>
      </c>
      <c r="L2062" t="s">
        <v>3010</v>
      </c>
      <c r="M2062">
        <v>74945</v>
      </c>
      <c r="N2062">
        <v>359</v>
      </c>
      <c r="O2062" t="s">
        <v>29</v>
      </c>
      <c r="P2062" t="s">
        <v>30</v>
      </c>
      <c r="Q2062" t="s">
        <v>31</v>
      </c>
      <c r="R2062">
        <v>25000000</v>
      </c>
      <c r="S2062">
        <v>2008</v>
      </c>
      <c r="T2062">
        <v>1.9</v>
      </c>
      <c r="U2062">
        <v>1.5</v>
      </c>
      <c r="V2062">
        <v>-10825346</v>
      </c>
      <c r="W2062" t="s">
        <v>38</v>
      </c>
    </row>
    <row r="2063" spans="1:23" x14ac:dyDescent="0.3">
      <c r="A2063" t="s">
        <v>1757</v>
      </c>
      <c r="B2063">
        <v>107</v>
      </c>
      <c r="C2063">
        <v>88</v>
      </c>
      <c r="D2063">
        <v>15988876</v>
      </c>
      <c r="E2063" t="s">
        <v>24</v>
      </c>
      <c r="F2063" t="s">
        <v>56</v>
      </c>
      <c r="G2063" t="s">
        <v>35</v>
      </c>
      <c r="L2063" t="s">
        <v>3011</v>
      </c>
      <c r="M2063">
        <v>26236</v>
      </c>
      <c r="N2063">
        <v>110</v>
      </c>
      <c r="O2063" t="s">
        <v>29</v>
      </c>
      <c r="P2063" t="s">
        <v>30</v>
      </c>
      <c r="Q2063" t="s">
        <v>31</v>
      </c>
      <c r="R2063">
        <v>27000000</v>
      </c>
      <c r="S2063">
        <v>2009</v>
      </c>
      <c r="T2063">
        <v>5.7</v>
      </c>
      <c r="U2063">
        <v>1.5</v>
      </c>
      <c r="V2063">
        <v>-11011124</v>
      </c>
      <c r="W2063" t="s">
        <v>38</v>
      </c>
    </row>
    <row r="2064" spans="1:23" x14ac:dyDescent="0.3">
      <c r="A2064" t="s">
        <v>688</v>
      </c>
      <c r="B2064">
        <v>34</v>
      </c>
      <c r="C2064">
        <v>94</v>
      </c>
      <c r="D2064">
        <v>13801755</v>
      </c>
      <c r="E2064" t="s">
        <v>24</v>
      </c>
      <c r="F2064" t="s">
        <v>48</v>
      </c>
      <c r="G2064" t="s">
        <v>56</v>
      </c>
      <c r="H2064" t="s">
        <v>35</v>
      </c>
      <c r="L2064" t="s">
        <v>3012</v>
      </c>
      <c r="M2064">
        <v>23928</v>
      </c>
      <c r="N2064">
        <v>100</v>
      </c>
      <c r="O2064" t="s">
        <v>29</v>
      </c>
      <c r="P2064" t="s">
        <v>30</v>
      </c>
      <c r="Q2064" t="s">
        <v>52</v>
      </c>
      <c r="R2064">
        <v>20000000</v>
      </c>
      <c r="S2064">
        <v>1997</v>
      </c>
      <c r="T2064">
        <v>6.6</v>
      </c>
      <c r="U2064">
        <v>1.6</v>
      </c>
      <c r="V2064">
        <v>-6198245</v>
      </c>
      <c r="W2064" t="s">
        <v>38</v>
      </c>
    </row>
    <row r="2065" spans="1:23" x14ac:dyDescent="0.3">
      <c r="A2065" t="s">
        <v>3013</v>
      </c>
      <c r="B2065">
        <v>151</v>
      </c>
      <c r="C2065">
        <v>117</v>
      </c>
      <c r="D2065">
        <v>13987482</v>
      </c>
      <c r="E2065" t="s">
        <v>48</v>
      </c>
      <c r="F2065" t="s">
        <v>44</v>
      </c>
      <c r="L2065" t="s">
        <v>3014</v>
      </c>
      <c r="M2065">
        <v>58957</v>
      </c>
      <c r="N2065">
        <v>91</v>
      </c>
      <c r="O2065" t="s">
        <v>29</v>
      </c>
      <c r="P2065" t="s">
        <v>30</v>
      </c>
      <c r="Q2065" t="s">
        <v>213</v>
      </c>
      <c r="R2065">
        <v>20000000</v>
      </c>
      <c r="S2065">
        <v>2011</v>
      </c>
      <c r="T2065">
        <v>6</v>
      </c>
      <c r="U2065">
        <v>2</v>
      </c>
      <c r="V2065">
        <v>-6012518</v>
      </c>
      <c r="W2065" t="s">
        <v>38</v>
      </c>
    </row>
    <row r="2066" spans="1:23" x14ac:dyDescent="0.3">
      <c r="A2066" t="s">
        <v>3015</v>
      </c>
      <c r="B2066">
        <v>289</v>
      </c>
      <c r="C2066">
        <v>95</v>
      </c>
      <c r="D2066">
        <v>14291570</v>
      </c>
      <c r="E2066" t="s">
        <v>24</v>
      </c>
      <c r="F2066" t="s">
        <v>25</v>
      </c>
      <c r="G2066" t="s">
        <v>27</v>
      </c>
      <c r="H2066" t="s">
        <v>35</v>
      </c>
      <c r="L2066" t="s">
        <v>3016</v>
      </c>
      <c r="M2066">
        <v>82082</v>
      </c>
      <c r="N2066">
        <v>236</v>
      </c>
      <c r="O2066" t="s">
        <v>29</v>
      </c>
      <c r="P2066" t="s">
        <v>545</v>
      </c>
      <c r="Q2066" t="s">
        <v>31</v>
      </c>
      <c r="R2066">
        <v>20000000</v>
      </c>
      <c r="S2066">
        <v>2012</v>
      </c>
      <c r="T2066">
        <v>6.1</v>
      </c>
      <c r="U2066">
        <v>1.6</v>
      </c>
      <c r="V2066">
        <v>-5708430</v>
      </c>
      <c r="W2066" t="s">
        <v>38</v>
      </c>
    </row>
    <row r="2067" spans="1:23" x14ac:dyDescent="0.3">
      <c r="A2067" t="s">
        <v>851</v>
      </c>
      <c r="B2067">
        <v>76</v>
      </c>
      <c r="C2067">
        <v>99</v>
      </c>
      <c r="D2067">
        <v>12181484</v>
      </c>
      <c r="E2067" t="s">
        <v>48</v>
      </c>
      <c r="L2067" t="s">
        <v>3017</v>
      </c>
      <c r="M2067">
        <v>26390</v>
      </c>
      <c r="N2067">
        <v>176</v>
      </c>
      <c r="O2067" t="s">
        <v>29</v>
      </c>
      <c r="P2067" t="s">
        <v>30</v>
      </c>
      <c r="Q2067" t="s">
        <v>31</v>
      </c>
      <c r="R2067">
        <v>40000000</v>
      </c>
      <c r="S2067">
        <v>2004</v>
      </c>
      <c r="T2067">
        <v>4.8</v>
      </c>
      <c r="U2067">
        <v>1.6</v>
      </c>
      <c r="V2067">
        <v>-27818516</v>
      </c>
      <c r="W2067" t="s">
        <v>38</v>
      </c>
    </row>
    <row r="2068" spans="1:23" x14ac:dyDescent="0.3">
      <c r="A2068" t="s">
        <v>1227</v>
      </c>
      <c r="B2068">
        <v>150</v>
      </c>
      <c r="C2068">
        <v>96</v>
      </c>
      <c r="D2068">
        <v>13630226</v>
      </c>
      <c r="E2068" t="s">
        <v>24</v>
      </c>
      <c r="F2068" t="s">
        <v>56</v>
      </c>
      <c r="G2068" t="s">
        <v>27</v>
      </c>
      <c r="H2068" t="s">
        <v>35</v>
      </c>
      <c r="L2068" t="s">
        <v>3018</v>
      </c>
      <c r="M2068">
        <v>112516</v>
      </c>
      <c r="N2068">
        <v>223</v>
      </c>
      <c r="O2068" t="s">
        <v>29</v>
      </c>
      <c r="P2068" t="s">
        <v>30</v>
      </c>
      <c r="Q2068" t="s">
        <v>213</v>
      </c>
      <c r="R2068">
        <v>20000000</v>
      </c>
      <c r="S2068">
        <v>2009</v>
      </c>
      <c r="T2068">
        <v>6.2</v>
      </c>
      <c r="U2068">
        <v>1.6</v>
      </c>
      <c r="V2068">
        <v>-6369774</v>
      </c>
      <c r="W2068" t="s">
        <v>38</v>
      </c>
    </row>
    <row r="2069" spans="1:23" x14ac:dyDescent="0.3">
      <c r="A2069" t="s">
        <v>2246</v>
      </c>
      <c r="B2069">
        <v>67</v>
      </c>
      <c r="C2069">
        <v>98</v>
      </c>
      <c r="D2069">
        <v>13383737</v>
      </c>
      <c r="E2069" t="s">
        <v>48</v>
      </c>
      <c r="F2069" t="s">
        <v>56</v>
      </c>
      <c r="L2069" t="s">
        <v>3019</v>
      </c>
      <c r="M2069">
        <v>29385</v>
      </c>
      <c r="N2069">
        <v>86</v>
      </c>
      <c r="O2069" t="s">
        <v>29</v>
      </c>
      <c r="P2069" t="s">
        <v>30</v>
      </c>
      <c r="Q2069" t="s">
        <v>213</v>
      </c>
      <c r="R2069">
        <v>20000000</v>
      </c>
      <c r="S2069">
        <v>1994</v>
      </c>
      <c r="T2069">
        <v>7.5</v>
      </c>
      <c r="U2069">
        <v>1.6</v>
      </c>
      <c r="V2069">
        <v>-6616263</v>
      </c>
      <c r="W2069" t="s">
        <v>38</v>
      </c>
    </row>
    <row r="2070" spans="1:23" x14ac:dyDescent="0.3">
      <c r="A2070" t="s">
        <v>3020</v>
      </c>
      <c r="B2070">
        <v>36</v>
      </c>
      <c r="C2070">
        <v>123</v>
      </c>
      <c r="D2070">
        <v>13391174</v>
      </c>
      <c r="E2070" t="s">
        <v>242</v>
      </c>
      <c r="F2070" t="s">
        <v>55</v>
      </c>
      <c r="G2070" t="s">
        <v>54</v>
      </c>
      <c r="L2070" t="s">
        <v>3021</v>
      </c>
      <c r="M2070">
        <v>5796</v>
      </c>
      <c r="N2070">
        <v>177</v>
      </c>
      <c r="O2070" t="s">
        <v>29</v>
      </c>
      <c r="P2070" t="s">
        <v>30</v>
      </c>
      <c r="Q2070" t="s">
        <v>52</v>
      </c>
      <c r="R2070">
        <v>20000000</v>
      </c>
      <c r="S2070">
        <v>2006</v>
      </c>
      <c r="T2070">
        <v>6.3</v>
      </c>
      <c r="U2070">
        <v>2</v>
      </c>
      <c r="V2070">
        <v>-6608826</v>
      </c>
      <c r="W2070" t="s">
        <v>38</v>
      </c>
    </row>
    <row r="2071" spans="1:23" x14ac:dyDescent="0.3">
      <c r="A2071" t="s">
        <v>361</v>
      </c>
      <c r="B2071">
        <v>149</v>
      </c>
      <c r="C2071">
        <v>101</v>
      </c>
      <c r="D2071">
        <v>12987647</v>
      </c>
      <c r="E2071" t="s">
        <v>55</v>
      </c>
      <c r="F2071" t="s">
        <v>60</v>
      </c>
      <c r="G2071" t="s">
        <v>44</v>
      </c>
      <c r="H2071" t="s">
        <v>35</v>
      </c>
      <c r="I2071" t="s">
        <v>58</v>
      </c>
      <c r="L2071" t="s">
        <v>3022</v>
      </c>
      <c r="M2071">
        <v>24019</v>
      </c>
      <c r="N2071">
        <v>199</v>
      </c>
      <c r="O2071" t="s">
        <v>29</v>
      </c>
      <c r="P2071" t="s">
        <v>37</v>
      </c>
      <c r="Q2071" t="s">
        <v>213</v>
      </c>
      <c r="R2071">
        <v>30000000</v>
      </c>
      <c r="S2071">
        <v>2002</v>
      </c>
      <c r="T2071">
        <v>7.1</v>
      </c>
      <c r="U2071">
        <v>1.7</v>
      </c>
      <c r="V2071">
        <v>-17012353</v>
      </c>
      <c r="W2071" t="s">
        <v>38</v>
      </c>
    </row>
    <row r="2072" spans="1:23" x14ac:dyDescent="0.3">
      <c r="A2072" t="s">
        <v>32</v>
      </c>
      <c r="B2072">
        <v>156</v>
      </c>
      <c r="C2072">
        <v>102</v>
      </c>
      <c r="D2072">
        <v>12469811</v>
      </c>
      <c r="E2072" t="s">
        <v>48</v>
      </c>
      <c r="F2072" t="s">
        <v>55</v>
      </c>
      <c r="L2072" t="s">
        <v>3023</v>
      </c>
      <c r="M2072">
        <v>69172</v>
      </c>
      <c r="N2072">
        <v>316</v>
      </c>
      <c r="O2072" t="s">
        <v>29</v>
      </c>
      <c r="P2072" t="s">
        <v>30</v>
      </c>
      <c r="Q2072" t="s">
        <v>213</v>
      </c>
      <c r="R2072">
        <v>22000000</v>
      </c>
      <c r="S2072">
        <v>2005</v>
      </c>
      <c r="T2072">
        <v>6.6</v>
      </c>
      <c r="U2072">
        <v>1.7</v>
      </c>
      <c r="V2072">
        <v>-9530189</v>
      </c>
      <c r="W2072" t="s">
        <v>38</v>
      </c>
    </row>
    <row r="2073" spans="1:23" x14ac:dyDescent="0.3">
      <c r="A2073" t="s">
        <v>1185</v>
      </c>
      <c r="B2073">
        <v>64</v>
      </c>
      <c r="C2073">
        <v>94</v>
      </c>
      <c r="D2073">
        <v>12398628</v>
      </c>
      <c r="E2073" t="s">
        <v>24</v>
      </c>
      <c r="F2073" t="s">
        <v>56</v>
      </c>
      <c r="G2073" t="s">
        <v>55</v>
      </c>
      <c r="H2073" t="s">
        <v>61</v>
      </c>
      <c r="L2073" t="s">
        <v>3024</v>
      </c>
      <c r="M2073">
        <v>21542</v>
      </c>
      <c r="N2073">
        <v>88</v>
      </c>
      <c r="O2073" t="s">
        <v>29</v>
      </c>
      <c r="P2073" t="s">
        <v>30</v>
      </c>
      <c r="Q2073" t="s">
        <v>213</v>
      </c>
      <c r="R2073">
        <v>20000000</v>
      </c>
      <c r="S2073">
        <v>2002</v>
      </c>
      <c r="T2073">
        <v>6.1</v>
      </c>
      <c r="U2073">
        <v>1.6</v>
      </c>
      <c r="V2073">
        <v>-7601372</v>
      </c>
      <c r="W2073" t="s">
        <v>38</v>
      </c>
    </row>
    <row r="2074" spans="1:23" x14ac:dyDescent="0.3">
      <c r="A2074" t="s">
        <v>1198</v>
      </c>
      <c r="B2074">
        <v>210</v>
      </c>
      <c r="C2074">
        <v>102</v>
      </c>
      <c r="D2074">
        <v>13214030</v>
      </c>
      <c r="E2074" t="s">
        <v>48</v>
      </c>
      <c r="F2074" t="s">
        <v>55</v>
      </c>
      <c r="G2074" t="s">
        <v>26</v>
      </c>
      <c r="H2074" t="s">
        <v>44</v>
      </c>
      <c r="L2074" t="s">
        <v>3025</v>
      </c>
      <c r="M2074">
        <v>60516</v>
      </c>
      <c r="N2074">
        <v>147</v>
      </c>
      <c r="O2074" t="s">
        <v>29</v>
      </c>
      <c r="P2074" t="s">
        <v>30</v>
      </c>
      <c r="Q2074" t="s">
        <v>31</v>
      </c>
      <c r="R2074">
        <v>20000000</v>
      </c>
      <c r="S2074">
        <v>2008</v>
      </c>
      <c r="T2074">
        <v>6.7</v>
      </c>
      <c r="U2074">
        <v>1.7</v>
      </c>
      <c r="V2074">
        <v>-6785970</v>
      </c>
      <c r="W2074" t="s">
        <v>38</v>
      </c>
    </row>
    <row r="2075" spans="1:23" x14ac:dyDescent="0.3">
      <c r="A2075" t="s">
        <v>589</v>
      </c>
      <c r="B2075">
        <v>113</v>
      </c>
      <c r="C2075">
        <v>108</v>
      </c>
      <c r="D2075">
        <v>12232937</v>
      </c>
      <c r="E2075" t="s">
        <v>24</v>
      </c>
      <c r="F2075" t="s">
        <v>56</v>
      </c>
      <c r="G2075" t="s">
        <v>35</v>
      </c>
      <c r="L2075" t="s">
        <v>3026</v>
      </c>
      <c r="M2075">
        <v>22823</v>
      </c>
      <c r="N2075">
        <v>113</v>
      </c>
      <c r="O2075" t="s">
        <v>29</v>
      </c>
      <c r="P2075" t="s">
        <v>30</v>
      </c>
      <c r="Q2075" t="s">
        <v>31</v>
      </c>
      <c r="R2075">
        <v>22000000</v>
      </c>
      <c r="S2075">
        <v>2009</v>
      </c>
      <c r="T2075">
        <v>5.6</v>
      </c>
      <c r="U2075">
        <v>1.8</v>
      </c>
      <c r="V2075">
        <v>-9767063</v>
      </c>
      <c r="W2075" t="s">
        <v>38</v>
      </c>
    </row>
    <row r="2076" spans="1:23" x14ac:dyDescent="0.3">
      <c r="A2076" t="s">
        <v>194</v>
      </c>
      <c r="B2076">
        <v>390</v>
      </c>
      <c r="C2076">
        <v>116</v>
      </c>
      <c r="D2076">
        <v>12134420</v>
      </c>
      <c r="E2076" t="s">
        <v>55</v>
      </c>
      <c r="F2076" t="s">
        <v>26</v>
      </c>
      <c r="G2076" t="s">
        <v>57</v>
      </c>
      <c r="H2076" t="s">
        <v>60</v>
      </c>
      <c r="L2076" t="s">
        <v>3027</v>
      </c>
      <c r="M2076">
        <v>92237</v>
      </c>
      <c r="N2076">
        <v>366</v>
      </c>
      <c r="O2076" t="s">
        <v>29</v>
      </c>
      <c r="P2076" t="s">
        <v>37</v>
      </c>
      <c r="Q2076" t="s">
        <v>213</v>
      </c>
      <c r="R2076">
        <v>20000000</v>
      </c>
      <c r="S2076">
        <v>2010</v>
      </c>
      <c r="T2076">
        <v>7.2</v>
      </c>
      <c r="U2076">
        <v>1.9</v>
      </c>
      <c r="V2076">
        <v>-7865580</v>
      </c>
      <c r="W2076" t="s">
        <v>38</v>
      </c>
    </row>
    <row r="2077" spans="1:23" x14ac:dyDescent="0.3">
      <c r="A2077" t="s">
        <v>3028</v>
      </c>
      <c r="B2077">
        <v>5</v>
      </c>
      <c r="C2077">
        <v>93</v>
      </c>
      <c r="D2077">
        <v>11784000</v>
      </c>
      <c r="E2077" t="s">
        <v>24</v>
      </c>
      <c r="F2077" t="s">
        <v>48</v>
      </c>
      <c r="G2077" t="s">
        <v>49</v>
      </c>
      <c r="L2077" t="s">
        <v>3029</v>
      </c>
      <c r="M2077">
        <v>6701</v>
      </c>
      <c r="N2077">
        <v>26</v>
      </c>
      <c r="O2077" t="s">
        <v>29</v>
      </c>
      <c r="P2077" t="s">
        <v>30</v>
      </c>
      <c r="Q2077" t="s">
        <v>52</v>
      </c>
      <c r="R2077">
        <v>20000000</v>
      </c>
      <c r="S2077">
        <v>1994</v>
      </c>
      <c r="T2077">
        <v>4.3</v>
      </c>
      <c r="U2077">
        <v>1.6</v>
      </c>
      <c r="V2077">
        <v>-8216000</v>
      </c>
      <c r="W2077" t="s">
        <v>38</v>
      </c>
    </row>
    <row r="2078" spans="1:23" x14ac:dyDescent="0.3">
      <c r="A2078" t="s">
        <v>451</v>
      </c>
      <c r="B2078">
        <v>248</v>
      </c>
      <c r="C2078">
        <v>102</v>
      </c>
      <c r="D2078">
        <v>11169531</v>
      </c>
      <c r="E2078" t="s">
        <v>48</v>
      </c>
      <c r="L2078" t="s">
        <v>3030</v>
      </c>
      <c r="M2078">
        <v>79855</v>
      </c>
      <c r="N2078">
        <v>235</v>
      </c>
      <c r="O2078" t="s">
        <v>29</v>
      </c>
      <c r="P2078" t="s">
        <v>37</v>
      </c>
      <c r="Q2078" t="s">
        <v>31</v>
      </c>
      <c r="R2078">
        <v>20000000</v>
      </c>
      <c r="S2078">
        <v>2008</v>
      </c>
      <c r="T2078">
        <v>6.4</v>
      </c>
      <c r="U2078">
        <v>1.7</v>
      </c>
      <c r="V2078">
        <v>-8830469</v>
      </c>
      <c r="W2078" t="s">
        <v>38</v>
      </c>
    </row>
    <row r="2079" spans="1:23" x14ac:dyDescent="0.3">
      <c r="A2079" t="s">
        <v>1529</v>
      </c>
      <c r="B2079">
        <v>137</v>
      </c>
      <c r="C2079">
        <v>103</v>
      </c>
      <c r="D2079">
        <v>11034436</v>
      </c>
      <c r="E2079" t="s">
        <v>48</v>
      </c>
      <c r="F2079" t="s">
        <v>55</v>
      </c>
      <c r="G2079" t="s">
        <v>59</v>
      </c>
      <c r="H2079" t="s">
        <v>58</v>
      </c>
      <c r="L2079" t="s">
        <v>3031</v>
      </c>
      <c r="M2079">
        <v>13505</v>
      </c>
      <c r="N2079">
        <v>180</v>
      </c>
      <c r="O2079" t="s">
        <v>29</v>
      </c>
      <c r="P2079" t="s">
        <v>37</v>
      </c>
      <c r="Q2079" t="s">
        <v>213</v>
      </c>
      <c r="R2079">
        <v>20000000</v>
      </c>
      <c r="S2079">
        <v>2005</v>
      </c>
      <c r="T2079">
        <v>7.1</v>
      </c>
      <c r="U2079">
        <v>1.7</v>
      </c>
      <c r="V2079">
        <v>-8965564</v>
      </c>
      <c r="W2079" t="s">
        <v>38</v>
      </c>
    </row>
    <row r="2080" spans="1:23" x14ac:dyDescent="0.3">
      <c r="A2080" t="s">
        <v>2686</v>
      </c>
      <c r="B2080">
        <v>214</v>
      </c>
      <c r="C2080">
        <v>115</v>
      </c>
      <c r="D2080">
        <v>12626905</v>
      </c>
      <c r="E2080" t="s">
        <v>24</v>
      </c>
      <c r="F2080" t="s">
        <v>56</v>
      </c>
      <c r="G2080" t="s">
        <v>55</v>
      </c>
      <c r="H2080" t="s">
        <v>35</v>
      </c>
      <c r="L2080" t="s">
        <v>3032</v>
      </c>
      <c r="M2080">
        <v>32567</v>
      </c>
      <c r="N2080">
        <v>106</v>
      </c>
      <c r="O2080" t="s">
        <v>29</v>
      </c>
      <c r="P2080" t="s">
        <v>30</v>
      </c>
      <c r="Q2080" t="s">
        <v>213</v>
      </c>
      <c r="R2080">
        <v>20000000</v>
      </c>
      <c r="S2080">
        <v>2016</v>
      </c>
      <c r="T2080">
        <v>6.3</v>
      </c>
      <c r="U2080">
        <v>1.9</v>
      </c>
      <c r="V2080">
        <v>-7373095</v>
      </c>
      <c r="W2080" t="s">
        <v>38</v>
      </c>
    </row>
    <row r="2081" spans="1:23" x14ac:dyDescent="0.3">
      <c r="A2081" t="s">
        <v>2246</v>
      </c>
      <c r="B2081">
        <v>104</v>
      </c>
      <c r="C2081">
        <v>96</v>
      </c>
      <c r="D2081">
        <v>10569071</v>
      </c>
      <c r="E2081" t="s">
        <v>48</v>
      </c>
      <c r="L2081" t="s">
        <v>3033</v>
      </c>
      <c r="M2081">
        <v>35586</v>
      </c>
      <c r="N2081">
        <v>131</v>
      </c>
      <c r="O2081" t="s">
        <v>29</v>
      </c>
      <c r="P2081" t="s">
        <v>30</v>
      </c>
      <c r="Q2081" t="s">
        <v>213</v>
      </c>
      <c r="R2081">
        <v>20000000</v>
      </c>
      <c r="S2081">
        <v>1997</v>
      </c>
      <c r="T2081">
        <v>7.4</v>
      </c>
      <c r="U2081">
        <v>1.6</v>
      </c>
      <c r="V2081">
        <v>-9430929</v>
      </c>
      <c r="W2081" t="s">
        <v>38</v>
      </c>
    </row>
    <row r="2082" spans="1:23" x14ac:dyDescent="0.3">
      <c r="A2082" t="s">
        <v>3034</v>
      </c>
      <c r="B2082">
        <v>81</v>
      </c>
      <c r="C2082">
        <v>98</v>
      </c>
      <c r="D2082">
        <v>10544143</v>
      </c>
      <c r="E2082" t="s">
        <v>48</v>
      </c>
      <c r="F2082" t="s">
        <v>44</v>
      </c>
      <c r="L2082" t="s">
        <v>3035</v>
      </c>
      <c r="M2082">
        <v>16372</v>
      </c>
      <c r="N2082">
        <v>121</v>
      </c>
      <c r="O2082" t="s">
        <v>29</v>
      </c>
      <c r="P2082" t="s">
        <v>143</v>
      </c>
      <c r="Q2082" t="s">
        <v>31</v>
      </c>
      <c r="R2082">
        <v>20000000</v>
      </c>
      <c r="S2082">
        <v>1999</v>
      </c>
      <c r="T2082">
        <v>6.1</v>
      </c>
      <c r="U2082">
        <v>1.6</v>
      </c>
      <c r="V2082">
        <v>-9455857</v>
      </c>
      <c r="W2082" t="s">
        <v>38</v>
      </c>
    </row>
    <row r="2083" spans="1:23" x14ac:dyDescent="0.3">
      <c r="A2083" t="s">
        <v>2624</v>
      </c>
      <c r="B2083">
        <v>175</v>
      </c>
      <c r="C2083">
        <v>101</v>
      </c>
      <c r="D2083">
        <v>13650738</v>
      </c>
      <c r="E2083" t="s">
        <v>48</v>
      </c>
      <c r="F2083" t="s">
        <v>55</v>
      </c>
      <c r="L2083" t="s">
        <v>3036</v>
      </c>
      <c r="M2083">
        <v>61360</v>
      </c>
      <c r="N2083">
        <v>129</v>
      </c>
      <c r="O2083" t="s">
        <v>29</v>
      </c>
      <c r="P2083" t="s">
        <v>30</v>
      </c>
      <c r="Q2083" t="s">
        <v>213</v>
      </c>
      <c r="R2083">
        <v>20000000</v>
      </c>
      <c r="S2083">
        <v>2015</v>
      </c>
      <c r="T2083">
        <v>6.6</v>
      </c>
      <c r="U2083">
        <v>1.7</v>
      </c>
      <c r="V2083">
        <v>-6349262</v>
      </c>
      <c r="W2083" t="s">
        <v>38</v>
      </c>
    </row>
    <row r="2084" spans="1:23" x14ac:dyDescent="0.3">
      <c r="A2084" t="s">
        <v>1367</v>
      </c>
      <c r="B2084">
        <v>20</v>
      </c>
      <c r="C2084">
        <v>106</v>
      </c>
      <c r="D2084">
        <v>10555348</v>
      </c>
      <c r="E2084" t="s">
        <v>48</v>
      </c>
      <c r="F2084" t="s">
        <v>56</v>
      </c>
      <c r="L2084" t="s">
        <v>3037</v>
      </c>
      <c r="M2084">
        <v>17349</v>
      </c>
      <c r="N2084">
        <v>42</v>
      </c>
      <c r="O2084" t="s">
        <v>29</v>
      </c>
      <c r="P2084" t="s">
        <v>30</v>
      </c>
      <c r="Q2084" t="s">
        <v>31</v>
      </c>
      <c r="R2084">
        <v>20000000</v>
      </c>
      <c r="S2084">
        <v>1989</v>
      </c>
      <c r="T2084">
        <v>6</v>
      </c>
      <c r="U2084">
        <v>1.8</v>
      </c>
      <c r="V2084">
        <v>-9444652</v>
      </c>
      <c r="W2084" t="s">
        <v>38</v>
      </c>
    </row>
    <row r="2085" spans="1:23" x14ac:dyDescent="0.3">
      <c r="A2085" t="s">
        <v>2246</v>
      </c>
      <c r="B2085">
        <v>69</v>
      </c>
      <c r="C2085">
        <v>101</v>
      </c>
      <c r="D2085">
        <v>9714482</v>
      </c>
      <c r="E2085" t="s">
        <v>48</v>
      </c>
      <c r="F2085" t="s">
        <v>50</v>
      </c>
      <c r="G2085" t="s">
        <v>44</v>
      </c>
      <c r="L2085" t="s">
        <v>3038</v>
      </c>
      <c r="M2085">
        <v>30083</v>
      </c>
      <c r="N2085">
        <v>140</v>
      </c>
      <c r="O2085" t="s">
        <v>29</v>
      </c>
      <c r="P2085" t="s">
        <v>30</v>
      </c>
      <c r="Q2085" t="s">
        <v>213</v>
      </c>
      <c r="R2085">
        <v>20000000</v>
      </c>
      <c r="S2085">
        <v>1996</v>
      </c>
      <c r="T2085">
        <v>6.8</v>
      </c>
      <c r="U2085">
        <v>1.7</v>
      </c>
      <c r="V2085">
        <v>-10285518</v>
      </c>
      <c r="W2085" t="s">
        <v>38</v>
      </c>
    </row>
    <row r="2086" spans="1:23" x14ac:dyDescent="0.3">
      <c r="A2086" t="s">
        <v>134</v>
      </c>
      <c r="B2086">
        <v>166</v>
      </c>
      <c r="C2086">
        <v>111</v>
      </c>
      <c r="D2086">
        <v>9525276</v>
      </c>
      <c r="E2086" t="s">
        <v>24</v>
      </c>
      <c r="F2086" t="s">
        <v>56</v>
      </c>
      <c r="G2086" t="s">
        <v>35</v>
      </c>
      <c r="L2086" t="s">
        <v>3039</v>
      </c>
      <c r="M2086">
        <v>60156</v>
      </c>
      <c r="N2086">
        <v>299</v>
      </c>
      <c r="O2086" t="s">
        <v>29</v>
      </c>
      <c r="P2086" t="s">
        <v>30</v>
      </c>
      <c r="Q2086" t="s">
        <v>213</v>
      </c>
      <c r="R2086">
        <v>20000000</v>
      </c>
      <c r="S2086">
        <v>2007</v>
      </c>
      <c r="T2086">
        <v>6.8</v>
      </c>
      <c r="U2086">
        <v>1.8</v>
      </c>
      <c r="V2086">
        <v>-10474724</v>
      </c>
      <c r="W2086" t="s">
        <v>38</v>
      </c>
    </row>
    <row r="2087" spans="1:23" x14ac:dyDescent="0.3">
      <c r="A2087" t="s">
        <v>1927</v>
      </c>
      <c r="B2087">
        <v>160</v>
      </c>
      <c r="C2087">
        <v>99</v>
      </c>
      <c r="D2087">
        <v>8855646</v>
      </c>
      <c r="E2087" t="s">
        <v>25</v>
      </c>
      <c r="F2087" t="s">
        <v>55</v>
      </c>
      <c r="L2087" t="s">
        <v>3040</v>
      </c>
      <c r="M2087">
        <v>49855</v>
      </c>
      <c r="N2087">
        <v>117</v>
      </c>
      <c r="O2087" t="s">
        <v>29</v>
      </c>
      <c r="P2087" t="s">
        <v>30</v>
      </c>
      <c r="Q2087" t="s">
        <v>31</v>
      </c>
      <c r="R2087">
        <v>21000000</v>
      </c>
      <c r="S2087">
        <v>2009</v>
      </c>
      <c r="T2087">
        <v>7.2</v>
      </c>
      <c r="U2087">
        <v>1.6</v>
      </c>
      <c r="V2087">
        <v>-12144354</v>
      </c>
      <c r="W2087" t="s">
        <v>38</v>
      </c>
    </row>
    <row r="2088" spans="1:23" x14ac:dyDescent="0.3">
      <c r="A2088" t="s">
        <v>3041</v>
      </c>
      <c r="B2088">
        <v>32</v>
      </c>
      <c r="C2088">
        <v>88</v>
      </c>
      <c r="D2088">
        <v>9109322</v>
      </c>
      <c r="E2088" t="s">
        <v>48</v>
      </c>
      <c r="F2088" t="s">
        <v>49</v>
      </c>
      <c r="G2088" t="s">
        <v>27</v>
      </c>
      <c r="L2088" t="s">
        <v>3042</v>
      </c>
      <c r="M2088">
        <v>25371</v>
      </c>
      <c r="N2088">
        <v>129</v>
      </c>
      <c r="O2088" t="s">
        <v>29</v>
      </c>
      <c r="P2088" t="s">
        <v>244</v>
      </c>
      <c r="Q2088" t="s">
        <v>52</v>
      </c>
      <c r="R2088">
        <v>20000000</v>
      </c>
      <c r="S2088">
        <v>2004</v>
      </c>
      <c r="T2088">
        <v>1.9</v>
      </c>
      <c r="U2088">
        <v>1.5</v>
      </c>
      <c r="V2088">
        <v>-10890678</v>
      </c>
      <c r="W2088" t="s">
        <v>38</v>
      </c>
    </row>
    <row r="2089" spans="1:23" x14ac:dyDescent="0.3">
      <c r="A2089" t="s">
        <v>735</v>
      </c>
      <c r="B2089">
        <v>72</v>
      </c>
      <c r="C2089">
        <v>83</v>
      </c>
      <c r="D2089">
        <v>8326035</v>
      </c>
      <c r="E2089" t="s">
        <v>24</v>
      </c>
      <c r="F2089" t="s">
        <v>48</v>
      </c>
      <c r="G2089" t="s">
        <v>56</v>
      </c>
      <c r="L2089" t="s">
        <v>3043</v>
      </c>
      <c r="M2089">
        <v>21933</v>
      </c>
      <c r="N2089">
        <v>76</v>
      </c>
      <c r="O2089" t="s">
        <v>29</v>
      </c>
      <c r="P2089" t="s">
        <v>244</v>
      </c>
      <c r="Q2089" t="s">
        <v>31</v>
      </c>
      <c r="R2089">
        <v>33000000</v>
      </c>
      <c r="S2089">
        <v>2005</v>
      </c>
      <c r="T2089">
        <v>5.5</v>
      </c>
      <c r="U2089">
        <v>1.4</v>
      </c>
      <c r="V2089">
        <v>-24673965</v>
      </c>
      <c r="W2089" t="s">
        <v>38</v>
      </c>
    </row>
    <row r="2090" spans="1:23" x14ac:dyDescent="0.3">
      <c r="A2090" t="s">
        <v>735</v>
      </c>
      <c r="B2090">
        <v>53</v>
      </c>
      <c r="C2090">
        <v>91</v>
      </c>
      <c r="D2090">
        <v>8104069</v>
      </c>
      <c r="E2090" t="s">
        <v>24</v>
      </c>
      <c r="F2090" t="s">
        <v>48</v>
      </c>
      <c r="G2090" t="s">
        <v>56</v>
      </c>
      <c r="L2090" t="s">
        <v>3044</v>
      </c>
      <c r="M2090">
        <v>9785</v>
      </c>
      <c r="N2090">
        <v>26</v>
      </c>
      <c r="O2090" t="s">
        <v>29</v>
      </c>
      <c r="P2090" t="s">
        <v>30</v>
      </c>
      <c r="Q2090" t="s">
        <v>31</v>
      </c>
      <c r="R2090">
        <v>20000000</v>
      </c>
      <c r="S2090">
        <v>2007</v>
      </c>
      <c r="T2090">
        <v>4.5</v>
      </c>
      <c r="U2090">
        <v>1.5</v>
      </c>
      <c r="V2090">
        <v>-11895931</v>
      </c>
      <c r="W2090" t="s">
        <v>38</v>
      </c>
    </row>
    <row r="2091" spans="1:23" x14ac:dyDescent="0.3">
      <c r="A2091" t="s">
        <v>993</v>
      </c>
      <c r="B2091">
        <v>76</v>
      </c>
      <c r="C2091">
        <v>108</v>
      </c>
      <c r="D2091">
        <v>8054280</v>
      </c>
      <c r="E2091" t="s">
        <v>48</v>
      </c>
      <c r="F2091" t="s">
        <v>56</v>
      </c>
      <c r="G2091" t="s">
        <v>59</v>
      </c>
      <c r="L2091" t="s">
        <v>3045</v>
      </c>
      <c r="M2091">
        <v>6838</v>
      </c>
      <c r="N2091">
        <v>117</v>
      </c>
      <c r="O2091" t="s">
        <v>29</v>
      </c>
      <c r="P2091" t="s">
        <v>30</v>
      </c>
      <c r="Q2091" t="s">
        <v>31</v>
      </c>
      <c r="R2091">
        <v>20000000</v>
      </c>
      <c r="S2091">
        <v>2004</v>
      </c>
      <c r="T2091">
        <v>6.3</v>
      </c>
      <c r="U2091">
        <v>1.8</v>
      </c>
      <c r="V2091">
        <v>-11945720</v>
      </c>
      <c r="W2091" t="s">
        <v>38</v>
      </c>
    </row>
    <row r="2092" spans="1:23" x14ac:dyDescent="0.3">
      <c r="A2092" t="s">
        <v>1919</v>
      </c>
      <c r="B2092">
        <v>401</v>
      </c>
      <c r="C2092">
        <v>148</v>
      </c>
      <c r="D2092">
        <v>8093318</v>
      </c>
      <c r="E2092" t="s">
        <v>48</v>
      </c>
      <c r="F2092" t="s">
        <v>56</v>
      </c>
      <c r="G2092" t="s">
        <v>55</v>
      </c>
      <c r="H2092" t="s">
        <v>60</v>
      </c>
      <c r="I2092" t="s">
        <v>44</v>
      </c>
      <c r="L2092" t="s">
        <v>3046</v>
      </c>
      <c r="M2092">
        <v>61935</v>
      </c>
      <c r="N2092">
        <v>242</v>
      </c>
      <c r="O2092" t="s">
        <v>29</v>
      </c>
      <c r="P2092" t="s">
        <v>30</v>
      </c>
      <c r="Q2092" t="s">
        <v>213</v>
      </c>
      <c r="R2092">
        <v>20000000</v>
      </c>
      <c r="S2092">
        <v>2014</v>
      </c>
      <c r="T2092">
        <v>6.7</v>
      </c>
      <c r="U2092">
        <v>2.5</v>
      </c>
      <c r="V2092">
        <v>-11906682</v>
      </c>
      <c r="W2092" t="s">
        <v>38</v>
      </c>
    </row>
    <row r="2093" spans="1:23" x14ac:dyDescent="0.3">
      <c r="A2093" t="s">
        <v>3047</v>
      </c>
      <c r="B2093">
        <v>31</v>
      </c>
      <c r="C2093">
        <v>77</v>
      </c>
      <c r="D2093">
        <v>7382993</v>
      </c>
      <c r="E2093" t="s">
        <v>25</v>
      </c>
      <c r="F2093" t="s">
        <v>47</v>
      </c>
      <c r="G2093" t="s">
        <v>48</v>
      </c>
      <c r="H2093" t="s">
        <v>49</v>
      </c>
      <c r="I2093" t="s">
        <v>26</v>
      </c>
      <c r="L2093" t="s">
        <v>3048</v>
      </c>
      <c r="M2093">
        <v>3851</v>
      </c>
      <c r="N2093">
        <v>114</v>
      </c>
      <c r="O2093" t="s">
        <v>29</v>
      </c>
      <c r="P2093" t="s">
        <v>30</v>
      </c>
      <c r="Q2093" t="s">
        <v>118</v>
      </c>
      <c r="R2093">
        <v>20000000</v>
      </c>
      <c r="S2093">
        <v>2006</v>
      </c>
      <c r="T2093">
        <v>2.8</v>
      </c>
      <c r="U2093">
        <v>1.3</v>
      </c>
      <c r="V2093">
        <v>-12617007</v>
      </c>
      <c r="W2093" t="s">
        <v>38</v>
      </c>
    </row>
    <row r="2094" spans="1:23" x14ac:dyDescent="0.3">
      <c r="A2094" t="s">
        <v>3049</v>
      </c>
      <c r="B2094">
        <v>65</v>
      </c>
      <c r="C2094">
        <v>110</v>
      </c>
      <c r="D2094">
        <v>8888355</v>
      </c>
      <c r="E2094" t="s">
        <v>55</v>
      </c>
      <c r="F2094" t="s">
        <v>59</v>
      </c>
      <c r="L2094" t="s">
        <v>3050</v>
      </c>
      <c r="M2094">
        <v>7894</v>
      </c>
      <c r="N2094">
        <v>25</v>
      </c>
      <c r="O2094" t="s">
        <v>29</v>
      </c>
      <c r="P2094" t="s">
        <v>30</v>
      </c>
      <c r="Q2094" t="s">
        <v>31</v>
      </c>
      <c r="R2094">
        <v>20000000</v>
      </c>
      <c r="S2094">
        <v>2013</v>
      </c>
      <c r="T2094">
        <v>5</v>
      </c>
      <c r="U2094">
        <v>1.8</v>
      </c>
      <c r="V2094">
        <v>-11111645</v>
      </c>
      <c r="W2094" t="s">
        <v>38</v>
      </c>
    </row>
    <row r="2095" spans="1:23" x14ac:dyDescent="0.3">
      <c r="A2095" t="s">
        <v>1543</v>
      </c>
      <c r="B2095">
        <v>45</v>
      </c>
      <c r="C2095">
        <v>83</v>
      </c>
      <c r="D2095">
        <v>7001720</v>
      </c>
      <c r="E2095" t="s">
        <v>48</v>
      </c>
      <c r="F2095" t="s">
        <v>26</v>
      </c>
      <c r="L2095" t="s">
        <v>3051</v>
      </c>
      <c r="M2095">
        <v>8560</v>
      </c>
      <c r="N2095">
        <v>205</v>
      </c>
      <c r="O2095" t="s">
        <v>29</v>
      </c>
      <c r="P2095" t="s">
        <v>30</v>
      </c>
      <c r="Q2095" t="s">
        <v>31</v>
      </c>
      <c r="R2095">
        <v>12000000</v>
      </c>
      <c r="S2095">
        <v>2008</v>
      </c>
      <c r="T2095">
        <v>4.3</v>
      </c>
      <c r="U2095">
        <v>1.4</v>
      </c>
      <c r="V2095">
        <v>-4998280</v>
      </c>
      <c r="W2095" t="s">
        <v>38</v>
      </c>
    </row>
    <row r="2096" spans="1:23" x14ac:dyDescent="0.3">
      <c r="A2096" t="s">
        <v>1325</v>
      </c>
      <c r="B2096">
        <v>260</v>
      </c>
      <c r="C2096">
        <v>107</v>
      </c>
      <c r="D2096">
        <v>7268659</v>
      </c>
      <c r="E2096" t="s">
        <v>24</v>
      </c>
      <c r="F2096" t="s">
        <v>48</v>
      </c>
      <c r="G2096" t="s">
        <v>56</v>
      </c>
      <c r="H2096" t="s">
        <v>35</v>
      </c>
      <c r="L2096" t="s">
        <v>3052</v>
      </c>
      <c r="M2096">
        <v>59248</v>
      </c>
      <c r="N2096">
        <v>164</v>
      </c>
      <c r="O2096" t="s">
        <v>29</v>
      </c>
      <c r="P2096" t="s">
        <v>3053</v>
      </c>
      <c r="Q2096" t="s">
        <v>213</v>
      </c>
      <c r="R2096">
        <v>20000000</v>
      </c>
      <c r="S2096">
        <v>2013</v>
      </c>
      <c r="T2096">
        <v>5.6</v>
      </c>
      <c r="U2096">
        <v>1.8</v>
      </c>
      <c r="V2096">
        <v>-12731341</v>
      </c>
      <c r="W2096" t="s">
        <v>38</v>
      </c>
    </row>
    <row r="2097" spans="1:23" x14ac:dyDescent="0.3">
      <c r="A2097" t="s">
        <v>3054</v>
      </c>
      <c r="B2097">
        <v>129</v>
      </c>
      <c r="C2097">
        <v>100</v>
      </c>
      <c r="D2097">
        <v>6852144</v>
      </c>
      <c r="E2097" t="s">
        <v>55</v>
      </c>
      <c r="F2097" t="s">
        <v>57</v>
      </c>
      <c r="G2097" t="s">
        <v>27</v>
      </c>
      <c r="H2097" t="s">
        <v>35</v>
      </c>
      <c r="L2097" t="s">
        <v>3055</v>
      </c>
      <c r="M2097">
        <v>15169</v>
      </c>
      <c r="N2097">
        <v>213</v>
      </c>
      <c r="O2097" t="s">
        <v>29</v>
      </c>
      <c r="P2097" t="s">
        <v>115</v>
      </c>
      <c r="Q2097" t="s">
        <v>31</v>
      </c>
      <c r="R2097">
        <v>22000000</v>
      </c>
      <c r="S2097">
        <v>2003</v>
      </c>
      <c r="T2097">
        <v>6.2</v>
      </c>
      <c r="U2097">
        <v>1.7</v>
      </c>
      <c r="V2097">
        <v>-15147856</v>
      </c>
      <c r="W2097" t="s">
        <v>38</v>
      </c>
    </row>
    <row r="2098" spans="1:23" x14ac:dyDescent="0.3">
      <c r="A2098" t="s">
        <v>2592</v>
      </c>
      <c r="B2098">
        <v>58</v>
      </c>
      <c r="C2098">
        <v>87</v>
      </c>
      <c r="D2098">
        <v>6563357</v>
      </c>
      <c r="E2098" t="s">
        <v>25</v>
      </c>
      <c r="F2098" t="s">
        <v>48</v>
      </c>
      <c r="L2098" t="s">
        <v>3056</v>
      </c>
      <c r="M2098">
        <v>18571</v>
      </c>
      <c r="N2098">
        <v>120</v>
      </c>
      <c r="O2098" t="s">
        <v>29</v>
      </c>
      <c r="P2098" t="s">
        <v>30</v>
      </c>
      <c r="Q2098" t="s">
        <v>213</v>
      </c>
      <c r="R2098">
        <v>20000000</v>
      </c>
      <c r="S2098">
        <v>2008</v>
      </c>
      <c r="T2098">
        <v>5.3</v>
      </c>
      <c r="U2098">
        <v>1.4</v>
      </c>
      <c r="V2098">
        <v>-13436643</v>
      </c>
      <c r="W2098" t="s">
        <v>38</v>
      </c>
    </row>
    <row r="2099" spans="1:23" x14ac:dyDescent="0.3">
      <c r="A2099" t="s">
        <v>3057</v>
      </c>
      <c r="B2099">
        <v>103</v>
      </c>
      <c r="C2099">
        <v>154</v>
      </c>
      <c r="D2099">
        <v>6201757</v>
      </c>
      <c r="E2099" t="s">
        <v>242</v>
      </c>
      <c r="F2099" t="s">
        <v>48</v>
      </c>
      <c r="G2099" t="s">
        <v>55</v>
      </c>
      <c r="H2099" t="s">
        <v>54</v>
      </c>
      <c r="I2099" t="s">
        <v>59</v>
      </c>
      <c r="J2099" t="s">
        <v>50</v>
      </c>
      <c r="L2099" t="s">
        <v>3058</v>
      </c>
      <c r="M2099">
        <v>10037</v>
      </c>
      <c r="N2099">
        <v>202</v>
      </c>
      <c r="O2099" t="s">
        <v>29</v>
      </c>
      <c r="P2099" t="s">
        <v>37</v>
      </c>
      <c r="Q2099" t="s">
        <v>213</v>
      </c>
      <c r="R2099">
        <v>10000000</v>
      </c>
      <c r="S2099">
        <v>1999</v>
      </c>
      <c r="T2099">
        <v>7.4</v>
      </c>
      <c r="U2099">
        <v>2.6</v>
      </c>
      <c r="V2099">
        <v>-3798243</v>
      </c>
      <c r="W2099" t="s">
        <v>38</v>
      </c>
    </row>
    <row r="2100" spans="1:23" x14ac:dyDescent="0.3">
      <c r="A2100" t="s">
        <v>3059</v>
      </c>
      <c r="B2100">
        <v>45</v>
      </c>
      <c r="C2100">
        <v>106</v>
      </c>
      <c r="D2100">
        <v>6420319</v>
      </c>
      <c r="E2100" t="s">
        <v>55</v>
      </c>
      <c r="F2100" t="s">
        <v>58</v>
      </c>
      <c r="L2100" t="s">
        <v>3060</v>
      </c>
      <c r="M2100">
        <v>15978</v>
      </c>
      <c r="N2100">
        <v>122</v>
      </c>
      <c r="O2100" t="s">
        <v>29</v>
      </c>
      <c r="P2100" t="s">
        <v>3061</v>
      </c>
      <c r="Q2100" t="s">
        <v>31</v>
      </c>
      <c r="R2100">
        <v>20000000</v>
      </c>
      <c r="S2100">
        <v>2015</v>
      </c>
      <c r="T2100">
        <v>7.4</v>
      </c>
      <c r="U2100">
        <v>1.8</v>
      </c>
      <c r="V2100">
        <v>-13579681</v>
      </c>
      <c r="W2100" t="s">
        <v>38</v>
      </c>
    </row>
    <row r="2101" spans="1:23" x14ac:dyDescent="0.3">
      <c r="A2101" t="s">
        <v>1471</v>
      </c>
      <c r="B2101">
        <v>345</v>
      </c>
      <c r="C2101">
        <v>99</v>
      </c>
      <c r="D2101">
        <v>5702083</v>
      </c>
      <c r="E2101" t="s">
        <v>242</v>
      </c>
      <c r="F2101" t="s">
        <v>55</v>
      </c>
      <c r="G2101" t="s">
        <v>35</v>
      </c>
      <c r="L2101" t="s">
        <v>3062</v>
      </c>
      <c r="M2101">
        <v>80617</v>
      </c>
      <c r="N2101">
        <v>190</v>
      </c>
      <c r="O2101" t="s">
        <v>29</v>
      </c>
      <c r="P2101" t="s">
        <v>37</v>
      </c>
      <c r="Q2101" t="s">
        <v>213</v>
      </c>
      <c r="R2101">
        <v>15000000</v>
      </c>
      <c r="S2101">
        <v>2011</v>
      </c>
      <c r="T2101">
        <v>6.5</v>
      </c>
      <c r="U2101">
        <v>1.6</v>
      </c>
      <c r="V2101">
        <v>-9297917</v>
      </c>
      <c r="W2101" t="s">
        <v>38</v>
      </c>
    </row>
    <row r="2102" spans="1:23" x14ac:dyDescent="0.3">
      <c r="A2102" t="s">
        <v>2478</v>
      </c>
      <c r="B2102">
        <v>232</v>
      </c>
      <c r="C2102">
        <v>100</v>
      </c>
      <c r="D2102">
        <v>5480996</v>
      </c>
      <c r="E2102" t="s">
        <v>47</v>
      </c>
      <c r="F2102" t="s">
        <v>55</v>
      </c>
      <c r="G2102" t="s">
        <v>60</v>
      </c>
      <c r="H2102" t="s">
        <v>27</v>
      </c>
      <c r="I2102" t="s">
        <v>35</v>
      </c>
      <c r="L2102" t="s">
        <v>3063</v>
      </c>
      <c r="M2102">
        <v>89383</v>
      </c>
      <c r="N2102">
        <v>293</v>
      </c>
      <c r="O2102" t="s">
        <v>29</v>
      </c>
      <c r="P2102" t="s">
        <v>30</v>
      </c>
      <c r="Q2102" t="s">
        <v>213</v>
      </c>
      <c r="R2102">
        <v>8700000</v>
      </c>
      <c r="S2102">
        <v>2006</v>
      </c>
      <c r="T2102">
        <v>7.1</v>
      </c>
      <c r="U2102">
        <v>1.7</v>
      </c>
      <c r="V2102">
        <v>-3219004</v>
      </c>
      <c r="W2102" t="s">
        <v>38</v>
      </c>
    </row>
    <row r="2103" spans="1:23" x14ac:dyDescent="0.3">
      <c r="A2103" t="s">
        <v>237</v>
      </c>
      <c r="B2103">
        <v>116</v>
      </c>
      <c r="C2103">
        <v>116</v>
      </c>
      <c r="D2103">
        <v>6002756</v>
      </c>
      <c r="E2103" t="s">
        <v>242</v>
      </c>
      <c r="F2103" t="s">
        <v>55</v>
      </c>
      <c r="G2103" t="s">
        <v>61</v>
      </c>
      <c r="L2103" t="s">
        <v>3064</v>
      </c>
      <c r="M2103">
        <v>24997</v>
      </c>
      <c r="N2103">
        <v>75</v>
      </c>
      <c r="O2103" t="s">
        <v>29</v>
      </c>
      <c r="P2103" t="s">
        <v>30</v>
      </c>
      <c r="Q2103" t="s">
        <v>52</v>
      </c>
      <c r="R2103">
        <v>20000000</v>
      </c>
      <c r="S2103">
        <v>2012</v>
      </c>
      <c r="T2103">
        <v>7.2</v>
      </c>
      <c r="U2103">
        <v>1.9</v>
      </c>
      <c r="V2103">
        <v>-13997244</v>
      </c>
      <c r="W2103" t="s">
        <v>38</v>
      </c>
    </row>
    <row r="2104" spans="1:23" x14ac:dyDescent="0.3">
      <c r="A2104" t="s">
        <v>1200</v>
      </c>
      <c r="B2104">
        <v>148</v>
      </c>
      <c r="C2104">
        <v>94</v>
      </c>
      <c r="D2104">
        <v>5132655</v>
      </c>
      <c r="E2104" t="s">
        <v>57</v>
      </c>
      <c r="F2104" t="s">
        <v>27</v>
      </c>
      <c r="L2104" t="s">
        <v>3065</v>
      </c>
      <c r="M2104">
        <v>37626</v>
      </c>
      <c r="N2104">
        <v>521</v>
      </c>
      <c r="O2104" t="s">
        <v>29</v>
      </c>
      <c r="P2104" t="s">
        <v>115</v>
      </c>
      <c r="Q2104" t="s">
        <v>213</v>
      </c>
      <c r="R2104">
        <v>20000000</v>
      </c>
      <c r="S2104">
        <v>2005</v>
      </c>
      <c r="T2104">
        <v>2.2999999999999998</v>
      </c>
      <c r="U2104">
        <v>1.6</v>
      </c>
      <c r="V2104">
        <v>-14867345</v>
      </c>
      <c r="W2104" t="s">
        <v>38</v>
      </c>
    </row>
    <row r="2105" spans="1:23" x14ac:dyDescent="0.3">
      <c r="A2105" t="s">
        <v>2467</v>
      </c>
      <c r="B2105">
        <v>79</v>
      </c>
      <c r="C2105">
        <v>111</v>
      </c>
      <c r="D2105">
        <v>5205343</v>
      </c>
      <c r="E2105" t="s">
        <v>48</v>
      </c>
      <c r="F2105" t="s">
        <v>55</v>
      </c>
      <c r="G2105" t="s">
        <v>49</v>
      </c>
      <c r="H2105" t="s">
        <v>59</v>
      </c>
      <c r="I2105" t="s">
        <v>44</v>
      </c>
      <c r="L2105" t="s">
        <v>3066</v>
      </c>
      <c r="M2105">
        <v>11958</v>
      </c>
      <c r="N2105">
        <v>39</v>
      </c>
      <c r="O2105" t="s">
        <v>29</v>
      </c>
      <c r="P2105" t="s">
        <v>30</v>
      </c>
      <c r="Q2105" t="s">
        <v>52</v>
      </c>
      <c r="R2105">
        <v>20000000</v>
      </c>
      <c r="S2105">
        <v>2009</v>
      </c>
      <c r="T2105">
        <v>6.4</v>
      </c>
      <c r="U2105">
        <v>1.8</v>
      </c>
      <c r="V2105">
        <v>-14794657</v>
      </c>
      <c r="W2105" t="s">
        <v>38</v>
      </c>
    </row>
    <row r="2106" spans="1:23" x14ac:dyDescent="0.3">
      <c r="A2106" t="s">
        <v>3067</v>
      </c>
      <c r="B2106">
        <v>167</v>
      </c>
      <c r="C2106">
        <v>100</v>
      </c>
      <c r="D2106">
        <v>5005883</v>
      </c>
      <c r="E2106" t="s">
        <v>55</v>
      </c>
      <c r="F2106" t="s">
        <v>60</v>
      </c>
      <c r="G2106" t="s">
        <v>44</v>
      </c>
      <c r="H2106" t="s">
        <v>35</v>
      </c>
      <c r="L2106" t="s">
        <v>3068</v>
      </c>
      <c r="M2106">
        <v>29649</v>
      </c>
      <c r="N2106">
        <v>361</v>
      </c>
      <c r="O2106" t="s">
        <v>29</v>
      </c>
      <c r="P2106" t="s">
        <v>30</v>
      </c>
      <c r="Q2106" t="s">
        <v>213</v>
      </c>
      <c r="R2106">
        <v>20000000</v>
      </c>
      <c r="S2106">
        <v>2004</v>
      </c>
      <c r="T2106">
        <v>6.1</v>
      </c>
      <c r="U2106">
        <v>1.7</v>
      </c>
      <c r="V2106">
        <v>-14994117</v>
      </c>
      <c r="W2106" t="s">
        <v>38</v>
      </c>
    </row>
    <row r="2107" spans="1:23" x14ac:dyDescent="0.3">
      <c r="A2107" t="s">
        <v>3069</v>
      </c>
      <c r="B2107">
        <v>350</v>
      </c>
      <c r="C2107">
        <v>125</v>
      </c>
      <c r="D2107">
        <v>5749134</v>
      </c>
      <c r="E2107" t="s">
        <v>24</v>
      </c>
      <c r="F2107" t="s">
        <v>56</v>
      </c>
      <c r="G2107" t="s">
        <v>55</v>
      </c>
      <c r="H2107" t="s">
        <v>35</v>
      </c>
      <c r="L2107" t="s">
        <v>3070</v>
      </c>
      <c r="M2107">
        <v>45799</v>
      </c>
      <c r="N2107">
        <v>180</v>
      </c>
      <c r="O2107" t="s">
        <v>29</v>
      </c>
      <c r="P2107" t="s">
        <v>30</v>
      </c>
      <c r="Q2107" t="s">
        <v>213</v>
      </c>
      <c r="R2107">
        <v>20000000</v>
      </c>
      <c r="S2107">
        <v>2014</v>
      </c>
      <c r="T2107">
        <v>7</v>
      </c>
      <c r="U2107">
        <v>2.1</v>
      </c>
      <c r="V2107">
        <v>-14250866</v>
      </c>
      <c r="W2107" t="s">
        <v>38</v>
      </c>
    </row>
    <row r="2108" spans="1:23" x14ac:dyDescent="0.3">
      <c r="A2108" t="s">
        <v>3071</v>
      </c>
      <c r="B2108">
        <v>99</v>
      </c>
      <c r="C2108">
        <v>119</v>
      </c>
      <c r="D2108">
        <v>4234040</v>
      </c>
      <c r="E2108" t="s">
        <v>242</v>
      </c>
      <c r="F2108" t="s">
        <v>55</v>
      </c>
      <c r="L2108" t="s">
        <v>3072</v>
      </c>
      <c r="M2108">
        <v>14301</v>
      </c>
      <c r="N2108">
        <v>45</v>
      </c>
      <c r="O2108" t="s">
        <v>29</v>
      </c>
      <c r="P2108" t="s">
        <v>30</v>
      </c>
      <c r="Q2108" t="s">
        <v>31</v>
      </c>
      <c r="R2108">
        <v>20000000</v>
      </c>
      <c r="S2108">
        <v>2008</v>
      </c>
      <c r="T2108">
        <v>7</v>
      </c>
      <c r="U2108">
        <v>2</v>
      </c>
      <c r="V2108">
        <v>-15765960</v>
      </c>
      <c r="W2108" t="s">
        <v>38</v>
      </c>
    </row>
    <row r="2109" spans="1:23" x14ac:dyDescent="0.3">
      <c r="A2109" t="s">
        <v>3073</v>
      </c>
      <c r="B2109">
        <v>231</v>
      </c>
      <c r="C2109">
        <v>135</v>
      </c>
      <c r="D2109">
        <v>4001121</v>
      </c>
      <c r="E2109" t="s">
        <v>242</v>
      </c>
      <c r="F2109" t="s">
        <v>55</v>
      </c>
      <c r="G2109" t="s">
        <v>59</v>
      </c>
      <c r="L2109" t="s">
        <v>3074</v>
      </c>
      <c r="M2109">
        <v>48346</v>
      </c>
      <c r="N2109">
        <v>230</v>
      </c>
      <c r="O2109" t="s">
        <v>29</v>
      </c>
      <c r="P2109" t="s">
        <v>30</v>
      </c>
      <c r="Q2109" t="s">
        <v>213</v>
      </c>
      <c r="R2109">
        <v>20000000</v>
      </c>
      <c r="S2109">
        <v>2007</v>
      </c>
      <c r="T2109">
        <v>7</v>
      </c>
      <c r="U2109">
        <v>2.2000000000000002</v>
      </c>
      <c r="V2109">
        <v>-15998879</v>
      </c>
      <c r="W2109" t="s">
        <v>38</v>
      </c>
    </row>
    <row r="2110" spans="1:23" x14ac:dyDescent="0.3">
      <c r="A2110" t="s">
        <v>3075</v>
      </c>
      <c r="B2110">
        <v>119</v>
      </c>
      <c r="C2110">
        <v>93</v>
      </c>
      <c r="D2110">
        <v>3749061</v>
      </c>
      <c r="E2110" t="s">
        <v>24</v>
      </c>
      <c r="F2110" t="s">
        <v>35</v>
      </c>
      <c r="L2110" t="s">
        <v>3076</v>
      </c>
      <c r="M2110">
        <v>28629</v>
      </c>
      <c r="N2110">
        <v>113</v>
      </c>
      <c r="O2110" t="s">
        <v>29</v>
      </c>
      <c r="P2110" t="s">
        <v>30</v>
      </c>
      <c r="Q2110" t="s">
        <v>31</v>
      </c>
      <c r="R2110">
        <v>20000000</v>
      </c>
      <c r="S2110">
        <v>2012</v>
      </c>
      <c r="T2110">
        <v>4.9000000000000004</v>
      </c>
      <c r="U2110">
        <v>1.6</v>
      </c>
      <c r="V2110">
        <v>-16250939</v>
      </c>
      <c r="W2110" t="s">
        <v>38</v>
      </c>
    </row>
    <row r="2111" spans="1:23" x14ac:dyDescent="0.3">
      <c r="A2111" t="s">
        <v>2230</v>
      </c>
      <c r="B2111">
        <v>182</v>
      </c>
      <c r="C2111">
        <v>114</v>
      </c>
      <c r="D2111">
        <v>3519627</v>
      </c>
      <c r="E2111" t="s">
        <v>25</v>
      </c>
      <c r="F2111" t="s">
        <v>48</v>
      </c>
      <c r="G2111" t="s">
        <v>55</v>
      </c>
      <c r="H2111" t="s">
        <v>44</v>
      </c>
      <c r="L2111" t="s">
        <v>3077</v>
      </c>
      <c r="M2111">
        <v>41737</v>
      </c>
      <c r="N2111">
        <v>105</v>
      </c>
      <c r="O2111" t="s">
        <v>29</v>
      </c>
      <c r="P2111" t="s">
        <v>30</v>
      </c>
      <c r="Q2111" t="s">
        <v>31</v>
      </c>
      <c r="R2111">
        <v>20000000</v>
      </c>
      <c r="S2111">
        <v>2008</v>
      </c>
      <c r="T2111">
        <v>6.9</v>
      </c>
      <c r="U2111">
        <v>1.9</v>
      </c>
      <c r="V2111">
        <v>-16480373</v>
      </c>
      <c r="W2111" t="s">
        <v>38</v>
      </c>
    </row>
    <row r="2112" spans="1:23" x14ac:dyDescent="0.3">
      <c r="A2112" t="s">
        <v>3078</v>
      </c>
      <c r="B2112">
        <v>245</v>
      </c>
      <c r="C2112">
        <v>124</v>
      </c>
      <c r="D2112">
        <v>3081925</v>
      </c>
      <c r="E2112" t="s">
        <v>48</v>
      </c>
      <c r="F2112" t="s">
        <v>55</v>
      </c>
      <c r="G2112" t="s">
        <v>44</v>
      </c>
      <c r="L2112" t="s">
        <v>3079</v>
      </c>
      <c r="M2112">
        <v>55842</v>
      </c>
      <c r="N2112">
        <v>274</v>
      </c>
      <c r="O2112" t="s">
        <v>29</v>
      </c>
      <c r="P2112" t="s">
        <v>30</v>
      </c>
      <c r="Q2112" t="s">
        <v>213</v>
      </c>
      <c r="R2112">
        <v>21000000</v>
      </c>
      <c r="S2112">
        <v>2008</v>
      </c>
      <c r="T2112">
        <v>7.5</v>
      </c>
      <c r="U2112">
        <v>2.1</v>
      </c>
      <c r="V2112">
        <v>-17918075</v>
      </c>
      <c r="W2112" t="s">
        <v>38</v>
      </c>
    </row>
    <row r="2113" spans="1:23" x14ac:dyDescent="0.3">
      <c r="A2113" t="s">
        <v>2102</v>
      </c>
      <c r="B2113">
        <v>174</v>
      </c>
      <c r="C2113">
        <v>134</v>
      </c>
      <c r="D2113">
        <v>2298191</v>
      </c>
      <c r="E2113" t="s">
        <v>25</v>
      </c>
      <c r="F2113" t="s">
        <v>47</v>
      </c>
      <c r="G2113" t="s">
        <v>26</v>
      </c>
      <c r="L2113" t="s">
        <v>3080</v>
      </c>
      <c r="M2113">
        <v>221552</v>
      </c>
      <c r="N2113">
        <v>570</v>
      </c>
      <c r="O2113" t="s">
        <v>2104</v>
      </c>
      <c r="P2113" t="s">
        <v>812</v>
      </c>
      <c r="Q2113" t="s">
        <v>31</v>
      </c>
      <c r="R2113">
        <v>2400000000</v>
      </c>
      <c r="S2113">
        <v>1997</v>
      </c>
      <c r="T2113">
        <v>8.4</v>
      </c>
      <c r="U2113">
        <v>2.2000000000000002</v>
      </c>
      <c r="V2113">
        <v>-2397701809</v>
      </c>
      <c r="W2113" t="s">
        <v>38</v>
      </c>
    </row>
    <row r="2114" spans="1:23" x14ac:dyDescent="0.3">
      <c r="A2114" t="s">
        <v>3081</v>
      </c>
      <c r="B2114">
        <v>69</v>
      </c>
      <c r="C2114">
        <v>114</v>
      </c>
      <c r="D2114">
        <v>2353728</v>
      </c>
      <c r="E2114" t="s">
        <v>48</v>
      </c>
      <c r="F2114" t="s">
        <v>55</v>
      </c>
      <c r="G2114" t="s">
        <v>60</v>
      </c>
      <c r="H2114" t="s">
        <v>44</v>
      </c>
      <c r="I2114" t="s">
        <v>35</v>
      </c>
      <c r="J2114" t="s">
        <v>58</v>
      </c>
      <c r="L2114" t="s">
        <v>3082</v>
      </c>
      <c r="M2114">
        <v>4293</v>
      </c>
      <c r="N2114">
        <v>53</v>
      </c>
      <c r="O2114" t="s">
        <v>792</v>
      </c>
      <c r="P2114" t="s">
        <v>545</v>
      </c>
      <c r="Q2114" t="s">
        <v>31</v>
      </c>
      <c r="R2114">
        <v>20000000</v>
      </c>
      <c r="S2114">
        <v>2003</v>
      </c>
      <c r="T2114">
        <v>6.9</v>
      </c>
      <c r="U2114">
        <v>1.9</v>
      </c>
      <c r="V2114">
        <v>-17646272</v>
      </c>
      <c r="W2114" t="s">
        <v>38</v>
      </c>
    </row>
    <row r="2115" spans="1:23" x14ac:dyDescent="0.3">
      <c r="A2115" t="s">
        <v>3083</v>
      </c>
      <c r="B2115">
        <v>26</v>
      </c>
      <c r="C2115">
        <v>124</v>
      </c>
      <c r="D2115">
        <v>2000000</v>
      </c>
      <c r="E2115" t="s">
        <v>242</v>
      </c>
      <c r="F2115" t="s">
        <v>48</v>
      </c>
      <c r="G2115" t="s">
        <v>50</v>
      </c>
      <c r="L2115" t="s">
        <v>3084</v>
      </c>
      <c r="M2115">
        <v>2998</v>
      </c>
      <c r="N2115">
        <v>74</v>
      </c>
      <c r="O2115" t="s">
        <v>29</v>
      </c>
      <c r="P2115" t="s">
        <v>30</v>
      </c>
      <c r="Q2115" t="s">
        <v>52</v>
      </c>
      <c r="R2115">
        <v>20000000</v>
      </c>
      <c r="S2115">
        <v>1980</v>
      </c>
      <c r="T2115">
        <v>4.5</v>
      </c>
      <c r="U2115">
        <v>2.1</v>
      </c>
      <c r="V2115">
        <v>-18000000</v>
      </c>
      <c r="W2115" t="s">
        <v>38</v>
      </c>
    </row>
    <row r="2116" spans="1:23" x14ac:dyDescent="0.3">
      <c r="A2116" t="s">
        <v>2686</v>
      </c>
      <c r="B2116">
        <v>168</v>
      </c>
      <c r="C2116">
        <v>104</v>
      </c>
      <c r="D2116">
        <v>1900725</v>
      </c>
      <c r="E2116" t="s">
        <v>56</v>
      </c>
      <c r="F2116" t="s">
        <v>55</v>
      </c>
      <c r="G2116" t="s">
        <v>53</v>
      </c>
      <c r="L2116" t="s">
        <v>3085</v>
      </c>
      <c r="M2116">
        <v>43205</v>
      </c>
      <c r="N2116">
        <v>232</v>
      </c>
      <c r="O2116" t="s">
        <v>29</v>
      </c>
      <c r="P2116" t="s">
        <v>143</v>
      </c>
      <c r="Q2116" t="s">
        <v>213</v>
      </c>
      <c r="R2116">
        <v>2000000</v>
      </c>
      <c r="S2116">
        <v>2005</v>
      </c>
      <c r="T2116">
        <v>7.4</v>
      </c>
      <c r="U2116">
        <v>1.7</v>
      </c>
      <c r="V2116">
        <v>-99275</v>
      </c>
      <c r="W2116" t="s">
        <v>38</v>
      </c>
    </row>
    <row r="2117" spans="1:23" x14ac:dyDescent="0.3">
      <c r="A2117" t="s">
        <v>3086</v>
      </c>
      <c r="B2117">
        <v>27</v>
      </c>
      <c r="C2117">
        <v>118</v>
      </c>
      <c r="D2117">
        <v>2246000</v>
      </c>
      <c r="E2117" t="s">
        <v>242</v>
      </c>
      <c r="F2117" t="s">
        <v>55</v>
      </c>
      <c r="G2117" t="s">
        <v>61</v>
      </c>
      <c r="L2117" t="s">
        <v>3087</v>
      </c>
      <c r="M2117">
        <v>2302</v>
      </c>
      <c r="N2117">
        <v>20</v>
      </c>
      <c r="O2117" t="s">
        <v>29</v>
      </c>
      <c r="P2117" t="s">
        <v>30</v>
      </c>
      <c r="Q2117" t="s">
        <v>52</v>
      </c>
      <c r="R2117">
        <v>20000000</v>
      </c>
      <c r="S2117">
        <v>2015</v>
      </c>
      <c r="T2117">
        <v>7</v>
      </c>
      <c r="U2117">
        <v>2</v>
      </c>
      <c r="V2117">
        <v>-17754000</v>
      </c>
      <c r="W2117" t="s">
        <v>38</v>
      </c>
    </row>
    <row r="2118" spans="1:23" x14ac:dyDescent="0.3">
      <c r="A2118" t="s">
        <v>2680</v>
      </c>
      <c r="B2118">
        <v>28</v>
      </c>
      <c r="C2118">
        <v>80</v>
      </c>
      <c r="D2118">
        <v>1646664</v>
      </c>
      <c r="E2118" t="s">
        <v>48</v>
      </c>
      <c r="F2118" t="s">
        <v>59</v>
      </c>
      <c r="L2118" t="s">
        <v>3088</v>
      </c>
      <c r="M2118">
        <v>4518</v>
      </c>
      <c r="N2118">
        <v>66</v>
      </c>
      <c r="O2118" t="s">
        <v>29</v>
      </c>
      <c r="P2118" t="s">
        <v>30</v>
      </c>
      <c r="Q2118" t="s">
        <v>213</v>
      </c>
      <c r="R2118">
        <v>20000000</v>
      </c>
      <c r="S2118">
        <v>2003</v>
      </c>
      <c r="T2118">
        <v>2.8</v>
      </c>
      <c r="U2118">
        <v>1.3</v>
      </c>
      <c r="V2118">
        <v>-18353336</v>
      </c>
      <c r="W2118" t="s">
        <v>38</v>
      </c>
    </row>
    <row r="2119" spans="1:23" x14ac:dyDescent="0.3">
      <c r="A2119" t="s">
        <v>2319</v>
      </c>
      <c r="B2119">
        <v>146</v>
      </c>
      <c r="C2119">
        <v>107</v>
      </c>
      <c r="D2119">
        <v>1190018</v>
      </c>
      <c r="E2119" t="s">
        <v>24</v>
      </c>
      <c r="F2119" t="s">
        <v>55</v>
      </c>
      <c r="G2119" t="s">
        <v>27</v>
      </c>
      <c r="H2119" t="s">
        <v>35</v>
      </c>
      <c r="L2119" t="s">
        <v>3089</v>
      </c>
      <c r="M2119">
        <v>261317</v>
      </c>
      <c r="N2119">
        <v>1137</v>
      </c>
      <c r="O2119" t="s">
        <v>29</v>
      </c>
      <c r="P2119" t="s">
        <v>30</v>
      </c>
      <c r="Q2119" t="s">
        <v>213</v>
      </c>
      <c r="R2119">
        <v>20000000</v>
      </c>
      <c r="S2119">
        <v>2002</v>
      </c>
      <c r="T2119">
        <v>7.5</v>
      </c>
      <c r="U2119">
        <v>1.8</v>
      </c>
      <c r="V2119">
        <v>-18809982</v>
      </c>
      <c r="W2119" t="s">
        <v>38</v>
      </c>
    </row>
    <row r="2120" spans="1:23" x14ac:dyDescent="0.3">
      <c r="A2120" t="s">
        <v>442</v>
      </c>
      <c r="B2120">
        <v>67</v>
      </c>
      <c r="C2120">
        <v>125</v>
      </c>
      <c r="D2120">
        <v>1027749</v>
      </c>
      <c r="E2120" t="s">
        <v>55</v>
      </c>
      <c r="F2120" t="s">
        <v>58</v>
      </c>
      <c r="L2120" t="s">
        <v>3090</v>
      </c>
      <c r="M2120">
        <v>8087</v>
      </c>
      <c r="N2120">
        <v>33</v>
      </c>
      <c r="O2120" t="s">
        <v>29</v>
      </c>
      <c r="P2120" t="s">
        <v>143</v>
      </c>
      <c r="Q2120" t="s">
        <v>213</v>
      </c>
      <c r="R2120">
        <v>40000000</v>
      </c>
      <c r="S2120">
        <v>2008</v>
      </c>
      <c r="T2120">
        <v>7.1</v>
      </c>
      <c r="U2120">
        <v>2.1</v>
      </c>
      <c r="V2120">
        <v>-38972251</v>
      </c>
      <c r="W2120" t="s">
        <v>38</v>
      </c>
    </row>
    <row r="2121" spans="1:23" x14ac:dyDescent="0.3">
      <c r="A2121" t="s">
        <v>2432</v>
      </c>
      <c r="B2121">
        <v>93</v>
      </c>
      <c r="C2121">
        <v>115</v>
      </c>
      <c r="D2121">
        <v>882710</v>
      </c>
      <c r="E2121" t="s">
        <v>56</v>
      </c>
      <c r="F2121" t="s">
        <v>55</v>
      </c>
      <c r="G2121" t="s">
        <v>44</v>
      </c>
      <c r="H2121" t="s">
        <v>35</v>
      </c>
      <c r="L2121" t="s">
        <v>3091</v>
      </c>
      <c r="M2121">
        <v>16215</v>
      </c>
      <c r="N2121">
        <v>138</v>
      </c>
      <c r="O2121" t="s">
        <v>29</v>
      </c>
      <c r="P2121" t="s">
        <v>30</v>
      </c>
      <c r="Q2121" t="s">
        <v>213</v>
      </c>
      <c r="R2121">
        <v>24000000</v>
      </c>
      <c r="S2121">
        <v>2000</v>
      </c>
      <c r="T2121">
        <v>6.4</v>
      </c>
      <c r="U2121">
        <v>1.9</v>
      </c>
      <c r="V2121">
        <v>-23117290</v>
      </c>
      <c r="W2121" t="s">
        <v>38</v>
      </c>
    </row>
    <row r="2122" spans="1:23" x14ac:dyDescent="0.3">
      <c r="A2122" t="s">
        <v>1002</v>
      </c>
      <c r="B2122">
        <v>131</v>
      </c>
      <c r="C2122">
        <v>122</v>
      </c>
      <c r="D2122">
        <v>531009</v>
      </c>
      <c r="E2122" t="s">
        <v>55</v>
      </c>
      <c r="F2122" t="s">
        <v>44</v>
      </c>
      <c r="L2122" t="s">
        <v>3092</v>
      </c>
      <c r="M2122">
        <v>7976</v>
      </c>
      <c r="N2122">
        <v>61</v>
      </c>
      <c r="O2122" t="s">
        <v>29</v>
      </c>
      <c r="P2122" t="s">
        <v>30</v>
      </c>
      <c r="Q2122" t="s">
        <v>213</v>
      </c>
      <c r="R2122">
        <v>10000000</v>
      </c>
      <c r="S2122">
        <v>2015</v>
      </c>
      <c r="T2122">
        <v>5.3</v>
      </c>
      <c r="U2122">
        <v>2</v>
      </c>
      <c r="V2122">
        <v>-9468991</v>
      </c>
      <c r="W2122" t="s">
        <v>38</v>
      </c>
    </row>
    <row r="2123" spans="1:23" x14ac:dyDescent="0.3">
      <c r="A2123" t="s">
        <v>3093</v>
      </c>
      <c r="B2123">
        <v>105</v>
      </c>
      <c r="C2123">
        <v>103</v>
      </c>
      <c r="D2123">
        <v>410388</v>
      </c>
      <c r="E2123" t="s">
        <v>24</v>
      </c>
      <c r="F2123" t="s">
        <v>25</v>
      </c>
      <c r="G2123" t="s">
        <v>47</v>
      </c>
      <c r="H2123" t="s">
        <v>49</v>
      </c>
      <c r="I2123" t="s">
        <v>27</v>
      </c>
      <c r="J2123" t="s">
        <v>35</v>
      </c>
      <c r="L2123" t="s">
        <v>3094</v>
      </c>
      <c r="M2123">
        <v>13727</v>
      </c>
      <c r="N2123">
        <v>79</v>
      </c>
      <c r="O2123" t="s">
        <v>2104</v>
      </c>
      <c r="P2123" t="s">
        <v>812</v>
      </c>
      <c r="Q2123" t="s">
        <v>31</v>
      </c>
      <c r="R2123">
        <v>2127519898</v>
      </c>
      <c r="S2123">
        <v>2004</v>
      </c>
      <c r="T2123">
        <v>6.9</v>
      </c>
      <c r="U2123">
        <v>1.7</v>
      </c>
      <c r="V2123">
        <v>-2127109510</v>
      </c>
      <c r="W2123" t="s">
        <v>38</v>
      </c>
    </row>
    <row r="2124" spans="1:23" x14ac:dyDescent="0.3">
      <c r="A2124" t="s">
        <v>3095</v>
      </c>
      <c r="B2124">
        <v>21</v>
      </c>
      <c r="C2124">
        <v>101</v>
      </c>
      <c r="D2124">
        <v>375474</v>
      </c>
      <c r="E2124" t="s">
        <v>55</v>
      </c>
      <c r="F2124" t="s">
        <v>54</v>
      </c>
      <c r="G2124" t="s">
        <v>61</v>
      </c>
      <c r="L2124" t="s">
        <v>3096</v>
      </c>
      <c r="M2124">
        <v>2613</v>
      </c>
      <c r="N2124">
        <v>46</v>
      </c>
      <c r="O2124" t="s">
        <v>29</v>
      </c>
      <c r="P2124" t="s">
        <v>30</v>
      </c>
      <c r="Q2124" t="s">
        <v>52</v>
      </c>
      <c r="R2124">
        <v>20000000</v>
      </c>
      <c r="S2124">
        <v>2005</v>
      </c>
      <c r="T2124">
        <v>6.2</v>
      </c>
      <c r="U2124">
        <v>1.7</v>
      </c>
      <c r="V2124">
        <v>-19624526</v>
      </c>
      <c r="W2124" t="s">
        <v>38</v>
      </c>
    </row>
    <row r="2125" spans="1:23" x14ac:dyDescent="0.3">
      <c r="A2125" t="s">
        <v>183</v>
      </c>
      <c r="B2125">
        <v>9</v>
      </c>
      <c r="C2125">
        <v>107</v>
      </c>
      <c r="D2125">
        <v>305070</v>
      </c>
      <c r="E2125" t="s">
        <v>24</v>
      </c>
      <c r="F2125" t="s">
        <v>25</v>
      </c>
      <c r="G2125" t="s">
        <v>55</v>
      </c>
      <c r="H2125" t="s">
        <v>54</v>
      </c>
      <c r="I2125" t="s">
        <v>44</v>
      </c>
      <c r="L2125" t="s">
        <v>3097</v>
      </c>
      <c r="M2125">
        <v>3843</v>
      </c>
      <c r="N2125">
        <v>25</v>
      </c>
      <c r="O2125" t="s">
        <v>29</v>
      </c>
      <c r="P2125" t="s">
        <v>30</v>
      </c>
      <c r="Q2125" t="s">
        <v>213</v>
      </c>
      <c r="R2125">
        <v>20000000</v>
      </c>
      <c r="S2125">
        <v>1994</v>
      </c>
      <c r="T2125">
        <v>6.4</v>
      </c>
      <c r="U2125">
        <v>1.8</v>
      </c>
      <c r="V2125">
        <v>-19694930</v>
      </c>
      <c r="W2125" t="s">
        <v>38</v>
      </c>
    </row>
    <row r="2126" spans="1:23" x14ac:dyDescent="0.3">
      <c r="A2126" t="s">
        <v>1993</v>
      </c>
      <c r="B2126">
        <v>138</v>
      </c>
      <c r="C2126">
        <v>107</v>
      </c>
      <c r="D2126">
        <v>1183354</v>
      </c>
      <c r="E2126" t="s">
        <v>24</v>
      </c>
      <c r="F2126" t="s">
        <v>48</v>
      </c>
      <c r="G2126" t="s">
        <v>56</v>
      </c>
      <c r="H2126" t="s">
        <v>26</v>
      </c>
      <c r="I2126" t="s">
        <v>57</v>
      </c>
      <c r="J2126" t="s">
        <v>60</v>
      </c>
      <c r="K2126" t="s">
        <v>27</v>
      </c>
      <c r="L2126" t="s">
        <v>3098</v>
      </c>
      <c r="M2126">
        <v>13026</v>
      </c>
      <c r="N2126">
        <v>75</v>
      </c>
      <c r="O2126" t="s">
        <v>29</v>
      </c>
      <c r="P2126" t="s">
        <v>30</v>
      </c>
      <c r="Q2126" t="s">
        <v>31</v>
      </c>
      <c r="R2126">
        <v>20000000</v>
      </c>
      <c r="S2126">
        <v>2010</v>
      </c>
      <c r="T2126">
        <v>5.0999999999999996</v>
      </c>
      <c r="U2126">
        <v>1.8</v>
      </c>
      <c r="V2126">
        <v>-18816646</v>
      </c>
      <c r="W2126" t="s">
        <v>38</v>
      </c>
    </row>
    <row r="2127" spans="1:23" x14ac:dyDescent="0.3">
      <c r="A2127" t="s">
        <v>3099</v>
      </c>
      <c r="B2127">
        <v>42</v>
      </c>
      <c r="C2127">
        <v>100</v>
      </c>
      <c r="D2127">
        <v>121972</v>
      </c>
      <c r="E2127" t="s">
        <v>56</v>
      </c>
      <c r="F2127" t="s">
        <v>55</v>
      </c>
      <c r="G2127" t="s">
        <v>60</v>
      </c>
      <c r="L2127" t="s">
        <v>3100</v>
      </c>
      <c r="M2127">
        <v>9868</v>
      </c>
      <c r="N2127">
        <v>81</v>
      </c>
      <c r="O2127" t="s">
        <v>29</v>
      </c>
      <c r="P2127" t="s">
        <v>30</v>
      </c>
      <c r="Q2127" t="s">
        <v>213</v>
      </c>
      <c r="R2127">
        <v>22000000</v>
      </c>
      <c r="S2127">
        <v>2002</v>
      </c>
      <c r="T2127">
        <v>5.5</v>
      </c>
      <c r="U2127">
        <v>1.7</v>
      </c>
      <c r="V2127">
        <v>-21878028</v>
      </c>
      <c r="W2127" t="s">
        <v>38</v>
      </c>
    </row>
    <row r="2128" spans="1:23" x14ac:dyDescent="0.3">
      <c r="A2128" t="s">
        <v>1594</v>
      </c>
      <c r="B2128">
        <v>92</v>
      </c>
      <c r="C2128">
        <v>110</v>
      </c>
      <c r="D2128">
        <v>263365</v>
      </c>
      <c r="E2128" t="s">
        <v>48</v>
      </c>
      <c r="F2128" t="s">
        <v>55</v>
      </c>
      <c r="G2128" t="s">
        <v>26</v>
      </c>
      <c r="H2128" t="s">
        <v>44</v>
      </c>
      <c r="L2128" t="s">
        <v>3101</v>
      </c>
      <c r="M2128">
        <v>6147</v>
      </c>
      <c r="N2128">
        <v>36</v>
      </c>
      <c r="O2128" t="s">
        <v>29</v>
      </c>
      <c r="P2128" t="s">
        <v>30</v>
      </c>
      <c r="Q2128" t="s">
        <v>31</v>
      </c>
      <c r="R2128">
        <v>20000000</v>
      </c>
      <c r="S2128">
        <v>2010</v>
      </c>
      <c r="T2128">
        <v>5.4</v>
      </c>
      <c r="U2128">
        <v>1.8</v>
      </c>
      <c r="V2128">
        <v>-19736635</v>
      </c>
      <c r="W2128" t="s">
        <v>38</v>
      </c>
    </row>
    <row r="2129" spans="1:23" x14ac:dyDescent="0.3">
      <c r="A2129" t="s">
        <v>2838</v>
      </c>
      <c r="B2129">
        <v>143</v>
      </c>
      <c r="C2129">
        <v>125</v>
      </c>
      <c r="D2129">
        <v>8047690</v>
      </c>
      <c r="E2129" t="s">
        <v>55</v>
      </c>
      <c r="F2129" t="s">
        <v>44</v>
      </c>
      <c r="L2129" t="s">
        <v>3102</v>
      </c>
      <c r="M2129">
        <v>77656</v>
      </c>
      <c r="N2129">
        <v>220</v>
      </c>
      <c r="O2129" t="s">
        <v>554</v>
      </c>
      <c r="P2129" t="s">
        <v>278</v>
      </c>
      <c r="Q2129" t="s">
        <v>31</v>
      </c>
      <c r="R2129">
        <v>19400000</v>
      </c>
      <c r="S2129">
        <v>2006</v>
      </c>
      <c r="T2129">
        <v>7.5</v>
      </c>
      <c r="U2129">
        <v>2.1</v>
      </c>
      <c r="V2129">
        <v>-11352310</v>
      </c>
      <c r="W2129" t="s">
        <v>38</v>
      </c>
    </row>
    <row r="2130" spans="1:23" x14ac:dyDescent="0.3">
      <c r="A2130" t="s">
        <v>2817</v>
      </c>
      <c r="B2130">
        <v>160</v>
      </c>
      <c r="C2130">
        <v>184</v>
      </c>
      <c r="D2130">
        <v>476270</v>
      </c>
      <c r="E2130" t="s">
        <v>24</v>
      </c>
      <c r="F2130" t="s">
        <v>242</v>
      </c>
      <c r="G2130" t="s">
        <v>56</v>
      </c>
      <c r="H2130" t="s">
        <v>55</v>
      </c>
      <c r="L2130" t="s">
        <v>3103</v>
      </c>
      <c r="M2130">
        <v>29602</v>
      </c>
      <c r="N2130">
        <v>110</v>
      </c>
      <c r="O2130" t="s">
        <v>3104</v>
      </c>
      <c r="P2130" t="s">
        <v>244</v>
      </c>
      <c r="Q2130" t="s">
        <v>213</v>
      </c>
      <c r="R2130">
        <v>20000000</v>
      </c>
      <c r="S2130">
        <v>2008</v>
      </c>
      <c r="T2130">
        <v>7.4</v>
      </c>
      <c r="U2130">
        <v>3.1</v>
      </c>
      <c r="V2130">
        <v>-19523730</v>
      </c>
      <c r="W2130" t="s">
        <v>38</v>
      </c>
    </row>
    <row r="2131" spans="1:23" x14ac:dyDescent="0.3">
      <c r="A2131" t="s">
        <v>782</v>
      </c>
      <c r="B2131">
        <v>92</v>
      </c>
      <c r="C2131">
        <v>236</v>
      </c>
      <c r="D2131">
        <v>184208848</v>
      </c>
      <c r="E2131" t="s">
        <v>25</v>
      </c>
      <c r="F2131" t="s">
        <v>55</v>
      </c>
      <c r="G2131" t="s">
        <v>53</v>
      </c>
      <c r="L2131" t="s">
        <v>3105</v>
      </c>
      <c r="M2131">
        <v>186485</v>
      </c>
      <c r="N2131">
        <v>382</v>
      </c>
      <c r="O2131" t="s">
        <v>29</v>
      </c>
      <c r="P2131" t="s">
        <v>30</v>
      </c>
      <c r="Q2131" t="s">
        <v>31</v>
      </c>
      <c r="R2131">
        <v>22000000</v>
      </c>
      <c r="S2131">
        <v>1990</v>
      </c>
      <c r="T2131">
        <v>8</v>
      </c>
      <c r="U2131">
        <v>3.9</v>
      </c>
      <c r="V2131">
        <v>162208848</v>
      </c>
      <c r="W2131" t="s">
        <v>21</v>
      </c>
    </row>
    <row r="2132" spans="1:23" x14ac:dyDescent="0.3">
      <c r="A2132" t="s">
        <v>1784</v>
      </c>
      <c r="B2132">
        <v>286</v>
      </c>
      <c r="C2132">
        <v>97</v>
      </c>
      <c r="D2132">
        <v>100292856</v>
      </c>
      <c r="E2132" t="s">
        <v>48</v>
      </c>
      <c r="L2132" t="s">
        <v>3106</v>
      </c>
      <c r="M2132">
        <v>160418</v>
      </c>
      <c r="N2132">
        <v>296</v>
      </c>
      <c r="O2132" t="s">
        <v>29</v>
      </c>
      <c r="P2132" t="s">
        <v>30</v>
      </c>
      <c r="Q2132" t="s">
        <v>213</v>
      </c>
      <c r="R2132">
        <v>20000000</v>
      </c>
      <c r="S2132">
        <v>2011</v>
      </c>
      <c r="T2132">
        <v>5.7</v>
      </c>
      <c r="U2132">
        <v>1.6</v>
      </c>
      <c r="V2132">
        <v>80292856</v>
      </c>
      <c r="W2132" t="s">
        <v>21</v>
      </c>
    </row>
    <row r="2133" spans="1:23" x14ac:dyDescent="0.3">
      <c r="A2133" t="s">
        <v>1168</v>
      </c>
      <c r="B2133">
        <v>43</v>
      </c>
      <c r="C2133">
        <v>113</v>
      </c>
      <c r="D2133">
        <v>58571513</v>
      </c>
      <c r="E2133" t="s">
        <v>56</v>
      </c>
      <c r="F2133" t="s">
        <v>55</v>
      </c>
      <c r="G2133" t="s">
        <v>60</v>
      </c>
      <c r="H2133" t="s">
        <v>35</v>
      </c>
      <c r="L2133" t="s">
        <v>3107</v>
      </c>
      <c r="M2133">
        <v>30213</v>
      </c>
      <c r="N2133">
        <v>112</v>
      </c>
      <c r="O2133" t="s">
        <v>29</v>
      </c>
      <c r="P2133" t="s">
        <v>30</v>
      </c>
      <c r="Q2133" t="s">
        <v>213</v>
      </c>
      <c r="R2133">
        <v>19000000</v>
      </c>
      <c r="S2133">
        <v>1989</v>
      </c>
      <c r="T2133">
        <v>6.8</v>
      </c>
      <c r="U2133">
        <v>1.9</v>
      </c>
      <c r="V2133">
        <v>39571513</v>
      </c>
      <c r="W2133" t="s">
        <v>21</v>
      </c>
    </row>
    <row r="2134" spans="1:23" x14ac:dyDescent="0.3">
      <c r="A2134" t="s">
        <v>3108</v>
      </c>
      <c r="B2134">
        <v>69</v>
      </c>
      <c r="C2134">
        <v>95</v>
      </c>
      <c r="D2134">
        <v>51431160</v>
      </c>
      <c r="E2134" t="s">
        <v>48</v>
      </c>
      <c r="F2134" t="s">
        <v>49</v>
      </c>
      <c r="G2134" t="s">
        <v>44</v>
      </c>
      <c r="L2134" t="s">
        <v>3109</v>
      </c>
      <c r="M2134">
        <v>62861</v>
      </c>
      <c r="N2134">
        <v>232</v>
      </c>
      <c r="O2134" t="s">
        <v>29</v>
      </c>
      <c r="P2134" t="s">
        <v>30</v>
      </c>
      <c r="Q2134" t="s">
        <v>52</v>
      </c>
      <c r="R2134">
        <v>20000000</v>
      </c>
      <c r="S2134">
        <v>2004</v>
      </c>
      <c r="T2134">
        <v>5.9</v>
      </c>
      <c r="U2134">
        <v>1.6</v>
      </c>
      <c r="V2134">
        <v>31431160</v>
      </c>
      <c r="W2134" t="s">
        <v>21</v>
      </c>
    </row>
    <row r="2135" spans="1:23" x14ac:dyDescent="0.3">
      <c r="A2135" t="s">
        <v>1715</v>
      </c>
      <c r="B2135">
        <v>242</v>
      </c>
      <c r="C2135">
        <v>103</v>
      </c>
      <c r="D2135">
        <v>103001286</v>
      </c>
      <c r="E2135" t="s">
        <v>57</v>
      </c>
      <c r="F2135" t="s">
        <v>60</v>
      </c>
      <c r="L2135" t="s">
        <v>3110</v>
      </c>
      <c r="M2135">
        <v>222018</v>
      </c>
      <c r="N2135">
        <v>869</v>
      </c>
      <c r="O2135" t="s">
        <v>29</v>
      </c>
      <c r="P2135" t="s">
        <v>30</v>
      </c>
      <c r="Q2135" t="s">
        <v>213</v>
      </c>
      <c r="R2135">
        <v>15000000</v>
      </c>
      <c r="S2135">
        <v>1996</v>
      </c>
      <c r="T2135">
        <v>7.2</v>
      </c>
      <c r="U2135">
        <v>1.7</v>
      </c>
      <c r="V2135">
        <v>88001286</v>
      </c>
      <c r="W2135" t="s">
        <v>21</v>
      </c>
    </row>
    <row r="2136" spans="1:23" x14ac:dyDescent="0.3">
      <c r="A2136" t="s">
        <v>2942</v>
      </c>
      <c r="B2136">
        <v>149</v>
      </c>
      <c r="C2136">
        <v>91</v>
      </c>
      <c r="D2136">
        <v>41867960</v>
      </c>
      <c r="E2136" t="s">
        <v>57</v>
      </c>
      <c r="L2136" t="s">
        <v>3111</v>
      </c>
      <c r="M2136">
        <v>65512</v>
      </c>
      <c r="N2136">
        <v>478</v>
      </c>
      <c r="O2136" t="s">
        <v>29</v>
      </c>
      <c r="P2136" t="s">
        <v>30</v>
      </c>
      <c r="Q2136" t="s">
        <v>213</v>
      </c>
      <c r="R2136">
        <v>20000000</v>
      </c>
      <c r="S2136">
        <v>2001</v>
      </c>
      <c r="T2136">
        <v>5.5</v>
      </c>
      <c r="U2136">
        <v>1.5</v>
      </c>
      <c r="V2136">
        <v>21867960</v>
      </c>
      <c r="W2136" t="s">
        <v>21</v>
      </c>
    </row>
    <row r="2137" spans="1:23" x14ac:dyDescent="0.3">
      <c r="A2137" t="s">
        <v>158</v>
      </c>
      <c r="B2137">
        <v>198</v>
      </c>
      <c r="C2137">
        <v>116</v>
      </c>
      <c r="D2137">
        <v>210609762</v>
      </c>
      <c r="E2137" t="s">
        <v>25</v>
      </c>
      <c r="F2137" t="s">
        <v>48</v>
      </c>
      <c r="G2137" t="s">
        <v>27</v>
      </c>
      <c r="L2137" t="s">
        <v>3112</v>
      </c>
      <c r="M2137">
        <v>732212</v>
      </c>
      <c r="N2137">
        <v>809</v>
      </c>
      <c r="O2137" t="s">
        <v>29</v>
      </c>
      <c r="P2137" t="s">
        <v>30</v>
      </c>
      <c r="Q2137" t="s">
        <v>52</v>
      </c>
      <c r="R2137">
        <v>19000000</v>
      </c>
      <c r="S2137">
        <v>1985</v>
      </c>
      <c r="T2137">
        <v>8.5</v>
      </c>
      <c r="U2137">
        <v>1.9</v>
      </c>
      <c r="V2137">
        <v>191609762</v>
      </c>
      <c r="W2137" t="s">
        <v>21</v>
      </c>
    </row>
    <row r="2138" spans="1:23" x14ac:dyDescent="0.3">
      <c r="A2138" t="s">
        <v>1845</v>
      </c>
      <c r="B2138">
        <v>147</v>
      </c>
      <c r="C2138">
        <v>93</v>
      </c>
      <c r="D2138">
        <v>40846082</v>
      </c>
      <c r="E2138" t="s">
        <v>57</v>
      </c>
      <c r="F2138" t="s">
        <v>60</v>
      </c>
      <c r="G2138" t="s">
        <v>35</v>
      </c>
      <c r="L2138" t="s">
        <v>3113</v>
      </c>
      <c r="M2138">
        <v>45317</v>
      </c>
      <c r="N2138">
        <v>536</v>
      </c>
      <c r="O2138" t="s">
        <v>29</v>
      </c>
      <c r="P2138" t="s">
        <v>30</v>
      </c>
      <c r="Q2138" t="s">
        <v>213</v>
      </c>
      <c r="R2138">
        <v>19000000</v>
      </c>
      <c r="S2138">
        <v>1999</v>
      </c>
      <c r="T2138">
        <v>5.6</v>
      </c>
      <c r="U2138">
        <v>1.6</v>
      </c>
      <c r="V2138">
        <v>21846082</v>
      </c>
      <c r="W2138" t="s">
        <v>21</v>
      </c>
    </row>
    <row r="2139" spans="1:23" x14ac:dyDescent="0.3">
      <c r="A2139" t="s">
        <v>2567</v>
      </c>
      <c r="B2139">
        <v>36</v>
      </c>
      <c r="C2139">
        <v>113</v>
      </c>
      <c r="D2139">
        <v>51697449</v>
      </c>
      <c r="E2139" t="s">
        <v>48</v>
      </c>
      <c r="F2139" t="s">
        <v>55</v>
      </c>
      <c r="L2139" t="s">
        <v>3114</v>
      </c>
      <c r="M2139">
        <v>8346</v>
      </c>
      <c r="N2139">
        <v>59</v>
      </c>
      <c r="O2139" t="s">
        <v>29</v>
      </c>
      <c r="P2139" t="s">
        <v>30</v>
      </c>
      <c r="Q2139" t="s">
        <v>31</v>
      </c>
      <c r="R2139">
        <v>13000000</v>
      </c>
      <c r="S2139">
        <v>2009</v>
      </c>
      <c r="T2139">
        <v>4.0999999999999996</v>
      </c>
      <c r="U2139">
        <v>1.9</v>
      </c>
      <c r="V2139">
        <v>38697449</v>
      </c>
      <c r="W2139" t="s">
        <v>21</v>
      </c>
    </row>
    <row r="2140" spans="1:23" x14ac:dyDescent="0.3">
      <c r="A2140" t="s">
        <v>1063</v>
      </c>
      <c r="B2140">
        <v>181</v>
      </c>
      <c r="C2140">
        <v>101</v>
      </c>
      <c r="D2140">
        <v>27758465</v>
      </c>
      <c r="E2140" t="s">
        <v>48</v>
      </c>
      <c r="F2140" t="s">
        <v>55</v>
      </c>
      <c r="G2140" t="s">
        <v>44</v>
      </c>
      <c r="L2140" t="s">
        <v>3115</v>
      </c>
      <c r="M2140">
        <v>77987</v>
      </c>
      <c r="N2140">
        <v>120</v>
      </c>
      <c r="O2140" t="s">
        <v>29</v>
      </c>
      <c r="P2140" t="s">
        <v>30</v>
      </c>
      <c r="Q2140" t="s">
        <v>31</v>
      </c>
      <c r="R2140">
        <v>19000000</v>
      </c>
      <c r="S2140">
        <v>2010</v>
      </c>
      <c r="T2140">
        <v>6.1</v>
      </c>
      <c r="U2140">
        <v>1.7</v>
      </c>
      <c r="V2140">
        <v>8758465</v>
      </c>
      <c r="W2140" t="s">
        <v>21</v>
      </c>
    </row>
    <row r="2141" spans="1:23" x14ac:dyDescent="0.3">
      <c r="A2141" t="s">
        <v>254</v>
      </c>
      <c r="B2141">
        <v>97</v>
      </c>
      <c r="C2141">
        <v>95</v>
      </c>
      <c r="D2141">
        <v>56127162</v>
      </c>
      <c r="E2141" t="s">
        <v>48</v>
      </c>
      <c r="F2141" t="s">
        <v>44</v>
      </c>
      <c r="L2141" t="s">
        <v>3116</v>
      </c>
      <c r="M2141">
        <v>57479</v>
      </c>
      <c r="N2141">
        <v>205</v>
      </c>
      <c r="O2141" t="s">
        <v>29</v>
      </c>
      <c r="P2141" t="s">
        <v>30</v>
      </c>
      <c r="Q2141" t="s">
        <v>31</v>
      </c>
      <c r="R2141">
        <v>18000000</v>
      </c>
      <c r="S2141">
        <v>2003</v>
      </c>
      <c r="T2141">
        <v>5.4</v>
      </c>
      <c r="U2141">
        <v>1.6</v>
      </c>
      <c r="V2141">
        <v>38127162</v>
      </c>
      <c r="W2141" t="s">
        <v>21</v>
      </c>
    </row>
    <row r="2142" spans="1:23" x14ac:dyDescent="0.3">
      <c r="A2142" t="s">
        <v>299</v>
      </c>
      <c r="B2142">
        <v>167</v>
      </c>
      <c r="C2142">
        <v>109</v>
      </c>
      <c r="D2142">
        <v>1357042</v>
      </c>
      <c r="E2142" t="s">
        <v>242</v>
      </c>
      <c r="F2142" t="s">
        <v>55</v>
      </c>
      <c r="G2142" t="s">
        <v>35</v>
      </c>
      <c r="L2142" t="s">
        <v>3117</v>
      </c>
      <c r="M2142">
        <v>53977</v>
      </c>
      <c r="N2142">
        <v>125</v>
      </c>
      <c r="O2142" t="s">
        <v>29</v>
      </c>
      <c r="P2142" t="s">
        <v>3118</v>
      </c>
      <c r="Q2142" t="s">
        <v>213</v>
      </c>
      <c r="R2142">
        <v>15000000</v>
      </c>
      <c r="S2142">
        <v>2011</v>
      </c>
      <c r="T2142">
        <v>7.1</v>
      </c>
      <c r="U2142">
        <v>1.8</v>
      </c>
      <c r="V2142">
        <v>-13642958</v>
      </c>
      <c r="W2142" t="s">
        <v>38</v>
      </c>
    </row>
    <row r="2143" spans="1:23" x14ac:dyDescent="0.3">
      <c r="A2143" t="s">
        <v>3119</v>
      </c>
      <c r="B2143">
        <v>47</v>
      </c>
      <c r="C2143">
        <v>85</v>
      </c>
      <c r="D2143">
        <v>15911333</v>
      </c>
      <c r="E2143" t="s">
        <v>25</v>
      </c>
      <c r="F2143" t="s">
        <v>48</v>
      </c>
      <c r="G2143" t="s">
        <v>55</v>
      </c>
      <c r="H2143" t="s">
        <v>49</v>
      </c>
      <c r="I2143" t="s">
        <v>26</v>
      </c>
      <c r="L2143" t="s">
        <v>3120</v>
      </c>
      <c r="M2143">
        <v>2855</v>
      </c>
      <c r="N2143">
        <v>119</v>
      </c>
      <c r="O2143" t="s">
        <v>29</v>
      </c>
      <c r="P2143" t="s">
        <v>37</v>
      </c>
      <c r="Q2143" t="s">
        <v>118</v>
      </c>
      <c r="R2143">
        <v>19000000</v>
      </c>
      <c r="S2143">
        <v>2000</v>
      </c>
      <c r="T2143">
        <v>3.6</v>
      </c>
      <c r="U2143">
        <v>1.4</v>
      </c>
      <c r="V2143">
        <v>-3088667</v>
      </c>
      <c r="W2143" t="s">
        <v>38</v>
      </c>
    </row>
    <row r="2144" spans="1:23" x14ac:dyDescent="0.3">
      <c r="A2144" t="s">
        <v>329</v>
      </c>
      <c r="B2144">
        <v>308</v>
      </c>
      <c r="C2144">
        <v>101</v>
      </c>
      <c r="D2144">
        <v>39103378</v>
      </c>
      <c r="E2144" t="s">
        <v>57</v>
      </c>
      <c r="F2144" t="s">
        <v>35</v>
      </c>
      <c r="L2144" t="s">
        <v>3121</v>
      </c>
      <c r="M2144">
        <v>93272</v>
      </c>
      <c r="N2144">
        <v>251</v>
      </c>
      <c r="O2144" t="s">
        <v>29</v>
      </c>
      <c r="P2144" t="s">
        <v>30</v>
      </c>
      <c r="Q2144" t="s">
        <v>213</v>
      </c>
      <c r="R2144">
        <v>20000000</v>
      </c>
      <c r="S2144">
        <v>2010</v>
      </c>
      <c r="T2144">
        <v>6.5</v>
      </c>
      <c r="U2144">
        <v>1.7</v>
      </c>
      <c r="V2144">
        <v>19103378</v>
      </c>
      <c r="W2144" t="s">
        <v>21</v>
      </c>
    </row>
    <row r="2145" spans="1:23" x14ac:dyDescent="0.3">
      <c r="A2145" t="s">
        <v>2102</v>
      </c>
      <c r="B2145">
        <v>246</v>
      </c>
      <c r="C2145">
        <v>125</v>
      </c>
      <c r="D2145">
        <v>10049886</v>
      </c>
      <c r="E2145" t="s">
        <v>25</v>
      </c>
      <c r="F2145" t="s">
        <v>47</v>
      </c>
      <c r="G2145" t="s">
        <v>49</v>
      </c>
      <c r="H2145" t="s">
        <v>26</v>
      </c>
      <c r="L2145" t="s">
        <v>3122</v>
      </c>
      <c r="M2145">
        <v>417971</v>
      </c>
      <c r="N2145">
        <v>902</v>
      </c>
      <c r="O2145" t="s">
        <v>2104</v>
      </c>
      <c r="P2145" t="s">
        <v>812</v>
      </c>
      <c r="Q2145" t="s">
        <v>52</v>
      </c>
      <c r="R2145">
        <v>19000000</v>
      </c>
      <c r="S2145">
        <v>2001</v>
      </c>
      <c r="T2145">
        <v>8.6</v>
      </c>
      <c r="U2145">
        <v>2.1</v>
      </c>
      <c r="V2145">
        <v>-8950114</v>
      </c>
      <c r="W2145" t="s">
        <v>38</v>
      </c>
    </row>
    <row r="2146" spans="1:23" x14ac:dyDescent="0.3">
      <c r="A2146" t="s">
        <v>435</v>
      </c>
      <c r="B2146">
        <v>29</v>
      </c>
      <c r="C2146">
        <v>132</v>
      </c>
      <c r="D2146">
        <v>8600000</v>
      </c>
      <c r="E2146" t="s">
        <v>24</v>
      </c>
      <c r="F2146" t="s">
        <v>25</v>
      </c>
      <c r="G2146" t="s">
        <v>55</v>
      </c>
      <c r="H2146" t="s">
        <v>54</v>
      </c>
      <c r="I2146" t="s">
        <v>44</v>
      </c>
      <c r="L2146" t="s">
        <v>3123</v>
      </c>
      <c r="M2146">
        <v>17982</v>
      </c>
      <c r="N2146">
        <v>95</v>
      </c>
      <c r="O2146" t="s">
        <v>29</v>
      </c>
      <c r="P2146" t="s">
        <v>37</v>
      </c>
      <c r="Q2146" t="s">
        <v>52</v>
      </c>
      <c r="R2146">
        <v>25000000</v>
      </c>
      <c r="S2146">
        <v>1984</v>
      </c>
      <c r="T2146">
        <v>7</v>
      </c>
      <c r="U2146">
        <v>2.2000000000000002</v>
      </c>
      <c r="V2146">
        <v>-16400000</v>
      </c>
      <c r="W2146" t="s">
        <v>38</v>
      </c>
    </row>
    <row r="2147" spans="1:23" x14ac:dyDescent="0.3">
      <c r="A2147" t="s">
        <v>3124</v>
      </c>
      <c r="B2147">
        <v>252</v>
      </c>
      <c r="C2147">
        <v>131</v>
      </c>
      <c r="D2147">
        <v>21483154</v>
      </c>
      <c r="E2147" t="s">
        <v>55</v>
      </c>
      <c r="F2147" t="s">
        <v>58</v>
      </c>
      <c r="L2147" t="s">
        <v>3125</v>
      </c>
      <c r="M2147">
        <v>98741</v>
      </c>
      <c r="N2147">
        <v>236</v>
      </c>
      <c r="O2147" t="s">
        <v>29</v>
      </c>
      <c r="P2147" t="s">
        <v>30</v>
      </c>
      <c r="Q2147" t="s">
        <v>31</v>
      </c>
      <c r="R2147">
        <v>19000000</v>
      </c>
      <c r="S2147">
        <v>2013</v>
      </c>
      <c r="T2147">
        <v>7.6</v>
      </c>
      <c r="U2147">
        <v>2.2000000000000002</v>
      </c>
      <c r="V2147">
        <v>2483154</v>
      </c>
      <c r="W2147" t="s">
        <v>21</v>
      </c>
    </row>
    <row r="2148" spans="1:23" x14ac:dyDescent="0.3">
      <c r="A2148" t="s">
        <v>1223</v>
      </c>
      <c r="B2148">
        <v>102</v>
      </c>
      <c r="C2148">
        <v>129</v>
      </c>
      <c r="D2148">
        <v>8396942</v>
      </c>
      <c r="E2148" t="s">
        <v>25</v>
      </c>
      <c r="F2148" t="s">
        <v>48</v>
      </c>
      <c r="G2148" t="s">
        <v>44</v>
      </c>
      <c r="L2148" t="s">
        <v>3126</v>
      </c>
      <c r="M2148">
        <v>72715</v>
      </c>
      <c r="N2148">
        <v>103</v>
      </c>
      <c r="O2148" t="s">
        <v>29</v>
      </c>
      <c r="P2148" t="s">
        <v>30</v>
      </c>
      <c r="Q2148" t="s">
        <v>213</v>
      </c>
      <c r="R2148">
        <v>19000000</v>
      </c>
      <c r="S2148">
        <v>2008</v>
      </c>
      <c r="T2148">
        <v>6.5</v>
      </c>
      <c r="U2148">
        <v>2.2000000000000002</v>
      </c>
      <c r="V2148">
        <v>-10603058</v>
      </c>
      <c r="W2148" t="s">
        <v>38</v>
      </c>
    </row>
    <row r="2149" spans="1:23" x14ac:dyDescent="0.3">
      <c r="A2149" t="s">
        <v>3127</v>
      </c>
      <c r="B2149">
        <v>134</v>
      </c>
      <c r="C2149">
        <v>100</v>
      </c>
      <c r="D2149">
        <v>12561</v>
      </c>
      <c r="E2149" t="s">
        <v>48</v>
      </c>
      <c r="F2149" t="s">
        <v>44</v>
      </c>
      <c r="L2149" t="s">
        <v>3128</v>
      </c>
      <c r="M2149">
        <v>71276</v>
      </c>
      <c r="N2149">
        <v>181</v>
      </c>
      <c r="O2149" t="s">
        <v>29</v>
      </c>
      <c r="P2149" t="s">
        <v>30</v>
      </c>
      <c r="Q2149" t="s">
        <v>52</v>
      </c>
      <c r="R2149">
        <v>19000000</v>
      </c>
      <c r="S2149">
        <v>2010</v>
      </c>
      <c r="T2149">
        <v>6.4</v>
      </c>
      <c r="U2149">
        <v>1.7</v>
      </c>
      <c r="V2149">
        <v>-18987439</v>
      </c>
      <c r="W2149" t="s">
        <v>38</v>
      </c>
    </row>
    <row r="2150" spans="1:23" x14ac:dyDescent="0.3">
      <c r="A2150" t="s">
        <v>3129</v>
      </c>
      <c r="B2150">
        <v>136</v>
      </c>
      <c r="C2150">
        <v>97</v>
      </c>
      <c r="D2150">
        <v>6923891</v>
      </c>
      <c r="E2150" t="s">
        <v>48</v>
      </c>
      <c r="F2150" t="s">
        <v>55</v>
      </c>
      <c r="G2150" t="s">
        <v>44</v>
      </c>
      <c r="L2150" t="s">
        <v>3130</v>
      </c>
      <c r="M2150">
        <v>43867</v>
      </c>
      <c r="N2150">
        <v>83</v>
      </c>
      <c r="O2150" t="s">
        <v>29</v>
      </c>
      <c r="P2150" t="s">
        <v>30</v>
      </c>
      <c r="Q2150" t="s">
        <v>213</v>
      </c>
      <c r="R2150">
        <v>23000000</v>
      </c>
      <c r="S2150">
        <v>2011</v>
      </c>
      <c r="T2150">
        <v>6.3</v>
      </c>
      <c r="U2150">
        <v>1.6</v>
      </c>
      <c r="V2150">
        <v>-16076109</v>
      </c>
      <c r="W2150" t="s">
        <v>38</v>
      </c>
    </row>
    <row r="2151" spans="1:23" x14ac:dyDescent="0.3">
      <c r="A2151" t="s">
        <v>3131</v>
      </c>
      <c r="B2151">
        <v>10</v>
      </c>
      <c r="C2151">
        <v>92</v>
      </c>
      <c r="D2151">
        <v>2119994</v>
      </c>
      <c r="E2151" t="s">
        <v>49</v>
      </c>
      <c r="F2151" t="s">
        <v>26</v>
      </c>
      <c r="G2151" t="s">
        <v>59</v>
      </c>
      <c r="L2151" t="s">
        <v>3132</v>
      </c>
      <c r="M2151">
        <v>1153</v>
      </c>
      <c r="N2151">
        <v>15</v>
      </c>
      <c r="O2151" t="s">
        <v>29</v>
      </c>
      <c r="P2151" t="s">
        <v>30</v>
      </c>
      <c r="Q2151" t="s">
        <v>118</v>
      </c>
      <c r="R2151">
        <v>19000000</v>
      </c>
      <c r="S2151">
        <v>1993</v>
      </c>
      <c r="T2151">
        <v>5.7</v>
      </c>
      <c r="U2151">
        <v>1.5</v>
      </c>
      <c r="V2151">
        <v>-16880006</v>
      </c>
      <c r="W2151" t="s">
        <v>38</v>
      </c>
    </row>
    <row r="2152" spans="1:23" x14ac:dyDescent="0.3">
      <c r="A2152" t="s">
        <v>3133</v>
      </c>
      <c r="B2152">
        <v>31</v>
      </c>
      <c r="C2152">
        <v>116</v>
      </c>
      <c r="D2152">
        <v>1292527</v>
      </c>
      <c r="E2152" t="s">
        <v>56</v>
      </c>
      <c r="F2152" t="s">
        <v>55</v>
      </c>
      <c r="G2152" t="s">
        <v>59</v>
      </c>
      <c r="H2152" t="s">
        <v>35</v>
      </c>
      <c r="L2152" t="s">
        <v>3134</v>
      </c>
      <c r="M2152">
        <v>3536</v>
      </c>
      <c r="N2152">
        <v>44</v>
      </c>
      <c r="O2152" t="s">
        <v>29</v>
      </c>
      <c r="P2152" t="s">
        <v>545</v>
      </c>
      <c r="Q2152" t="s">
        <v>213</v>
      </c>
      <c r="R2152">
        <v>19000000</v>
      </c>
      <c r="S2152">
        <v>1996</v>
      </c>
      <c r="T2152">
        <v>6.3</v>
      </c>
      <c r="U2152">
        <v>1.9</v>
      </c>
      <c r="V2152">
        <v>-17707473</v>
      </c>
      <c r="W2152" t="s">
        <v>38</v>
      </c>
    </row>
    <row r="2153" spans="1:23" x14ac:dyDescent="0.3">
      <c r="A2153" t="s">
        <v>3135</v>
      </c>
      <c r="B2153">
        <v>220</v>
      </c>
      <c r="C2153">
        <v>90</v>
      </c>
      <c r="D2153">
        <v>64255243</v>
      </c>
      <c r="E2153" t="s">
        <v>55</v>
      </c>
      <c r="F2153" t="s">
        <v>57</v>
      </c>
      <c r="G2153" t="s">
        <v>60</v>
      </c>
      <c r="H2153" t="s">
        <v>35</v>
      </c>
      <c r="L2153" t="s">
        <v>3136</v>
      </c>
      <c r="M2153">
        <v>80903</v>
      </c>
      <c r="N2153">
        <v>518</v>
      </c>
      <c r="O2153" t="s">
        <v>29</v>
      </c>
      <c r="P2153" t="s">
        <v>30</v>
      </c>
      <c r="Q2153" t="s">
        <v>213</v>
      </c>
      <c r="R2153">
        <v>19000000</v>
      </c>
      <c r="S2153">
        <v>2005</v>
      </c>
      <c r="T2153">
        <v>6</v>
      </c>
      <c r="U2153">
        <v>1.5</v>
      </c>
      <c r="V2153">
        <v>45255243</v>
      </c>
      <c r="W2153" t="s">
        <v>21</v>
      </c>
    </row>
    <row r="2154" spans="1:23" x14ac:dyDescent="0.3">
      <c r="A2154" t="s">
        <v>514</v>
      </c>
      <c r="B2154">
        <v>241</v>
      </c>
      <c r="C2154">
        <v>81</v>
      </c>
      <c r="D2154">
        <v>22245861</v>
      </c>
      <c r="E2154" t="s">
        <v>48</v>
      </c>
      <c r="F2154" t="s">
        <v>55</v>
      </c>
      <c r="L2154" t="s">
        <v>3137</v>
      </c>
      <c r="M2154">
        <v>143251</v>
      </c>
      <c r="N2154">
        <v>710</v>
      </c>
      <c r="O2154" t="s">
        <v>29</v>
      </c>
      <c r="P2154" t="s">
        <v>30</v>
      </c>
      <c r="Q2154" t="s">
        <v>213</v>
      </c>
      <c r="R2154">
        <v>19000000</v>
      </c>
      <c r="S2154">
        <v>2002</v>
      </c>
      <c r="T2154">
        <v>7.7</v>
      </c>
      <c r="U2154">
        <v>1.4</v>
      </c>
      <c r="V2154">
        <v>3245861</v>
      </c>
      <c r="W2154" t="s">
        <v>21</v>
      </c>
    </row>
    <row r="2155" spans="1:23" x14ac:dyDescent="0.3">
      <c r="A2155" t="s">
        <v>3138</v>
      </c>
      <c r="B2155">
        <v>252</v>
      </c>
      <c r="C2155">
        <v>97</v>
      </c>
      <c r="D2155">
        <v>20433940</v>
      </c>
      <c r="E2155" t="s">
        <v>57</v>
      </c>
      <c r="L2155" t="s">
        <v>3139</v>
      </c>
      <c r="M2155">
        <v>78883</v>
      </c>
      <c r="N2155">
        <v>662</v>
      </c>
      <c r="O2155" t="s">
        <v>29</v>
      </c>
      <c r="P2155" t="s">
        <v>115</v>
      </c>
      <c r="Q2155" t="s">
        <v>213</v>
      </c>
      <c r="R2155">
        <v>15000000</v>
      </c>
      <c r="S2155">
        <v>2005</v>
      </c>
      <c r="T2155">
        <v>6.2</v>
      </c>
      <c r="U2155">
        <v>1.6</v>
      </c>
      <c r="V2155">
        <v>5433940</v>
      </c>
      <c r="W2155" t="s">
        <v>21</v>
      </c>
    </row>
    <row r="2156" spans="1:23" x14ac:dyDescent="0.3">
      <c r="A2156" t="s">
        <v>768</v>
      </c>
      <c r="B2156">
        <v>156</v>
      </c>
      <c r="C2156">
        <v>118</v>
      </c>
      <c r="D2156">
        <v>10562387</v>
      </c>
      <c r="E2156" t="s">
        <v>25</v>
      </c>
      <c r="F2156" t="s">
        <v>48</v>
      </c>
      <c r="G2156" t="s">
        <v>55</v>
      </c>
      <c r="L2156" t="s">
        <v>3140</v>
      </c>
      <c r="M2156">
        <v>213226</v>
      </c>
      <c r="N2156">
        <v>648</v>
      </c>
      <c r="O2156" t="s">
        <v>29</v>
      </c>
      <c r="P2156" t="s">
        <v>30</v>
      </c>
      <c r="Q2156" t="s">
        <v>213</v>
      </c>
      <c r="R2156">
        <v>18500000</v>
      </c>
      <c r="S2156">
        <v>1998</v>
      </c>
      <c r="T2156">
        <v>7.7</v>
      </c>
      <c r="U2156">
        <v>2</v>
      </c>
      <c r="V2156">
        <v>-7937613</v>
      </c>
      <c r="W2156" t="s">
        <v>38</v>
      </c>
    </row>
    <row r="2157" spans="1:23" x14ac:dyDescent="0.3">
      <c r="A2157" t="s">
        <v>3141</v>
      </c>
      <c r="B2157">
        <v>192</v>
      </c>
      <c r="C2157">
        <v>100</v>
      </c>
      <c r="D2157">
        <v>18439082</v>
      </c>
      <c r="E2157" t="s">
        <v>48</v>
      </c>
      <c r="F2157" t="s">
        <v>26</v>
      </c>
      <c r="G2157" t="s">
        <v>44</v>
      </c>
      <c r="L2157" t="s">
        <v>3142</v>
      </c>
      <c r="M2157">
        <v>94292</v>
      </c>
      <c r="N2157">
        <v>287</v>
      </c>
      <c r="O2157" t="s">
        <v>29</v>
      </c>
      <c r="P2157" t="s">
        <v>30</v>
      </c>
      <c r="Q2157" t="s">
        <v>31</v>
      </c>
      <c r="R2157">
        <v>18500000</v>
      </c>
      <c r="S2157">
        <v>2009</v>
      </c>
      <c r="T2157">
        <v>6.4</v>
      </c>
      <c r="U2157">
        <v>1.7</v>
      </c>
      <c r="V2157">
        <v>-60918</v>
      </c>
      <c r="W2157" t="s">
        <v>38</v>
      </c>
    </row>
    <row r="2158" spans="1:23" x14ac:dyDescent="0.3">
      <c r="A2158" t="s">
        <v>1998</v>
      </c>
      <c r="B2158">
        <v>351</v>
      </c>
      <c r="C2158">
        <v>97</v>
      </c>
      <c r="D2158">
        <v>150056505</v>
      </c>
      <c r="E2158" t="s">
        <v>48</v>
      </c>
      <c r="L2158" t="s">
        <v>3143</v>
      </c>
      <c r="M2158">
        <v>216581</v>
      </c>
      <c r="N2158">
        <v>397</v>
      </c>
      <c r="O2158" t="s">
        <v>29</v>
      </c>
      <c r="P2158" t="s">
        <v>30</v>
      </c>
      <c r="Q2158" t="s">
        <v>213</v>
      </c>
      <c r="R2158">
        <v>18000000</v>
      </c>
      <c r="S2158">
        <v>2014</v>
      </c>
      <c r="T2158">
        <v>6.4</v>
      </c>
      <c r="U2158">
        <v>1.6</v>
      </c>
      <c r="V2158">
        <v>132056505</v>
      </c>
      <c r="W2158" t="s">
        <v>21</v>
      </c>
    </row>
    <row r="2159" spans="1:23" x14ac:dyDescent="0.3">
      <c r="A2159" t="s">
        <v>501</v>
      </c>
      <c r="B2159">
        <v>57</v>
      </c>
      <c r="C2159">
        <v>114</v>
      </c>
      <c r="D2159">
        <v>119938730</v>
      </c>
      <c r="E2159" t="s">
        <v>24</v>
      </c>
      <c r="F2159" t="s">
        <v>48</v>
      </c>
      <c r="G2159" t="s">
        <v>56</v>
      </c>
      <c r="H2159" t="s">
        <v>26</v>
      </c>
      <c r="L2159" t="s">
        <v>3144</v>
      </c>
      <c r="M2159">
        <v>265818</v>
      </c>
      <c r="N2159">
        <v>213</v>
      </c>
      <c r="O2159" t="s">
        <v>29</v>
      </c>
      <c r="P2159" t="s">
        <v>30</v>
      </c>
      <c r="Q2159" t="s">
        <v>31</v>
      </c>
      <c r="R2159">
        <v>18000000</v>
      </c>
      <c r="S2159">
        <v>1994</v>
      </c>
      <c r="T2159">
        <v>6.9</v>
      </c>
      <c r="U2159">
        <v>1.9</v>
      </c>
      <c r="V2159">
        <v>101938730</v>
      </c>
      <c r="W2159" t="s">
        <v>21</v>
      </c>
    </row>
    <row r="2160" spans="1:23" x14ac:dyDescent="0.3">
      <c r="A2160" t="s">
        <v>1525</v>
      </c>
      <c r="B2160">
        <v>99</v>
      </c>
      <c r="C2160">
        <v>130</v>
      </c>
      <c r="D2160">
        <v>114968774</v>
      </c>
      <c r="E2160" t="s">
        <v>48</v>
      </c>
      <c r="F2160" t="s">
        <v>55</v>
      </c>
      <c r="G2160" t="s">
        <v>49</v>
      </c>
      <c r="H2160" t="s">
        <v>26</v>
      </c>
      <c r="I2160" t="s">
        <v>44</v>
      </c>
      <c r="L2160" t="s">
        <v>3145</v>
      </c>
      <c r="M2160">
        <v>153468</v>
      </c>
      <c r="N2160">
        <v>204</v>
      </c>
      <c r="O2160" t="s">
        <v>29</v>
      </c>
      <c r="P2160" t="s">
        <v>30</v>
      </c>
      <c r="Q2160" t="s">
        <v>52</v>
      </c>
      <c r="R2160">
        <v>18000000</v>
      </c>
      <c r="S2160">
        <v>1988</v>
      </c>
      <c r="T2160">
        <v>7.3</v>
      </c>
      <c r="U2160">
        <v>2.2000000000000002</v>
      </c>
      <c r="V2160">
        <v>96968774</v>
      </c>
      <c r="W2160" t="s">
        <v>21</v>
      </c>
    </row>
    <row r="2161" spans="1:23" x14ac:dyDescent="0.3">
      <c r="A2161" t="s">
        <v>1011</v>
      </c>
      <c r="B2161">
        <v>343</v>
      </c>
      <c r="C2161">
        <v>82</v>
      </c>
      <c r="D2161">
        <v>128505958</v>
      </c>
      <c r="E2161" t="s">
        <v>48</v>
      </c>
      <c r="L2161" t="s">
        <v>3146</v>
      </c>
      <c r="M2161">
        <v>297014</v>
      </c>
      <c r="N2161">
        <v>1198</v>
      </c>
      <c r="O2161" t="s">
        <v>29</v>
      </c>
      <c r="P2161" t="s">
        <v>30</v>
      </c>
      <c r="Q2161" t="s">
        <v>213</v>
      </c>
      <c r="R2161">
        <v>18000000</v>
      </c>
      <c r="S2161">
        <v>2006</v>
      </c>
      <c r="T2161">
        <v>7.3</v>
      </c>
      <c r="U2161">
        <v>1.4</v>
      </c>
      <c r="V2161">
        <v>110505958</v>
      </c>
      <c r="W2161" t="s">
        <v>21</v>
      </c>
    </row>
    <row r="2162" spans="1:23" x14ac:dyDescent="0.3">
      <c r="A2162" t="s">
        <v>845</v>
      </c>
      <c r="B2162">
        <v>163</v>
      </c>
      <c r="C2162">
        <v>96</v>
      </c>
      <c r="D2162">
        <v>95001351</v>
      </c>
      <c r="E2162" t="s">
        <v>48</v>
      </c>
      <c r="F2162" t="s">
        <v>44</v>
      </c>
      <c r="L2162" t="s">
        <v>3147</v>
      </c>
      <c r="M2162">
        <v>131801</v>
      </c>
      <c r="N2162">
        <v>548</v>
      </c>
      <c r="O2162" t="s">
        <v>29</v>
      </c>
      <c r="P2162" t="s">
        <v>30</v>
      </c>
      <c r="Q2162" t="s">
        <v>31</v>
      </c>
      <c r="R2162">
        <v>18000000</v>
      </c>
      <c r="S2162">
        <v>2001</v>
      </c>
      <c r="T2162">
        <v>6.2</v>
      </c>
      <c r="U2162">
        <v>1.6</v>
      </c>
      <c r="V2162">
        <v>77001351</v>
      </c>
      <c r="W2162" t="s">
        <v>21</v>
      </c>
    </row>
    <row r="2163" spans="1:23" x14ac:dyDescent="0.3">
      <c r="A2163" t="s">
        <v>2713</v>
      </c>
      <c r="B2163">
        <v>110</v>
      </c>
      <c r="C2163">
        <v>105</v>
      </c>
      <c r="D2163">
        <v>76400000</v>
      </c>
      <c r="E2163" t="s">
        <v>24</v>
      </c>
      <c r="F2163" t="s">
        <v>25</v>
      </c>
      <c r="G2163" t="s">
        <v>27</v>
      </c>
      <c r="L2163" t="s">
        <v>3148</v>
      </c>
      <c r="M2163">
        <v>58743</v>
      </c>
      <c r="N2163">
        <v>192</v>
      </c>
      <c r="O2163" t="s">
        <v>29</v>
      </c>
      <c r="P2163" t="s">
        <v>30</v>
      </c>
      <c r="Q2163" t="s">
        <v>52</v>
      </c>
      <c r="R2163">
        <v>17000000</v>
      </c>
      <c r="S2163">
        <v>1984</v>
      </c>
      <c r="T2163">
        <v>6.6</v>
      </c>
      <c r="U2163">
        <v>1.8</v>
      </c>
      <c r="V2163">
        <v>59400000</v>
      </c>
      <c r="W2163" t="s">
        <v>21</v>
      </c>
    </row>
    <row r="2164" spans="1:23" x14ac:dyDescent="0.3">
      <c r="A2164" t="s">
        <v>741</v>
      </c>
      <c r="B2164">
        <v>233</v>
      </c>
      <c r="C2164">
        <v>122</v>
      </c>
      <c r="D2164">
        <v>75072454</v>
      </c>
      <c r="E2164" t="s">
        <v>55</v>
      </c>
      <c r="F2164" t="s">
        <v>57</v>
      </c>
      <c r="G2164" t="s">
        <v>35</v>
      </c>
      <c r="L2164" t="s">
        <v>3149</v>
      </c>
      <c r="M2164">
        <v>96569</v>
      </c>
      <c r="N2164">
        <v>522</v>
      </c>
      <c r="O2164" t="s">
        <v>29</v>
      </c>
      <c r="P2164" t="s">
        <v>30</v>
      </c>
      <c r="Q2164" t="s">
        <v>31</v>
      </c>
      <c r="R2164">
        <v>20000000</v>
      </c>
      <c r="S2164">
        <v>2005</v>
      </c>
      <c r="T2164">
        <v>6.7</v>
      </c>
      <c r="U2164">
        <v>2</v>
      </c>
      <c r="V2164">
        <v>55072454</v>
      </c>
      <c r="W2164" t="s">
        <v>21</v>
      </c>
    </row>
    <row r="2165" spans="1:23" x14ac:dyDescent="0.3">
      <c r="A2165" t="s">
        <v>199</v>
      </c>
      <c r="B2165">
        <v>91</v>
      </c>
      <c r="C2165">
        <v>88</v>
      </c>
      <c r="D2165">
        <v>65535067</v>
      </c>
      <c r="E2165" t="s">
        <v>48</v>
      </c>
      <c r="F2165" t="s">
        <v>44</v>
      </c>
      <c r="L2165" t="s">
        <v>3150</v>
      </c>
      <c r="M2165">
        <v>59380</v>
      </c>
      <c r="N2165">
        <v>202</v>
      </c>
      <c r="O2165" t="s">
        <v>29</v>
      </c>
      <c r="P2165" t="s">
        <v>30</v>
      </c>
      <c r="Q2165" t="s">
        <v>213</v>
      </c>
      <c r="R2165">
        <v>17000000</v>
      </c>
      <c r="S2165">
        <v>1999</v>
      </c>
      <c r="T2165">
        <v>5.7</v>
      </c>
      <c r="U2165">
        <v>1.5</v>
      </c>
      <c r="V2165">
        <v>48535067</v>
      </c>
      <c r="W2165" t="s">
        <v>21</v>
      </c>
    </row>
    <row r="2166" spans="1:23" x14ac:dyDescent="0.3">
      <c r="A2166" t="s">
        <v>3151</v>
      </c>
      <c r="B2166">
        <v>169</v>
      </c>
      <c r="C2166">
        <v>110</v>
      </c>
      <c r="D2166">
        <v>13998282</v>
      </c>
      <c r="E2166" t="s">
        <v>24</v>
      </c>
      <c r="F2166" t="s">
        <v>55</v>
      </c>
      <c r="G2166" t="s">
        <v>26</v>
      </c>
      <c r="H2166" t="s">
        <v>60</v>
      </c>
      <c r="I2166" t="s">
        <v>35</v>
      </c>
      <c r="L2166" t="s">
        <v>3152</v>
      </c>
      <c r="M2166">
        <v>24854</v>
      </c>
      <c r="N2166">
        <v>374</v>
      </c>
      <c r="O2166" t="s">
        <v>29</v>
      </c>
      <c r="P2166" t="s">
        <v>30</v>
      </c>
      <c r="Q2166" t="s">
        <v>31</v>
      </c>
      <c r="R2166">
        <v>16000000</v>
      </c>
      <c r="S2166">
        <v>2014</v>
      </c>
      <c r="T2166">
        <v>3.1</v>
      </c>
      <c r="U2166">
        <v>1.8</v>
      </c>
      <c r="V2166">
        <v>-2001718</v>
      </c>
      <c r="W2166" t="s">
        <v>38</v>
      </c>
    </row>
    <row r="2167" spans="1:23" x14ac:dyDescent="0.3">
      <c r="A2167" t="s">
        <v>2964</v>
      </c>
      <c r="B2167">
        <v>142</v>
      </c>
      <c r="C2167">
        <v>103</v>
      </c>
      <c r="D2167">
        <v>6061759</v>
      </c>
      <c r="E2167" t="s">
        <v>48</v>
      </c>
      <c r="F2167" t="s">
        <v>55</v>
      </c>
      <c r="G2167" t="s">
        <v>44</v>
      </c>
      <c r="L2167" t="s">
        <v>3153</v>
      </c>
      <c r="M2167">
        <v>49077</v>
      </c>
      <c r="N2167">
        <v>475</v>
      </c>
      <c r="O2167" t="s">
        <v>29</v>
      </c>
      <c r="P2167" t="s">
        <v>30</v>
      </c>
      <c r="Q2167" t="s">
        <v>31</v>
      </c>
      <c r="R2167">
        <v>17000000</v>
      </c>
      <c r="S2167">
        <v>2005</v>
      </c>
      <c r="T2167">
        <v>6.3</v>
      </c>
      <c r="U2167">
        <v>1.7</v>
      </c>
      <c r="V2167">
        <v>-10938241</v>
      </c>
      <c r="W2167" t="s">
        <v>38</v>
      </c>
    </row>
    <row r="2168" spans="1:23" x14ac:dyDescent="0.3">
      <c r="A2168" t="s">
        <v>1981</v>
      </c>
      <c r="B2168">
        <v>50</v>
      </c>
      <c r="C2168">
        <v>106</v>
      </c>
      <c r="D2168">
        <v>64955956</v>
      </c>
      <c r="E2168" t="s">
        <v>48</v>
      </c>
      <c r="F2168" t="s">
        <v>55</v>
      </c>
      <c r="L2168" t="s">
        <v>3154</v>
      </c>
      <c r="M2168">
        <v>10104</v>
      </c>
      <c r="N2168">
        <v>69</v>
      </c>
      <c r="O2168" t="s">
        <v>29</v>
      </c>
      <c r="P2168" t="s">
        <v>30</v>
      </c>
      <c r="Q2168" t="s">
        <v>31</v>
      </c>
      <c r="R2168">
        <v>18000000</v>
      </c>
      <c r="S2168">
        <v>2004</v>
      </c>
      <c r="T2168">
        <v>5.7</v>
      </c>
      <c r="U2168">
        <v>1.8</v>
      </c>
      <c r="V2168">
        <v>46955956</v>
      </c>
      <c r="W2168" t="s">
        <v>21</v>
      </c>
    </row>
    <row r="2169" spans="1:23" x14ac:dyDescent="0.3">
      <c r="A2169" t="s">
        <v>3155</v>
      </c>
      <c r="B2169">
        <v>195</v>
      </c>
      <c r="C2169">
        <v>98</v>
      </c>
      <c r="D2169">
        <v>60057639</v>
      </c>
      <c r="E2169" t="s">
        <v>48</v>
      </c>
      <c r="F2169" t="s">
        <v>56</v>
      </c>
      <c r="G2169" t="s">
        <v>55</v>
      </c>
      <c r="L2169" t="s">
        <v>3156</v>
      </c>
      <c r="M2169">
        <v>107815</v>
      </c>
      <c r="N2169">
        <v>485</v>
      </c>
      <c r="O2169" t="s">
        <v>29</v>
      </c>
      <c r="P2169" t="s">
        <v>30</v>
      </c>
      <c r="Q2169" t="s">
        <v>213</v>
      </c>
      <c r="R2169">
        <v>18000000</v>
      </c>
      <c r="S2169">
        <v>2003</v>
      </c>
      <c r="T2169">
        <v>7.1</v>
      </c>
      <c r="U2169">
        <v>1.6</v>
      </c>
      <c r="V2169">
        <v>42057639</v>
      </c>
      <c r="W2169" t="s">
        <v>21</v>
      </c>
    </row>
    <row r="2170" spans="1:23" x14ac:dyDescent="0.3">
      <c r="A2170" t="s">
        <v>560</v>
      </c>
      <c r="B2170">
        <v>129</v>
      </c>
      <c r="C2170">
        <v>68</v>
      </c>
      <c r="D2170">
        <v>53868030</v>
      </c>
      <c r="E2170" t="s">
        <v>48</v>
      </c>
      <c r="F2170" t="s">
        <v>56</v>
      </c>
      <c r="L2170" t="s">
        <v>3157</v>
      </c>
      <c r="M2170">
        <v>183425</v>
      </c>
      <c r="N2170">
        <v>425</v>
      </c>
      <c r="O2170" t="s">
        <v>29</v>
      </c>
      <c r="P2170" t="s">
        <v>30</v>
      </c>
      <c r="Q2170" t="s">
        <v>31</v>
      </c>
      <c r="R2170">
        <v>17000000</v>
      </c>
      <c r="S2170">
        <v>1997</v>
      </c>
      <c r="T2170">
        <v>7</v>
      </c>
      <c r="U2170">
        <v>1.1000000000000001</v>
      </c>
      <c r="V2170">
        <v>36868030</v>
      </c>
      <c r="W2170" t="s">
        <v>21</v>
      </c>
    </row>
    <row r="2171" spans="1:23" x14ac:dyDescent="0.3">
      <c r="A2171" t="s">
        <v>1927</v>
      </c>
      <c r="B2171">
        <v>156</v>
      </c>
      <c r="C2171">
        <v>94</v>
      </c>
      <c r="D2171">
        <v>59573085</v>
      </c>
      <c r="E2171" t="s">
        <v>48</v>
      </c>
      <c r="F2171" t="s">
        <v>49</v>
      </c>
      <c r="G2171" t="s">
        <v>44</v>
      </c>
      <c r="L2171" t="s">
        <v>3158</v>
      </c>
      <c r="M2171">
        <v>13562</v>
      </c>
      <c r="N2171">
        <v>103</v>
      </c>
      <c r="O2171" t="s">
        <v>29</v>
      </c>
      <c r="P2171" t="s">
        <v>30</v>
      </c>
      <c r="Q2171" t="s">
        <v>31</v>
      </c>
      <c r="R2171">
        <v>18000000</v>
      </c>
      <c r="S2171">
        <v>2016</v>
      </c>
      <c r="T2171">
        <v>6.1</v>
      </c>
      <c r="U2171">
        <v>1.6</v>
      </c>
      <c r="V2171">
        <v>41573085</v>
      </c>
      <c r="W2171" t="s">
        <v>21</v>
      </c>
    </row>
    <row r="2172" spans="1:23" x14ac:dyDescent="0.3">
      <c r="A2172" t="s">
        <v>291</v>
      </c>
      <c r="B2172">
        <v>103</v>
      </c>
      <c r="C2172">
        <v>99</v>
      </c>
      <c r="D2172">
        <v>52691009</v>
      </c>
      <c r="E2172" t="s">
        <v>48</v>
      </c>
      <c r="F2172" t="s">
        <v>49</v>
      </c>
      <c r="L2172" t="s">
        <v>3159</v>
      </c>
      <c r="M2172">
        <v>18727</v>
      </c>
      <c r="N2172">
        <v>45</v>
      </c>
      <c r="O2172" t="s">
        <v>29</v>
      </c>
      <c r="P2172" t="s">
        <v>30</v>
      </c>
      <c r="Q2172" t="s">
        <v>52</v>
      </c>
      <c r="R2172">
        <v>21000000</v>
      </c>
      <c r="S2172">
        <v>2011</v>
      </c>
      <c r="T2172">
        <v>6.6</v>
      </c>
      <c r="U2172">
        <v>1.6</v>
      </c>
      <c r="V2172">
        <v>31691009</v>
      </c>
      <c r="W2172" t="s">
        <v>21</v>
      </c>
    </row>
    <row r="2173" spans="1:23" x14ac:dyDescent="0.3">
      <c r="A2173" t="s">
        <v>390</v>
      </c>
      <c r="B2173">
        <v>217</v>
      </c>
      <c r="C2173">
        <v>107</v>
      </c>
      <c r="D2173">
        <v>59735548</v>
      </c>
      <c r="E2173" t="s">
        <v>24</v>
      </c>
      <c r="F2173" t="s">
        <v>57</v>
      </c>
      <c r="G2173" t="s">
        <v>27</v>
      </c>
      <c r="L2173" t="s">
        <v>3160</v>
      </c>
      <c r="M2173">
        <v>290949</v>
      </c>
      <c r="N2173">
        <v>629</v>
      </c>
      <c r="O2173" t="s">
        <v>29</v>
      </c>
      <c r="P2173" t="s">
        <v>30</v>
      </c>
      <c r="Q2173" t="s">
        <v>213</v>
      </c>
      <c r="R2173">
        <v>15000000</v>
      </c>
      <c r="S2173">
        <v>1987</v>
      </c>
      <c r="T2173">
        <v>7.8</v>
      </c>
      <c r="U2173">
        <v>1.8</v>
      </c>
      <c r="V2173">
        <v>44735548</v>
      </c>
      <c r="W2173" t="s">
        <v>21</v>
      </c>
    </row>
    <row r="2174" spans="1:23" x14ac:dyDescent="0.3">
      <c r="A2174" t="s">
        <v>1342</v>
      </c>
      <c r="B2174">
        <v>134</v>
      </c>
      <c r="C2174">
        <v>180</v>
      </c>
      <c r="D2174">
        <v>51600000</v>
      </c>
      <c r="E2174" t="s">
        <v>242</v>
      </c>
      <c r="F2174" t="s">
        <v>55</v>
      </c>
      <c r="G2174" t="s">
        <v>54</v>
      </c>
      <c r="H2174" t="s">
        <v>59</v>
      </c>
      <c r="L2174" t="s">
        <v>3161</v>
      </c>
      <c r="M2174">
        <v>270790</v>
      </c>
      <c r="N2174">
        <v>549</v>
      </c>
      <c r="O2174" t="s">
        <v>29</v>
      </c>
      <c r="P2174" t="s">
        <v>30</v>
      </c>
      <c r="Q2174" t="s">
        <v>213</v>
      </c>
      <c r="R2174">
        <v>18000000</v>
      </c>
      <c r="S2174">
        <v>1984</v>
      </c>
      <c r="T2174">
        <v>8.3000000000000007</v>
      </c>
      <c r="U2174">
        <v>3</v>
      </c>
      <c r="V2174">
        <v>33600000</v>
      </c>
      <c r="W2174" t="s">
        <v>21</v>
      </c>
    </row>
    <row r="2175" spans="1:23" x14ac:dyDescent="0.3">
      <c r="A2175" t="s">
        <v>3162</v>
      </c>
      <c r="B2175">
        <v>146</v>
      </c>
      <c r="C2175">
        <v>89</v>
      </c>
      <c r="D2175">
        <v>43818159</v>
      </c>
      <c r="E2175" t="s">
        <v>57</v>
      </c>
      <c r="F2175" t="s">
        <v>60</v>
      </c>
      <c r="L2175" t="s">
        <v>3163</v>
      </c>
      <c r="M2175">
        <v>27664</v>
      </c>
      <c r="N2175">
        <v>260</v>
      </c>
      <c r="O2175" t="s">
        <v>29</v>
      </c>
      <c r="P2175" t="s">
        <v>30</v>
      </c>
      <c r="Q2175" t="s">
        <v>31</v>
      </c>
      <c r="R2175">
        <v>20000000</v>
      </c>
      <c r="S2175">
        <v>2008</v>
      </c>
      <c r="T2175">
        <v>3.9</v>
      </c>
      <c r="U2175">
        <v>1.5</v>
      </c>
      <c r="V2175">
        <v>23818159</v>
      </c>
      <c r="W2175" t="s">
        <v>21</v>
      </c>
    </row>
    <row r="2176" spans="1:23" x14ac:dyDescent="0.3">
      <c r="A2176" t="s">
        <v>582</v>
      </c>
      <c r="B2176">
        <v>159</v>
      </c>
      <c r="C2176">
        <v>97</v>
      </c>
      <c r="D2176">
        <v>86049418</v>
      </c>
      <c r="E2176" t="s">
        <v>48</v>
      </c>
      <c r="L2176" t="s">
        <v>3164</v>
      </c>
      <c r="M2176">
        <v>245989</v>
      </c>
      <c r="N2176">
        <v>554</v>
      </c>
      <c r="O2176" t="s">
        <v>29</v>
      </c>
      <c r="P2176" t="s">
        <v>30</v>
      </c>
      <c r="Q2176" t="s">
        <v>31</v>
      </c>
      <c r="R2176">
        <v>17000000</v>
      </c>
      <c r="S2176">
        <v>2004</v>
      </c>
      <c r="T2176">
        <v>7</v>
      </c>
      <c r="U2176">
        <v>1.6</v>
      </c>
      <c r="V2176">
        <v>69049418</v>
      </c>
      <c r="W2176" t="s">
        <v>21</v>
      </c>
    </row>
    <row r="2177" spans="1:23" x14ac:dyDescent="0.3">
      <c r="A2177" t="s">
        <v>3165</v>
      </c>
      <c r="B2177">
        <v>111</v>
      </c>
      <c r="C2177">
        <v>113</v>
      </c>
      <c r="D2177">
        <v>43601508</v>
      </c>
      <c r="E2177" t="s">
        <v>48</v>
      </c>
      <c r="F2177" t="s">
        <v>55</v>
      </c>
      <c r="G2177" t="s">
        <v>44</v>
      </c>
      <c r="L2177" t="s">
        <v>3166</v>
      </c>
      <c r="M2177">
        <v>35718</v>
      </c>
      <c r="N2177">
        <v>317</v>
      </c>
      <c r="O2177" t="s">
        <v>29</v>
      </c>
      <c r="P2177" t="s">
        <v>30</v>
      </c>
      <c r="Q2177" t="s">
        <v>31</v>
      </c>
      <c r="R2177">
        <v>18000000</v>
      </c>
      <c r="S2177">
        <v>2003</v>
      </c>
      <c r="T2177">
        <v>6.7</v>
      </c>
      <c r="U2177">
        <v>1.9</v>
      </c>
      <c r="V2177">
        <v>25601508</v>
      </c>
      <c r="W2177" t="s">
        <v>21</v>
      </c>
    </row>
    <row r="2178" spans="1:23" x14ac:dyDescent="0.3">
      <c r="A2178" t="s">
        <v>3133</v>
      </c>
      <c r="B2178">
        <v>187</v>
      </c>
      <c r="C2178">
        <v>131</v>
      </c>
      <c r="D2178">
        <v>41300105</v>
      </c>
      <c r="E2178" t="s">
        <v>55</v>
      </c>
      <c r="F2178" t="s">
        <v>60</v>
      </c>
      <c r="L2178" t="s">
        <v>3167</v>
      </c>
      <c r="M2178">
        <v>65201</v>
      </c>
      <c r="N2178">
        <v>651</v>
      </c>
      <c r="O2178" t="s">
        <v>29</v>
      </c>
      <c r="P2178" t="s">
        <v>37</v>
      </c>
      <c r="Q2178" t="s">
        <v>213</v>
      </c>
      <c r="R2178">
        <v>19800000</v>
      </c>
      <c r="S2178">
        <v>2001</v>
      </c>
      <c r="T2178">
        <v>7.3</v>
      </c>
      <c r="U2178">
        <v>2.2000000000000002</v>
      </c>
      <c r="V2178">
        <v>21500105</v>
      </c>
      <c r="W2178" t="s">
        <v>21</v>
      </c>
    </row>
    <row r="2179" spans="1:23" x14ac:dyDescent="0.3">
      <c r="A2179" t="s">
        <v>1309</v>
      </c>
      <c r="B2179">
        <v>44</v>
      </c>
      <c r="C2179">
        <v>103</v>
      </c>
      <c r="D2179">
        <v>41382841</v>
      </c>
      <c r="E2179" t="s">
        <v>48</v>
      </c>
      <c r="F2179" t="s">
        <v>55</v>
      </c>
      <c r="G2179" t="s">
        <v>26</v>
      </c>
      <c r="H2179" t="s">
        <v>44</v>
      </c>
      <c r="L2179" t="s">
        <v>3168</v>
      </c>
      <c r="M2179">
        <v>27149</v>
      </c>
      <c r="N2179">
        <v>96</v>
      </c>
      <c r="O2179" t="s">
        <v>29</v>
      </c>
      <c r="P2179" t="s">
        <v>30</v>
      </c>
      <c r="Q2179" t="s">
        <v>31</v>
      </c>
      <c r="R2179">
        <v>18000000</v>
      </c>
      <c r="S2179">
        <v>1986</v>
      </c>
      <c r="T2179">
        <v>6.3</v>
      </c>
      <c r="U2179">
        <v>1.7</v>
      </c>
      <c r="V2179">
        <v>23382841</v>
      </c>
      <c r="W2179" t="s">
        <v>21</v>
      </c>
    </row>
    <row r="2180" spans="1:23" x14ac:dyDescent="0.3">
      <c r="A2180" t="s">
        <v>343</v>
      </c>
      <c r="B2180">
        <v>588</v>
      </c>
      <c r="C2180">
        <v>119</v>
      </c>
      <c r="D2180">
        <v>42335698</v>
      </c>
      <c r="E2180" t="s">
        <v>48</v>
      </c>
      <c r="F2180" t="s">
        <v>55</v>
      </c>
      <c r="G2180" t="s">
        <v>44</v>
      </c>
      <c r="L2180" t="s">
        <v>3169</v>
      </c>
      <c r="M2180">
        <v>395087</v>
      </c>
      <c r="N2180">
        <v>1101</v>
      </c>
      <c r="O2180" t="s">
        <v>29</v>
      </c>
      <c r="P2180" t="s">
        <v>30</v>
      </c>
      <c r="Q2180" t="s">
        <v>213</v>
      </c>
      <c r="R2180">
        <v>18000000</v>
      </c>
      <c r="S2180">
        <v>2014</v>
      </c>
      <c r="T2180">
        <v>7.8</v>
      </c>
      <c r="U2180">
        <v>2</v>
      </c>
      <c r="V2180">
        <v>24335698</v>
      </c>
      <c r="W2180" t="s">
        <v>21</v>
      </c>
    </row>
    <row r="2181" spans="1:23" x14ac:dyDescent="0.3">
      <c r="A2181" t="s">
        <v>2246</v>
      </c>
      <c r="B2181">
        <v>415</v>
      </c>
      <c r="C2181">
        <v>98</v>
      </c>
      <c r="D2181">
        <v>33404871</v>
      </c>
      <c r="E2181" t="s">
        <v>55</v>
      </c>
      <c r="L2181" t="s">
        <v>3170</v>
      </c>
      <c r="M2181">
        <v>150082</v>
      </c>
      <c r="N2181">
        <v>384</v>
      </c>
      <c r="O2181" t="s">
        <v>29</v>
      </c>
      <c r="P2181" t="s">
        <v>30</v>
      </c>
      <c r="Q2181" t="s">
        <v>31</v>
      </c>
      <c r="R2181">
        <v>18000000</v>
      </c>
      <c r="S2181">
        <v>2013</v>
      </c>
      <c r="T2181">
        <v>7.3</v>
      </c>
      <c r="U2181">
        <v>1.6</v>
      </c>
      <c r="V2181">
        <v>15404871</v>
      </c>
      <c r="W2181" t="s">
        <v>21</v>
      </c>
    </row>
    <row r="2182" spans="1:23" x14ac:dyDescent="0.3">
      <c r="A2182" t="s">
        <v>349</v>
      </c>
      <c r="B2182">
        <v>279</v>
      </c>
      <c r="C2182">
        <v>111</v>
      </c>
      <c r="D2182">
        <v>31471430</v>
      </c>
      <c r="E2182" t="s">
        <v>55</v>
      </c>
      <c r="F2182" t="s">
        <v>54</v>
      </c>
      <c r="G2182" t="s">
        <v>35</v>
      </c>
      <c r="L2182" t="s">
        <v>3171</v>
      </c>
      <c r="M2182">
        <v>83374</v>
      </c>
      <c r="N2182">
        <v>828</v>
      </c>
      <c r="O2182" t="s">
        <v>29</v>
      </c>
      <c r="P2182" t="s">
        <v>30</v>
      </c>
      <c r="Q2182" t="s">
        <v>213</v>
      </c>
      <c r="R2182">
        <v>15000000</v>
      </c>
      <c r="S2182">
        <v>2006</v>
      </c>
      <c r="T2182">
        <v>7.6</v>
      </c>
      <c r="U2182">
        <v>1.8</v>
      </c>
      <c r="V2182">
        <v>16471430</v>
      </c>
      <c r="W2182" t="s">
        <v>21</v>
      </c>
    </row>
    <row r="2183" spans="1:23" x14ac:dyDescent="0.3">
      <c r="A2183" t="s">
        <v>3172</v>
      </c>
      <c r="B2183">
        <v>97</v>
      </c>
      <c r="C2183">
        <v>94</v>
      </c>
      <c r="D2183">
        <v>30222640</v>
      </c>
      <c r="E2183" t="s">
        <v>55</v>
      </c>
      <c r="F2183" t="s">
        <v>59</v>
      </c>
      <c r="G2183" t="s">
        <v>44</v>
      </c>
      <c r="L2183" t="s">
        <v>3173</v>
      </c>
      <c r="M2183">
        <v>36666</v>
      </c>
      <c r="N2183">
        <v>144</v>
      </c>
      <c r="O2183" t="s">
        <v>29</v>
      </c>
      <c r="P2183" t="s">
        <v>30</v>
      </c>
      <c r="Q2183" t="s">
        <v>31</v>
      </c>
      <c r="R2183">
        <v>25000000</v>
      </c>
      <c r="S2183">
        <v>2003</v>
      </c>
      <c r="T2183">
        <v>5.3</v>
      </c>
      <c r="U2183">
        <v>1.6</v>
      </c>
      <c r="V2183">
        <v>5222640</v>
      </c>
      <c r="W2183" t="s">
        <v>21</v>
      </c>
    </row>
    <row r="2184" spans="1:23" x14ac:dyDescent="0.3">
      <c r="A2184" t="s">
        <v>3174</v>
      </c>
      <c r="B2184">
        <v>27</v>
      </c>
      <c r="C2184">
        <v>81</v>
      </c>
      <c r="D2184">
        <v>26906039</v>
      </c>
      <c r="E2184" t="s">
        <v>24</v>
      </c>
      <c r="F2184" t="s">
        <v>48</v>
      </c>
      <c r="L2184" t="s">
        <v>3175</v>
      </c>
      <c r="M2184">
        <v>29621</v>
      </c>
      <c r="N2184">
        <v>76</v>
      </c>
      <c r="O2184" t="s">
        <v>29</v>
      </c>
      <c r="P2184" t="s">
        <v>30</v>
      </c>
      <c r="Q2184" t="s">
        <v>31</v>
      </c>
      <c r="R2184">
        <v>18000000</v>
      </c>
      <c r="S2184">
        <v>1996</v>
      </c>
      <c r="T2184">
        <v>5.3</v>
      </c>
      <c r="U2184">
        <v>1.4</v>
      </c>
      <c r="V2184">
        <v>8906039</v>
      </c>
      <c r="W2184" t="s">
        <v>21</v>
      </c>
    </row>
    <row r="2185" spans="1:23" x14ac:dyDescent="0.3">
      <c r="A2185" t="s">
        <v>1462</v>
      </c>
      <c r="B2185">
        <v>212</v>
      </c>
      <c r="C2185">
        <v>89</v>
      </c>
      <c r="D2185">
        <v>21378000</v>
      </c>
      <c r="E2185" t="s">
        <v>26</v>
      </c>
      <c r="F2185" t="s">
        <v>57</v>
      </c>
      <c r="L2185" t="s">
        <v>3176</v>
      </c>
      <c r="M2185">
        <v>46492</v>
      </c>
      <c r="N2185">
        <v>335</v>
      </c>
      <c r="O2185" t="s">
        <v>29</v>
      </c>
      <c r="P2185" t="s">
        <v>30</v>
      </c>
      <c r="Q2185" t="s">
        <v>213</v>
      </c>
      <c r="R2185">
        <v>1000000</v>
      </c>
      <c r="S2185">
        <v>1980</v>
      </c>
      <c r="T2185">
        <v>6.8</v>
      </c>
      <c r="U2185">
        <v>1.5</v>
      </c>
      <c r="V2185">
        <v>20378000</v>
      </c>
      <c r="W2185" t="s">
        <v>21</v>
      </c>
    </row>
    <row r="2186" spans="1:23" x14ac:dyDescent="0.3">
      <c r="A2186" t="s">
        <v>3177</v>
      </c>
      <c r="B2186">
        <v>110</v>
      </c>
      <c r="C2186">
        <v>106</v>
      </c>
      <c r="D2186">
        <v>43853424</v>
      </c>
      <c r="E2186" t="s">
        <v>242</v>
      </c>
      <c r="F2186" t="s">
        <v>55</v>
      </c>
      <c r="G2186" t="s">
        <v>49</v>
      </c>
      <c r="H2186" t="s">
        <v>61</v>
      </c>
      <c r="L2186" t="s">
        <v>3178</v>
      </c>
      <c r="M2186">
        <v>35514</v>
      </c>
      <c r="N2186">
        <v>114</v>
      </c>
      <c r="O2186" t="s">
        <v>29</v>
      </c>
      <c r="P2186" t="s">
        <v>30</v>
      </c>
      <c r="Q2186" t="s">
        <v>52</v>
      </c>
      <c r="R2186">
        <v>18000000</v>
      </c>
      <c r="S2186">
        <v>2011</v>
      </c>
      <c r="T2186">
        <v>7.1</v>
      </c>
      <c r="U2186">
        <v>1.8</v>
      </c>
      <c r="V2186">
        <v>25853424</v>
      </c>
      <c r="W2186" t="s">
        <v>21</v>
      </c>
    </row>
    <row r="2187" spans="1:23" x14ac:dyDescent="0.3">
      <c r="A2187" t="s">
        <v>3179</v>
      </c>
      <c r="B2187">
        <v>190</v>
      </c>
      <c r="C2187">
        <v>86</v>
      </c>
      <c r="D2187">
        <v>23993605</v>
      </c>
      <c r="E2187" t="s">
        <v>48</v>
      </c>
      <c r="F2187" t="s">
        <v>56</v>
      </c>
      <c r="G2187" t="s">
        <v>55</v>
      </c>
      <c r="L2187" t="s">
        <v>3180</v>
      </c>
      <c r="M2187">
        <v>52467</v>
      </c>
      <c r="N2187">
        <v>248</v>
      </c>
      <c r="O2187" t="s">
        <v>29</v>
      </c>
      <c r="P2187" t="s">
        <v>30</v>
      </c>
      <c r="Q2187" t="s">
        <v>213</v>
      </c>
      <c r="R2187">
        <v>18000000</v>
      </c>
      <c r="S2187">
        <v>2009</v>
      </c>
      <c r="T2187">
        <v>5.8</v>
      </c>
      <c r="U2187">
        <v>1.4</v>
      </c>
      <c r="V2187">
        <v>5993605</v>
      </c>
      <c r="W2187" t="s">
        <v>21</v>
      </c>
    </row>
    <row r="2188" spans="1:23" x14ac:dyDescent="0.3">
      <c r="A2188" t="s">
        <v>2614</v>
      </c>
      <c r="B2188">
        <v>77</v>
      </c>
      <c r="C2188">
        <v>103</v>
      </c>
      <c r="D2188">
        <v>26400000</v>
      </c>
      <c r="E2188" t="s">
        <v>24</v>
      </c>
      <c r="F2188" t="s">
        <v>25</v>
      </c>
      <c r="G2188" t="s">
        <v>26</v>
      </c>
      <c r="L2188" t="s">
        <v>3181</v>
      </c>
      <c r="M2188">
        <v>62009</v>
      </c>
      <c r="N2188">
        <v>109</v>
      </c>
      <c r="O2188" t="s">
        <v>29</v>
      </c>
      <c r="P2188" t="s">
        <v>30</v>
      </c>
      <c r="Q2188" t="s">
        <v>52</v>
      </c>
      <c r="R2188">
        <v>18000000</v>
      </c>
      <c r="S2188">
        <v>1984</v>
      </c>
      <c r="T2188">
        <v>5.8</v>
      </c>
      <c r="U2188">
        <v>1.7</v>
      </c>
      <c r="V2188">
        <v>8400000</v>
      </c>
      <c r="W2188" t="s">
        <v>21</v>
      </c>
    </row>
    <row r="2189" spans="1:23" x14ac:dyDescent="0.3">
      <c r="A2189" t="s">
        <v>172</v>
      </c>
      <c r="B2189">
        <v>151</v>
      </c>
      <c r="C2189">
        <v>121</v>
      </c>
      <c r="D2189">
        <v>45250</v>
      </c>
      <c r="E2189" t="s">
        <v>242</v>
      </c>
      <c r="F2189" t="s">
        <v>55</v>
      </c>
      <c r="G2189" t="s">
        <v>61</v>
      </c>
      <c r="L2189" t="s">
        <v>3182</v>
      </c>
      <c r="M2189">
        <v>235133</v>
      </c>
      <c r="N2189">
        <v>494</v>
      </c>
      <c r="O2189" t="s">
        <v>29</v>
      </c>
      <c r="P2189" t="s">
        <v>30</v>
      </c>
      <c r="Q2189" t="s">
        <v>213</v>
      </c>
      <c r="R2189">
        <v>18000000</v>
      </c>
      <c r="S2189">
        <v>1980</v>
      </c>
      <c r="T2189">
        <v>8.3000000000000007</v>
      </c>
      <c r="U2189">
        <v>2</v>
      </c>
      <c r="V2189">
        <v>-17954750</v>
      </c>
      <c r="W2189" t="s">
        <v>38</v>
      </c>
    </row>
    <row r="2190" spans="1:23" x14ac:dyDescent="0.3">
      <c r="A2190" t="s">
        <v>3183</v>
      </c>
      <c r="B2190">
        <v>111</v>
      </c>
      <c r="C2190">
        <v>109</v>
      </c>
      <c r="D2190">
        <v>22927390</v>
      </c>
      <c r="E2190" t="s">
        <v>55</v>
      </c>
      <c r="F2190" t="s">
        <v>44</v>
      </c>
      <c r="L2190" t="s">
        <v>3184</v>
      </c>
      <c r="M2190">
        <v>25344</v>
      </c>
      <c r="N2190">
        <v>77</v>
      </c>
      <c r="O2190" t="s">
        <v>29</v>
      </c>
      <c r="P2190" t="s">
        <v>30</v>
      </c>
      <c r="Q2190" t="s">
        <v>31</v>
      </c>
      <c r="R2190">
        <v>18000000</v>
      </c>
      <c r="S2190">
        <v>2009</v>
      </c>
      <c r="T2190">
        <v>5.6</v>
      </c>
      <c r="U2190">
        <v>1.8</v>
      </c>
      <c r="V2190">
        <v>4927390</v>
      </c>
      <c r="W2190" t="s">
        <v>21</v>
      </c>
    </row>
    <row r="2191" spans="1:23" x14ac:dyDescent="0.3">
      <c r="A2191" t="s">
        <v>851</v>
      </c>
      <c r="B2191">
        <v>64</v>
      </c>
      <c r="C2191">
        <v>109</v>
      </c>
      <c r="D2191">
        <v>4250320</v>
      </c>
      <c r="E2191" t="s">
        <v>25</v>
      </c>
      <c r="F2191" t="s">
        <v>26</v>
      </c>
      <c r="G2191" t="s">
        <v>60</v>
      </c>
      <c r="H2191" t="s">
        <v>35</v>
      </c>
      <c r="L2191" t="s">
        <v>3185</v>
      </c>
      <c r="M2191">
        <v>14870</v>
      </c>
      <c r="N2191">
        <v>86</v>
      </c>
      <c r="O2191" t="s">
        <v>29</v>
      </c>
      <c r="P2191" t="s">
        <v>30</v>
      </c>
      <c r="Q2191" t="s">
        <v>31</v>
      </c>
      <c r="R2191">
        <v>18000000</v>
      </c>
      <c r="S2191">
        <v>1985</v>
      </c>
      <c r="T2191">
        <v>6.8</v>
      </c>
      <c r="U2191">
        <v>1.8</v>
      </c>
      <c r="V2191">
        <v>-13749680</v>
      </c>
      <c r="W2191" t="s">
        <v>38</v>
      </c>
    </row>
    <row r="2192" spans="1:23" x14ac:dyDescent="0.3">
      <c r="A2192" t="s">
        <v>3186</v>
      </c>
      <c r="B2192">
        <v>134</v>
      </c>
      <c r="C2192">
        <v>123</v>
      </c>
      <c r="D2192">
        <v>22452209</v>
      </c>
      <c r="E2192" t="s">
        <v>48</v>
      </c>
      <c r="F2192" t="s">
        <v>55</v>
      </c>
      <c r="G2192" t="s">
        <v>50</v>
      </c>
      <c r="H2192" t="s">
        <v>44</v>
      </c>
      <c r="L2192" t="s">
        <v>3187</v>
      </c>
      <c r="M2192">
        <v>14062</v>
      </c>
      <c r="N2192">
        <v>82</v>
      </c>
      <c r="O2192" t="s">
        <v>29</v>
      </c>
      <c r="P2192" t="s">
        <v>30</v>
      </c>
      <c r="Q2192" t="s">
        <v>52</v>
      </c>
      <c r="R2192">
        <v>18000000</v>
      </c>
      <c r="S2192">
        <v>2009</v>
      </c>
      <c r="T2192">
        <v>5</v>
      </c>
      <c r="U2192">
        <v>2</v>
      </c>
      <c r="V2192">
        <v>4452209</v>
      </c>
      <c r="W2192" t="s">
        <v>21</v>
      </c>
    </row>
    <row r="2193" spans="1:23" x14ac:dyDescent="0.3">
      <c r="A2193" t="s">
        <v>1442</v>
      </c>
      <c r="B2193">
        <v>450</v>
      </c>
      <c r="C2193">
        <v>94</v>
      </c>
      <c r="D2193">
        <v>18329466</v>
      </c>
      <c r="E2193" t="s">
        <v>25</v>
      </c>
      <c r="F2193" t="s">
        <v>242</v>
      </c>
      <c r="G2193" t="s">
        <v>55</v>
      </c>
      <c r="H2193" t="s">
        <v>35</v>
      </c>
      <c r="L2193" t="s">
        <v>3188</v>
      </c>
      <c r="M2193">
        <v>279179</v>
      </c>
      <c r="N2193">
        <v>440</v>
      </c>
      <c r="O2193" t="s">
        <v>29</v>
      </c>
      <c r="P2193" t="s">
        <v>30</v>
      </c>
      <c r="Q2193" t="s">
        <v>213</v>
      </c>
      <c r="R2193">
        <v>18000000</v>
      </c>
      <c r="S2193">
        <v>2010</v>
      </c>
      <c r="T2193">
        <v>7.6</v>
      </c>
      <c r="U2193">
        <v>1.6</v>
      </c>
      <c r="V2193">
        <v>329466</v>
      </c>
      <c r="W2193" t="s">
        <v>21</v>
      </c>
    </row>
    <row r="2194" spans="1:23" x14ac:dyDescent="0.3">
      <c r="A2194" t="s">
        <v>2246</v>
      </c>
      <c r="B2194">
        <v>128</v>
      </c>
      <c r="C2194">
        <v>94</v>
      </c>
      <c r="D2194">
        <v>17071230</v>
      </c>
      <c r="E2194" t="s">
        <v>48</v>
      </c>
      <c r="F2194" t="s">
        <v>56</v>
      </c>
      <c r="L2194" t="s">
        <v>3189</v>
      </c>
      <c r="M2194">
        <v>31169</v>
      </c>
      <c r="N2194">
        <v>192</v>
      </c>
      <c r="O2194" t="s">
        <v>29</v>
      </c>
      <c r="P2194" t="s">
        <v>30</v>
      </c>
      <c r="Q2194" t="s">
        <v>52</v>
      </c>
      <c r="R2194">
        <v>18000000</v>
      </c>
      <c r="S2194">
        <v>2000</v>
      </c>
      <c r="T2194">
        <v>6.7</v>
      </c>
      <c r="U2194">
        <v>1.6</v>
      </c>
      <c r="V2194">
        <v>-928770</v>
      </c>
      <c r="W2194" t="s">
        <v>38</v>
      </c>
    </row>
    <row r="2195" spans="1:23" x14ac:dyDescent="0.3">
      <c r="A2195" t="s">
        <v>3190</v>
      </c>
      <c r="B2195">
        <v>68</v>
      </c>
      <c r="C2195">
        <v>115</v>
      </c>
      <c r="D2195">
        <v>17174870</v>
      </c>
      <c r="E2195" t="s">
        <v>55</v>
      </c>
      <c r="F2195" t="s">
        <v>59</v>
      </c>
      <c r="G2195" t="s">
        <v>44</v>
      </c>
      <c r="L2195" t="s">
        <v>3191</v>
      </c>
      <c r="M2195">
        <v>15817</v>
      </c>
      <c r="N2195">
        <v>210</v>
      </c>
      <c r="O2195" t="s">
        <v>29</v>
      </c>
      <c r="P2195" t="s">
        <v>30</v>
      </c>
      <c r="Q2195" t="s">
        <v>31</v>
      </c>
      <c r="R2195">
        <v>18000000</v>
      </c>
      <c r="S2195">
        <v>2000</v>
      </c>
      <c r="T2195">
        <v>6.7</v>
      </c>
      <c r="U2195">
        <v>1.9</v>
      </c>
      <c r="V2195">
        <v>-825130</v>
      </c>
      <c r="W2195" t="s">
        <v>38</v>
      </c>
    </row>
    <row r="2196" spans="1:23" x14ac:dyDescent="0.3">
      <c r="A2196" t="s">
        <v>2796</v>
      </c>
      <c r="B2196">
        <v>97</v>
      </c>
      <c r="C2196">
        <v>107</v>
      </c>
      <c r="D2196">
        <v>26284475</v>
      </c>
      <c r="E2196" t="s">
        <v>48</v>
      </c>
      <c r="L2196" t="s">
        <v>3192</v>
      </c>
      <c r="M2196">
        <v>9051</v>
      </c>
      <c r="N2196">
        <v>68</v>
      </c>
      <c r="O2196" t="s">
        <v>29</v>
      </c>
      <c r="P2196" t="s">
        <v>30</v>
      </c>
      <c r="Q2196" t="s">
        <v>31</v>
      </c>
      <c r="R2196">
        <v>17000000</v>
      </c>
      <c r="S2196">
        <v>2015</v>
      </c>
      <c r="T2196">
        <v>5.7</v>
      </c>
      <c r="U2196">
        <v>1.8</v>
      </c>
      <c r="V2196">
        <v>9284475</v>
      </c>
      <c r="W2196" t="s">
        <v>21</v>
      </c>
    </row>
    <row r="2197" spans="1:23" x14ac:dyDescent="0.3">
      <c r="A2197" t="s">
        <v>3193</v>
      </c>
      <c r="B2197">
        <v>54</v>
      </c>
      <c r="C2197">
        <v>91</v>
      </c>
      <c r="D2197">
        <v>16702864</v>
      </c>
      <c r="E2197" t="s">
        <v>48</v>
      </c>
      <c r="F2197" t="s">
        <v>56</v>
      </c>
      <c r="L2197" t="s">
        <v>3194</v>
      </c>
      <c r="M2197">
        <v>8023</v>
      </c>
      <c r="N2197">
        <v>49</v>
      </c>
      <c r="O2197" t="s">
        <v>29</v>
      </c>
      <c r="P2197" t="s">
        <v>30</v>
      </c>
      <c r="Q2197" t="s">
        <v>52</v>
      </c>
      <c r="R2197">
        <v>18000000</v>
      </c>
      <c r="S2197">
        <v>2004</v>
      </c>
      <c r="T2197">
        <v>5.2</v>
      </c>
      <c r="U2197">
        <v>1.5</v>
      </c>
      <c r="V2197">
        <v>-1297136</v>
      </c>
      <c r="W2197" t="s">
        <v>38</v>
      </c>
    </row>
    <row r="2198" spans="1:23" x14ac:dyDescent="0.3">
      <c r="A2198" t="s">
        <v>1818</v>
      </c>
      <c r="B2198">
        <v>99</v>
      </c>
      <c r="C2198">
        <v>125</v>
      </c>
      <c r="D2198">
        <v>15561627</v>
      </c>
      <c r="E2198" t="s">
        <v>55</v>
      </c>
      <c r="L2198" t="s">
        <v>3195</v>
      </c>
      <c r="M2198">
        <v>39105</v>
      </c>
      <c r="N2198">
        <v>359</v>
      </c>
      <c r="O2198" t="s">
        <v>29</v>
      </c>
      <c r="P2198" t="s">
        <v>30</v>
      </c>
      <c r="Q2198" t="s">
        <v>213</v>
      </c>
      <c r="R2198">
        <v>18000000</v>
      </c>
      <c r="S2198">
        <v>2001</v>
      </c>
      <c r="T2198">
        <v>7.5</v>
      </c>
      <c r="U2198">
        <v>2.1</v>
      </c>
      <c r="V2198">
        <v>-2438373</v>
      </c>
      <c r="W2198" t="s">
        <v>38</v>
      </c>
    </row>
    <row r="2199" spans="1:23" x14ac:dyDescent="0.3">
      <c r="A2199" t="s">
        <v>1442</v>
      </c>
      <c r="B2199">
        <v>412</v>
      </c>
      <c r="C2199">
        <v>122</v>
      </c>
      <c r="D2199">
        <v>17750583</v>
      </c>
      <c r="E2199" t="s">
        <v>242</v>
      </c>
      <c r="F2199" t="s">
        <v>55</v>
      </c>
      <c r="L2199" t="s">
        <v>3196</v>
      </c>
      <c r="M2199">
        <v>93548</v>
      </c>
      <c r="N2199">
        <v>307</v>
      </c>
      <c r="O2199" t="s">
        <v>29</v>
      </c>
      <c r="P2199" t="s">
        <v>37</v>
      </c>
      <c r="Q2199" t="s">
        <v>213</v>
      </c>
      <c r="R2199">
        <v>30000000</v>
      </c>
      <c r="S2199">
        <v>2015</v>
      </c>
      <c r="T2199">
        <v>7.2</v>
      </c>
      <c r="U2199">
        <v>2</v>
      </c>
      <c r="V2199">
        <v>-12249417</v>
      </c>
      <c r="W2199" t="s">
        <v>38</v>
      </c>
    </row>
    <row r="2200" spans="1:23" x14ac:dyDescent="0.3">
      <c r="A2200" t="s">
        <v>374</v>
      </c>
      <c r="B2200">
        <v>107</v>
      </c>
      <c r="C2200">
        <v>102</v>
      </c>
      <c r="D2200">
        <v>14793904</v>
      </c>
      <c r="E2200" t="s">
        <v>48</v>
      </c>
      <c r="F2200" t="s">
        <v>44</v>
      </c>
      <c r="L2200" t="s">
        <v>3197</v>
      </c>
      <c r="M2200">
        <v>28209</v>
      </c>
      <c r="N2200">
        <v>80</v>
      </c>
      <c r="O2200" t="s">
        <v>29</v>
      </c>
      <c r="P2200" t="s">
        <v>115</v>
      </c>
      <c r="Q2200" t="s">
        <v>31</v>
      </c>
      <c r="R2200">
        <v>18000000</v>
      </c>
      <c r="S2200">
        <v>2009</v>
      </c>
      <c r="T2200">
        <v>5.3</v>
      </c>
      <c r="U2200">
        <v>1.7</v>
      </c>
      <c r="V2200">
        <v>-3206096</v>
      </c>
      <c r="W2200" t="s">
        <v>38</v>
      </c>
    </row>
    <row r="2201" spans="1:23" x14ac:dyDescent="0.3">
      <c r="A2201" t="s">
        <v>2426</v>
      </c>
      <c r="B2201">
        <v>192</v>
      </c>
      <c r="C2201">
        <v>90</v>
      </c>
      <c r="D2201">
        <v>15281286</v>
      </c>
      <c r="E2201" t="s">
        <v>48</v>
      </c>
      <c r="F2201" t="s">
        <v>55</v>
      </c>
      <c r="G2201" t="s">
        <v>44</v>
      </c>
      <c r="L2201" t="s">
        <v>3198</v>
      </c>
      <c r="M2201">
        <v>64646</v>
      </c>
      <c r="N2201">
        <v>105</v>
      </c>
      <c r="O2201" t="s">
        <v>29</v>
      </c>
      <c r="P2201" t="s">
        <v>30</v>
      </c>
      <c r="Q2201" t="s">
        <v>213</v>
      </c>
      <c r="R2201">
        <v>18000000</v>
      </c>
      <c r="S2201">
        <v>2009</v>
      </c>
      <c r="T2201">
        <v>6.5</v>
      </c>
      <c r="U2201">
        <v>1.5</v>
      </c>
      <c r="V2201">
        <v>-2718714</v>
      </c>
      <c r="W2201" t="s">
        <v>38</v>
      </c>
    </row>
    <row r="2202" spans="1:23" x14ac:dyDescent="0.3">
      <c r="A2202" t="s">
        <v>3199</v>
      </c>
      <c r="B2202">
        <v>25</v>
      </c>
      <c r="C2202">
        <v>98</v>
      </c>
      <c r="D2202">
        <v>8000000</v>
      </c>
      <c r="E2202" t="s">
        <v>24</v>
      </c>
      <c r="F2202" t="s">
        <v>25</v>
      </c>
      <c r="G2202" t="s">
        <v>53</v>
      </c>
      <c r="L2202" t="s">
        <v>3200</v>
      </c>
      <c r="M2202">
        <v>1400</v>
      </c>
      <c r="N2202">
        <v>41</v>
      </c>
      <c r="O2202" t="s">
        <v>29</v>
      </c>
      <c r="P2202" t="s">
        <v>30</v>
      </c>
      <c r="Q2202" t="s">
        <v>52</v>
      </c>
      <c r="R2202">
        <v>18000000</v>
      </c>
      <c r="S2202">
        <v>1981</v>
      </c>
      <c r="T2202">
        <v>5</v>
      </c>
      <c r="U2202">
        <v>1.6</v>
      </c>
      <c r="V2202">
        <v>-10000000</v>
      </c>
      <c r="W2202" t="s">
        <v>38</v>
      </c>
    </row>
    <row r="2203" spans="1:23" x14ac:dyDescent="0.3">
      <c r="A2203" t="s">
        <v>3201</v>
      </c>
      <c r="B2203">
        <v>104</v>
      </c>
      <c r="C2203">
        <v>109</v>
      </c>
      <c r="D2203">
        <v>13491653</v>
      </c>
      <c r="E2203" t="s">
        <v>55</v>
      </c>
      <c r="F2203" t="s">
        <v>35</v>
      </c>
      <c r="L2203" t="s">
        <v>3202</v>
      </c>
      <c r="M2203">
        <v>23728</v>
      </c>
      <c r="N2203">
        <v>213</v>
      </c>
      <c r="O2203" t="s">
        <v>29</v>
      </c>
      <c r="P2203" t="s">
        <v>30</v>
      </c>
      <c r="Q2203" t="s">
        <v>213</v>
      </c>
      <c r="R2203">
        <v>18000000</v>
      </c>
      <c r="S2203">
        <v>2001</v>
      </c>
      <c r="T2203">
        <v>6.1</v>
      </c>
      <c r="U2203">
        <v>1.8</v>
      </c>
      <c r="V2203">
        <v>-4508347</v>
      </c>
      <c r="W2203" t="s">
        <v>38</v>
      </c>
    </row>
    <row r="2204" spans="1:23" x14ac:dyDescent="0.3">
      <c r="A2204" t="s">
        <v>3203</v>
      </c>
      <c r="B2204">
        <v>146</v>
      </c>
      <c r="C2204">
        <v>90</v>
      </c>
      <c r="D2204">
        <v>10494494</v>
      </c>
      <c r="E2204" t="s">
        <v>24</v>
      </c>
      <c r="F2204" t="s">
        <v>56</v>
      </c>
      <c r="G2204" t="s">
        <v>35</v>
      </c>
      <c r="L2204" t="s">
        <v>3204</v>
      </c>
      <c r="M2204">
        <v>19586</v>
      </c>
      <c r="N2204">
        <v>109</v>
      </c>
      <c r="O2204" t="s">
        <v>29</v>
      </c>
      <c r="P2204" t="s">
        <v>30</v>
      </c>
      <c r="Q2204" t="s">
        <v>31</v>
      </c>
      <c r="R2204">
        <v>18000000</v>
      </c>
      <c r="S2204">
        <v>2013</v>
      </c>
      <c r="T2204">
        <v>4.4000000000000004</v>
      </c>
      <c r="U2204">
        <v>1.5</v>
      </c>
      <c r="V2204">
        <v>-7505506</v>
      </c>
      <c r="W2204" t="s">
        <v>38</v>
      </c>
    </row>
    <row r="2205" spans="1:23" x14ac:dyDescent="0.3">
      <c r="A2205" t="s">
        <v>325</v>
      </c>
      <c r="B2205">
        <v>124</v>
      </c>
      <c r="C2205">
        <v>112</v>
      </c>
      <c r="D2205">
        <v>7837632</v>
      </c>
      <c r="E2205" t="s">
        <v>55</v>
      </c>
      <c r="L2205" t="s">
        <v>3205</v>
      </c>
      <c r="M2205">
        <v>46396</v>
      </c>
      <c r="N2205">
        <v>287</v>
      </c>
      <c r="O2205" t="s">
        <v>29</v>
      </c>
      <c r="P2205" t="s">
        <v>30</v>
      </c>
      <c r="Q2205" t="s">
        <v>213</v>
      </c>
      <c r="R2205">
        <v>18000000</v>
      </c>
      <c r="S2205">
        <v>1997</v>
      </c>
      <c r="T2205">
        <v>7.5</v>
      </c>
      <c r="U2205">
        <v>1.9</v>
      </c>
      <c r="V2205">
        <v>-10162368</v>
      </c>
      <c r="W2205" t="s">
        <v>38</v>
      </c>
    </row>
    <row r="2206" spans="1:23" x14ac:dyDescent="0.3">
      <c r="A2206" t="s">
        <v>1056</v>
      </c>
      <c r="B2206">
        <v>107</v>
      </c>
      <c r="C2206">
        <v>94</v>
      </c>
      <c r="D2206">
        <v>15155772</v>
      </c>
      <c r="E2206" t="s">
        <v>48</v>
      </c>
      <c r="F2206" t="s">
        <v>55</v>
      </c>
      <c r="G2206" t="s">
        <v>44</v>
      </c>
      <c r="L2206" t="s">
        <v>3206</v>
      </c>
      <c r="M2206">
        <v>8895</v>
      </c>
      <c r="N2206">
        <v>48</v>
      </c>
      <c r="O2206" t="s">
        <v>29</v>
      </c>
      <c r="P2206" t="s">
        <v>30</v>
      </c>
      <c r="Q2206" t="s">
        <v>31</v>
      </c>
      <c r="R2206">
        <v>18000000</v>
      </c>
      <c r="S2206">
        <v>2014</v>
      </c>
      <c r="T2206">
        <v>5.7</v>
      </c>
      <c r="U2206">
        <v>1.6</v>
      </c>
      <c r="V2206">
        <v>-2844228</v>
      </c>
      <c r="W2206" t="s">
        <v>38</v>
      </c>
    </row>
    <row r="2207" spans="1:23" x14ac:dyDescent="0.3">
      <c r="A2207" t="s">
        <v>3207</v>
      </c>
      <c r="B2207">
        <v>11</v>
      </c>
      <c r="C2207">
        <v>105</v>
      </c>
      <c r="D2207">
        <v>8508843</v>
      </c>
      <c r="E2207" t="s">
        <v>25</v>
      </c>
      <c r="F2207" t="s">
        <v>48</v>
      </c>
      <c r="L2207" t="s">
        <v>3208</v>
      </c>
      <c r="M2207">
        <v>7470</v>
      </c>
      <c r="N2207">
        <v>35</v>
      </c>
      <c r="O2207" t="s">
        <v>29</v>
      </c>
      <c r="P2207" t="s">
        <v>30</v>
      </c>
      <c r="Q2207" t="s">
        <v>52</v>
      </c>
      <c r="R2207">
        <v>18000000</v>
      </c>
      <c r="S2207">
        <v>1989</v>
      </c>
      <c r="T2207">
        <v>5.5</v>
      </c>
      <c r="U2207">
        <v>1.8</v>
      </c>
      <c r="V2207">
        <v>-9491157</v>
      </c>
      <c r="W2207" t="s">
        <v>38</v>
      </c>
    </row>
    <row r="2208" spans="1:23" x14ac:dyDescent="0.3">
      <c r="A2208" t="s">
        <v>3209</v>
      </c>
      <c r="B2208">
        <v>93</v>
      </c>
      <c r="C2208">
        <v>104</v>
      </c>
      <c r="D2208">
        <v>7739049</v>
      </c>
      <c r="E2208" t="s">
        <v>48</v>
      </c>
      <c r="F2208" t="s">
        <v>55</v>
      </c>
      <c r="G2208" t="s">
        <v>44</v>
      </c>
      <c r="L2208" t="s">
        <v>3210</v>
      </c>
      <c r="M2208">
        <v>10680</v>
      </c>
      <c r="N2208">
        <v>112</v>
      </c>
      <c r="O2208" t="s">
        <v>29</v>
      </c>
      <c r="P2208" t="s">
        <v>115</v>
      </c>
      <c r="Q2208" t="s">
        <v>213</v>
      </c>
      <c r="R2208">
        <v>18000000</v>
      </c>
      <c r="S2208">
        <v>2004</v>
      </c>
      <c r="T2208">
        <v>7.1</v>
      </c>
      <c r="U2208">
        <v>1.7</v>
      </c>
      <c r="V2208">
        <v>-10260951</v>
      </c>
      <c r="W2208" t="s">
        <v>38</v>
      </c>
    </row>
    <row r="2209" spans="1:23" x14ac:dyDescent="0.3">
      <c r="A2209" t="s">
        <v>1406</v>
      </c>
      <c r="B2209">
        <v>38</v>
      </c>
      <c r="C2209">
        <v>112</v>
      </c>
      <c r="D2209">
        <v>6734844</v>
      </c>
      <c r="E2209" t="s">
        <v>55</v>
      </c>
      <c r="F2209" t="s">
        <v>44</v>
      </c>
      <c r="L2209">
        <v>9</v>
      </c>
      <c r="M2209">
        <v>29591</v>
      </c>
      <c r="N2209">
        <v>118</v>
      </c>
      <c r="O2209" t="s">
        <v>29</v>
      </c>
      <c r="P2209" t="s">
        <v>30</v>
      </c>
      <c r="Q2209" t="s">
        <v>213</v>
      </c>
      <c r="R2209">
        <v>17000000</v>
      </c>
      <c r="S2209">
        <v>1986</v>
      </c>
      <c r="T2209">
        <v>5.9</v>
      </c>
      <c r="U2209">
        <v>1.9</v>
      </c>
      <c r="V2209">
        <v>-10265156</v>
      </c>
      <c r="W2209" t="s">
        <v>38</v>
      </c>
    </row>
    <row r="2210" spans="1:23" x14ac:dyDescent="0.3">
      <c r="A2210" t="s">
        <v>3211</v>
      </c>
      <c r="B2210">
        <v>60</v>
      </c>
      <c r="C2210">
        <v>108</v>
      </c>
      <c r="D2210">
        <v>6000000</v>
      </c>
      <c r="E2210" t="s">
        <v>24</v>
      </c>
      <c r="F2210" t="s">
        <v>25</v>
      </c>
      <c r="G2210" t="s">
        <v>26</v>
      </c>
      <c r="L2210" t="s">
        <v>3212</v>
      </c>
      <c r="M2210">
        <v>10832</v>
      </c>
      <c r="N2210">
        <v>102</v>
      </c>
      <c r="O2210" t="s">
        <v>29</v>
      </c>
      <c r="P2210" t="s">
        <v>30</v>
      </c>
      <c r="Q2210" t="s">
        <v>52</v>
      </c>
      <c r="R2210">
        <v>18000000</v>
      </c>
      <c r="S2210">
        <v>1981</v>
      </c>
      <c r="T2210">
        <v>6.7</v>
      </c>
      <c r="U2210">
        <v>1.8</v>
      </c>
      <c r="V2210">
        <v>-12000000</v>
      </c>
      <c r="W2210" t="s">
        <v>38</v>
      </c>
    </row>
    <row r="2211" spans="1:23" x14ac:dyDescent="0.3">
      <c r="A2211" t="s">
        <v>2538</v>
      </c>
      <c r="B2211">
        <v>184</v>
      </c>
      <c r="C2211">
        <v>112</v>
      </c>
      <c r="D2211">
        <v>6615578</v>
      </c>
      <c r="E2211" t="s">
        <v>242</v>
      </c>
      <c r="F2211" t="s">
        <v>55</v>
      </c>
      <c r="G2211" t="s">
        <v>44</v>
      </c>
      <c r="L2211" t="s">
        <v>3213</v>
      </c>
      <c r="M2211">
        <v>15352</v>
      </c>
      <c r="N2211">
        <v>82</v>
      </c>
      <c r="O2211" t="s">
        <v>29</v>
      </c>
      <c r="P2211" t="s">
        <v>244</v>
      </c>
      <c r="Q2211" t="s">
        <v>213</v>
      </c>
      <c r="R2211">
        <v>13000000</v>
      </c>
      <c r="S2211">
        <v>2009</v>
      </c>
      <c r="T2211">
        <v>7</v>
      </c>
      <c r="U2211">
        <v>1.9</v>
      </c>
      <c r="V2211">
        <v>-6384422</v>
      </c>
      <c r="W2211" t="s">
        <v>38</v>
      </c>
    </row>
    <row r="2212" spans="1:23" x14ac:dyDescent="0.3">
      <c r="A2212" t="s">
        <v>111</v>
      </c>
      <c r="B2212">
        <v>148</v>
      </c>
      <c r="C2212">
        <v>127</v>
      </c>
      <c r="D2212">
        <v>5887457</v>
      </c>
      <c r="E2212" t="s">
        <v>242</v>
      </c>
      <c r="F2212" t="s">
        <v>48</v>
      </c>
      <c r="G2212" t="s">
        <v>55</v>
      </c>
      <c r="L2212" t="s">
        <v>3214</v>
      </c>
      <c r="M2212">
        <v>142416</v>
      </c>
      <c r="N2212">
        <v>420</v>
      </c>
      <c r="O2212" t="s">
        <v>29</v>
      </c>
      <c r="P2212" t="s">
        <v>30</v>
      </c>
      <c r="Q2212" t="s">
        <v>213</v>
      </c>
      <c r="R2212">
        <v>18000000</v>
      </c>
      <c r="S2212">
        <v>1994</v>
      </c>
      <c r="T2212">
        <v>7.9</v>
      </c>
      <c r="U2212">
        <v>2.1</v>
      </c>
      <c r="V2212">
        <v>-12112543</v>
      </c>
      <c r="W2212" t="s">
        <v>38</v>
      </c>
    </row>
    <row r="2213" spans="1:23" x14ac:dyDescent="0.3">
      <c r="A2213" t="s">
        <v>2224</v>
      </c>
      <c r="B2213">
        <v>217</v>
      </c>
      <c r="C2213">
        <v>111</v>
      </c>
      <c r="D2213">
        <v>13362308</v>
      </c>
      <c r="E2213" t="s">
        <v>55</v>
      </c>
      <c r="L2213" t="s">
        <v>3215</v>
      </c>
      <c r="M2213">
        <v>31898</v>
      </c>
      <c r="N2213">
        <v>111</v>
      </c>
      <c r="O2213" t="s">
        <v>29</v>
      </c>
      <c r="P2213" t="s">
        <v>30</v>
      </c>
      <c r="Q2213" t="s">
        <v>31</v>
      </c>
      <c r="R2213">
        <v>18000000</v>
      </c>
      <c r="S2213">
        <v>2013</v>
      </c>
      <c r="T2213">
        <v>6.9</v>
      </c>
      <c r="U2213">
        <v>1.8</v>
      </c>
      <c r="V2213">
        <v>-4637692</v>
      </c>
      <c r="W2213" t="s">
        <v>38</v>
      </c>
    </row>
    <row r="2214" spans="1:23" x14ac:dyDescent="0.3">
      <c r="A2214" t="s">
        <v>574</v>
      </c>
      <c r="B2214">
        <v>160</v>
      </c>
      <c r="C2214">
        <v>126</v>
      </c>
      <c r="D2214">
        <v>5701643</v>
      </c>
      <c r="E2214" t="s">
        <v>25</v>
      </c>
      <c r="F2214" t="s">
        <v>242</v>
      </c>
      <c r="G2214" t="s">
        <v>55</v>
      </c>
      <c r="H2214" t="s">
        <v>54</v>
      </c>
      <c r="I2214" t="s">
        <v>58</v>
      </c>
      <c r="L2214" t="s">
        <v>3216</v>
      </c>
      <c r="M2214">
        <v>37635</v>
      </c>
      <c r="N2214">
        <v>165</v>
      </c>
      <c r="O2214" t="s">
        <v>3217</v>
      </c>
      <c r="P2214" t="s">
        <v>3053</v>
      </c>
      <c r="Q2214" t="s">
        <v>213</v>
      </c>
      <c r="R2214">
        <v>20000000</v>
      </c>
      <c r="S2214">
        <v>2007</v>
      </c>
      <c r="T2214">
        <v>7.3</v>
      </c>
      <c r="U2214">
        <v>2.1</v>
      </c>
      <c r="V2214">
        <v>-14298357</v>
      </c>
      <c r="W2214" t="s">
        <v>38</v>
      </c>
    </row>
    <row r="2215" spans="1:23" x14ac:dyDescent="0.3">
      <c r="A2215" t="s">
        <v>385</v>
      </c>
      <c r="B2215">
        <v>209</v>
      </c>
      <c r="C2215">
        <v>114</v>
      </c>
      <c r="D2215">
        <v>5694401</v>
      </c>
      <c r="E2215" t="s">
        <v>24</v>
      </c>
      <c r="F2215" t="s">
        <v>56</v>
      </c>
      <c r="G2215" t="s">
        <v>35</v>
      </c>
      <c r="L2215" t="s">
        <v>3218</v>
      </c>
      <c r="M2215">
        <v>194489</v>
      </c>
      <c r="N2215">
        <v>192</v>
      </c>
      <c r="O2215" t="s">
        <v>29</v>
      </c>
      <c r="P2215" t="s">
        <v>37</v>
      </c>
      <c r="Q2215" t="s">
        <v>213</v>
      </c>
      <c r="R2215">
        <v>18000000</v>
      </c>
      <c r="S2215">
        <v>2008</v>
      </c>
      <c r="T2215">
        <v>7.3</v>
      </c>
      <c r="U2215">
        <v>1.9</v>
      </c>
      <c r="V2215">
        <v>-12305599</v>
      </c>
      <c r="W2215" t="s">
        <v>38</v>
      </c>
    </row>
    <row r="2216" spans="1:23" x14ac:dyDescent="0.3">
      <c r="A2216" t="s">
        <v>3219</v>
      </c>
      <c r="B2216">
        <v>40</v>
      </c>
      <c r="C2216">
        <v>99</v>
      </c>
      <c r="D2216">
        <v>5333658</v>
      </c>
      <c r="E2216" t="s">
        <v>24</v>
      </c>
      <c r="F2216" t="s">
        <v>27</v>
      </c>
      <c r="L2216" t="s">
        <v>3220</v>
      </c>
      <c r="M2216">
        <v>2541</v>
      </c>
      <c r="N2216">
        <v>54</v>
      </c>
      <c r="O2216" t="s">
        <v>29</v>
      </c>
      <c r="P2216" t="s">
        <v>30</v>
      </c>
      <c r="Q2216" t="s">
        <v>52</v>
      </c>
      <c r="R2216">
        <v>20000000</v>
      </c>
      <c r="S2216">
        <v>1982</v>
      </c>
      <c r="T2216">
        <v>3.5</v>
      </c>
      <c r="U2216">
        <v>1.6</v>
      </c>
      <c r="V2216">
        <v>-14666342</v>
      </c>
      <c r="W2216" t="s">
        <v>38</v>
      </c>
    </row>
    <row r="2217" spans="1:23" x14ac:dyDescent="0.3">
      <c r="A2217" t="s">
        <v>267</v>
      </c>
      <c r="B2217">
        <v>85</v>
      </c>
      <c r="C2217">
        <v>150</v>
      </c>
      <c r="D2217">
        <v>4414535</v>
      </c>
      <c r="E2217" t="s">
        <v>55</v>
      </c>
      <c r="L2217" t="s">
        <v>3221</v>
      </c>
      <c r="M2217">
        <v>30618</v>
      </c>
      <c r="N2217">
        <v>224</v>
      </c>
      <c r="O2217" t="s">
        <v>29</v>
      </c>
      <c r="P2217" t="s">
        <v>37</v>
      </c>
      <c r="Q2217" t="s">
        <v>31</v>
      </c>
      <c r="R2217">
        <v>18000000</v>
      </c>
      <c r="S2217">
        <v>1996</v>
      </c>
      <c r="T2217">
        <v>7.8</v>
      </c>
      <c r="U2217">
        <v>2.5</v>
      </c>
      <c r="V2217">
        <v>-13585465</v>
      </c>
      <c r="W2217" t="s">
        <v>38</v>
      </c>
    </row>
    <row r="2218" spans="1:23" x14ac:dyDescent="0.3">
      <c r="A2218" t="s">
        <v>3222</v>
      </c>
      <c r="B2218">
        <v>263</v>
      </c>
      <c r="C2218">
        <v>112</v>
      </c>
      <c r="D2218">
        <v>3707794</v>
      </c>
      <c r="E2218" t="s">
        <v>25</v>
      </c>
      <c r="F2218" t="s">
        <v>55</v>
      </c>
      <c r="G2218" t="s">
        <v>27</v>
      </c>
      <c r="H2218" t="s">
        <v>35</v>
      </c>
      <c r="L2218" t="s">
        <v>3223</v>
      </c>
      <c r="M2218">
        <v>31359</v>
      </c>
      <c r="N2218">
        <v>156</v>
      </c>
      <c r="O2218" t="s">
        <v>29</v>
      </c>
      <c r="P2218" t="s">
        <v>3224</v>
      </c>
      <c r="Q2218" t="s">
        <v>31</v>
      </c>
      <c r="R2218">
        <v>18000000</v>
      </c>
      <c r="S2218">
        <v>2016</v>
      </c>
      <c r="T2218">
        <v>6.7</v>
      </c>
      <c r="U2218">
        <v>1.9</v>
      </c>
      <c r="V2218">
        <v>-14292206</v>
      </c>
      <c r="W2218" t="s">
        <v>38</v>
      </c>
    </row>
    <row r="2219" spans="1:23" x14ac:dyDescent="0.3">
      <c r="A2219" t="s">
        <v>2246</v>
      </c>
      <c r="B2219">
        <v>128</v>
      </c>
      <c r="C2219">
        <v>108</v>
      </c>
      <c r="D2219">
        <v>3203044</v>
      </c>
      <c r="E2219" t="s">
        <v>48</v>
      </c>
      <c r="F2219" t="s">
        <v>44</v>
      </c>
      <c r="L2219" t="s">
        <v>3225</v>
      </c>
      <c r="M2219">
        <v>25165</v>
      </c>
      <c r="N2219">
        <v>155</v>
      </c>
      <c r="O2219" t="s">
        <v>29</v>
      </c>
      <c r="P2219" t="s">
        <v>30</v>
      </c>
      <c r="Q2219" t="s">
        <v>213</v>
      </c>
      <c r="R2219">
        <v>18000000</v>
      </c>
      <c r="S2219">
        <v>2003</v>
      </c>
      <c r="T2219">
        <v>6.4</v>
      </c>
      <c r="U2219">
        <v>1.8</v>
      </c>
      <c r="V2219">
        <v>-14796956</v>
      </c>
      <c r="W2219" t="s">
        <v>38</v>
      </c>
    </row>
    <row r="2220" spans="1:23" x14ac:dyDescent="0.3">
      <c r="A2220" t="s">
        <v>3226</v>
      </c>
      <c r="B2220">
        <v>186</v>
      </c>
      <c r="C2220">
        <v>116</v>
      </c>
      <c r="D2220">
        <v>4435083</v>
      </c>
      <c r="E2220" t="s">
        <v>242</v>
      </c>
      <c r="F2220" t="s">
        <v>55</v>
      </c>
      <c r="G2220" t="s">
        <v>44</v>
      </c>
      <c r="H2220" t="s">
        <v>58</v>
      </c>
      <c r="L2220" t="s">
        <v>3227</v>
      </c>
      <c r="M2220">
        <v>27882</v>
      </c>
      <c r="N2220">
        <v>119</v>
      </c>
      <c r="O2220" t="s">
        <v>29</v>
      </c>
      <c r="P2220" t="s">
        <v>143</v>
      </c>
      <c r="Q2220" t="s">
        <v>213</v>
      </c>
      <c r="R2220">
        <v>18000000</v>
      </c>
      <c r="S2220">
        <v>2013</v>
      </c>
      <c r="T2220">
        <v>7.1</v>
      </c>
      <c r="U2220">
        <v>1.9</v>
      </c>
      <c r="V2220">
        <v>-13564917</v>
      </c>
      <c r="W2220" t="s">
        <v>38</v>
      </c>
    </row>
    <row r="2221" spans="1:23" x14ac:dyDescent="0.3">
      <c r="A2221" t="s">
        <v>3228</v>
      </c>
      <c r="B2221">
        <v>292</v>
      </c>
      <c r="C2221">
        <v>144</v>
      </c>
      <c r="D2221">
        <v>2222647</v>
      </c>
      <c r="E2221" t="s">
        <v>55</v>
      </c>
      <c r="F2221" t="s">
        <v>60</v>
      </c>
      <c r="L2221" t="s">
        <v>3229</v>
      </c>
      <c r="M2221">
        <v>52958</v>
      </c>
      <c r="N2221">
        <v>193</v>
      </c>
      <c r="O2221" t="s">
        <v>3104</v>
      </c>
      <c r="P2221" t="s">
        <v>244</v>
      </c>
      <c r="Q2221" t="s">
        <v>213</v>
      </c>
      <c r="R2221">
        <v>12000000</v>
      </c>
      <c r="S2221">
        <v>2009</v>
      </c>
      <c r="T2221">
        <v>7.8</v>
      </c>
      <c r="U2221">
        <v>2.4</v>
      </c>
      <c r="V2221">
        <v>-9777353</v>
      </c>
      <c r="W2221" t="s">
        <v>38</v>
      </c>
    </row>
    <row r="2222" spans="1:23" x14ac:dyDescent="0.3">
      <c r="A2222" t="s">
        <v>3230</v>
      </c>
      <c r="B2222">
        <v>70</v>
      </c>
      <c r="C2222">
        <v>93</v>
      </c>
      <c r="D2222">
        <v>3500000</v>
      </c>
      <c r="E2222" t="s">
        <v>24</v>
      </c>
      <c r="F2222" t="s">
        <v>57</v>
      </c>
      <c r="G2222" t="s">
        <v>44</v>
      </c>
      <c r="H2222" t="s">
        <v>27</v>
      </c>
      <c r="I2222" t="s">
        <v>35</v>
      </c>
      <c r="L2222" t="s">
        <v>3231</v>
      </c>
      <c r="M2222">
        <v>10082</v>
      </c>
      <c r="N2222">
        <v>100</v>
      </c>
      <c r="O2222" t="s">
        <v>29</v>
      </c>
      <c r="P2222" t="s">
        <v>30</v>
      </c>
      <c r="Q2222" t="s">
        <v>213</v>
      </c>
      <c r="R2222">
        <v>2700000</v>
      </c>
      <c r="S2222">
        <v>1986</v>
      </c>
      <c r="T2222">
        <v>5.9</v>
      </c>
      <c r="U2222">
        <v>1.6</v>
      </c>
      <c r="V2222">
        <v>800000</v>
      </c>
      <c r="W2222" t="s">
        <v>21</v>
      </c>
    </row>
    <row r="2223" spans="1:23" x14ac:dyDescent="0.3">
      <c r="A2223" t="s">
        <v>729</v>
      </c>
      <c r="B2223">
        <v>79</v>
      </c>
      <c r="C2223">
        <v>103</v>
      </c>
      <c r="D2223">
        <v>676698</v>
      </c>
      <c r="E2223" t="s">
        <v>56</v>
      </c>
      <c r="F2223" t="s">
        <v>55</v>
      </c>
      <c r="G2223" t="s">
        <v>60</v>
      </c>
      <c r="H2223" t="s">
        <v>35</v>
      </c>
      <c r="L2223" t="s">
        <v>3232</v>
      </c>
      <c r="M2223">
        <v>26730</v>
      </c>
      <c r="N2223">
        <v>180</v>
      </c>
      <c r="O2223" t="s">
        <v>29</v>
      </c>
      <c r="P2223" t="s">
        <v>30</v>
      </c>
      <c r="Q2223" t="s">
        <v>213</v>
      </c>
      <c r="R2223">
        <v>18000000</v>
      </c>
      <c r="S2223">
        <v>2002</v>
      </c>
      <c r="T2223">
        <v>7.2</v>
      </c>
      <c r="U2223">
        <v>1.7</v>
      </c>
      <c r="V2223">
        <v>-17323302</v>
      </c>
      <c r="W2223" t="s">
        <v>38</v>
      </c>
    </row>
    <row r="2224" spans="1:23" x14ac:dyDescent="0.3">
      <c r="A2224" t="s">
        <v>3233</v>
      </c>
      <c r="B2224">
        <v>10</v>
      </c>
      <c r="C2224">
        <v>121</v>
      </c>
      <c r="D2224">
        <v>229311</v>
      </c>
      <c r="E2224" t="s">
        <v>24</v>
      </c>
      <c r="F2224" t="s">
        <v>55</v>
      </c>
      <c r="G2224" t="s">
        <v>54</v>
      </c>
      <c r="H2224" t="s">
        <v>44</v>
      </c>
      <c r="I2224" t="s">
        <v>58</v>
      </c>
      <c r="J2224" t="s">
        <v>53</v>
      </c>
      <c r="L2224" t="s">
        <v>3234</v>
      </c>
      <c r="M2224">
        <v>899</v>
      </c>
      <c r="N2224">
        <v>42</v>
      </c>
      <c r="O2224" t="s">
        <v>29</v>
      </c>
      <c r="P2224" t="s">
        <v>971</v>
      </c>
      <c r="Q2224" t="s">
        <v>213</v>
      </c>
      <c r="R2224">
        <v>11350000</v>
      </c>
      <c r="S2224">
        <v>1999</v>
      </c>
      <c r="T2224">
        <v>6.2</v>
      </c>
      <c r="U2224">
        <v>2</v>
      </c>
      <c r="V2224">
        <v>-11120689</v>
      </c>
      <c r="W2224" t="s">
        <v>38</v>
      </c>
    </row>
    <row r="2225" spans="1:23" x14ac:dyDescent="0.3">
      <c r="A2225" t="s">
        <v>3235</v>
      </c>
      <c r="B2225">
        <v>112</v>
      </c>
      <c r="C2225">
        <v>105</v>
      </c>
      <c r="D2225">
        <v>63260</v>
      </c>
      <c r="E2225" t="s">
        <v>24</v>
      </c>
      <c r="F2225" t="s">
        <v>47</v>
      </c>
      <c r="G2225" t="s">
        <v>27</v>
      </c>
      <c r="H2225" t="s">
        <v>35</v>
      </c>
      <c r="L2225" t="s">
        <v>3236</v>
      </c>
      <c r="M2225">
        <v>14325</v>
      </c>
      <c r="N2225">
        <v>90</v>
      </c>
      <c r="O2225" t="s">
        <v>29</v>
      </c>
      <c r="P2225" t="s">
        <v>545</v>
      </c>
      <c r="Q2225" t="s">
        <v>213</v>
      </c>
      <c r="R2225">
        <v>14000000</v>
      </c>
      <c r="S2225">
        <v>2006</v>
      </c>
      <c r="T2225">
        <v>6.7</v>
      </c>
      <c r="U2225">
        <v>1.8</v>
      </c>
      <c r="V2225">
        <v>-13936740</v>
      </c>
      <c r="W2225" t="s">
        <v>38</v>
      </c>
    </row>
    <row r="2226" spans="1:23" x14ac:dyDescent="0.3">
      <c r="A2226" t="s">
        <v>1778</v>
      </c>
      <c r="B2226">
        <v>256</v>
      </c>
      <c r="C2226">
        <v>119</v>
      </c>
      <c r="D2226">
        <v>121463226</v>
      </c>
      <c r="E2226" t="s">
        <v>48</v>
      </c>
      <c r="L2226" t="s">
        <v>3237</v>
      </c>
      <c r="M2226">
        <v>422606</v>
      </c>
      <c r="N2226">
        <v>555</v>
      </c>
      <c r="O2226" t="s">
        <v>29</v>
      </c>
      <c r="P2226" t="s">
        <v>30</v>
      </c>
      <c r="Q2226" t="s">
        <v>213</v>
      </c>
      <c r="R2226">
        <v>20000000</v>
      </c>
      <c r="S2226">
        <v>2007</v>
      </c>
      <c r="T2226">
        <v>7.6</v>
      </c>
      <c r="U2226">
        <v>2</v>
      </c>
      <c r="V2226">
        <v>101463226</v>
      </c>
      <c r="W2226" t="s">
        <v>21</v>
      </c>
    </row>
    <row r="2227" spans="1:23" x14ac:dyDescent="0.3">
      <c r="A2227" t="s">
        <v>327</v>
      </c>
      <c r="B2227">
        <v>97</v>
      </c>
      <c r="C2227">
        <v>98</v>
      </c>
      <c r="D2227">
        <v>58006147</v>
      </c>
      <c r="E2227" t="s">
        <v>55</v>
      </c>
      <c r="F2227" t="s">
        <v>59</v>
      </c>
      <c r="G2227" t="s">
        <v>50</v>
      </c>
      <c r="H2227" t="s">
        <v>44</v>
      </c>
      <c r="L2227" t="s">
        <v>3238</v>
      </c>
      <c r="M2227">
        <v>67653</v>
      </c>
      <c r="N2227">
        <v>108</v>
      </c>
      <c r="O2227" t="s">
        <v>29</v>
      </c>
      <c r="P2227" t="s">
        <v>30</v>
      </c>
      <c r="Q2227" t="s">
        <v>31</v>
      </c>
      <c r="R2227">
        <v>23000000</v>
      </c>
      <c r="S2227">
        <v>2008</v>
      </c>
      <c r="T2227">
        <v>6.2</v>
      </c>
      <c r="U2227">
        <v>1.6</v>
      </c>
      <c r="V2227">
        <v>35006147</v>
      </c>
      <c r="W2227" t="s">
        <v>21</v>
      </c>
    </row>
    <row r="2228" spans="1:23" x14ac:dyDescent="0.3">
      <c r="A2228" t="s">
        <v>3239</v>
      </c>
      <c r="B2228">
        <v>142</v>
      </c>
      <c r="C2228">
        <v>80</v>
      </c>
      <c r="D2228">
        <v>51053787</v>
      </c>
      <c r="E2228" t="s">
        <v>24</v>
      </c>
      <c r="F2228" t="s">
        <v>47</v>
      </c>
      <c r="G2228" t="s">
        <v>48</v>
      </c>
      <c r="H2228" t="s">
        <v>56</v>
      </c>
      <c r="I2228" t="s">
        <v>49</v>
      </c>
      <c r="L2228" t="s">
        <v>3240</v>
      </c>
      <c r="M2228">
        <v>45900</v>
      </c>
      <c r="N2228">
        <v>247</v>
      </c>
      <c r="O2228" t="s">
        <v>29</v>
      </c>
      <c r="P2228" t="s">
        <v>30</v>
      </c>
      <c r="Q2228" t="s">
        <v>52</v>
      </c>
      <c r="R2228">
        <v>17500000</v>
      </c>
      <c r="S2228">
        <v>2005</v>
      </c>
      <c r="T2228">
        <v>6.5</v>
      </c>
      <c r="U2228">
        <v>1.3</v>
      </c>
      <c r="V2228">
        <v>33553787</v>
      </c>
      <c r="W2228" t="s">
        <v>21</v>
      </c>
    </row>
    <row r="2229" spans="1:23" x14ac:dyDescent="0.3">
      <c r="A2229" t="s">
        <v>3241</v>
      </c>
      <c r="B2229">
        <v>187</v>
      </c>
      <c r="C2229">
        <v>121</v>
      </c>
      <c r="D2229">
        <v>23472900</v>
      </c>
      <c r="E2229" t="s">
        <v>55</v>
      </c>
      <c r="F2229" t="s">
        <v>54</v>
      </c>
      <c r="G2229" t="s">
        <v>58</v>
      </c>
      <c r="L2229" t="s">
        <v>3242</v>
      </c>
      <c r="M2229">
        <v>264533</v>
      </c>
      <c r="N2229">
        <v>609</v>
      </c>
      <c r="O2229" t="s">
        <v>29</v>
      </c>
      <c r="P2229" t="s">
        <v>37</v>
      </c>
      <c r="Q2229" t="s">
        <v>31</v>
      </c>
      <c r="R2229">
        <v>17500000</v>
      </c>
      <c r="S2229">
        <v>2004</v>
      </c>
      <c r="T2229">
        <v>8.1</v>
      </c>
      <c r="U2229">
        <v>2</v>
      </c>
      <c r="V2229">
        <v>5972900</v>
      </c>
      <c r="W2229" t="s">
        <v>21</v>
      </c>
    </row>
    <row r="2230" spans="1:23" x14ac:dyDescent="0.3">
      <c r="A2230" t="s">
        <v>3243</v>
      </c>
      <c r="B2230">
        <v>193</v>
      </c>
      <c r="C2230">
        <v>94</v>
      </c>
      <c r="D2230">
        <v>39687528</v>
      </c>
      <c r="E2230" t="s">
        <v>24</v>
      </c>
      <c r="F2230" t="s">
        <v>56</v>
      </c>
      <c r="G2230" t="s">
        <v>55</v>
      </c>
      <c r="H2230" t="s">
        <v>35</v>
      </c>
      <c r="L2230" t="s">
        <v>3244</v>
      </c>
      <c r="M2230">
        <v>140780</v>
      </c>
      <c r="N2230">
        <v>376</v>
      </c>
      <c r="O2230" t="s">
        <v>29</v>
      </c>
      <c r="P2230" t="s">
        <v>545</v>
      </c>
      <c r="Q2230" t="s">
        <v>213</v>
      </c>
      <c r="R2230">
        <v>24000000</v>
      </c>
      <c r="S2230">
        <v>2007</v>
      </c>
      <c r="T2230">
        <v>6.3</v>
      </c>
      <c r="U2230">
        <v>1.6</v>
      </c>
      <c r="V2230">
        <v>15687528</v>
      </c>
      <c r="W2230" t="s">
        <v>21</v>
      </c>
    </row>
    <row r="2231" spans="1:23" x14ac:dyDescent="0.3">
      <c r="A2231" t="s">
        <v>3245</v>
      </c>
      <c r="B2231">
        <v>40</v>
      </c>
      <c r="C2231">
        <v>93</v>
      </c>
      <c r="D2231">
        <v>7017178</v>
      </c>
      <c r="E2231" t="s">
        <v>55</v>
      </c>
      <c r="F2231" t="s">
        <v>49</v>
      </c>
      <c r="G2231" t="s">
        <v>59</v>
      </c>
      <c r="H2231" t="s">
        <v>50</v>
      </c>
      <c r="L2231" t="s">
        <v>3246</v>
      </c>
      <c r="M2231">
        <v>1633</v>
      </c>
      <c r="N2231">
        <v>17</v>
      </c>
      <c r="O2231" t="s">
        <v>29</v>
      </c>
      <c r="P2231" t="s">
        <v>30</v>
      </c>
      <c r="Q2231" t="s">
        <v>52</v>
      </c>
      <c r="R2231">
        <v>17500000</v>
      </c>
      <c r="S2231">
        <v>2013</v>
      </c>
      <c r="T2231">
        <v>4.4000000000000004</v>
      </c>
      <c r="U2231">
        <v>1.6</v>
      </c>
      <c r="V2231">
        <v>-10482822</v>
      </c>
      <c r="W2231" t="s">
        <v>38</v>
      </c>
    </row>
    <row r="2232" spans="1:23" x14ac:dyDescent="0.3">
      <c r="A2232" t="s">
        <v>3247</v>
      </c>
      <c r="B2232">
        <v>38</v>
      </c>
      <c r="C2232">
        <v>116</v>
      </c>
      <c r="D2232">
        <v>325491</v>
      </c>
      <c r="E2232" t="s">
        <v>56</v>
      </c>
      <c r="F2232" t="s">
        <v>55</v>
      </c>
      <c r="G2232" t="s">
        <v>35</v>
      </c>
      <c r="L2232" t="s">
        <v>3248</v>
      </c>
      <c r="M2232">
        <v>4387</v>
      </c>
      <c r="N2232">
        <v>67</v>
      </c>
      <c r="O2232" t="s">
        <v>29</v>
      </c>
      <c r="P2232" t="s">
        <v>30</v>
      </c>
      <c r="Q2232" t="s">
        <v>213</v>
      </c>
      <c r="R2232">
        <v>17500000</v>
      </c>
      <c r="S2232">
        <v>2002</v>
      </c>
      <c r="T2232">
        <v>6</v>
      </c>
      <c r="U2232">
        <v>1.9</v>
      </c>
      <c r="V2232">
        <v>-17174509</v>
      </c>
      <c r="W2232" t="s">
        <v>38</v>
      </c>
    </row>
    <row r="2233" spans="1:23" x14ac:dyDescent="0.3">
      <c r="A2233" t="s">
        <v>969</v>
      </c>
      <c r="B2233">
        <v>239</v>
      </c>
      <c r="C2233">
        <v>101</v>
      </c>
      <c r="D2233">
        <v>96471845</v>
      </c>
      <c r="E2233" t="s">
        <v>26</v>
      </c>
      <c r="F2233" t="s">
        <v>57</v>
      </c>
      <c r="G2233" t="s">
        <v>35</v>
      </c>
      <c r="L2233" t="s">
        <v>3249</v>
      </c>
      <c r="M2233">
        <v>268581</v>
      </c>
      <c r="N2233">
        <v>1109</v>
      </c>
      <c r="O2233" t="s">
        <v>29</v>
      </c>
      <c r="P2233" t="s">
        <v>30</v>
      </c>
      <c r="Q2233" t="s">
        <v>31</v>
      </c>
      <c r="R2233">
        <v>17000000</v>
      </c>
      <c r="S2233">
        <v>2001</v>
      </c>
      <c r="T2233">
        <v>7.6</v>
      </c>
      <c r="U2233">
        <v>1.7</v>
      </c>
      <c r="V2233">
        <v>79471845</v>
      </c>
      <c r="W2233" t="s">
        <v>21</v>
      </c>
    </row>
    <row r="2234" spans="1:23" x14ac:dyDescent="0.3">
      <c r="A2234" t="s">
        <v>23</v>
      </c>
      <c r="B2234">
        <v>250</v>
      </c>
      <c r="C2234">
        <v>154</v>
      </c>
      <c r="D2234">
        <v>85200000</v>
      </c>
      <c r="E2234" t="s">
        <v>24</v>
      </c>
      <c r="F2234" t="s">
        <v>25</v>
      </c>
      <c r="G2234" t="s">
        <v>27</v>
      </c>
      <c r="L2234" t="s">
        <v>3250</v>
      </c>
      <c r="M2234">
        <v>488537</v>
      </c>
      <c r="N2234">
        <v>1076</v>
      </c>
      <c r="O2234" t="s">
        <v>29</v>
      </c>
      <c r="P2234" t="s">
        <v>30</v>
      </c>
      <c r="Q2234" t="s">
        <v>213</v>
      </c>
      <c r="R2234">
        <v>18500000</v>
      </c>
      <c r="S2234">
        <v>1986</v>
      </c>
      <c r="T2234">
        <v>8.4</v>
      </c>
      <c r="U2234">
        <v>2.6</v>
      </c>
      <c r="V2234">
        <v>66700000</v>
      </c>
      <c r="W2234" t="s">
        <v>21</v>
      </c>
    </row>
    <row r="2235" spans="1:23" x14ac:dyDescent="0.3">
      <c r="A2235" t="s">
        <v>3251</v>
      </c>
      <c r="B2235">
        <v>82</v>
      </c>
      <c r="C2235">
        <v>170</v>
      </c>
      <c r="D2235">
        <v>72000000</v>
      </c>
      <c r="E2235" t="s">
        <v>55</v>
      </c>
      <c r="F2235" t="s">
        <v>49</v>
      </c>
      <c r="G2235" t="s">
        <v>50</v>
      </c>
      <c r="H2235" t="s">
        <v>44</v>
      </c>
      <c r="L2235" t="s">
        <v>3252</v>
      </c>
      <c r="M2235">
        <v>66959</v>
      </c>
      <c r="N2235">
        <v>258</v>
      </c>
      <c r="O2235" t="s">
        <v>29</v>
      </c>
      <c r="P2235" t="s">
        <v>30</v>
      </c>
      <c r="Q2235" t="s">
        <v>1636</v>
      </c>
      <c r="R2235">
        <v>17000000</v>
      </c>
      <c r="S2235">
        <v>1964</v>
      </c>
      <c r="T2235">
        <v>7.9</v>
      </c>
      <c r="U2235">
        <v>2.8</v>
      </c>
      <c r="V2235">
        <v>55000000</v>
      </c>
      <c r="W2235" t="s">
        <v>21</v>
      </c>
    </row>
    <row r="2236" spans="1:23" x14ac:dyDescent="0.3">
      <c r="A2236" t="s">
        <v>3253</v>
      </c>
      <c r="B2236">
        <v>140</v>
      </c>
      <c r="C2236">
        <v>99</v>
      </c>
      <c r="D2236">
        <v>72219395</v>
      </c>
      <c r="E2236" t="s">
        <v>57</v>
      </c>
      <c r="F2236" t="s">
        <v>60</v>
      </c>
      <c r="G2236" t="s">
        <v>35</v>
      </c>
      <c r="L2236" t="s">
        <v>3254</v>
      </c>
      <c r="M2236">
        <v>105585</v>
      </c>
      <c r="N2236">
        <v>419</v>
      </c>
      <c r="O2236" t="s">
        <v>29</v>
      </c>
      <c r="P2236" t="s">
        <v>30</v>
      </c>
      <c r="Q2236" t="s">
        <v>213</v>
      </c>
      <c r="R2236">
        <v>17000000</v>
      </c>
      <c r="S2236">
        <v>1997</v>
      </c>
      <c r="T2236">
        <v>5.6</v>
      </c>
      <c r="U2236">
        <v>1.6</v>
      </c>
      <c r="V2236">
        <v>55219395</v>
      </c>
      <c r="W2236" t="s">
        <v>21</v>
      </c>
    </row>
    <row r="2237" spans="1:23" x14ac:dyDescent="0.3">
      <c r="A2237" t="s">
        <v>2019</v>
      </c>
      <c r="B2237">
        <v>129</v>
      </c>
      <c r="C2237">
        <v>104</v>
      </c>
      <c r="D2237">
        <v>82389560</v>
      </c>
      <c r="E2237" t="s">
        <v>48</v>
      </c>
      <c r="L2237" t="s">
        <v>3255</v>
      </c>
      <c r="M2237">
        <v>106820</v>
      </c>
      <c r="N2237">
        <v>147</v>
      </c>
      <c r="O2237" t="s">
        <v>29</v>
      </c>
      <c r="P2237" t="s">
        <v>30</v>
      </c>
      <c r="Q2237" t="s">
        <v>213</v>
      </c>
      <c r="R2237">
        <v>17000000</v>
      </c>
      <c r="S2237">
        <v>2014</v>
      </c>
      <c r="T2237">
        <v>6.5</v>
      </c>
      <c r="U2237">
        <v>1.7</v>
      </c>
      <c r="V2237">
        <v>65389560</v>
      </c>
      <c r="W2237" t="s">
        <v>21</v>
      </c>
    </row>
    <row r="2238" spans="1:23" x14ac:dyDescent="0.3">
      <c r="A2238" t="s">
        <v>2226</v>
      </c>
      <c r="B2238">
        <v>285</v>
      </c>
      <c r="C2238">
        <v>126</v>
      </c>
      <c r="D2238">
        <v>71502303</v>
      </c>
      <c r="E2238" t="s">
        <v>25</v>
      </c>
      <c r="F2238" t="s">
        <v>48</v>
      </c>
      <c r="G2238" t="s">
        <v>55</v>
      </c>
      <c r="H2238" t="s">
        <v>44</v>
      </c>
      <c r="L2238" t="s">
        <v>3256</v>
      </c>
      <c r="M2238">
        <v>149966</v>
      </c>
      <c r="N2238">
        <v>835</v>
      </c>
      <c r="O2238" t="s">
        <v>29</v>
      </c>
      <c r="P2238" t="s">
        <v>30</v>
      </c>
      <c r="Q2238" t="s">
        <v>213</v>
      </c>
      <c r="R2238">
        <v>12000000</v>
      </c>
      <c r="S2238">
        <v>2004</v>
      </c>
      <c r="T2238">
        <v>7.5</v>
      </c>
      <c r="U2238">
        <v>2.1</v>
      </c>
      <c r="V2238">
        <v>59502303</v>
      </c>
      <c r="W2238" t="s">
        <v>21</v>
      </c>
    </row>
    <row r="2239" spans="1:23" x14ac:dyDescent="0.3">
      <c r="A2239" t="s">
        <v>1336</v>
      </c>
      <c r="B2239">
        <v>91</v>
      </c>
      <c r="C2239">
        <v>110</v>
      </c>
      <c r="D2239">
        <v>19179969</v>
      </c>
      <c r="E2239" t="s">
        <v>48</v>
      </c>
      <c r="L2239" t="s">
        <v>3257</v>
      </c>
      <c r="M2239">
        <v>54710</v>
      </c>
      <c r="N2239">
        <v>177</v>
      </c>
      <c r="O2239" t="s">
        <v>29</v>
      </c>
      <c r="P2239" t="s">
        <v>30</v>
      </c>
      <c r="Q2239" t="s">
        <v>213</v>
      </c>
      <c r="R2239">
        <v>17500000</v>
      </c>
      <c r="S2239">
        <v>2006</v>
      </c>
      <c r="T2239">
        <v>6.3</v>
      </c>
      <c r="U2239">
        <v>1.8</v>
      </c>
      <c r="V2239">
        <v>1679969</v>
      </c>
      <c r="W2239" t="s">
        <v>21</v>
      </c>
    </row>
    <row r="2240" spans="1:23" x14ac:dyDescent="0.3">
      <c r="A2240" t="s">
        <v>1462</v>
      </c>
      <c r="B2240">
        <v>318</v>
      </c>
      <c r="C2240">
        <v>101</v>
      </c>
      <c r="D2240">
        <v>47000000</v>
      </c>
      <c r="E2240" t="s">
        <v>57</v>
      </c>
      <c r="F2240" t="s">
        <v>35</v>
      </c>
      <c r="L2240" t="s">
        <v>3258</v>
      </c>
      <c r="M2240">
        <v>157857</v>
      </c>
      <c r="N2240">
        <v>1191</v>
      </c>
      <c r="O2240" t="s">
        <v>29</v>
      </c>
      <c r="P2240" t="s">
        <v>30</v>
      </c>
      <c r="Q2240" t="s">
        <v>213</v>
      </c>
      <c r="R2240">
        <v>300000</v>
      </c>
      <c r="S2240">
        <v>1978</v>
      </c>
      <c r="T2240">
        <v>7.9</v>
      </c>
      <c r="U2240">
        <v>1.7</v>
      </c>
      <c r="V2240">
        <v>46700000</v>
      </c>
      <c r="W2240" t="s">
        <v>21</v>
      </c>
    </row>
    <row r="2241" spans="1:23" x14ac:dyDescent="0.3">
      <c r="A2241" t="s">
        <v>3259</v>
      </c>
      <c r="B2241">
        <v>52</v>
      </c>
      <c r="C2241">
        <v>87</v>
      </c>
      <c r="D2241">
        <v>37566230</v>
      </c>
      <c r="E2241" t="s">
        <v>48</v>
      </c>
      <c r="F2241" t="s">
        <v>55</v>
      </c>
      <c r="G2241" t="s">
        <v>49</v>
      </c>
      <c r="H2241" t="s">
        <v>26</v>
      </c>
      <c r="I2241" t="s">
        <v>27</v>
      </c>
      <c r="L2241" t="s">
        <v>3260</v>
      </c>
      <c r="M2241">
        <v>3407</v>
      </c>
      <c r="N2241">
        <v>48</v>
      </c>
      <c r="O2241" t="s">
        <v>29</v>
      </c>
      <c r="P2241" t="s">
        <v>30</v>
      </c>
      <c r="Q2241" t="s">
        <v>52</v>
      </c>
      <c r="R2241">
        <v>17000000</v>
      </c>
      <c r="S2241">
        <v>2003</v>
      </c>
      <c r="T2241">
        <v>5.0999999999999996</v>
      </c>
      <c r="U2241">
        <v>1.4</v>
      </c>
      <c r="V2241">
        <v>20566230</v>
      </c>
      <c r="W2241" t="s">
        <v>21</v>
      </c>
    </row>
    <row r="2242" spans="1:23" x14ac:dyDescent="0.3">
      <c r="A2242" t="s">
        <v>2454</v>
      </c>
      <c r="B2242">
        <v>56</v>
      </c>
      <c r="C2242">
        <v>123</v>
      </c>
      <c r="D2242">
        <v>70492685</v>
      </c>
      <c r="E2242" t="s">
        <v>48</v>
      </c>
      <c r="F2242" t="s">
        <v>55</v>
      </c>
      <c r="L2242" t="s">
        <v>3261</v>
      </c>
      <c r="M2242">
        <v>11600</v>
      </c>
      <c r="N2242">
        <v>64</v>
      </c>
      <c r="O2242" t="s">
        <v>29</v>
      </c>
      <c r="P2242" t="s">
        <v>30</v>
      </c>
      <c r="Q2242" t="s">
        <v>213</v>
      </c>
      <c r="R2242">
        <v>17000000</v>
      </c>
      <c r="S2242">
        <v>2013</v>
      </c>
      <c r="T2242">
        <v>6.7</v>
      </c>
      <c r="U2242">
        <v>2</v>
      </c>
      <c r="V2242">
        <v>53492685</v>
      </c>
      <c r="W2242" t="s">
        <v>21</v>
      </c>
    </row>
    <row r="2243" spans="1:23" x14ac:dyDescent="0.3">
      <c r="A2243" t="s">
        <v>2569</v>
      </c>
      <c r="B2243">
        <v>186</v>
      </c>
      <c r="C2243">
        <v>109</v>
      </c>
      <c r="D2243">
        <v>35635046</v>
      </c>
      <c r="E2243" t="s">
        <v>24</v>
      </c>
      <c r="F2243" t="s">
        <v>56</v>
      </c>
      <c r="G2243" t="s">
        <v>55</v>
      </c>
      <c r="H2243" t="s">
        <v>35</v>
      </c>
      <c r="L2243" t="s">
        <v>3262</v>
      </c>
      <c r="M2243">
        <v>121058</v>
      </c>
      <c r="N2243">
        <v>482</v>
      </c>
      <c r="O2243" t="s">
        <v>29</v>
      </c>
      <c r="P2243" t="s">
        <v>37</v>
      </c>
      <c r="Q2243" t="s">
        <v>213</v>
      </c>
      <c r="R2243">
        <v>17000000</v>
      </c>
      <c r="S2243">
        <v>2006</v>
      </c>
      <c r="T2243">
        <v>6.7</v>
      </c>
      <c r="U2243">
        <v>1.8</v>
      </c>
      <c r="V2243">
        <v>18635046</v>
      </c>
      <c r="W2243" t="s">
        <v>21</v>
      </c>
    </row>
    <row r="2244" spans="1:23" x14ac:dyDescent="0.3">
      <c r="A2244" t="s">
        <v>3263</v>
      </c>
      <c r="B2244">
        <v>178</v>
      </c>
      <c r="C2244">
        <v>90</v>
      </c>
      <c r="D2244">
        <v>45670855</v>
      </c>
      <c r="E2244" t="s">
        <v>57</v>
      </c>
      <c r="F2244" t="s">
        <v>60</v>
      </c>
      <c r="L2244" t="s">
        <v>3264</v>
      </c>
      <c r="M2244">
        <v>67978</v>
      </c>
      <c r="N2244">
        <v>279</v>
      </c>
      <c r="O2244" t="s">
        <v>29</v>
      </c>
      <c r="P2244" t="s">
        <v>115</v>
      </c>
      <c r="Q2244" t="s">
        <v>213</v>
      </c>
      <c r="R2244">
        <v>20000000</v>
      </c>
      <c r="S2244">
        <v>2010</v>
      </c>
      <c r="T2244">
        <v>5.6</v>
      </c>
      <c r="U2244">
        <v>1.5</v>
      </c>
      <c r="V2244">
        <v>25670855</v>
      </c>
      <c r="W2244" t="s">
        <v>21</v>
      </c>
    </row>
    <row r="2245" spans="1:23" x14ac:dyDescent="0.3">
      <c r="A2245" t="s">
        <v>1031</v>
      </c>
      <c r="B2245">
        <v>140</v>
      </c>
      <c r="C2245">
        <v>96</v>
      </c>
      <c r="D2245">
        <v>37939782</v>
      </c>
      <c r="E2245" t="s">
        <v>48</v>
      </c>
      <c r="F2245" t="s">
        <v>44</v>
      </c>
      <c r="L2245" t="s">
        <v>3265</v>
      </c>
      <c r="M2245">
        <v>62272</v>
      </c>
      <c r="N2245">
        <v>207</v>
      </c>
      <c r="O2245" t="s">
        <v>29</v>
      </c>
      <c r="P2245" t="s">
        <v>30</v>
      </c>
      <c r="Q2245" t="s">
        <v>213</v>
      </c>
      <c r="R2245">
        <v>17000000</v>
      </c>
      <c r="S2245">
        <v>2002</v>
      </c>
      <c r="T2245">
        <v>5.6</v>
      </c>
      <c r="U2245">
        <v>1.6</v>
      </c>
      <c r="V2245">
        <v>20939782</v>
      </c>
      <c r="W2245" t="s">
        <v>21</v>
      </c>
    </row>
    <row r="2246" spans="1:23" x14ac:dyDescent="0.3">
      <c r="A2246" t="s">
        <v>3266</v>
      </c>
      <c r="B2246">
        <v>63</v>
      </c>
      <c r="C2246">
        <v>82</v>
      </c>
      <c r="D2246">
        <v>30324946</v>
      </c>
      <c r="E2246" t="s">
        <v>48</v>
      </c>
      <c r="F2246" t="s">
        <v>59</v>
      </c>
      <c r="G2246" t="s">
        <v>44</v>
      </c>
      <c r="L2246" t="s">
        <v>3267</v>
      </c>
      <c r="M2246">
        <v>48458</v>
      </c>
      <c r="N2246">
        <v>239</v>
      </c>
      <c r="O2246" t="s">
        <v>29</v>
      </c>
      <c r="P2246" t="s">
        <v>30</v>
      </c>
      <c r="Q2246" t="s">
        <v>31</v>
      </c>
      <c r="R2246">
        <v>17000000</v>
      </c>
      <c r="S2246">
        <v>1998</v>
      </c>
      <c r="T2246">
        <v>6.2</v>
      </c>
      <c r="U2246">
        <v>1.4</v>
      </c>
      <c r="V2246">
        <v>13324946</v>
      </c>
      <c r="W2246" t="s">
        <v>21</v>
      </c>
    </row>
    <row r="2247" spans="1:23" x14ac:dyDescent="0.3">
      <c r="A2247" t="s">
        <v>3268</v>
      </c>
      <c r="B2247">
        <v>148</v>
      </c>
      <c r="C2247">
        <v>86</v>
      </c>
      <c r="D2247">
        <v>27854896</v>
      </c>
      <c r="E2247" t="s">
        <v>55</v>
      </c>
      <c r="F2247" t="s">
        <v>26</v>
      </c>
      <c r="G2247" t="s">
        <v>44</v>
      </c>
      <c r="L2247" t="s">
        <v>3269</v>
      </c>
      <c r="M2247">
        <v>64190</v>
      </c>
      <c r="N2247">
        <v>129</v>
      </c>
      <c r="O2247" t="s">
        <v>29</v>
      </c>
      <c r="P2247" t="s">
        <v>30</v>
      </c>
      <c r="Q2247" t="s">
        <v>31</v>
      </c>
      <c r="R2247">
        <v>17000000</v>
      </c>
      <c r="S2247">
        <v>2011</v>
      </c>
      <c r="T2247">
        <v>5.6</v>
      </c>
      <c r="U2247">
        <v>1.4</v>
      </c>
      <c r="V2247">
        <v>10854896</v>
      </c>
      <c r="W2247" t="s">
        <v>21</v>
      </c>
    </row>
    <row r="2248" spans="1:23" x14ac:dyDescent="0.3">
      <c r="A2248" t="s">
        <v>2030</v>
      </c>
      <c r="B2248">
        <v>265</v>
      </c>
      <c r="C2248">
        <v>108</v>
      </c>
      <c r="D2248">
        <v>41777564</v>
      </c>
      <c r="E2248" t="s">
        <v>57</v>
      </c>
      <c r="L2248" t="s">
        <v>3270</v>
      </c>
      <c r="M2248">
        <v>129719</v>
      </c>
      <c r="N2248">
        <v>855</v>
      </c>
      <c r="O2248" t="s">
        <v>29</v>
      </c>
      <c r="P2248" t="s">
        <v>30</v>
      </c>
      <c r="Q2248" t="s">
        <v>213</v>
      </c>
      <c r="R2248">
        <v>15000000</v>
      </c>
      <c r="S2248">
        <v>2006</v>
      </c>
      <c r="T2248">
        <v>6.4</v>
      </c>
      <c r="U2248">
        <v>1.8</v>
      </c>
      <c r="V2248">
        <v>26777564</v>
      </c>
      <c r="W2248" t="s">
        <v>21</v>
      </c>
    </row>
    <row r="2249" spans="1:23" x14ac:dyDescent="0.3">
      <c r="A2249" t="s">
        <v>1242</v>
      </c>
      <c r="B2249">
        <v>75</v>
      </c>
      <c r="C2249">
        <v>98</v>
      </c>
      <c r="D2249">
        <v>22734486</v>
      </c>
      <c r="E2249" t="s">
        <v>48</v>
      </c>
      <c r="L2249" t="s">
        <v>3271</v>
      </c>
      <c r="M2249">
        <v>11815</v>
      </c>
      <c r="N2249">
        <v>117</v>
      </c>
      <c r="O2249" t="s">
        <v>29</v>
      </c>
      <c r="P2249" t="s">
        <v>30</v>
      </c>
      <c r="Q2249" t="s">
        <v>31</v>
      </c>
      <c r="R2249">
        <v>17000000</v>
      </c>
      <c r="S2249">
        <v>2003</v>
      </c>
      <c r="T2249">
        <v>5.6</v>
      </c>
      <c r="U2249">
        <v>1.6</v>
      </c>
      <c r="V2249">
        <v>5734486</v>
      </c>
      <c r="W2249" t="s">
        <v>21</v>
      </c>
    </row>
    <row r="2250" spans="1:23" x14ac:dyDescent="0.3">
      <c r="A2250" t="s">
        <v>2330</v>
      </c>
      <c r="B2250">
        <v>113</v>
      </c>
      <c r="C2250">
        <v>129</v>
      </c>
      <c r="D2250">
        <v>44469602</v>
      </c>
      <c r="E2250" t="s">
        <v>242</v>
      </c>
      <c r="F2250" t="s">
        <v>55</v>
      </c>
      <c r="G2250" t="s">
        <v>61</v>
      </c>
      <c r="L2250" t="s">
        <v>3272</v>
      </c>
      <c r="M2250">
        <v>23480</v>
      </c>
      <c r="N2250">
        <v>83</v>
      </c>
      <c r="O2250" t="s">
        <v>29</v>
      </c>
      <c r="P2250" t="s">
        <v>30</v>
      </c>
      <c r="Q2250" t="s">
        <v>52</v>
      </c>
      <c r="R2250">
        <v>17000000</v>
      </c>
      <c r="S2250">
        <v>2015</v>
      </c>
      <c r="T2250">
        <v>7.4</v>
      </c>
      <c r="U2250">
        <v>2.2000000000000002</v>
      </c>
      <c r="V2250">
        <v>27469602</v>
      </c>
      <c r="W2250" t="s">
        <v>21</v>
      </c>
    </row>
    <row r="2251" spans="1:23" x14ac:dyDescent="0.3">
      <c r="A2251" t="s">
        <v>3273</v>
      </c>
      <c r="B2251">
        <v>223</v>
      </c>
      <c r="C2251">
        <v>112</v>
      </c>
      <c r="D2251">
        <v>64998368</v>
      </c>
      <c r="E2251" t="s">
        <v>48</v>
      </c>
      <c r="F2251" t="s">
        <v>59</v>
      </c>
      <c r="G2251" t="s">
        <v>44</v>
      </c>
      <c r="L2251" t="s">
        <v>3274</v>
      </c>
      <c r="M2251">
        <v>213898</v>
      </c>
      <c r="N2251">
        <v>250</v>
      </c>
      <c r="O2251" t="s">
        <v>29</v>
      </c>
      <c r="P2251" t="s">
        <v>30</v>
      </c>
      <c r="Q2251" t="s">
        <v>31</v>
      </c>
      <c r="R2251">
        <v>17000000</v>
      </c>
      <c r="S2251">
        <v>2012</v>
      </c>
      <c r="T2251">
        <v>7.2</v>
      </c>
      <c r="U2251">
        <v>1.9</v>
      </c>
      <c r="V2251">
        <v>47998368</v>
      </c>
      <c r="W2251" t="s">
        <v>21</v>
      </c>
    </row>
    <row r="2252" spans="1:23" x14ac:dyDescent="0.3">
      <c r="A2252" t="s">
        <v>1995</v>
      </c>
      <c r="B2252">
        <v>50</v>
      </c>
      <c r="C2252">
        <v>108</v>
      </c>
      <c r="D2252">
        <v>19693891</v>
      </c>
      <c r="E2252" t="s">
        <v>48</v>
      </c>
      <c r="F2252" t="s">
        <v>55</v>
      </c>
      <c r="G2252" t="s">
        <v>44</v>
      </c>
      <c r="H2252" t="s">
        <v>61</v>
      </c>
      <c r="L2252" t="s">
        <v>3275</v>
      </c>
      <c r="M2252">
        <v>12993</v>
      </c>
      <c r="N2252">
        <v>107</v>
      </c>
      <c r="O2252" t="s">
        <v>29</v>
      </c>
      <c r="P2252" t="s">
        <v>30</v>
      </c>
      <c r="Q2252" t="s">
        <v>31</v>
      </c>
      <c r="R2252">
        <v>34000000</v>
      </c>
      <c r="S2252">
        <v>2001</v>
      </c>
      <c r="T2252">
        <v>4.9000000000000004</v>
      </c>
      <c r="U2252">
        <v>1.8</v>
      </c>
      <c r="V2252">
        <v>-14306109</v>
      </c>
      <c r="W2252" t="s">
        <v>38</v>
      </c>
    </row>
    <row r="2253" spans="1:23" x14ac:dyDescent="0.3">
      <c r="A2253" t="s">
        <v>43</v>
      </c>
      <c r="B2253">
        <v>125</v>
      </c>
      <c r="C2253">
        <v>121</v>
      </c>
      <c r="D2253">
        <v>16311763</v>
      </c>
      <c r="E2253" t="s">
        <v>56</v>
      </c>
      <c r="F2253" t="s">
        <v>55</v>
      </c>
      <c r="G2253" t="s">
        <v>35</v>
      </c>
      <c r="L2253" t="s">
        <v>3276</v>
      </c>
      <c r="M2253">
        <v>50656</v>
      </c>
      <c r="N2253">
        <v>416</v>
      </c>
      <c r="O2253" t="s">
        <v>29</v>
      </c>
      <c r="P2253" t="s">
        <v>37</v>
      </c>
      <c r="Q2253" t="s">
        <v>213</v>
      </c>
      <c r="R2253">
        <v>17000000</v>
      </c>
      <c r="S2253">
        <v>1998</v>
      </c>
      <c r="T2253">
        <v>7.5</v>
      </c>
      <c r="U2253">
        <v>2</v>
      </c>
      <c r="V2253">
        <v>-688237</v>
      </c>
      <c r="W2253" t="s">
        <v>38</v>
      </c>
    </row>
    <row r="2254" spans="1:23" x14ac:dyDescent="0.3">
      <c r="A2254" t="s">
        <v>3277</v>
      </c>
      <c r="B2254">
        <v>81</v>
      </c>
      <c r="C2254">
        <v>89</v>
      </c>
      <c r="D2254">
        <v>12693621</v>
      </c>
      <c r="E2254" t="s">
        <v>57</v>
      </c>
      <c r="F2254" t="s">
        <v>60</v>
      </c>
      <c r="G2254" t="s">
        <v>35</v>
      </c>
      <c r="L2254" t="s">
        <v>3278</v>
      </c>
      <c r="M2254">
        <v>10885</v>
      </c>
      <c r="N2254">
        <v>271</v>
      </c>
      <c r="O2254" t="s">
        <v>29</v>
      </c>
      <c r="P2254" t="s">
        <v>30</v>
      </c>
      <c r="Q2254" t="s">
        <v>31</v>
      </c>
      <c r="R2254">
        <v>17000000</v>
      </c>
      <c r="S2254">
        <v>2002</v>
      </c>
      <c r="T2254">
        <v>4.8</v>
      </c>
      <c r="U2254">
        <v>1.5</v>
      </c>
      <c r="V2254">
        <v>-4306379</v>
      </c>
      <c r="W2254" t="s">
        <v>38</v>
      </c>
    </row>
    <row r="2255" spans="1:23" x14ac:dyDescent="0.3">
      <c r="A2255" t="s">
        <v>3279</v>
      </c>
      <c r="B2255">
        <v>37</v>
      </c>
      <c r="C2255">
        <v>89</v>
      </c>
      <c r="D2255">
        <v>15655665</v>
      </c>
      <c r="E2255" t="s">
        <v>48</v>
      </c>
      <c r="F2255" t="s">
        <v>44</v>
      </c>
      <c r="L2255" t="s">
        <v>3280</v>
      </c>
      <c r="M2255">
        <v>9104</v>
      </c>
      <c r="N2255">
        <v>112</v>
      </c>
      <c r="O2255" t="s">
        <v>29</v>
      </c>
      <c r="P2255" t="s">
        <v>30</v>
      </c>
      <c r="Q2255" t="s">
        <v>31</v>
      </c>
      <c r="R2255">
        <v>4000000</v>
      </c>
      <c r="S2255">
        <v>2006</v>
      </c>
      <c r="T2255">
        <v>3.1</v>
      </c>
      <c r="U2255">
        <v>1.5</v>
      </c>
      <c r="V2255">
        <v>11655665</v>
      </c>
      <c r="W2255" t="s">
        <v>21</v>
      </c>
    </row>
    <row r="2256" spans="1:23" x14ac:dyDescent="0.3">
      <c r="A2256" t="s">
        <v>3281</v>
      </c>
      <c r="B2256">
        <v>44</v>
      </c>
      <c r="C2256">
        <v>73</v>
      </c>
      <c r="D2256">
        <v>11634458</v>
      </c>
      <c r="E2256" t="s">
        <v>25</v>
      </c>
      <c r="F2256" t="s">
        <v>48</v>
      </c>
      <c r="G2256" t="s">
        <v>49</v>
      </c>
      <c r="H2256" t="s">
        <v>26</v>
      </c>
      <c r="I2256" t="s">
        <v>50</v>
      </c>
      <c r="L2256" t="s">
        <v>3282</v>
      </c>
      <c r="M2256">
        <v>2045</v>
      </c>
      <c r="N2256">
        <v>37</v>
      </c>
      <c r="O2256" t="s">
        <v>29</v>
      </c>
      <c r="P2256" t="s">
        <v>30</v>
      </c>
      <c r="Q2256" t="s">
        <v>118</v>
      </c>
      <c r="R2256">
        <v>17000000</v>
      </c>
      <c r="S2256">
        <v>1999</v>
      </c>
      <c r="T2256">
        <v>5.8</v>
      </c>
      <c r="U2256">
        <v>1.2</v>
      </c>
      <c r="V2256">
        <v>-5365542</v>
      </c>
      <c r="W2256" t="s">
        <v>38</v>
      </c>
    </row>
    <row r="2257" spans="1:23" x14ac:dyDescent="0.3">
      <c r="A2257" t="s">
        <v>843</v>
      </c>
      <c r="B2257">
        <v>197</v>
      </c>
      <c r="C2257">
        <v>132</v>
      </c>
      <c r="D2257">
        <v>27154426</v>
      </c>
      <c r="E2257" t="s">
        <v>56</v>
      </c>
      <c r="F2257" t="s">
        <v>55</v>
      </c>
      <c r="G2257" t="s">
        <v>35</v>
      </c>
      <c r="L2257" t="s">
        <v>3283</v>
      </c>
      <c r="M2257">
        <v>52852</v>
      </c>
      <c r="N2257">
        <v>138</v>
      </c>
      <c r="O2257" t="s">
        <v>29</v>
      </c>
      <c r="P2257" t="s">
        <v>30</v>
      </c>
      <c r="Q2257" t="s">
        <v>213</v>
      </c>
      <c r="R2257">
        <v>17000000</v>
      </c>
      <c r="S2257">
        <v>2009</v>
      </c>
      <c r="T2257">
        <v>6.7</v>
      </c>
      <c r="U2257">
        <v>2.2000000000000002</v>
      </c>
      <c r="V2257">
        <v>10154426</v>
      </c>
      <c r="W2257" t="s">
        <v>21</v>
      </c>
    </row>
    <row r="2258" spans="1:23" x14ac:dyDescent="0.3">
      <c r="A2258" t="s">
        <v>3284</v>
      </c>
      <c r="B2258">
        <v>543</v>
      </c>
      <c r="C2258">
        <v>96</v>
      </c>
      <c r="D2258">
        <v>54239856</v>
      </c>
      <c r="E2258" t="s">
        <v>57</v>
      </c>
      <c r="L2258" t="s">
        <v>3285</v>
      </c>
      <c r="M2258">
        <v>125016</v>
      </c>
      <c r="N2258">
        <v>789</v>
      </c>
      <c r="O2258" t="s">
        <v>29</v>
      </c>
      <c r="P2258" t="s">
        <v>30</v>
      </c>
      <c r="Q2258" t="s">
        <v>213</v>
      </c>
      <c r="R2258">
        <v>17000000</v>
      </c>
      <c r="S2258">
        <v>2013</v>
      </c>
      <c r="T2258">
        <v>6.5</v>
      </c>
      <c r="U2258">
        <v>1.6</v>
      </c>
      <c r="V2258">
        <v>37239856</v>
      </c>
      <c r="W2258" t="s">
        <v>21</v>
      </c>
    </row>
    <row r="2259" spans="1:23" x14ac:dyDescent="0.3">
      <c r="A2259" t="s">
        <v>1155</v>
      </c>
      <c r="B2259">
        <v>112</v>
      </c>
      <c r="C2259">
        <v>98</v>
      </c>
      <c r="D2259">
        <v>8662318</v>
      </c>
      <c r="E2259" t="s">
        <v>48</v>
      </c>
      <c r="F2259" t="s">
        <v>44</v>
      </c>
      <c r="L2259" t="s">
        <v>3286</v>
      </c>
      <c r="M2259">
        <v>15033</v>
      </c>
      <c r="N2259">
        <v>75</v>
      </c>
      <c r="O2259" t="s">
        <v>29</v>
      </c>
      <c r="P2259" t="s">
        <v>30</v>
      </c>
      <c r="Q2259" t="s">
        <v>31</v>
      </c>
      <c r="R2259">
        <v>17000000</v>
      </c>
      <c r="S2259">
        <v>2009</v>
      </c>
      <c r="T2259">
        <v>5.9</v>
      </c>
      <c r="U2259">
        <v>1.6</v>
      </c>
      <c r="V2259">
        <v>-8337682</v>
      </c>
      <c r="W2259" t="s">
        <v>38</v>
      </c>
    </row>
    <row r="2260" spans="1:23" x14ac:dyDescent="0.3">
      <c r="A2260" t="s">
        <v>497</v>
      </c>
      <c r="B2260">
        <v>153</v>
      </c>
      <c r="C2260">
        <v>107</v>
      </c>
      <c r="D2260">
        <v>7156725</v>
      </c>
      <c r="E2260" t="s">
        <v>48</v>
      </c>
      <c r="F2260" t="s">
        <v>59</v>
      </c>
      <c r="L2260" t="s">
        <v>3287</v>
      </c>
      <c r="M2260">
        <v>22639</v>
      </c>
      <c r="N2260">
        <v>217</v>
      </c>
      <c r="O2260" t="s">
        <v>29</v>
      </c>
      <c r="P2260" t="s">
        <v>30</v>
      </c>
      <c r="Q2260" t="s">
        <v>31</v>
      </c>
      <c r="R2260">
        <v>19000000</v>
      </c>
      <c r="S2260">
        <v>2006</v>
      </c>
      <c r="T2260">
        <v>5.5</v>
      </c>
      <c r="U2260">
        <v>1.8</v>
      </c>
      <c r="V2260">
        <v>-11843275</v>
      </c>
      <c r="W2260" t="s">
        <v>38</v>
      </c>
    </row>
    <row r="2261" spans="1:23" x14ac:dyDescent="0.3">
      <c r="A2261" t="s">
        <v>3288</v>
      </c>
      <c r="B2261">
        <v>94</v>
      </c>
      <c r="C2261">
        <v>134</v>
      </c>
      <c r="D2261">
        <v>15681020</v>
      </c>
      <c r="E2261" t="s">
        <v>24</v>
      </c>
      <c r="F2261" t="s">
        <v>25</v>
      </c>
      <c r="G2261" t="s">
        <v>49</v>
      </c>
      <c r="H2261" t="s">
        <v>27</v>
      </c>
      <c r="L2261" t="s">
        <v>3289</v>
      </c>
      <c r="M2261">
        <v>33570</v>
      </c>
      <c r="N2261">
        <v>259</v>
      </c>
      <c r="O2261" t="s">
        <v>29</v>
      </c>
      <c r="P2261" t="s">
        <v>37</v>
      </c>
      <c r="Q2261" t="s">
        <v>52</v>
      </c>
      <c r="R2261">
        <v>17000000</v>
      </c>
      <c r="S2261">
        <v>1987</v>
      </c>
      <c r="T2261">
        <v>3.6</v>
      </c>
      <c r="U2261">
        <v>2.2000000000000002</v>
      </c>
      <c r="V2261">
        <v>-1318980</v>
      </c>
      <c r="W2261" t="s">
        <v>38</v>
      </c>
    </row>
    <row r="2262" spans="1:23" x14ac:dyDescent="0.3">
      <c r="A2262" t="s">
        <v>3290</v>
      </c>
      <c r="B2262">
        <v>157</v>
      </c>
      <c r="C2262">
        <v>122</v>
      </c>
      <c r="D2262">
        <v>6855137</v>
      </c>
      <c r="E2262" t="s">
        <v>24</v>
      </c>
      <c r="F2262" t="s">
        <v>56</v>
      </c>
      <c r="G2262" t="s">
        <v>55</v>
      </c>
      <c r="H2262" t="s">
        <v>35</v>
      </c>
      <c r="L2262" t="s">
        <v>3291</v>
      </c>
      <c r="M2262">
        <v>88590</v>
      </c>
      <c r="N2262">
        <v>419</v>
      </c>
      <c r="O2262" t="s">
        <v>29</v>
      </c>
      <c r="P2262" t="s">
        <v>244</v>
      </c>
      <c r="Q2262" t="s">
        <v>213</v>
      </c>
      <c r="R2262">
        <v>17000000</v>
      </c>
      <c r="S2262">
        <v>2006</v>
      </c>
      <c r="T2262">
        <v>7.4</v>
      </c>
      <c r="U2262">
        <v>2</v>
      </c>
      <c r="V2262">
        <v>-10144863</v>
      </c>
      <c r="W2262" t="s">
        <v>38</v>
      </c>
    </row>
    <row r="2263" spans="1:23" x14ac:dyDescent="0.3">
      <c r="A2263" t="s">
        <v>3292</v>
      </c>
      <c r="B2263">
        <v>21</v>
      </c>
      <c r="C2263">
        <v>97</v>
      </c>
      <c r="D2263">
        <v>2315683</v>
      </c>
      <c r="E2263" t="s">
        <v>25</v>
      </c>
      <c r="F2263" t="s">
        <v>56</v>
      </c>
      <c r="G2263" t="s">
        <v>55</v>
      </c>
      <c r="H2263" t="s">
        <v>44</v>
      </c>
      <c r="L2263" t="s">
        <v>3293</v>
      </c>
      <c r="M2263">
        <v>4081</v>
      </c>
      <c r="N2263">
        <v>28</v>
      </c>
      <c r="O2263" t="s">
        <v>29</v>
      </c>
      <c r="P2263" t="s">
        <v>37</v>
      </c>
      <c r="Q2263" t="s">
        <v>31</v>
      </c>
      <c r="R2263">
        <v>17000000</v>
      </c>
      <c r="S2263">
        <v>1986</v>
      </c>
      <c r="T2263">
        <v>3</v>
      </c>
      <c r="U2263">
        <v>1.6</v>
      </c>
      <c r="V2263">
        <v>-14684317</v>
      </c>
      <c r="W2263" t="s">
        <v>38</v>
      </c>
    </row>
    <row r="2264" spans="1:23" x14ac:dyDescent="0.3">
      <c r="A2264" t="s">
        <v>670</v>
      </c>
      <c r="B2264">
        <v>236</v>
      </c>
      <c r="C2264">
        <v>110</v>
      </c>
      <c r="D2264">
        <v>39825798</v>
      </c>
      <c r="E2264" t="s">
        <v>55</v>
      </c>
      <c r="F2264" t="s">
        <v>60</v>
      </c>
      <c r="G2264" t="s">
        <v>44</v>
      </c>
      <c r="H2264" t="s">
        <v>35</v>
      </c>
      <c r="L2264" t="s">
        <v>3294</v>
      </c>
      <c r="M2264">
        <v>295375</v>
      </c>
      <c r="N2264">
        <v>645</v>
      </c>
      <c r="O2264" t="s">
        <v>29</v>
      </c>
      <c r="P2264" t="s">
        <v>30</v>
      </c>
      <c r="Q2264" t="s">
        <v>31</v>
      </c>
      <c r="R2264">
        <v>16000000</v>
      </c>
      <c r="S2264">
        <v>2006</v>
      </c>
      <c r="T2264">
        <v>7.6</v>
      </c>
      <c r="U2264">
        <v>1.8</v>
      </c>
      <c r="V2264">
        <v>23825798</v>
      </c>
      <c r="W2264" t="s">
        <v>21</v>
      </c>
    </row>
    <row r="2265" spans="1:23" x14ac:dyDescent="0.3">
      <c r="A2265" t="s">
        <v>3295</v>
      </c>
      <c r="B2265">
        <v>50</v>
      </c>
      <c r="C2265">
        <v>102</v>
      </c>
      <c r="D2265">
        <v>2000000</v>
      </c>
      <c r="E2265" t="s">
        <v>25</v>
      </c>
      <c r="F2265" t="s">
        <v>57</v>
      </c>
      <c r="G2265" t="s">
        <v>35</v>
      </c>
      <c r="L2265" t="s">
        <v>3296</v>
      </c>
      <c r="M2265">
        <v>1275</v>
      </c>
      <c r="N2265">
        <v>27</v>
      </c>
      <c r="O2265" t="s">
        <v>29</v>
      </c>
      <c r="P2265" t="s">
        <v>30</v>
      </c>
      <c r="Q2265" t="s">
        <v>52</v>
      </c>
      <c r="R2265">
        <v>17000000</v>
      </c>
      <c r="S2265">
        <v>1981</v>
      </c>
      <c r="T2265">
        <v>6.4</v>
      </c>
      <c r="U2265">
        <v>1.7</v>
      </c>
      <c r="V2265">
        <v>-15000000</v>
      </c>
      <c r="W2265" t="s">
        <v>38</v>
      </c>
    </row>
    <row r="2266" spans="1:23" x14ac:dyDescent="0.3">
      <c r="A2266" t="s">
        <v>394</v>
      </c>
      <c r="B2266">
        <v>106</v>
      </c>
      <c r="C2266">
        <v>98</v>
      </c>
      <c r="D2266">
        <v>1569918</v>
      </c>
      <c r="E2266" t="s">
        <v>242</v>
      </c>
      <c r="F2266" t="s">
        <v>56</v>
      </c>
      <c r="G2266" t="s">
        <v>55</v>
      </c>
      <c r="H2266" t="s">
        <v>35</v>
      </c>
      <c r="L2266" t="s">
        <v>3297</v>
      </c>
      <c r="M2266">
        <v>16234</v>
      </c>
      <c r="N2266">
        <v>113</v>
      </c>
      <c r="O2266" t="s">
        <v>29</v>
      </c>
      <c r="P2266" t="s">
        <v>2161</v>
      </c>
      <c r="Q2266" t="s">
        <v>213</v>
      </c>
      <c r="R2266">
        <v>17000000</v>
      </c>
      <c r="S2266">
        <v>2003</v>
      </c>
      <c r="T2266">
        <v>6.9</v>
      </c>
      <c r="U2266">
        <v>1.6</v>
      </c>
      <c r="V2266">
        <v>-15430082</v>
      </c>
      <c r="W2266" t="s">
        <v>38</v>
      </c>
    </row>
    <row r="2267" spans="1:23" x14ac:dyDescent="0.3">
      <c r="A2267" t="s">
        <v>2649</v>
      </c>
      <c r="B2267">
        <v>173</v>
      </c>
      <c r="C2267">
        <v>160</v>
      </c>
      <c r="D2267">
        <v>273420</v>
      </c>
      <c r="E2267" t="s">
        <v>48</v>
      </c>
      <c r="F2267" t="s">
        <v>60</v>
      </c>
      <c r="G2267" t="s">
        <v>27</v>
      </c>
      <c r="H2267" t="s">
        <v>35</v>
      </c>
      <c r="L2267" t="s">
        <v>3298</v>
      </c>
      <c r="M2267">
        <v>32671</v>
      </c>
      <c r="N2267">
        <v>238</v>
      </c>
      <c r="O2267" t="s">
        <v>29</v>
      </c>
      <c r="P2267" t="s">
        <v>545</v>
      </c>
      <c r="Q2267" t="s">
        <v>213</v>
      </c>
      <c r="R2267">
        <v>17000000</v>
      </c>
      <c r="S2267">
        <v>2006</v>
      </c>
      <c r="T2267">
        <v>5.5</v>
      </c>
      <c r="U2267">
        <v>2.7</v>
      </c>
      <c r="V2267">
        <v>-16726580</v>
      </c>
      <c r="W2267" t="s">
        <v>38</v>
      </c>
    </row>
    <row r="2268" spans="1:23" x14ac:dyDescent="0.3">
      <c r="A2268" t="s">
        <v>3299</v>
      </c>
      <c r="B2268">
        <v>145</v>
      </c>
      <c r="C2268">
        <v>83</v>
      </c>
      <c r="D2268">
        <v>4930798</v>
      </c>
      <c r="E2268" t="s">
        <v>57</v>
      </c>
      <c r="F2268" t="s">
        <v>35</v>
      </c>
      <c r="L2268" t="s">
        <v>3300</v>
      </c>
      <c r="M2268">
        <v>16268</v>
      </c>
      <c r="N2268">
        <v>108</v>
      </c>
      <c r="O2268" t="s">
        <v>29</v>
      </c>
      <c r="P2268" t="s">
        <v>30</v>
      </c>
      <c r="Q2268" t="s">
        <v>31</v>
      </c>
      <c r="R2268">
        <v>17000000</v>
      </c>
      <c r="S2268">
        <v>2012</v>
      </c>
      <c r="T2268">
        <v>4.0999999999999996</v>
      </c>
      <c r="U2268">
        <v>1.4</v>
      </c>
      <c r="V2268">
        <v>-12069202</v>
      </c>
      <c r="W2268" t="s">
        <v>38</v>
      </c>
    </row>
    <row r="2269" spans="1:23" x14ac:dyDescent="0.3">
      <c r="A2269" t="s">
        <v>3301</v>
      </c>
      <c r="B2269">
        <v>31</v>
      </c>
      <c r="C2269">
        <v>102</v>
      </c>
      <c r="D2269">
        <v>59847242</v>
      </c>
      <c r="E2269" t="s">
        <v>48</v>
      </c>
      <c r="F2269" t="s">
        <v>55</v>
      </c>
      <c r="G2269" t="s">
        <v>49</v>
      </c>
      <c r="H2269" t="s">
        <v>44</v>
      </c>
      <c r="L2269" t="s">
        <v>3302</v>
      </c>
      <c r="M2269">
        <v>55895</v>
      </c>
      <c r="N2269">
        <v>115</v>
      </c>
      <c r="O2269" t="s">
        <v>29</v>
      </c>
      <c r="P2269" t="s">
        <v>30</v>
      </c>
      <c r="Q2269" t="s">
        <v>31</v>
      </c>
      <c r="R2269">
        <v>16500000</v>
      </c>
      <c r="S2269">
        <v>1991</v>
      </c>
      <c r="T2269">
        <v>6.8</v>
      </c>
      <c r="U2269">
        <v>1.7</v>
      </c>
      <c r="V2269">
        <v>43347242</v>
      </c>
      <c r="W2269" t="s">
        <v>21</v>
      </c>
    </row>
    <row r="2270" spans="1:23" x14ac:dyDescent="0.3">
      <c r="A2270" t="s">
        <v>3303</v>
      </c>
      <c r="B2270">
        <v>105</v>
      </c>
      <c r="C2270">
        <v>122</v>
      </c>
      <c r="D2270">
        <v>220914</v>
      </c>
      <c r="E2270" t="s">
        <v>242</v>
      </c>
      <c r="F2270" t="s">
        <v>55</v>
      </c>
      <c r="G2270" t="s">
        <v>44</v>
      </c>
      <c r="L2270" t="s">
        <v>3304</v>
      </c>
      <c r="M2270">
        <v>13239</v>
      </c>
      <c r="N2270">
        <v>97</v>
      </c>
      <c r="O2270" t="s">
        <v>29</v>
      </c>
      <c r="P2270" t="s">
        <v>30</v>
      </c>
      <c r="Q2270" t="s">
        <v>213</v>
      </c>
      <c r="R2270">
        <v>16800000</v>
      </c>
      <c r="S2270">
        <v>2006</v>
      </c>
      <c r="T2270">
        <v>6.5</v>
      </c>
      <c r="U2270">
        <v>2</v>
      </c>
      <c r="V2270">
        <v>-16579086</v>
      </c>
      <c r="W2270" t="s">
        <v>38</v>
      </c>
    </row>
    <row r="2271" spans="1:23" x14ac:dyDescent="0.3">
      <c r="A2271" t="s">
        <v>241</v>
      </c>
      <c r="B2271">
        <v>114</v>
      </c>
      <c r="C2271">
        <v>126</v>
      </c>
      <c r="D2271">
        <v>43848100</v>
      </c>
      <c r="E2271" t="s">
        <v>56</v>
      </c>
      <c r="F2271" t="s">
        <v>55</v>
      </c>
      <c r="L2271" t="s">
        <v>3305</v>
      </c>
      <c r="M2271">
        <v>119150</v>
      </c>
      <c r="N2271">
        <v>219</v>
      </c>
      <c r="O2271" t="s">
        <v>29</v>
      </c>
      <c r="P2271" t="s">
        <v>30</v>
      </c>
      <c r="Q2271" t="s">
        <v>213</v>
      </c>
      <c r="R2271">
        <v>15000000</v>
      </c>
      <c r="S2271">
        <v>1987</v>
      </c>
      <c r="T2271">
        <v>7.4</v>
      </c>
      <c r="U2271">
        <v>2.1</v>
      </c>
      <c r="V2271">
        <v>28848100</v>
      </c>
      <c r="W2271" t="s">
        <v>21</v>
      </c>
    </row>
    <row r="2272" spans="1:23" x14ac:dyDescent="0.3">
      <c r="A2272" t="s">
        <v>325</v>
      </c>
      <c r="B2272">
        <v>69</v>
      </c>
      <c r="C2272">
        <v>136</v>
      </c>
      <c r="D2272">
        <v>42700000</v>
      </c>
      <c r="E2272" t="s">
        <v>55</v>
      </c>
      <c r="F2272" t="s">
        <v>44</v>
      </c>
      <c r="L2272" t="s">
        <v>3306</v>
      </c>
      <c r="M2272">
        <v>78392</v>
      </c>
      <c r="N2272">
        <v>196</v>
      </c>
      <c r="O2272" t="s">
        <v>29</v>
      </c>
      <c r="P2272" t="s">
        <v>30</v>
      </c>
      <c r="Q2272" t="s">
        <v>52</v>
      </c>
      <c r="R2272">
        <v>16500000</v>
      </c>
      <c r="S2272">
        <v>1995</v>
      </c>
      <c r="T2272">
        <v>7.7</v>
      </c>
      <c r="U2272">
        <v>2.2999999999999998</v>
      </c>
      <c r="V2272">
        <v>26200000</v>
      </c>
      <c r="W2272" t="s">
        <v>21</v>
      </c>
    </row>
    <row r="2273" spans="1:23" x14ac:dyDescent="0.3">
      <c r="A2273" t="s">
        <v>3307</v>
      </c>
      <c r="B2273">
        <v>150</v>
      </c>
      <c r="C2273">
        <v>120</v>
      </c>
      <c r="D2273">
        <v>18663911</v>
      </c>
      <c r="E2273" t="s">
        <v>242</v>
      </c>
      <c r="F2273" t="s">
        <v>55</v>
      </c>
      <c r="G2273" t="s">
        <v>44</v>
      </c>
      <c r="L2273" t="s">
        <v>3308</v>
      </c>
      <c r="M2273">
        <v>46204</v>
      </c>
      <c r="N2273">
        <v>151</v>
      </c>
      <c r="O2273" t="s">
        <v>29</v>
      </c>
      <c r="P2273" t="s">
        <v>37</v>
      </c>
      <c r="Q2273" t="s">
        <v>52</v>
      </c>
      <c r="R2273">
        <v>16500000</v>
      </c>
      <c r="S2273">
        <v>2007</v>
      </c>
      <c r="T2273">
        <v>7.1</v>
      </c>
      <c r="U2273">
        <v>2</v>
      </c>
      <c r="V2273">
        <v>2163911</v>
      </c>
      <c r="W2273" t="s">
        <v>21</v>
      </c>
    </row>
    <row r="2274" spans="1:23" x14ac:dyDescent="0.3">
      <c r="A2274" t="s">
        <v>3309</v>
      </c>
      <c r="B2274">
        <v>72</v>
      </c>
      <c r="C2274">
        <v>108</v>
      </c>
      <c r="D2274">
        <v>11702090</v>
      </c>
      <c r="E2274" t="s">
        <v>48</v>
      </c>
      <c r="F2274" t="s">
        <v>44</v>
      </c>
      <c r="L2274" t="s">
        <v>3310</v>
      </c>
      <c r="M2274">
        <v>37700</v>
      </c>
      <c r="N2274">
        <v>50</v>
      </c>
      <c r="O2274" t="s">
        <v>29</v>
      </c>
      <c r="P2274" t="s">
        <v>30</v>
      </c>
      <c r="Q2274" t="s">
        <v>31</v>
      </c>
      <c r="R2274">
        <v>16500000</v>
      </c>
      <c r="S2274">
        <v>2007</v>
      </c>
      <c r="T2274">
        <v>6.3</v>
      </c>
      <c r="U2274">
        <v>1.8</v>
      </c>
      <c r="V2274">
        <v>-4797910</v>
      </c>
      <c r="W2274" t="s">
        <v>38</v>
      </c>
    </row>
    <row r="2275" spans="1:23" x14ac:dyDescent="0.3">
      <c r="A2275" t="s">
        <v>3311</v>
      </c>
      <c r="B2275">
        <v>158</v>
      </c>
      <c r="C2275">
        <v>126</v>
      </c>
      <c r="D2275">
        <v>13005485</v>
      </c>
      <c r="E2275" t="s">
        <v>55</v>
      </c>
      <c r="L2275" t="s">
        <v>3312</v>
      </c>
      <c r="M2275">
        <v>56665</v>
      </c>
      <c r="N2275">
        <v>469</v>
      </c>
      <c r="O2275" t="s">
        <v>29</v>
      </c>
      <c r="P2275" t="s">
        <v>30</v>
      </c>
      <c r="Q2275" t="s">
        <v>213</v>
      </c>
      <c r="R2275">
        <v>15000000</v>
      </c>
      <c r="S2275">
        <v>2003</v>
      </c>
      <c r="T2275">
        <v>7.6</v>
      </c>
      <c r="U2275">
        <v>2.1</v>
      </c>
      <c r="V2275">
        <v>-1994515</v>
      </c>
      <c r="W2275" t="s">
        <v>38</v>
      </c>
    </row>
    <row r="2276" spans="1:23" x14ac:dyDescent="0.3">
      <c r="A2276" t="s">
        <v>335</v>
      </c>
      <c r="B2276">
        <v>96</v>
      </c>
      <c r="C2276">
        <v>128</v>
      </c>
      <c r="D2276">
        <v>95860116</v>
      </c>
      <c r="E2276" t="s">
        <v>48</v>
      </c>
      <c r="F2276" t="s">
        <v>55</v>
      </c>
      <c r="L2276" t="s">
        <v>3313</v>
      </c>
      <c r="M2276">
        <v>277451</v>
      </c>
      <c r="N2276">
        <v>491</v>
      </c>
      <c r="O2276" t="s">
        <v>29</v>
      </c>
      <c r="P2276" t="s">
        <v>30</v>
      </c>
      <c r="Q2276" t="s">
        <v>52</v>
      </c>
      <c r="R2276">
        <v>16400000</v>
      </c>
      <c r="S2276">
        <v>1989</v>
      </c>
      <c r="T2276">
        <v>8</v>
      </c>
      <c r="U2276">
        <v>2.1</v>
      </c>
      <c r="V2276">
        <v>79460116</v>
      </c>
      <c r="W2276" t="s">
        <v>21</v>
      </c>
    </row>
    <row r="2277" spans="1:23" x14ac:dyDescent="0.3">
      <c r="A2277" t="s">
        <v>3314</v>
      </c>
      <c r="B2277">
        <v>84</v>
      </c>
      <c r="C2277">
        <v>113</v>
      </c>
      <c r="D2277">
        <v>127175354</v>
      </c>
      <c r="E2277" t="s">
        <v>48</v>
      </c>
      <c r="L2277" t="s">
        <v>3315</v>
      </c>
      <c r="M2277">
        <v>288451</v>
      </c>
      <c r="N2277">
        <v>438</v>
      </c>
      <c r="O2277" t="s">
        <v>29</v>
      </c>
      <c r="P2277" t="s">
        <v>30</v>
      </c>
      <c r="Q2277" t="s">
        <v>31</v>
      </c>
      <c r="R2277">
        <v>16000000</v>
      </c>
      <c r="S2277">
        <v>1994</v>
      </c>
      <c r="T2277">
        <v>7.3</v>
      </c>
      <c r="U2277">
        <v>1.9</v>
      </c>
      <c r="V2277">
        <v>111175354</v>
      </c>
      <c r="W2277" t="s">
        <v>21</v>
      </c>
    </row>
    <row r="2278" spans="1:23" x14ac:dyDescent="0.3">
      <c r="A2278" t="s">
        <v>1056</v>
      </c>
      <c r="B2278">
        <v>114</v>
      </c>
      <c r="C2278">
        <v>89</v>
      </c>
      <c r="D2278">
        <v>92823600</v>
      </c>
      <c r="E2278" t="s">
        <v>48</v>
      </c>
      <c r="F2278" t="s">
        <v>55</v>
      </c>
      <c r="G2278" t="s">
        <v>44</v>
      </c>
      <c r="L2278" t="s">
        <v>3316</v>
      </c>
      <c r="M2278">
        <v>149108</v>
      </c>
      <c r="N2278">
        <v>273</v>
      </c>
      <c r="O2278" t="s">
        <v>29</v>
      </c>
      <c r="P2278" t="s">
        <v>30</v>
      </c>
      <c r="Q2278" t="s">
        <v>213</v>
      </c>
      <c r="R2278">
        <v>16000000</v>
      </c>
      <c r="S2278">
        <v>1989</v>
      </c>
      <c r="T2278">
        <v>7.6</v>
      </c>
      <c r="U2278">
        <v>1.5</v>
      </c>
      <c r="V2278">
        <v>76823600</v>
      </c>
      <c r="W2278" t="s">
        <v>21</v>
      </c>
    </row>
    <row r="2279" spans="1:23" x14ac:dyDescent="0.3">
      <c r="A2279" t="s">
        <v>2737</v>
      </c>
      <c r="B2279">
        <v>79</v>
      </c>
      <c r="C2279">
        <v>129</v>
      </c>
      <c r="D2279">
        <v>54000000</v>
      </c>
      <c r="E2279" t="s">
        <v>55</v>
      </c>
      <c r="L2279" t="s">
        <v>3317</v>
      </c>
      <c r="M2279">
        <v>26310</v>
      </c>
      <c r="N2279">
        <v>154</v>
      </c>
      <c r="O2279" t="s">
        <v>29</v>
      </c>
      <c r="P2279" t="s">
        <v>30</v>
      </c>
      <c r="Q2279" t="s">
        <v>213</v>
      </c>
      <c r="R2279">
        <v>16000000</v>
      </c>
      <c r="S2279">
        <v>1982</v>
      </c>
      <c r="T2279">
        <v>7.8</v>
      </c>
      <c r="U2279">
        <v>2.2000000000000002</v>
      </c>
      <c r="V2279">
        <v>38000000</v>
      </c>
      <c r="W2279" t="s">
        <v>21</v>
      </c>
    </row>
    <row r="2280" spans="1:23" x14ac:dyDescent="0.3">
      <c r="A2280" t="s">
        <v>706</v>
      </c>
      <c r="B2280">
        <v>103</v>
      </c>
      <c r="C2280">
        <v>94</v>
      </c>
      <c r="D2280">
        <v>68525609</v>
      </c>
      <c r="E2280" t="s">
        <v>48</v>
      </c>
      <c r="L2280" t="s">
        <v>3318</v>
      </c>
      <c r="M2280">
        <v>132963</v>
      </c>
      <c r="N2280">
        <v>302</v>
      </c>
      <c r="O2280" t="s">
        <v>29</v>
      </c>
      <c r="P2280" t="s">
        <v>30</v>
      </c>
      <c r="Q2280" t="s">
        <v>213</v>
      </c>
      <c r="R2280">
        <v>15600000</v>
      </c>
      <c r="S2280">
        <v>2000</v>
      </c>
      <c r="T2280">
        <v>6.5</v>
      </c>
      <c r="U2280">
        <v>1.6</v>
      </c>
      <c r="V2280">
        <v>52925609</v>
      </c>
      <c r="W2280" t="s">
        <v>21</v>
      </c>
    </row>
    <row r="2281" spans="1:23" x14ac:dyDescent="0.3">
      <c r="A2281" t="s">
        <v>1113</v>
      </c>
      <c r="B2281">
        <v>67</v>
      </c>
      <c r="C2281">
        <v>106</v>
      </c>
      <c r="D2281">
        <v>52885587</v>
      </c>
      <c r="E2281" t="s">
        <v>48</v>
      </c>
      <c r="F2281" t="s">
        <v>55</v>
      </c>
      <c r="G2281" t="s">
        <v>44</v>
      </c>
      <c r="H2281" t="s">
        <v>61</v>
      </c>
      <c r="L2281" t="s">
        <v>3319</v>
      </c>
      <c r="M2281">
        <v>35312</v>
      </c>
      <c r="N2281">
        <v>267</v>
      </c>
      <c r="O2281" t="s">
        <v>29</v>
      </c>
      <c r="P2281" t="s">
        <v>30</v>
      </c>
      <c r="Q2281" t="s">
        <v>213</v>
      </c>
      <c r="R2281">
        <v>16000000</v>
      </c>
      <c r="S2281">
        <v>1999</v>
      </c>
      <c r="T2281">
        <v>6.4</v>
      </c>
      <c r="U2281">
        <v>1.8</v>
      </c>
      <c r="V2281">
        <v>36885587</v>
      </c>
      <c r="W2281" t="s">
        <v>21</v>
      </c>
    </row>
    <row r="2282" spans="1:23" x14ac:dyDescent="0.3">
      <c r="A2282" t="s">
        <v>3320</v>
      </c>
      <c r="B2282">
        <v>576</v>
      </c>
      <c r="C2282">
        <v>100</v>
      </c>
      <c r="D2282">
        <v>44667095</v>
      </c>
      <c r="E2282" t="s">
        <v>48</v>
      </c>
      <c r="F2282" t="s">
        <v>55</v>
      </c>
      <c r="G2282" t="s">
        <v>44</v>
      </c>
      <c r="L2282" t="s">
        <v>3321</v>
      </c>
      <c r="M2282">
        <v>190030</v>
      </c>
      <c r="N2282">
        <v>583</v>
      </c>
      <c r="O2282" t="s">
        <v>29</v>
      </c>
      <c r="P2282" t="s">
        <v>545</v>
      </c>
      <c r="Q2282" t="s">
        <v>31</v>
      </c>
      <c r="R2282">
        <v>15000000</v>
      </c>
      <c r="S2282">
        <v>2011</v>
      </c>
      <c r="T2282">
        <v>8</v>
      </c>
      <c r="U2282">
        <v>1.7</v>
      </c>
      <c r="V2282">
        <v>29667095</v>
      </c>
      <c r="W2282" t="s">
        <v>21</v>
      </c>
    </row>
    <row r="2283" spans="1:23" x14ac:dyDescent="0.3">
      <c r="A2283" t="s">
        <v>1020</v>
      </c>
      <c r="B2283">
        <v>178</v>
      </c>
      <c r="C2283">
        <v>89</v>
      </c>
      <c r="D2283">
        <v>42638165</v>
      </c>
      <c r="E2283" t="s">
        <v>55</v>
      </c>
      <c r="F2283" t="s">
        <v>26</v>
      </c>
      <c r="G2283" t="s">
        <v>57</v>
      </c>
      <c r="H2283" t="s">
        <v>60</v>
      </c>
      <c r="I2283" t="s">
        <v>35</v>
      </c>
      <c r="L2283" t="s">
        <v>3322</v>
      </c>
      <c r="M2283">
        <v>42182</v>
      </c>
      <c r="N2283">
        <v>230</v>
      </c>
      <c r="O2283" t="s">
        <v>29</v>
      </c>
      <c r="P2283" t="s">
        <v>30</v>
      </c>
      <c r="Q2283" t="s">
        <v>31</v>
      </c>
      <c r="R2283">
        <v>16000000</v>
      </c>
      <c r="S2283">
        <v>2009</v>
      </c>
      <c r="T2283">
        <v>4.8</v>
      </c>
      <c r="U2283">
        <v>1.5</v>
      </c>
      <c r="V2283">
        <v>26638165</v>
      </c>
      <c r="W2283" t="s">
        <v>21</v>
      </c>
    </row>
    <row r="2284" spans="1:23" x14ac:dyDescent="0.3">
      <c r="A2284" t="s">
        <v>1465</v>
      </c>
      <c r="B2284">
        <v>487</v>
      </c>
      <c r="C2284">
        <v>94</v>
      </c>
      <c r="D2284">
        <v>45507053</v>
      </c>
      <c r="E2284" t="s">
        <v>25</v>
      </c>
      <c r="F2284" t="s">
        <v>48</v>
      </c>
      <c r="G2284" t="s">
        <v>55</v>
      </c>
      <c r="H2284" t="s">
        <v>44</v>
      </c>
      <c r="L2284" t="s">
        <v>3323</v>
      </c>
      <c r="M2284">
        <v>237848</v>
      </c>
      <c r="N2284">
        <v>377</v>
      </c>
      <c r="O2284" t="s">
        <v>29</v>
      </c>
      <c r="P2284" t="s">
        <v>30</v>
      </c>
      <c r="Q2284" t="s">
        <v>31</v>
      </c>
      <c r="R2284">
        <v>16000000</v>
      </c>
      <c r="S2284">
        <v>2012</v>
      </c>
      <c r="T2284">
        <v>7.8</v>
      </c>
      <c r="U2284">
        <v>1.6</v>
      </c>
      <c r="V2284">
        <v>29507053</v>
      </c>
      <c r="W2284" t="s">
        <v>21</v>
      </c>
    </row>
    <row r="2285" spans="1:23" x14ac:dyDescent="0.3">
      <c r="A2285" t="s">
        <v>273</v>
      </c>
      <c r="B2285">
        <v>196</v>
      </c>
      <c r="C2285">
        <v>83</v>
      </c>
      <c r="D2285">
        <v>39511038</v>
      </c>
      <c r="E2285" t="s">
        <v>57</v>
      </c>
      <c r="L2285" t="s">
        <v>3324</v>
      </c>
      <c r="M2285">
        <v>56269</v>
      </c>
      <c r="N2285">
        <v>366</v>
      </c>
      <c r="O2285" t="s">
        <v>29</v>
      </c>
      <c r="P2285" t="s">
        <v>30</v>
      </c>
      <c r="Q2285" t="s">
        <v>213</v>
      </c>
      <c r="R2285">
        <v>16000000</v>
      </c>
      <c r="S2285">
        <v>2006</v>
      </c>
      <c r="T2285">
        <v>5.9</v>
      </c>
      <c r="U2285">
        <v>1.4</v>
      </c>
      <c r="V2285">
        <v>23511038</v>
      </c>
      <c r="W2285" t="s">
        <v>21</v>
      </c>
    </row>
    <row r="2286" spans="1:23" x14ac:dyDescent="0.3">
      <c r="A2286" t="s">
        <v>3325</v>
      </c>
      <c r="B2286">
        <v>24</v>
      </c>
      <c r="C2286">
        <v>111</v>
      </c>
      <c r="D2286">
        <v>6462576</v>
      </c>
      <c r="E2286" t="s">
        <v>55</v>
      </c>
      <c r="L2286" t="s">
        <v>3326</v>
      </c>
      <c r="M2286">
        <v>1449</v>
      </c>
      <c r="N2286">
        <v>30</v>
      </c>
      <c r="O2286" t="s">
        <v>29</v>
      </c>
      <c r="P2286" t="s">
        <v>30</v>
      </c>
      <c r="Q2286" t="s">
        <v>31</v>
      </c>
      <c r="R2286">
        <v>18500000</v>
      </c>
      <c r="S2286">
        <v>2016</v>
      </c>
      <c r="T2286">
        <v>5.4</v>
      </c>
      <c r="U2286">
        <v>1.8</v>
      </c>
      <c r="V2286">
        <v>-12037424</v>
      </c>
      <c r="W2286" t="s">
        <v>38</v>
      </c>
    </row>
    <row r="2287" spans="1:23" x14ac:dyDescent="0.3">
      <c r="A2287" t="s">
        <v>3327</v>
      </c>
      <c r="B2287">
        <v>56</v>
      </c>
      <c r="C2287">
        <v>80</v>
      </c>
      <c r="D2287">
        <v>40363530</v>
      </c>
      <c r="E2287" t="s">
        <v>48</v>
      </c>
      <c r="F2287" t="s">
        <v>49</v>
      </c>
      <c r="L2287" t="s">
        <v>3328</v>
      </c>
      <c r="M2287">
        <v>18254</v>
      </c>
      <c r="N2287">
        <v>307</v>
      </c>
      <c r="O2287" t="s">
        <v>29</v>
      </c>
      <c r="P2287" t="s">
        <v>30</v>
      </c>
      <c r="Q2287" t="s">
        <v>52</v>
      </c>
      <c r="R2287">
        <v>16000000</v>
      </c>
      <c r="S2287">
        <v>2002</v>
      </c>
      <c r="T2287">
        <v>3.3</v>
      </c>
      <c r="U2287">
        <v>1.3</v>
      </c>
      <c r="V2287">
        <v>24363530</v>
      </c>
      <c r="W2287" t="s">
        <v>21</v>
      </c>
    </row>
    <row r="2288" spans="1:23" x14ac:dyDescent="0.3">
      <c r="A2288" t="s">
        <v>146</v>
      </c>
      <c r="B2288">
        <v>406</v>
      </c>
      <c r="C2288">
        <v>112</v>
      </c>
      <c r="D2288">
        <v>37623143</v>
      </c>
      <c r="E2288" t="s">
        <v>55</v>
      </c>
      <c r="F2288" t="s">
        <v>26</v>
      </c>
      <c r="G2288" t="s">
        <v>58</v>
      </c>
      <c r="L2288" t="s">
        <v>3329</v>
      </c>
      <c r="M2288">
        <v>467234</v>
      </c>
      <c r="N2288">
        <v>1083</v>
      </c>
      <c r="O2288" t="s">
        <v>763</v>
      </c>
      <c r="P2288" t="s">
        <v>971</v>
      </c>
      <c r="Q2288" t="s">
        <v>213</v>
      </c>
      <c r="R2288">
        <v>13500000</v>
      </c>
      <c r="S2288">
        <v>2006</v>
      </c>
      <c r="T2288">
        <v>8.1999999999999993</v>
      </c>
      <c r="U2288">
        <v>1.9</v>
      </c>
      <c r="V2288">
        <v>24123143</v>
      </c>
      <c r="W2288" t="s">
        <v>21</v>
      </c>
    </row>
    <row r="2289" spans="1:23" x14ac:dyDescent="0.3">
      <c r="A2289" t="s">
        <v>1734</v>
      </c>
      <c r="B2289">
        <v>51</v>
      </c>
      <c r="C2289">
        <v>94</v>
      </c>
      <c r="D2289">
        <v>33357476</v>
      </c>
      <c r="E2289" t="s">
        <v>24</v>
      </c>
      <c r="F2289" t="s">
        <v>48</v>
      </c>
      <c r="G2289" t="s">
        <v>56</v>
      </c>
      <c r="H2289" t="s">
        <v>49</v>
      </c>
      <c r="L2289" t="s">
        <v>3330</v>
      </c>
      <c r="M2289">
        <v>7392</v>
      </c>
      <c r="N2289">
        <v>53</v>
      </c>
      <c r="O2289" t="s">
        <v>29</v>
      </c>
      <c r="P2289" t="s">
        <v>30</v>
      </c>
      <c r="Q2289" t="s">
        <v>52</v>
      </c>
      <c r="R2289">
        <v>35000000</v>
      </c>
      <c r="S2289">
        <v>2001</v>
      </c>
      <c r="T2289">
        <v>5.4</v>
      </c>
      <c r="U2289">
        <v>1.6</v>
      </c>
      <c r="V2289">
        <v>-1642524</v>
      </c>
      <c r="W2289" t="s">
        <v>38</v>
      </c>
    </row>
    <row r="2290" spans="1:23" x14ac:dyDescent="0.3">
      <c r="A2290" t="s">
        <v>803</v>
      </c>
      <c r="B2290">
        <v>41</v>
      </c>
      <c r="C2290">
        <v>130</v>
      </c>
      <c r="D2290">
        <v>28734552</v>
      </c>
      <c r="E2290" t="s">
        <v>56</v>
      </c>
      <c r="F2290" t="s">
        <v>55</v>
      </c>
      <c r="G2290" t="s">
        <v>44</v>
      </c>
      <c r="H2290" t="s">
        <v>35</v>
      </c>
      <c r="L2290" t="s">
        <v>3331</v>
      </c>
      <c r="M2290">
        <v>9566</v>
      </c>
      <c r="N2290">
        <v>81</v>
      </c>
      <c r="O2290" t="s">
        <v>29</v>
      </c>
      <c r="P2290" t="s">
        <v>30</v>
      </c>
      <c r="Q2290" t="s">
        <v>213</v>
      </c>
      <c r="R2290">
        <v>16000000</v>
      </c>
      <c r="S2290">
        <v>2001</v>
      </c>
      <c r="T2290">
        <v>6.4</v>
      </c>
      <c r="U2290">
        <v>2.2000000000000002</v>
      </c>
      <c r="V2290">
        <v>12734552</v>
      </c>
      <c r="W2290" t="s">
        <v>21</v>
      </c>
    </row>
    <row r="2291" spans="1:23" x14ac:dyDescent="0.3">
      <c r="A2291" t="s">
        <v>3332</v>
      </c>
      <c r="B2291">
        <v>138</v>
      </c>
      <c r="C2291">
        <v>91</v>
      </c>
      <c r="D2291">
        <v>37300107</v>
      </c>
      <c r="E2291" t="s">
        <v>55</v>
      </c>
      <c r="F2291" t="s">
        <v>57</v>
      </c>
      <c r="G2291" t="s">
        <v>35</v>
      </c>
      <c r="L2291" t="s">
        <v>3333</v>
      </c>
      <c r="M2291">
        <v>29147</v>
      </c>
      <c r="N2291">
        <v>115</v>
      </c>
      <c r="O2291" t="s">
        <v>29</v>
      </c>
      <c r="P2291" t="s">
        <v>30</v>
      </c>
      <c r="Q2291" t="s">
        <v>31</v>
      </c>
      <c r="R2291">
        <v>16000000</v>
      </c>
      <c r="S2291">
        <v>2011</v>
      </c>
      <c r="T2291">
        <v>4.8</v>
      </c>
      <c r="U2291">
        <v>1.5</v>
      </c>
      <c r="V2291">
        <v>21300107</v>
      </c>
      <c r="W2291" t="s">
        <v>21</v>
      </c>
    </row>
    <row r="2292" spans="1:23" x14ac:dyDescent="0.3">
      <c r="A2292" t="s">
        <v>1838</v>
      </c>
      <c r="B2292">
        <v>78</v>
      </c>
      <c r="C2292">
        <v>91</v>
      </c>
      <c r="D2292">
        <v>27087695</v>
      </c>
      <c r="E2292" t="s">
        <v>25</v>
      </c>
      <c r="F2292" t="s">
        <v>48</v>
      </c>
      <c r="G2292" t="s">
        <v>55</v>
      </c>
      <c r="L2292" t="s">
        <v>3334</v>
      </c>
      <c r="M2292">
        <v>41664</v>
      </c>
      <c r="N2292">
        <v>205</v>
      </c>
      <c r="O2292" t="s">
        <v>29</v>
      </c>
      <c r="P2292" t="s">
        <v>30</v>
      </c>
      <c r="Q2292" t="s">
        <v>31</v>
      </c>
      <c r="R2292">
        <v>17700000</v>
      </c>
      <c r="S2292">
        <v>2001</v>
      </c>
      <c r="T2292">
        <v>5.9</v>
      </c>
      <c r="U2292">
        <v>1.5</v>
      </c>
      <c r="V2292">
        <v>9387695</v>
      </c>
      <c r="W2292" t="s">
        <v>21</v>
      </c>
    </row>
    <row r="2293" spans="1:23" x14ac:dyDescent="0.3">
      <c r="A2293" t="s">
        <v>3335</v>
      </c>
      <c r="B2293">
        <v>40</v>
      </c>
      <c r="C2293">
        <v>110</v>
      </c>
      <c r="D2293">
        <v>30102717</v>
      </c>
      <c r="E2293" t="s">
        <v>24</v>
      </c>
      <c r="F2293" t="s">
        <v>56</v>
      </c>
      <c r="L2293" t="s">
        <v>3336</v>
      </c>
      <c r="M2293">
        <v>28736</v>
      </c>
      <c r="N2293">
        <v>72</v>
      </c>
      <c r="O2293" t="s">
        <v>29</v>
      </c>
      <c r="P2293" t="s">
        <v>30</v>
      </c>
      <c r="Q2293" t="s">
        <v>213</v>
      </c>
      <c r="R2293">
        <v>15000000</v>
      </c>
      <c r="S2293">
        <v>1991</v>
      </c>
      <c r="T2293">
        <v>5.5</v>
      </c>
      <c r="U2293">
        <v>1.8</v>
      </c>
      <c r="V2293">
        <v>15102717</v>
      </c>
      <c r="W2293" t="s">
        <v>21</v>
      </c>
    </row>
    <row r="2294" spans="1:23" x14ac:dyDescent="0.3">
      <c r="A2294" t="s">
        <v>686</v>
      </c>
      <c r="B2294">
        <v>285</v>
      </c>
      <c r="C2294">
        <v>121</v>
      </c>
      <c r="D2294">
        <v>23618786</v>
      </c>
      <c r="E2294" t="s">
        <v>24</v>
      </c>
      <c r="F2294" t="s">
        <v>48</v>
      </c>
      <c r="G2294" t="s">
        <v>60</v>
      </c>
      <c r="L2294" t="s">
        <v>3337</v>
      </c>
      <c r="M2294">
        <v>352695</v>
      </c>
      <c r="N2294">
        <v>687</v>
      </c>
      <c r="O2294" t="s">
        <v>29</v>
      </c>
      <c r="P2294" t="s">
        <v>37</v>
      </c>
      <c r="Q2294" t="s">
        <v>213</v>
      </c>
      <c r="R2294">
        <v>8000000</v>
      </c>
      <c r="S2294">
        <v>2007</v>
      </c>
      <c r="T2294">
        <v>7.9</v>
      </c>
      <c r="U2294">
        <v>2</v>
      </c>
      <c r="V2294">
        <v>15618786</v>
      </c>
      <c r="W2294" t="s">
        <v>21</v>
      </c>
    </row>
    <row r="2295" spans="1:23" x14ac:dyDescent="0.3">
      <c r="A2295" t="s">
        <v>3338</v>
      </c>
      <c r="B2295">
        <v>124</v>
      </c>
      <c r="C2295">
        <v>114</v>
      </c>
      <c r="D2295">
        <v>26896744</v>
      </c>
      <c r="E2295" t="s">
        <v>48</v>
      </c>
      <c r="F2295" t="s">
        <v>55</v>
      </c>
      <c r="L2295" t="s">
        <v>3339</v>
      </c>
      <c r="M2295">
        <v>16582</v>
      </c>
      <c r="N2295">
        <v>125</v>
      </c>
      <c r="O2295" t="s">
        <v>29</v>
      </c>
      <c r="P2295" t="s">
        <v>30</v>
      </c>
      <c r="Q2295" t="s">
        <v>31</v>
      </c>
      <c r="R2295">
        <v>16500000</v>
      </c>
      <c r="S2295">
        <v>2008</v>
      </c>
      <c r="T2295">
        <v>4.9000000000000004</v>
      </c>
      <c r="U2295">
        <v>1.9</v>
      </c>
      <c r="V2295">
        <v>10396744</v>
      </c>
      <c r="W2295" t="s">
        <v>21</v>
      </c>
    </row>
    <row r="2296" spans="1:23" x14ac:dyDescent="0.3">
      <c r="A2296" t="s">
        <v>2246</v>
      </c>
      <c r="B2296">
        <v>275</v>
      </c>
      <c r="C2296">
        <v>96</v>
      </c>
      <c r="D2296">
        <v>23213577</v>
      </c>
      <c r="E2296" t="s">
        <v>55</v>
      </c>
      <c r="F2296" t="s">
        <v>44</v>
      </c>
      <c r="L2296" t="s">
        <v>3340</v>
      </c>
      <c r="M2296">
        <v>198111</v>
      </c>
      <c r="N2296">
        <v>365</v>
      </c>
      <c r="O2296" t="s">
        <v>29</v>
      </c>
      <c r="P2296" t="s">
        <v>971</v>
      </c>
      <c r="Q2296" t="s">
        <v>31</v>
      </c>
      <c r="R2296">
        <v>15500000</v>
      </c>
      <c r="S2296">
        <v>2008</v>
      </c>
      <c r="T2296">
        <v>7.2</v>
      </c>
      <c r="U2296">
        <v>1.6</v>
      </c>
      <c r="V2296">
        <v>7713577</v>
      </c>
      <c r="W2296" t="s">
        <v>21</v>
      </c>
    </row>
    <row r="2297" spans="1:23" x14ac:dyDescent="0.3">
      <c r="A2297" t="s">
        <v>3341</v>
      </c>
      <c r="B2297">
        <v>67</v>
      </c>
      <c r="C2297">
        <v>94</v>
      </c>
      <c r="D2297">
        <v>20627372</v>
      </c>
      <c r="E2297" t="s">
        <v>48</v>
      </c>
      <c r="F2297" t="s">
        <v>55</v>
      </c>
      <c r="G2297" t="s">
        <v>44</v>
      </c>
      <c r="L2297" t="s">
        <v>3342</v>
      </c>
      <c r="M2297">
        <v>13661</v>
      </c>
      <c r="N2297">
        <v>134</v>
      </c>
      <c r="O2297" t="s">
        <v>29</v>
      </c>
      <c r="P2297" t="s">
        <v>30</v>
      </c>
      <c r="Q2297" t="s">
        <v>31</v>
      </c>
      <c r="R2297">
        <v>16000000</v>
      </c>
      <c r="S2297">
        <v>2000</v>
      </c>
      <c r="T2297">
        <v>5.3</v>
      </c>
      <c r="U2297">
        <v>1.6</v>
      </c>
      <c r="V2297">
        <v>4627372</v>
      </c>
      <c r="W2297" t="s">
        <v>21</v>
      </c>
    </row>
    <row r="2298" spans="1:23" x14ac:dyDescent="0.3">
      <c r="A2298" t="s">
        <v>3343</v>
      </c>
      <c r="B2298">
        <v>103</v>
      </c>
      <c r="C2298">
        <v>109</v>
      </c>
      <c r="D2298">
        <v>16346122</v>
      </c>
      <c r="E2298" t="s">
        <v>55</v>
      </c>
      <c r="L2298" t="s">
        <v>3344</v>
      </c>
      <c r="M2298">
        <v>25549</v>
      </c>
      <c r="N2298">
        <v>171</v>
      </c>
      <c r="O2298" t="s">
        <v>29</v>
      </c>
      <c r="P2298" t="s">
        <v>30</v>
      </c>
      <c r="Q2298" t="s">
        <v>31</v>
      </c>
      <c r="R2298">
        <v>16000000</v>
      </c>
      <c r="S2298">
        <v>2002</v>
      </c>
      <c r="T2298">
        <v>7.2</v>
      </c>
      <c r="U2298">
        <v>1.8</v>
      </c>
      <c r="V2298">
        <v>346122</v>
      </c>
      <c r="W2298" t="s">
        <v>21</v>
      </c>
    </row>
    <row r="2299" spans="1:23" x14ac:dyDescent="0.3">
      <c r="A2299" t="s">
        <v>1294</v>
      </c>
      <c r="B2299">
        <v>300</v>
      </c>
      <c r="C2299">
        <v>107</v>
      </c>
      <c r="D2299">
        <v>16204793</v>
      </c>
      <c r="E2299" t="s">
        <v>48</v>
      </c>
      <c r="F2299" t="s">
        <v>26</v>
      </c>
      <c r="G2299" t="s">
        <v>57</v>
      </c>
      <c r="L2299" t="s">
        <v>3345</v>
      </c>
      <c r="M2299">
        <v>92712</v>
      </c>
      <c r="N2299">
        <v>294</v>
      </c>
      <c r="O2299" t="s">
        <v>29</v>
      </c>
      <c r="P2299" t="s">
        <v>30</v>
      </c>
      <c r="Q2299" t="s">
        <v>213</v>
      </c>
      <c r="R2299">
        <v>16000000</v>
      </c>
      <c r="S2299">
        <v>2009</v>
      </c>
      <c r="T2299">
        <v>5.0999999999999996</v>
      </c>
      <c r="U2299">
        <v>1.8</v>
      </c>
      <c r="V2299">
        <v>204793</v>
      </c>
      <c r="W2299" t="s">
        <v>21</v>
      </c>
    </row>
    <row r="2300" spans="1:23" x14ac:dyDescent="0.3">
      <c r="A2300" t="s">
        <v>3346</v>
      </c>
      <c r="B2300">
        <v>84</v>
      </c>
      <c r="C2300">
        <v>96</v>
      </c>
      <c r="D2300">
        <v>15427192</v>
      </c>
      <c r="E2300" t="s">
        <v>48</v>
      </c>
      <c r="F2300" t="s">
        <v>56</v>
      </c>
      <c r="G2300" t="s">
        <v>60</v>
      </c>
      <c r="L2300" t="s">
        <v>3347</v>
      </c>
      <c r="M2300">
        <v>11768</v>
      </c>
      <c r="N2300">
        <v>148</v>
      </c>
      <c r="O2300" t="s">
        <v>29</v>
      </c>
      <c r="P2300" t="s">
        <v>30</v>
      </c>
      <c r="Q2300" t="s">
        <v>31</v>
      </c>
      <c r="R2300">
        <v>16000000</v>
      </c>
      <c r="S2300">
        <v>2000</v>
      </c>
      <c r="T2300">
        <v>5.6</v>
      </c>
      <c r="U2300">
        <v>1.6</v>
      </c>
      <c r="V2300">
        <v>-572808</v>
      </c>
      <c r="W2300" t="s">
        <v>38</v>
      </c>
    </row>
    <row r="2301" spans="1:23" x14ac:dyDescent="0.3">
      <c r="A2301" t="s">
        <v>2246</v>
      </c>
      <c r="B2301">
        <v>64</v>
      </c>
      <c r="C2301">
        <v>88</v>
      </c>
      <c r="D2301">
        <v>14792779</v>
      </c>
      <c r="E2301" t="s">
        <v>48</v>
      </c>
      <c r="L2301" t="s">
        <v>3348</v>
      </c>
      <c r="M2301">
        <v>24256</v>
      </c>
      <c r="N2301">
        <v>91</v>
      </c>
      <c r="O2301" t="s">
        <v>29</v>
      </c>
      <c r="P2301" t="s">
        <v>30</v>
      </c>
      <c r="Q2301" t="s">
        <v>52</v>
      </c>
      <c r="R2301">
        <v>16000000</v>
      </c>
      <c r="S2301">
        <v>1987</v>
      </c>
      <c r="T2301">
        <v>7.6</v>
      </c>
      <c r="U2301">
        <v>1.5</v>
      </c>
      <c r="V2301">
        <v>-1207221</v>
      </c>
      <c r="W2301" t="s">
        <v>38</v>
      </c>
    </row>
    <row r="2302" spans="1:23" x14ac:dyDescent="0.3">
      <c r="A2302" t="s">
        <v>3349</v>
      </c>
      <c r="B2302">
        <v>158</v>
      </c>
      <c r="C2302">
        <v>113</v>
      </c>
      <c r="D2302">
        <v>19057024</v>
      </c>
      <c r="E2302" t="s">
        <v>55</v>
      </c>
      <c r="F2302" t="s">
        <v>44</v>
      </c>
      <c r="L2302" t="s">
        <v>3350</v>
      </c>
      <c r="M2302">
        <v>113963</v>
      </c>
      <c r="N2302">
        <v>361</v>
      </c>
      <c r="O2302" t="s">
        <v>29</v>
      </c>
      <c r="P2302" t="s">
        <v>30</v>
      </c>
      <c r="Q2302" t="s">
        <v>31</v>
      </c>
      <c r="R2302">
        <v>16000000</v>
      </c>
      <c r="S2302">
        <v>2010</v>
      </c>
      <c r="T2302">
        <v>7.2</v>
      </c>
      <c r="U2302">
        <v>1.9</v>
      </c>
      <c r="V2302">
        <v>3057024</v>
      </c>
      <c r="W2302" t="s">
        <v>21</v>
      </c>
    </row>
    <row r="2303" spans="1:23" x14ac:dyDescent="0.3">
      <c r="A2303" t="s">
        <v>3351</v>
      </c>
      <c r="B2303">
        <v>46</v>
      </c>
      <c r="C2303">
        <v>101</v>
      </c>
      <c r="D2303">
        <v>14108518</v>
      </c>
      <c r="E2303" t="s">
        <v>48</v>
      </c>
      <c r="F2303" t="s">
        <v>55</v>
      </c>
      <c r="G2303" t="s">
        <v>44</v>
      </c>
      <c r="L2303" t="s">
        <v>3352</v>
      </c>
      <c r="M2303">
        <v>8215</v>
      </c>
      <c r="N2303">
        <v>95</v>
      </c>
      <c r="O2303" t="s">
        <v>29</v>
      </c>
      <c r="P2303" t="s">
        <v>30</v>
      </c>
      <c r="Q2303" t="s">
        <v>31</v>
      </c>
      <c r="R2303">
        <v>16000000</v>
      </c>
      <c r="S2303">
        <v>2003</v>
      </c>
      <c r="T2303">
        <v>5.7</v>
      </c>
      <c r="U2303">
        <v>1.7</v>
      </c>
      <c r="V2303">
        <v>-1891482</v>
      </c>
      <c r="W2303" t="s">
        <v>38</v>
      </c>
    </row>
    <row r="2304" spans="1:23" x14ac:dyDescent="0.3">
      <c r="A2304" t="s">
        <v>2680</v>
      </c>
      <c r="B2304">
        <v>15</v>
      </c>
      <c r="C2304">
        <v>105</v>
      </c>
      <c r="D2304">
        <v>13854000</v>
      </c>
      <c r="E2304" t="s">
        <v>48</v>
      </c>
      <c r="F2304" t="s">
        <v>44</v>
      </c>
      <c r="G2304" t="s">
        <v>27</v>
      </c>
      <c r="L2304" t="s">
        <v>3353</v>
      </c>
      <c r="M2304">
        <v>21079</v>
      </c>
      <c r="N2304">
        <v>55</v>
      </c>
      <c r="O2304" t="s">
        <v>29</v>
      </c>
      <c r="P2304" t="s">
        <v>30</v>
      </c>
      <c r="Q2304" t="s">
        <v>31</v>
      </c>
      <c r="R2304">
        <v>20000000</v>
      </c>
      <c r="S2304">
        <v>1988</v>
      </c>
      <c r="T2304">
        <v>5.2</v>
      </c>
      <c r="U2304">
        <v>1.8</v>
      </c>
      <c r="V2304">
        <v>-6146000</v>
      </c>
      <c r="W2304" t="s">
        <v>38</v>
      </c>
    </row>
    <row r="2305" spans="1:23" x14ac:dyDescent="0.3">
      <c r="A2305" t="s">
        <v>754</v>
      </c>
      <c r="B2305">
        <v>68</v>
      </c>
      <c r="C2305">
        <v>125</v>
      </c>
      <c r="D2305">
        <v>77324422</v>
      </c>
      <c r="E2305" t="s">
        <v>55</v>
      </c>
      <c r="L2305" t="s">
        <v>3354</v>
      </c>
      <c r="M2305">
        <v>178731</v>
      </c>
      <c r="N2305">
        <v>261</v>
      </c>
      <c r="O2305" t="s">
        <v>29</v>
      </c>
      <c r="P2305" t="s">
        <v>30</v>
      </c>
      <c r="Q2305" t="s">
        <v>31</v>
      </c>
      <c r="R2305">
        <v>26000000</v>
      </c>
      <c r="S2305">
        <v>1993</v>
      </c>
      <c r="T2305">
        <v>7.7</v>
      </c>
      <c r="U2305">
        <v>2.1</v>
      </c>
      <c r="V2305">
        <v>51324422</v>
      </c>
      <c r="W2305" t="s">
        <v>21</v>
      </c>
    </row>
    <row r="2306" spans="1:23" x14ac:dyDescent="0.3">
      <c r="A2306" t="s">
        <v>3355</v>
      </c>
      <c r="B2306">
        <v>111</v>
      </c>
      <c r="C2306">
        <v>100</v>
      </c>
      <c r="D2306">
        <v>15500000</v>
      </c>
      <c r="E2306" t="s">
        <v>60</v>
      </c>
      <c r="F2306" t="s">
        <v>27</v>
      </c>
      <c r="G2306" t="s">
        <v>35</v>
      </c>
      <c r="L2306" t="s">
        <v>3356</v>
      </c>
      <c r="M2306">
        <v>51996</v>
      </c>
      <c r="N2306">
        <v>302</v>
      </c>
      <c r="O2306" t="s">
        <v>29</v>
      </c>
      <c r="P2306" t="s">
        <v>244</v>
      </c>
      <c r="Q2306" t="s">
        <v>213</v>
      </c>
      <c r="R2306">
        <v>16000000</v>
      </c>
      <c r="S2306">
        <v>1999</v>
      </c>
      <c r="T2306">
        <v>7</v>
      </c>
      <c r="U2306">
        <v>1.7</v>
      </c>
      <c r="V2306">
        <v>-500000</v>
      </c>
      <c r="W2306" t="s">
        <v>38</v>
      </c>
    </row>
    <row r="2307" spans="1:23" x14ac:dyDescent="0.3">
      <c r="A2307" t="s">
        <v>3357</v>
      </c>
      <c r="B2307">
        <v>65</v>
      </c>
      <c r="C2307">
        <v>112</v>
      </c>
      <c r="D2307">
        <v>4734235</v>
      </c>
      <c r="E2307" t="s">
        <v>48</v>
      </c>
      <c r="F2307" t="s">
        <v>55</v>
      </c>
      <c r="G2307" t="s">
        <v>59</v>
      </c>
      <c r="L2307" t="s">
        <v>3358</v>
      </c>
      <c r="M2307">
        <v>8217</v>
      </c>
      <c r="N2307">
        <v>123</v>
      </c>
      <c r="O2307" t="s">
        <v>29</v>
      </c>
      <c r="P2307" t="s">
        <v>30</v>
      </c>
      <c r="Q2307" t="s">
        <v>213</v>
      </c>
      <c r="R2307">
        <v>15000000</v>
      </c>
      <c r="S2307">
        <v>2000</v>
      </c>
      <c r="T2307">
        <v>6</v>
      </c>
      <c r="U2307">
        <v>1.9</v>
      </c>
      <c r="V2307">
        <v>-10265765</v>
      </c>
      <c r="W2307" t="s">
        <v>38</v>
      </c>
    </row>
    <row r="2308" spans="1:23" x14ac:dyDescent="0.3">
      <c r="A2308" t="s">
        <v>2246</v>
      </c>
      <c r="B2308">
        <v>109</v>
      </c>
      <c r="C2308">
        <v>112</v>
      </c>
      <c r="D2308">
        <v>4839383</v>
      </c>
      <c r="E2308" t="s">
        <v>48</v>
      </c>
      <c r="F2308" t="s">
        <v>44</v>
      </c>
      <c r="L2308" t="s">
        <v>3359</v>
      </c>
      <c r="M2308">
        <v>21613</v>
      </c>
      <c r="N2308">
        <v>148</v>
      </c>
      <c r="O2308" t="s">
        <v>29</v>
      </c>
      <c r="P2308" t="s">
        <v>30</v>
      </c>
      <c r="Q2308" t="s">
        <v>31</v>
      </c>
      <c r="R2308">
        <v>16000000</v>
      </c>
      <c r="S2308">
        <v>2002</v>
      </c>
      <c r="T2308">
        <v>6.6</v>
      </c>
      <c r="U2308">
        <v>1.9</v>
      </c>
      <c r="V2308">
        <v>-11160617</v>
      </c>
      <c r="W2308" t="s">
        <v>38</v>
      </c>
    </row>
    <row r="2309" spans="1:23" x14ac:dyDescent="0.3">
      <c r="A2309" t="s">
        <v>3360</v>
      </c>
      <c r="B2309">
        <v>42</v>
      </c>
      <c r="C2309">
        <v>95</v>
      </c>
      <c r="D2309">
        <v>4193025</v>
      </c>
      <c r="E2309" t="s">
        <v>48</v>
      </c>
      <c r="F2309" t="s">
        <v>59</v>
      </c>
      <c r="L2309" t="s">
        <v>3361</v>
      </c>
      <c r="M2309">
        <v>30682</v>
      </c>
      <c r="N2309">
        <v>194</v>
      </c>
      <c r="O2309" t="s">
        <v>29</v>
      </c>
      <c r="P2309" t="s">
        <v>30</v>
      </c>
      <c r="Q2309" t="s">
        <v>213</v>
      </c>
      <c r="R2309">
        <v>15000000</v>
      </c>
      <c r="S2309">
        <v>1999</v>
      </c>
      <c r="T2309">
        <v>6.8</v>
      </c>
      <c r="U2309">
        <v>1.6</v>
      </c>
      <c r="V2309">
        <v>-10806975</v>
      </c>
      <c r="W2309" t="s">
        <v>38</v>
      </c>
    </row>
    <row r="2310" spans="1:23" x14ac:dyDescent="0.3">
      <c r="A2310" t="s">
        <v>1579</v>
      </c>
      <c r="B2310">
        <v>112</v>
      </c>
      <c r="C2310">
        <v>110</v>
      </c>
      <c r="D2310">
        <v>5900000</v>
      </c>
      <c r="E2310" t="s">
        <v>24</v>
      </c>
      <c r="F2310" t="s">
        <v>25</v>
      </c>
      <c r="G2310" t="s">
        <v>26</v>
      </c>
      <c r="L2310" t="s">
        <v>3362</v>
      </c>
      <c r="M2310">
        <v>98629</v>
      </c>
      <c r="N2310">
        <v>316</v>
      </c>
      <c r="O2310" t="s">
        <v>29</v>
      </c>
      <c r="P2310" t="s">
        <v>37</v>
      </c>
      <c r="Q2310" t="s">
        <v>213</v>
      </c>
      <c r="R2310">
        <v>16000000</v>
      </c>
      <c r="S2310">
        <v>1986</v>
      </c>
      <c r="T2310">
        <v>7.2</v>
      </c>
      <c r="U2310">
        <v>1.8</v>
      </c>
      <c r="V2310">
        <v>-10100000</v>
      </c>
      <c r="W2310" t="s">
        <v>38</v>
      </c>
    </row>
    <row r="2311" spans="1:23" x14ac:dyDescent="0.3">
      <c r="A2311" t="s">
        <v>3363</v>
      </c>
      <c r="B2311">
        <v>146</v>
      </c>
      <c r="C2311">
        <v>118</v>
      </c>
      <c r="D2311">
        <v>2849142</v>
      </c>
      <c r="E2311" t="s">
        <v>55</v>
      </c>
      <c r="L2311" t="s">
        <v>3364</v>
      </c>
      <c r="M2311">
        <v>24104</v>
      </c>
      <c r="N2311">
        <v>88</v>
      </c>
      <c r="O2311" t="s">
        <v>29</v>
      </c>
      <c r="P2311" t="s">
        <v>30</v>
      </c>
      <c r="Q2311" t="s">
        <v>213</v>
      </c>
      <c r="R2311">
        <v>16000000</v>
      </c>
      <c r="S2311">
        <v>2007</v>
      </c>
      <c r="T2311">
        <v>7.2</v>
      </c>
      <c r="U2311">
        <v>2</v>
      </c>
      <c r="V2311">
        <v>-13150858</v>
      </c>
      <c r="W2311" t="s">
        <v>38</v>
      </c>
    </row>
    <row r="2312" spans="1:23" x14ac:dyDescent="0.3">
      <c r="A2312" t="s">
        <v>3365</v>
      </c>
      <c r="B2312">
        <v>36</v>
      </c>
      <c r="C2312">
        <v>97</v>
      </c>
      <c r="D2312">
        <v>1686429</v>
      </c>
      <c r="E2312" t="s">
        <v>24</v>
      </c>
      <c r="F2312" t="s">
        <v>56</v>
      </c>
      <c r="G2312" t="s">
        <v>27</v>
      </c>
      <c r="L2312" t="s">
        <v>3366</v>
      </c>
      <c r="M2312">
        <v>8687</v>
      </c>
      <c r="N2312">
        <v>62</v>
      </c>
      <c r="O2312" t="s">
        <v>29</v>
      </c>
      <c r="P2312" t="s">
        <v>30</v>
      </c>
      <c r="Q2312" t="s">
        <v>31</v>
      </c>
      <c r="R2312">
        <v>16000000</v>
      </c>
      <c r="S2312">
        <v>1997</v>
      </c>
      <c r="T2312">
        <v>2.8</v>
      </c>
      <c r="U2312">
        <v>1.6</v>
      </c>
      <c r="V2312">
        <v>-14313571</v>
      </c>
      <c r="W2312" t="s">
        <v>38</v>
      </c>
    </row>
    <row r="2313" spans="1:23" x14ac:dyDescent="0.3">
      <c r="A2313" t="s">
        <v>2432</v>
      </c>
      <c r="B2313">
        <v>230</v>
      </c>
      <c r="C2313">
        <v>120</v>
      </c>
      <c r="D2313">
        <v>1984743</v>
      </c>
      <c r="E2313" t="s">
        <v>55</v>
      </c>
      <c r="F2313" t="s">
        <v>44</v>
      </c>
      <c r="L2313" t="s">
        <v>3367</v>
      </c>
      <c r="M2313">
        <v>20616</v>
      </c>
      <c r="N2313">
        <v>70</v>
      </c>
      <c r="O2313" t="s">
        <v>29</v>
      </c>
      <c r="P2313" t="s">
        <v>30</v>
      </c>
      <c r="Q2313" t="s">
        <v>213</v>
      </c>
      <c r="R2313">
        <v>16000000</v>
      </c>
      <c r="S2313">
        <v>2013</v>
      </c>
      <c r="T2313">
        <v>6.6</v>
      </c>
      <c r="U2313">
        <v>2</v>
      </c>
      <c r="V2313">
        <v>-14015257</v>
      </c>
      <c r="W2313" t="s">
        <v>38</v>
      </c>
    </row>
    <row r="2314" spans="1:23" x14ac:dyDescent="0.3">
      <c r="A2314" t="s">
        <v>3368</v>
      </c>
      <c r="B2314">
        <v>64</v>
      </c>
      <c r="C2314">
        <v>135</v>
      </c>
      <c r="D2314">
        <v>1666262</v>
      </c>
      <c r="E2314" t="s">
        <v>55</v>
      </c>
      <c r="F2314" t="s">
        <v>54</v>
      </c>
      <c r="G2314" t="s">
        <v>44</v>
      </c>
      <c r="H2314" t="s">
        <v>58</v>
      </c>
      <c r="L2314" t="s">
        <v>3369</v>
      </c>
      <c r="M2314">
        <v>5321</v>
      </c>
      <c r="N2314">
        <v>78</v>
      </c>
      <c r="O2314" t="s">
        <v>29</v>
      </c>
      <c r="P2314" t="s">
        <v>37</v>
      </c>
      <c r="Q2314" t="s">
        <v>31</v>
      </c>
      <c r="R2314">
        <v>16000000</v>
      </c>
      <c r="S2314">
        <v>2005</v>
      </c>
      <c r="T2314">
        <v>6.7</v>
      </c>
      <c r="U2314">
        <v>2.2000000000000002</v>
      </c>
      <c r="V2314">
        <v>-14333738</v>
      </c>
      <c r="W2314" t="s">
        <v>38</v>
      </c>
    </row>
    <row r="2315" spans="1:23" x14ac:dyDescent="0.3">
      <c r="A2315" t="s">
        <v>1442</v>
      </c>
      <c r="B2315">
        <v>393</v>
      </c>
      <c r="C2315">
        <v>101</v>
      </c>
      <c r="D2315">
        <v>2319187</v>
      </c>
      <c r="E2315" t="s">
        <v>56</v>
      </c>
      <c r="F2315" t="s">
        <v>55</v>
      </c>
      <c r="G2315" t="s">
        <v>60</v>
      </c>
      <c r="H2315" t="s">
        <v>35</v>
      </c>
      <c r="L2315" t="s">
        <v>3370</v>
      </c>
      <c r="M2315">
        <v>92640</v>
      </c>
      <c r="N2315">
        <v>212</v>
      </c>
      <c r="O2315" t="s">
        <v>29</v>
      </c>
      <c r="P2315" t="s">
        <v>37</v>
      </c>
      <c r="Q2315" t="s">
        <v>213</v>
      </c>
      <c r="R2315">
        <v>20000000</v>
      </c>
      <c r="S2315">
        <v>2013</v>
      </c>
      <c r="T2315">
        <v>7</v>
      </c>
      <c r="U2315">
        <v>1.7</v>
      </c>
      <c r="V2315">
        <v>-17680813</v>
      </c>
      <c r="W2315" t="s">
        <v>38</v>
      </c>
    </row>
    <row r="2316" spans="1:23" x14ac:dyDescent="0.3">
      <c r="A2316" t="s">
        <v>3371</v>
      </c>
      <c r="B2316">
        <v>75</v>
      </c>
      <c r="C2316">
        <v>92</v>
      </c>
      <c r="D2316">
        <v>13922211</v>
      </c>
      <c r="E2316" t="s">
        <v>48</v>
      </c>
      <c r="L2316" t="s">
        <v>3372</v>
      </c>
      <c r="M2316">
        <v>18271</v>
      </c>
      <c r="N2316">
        <v>150</v>
      </c>
      <c r="O2316" t="s">
        <v>29</v>
      </c>
      <c r="P2316" t="s">
        <v>30</v>
      </c>
      <c r="Q2316" t="s">
        <v>213</v>
      </c>
      <c r="R2316">
        <v>16000000</v>
      </c>
      <c r="S2316">
        <v>2004</v>
      </c>
      <c r="T2316">
        <v>4.4000000000000004</v>
      </c>
      <c r="U2316">
        <v>1.5</v>
      </c>
      <c r="V2316">
        <v>-2077789</v>
      </c>
      <c r="W2316" t="s">
        <v>38</v>
      </c>
    </row>
    <row r="2317" spans="1:23" x14ac:dyDescent="0.3">
      <c r="A2317" t="s">
        <v>3373</v>
      </c>
      <c r="B2317">
        <v>67</v>
      </c>
      <c r="C2317">
        <v>92</v>
      </c>
      <c r="D2317">
        <v>23091</v>
      </c>
      <c r="E2317" t="s">
        <v>55</v>
      </c>
      <c r="F2317" t="s">
        <v>44</v>
      </c>
      <c r="G2317" t="s">
        <v>58</v>
      </c>
      <c r="L2317" t="s">
        <v>3374</v>
      </c>
      <c r="M2317">
        <v>5664</v>
      </c>
      <c r="N2317">
        <v>42</v>
      </c>
      <c r="O2317" t="s">
        <v>29</v>
      </c>
      <c r="P2317" t="s">
        <v>37</v>
      </c>
      <c r="Q2317" t="s">
        <v>213</v>
      </c>
      <c r="R2317">
        <v>15000000</v>
      </c>
      <c r="S2317">
        <v>2008</v>
      </c>
      <c r="T2317">
        <v>6.2</v>
      </c>
      <c r="U2317">
        <v>1.5</v>
      </c>
      <c r="V2317">
        <v>-14976909</v>
      </c>
      <c r="W2317" t="s">
        <v>38</v>
      </c>
    </row>
    <row r="2318" spans="1:23" x14ac:dyDescent="0.3">
      <c r="A2318" t="s">
        <v>3375</v>
      </c>
      <c r="B2318">
        <v>216</v>
      </c>
      <c r="C2318">
        <v>161</v>
      </c>
      <c r="D2318">
        <v>336467</v>
      </c>
      <c r="E2318" t="s">
        <v>55</v>
      </c>
      <c r="F2318" t="s">
        <v>26</v>
      </c>
      <c r="L2318" t="s">
        <v>3376</v>
      </c>
      <c r="M2318">
        <v>45449</v>
      </c>
      <c r="N2318">
        <v>192</v>
      </c>
      <c r="O2318" t="s">
        <v>29</v>
      </c>
      <c r="P2318" t="s">
        <v>545</v>
      </c>
      <c r="Q2318" t="s">
        <v>2708</v>
      </c>
      <c r="R2318">
        <v>13000000</v>
      </c>
      <c r="S2318">
        <v>2009</v>
      </c>
      <c r="T2318">
        <v>7.3</v>
      </c>
      <c r="U2318">
        <v>2.7</v>
      </c>
      <c r="V2318">
        <v>-12663533</v>
      </c>
      <c r="W2318" t="s">
        <v>38</v>
      </c>
    </row>
    <row r="2319" spans="1:23" x14ac:dyDescent="0.3">
      <c r="A2319" t="s">
        <v>3006</v>
      </c>
      <c r="B2319">
        <v>54</v>
      </c>
      <c r="C2319">
        <v>92</v>
      </c>
      <c r="D2319">
        <v>2964</v>
      </c>
      <c r="E2319" t="s">
        <v>48</v>
      </c>
      <c r="F2319" t="s">
        <v>57</v>
      </c>
      <c r="G2319" t="s">
        <v>44</v>
      </c>
      <c r="L2319" t="s">
        <v>3377</v>
      </c>
      <c r="M2319">
        <v>7444</v>
      </c>
      <c r="N2319">
        <v>42</v>
      </c>
      <c r="O2319" t="s">
        <v>29</v>
      </c>
      <c r="P2319" t="s">
        <v>30</v>
      </c>
      <c r="Q2319" t="s">
        <v>31</v>
      </c>
      <c r="R2319">
        <v>16000000</v>
      </c>
      <c r="S2319">
        <v>2012</v>
      </c>
      <c r="T2319">
        <v>5.0999999999999996</v>
      </c>
      <c r="U2319">
        <v>1.5</v>
      </c>
      <c r="V2319">
        <v>-15997036</v>
      </c>
      <c r="W2319" t="s">
        <v>38</v>
      </c>
    </row>
    <row r="2320" spans="1:23" x14ac:dyDescent="0.3">
      <c r="A2320" t="s">
        <v>3378</v>
      </c>
      <c r="B2320">
        <v>208</v>
      </c>
      <c r="C2320">
        <v>122</v>
      </c>
      <c r="D2320">
        <v>2428883</v>
      </c>
      <c r="E2320" t="s">
        <v>55</v>
      </c>
      <c r="F2320" t="s">
        <v>53</v>
      </c>
      <c r="L2320" t="s">
        <v>3379</v>
      </c>
      <c r="M2320">
        <v>21370</v>
      </c>
      <c r="N2320">
        <v>132</v>
      </c>
      <c r="O2320" t="s">
        <v>29</v>
      </c>
      <c r="P2320" t="s">
        <v>30</v>
      </c>
      <c r="Q2320" t="s">
        <v>213</v>
      </c>
      <c r="R2320">
        <v>16000000</v>
      </c>
      <c r="S2320">
        <v>2014</v>
      </c>
      <c r="T2320">
        <v>6.6</v>
      </c>
      <c r="U2320">
        <v>2</v>
      </c>
      <c r="V2320">
        <v>-13571117</v>
      </c>
      <c r="W2320" t="s">
        <v>38</v>
      </c>
    </row>
    <row r="2321" spans="1:23" x14ac:dyDescent="0.3">
      <c r="A2321" t="s">
        <v>3380</v>
      </c>
      <c r="B2321">
        <v>32</v>
      </c>
      <c r="C2321">
        <v>91</v>
      </c>
      <c r="D2321">
        <v>13571817</v>
      </c>
      <c r="E2321" t="s">
        <v>48</v>
      </c>
      <c r="F2321" t="s">
        <v>55</v>
      </c>
      <c r="G2321" t="s">
        <v>44</v>
      </c>
      <c r="H2321" t="s">
        <v>61</v>
      </c>
      <c r="L2321" t="s">
        <v>3381</v>
      </c>
      <c r="M2321">
        <v>5312</v>
      </c>
      <c r="N2321">
        <v>40</v>
      </c>
      <c r="O2321" t="s">
        <v>29</v>
      </c>
      <c r="P2321" t="s">
        <v>30</v>
      </c>
      <c r="Q2321" t="s">
        <v>31</v>
      </c>
      <c r="R2321">
        <v>15600000</v>
      </c>
      <c r="S2321">
        <v>2002</v>
      </c>
      <c r="T2321">
        <v>4.5</v>
      </c>
      <c r="U2321">
        <v>1.5</v>
      </c>
      <c r="V2321">
        <v>-2028183</v>
      </c>
      <c r="W2321" t="s">
        <v>38</v>
      </c>
    </row>
    <row r="2322" spans="1:23" x14ac:dyDescent="0.3">
      <c r="A2322" t="s">
        <v>3382</v>
      </c>
      <c r="B2322">
        <v>40</v>
      </c>
      <c r="C2322">
        <v>93</v>
      </c>
      <c r="D2322">
        <v>1181197</v>
      </c>
      <c r="E2322" t="s">
        <v>55</v>
      </c>
      <c r="F2322" t="s">
        <v>60</v>
      </c>
      <c r="G2322" t="s">
        <v>35</v>
      </c>
      <c r="L2322" t="s">
        <v>3383</v>
      </c>
      <c r="M2322">
        <v>3299</v>
      </c>
      <c r="N2322">
        <v>24</v>
      </c>
      <c r="O2322" t="s">
        <v>29</v>
      </c>
      <c r="P2322" t="s">
        <v>30</v>
      </c>
      <c r="Q2322" t="s">
        <v>213</v>
      </c>
      <c r="R2322">
        <v>15500000</v>
      </c>
      <c r="S2322">
        <v>2005</v>
      </c>
      <c r="T2322">
        <v>5.9</v>
      </c>
      <c r="U2322">
        <v>1.6</v>
      </c>
      <c r="V2322">
        <v>-14318803</v>
      </c>
      <c r="W2322" t="s">
        <v>38</v>
      </c>
    </row>
    <row r="2323" spans="1:23" x14ac:dyDescent="0.3">
      <c r="A2323" t="s">
        <v>3384</v>
      </c>
      <c r="B2323">
        <v>40</v>
      </c>
      <c r="C2323">
        <v>94</v>
      </c>
      <c r="D2323">
        <v>81525</v>
      </c>
      <c r="E2323" t="s">
        <v>24</v>
      </c>
      <c r="F2323" t="s">
        <v>48</v>
      </c>
      <c r="G2323" t="s">
        <v>56</v>
      </c>
      <c r="H2323" t="s">
        <v>55</v>
      </c>
      <c r="I2323" t="s">
        <v>35</v>
      </c>
      <c r="L2323" t="s">
        <v>3385</v>
      </c>
      <c r="M2323">
        <v>29392</v>
      </c>
      <c r="N2323">
        <v>91</v>
      </c>
      <c r="O2323" t="s">
        <v>792</v>
      </c>
      <c r="P2323" t="s">
        <v>545</v>
      </c>
      <c r="Q2323" t="s">
        <v>213</v>
      </c>
      <c r="R2323">
        <v>15300000</v>
      </c>
      <c r="S2323">
        <v>2001</v>
      </c>
      <c r="T2323">
        <v>6.6</v>
      </c>
      <c r="U2323">
        <v>1.6</v>
      </c>
      <c r="V2323">
        <v>-15218475</v>
      </c>
      <c r="W2323" t="s">
        <v>38</v>
      </c>
    </row>
    <row r="2324" spans="1:23" x14ac:dyDescent="0.3">
      <c r="A2324" t="s">
        <v>214</v>
      </c>
      <c r="B2324">
        <v>251</v>
      </c>
      <c r="C2324">
        <v>95</v>
      </c>
      <c r="D2324">
        <v>7774730</v>
      </c>
      <c r="E2324" t="s">
        <v>48</v>
      </c>
      <c r="F2324" t="s">
        <v>57</v>
      </c>
      <c r="G2324" t="s">
        <v>27</v>
      </c>
      <c r="L2324" t="s">
        <v>3386</v>
      </c>
      <c r="M2324">
        <v>61912</v>
      </c>
      <c r="N2324">
        <v>352</v>
      </c>
      <c r="O2324" t="s">
        <v>29</v>
      </c>
      <c r="P2324" t="s">
        <v>115</v>
      </c>
      <c r="Q2324" t="s">
        <v>213</v>
      </c>
      <c r="R2324">
        <v>15500000</v>
      </c>
      <c r="S2324">
        <v>2006</v>
      </c>
      <c r="T2324">
        <v>6.5</v>
      </c>
      <c r="U2324">
        <v>1.6</v>
      </c>
      <c r="V2324">
        <v>-7725270</v>
      </c>
      <c r="W2324" t="s">
        <v>38</v>
      </c>
    </row>
    <row r="2325" spans="1:23" x14ac:dyDescent="0.3">
      <c r="A2325" t="s">
        <v>680</v>
      </c>
      <c r="B2325">
        <v>94</v>
      </c>
      <c r="C2325">
        <v>105</v>
      </c>
      <c r="D2325">
        <v>234760500</v>
      </c>
      <c r="E2325" t="s">
        <v>24</v>
      </c>
      <c r="F2325" t="s">
        <v>48</v>
      </c>
      <c r="G2325" t="s">
        <v>56</v>
      </c>
      <c r="L2325" t="s">
        <v>3387</v>
      </c>
      <c r="M2325">
        <v>126464</v>
      </c>
      <c r="N2325">
        <v>175</v>
      </c>
      <c r="O2325" t="s">
        <v>29</v>
      </c>
      <c r="P2325" t="s">
        <v>30</v>
      </c>
      <c r="Q2325" t="s">
        <v>213</v>
      </c>
      <c r="R2325">
        <v>14000000</v>
      </c>
      <c r="S2325">
        <v>1984</v>
      </c>
      <c r="T2325">
        <v>7.3</v>
      </c>
      <c r="U2325">
        <v>1.8</v>
      </c>
      <c r="V2325">
        <v>220760500</v>
      </c>
      <c r="W2325" t="s">
        <v>21</v>
      </c>
    </row>
    <row r="2326" spans="1:23" x14ac:dyDescent="0.3">
      <c r="A2326" t="s">
        <v>374</v>
      </c>
      <c r="B2326">
        <v>102</v>
      </c>
      <c r="C2326">
        <v>103</v>
      </c>
      <c r="D2326">
        <v>285761243</v>
      </c>
      <c r="E2326" t="s">
        <v>48</v>
      </c>
      <c r="F2326" t="s">
        <v>49</v>
      </c>
      <c r="L2326" t="s">
        <v>3388</v>
      </c>
      <c r="M2326">
        <v>311075</v>
      </c>
      <c r="N2326">
        <v>305</v>
      </c>
      <c r="O2326" t="s">
        <v>29</v>
      </c>
      <c r="P2326" t="s">
        <v>30</v>
      </c>
      <c r="Q2326" t="s">
        <v>52</v>
      </c>
      <c r="R2326">
        <v>18000000</v>
      </c>
      <c r="S2326">
        <v>1990</v>
      </c>
      <c r="T2326">
        <v>7.5</v>
      </c>
      <c r="U2326">
        <v>1.7</v>
      </c>
      <c r="V2326">
        <v>267761243</v>
      </c>
      <c r="W2326" t="s">
        <v>21</v>
      </c>
    </row>
    <row r="2327" spans="1:23" x14ac:dyDescent="0.3">
      <c r="A2327" t="s">
        <v>2713</v>
      </c>
      <c r="B2327">
        <v>21</v>
      </c>
      <c r="C2327">
        <v>102</v>
      </c>
      <c r="D2327">
        <v>167780960</v>
      </c>
      <c r="E2327" t="s">
        <v>48</v>
      </c>
      <c r="F2327" t="s">
        <v>55</v>
      </c>
      <c r="G2327" t="s">
        <v>49</v>
      </c>
      <c r="L2327" t="s">
        <v>3389</v>
      </c>
      <c r="M2327">
        <v>36918</v>
      </c>
      <c r="N2327">
        <v>42</v>
      </c>
      <c r="O2327" t="s">
        <v>29</v>
      </c>
      <c r="P2327" t="s">
        <v>30</v>
      </c>
      <c r="Q2327" t="s">
        <v>52</v>
      </c>
      <c r="R2327">
        <v>11000000</v>
      </c>
      <c r="S2327">
        <v>1987</v>
      </c>
      <c r="T2327">
        <v>5.9</v>
      </c>
      <c r="U2327">
        <v>1.7</v>
      </c>
      <c r="V2327">
        <v>156780960</v>
      </c>
      <c r="W2327" t="s">
        <v>21</v>
      </c>
    </row>
    <row r="2328" spans="1:23" x14ac:dyDescent="0.3">
      <c r="A2328" t="s">
        <v>621</v>
      </c>
      <c r="B2328">
        <v>94</v>
      </c>
      <c r="C2328">
        <v>116</v>
      </c>
      <c r="D2328">
        <v>177200000</v>
      </c>
      <c r="E2328" t="s">
        <v>48</v>
      </c>
      <c r="F2328" t="s">
        <v>55</v>
      </c>
      <c r="G2328" t="s">
        <v>44</v>
      </c>
      <c r="L2328" t="s">
        <v>3390</v>
      </c>
      <c r="M2328">
        <v>77366</v>
      </c>
      <c r="N2328">
        <v>194</v>
      </c>
      <c r="O2328" t="s">
        <v>29</v>
      </c>
      <c r="P2328" t="s">
        <v>30</v>
      </c>
      <c r="Q2328" t="s">
        <v>52</v>
      </c>
      <c r="R2328">
        <v>22000000</v>
      </c>
      <c r="S2328">
        <v>1982</v>
      </c>
      <c r="T2328">
        <v>7.4</v>
      </c>
      <c r="U2328">
        <v>1.9</v>
      </c>
      <c r="V2328">
        <v>155200000</v>
      </c>
      <c r="W2328" t="s">
        <v>21</v>
      </c>
    </row>
    <row r="2329" spans="1:23" x14ac:dyDescent="0.3">
      <c r="A2329" t="s">
        <v>495</v>
      </c>
      <c r="B2329">
        <v>173</v>
      </c>
      <c r="C2329">
        <v>110</v>
      </c>
      <c r="D2329">
        <v>176781728</v>
      </c>
      <c r="E2329" t="s">
        <v>24</v>
      </c>
      <c r="F2329" t="s">
        <v>55</v>
      </c>
      <c r="G2329" t="s">
        <v>44</v>
      </c>
      <c r="L2329" t="s">
        <v>3391</v>
      </c>
      <c r="M2329">
        <v>219171</v>
      </c>
      <c r="N2329">
        <v>388</v>
      </c>
      <c r="O2329" t="s">
        <v>29</v>
      </c>
      <c r="P2329" t="s">
        <v>30</v>
      </c>
      <c r="Q2329" t="s">
        <v>52</v>
      </c>
      <c r="R2329">
        <v>15000000</v>
      </c>
      <c r="S2329">
        <v>1986</v>
      </c>
      <c r="T2329">
        <v>6.9</v>
      </c>
      <c r="U2329">
        <v>1.8</v>
      </c>
      <c r="V2329">
        <v>161781728</v>
      </c>
      <c r="W2329" t="s">
        <v>21</v>
      </c>
    </row>
    <row r="2330" spans="1:23" x14ac:dyDescent="0.3">
      <c r="A2330" t="s">
        <v>325</v>
      </c>
      <c r="B2330">
        <v>287</v>
      </c>
      <c r="C2330">
        <v>120</v>
      </c>
      <c r="D2330">
        <v>128067808</v>
      </c>
      <c r="E2330" t="s">
        <v>24</v>
      </c>
      <c r="F2330" t="s">
        <v>55</v>
      </c>
      <c r="G2330" t="s">
        <v>44</v>
      </c>
      <c r="L2330" t="s">
        <v>3392</v>
      </c>
      <c r="M2330">
        <v>217740</v>
      </c>
      <c r="N2330">
        <v>1641</v>
      </c>
      <c r="O2330" t="s">
        <v>554</v>
      </c>
      <c r="P2330" t="s">
        <v>3393</v>
      </c>
      <c r="Q2330" t="s">
        <v>31</v>
      </c>
      <c r="R2330">
        <v>15000000</v>
      </c>
      <c r="S2330">
        <v>2000</v>
      </c>
      <c r="T2330">
        <v>7.9</v>
      </c>
      <c r="U2330">
        <v>2</v>
      </c>
      <c r="V2330">
        <v>113067808</v>
      </c>
      <c r="W2330" t="s">
        <v>21</v>
      </c>
    </row>
    <row r="2331" spans="1:23" x14ac:dyDescent="0.3">
      <c r="A2331" t="s">
        <v>34</v>
      </c>
      <c r="B2331">
        <v>176</v>
      </c>
      <c r="C2331">
        <v>122</v>
      </c>
      <c r="D2331">
        <v>130058047</v>
      </c>
      <c r="E2331" t="s">
        <v>55</v>
      </c>
      <c r="L2331" t="s">
        <v>3394</v>
      </c>
      <c r="M2331">
        <v>822500</v>
      </c>
      <c r="N2331">
        <v>2715</v>
      </c>
      <c r="O2331" t="s">
        <v>29</v>
      </c>
      <c r="P2331" t="s">
        <v>30</v>
      </c>
      <c r="Q2331" t="s">
        <v>213</v>
      </c>
      <c r="R2331">
        <v>15000000</v>
      </c>
      <c r="S2331">
        <v>1999</v>
      </c>
      <c r="T2331">
        <v>8.4</v>
      </c>
      <c r="U2331">
        <v>2</v>
      </c>
      <c r="V2331">
        <v>115058047</v>
      </c>
      <c r="W2331" t="s">
        <v>21</v>
      </c>
    </row>
    <row r="2332" spans="1:23" x14ac:dyDescent="0.3">
      <c r="A2332" t="s">
        <v>995</v>
      </c>
      <c r="B2332">
        <v>479</v>
      </c>
      <c r="C2332">
        <v>118</v>
      </c>
      <c r="D2332">
        <v>138795342</v>
      </c>
      <c r="E2332" t="s">
        <v>242</v>
      </c>
      <c r="F2332" t="s">
        <v>55</v>
      </c>
      <c r="G2332" t="s">
        <v>54</v>
      </c>
      <c r="H2332" t="s">
        <v>44</v>
      </c>
      <c r="L2332" t="s">
        <v>3395</v>
      </c>
      <c r="M2332">
        <v>503631</v>
      </c>
      <c r="N2332">
        <v>636</v>
      </c>
      <c r="O2332" t="s">
        <v>29</v>
      </c>
      <c r="P2332" t="s">
        <v>37</v>
      </c>
      <c r="Q2332" t="s">
        <v>213</v>
      </c>
      <c r="R2332">
        <v>15000000</v>
      </c>
      <c r="S2332">
        <v>2010</v>
      </c>
      <c r="T2332">
        <v>8</v>
      </c>
      <c r="U2332">
        <v>2</v>
      </c>
      <c r="V2332">
        <v>123795342</v>
      </c>
      <c r="W2332" t="s">
        <v>21</v>
      </c>
    </row>
    <row r="2333" spans="1:23" x14ac:dyDescent="0.3">
      <c r="A2333" t="s">
        <v>745</v>
      </c>
      <c r="B2333">
        <v>27</v>
      </c>
      <c r="C2333">
        <v>107</v>
      </c>
      <c r="D2333">
        <v>111936400</v>
      </c>
      <c r="E2333" t="s">
        <v>48</v>
      </c>
      <c r="F2333" t="s">
        <v>56</v>
      </c>
      <c r="L2333" t="s">
        <v>3396</v>
      </c>
      <c r="M2333">
        <v>87538</v>
      </c>
      <c r="N2333">
        <v>79</v>
      </c>
      <c r="O2333" t="s">
        <v>29</v>
      </c>
      <c r="P2333" t="s">
        <v>30</v>
      </c>
      <c r="Q2333" t="s">
        <v>52</v>
      </c>
      <c r="R2333">
        <v>15000000</v>
      </c>
      <c r="S2333">
        <v>1988</v>
      </c>
      <c r="T2333">
        <v>6</v>
      </c>
      <c r="U2333">
        <v>1.8</v>
      </c>
      <c r="V2333">
        <v>96936400</v>
      </c>
      <c r="W2333" t="s">
        <v>21</v>
      </c>
    </row>
    <row r="2334" spans="1:23" x14ac:dyDescent="0.3">
      <c r="A2334" t="s">
        <v>3397</v>
      </c>
      <c r="B2334">
        <v>60</v>
      </c>
      <c r="C2334">
        <v>102</v>
      </c>
      <c r="D2334">
        <v>317040</v>
      </c>
      <c r="E2334" t="s">
        <v>55</v>
      </c>
      <c r="F2334" t="s">
        <v>44</v>
      </c>
      <c r="L2334" t="s">
        <v>3398</v>
      </c>
      <c r="M2334">
        <v>6723</v>
      </c>
      <c r="N2334">
        <v>36</v>
      </c>
      <c r="O2334" t="s">
        <v>29</v>
      </c>
      <c r="P2334" t="s">
        <v>30</v>
      </c>
      <c r="Q2334" t="s">
        <v>31</v>
      </c>
      <c r="R2334">
        <v>15500000</v>
      </c>
      <c r="S2334">
        <v>2008</v>
      </c>
      <c r="T2334">
        <v>6.8</v>
      </c>
      <c r="U2334">
        <v>1.7</v>
      </c>
      <c r="V2334">
        <v>-15182960</v>
      </c>
      <c r="W2334" t="s">
        <v>38</v>
      </c>
    </row>
    <row r="2335" spans="1:23" x14ac:dyDescent="0.3">
      <c r="A2335" t="s">
        <v>149</v>
      </c>
      <c r="B2335">
        <v>70</v>
      </c>
      <c r="C2335">
        <v>154</v>
      </c>
      <c r="D2335">
        <v>94175854</v>
      </c>
      <c r="E2335" t="s">
        <v>55</v>
      </c>
      <c r="L2335" t="s">
        <v>3399</v>
      </c>
      <c r="M2335">
        <v>60988</v>
      </c>
      <c r="N2335">
        <v>199</v>
      </c>
      <c r="O2335" t="s">
        <v>29</v>
      </c>
      <c r="P2335" t="s">
        <v>30</v>
      </c>
      <c r="Q2335" t="s">
        <v>31</v>
      </c>
      <c r="R2335">
        <v>15000000</v>
      </c>
      <c r="S2335">
        <v>1985</v>
      </c>
      <c r="T2335">
        <v>7.8</v>
      </c>
      <c r="U2335">
        <v>2.6</v>
      </c>
      <c r="V2335">
        <v>79175854</v>
      </c>
      <c r="W2335" t="s">
        <v>21</v>
      </c>
    </row>
    <row r="2336" spans="1:23" x14ac:dyDescent="0.3">
      <c r="A2336" t="s">
        <v>3400</v>
      </c>
      <c r="B2336">
        <v>454</v>
      </c>
      <c r="C2336">
        <v>114</v>
      </c>
      <c r="D2336">
        <v>91121452</v>
      </c>
      <c r="E2336" t="s">
        <v>242</v>
      </c>
      <c r="F2336" t="s">
        <v>55</v>
      </c>
      <c r="G2336" t="s">
        <v>35</v>
      </c>
      <c r="H2336" t="s">
        <v>58</v>
      </c>
      <c r="L2336" t="s">
        <v>3401</v>
      </c>
      <c r="M2336">
        <v>467613</v>
      </c>
      <c r="N2336">
        <v>608</v>
      </c>
      <c r="O2336" t="s">
        <v>29</v>
      </c>
      <c r="P2336" t="s">
        <v>37</v>
      </c>
      <c r="Q2336" t="s">
        <v>31</v>
      </c>
      <c r="R2336">
        <v>14000000</v>
      </c>
      <c r="S2336">
        <v>2014</v>
      </c>
      <c r="T2336">
        <v>8.1</v>
      </c>
      <c r="U2336">
        <v>1.9</v>
      </c>
      <c r="V2336">
        <v>77121452</v>
      </c>
      <c r="W2336" t="s">
        <v>21</v>
      </c>
    </row>
    <row r="2337" spans="1:23" x14ac:dyDescent="0.3">
      <c r="A2337" t="s">
        <v>3301</v>
      </c>
      <c r="B2337">
        <v>25</v>
      </c>
      <c r="C2337">
        <v>109</v>
      </c>
      <c r="D2337">
        <v>69800000</v>
      </c>
      <c r="E2337" t="s">
        <v>48</v>
      </c>
      <c r="F2337" t="s">
        <v>58</v>
      </c>
      <c r="L2337" t="s">
        <v>3402</v>
      </c>
      <c r="M2337">
        <v>18140</v>
      </c>
      <c r="N2337">
        <v>60</v>
      </c>
      <c r="O2337" t="s">
        <v>29</v>
      </c>
      <c r="P2337" t="s">
        <v>30</v>
      </c>
      <c r="Q2337" t="s">
        <v>213</v>
      </c>
      <c r="R2337">
        <v>10000000</v>
      </c>
      <c r="S2337">
        <v>1980</v>
      </c>
      <c r="T2337">
        <v>6.1</v>
      </c>
      <c r="U2337">
        <v>1.8</v>
      </c>
      <c r="V2337">
        <v>59800000</v>
      </c>
      <c r="W2337" t="s">
        <v>21</v>
      </c>
    </row>
    <row r="2338" spans="1:23" x14ac:dyDescent="0.3">
      <c r="A2338" t="s">
        <v>624</v>
      </c>
      <c r="B2338">
        <v>111</v>
      </c>
      <c r="C2338">
        <v>94</v>
      </c>
      <c r="D2338">
        <v>64001297</v>
      </c>
      <c r="E2338" t="s">
        <v>48</v>
      </c>
      <c r="F2338" t="s">
        <v>49</v>
      </c>
      <c r="L2338" t="s">
        <v>3403</v>
      </c>
      <c r="M2338">
        <v>32002</v>
      </c>
      <c r="N2338">
        <v>103</v>
      </c>
      <c r="O2338" t="s">
        <v>29</v>
      </c>
      <c r="P2338" t="s">
        <v>30</v>
      </c>
      <c r="Q2338" t="s">
        <v>52</v>
      </c>
      <c r="R2338">
        <v>15000000</v>
      </c>
      <c r="S2338">
        <v>2010</v>
      </c>
      <c r="T2338">
        <v>6.2</v>
      </c>
      <c r="U2338">
        <v>1.6</v>
      </c>
      <c r="V2338">
        <v>49001297</v>
      </c>
      <c r="W2338" t="s">
        <v>21</v>
      </c>
    </row>
    <row r="2339" spans="1:23" x14ac:dyDescent="0.3">
      <c r="A2339" t="s">
        <v>3404</v>
      </c>
      <c r="B2339">
        <v>393</v>
      </c>
      <c r="C2339">
        <v>100</v>
      </c>
      <c r="D2339">
        <v>71588220</v>
      </c>
      <c r="E2339" t="s">
        <v>26</v>
      </c>
      <c r="F2339" t="s">
        <v>57</v>
      </c>
      <c r="L2339" t="s">
        <v>3405</v>
      </c>
      <c r="M2339">
        <v>134869</v>
      </c>
      <c r="N2339">
        <v>304</v>
      </c>
      <c r="O2339" t="s">
        <v>29</v>
      </c>
      <c r="P2339" t="s">
        <v>115</v>
      </c>
      <c r="Q2339" t="s">
        <v>31</v>
      </c>
      <c r="R2339">
        <v>20000000</v>
      </c>
      <c r="S2339">
        <v>2013</v>
      </c>
      <c r="T2339">
        <v>6.2</v>
      </c>
      <c r="U2339">
        <v>1.7</v>
      </c>
      <c r="V2339">
        <v>51588220</v>
      </c>
      <c r="W2339" t="s">
        <v>21</v>
      </c>
    </row>
    <row r="2340" spans="1:23" x14ac:dyDescent="0.3">
      <c r="A2340" t="s">
        <v>1151</v>
      </c>
      <c r="B2340">
        <v>55</v>
      </c>
      <c r="C2340">
        <v>98</v>
      </c>
      <c r="D2340">
        <v>61400000</v>
      </c>
      <c r="E2340" t="s">
        <v>25</v>
      </c>
      <c r="F2340" t="s">
        <v>48</v>
      </c>
      <c r="L2340" t="s">
        <v>3406</v>
      </c>
      <c r="M2340">
        <v>71183</v>
      </c>
      <c r="N2340">
        <v>183</v>
      </c>
      <c r="O2340" t="s">
        <v>29</v>
      </c>
      <c r="P2340" t="s">
        <v>30</v>
      </c>
      <c r="Q2340" t="s">
        <v>213</v>
      </c>
      <c r="R2340">
        <v>15000000</v>
      </c>
      <c r="S2340">
        <v>1983</v>
      </c>
      <c r="T2340">
        <v>7.4</v>
      </c>
      <c r="U2340">
        <v>1.6</v>
      </c>
      <c r="V2340">
        <v>46400000</v>
      </c>
      <c r="W2340" t="s">
        <v>21</v>
      </c>
    </row>
    <row r="2341" spans="1:23" x14ac:dyDescent="0.3">
      <c r="A2341" t="s">
        <v>2882</v>
      </c>
      <c r="B2341">
        <v>157</v>
      </c>
      <c r="C2341">
        <v>102</v>
      </c>
      <c r="D2341">
        <v>101978840</v>
      </c>
      <c r="E2341" t="s">
        <v>48</v>
      </c>
      <c r="L2341" t="s">
        <v>3407</v>
      </c>
      <c r="M2341">
        <v>77724</v>
      </c>
      <c r="N2341">
        <v>162</v>
      </c>
      <c r="O2341" t="s">
        <v>29</v>
      </c>
      <c r="P2341" t="s">
        <v>30</v>
      </c>
      <c r="Q2341" t="s">
        <v>213</v>
      </c>
      <c r="R2341">
        <v>15000000</v>
      </c>
      <c r="S2341">
        <v>2013</v>
      </c>
      <c r="T2341">
        <v>6.6</v>
      </c>
      <c r="U2341">
        <v>1.7</v>
      </c>
      <c r="V2341">
        <v>86978840</v>
      </c>
      <c r="W2341" t="s">
        <v>21</v>
      </c>
    </row>
    <row r="2342" spans="1:23" x14ac:dyDescent="0.3">
      <c r="A2342" t="s">
        <v>1529</v>
      </c>
      <c r="B2342">
        <v>280</v>
      </c>
      <c r="C2342">
        <v>94</v>
      </c>
      <c r="D2342">
        <v>56437947</v>
      </c>
      <c r="E2342" t="s">
        <v>242</v>
      </c>
      <c r="F2342" t="s">
        <v>55</v>
      </c>
      <c r="L2342" t="s">
        <v>3408</v>
      </c>
      <c r="M2342">
        <v>85333</v>
      </c>
      <c r="N2342">
        <v>421</v>
      </c>
      <c r="O2342" t="s">
        <v>29</v>
      </c>
      <c r="P2342" t="s">
        <v>37</v>
      </c>
      <c r="Q2342" t="s">
        <v>31</v>
      </c>
      <c r="R2342">
        <v>9800000</v>
      </c>
      <c r="S2342">
        <v>2006</v>
      </c>
      <c r="T2342">
        <v>7.3</v>
      </c>
      <c r="U2342">
        <v>1.6</v>
      </c>
      <c r="V2342">
        <v>46637947</v>
      </c>
      <c r="W2342" t="s">
        <v>21</v>
      </c>
    </row>
    <row r="2343" spans="1:23" x14ac:dyDescent="0.3">
      <c r="A2343" t="s">
        <v>111</v>
      </c>
      <c r="B2343">
        <v>109</v>
      </c>
      <c r="C2343">
        <v>92</v>
      </c>
      <c r="D2343">
        <v>73326666</v>
      </c>
      <c r="E2343" t="s">
        <v>48</v>
      </c>
      <c r="F2343" t="s">
        <v>26</v>
      </c>
      <c r="L2343" t="s">
        <v>3409</v>
      </c>
      <c r="M2343">
        <v>189413</v>
      </c>
      <c r="N2343">
        <v>306</v>
      </c>
      <c r="O2343" t="s">
        <v>29</v>
      </c>
      <c r="P2343" t="s">
        <v>30</v>
      </c>
      <c r="Q2343" t="s">
        <v>52</v>
      </c>
      <c r="R2343">
        <v>15000000</v>
      </c>
      <c r="S2343">
        <v>1988</v>
      </c>
      <c r="T2343">
        <v>7.5</v>
      </c>
      <c r="U2343">
        <v>1.5</v>
      </c>
      <c r="V2343">
        <v>58326666</v>
      </c>
      <c r="W2343" t="s">
        <v>21</v>
      </c>
    </row>
    <row r="2344" spans="1:23" x14ac:dyDescent="0.3">
      <c r="A2344" t="s">
        <v>2567</v>
      </c>
      <c r="B2344">
        <v>41</v>
      </c>
      <c r="C2344">
        <v>113</v>
      </c>
      <c r="D2344">
        <v>55184721</v>
      </c>
      <c r="E2344" t="s">
        <v>48</v>
      </c>
      <c r="F2344" t="s">
        <v>55</v>
      </c>
      <c r="L2344" t="s">
        <v>3410</v>
      </c>
      <c r="M2344">
        <v>9811</v>
      </c>
      <c r="N2344">
        <v>100</v>
      </c>
      <c r="O2344" t="s">
        <v>29</v>
      </c>
      <c r="P2344" t="s">
        <v>30</v>
      </c>
      <c r="Q2344" t="s">
        <v>31</v>
      </c>
      <c r="R2344">
        <v>15000000</v>
      </c>
      <c r="S2344">
        <v>2007</v>
      </c>
      <c r="T2344">
        <v>5.6</v>
      </c>
      <c r="U2344">
        <v>1.9</v>
      </c>
      <c r="V2344">
        <v>40184721</v>
      </c>
      <c r="W2344" t="s">
        <v>21</v>
      </c>
    </row>
    <row r="2345" spans="1:23" x14ac:dyDescent="0.3">
      <c r="A2345" t="s">
        <v>3411</v>
      </c>
      <c r="B2345">
        <v>27</v>
      </c>
      <c r="C2345">
        <v>115</v>
      </c>
      <c r="D2345">
        <v>50003300</v>
      </c>
      <c r="E2345" t="s">
        <v>55</v>
      </c>
      <c r="F2345" t="s">
        <v>49</v>
      </c>
      <c r="G2345" t="s">
        <v>44</v>
      </c>
      <c r="L2345" t="s">
        <v>3412</v>
      </c>
      <c r="M2345">
        <v>36624</v>
      </c>
      <c r="N2345">
        <v>132</v>
      </c>
      <c r="O2345" t="s">
        <v>29</v>
      </c>
      <c r="P2345" t="s">
        <v>30</v>
      </c>
      <c r="Q2345" t="s">
        <v>52</v>
      </c>
      <c r="R2345">
        <v>15000000</v>
      </c>
      <c r="S2345">
        <v>1994</v>
      </c>
      <c r="T2345">
        <v>7.3</v>
      </c>
      <c r="U2345">
        <v>1.9</v>
      </c>
      <c r="V2345">
        <v>35003300</v>
      </c>
      <c r="W2345" t="s">
        <v>21</v>
      </c>
    </row>
    <row r="2346" spans="1:23" x14ac:dyDescent="0.3">
      <c r="A2346" t="s">
        <v>3413</v>
      </c>
      <c r="B2346">
        <v>462</v>
      </c>
      <c r="C2346">
        <v>95</v>
      </c>
      <c r="D2346">
        <v>54322273</v>
      </c>
      <c r="E2346" t="s">
        <v>55</v>
      </c>
      <c r="F2346" t="s">
        <v>26</v>
      </c>
      <c r="G2346" t="s">
        <v>57</v>
      </c>
      <c r="H2346" t="s">
        <v>35</v>
      </c>
      <c r="L2346" t="s">
        <v>3414</v>
      </c>
      <c r="M2346">
        <v>139749</v>
      </c>
      <c r="N2346">
        <v>509</v>
      </c>
      <c r="O2346" t="s">
        <v>29</v>
      </c>
      <c r="P2346" t="s">
        <v>37</v>
      </c>
      <c r="Q2346" t="s">
        <v>31</v>
      </c>
      <c r="R2346">
        <v>17000000</v>
      </c>
      <c r="S2346">
        <v>2012</v>
      </c>
      <c r="T2346">
        <v>6.4</v>
      </c>
      <c r="U2346">
        <v>1.6</v>
      </c>
      <c r="V2346">
        <v>37322273</v>
      </c>
      <c r="W2346" t="s">
        <v>21</v>
      </c>
    </row>
    <row r="2347" spans="1:23" x14ac:dyDescent="0.3">
      <c r="A2347" t="s">
        <v>509</v>
      </c>
      <c r="B2347">
        <v>152</v>
      </c>
      <c r="C2347">
        <v>87</v>
      </c>
      <c r="D2347">
        <v>47860214</v>
      </c>
      <c r="E2347" t="s">
        <v>57</v>
      </c>
      <c r="F2347" t="s">
        <v>35</v>
      </c>
      <c r="L2347" t="s">
        <v>3415</v>
      </c>
      <c r="M2347">
        <v>34711</v>
      </c>
      <c r="N2347">
        <v>468</v>
      </c>
      <c r="O2347" t="s">
        <v>29</v>
      </c>
      <c r="P2347" t="s">
        <v>30</v>
      </c>
      <c r="Q2347" t="s">
        <v>31</v>
      </c>
      <c r="R2347">
        <v>15000000</v>
      </c>
      <c r="S2347">
        <v>2006</v>
      </c>
      <c r="T2347">
        <v>5</v>
      </c>
      <c r="U2347">
        <v>1.4</v>
      </c>
      <c r="V2347">
        <v>32860214</v>
      </c>
      <c r="W2347" t="s">
        <v>21</v>
      </c>
    </row>
    <row r="2348" spans="1:23" x14ac:dyDescent="0.3">
      <c r="A2348" t="s">
        <v>254</v>
      </c>
      <c r="B2348">
        <v>69</v>
      </c>
      <c r="C2348">
        <v>88</v>
      </c>
      <c r="D2348">
        <v>47811275</v>
      </c>
      <c r="E2348" t="s">
        <v>25</v>
      </c>
      <c r="F2348" t="s">
        <v>48</v>
      </c>
      <c r="G2348" t="s">
        <v>49</v>
      </c>
      <c r="L2348" t="s">
        <v>3416</v>
      </c>
      <c r="M2348">
        <v>29008</v>
      </c>
      <c r="N2348">
        <v>99</v>
      </c>
      <c r="O2348" t="s">
        <v>29</v>
      </c>
      <c r="P2348" t="s">
        <v>30</v>
      </c>
      <c r="Q2348" t="s">
        <v>52</v>
      </c>
      <c r="R2348">
        <v>15000000</v>
      </c>
      <c r="S2348">
        <v>2002</v>
      </c>
      <c r="T2348">
        <v>5.4</v>
      </c>
      <c r="U2348">
        <v>1.5</v>
      </c>
      <c r="V2348">
        <v>32811275</v>
      </c>
      <c r="W2348" t="s">
        <v>21</v>
      </c>
    </row>
    <row r="2349" spans="1:23" x14ac:dyDescent="0.3">
      <c r="A2349" t="s">
        <v>851</v>
      </c>
      <c r="B2349">
        <v>130</v>
      </c>
      <c r="C2349">
        <v>97</v>
      </c>
      <c r="D2349">
        <v>43022524</v>
      </c>
      <c r="E2349" t="s">
        <v>48</v>
      </c>
      <c r="F2349" t="s">
        <v>55</v>
      </c>
      <c r="L2349" t="s">
        <v>3417</v>
      </c>
      <c r="M2349">
        <v>67604</v>
      </c>
      <c r="N2349">
        <v>218</v>
      </c>
      <c r="O2349" t="s">
        <v>29</v>
      </c>
      <c r="P2349" t="s">
        <v>30</v>
      </c>
      <c r="Q2349" t="s">
        <v>213</v>
      </c>
      <c r="R2349">
        <v>15000000</v>
      </c>
      <c r="S2349">
        <v>1997</v>
      </c>
      <c r="T2349">
        <v>7.1</v>
      </c>
      <c r="U2349">
        <v>1.6</v>
      </c>
      <c r="V2349">
        <v>28022524</v>
      </c>
      <c r="W2349" t="s">
        <v>21</v>
      </c>
    </row>
    <row r="2350" spans="1:23" x14ac:dyDescent="0.3">
      <c r="A2350" t="s">
        <v>3418</v>
      </c>
      <c r="B2350">
        <v>66</v>
      </c>
      <c r="C2350">
        <v>94</v>
      </c>
      <c r="D2350">
        <v>42672630</v>
      </c>
      <c r="E2350" t="s">
        <v>25</v>
      </c>
      <c r="F2350" t="s">
        <v>48</v>
      </c>
      <c r="G2350" t="s">
        <v>49</v>
      </c>
      <c r="H2350" t="s">
        <v>59</v>
      </c>
      <c r="I2350" t="s">
        <v>44</v>
      </c>
      <c r="L2350" t="s">
        <v>3419</v>
      </c>
      <c r="M2350">
        <v>27580</v>
      </c>
      <c r="N2350">
        <v>172</v>
      </c>
      <c r="O2350" t="s">
        <v>29</v>
      </c>
      <c r="P2350" t="s">
        <v>30</v>
      </c>
      <c r="Q2350" t="s">
        <v>52</v>
      </c>
      <c r="R2350">
        <v>17000000</v>
      </c>
      <c r="S2350">
        <v>2003</v>
      </c>
      <c r="T2350">
        <v>5.3</v>
      </c>
      <c r="U2350">
        <v>1.6</v>
      </c>
      <c r="V2350">
        <v>25672630</v>
      </c>
      <c r="W2350" t="s">
        <v>21</v>
      </c>
    </row>
    <row r="2351" spans="1:23" x14ac:dyDescent="0.3">
      <c r="A2351" t="s">
        <v>3420</v>
      </c>
      <c r="B2351">
        <v>238</v>
      </c>
      <c r="C2351">
        <v>112</v>
      </c>
      <c r="D2351">
        <v>42919096</v>
      </c>
      <c r="E2351" t="s">
        <v>24</v>
      </c>
      <c r="F2351" t="s">
        <v>55</v>
      </c>
      <c r="G2351" t="s">
        <v>35</v>
      </c>
      <c r="L2351" t="s">
        <v>3421</v>
      </c>
      <c r="M2351">
        <v>64747</v>
      </c>
      <c r="N2351">
        <v>122</v>
      </c>
      <c r="O2351" t="s">
        <v>29</v>
      </c>
      <c r="P2351" t="s">
        <v>30</v>
      </c>
      <c r="Q2351" t="s">
        <v>31</v>
      </c>
      <c r="R2351">
        <v>15000000</v>
      </c>
      <c r="S2351">
        <v>2013</v>
      </c>
      <c r="T2351">
        <v>6.5</v>
      </c>
      <c r="U2351">
        <v>1.9</v>
      </c>
      <c r="V2351">
        <v>27919096</v>
      </c>
      <c r="W2351" t="s">
        <v>21</v>
      </c>
    </row>
    <row r="2352" spans="1:23" x14ac:dyDescent="0.3">
      <c r="A2352" t="s">
        <v>3422</v>
      </c>
      <c r="B2352">
        <v>198</v>
      </c>
      <c r="C2352">
        <v>98</v>
      </c>
      <c r="D2352">
        <v>42592530</v>
      </c>
      <c r="E2352" t="s">
        <v>48</v>
      </c>
      <c r="F2352" t="s">
        <v>26</v>
      </c>
      <c r="G2352" t="s">
        <v>57</v>
      </c>
      <c r="L2352" t="s">
        <v>3423</v>
      </c>
      <c r="M2352">
        <v>29867</v>
      </c>
      <c r="N2352">
        <v>181</v>
      </c>
      <c r="O2352" t="s">
        <v>29</v>
      </c>
      <c r="P2352" t="s">
        <v>30</v>
      </c>
      <c r="Q2352" t="s">
        <v>31</v>
      </c>
      <c r="R2352">
        <v>15000000</v>
      </c>
      <c r="S2352">
        <v>2015</v>
      </c>
      <c r="T2352">
        <v>6.2</v>
      </c>
      <c r="U2352">
        <v>1.6</v>
      </c>
      <c r="V2352">
        <v>27592530</v>
      </c>
      <c r="W2352" t="s">
        <v>21</v>
      </c>
    </row>
    <row r="2353" spans="1:23" x14ac:dyDescent="0.3">
      <c r="A2353" t="s">
        <v>1325</v>
      </c>
      <c r="B2353">
        <v>154</v>
      </c>
      <c r="C2353">
        <v>104</v>
      </c>
      <c r="D2353">
        <v>40064955</v>
      </c>
      <c r="E2353" t="s">
        <v>57</v>
      </c>
      <c r="F2353" t="s">
        <v>60</v>
      </c>
      <c r="G2353" t="s">
        <v>27</v>
      </c>
      <c r="L2353" t="s">
        <v>3424</v>
      </c>
      <c r="M2353">
        <v>92074</v>
      </c>
      <c r="N2353">
        <v>502</v>
      </c>
      <c r="O2353" t="s">
        <v>29</v>
      </c>
      <c r="P2353" t="s">
        <v>30</v>
      </c>
      <c r="Q2353" t="s">
        <v>213</v>
      </c>
      <c r="R2353">
        <v>15000000</v>
      </c>
      <c r="S2353">
        <v>1998</v>
      </c>
      <c r="T2353">
        <v>6.4</v>
      </c>
      <c r="U2353">
        <v>1.7</v>
      </c>
      <c r="V2353">
        <v>25064955</v>
      </c>
      <c r="W2353" t="s">
        <v>21</v>
      </c>
    </row>
    <row r="2354" spans="1:23" x14ac:dyDescent="0.3">
      <c r="A2354" t="s">
        <v>419</v>
      </c>
      <c r="B2354">
        <v>131</v>
      </c>
      <c r="C2354">
        <v>120</v>
      </c>
      <c r="D2354">
        <v>44886089</v>
      </c>
      <c r="E2354" t="s">
        <v>56</v>
      </c>
      <c r="F2354" t="s">
        <v>55</v>
      </c>
      <c r="G2354" t="s">
        <v>35</v>
      </c>
      <c r="L2354" t="s">
        <v>3425</v>
      </c>
      <c r="M2354">
        <v>69576</v>
      </c>
      <c r="N2354">
        <v>207</v>
      </c>
      <c r="O2354" t="s">
        <v>29</v>
      </c>
      <c r="P2354" t="s">
        <v>30</v>
      </c>
      <c r="Q2354" t="s">
        <v>213</v>
      </c>
      <c r="R2354">
        <v>10000000</v>
      </c>
      <c r="S2354">
        <v>1997</v>
      </c>
      <c r="T2354">
        <v>6.9</v>
      </c>
      <c r="U2354">
        <v>2</v>
      </c>
      <c r="V2354">
        <v>34886089</v>
      </c>
      <c r="W2354" t="s">
        <v>21</v>
      </c>
    </row>
    <row r="2355" spans="1:23" x14ac:dyDescent="0.3">
      <c r="A2355" t="s">
        <v>3426</v>
      </c>
      <c r="B2355">
        <v>97</v>
      </c>
      <c r="C2355">
        <v>99</v>
      </c>
      <c r="D2355">
        <v>37882551</v>
      </c>
      <c r="E2355" t="s">
        <v>48</v>
      </c>
      <c r="L2355" t="s">
        <v>3427</v>
      </c>
      <c r="M2355">
        <v>80305</v>
      </c>
      <c r="N2355">
        <v>393</v>
      </c>
      <c r="O2355" t="s">
        <v>29</v>
      </c>
      <c r="P2355" t="s">
        <v>30</v>
      </c>
      <c r="Q2355" t="s">
        <v>213</v>
      </c>
      <c r="R2355">
        <v>16000000</v>
      </c>
      <c r="S2355">
        <v>2001</v>
      </c>
      <c r="T2355">
        <v>5.7</v>
      </c>
      <c r="U2355">
        <v>1.6</v>
      </c>
      <c r="V2355">
        <v>21882551</v>
      </c>
      <c r="W2355" t="s">
        <v>21</v>
      </c>
    </row>
    <row r="2356" spans="1:23" x14ac:dyDescent="0.3">
      <c r="A2356" t="s">
        <v>177</v>
      </c>
      <c r="B2356">
        <v>355</v>
      </c>
      <c r="C2356">
        <v>109</v>
      </c>
      <c r="D2356">
        <v>40983001</v>
      </c>
      <c r="E2356" t="s">
        <v>56</v>
      </c>
      <c r="F2356" t="s">
        <v>55</v>
      </c>
      <c r="G2356" t="s">
        <v>35</v>
      </c>
      <c r="L2356" t="s">
        <v>3428</v>
      </c>
      <c r="M2356">
        <v>181025</v>
      </c>
      <c r="N2356">
        <v>336</v>
      </c>
      <c r="O2356" t="s">
        <v>29</v>
      </c>
      <c r="P2356" t="s">
        <v>30</v>
      </c>
      <c r="Q2356" t="s">
        <v>213</v>
      </c>
      <c r="R2356">
        <v>7000000</v>
      </c>
      <c r="S2356">
        <v>2012</v>
      </c>
      <c r="T2356">
        <v>7.7</v>
      </c>
      <c r="U2356">
        <v>1.8</v>
      </c>
      <c r="V2356">
        <v>33983001</v>
      </c>
      <c r="W2356" t="s">
        <v>21</v>
      </c>
    </row>
    <row r="2357" spans="1:23" x14ac:dyDescent="0.3">
      <c r="A2357" t="s">
        <v>175</v>
      </c>
      <c r="B2357">
        <v>102</v>
      </c>
      <c r="C2357">
        <v>106</v>
      </c>
      <c r="D2357">
        <v>35007180</v>
      </c>
      <c r="E2357" t="s">
        <v>24</v>
      </c>
      <c r="F2357" t="s">
        <v>56</v>
      </c>
      <c r="G2357" t="s">
        <v>55</v>
      </c>
      <c r="H2357" t="s">
        <v>35</v>
      </c>
      <c r="L2357" t="s">
        <v>3429</v>
      </c>
      <c r="M2357">
        <v>26846</v>
      </c>
      <c r="N2357">
        <v>193</v>
      </c>
      <c r="O2357" t="s">
        <v>29</v>
      </c>
      <c r="P2357" t="s">
        <v>30</v>
      </c>
      <c r="Q2357" t="s">
        <v>31</v>
      </c>
      <c r="R2357">
        <v>15000000</v>
      </c>
      <c r="S2357">
        <v>2000</v>
      </c>
      <c r="T2357">
        <v>5.6</v>
      </c>
      <c r="U2357">
        <v>1.8</v>
      </c>
      <c r="V2357">
        <v>20007180</v>
      </c>
      <c r="W2357" t="s">
        <v>21</v>
      </c>
    </row>
    <row r="2358" spans="1:23" x14ac:dyDescent="0.3">
      <c r="A2358" t="s">
        <v>3430</v>
      </c>
      <c r="B2358">
        <v>419</v>
      </c>
      <c r="C2358">
        <v>123</v>
      </c>
      <c r="D2358">
        <v>35887263</v>
      </c>
      <c r="E2358" t="s">
        <v>242</v>
      </c>
      <c r="F2358" t="s">
        <v>55</v>
      </c>
      <c r="G2358" t="s">
        <v>44</v>
      </c>
      <c r="L2358" t="s">
        <v>3431</v>
      </c>
      <c r="M2358">
        <v>265507</v>
      </c>
      <c r="N2358">
        <v>388</v>
      </c>
      <c r="O2358" t="s">
        <v>29</v>
      </c>
      <c r="P2358" t="s">
        <v>37</v>
      </c>
      <c r="Q2358" t="s">
        <v>31</v>
      </c>
      <c r="R2358">
        <v>15000000</v>
      </c>
      <c r="S2358">
        <v>2014</v>
      </c>
      <c r="T2358">
        <v>7.7</v>
      </c>
      <c r="U2358">
        <v>2</v>
      </c>
      <c r="V2358">
        <v>20887263</v>
      </c>
      <c r="W2358" t="s">
        <v>21</v>
      </c>
    </row>
    <row r="2359" spans="1:23" x14ac:dyDescent="0.3">
      <c r="A2359" t="s">
        <v>1734</v>
      </c>
      <c r="B2359">
        <v>37</v>
      </c>
      <c r="C2359">
        <v>86</v>
      </c>
      <c r="D2359">
        <v>34308901</v>
      </c>
      <c r="E2359" t="s">
        <v>48</v>
      </c>
      <c r="F2359" t="s">
        <v>56</v>
      </c>
      <c r="L2359" t="s">
        <v>3432</v>
      </c>
      <c r="M2359">
        <v>15939</v>
      </c>
      <c r="N2359">
        <v>87</v>
      </c>
      <c r="O2359" t="s">
        <v>29</v>
      </c>
      <c r="P2359" t="s">
        <v>30</v>
      </c>
      <c r="Q2359" t="s">
        <v>31</v>
      </c>
      <c r="R2359">
        <v>16000000</v>
      </c>
      <c r="S2359">
        <v>2003</v>
      </c>
      <c r="T2359">
        <v>5.0999999999999996</v>
      </c>
      <c r="U2359">
        <v>1.4</v>
      </c>
      <c r="V2359">
        <v>18308901</v>
      </c>
      <c r="W2359" t="s">
        <v>21</v>
      </c>
    </row>
    <row r="2360" spans="1:23" x14ac:dyDescent="0.3">
      <c r="A2360" t="s">
        <v>3433</v>
      </c>
      <c r="B2360">
        <v>78</v>
      </c>
      <c r="C2360">
        <v>120</v>
      </c>
      <c r="D2360">
        <v>33771174</v>
      </c>
      <c r="E2360" t="s">
        <v>48</v>
      </c>
      <c r="F2360" t="s">
        <v>55</v>
      </c>
      <c r="G2360" t="s">
        <v>44</v>
      </c>
      <c r="L2360" t="s">
        <v>3434</v>
      </c>
      <c r="M2360">
        <v>27044</v>
      </c>
      <c r="N2360">
        <v>240</v>
      </c>
      <c r="O2360" t="s">
        <v>29</v>
      </c>
      <c r="P2360" t="s">
        <v>30</v>
      </c>
      <c r="Q2360" t="s">
        <v>31</v>
      </c>
      <c r="R2360">
        <v>15000000</v>
      </c>
      <c r="S2360">
        <v>2000</v>
      </c>
      <c r="T2360">
        <v>6.8</v>
      </c>
      <c r="U2360">
        <v>2</v>
      </c>
      <c r="V2360">
        <v>18771174</v>
      </c>
      <c r="W2360" t="s">
        <v>21</v>
      </c>
    </row>
    <row r="2361" spans="1:23" x14ac:dyDescent="0.3">
      <c r="A2361" t="s">
        <v>2456</v>
      </c>
      <c r="B2361">
        <v>181</v>
      </c>
      <c r="C2361">
        <v>227</v>
      </c>
      <c r="D2361">
        <v>6000000</v>
      </c>
      <c r="E2361" t="s">
        <v>25</v>
      </c>
      <c r="F2361" t="s">
        <v>242</v>
      </c>
      <c r="G2361" t="s">
        <v>55</v>
      </c>
      <c r="H2361" t="s">
        <v>54</v>
      </c>
      <c r="I2361" t="s">
        <v>58</v>
      </c>
      <c r="L2361" t="s">
        <v>3435</v>
      </c>
      <c r="M2361">
        <v>192775</v>
      </c>
      <c r="N2361">
        <v>559</v>
      </c>
      <c r="O2361" t="s">
        <v>29</v>
      </c>
      <c r="P2361" t="s">
        <v>37</v>
      </c>
      <c r="Q2361" t="s">
        <v>52</v>
      </c>
      <c r="R2361">
        <v>15000000</v>
      </c>
      <c r="S2361">
        <v>1962</v>
      </c>
      <c r="T2361">
        <v>8.4</v>
      </c>
      <c r="U2361">
        <v>3.8</v>
      </c>
      <c r="V2361">
        <v>-9000000</v>
      </c>
      <c r="W2361" t="s">
        <v>38</v>
      </c>
    </row>
    <row r="2362" spans="1:23" x14ac:dyDescent="0.3">
      <c r="A2362" t="s">
        <v>3436</v>
      </c>
      <c r="B2362">
        <v>220</v>
      </c>
      <c r="C2362">
        <v>119</v>
      </c>
      <c r="D2362">
        <v>33386128</v>
      </c>
      <c r="E2362" t="s">
        <v>57</v>
      </c>
      <c r="L2362" t="s">
        <v>3437</v>
      </c>
      <c r="M2362">
        <v>36372</v>
      </c>
      <c r="N2362">
        <v>491</v>
      </c>
      <c r="O2362" t="s">
        <v>29</v>
      </c>
      <c r="P2362" t="s">
        <v>30</v>
      </c>
      <c r="Q2362" t="s">
        <v>213</v>
      </c>
      <c r="R2362">
        <v>15000000</v>
      </c>
      <c r="S2362">
        <v>2009</v>
      </c>
      <c r="T2362">
        <v>4.9000000000000004</v>
      </c>
      <c r="U2362">
        <v>2</v>
      </c>
      <c r="V2362">
        <v>18386128</v>
      </c>
      <c r="W2362" t="s">
        <v>21</v>
      </c>
    </row>
    <row r="2363" spans="1:23" x14ac:dyDescent="0.3">
      <c r="A2363" t="s">
        <v>2071</v>
      </c>
      <c r="B2363">
        <v>349</v>
      </c>
      <c r="C2363">
        <v>115</v>
      </c>
      <c r="D2363">
        <v>37877959</v>
      </c>
      <c r="E2363" t="s">
        <v>25</v>
      </c>
      <c r="F2363" t="s">
        <v>242</v>
      </c>
      <c r="G2363" t="s">
        <v>55</v>
      </c>
      <c r="L2363" t="s">
        <v>3438</v>
      </c>
      <c r="M2363">
        <v>86664</v>
      </c>
      <c r="N2363">
        <v>252</v>
      </c>
      <c r="O2363" t="s">
        <v>29</v>
      </c>
      <c r="P2363" t="s">
        <v>30</v>
      </c>
      <c r="Q2363" t="s">
        <v>213</v>
      </c>
      <c r="R2363">
        <v>15000000</v>
      </c>
      <c r="S2363">
        <v>2014</v>
      </c>
      <c r="T2363">
        <v>7.1</v>
      </c>
      <c r="U2363">
        <v>1.9</v>
      </c>
      <c r="V2363">
        <v>22877959</v>
      </c>
      <c r="W2363" t="s">
        <v>21</v>
      </c>
    </row>
    <row r="2364" spans="1:23" x14ac:dyDescent="0.3">
      <c r="A2364" t="s">
        <v>3439</v>
      </c>
      <c r="B2364">
        <v>241</v>
      </c>
      <c r="C2364">
        <v>114</v>
      </c>
      <c r="D2364">
        <v>32721635</v>
      </c>
      <c r="E2364" t="s">
        <v>56</v>
      </c>
      <c r="F2364" t="s">
        <v>57</v>
      </c>
      <c r="G2364" t="s">
        <v>35</v>
      </c>
      <c r="L2364" t="s">
        <v>3440</v>
      </c>
      <c r="M2364">
        <v>67822</v>
      </c>
      <c r="N2364">
        <v>279</v>
      </c>
      <c r="O2364" t="s">
        <v>29</v>
      </c>
      <c r="P2364" t="s">
        <v>30</v>
      </c>
      <c r="Q2364" t="s">
        <v>213</v>
      </c>
      <c r="R2364">
        <v>15000000</v>
      </c>
      <c r="S2364">
        <v>2009</v>
      </c>
      <c r="T2364">
        <v>6.6</v>
      </c>
      <c r="U2364">
        <v>1.9</v>
      </c>
      <c r="V2364">
        <v>17721635</v>
      </c>
      <c r="W2364" t="s">
        <v>21</v>
      </c>
    </row>
    <row r="2365" spans="1:23" x14ac:dyDescent="0.3">
      <c r="A2365" t="s">
        <v>3351</v>
      </c>
      <c r="B2365">
        <v>103</v>
      </c>
      <c r="C2365">
        <v>90</v>
      </c>
      <c r="D2365">
        <v>31585300</v>
      </c>
      <c r="E2365" t="s">
        <v>48</v>
      </c>
      <c r="F2365" t="s">
        <v>44</v>
      </c>
      <c r="L2365" t="s">
        <v>3441</v>
      </c>
      <c r="M2365">
        <v>38248</v>
      </c>
      <c r="N2365">
        <v>250</v>
      </c>
      <c r="O2365" t="s">
        <v>29</v>
      </c>
      <c r="P2365" t="s">
        <v>30</v>
      </c>
      <c r="Q2365" t="s">
        <v>31</v>
      </c>
      <c r="R2365">
        <v>15000000</v>
      </c>
      <c r="S2365">
        <v>2005</v>
      </c>
      <c r="T2365">
        <v>6.1</v>
      </c>
      <c r="U2365">
        <v>1.5</v>
      </c>
      <c r="V2365">
        <v>16585300</v>
      </c>
      <c r="W2365" t="s">
        <v>21</v>
      </c>
    </row>
    <row r="2366" spans="1:23" x14ac:dyDescent="0.3">
      <c r="A2366" t="s">
        <v>3442</v>
      </c>
      <c r="B2366">
        <v>151</v>
      </c>
      <c r="C2366">
        <v>94</v>
      </c>
      <c r="D2366">
        <v>30259652</v>
      </c>
      <c r="E2366" t="s">
        <v>48</v>
      </c>
      <c r="F2366" t="s">
        <v>57</v>
      </c>
      <c r="G2366" t="s">
        <v>35</v>
      </c>
      <c r="L2366" t="s">
        <v>3443</v>
      </c>
      <c r="M2366">
        <v>26905</v>
      </c>
      <c r="N2366">
        <v>614</v>
      </c>
      <c r="O2366" t="s">
        <v>29</v>
      </c>
      <c r="P2366" t="s">
        <v>30</v>
      </c>
      <c r="Q2366" t="s">
        <v>213</v>
      </c>
      <c r="R2366">
        <v>15000000</v>
      </c>
      <c r="S2366">
        <v>2002</v>
      </c>
      <c r="T2366">
        <v>4.0999999999999996</v>
      </c>
      <c r="U2366">
        <v>1.6</v>
      </c>
      <c r="V2366">
        <v>15259652</v>
      </c>
      <c r="W2366" t="s">
        <v>21</v>
      </c>
    </row>
    <row r="2367" spans="1:23" x14ac:dyDescent="0.3">
      <c r="A2367" t="s">
        <v>1056</v>
      </c>
      <c r="B2367">
        <v>185</v>
      </c>
      <c r="C2367">
        <v>98</v>
      </c>
      <c r="D2367">
        <v>30857814</v>
      </c>
      <c r="E2367" t="s">
        <v>25</v>
      </c>
      <c r="F2367" t="s">
        <v>49</v>
      </c>
      <c r="G2367" t="s">
        <v>26</v>
      </c>
      <c r="H2367" t="s">
        <v>44</v>
      </c>
      <c r="L2367" t="s">
        <v>3444</v>
      </c>
      <c r="M2367">
        <v>294163</v>
      </c>
      <c r="N2367">
        <v>718</v>
      </c>
      <c r="O2367" t="s">
        <v>29</v>
      </c>
      <c r="P2367" t="s">
        <v>30</v>
      </c>
      <c r="Q2367" t="s">
        <v>52</v>
      </c>
      <c r="R2367">
        <v>16000000</v>
      </c>
      <c r="S2367">
        <v>1987</v>
      </c>
      <c r="T2367">
        <v>8.1</v>
      </c>
      <c r="U2367">
        <v>1.6</v>
      </c>
      <c r="V2367">
        <v>14857814</v>
      </c>
      <c r="W2367" t="s">
        <v>21</v>
      </c>
    </row>
    <row r="2368" spans="1:23" x14ac:dyDescent="0.3">
      <c r="A2368" t="s">
        <v>3445</v>
      </c>
      <c r="B2368">
        <v>112</v>
      </c>
      <c r="C2368">
        <v>126</v>
      </c>
      <c r="D2368">
        <v>30226144</v>
      </c>
      <c r="E2368" t="s">
        <v>242</v>
      </c>
      <c r="F2368" t="s">
        <v>55</v>
      </c>
      <c r="L2368" t="s">
        <v>3446</v>
      </c>
      <c r="M2368">
        <v>47626</v>
      </c>
      <c r="N2368">
        <v>118</v>
      </c>
      <c r="O2368" t="s">
        <v>29</v>
      </c>
      <c r="P2368" t="s">
        <v>30</v>
      </c>
      <c r="Q2368" t="s">
        <v>31</v>
      </c>
      <c r="R2368">
        <v>15000000</v>
      </c>
      <c r="S2368">
        <v>2007</v>
      </c>
      <c r="T2368">
        <v>7.6</v>
      </c>
      <c r="U2368">
        <v>2.1</v>
      </c>
      <c r="V2368">
        <v>15226144</v>
      </c>
      <c r="W2368" t="s">
        <v>21</v>
      </c>
    </row>
    <row r="2369" spans="1:23" x14ac:dyDescent="0.3">
      <c r="A2369" t="s">
        <v>3447</v>
      </c>
      <c r="B2369">
        <v>676</v>
      </c>
      <c r="C2369">
        <v>100</v>
      </c>
      <c r="D2369">
        <v>35054909</v>
      </c>
      <c r="E2369" t="s">
        <v>56</v>
      </c>
      <c r="F2369" t="s">
        <v>55</v>
      </c>
      <c r="L2369" t="s">
        <v>3448</v>
      </c>
      <c r="M2369">
        <v>431578</v>
      </c>
      <c r="N2369">
        <v>1264</v>
      </c>
      <c r="O2369" t="s">
        <v>29</v>
      </c>
      <c r="P2369" t="s">
        <v>30</v>
      </c>
      <c r="Q2369" t="s">
        <v>213</v>
      </c>
      <c r="R2369">
        <v>15000000</v>
      </c>
      <c r="S2369">
        <v>2011</v>
      </c>
      <c r="T2369">
        <v>7.8</v>
      </c>
      <c r="U2369">
        <v>1.7</v>
      </c>
      <c r="V2369">
        <v>20054909</v>
      </c>
      <c r="W2369" t="s">
        <v>21</v>
      </c>
    </row>
    <row r="2370" spans="1:23" x14ac:dyDescent="0.3">
      <c r="A2370" t="s">
        <v>3449</v>
      </c>
      <c r="B2370">
        <v>74</v>
      </c>
      <c r="C2370">
        <v>89</v>
      </c>
      <c r="D2370">
        <v>29302097</v>
      </c>
      <c r="E2370" t="s">
        <v>48</v>
      </c>
      <c r="F2370" t="s">
        <v>49</v>
      </c>
      <c r="G2370" t="s">
        <v>59</v>
      </c>
      <c r="H2370" t="s">
        <v>44</v>
      </c>
      <c r="L2370" t="s">
        <v>3450</v>
      </c>
      <c r="M2370">
        <v>23408</v>
      </c>
      <c r="N2370">
        <v>105</v>
      </c>
      <c r="O2370" t="s">
        <v>29</v>
      </c>
      <c r="P2370" t="s">
        <v>244</v>
      </c>
      <c r="Q2370" t="s">
        <v>52</v>
      </c>
      <c r="R2370">
        <v>15000000</v>
      </c>
      <c r="S2370">
        <v>2004</v>
      </c>
      <c r="T2370">
        <v>4.5999999999999996</v>
      </c>
      <c r="U2370">
        <v>1.5</v>
      </c>
      <c r="V2370">
        <v>14302097</v>
      </c>
      <c r="W2370" t="s">
        <v>21</v>
      </c>
    </row>
    <row r="2371" spans="1:23" x14ac:dyDescent="0.3">
      <c r="A2371" t="s">
        <v>3190</v>
      </c>
      <c r="B2371">
        <v>65</v>
      </c>
      <c r="C2371">
        <v>111</v>
      </c>
      <c r="D2371">
        <v>29106737</v>
      </c>
      <c r="E2371" t="s">
        <v>48</v>
      </c>
      <c r="F2371" t="s">
        <v>55</v>
      </c>
      <c r="G2371" t="s">
        <v>44</v>
      </c>
      <c r="L2371" t="s">
        <v>3451</v>
      </c>
      <c r="M2371">
        <v>15582</v>
      </c>
      <c r="N2371">
        <v>132</v>
      </c>
      <c r="O2371" t="s">
        <v>29</v>
      </c>
      <c r="P2371" t="s">
        <v>30</v>
      </c>
      <c r="Q2371" t="s">
        <v>213</v>
      </c>
      <c r="R2371">
        <v>15000000</v>
      </c>
      <c r="S2371">
        <v>1998</v>
      </c>
      <c r="T2371">
        <v>6</v>
      </c>
      <c r="U2371">
        <v>1.8</v>
      </c>
      <c r="V2371">
        <v>14106737</v>
      </c>
      <c r="W2371" t="s">
        <v>21</v>
      </c>
    </row>
    <row r="2372" spans="1:23" x14ac:dyDescent="0.3">
      <c r="A2372" t="s">
        <v>3452</v>
      </c>
      <c r="B2372">
        <v>274</v>
      </c>
      <c r="C2372">
        <v>100</v>
      </c>
      <c r="D2372">
        <v>28637507</v>
      </c>
      <c r="E2372" t="s">
        <v>55</v>
      </c>
      <c r="F2372" t="s">
        <v>57</v>
      </c>
      <c r="G2372" t="s">
        <v>27</v>
      </c>
      <c r="L2372" t="s">
        <v>3453</v>
      </c>
      <c r="M2372">
        <v>212167</v>
      </c>
      <c r="N2372">
        <v>713</v>
      </c>
      <c r="O2372" t="s">
        <v>29</v>
      </c>
      <c r="P2372" t="s">
        <v>37</v>
      </c>
      <c r="Q2372" t="s">
        <v>213</v>
      </c>
      <c r="R2372">
        <v>15000000</v>
      </c>
      <c r="S2372">
        <v>2007</v>
      </c>
      <c r="T2372">
        <v>7</v>
      </c>
      <c r="U2372">
        <v>1.7</v>
      </c>
      <c r="V2372">
        <v>13637507</v>
      </c>
      <c r="W2372" t="s">
        <v>21</v>
      </c>
    </row>
    <row r="2373" spans="1:23" x14ac:dyDescent="0.3">
      <c r="A2373" t="s">
        <v>1560</v>
      </c>
      <c r="B2373">
        <v>50</v>
      </c>
      <c r="C2373">
        <v>115</v>
      </c>
      <c r="D2373">
        <v>30127963</v>
      </c>
      <c r="E2373" t="s">
        <v>55</v>
      </c>
      <c r="F2373" t="s">
        <v>49</v>
      </c>
      <c r="G2373" t="s">
        <v>61</v>
      </c>
      <c r="L2373" t="s">
        <v>3454</v>
      </c>
      <c r="M2373">
        <v>12596</v>
      </c>
      <c r="N2373">
        <v>64</v>
      </c>
      <c r="O2373" t="s">
        <v>29</v>
      </c>
      <c r="P2373" t="s">
        <v>30</v>
      </c>
      <c r="Q2373" t="s">
        <v>52</v>
      </c>
      <c r="R2373">
        <v>15000000</v>
      </c>
      <c r="S2373">
        <v>2014</v>
      </c>
      <c r="T2373">
        <v>6.7</v>
      </c>
      <c r="U2373">
        <v>1.9</v>
      </c>
      <c r="V2373">
        <v>15127963</v>
      </c>
      <c r="W2373" t="s">
        <v>21</v>
      </c>
    </row>
    <row r="2374" spans="1:23" x14ac:dyDescent="0.3">
      <c r="A2374" t="s">
        <v>1250</v>
      </c>
      <c r="B2374">
        <v>96</v>
      </c>
      <c r="C2374">
        <v>106</v>
      </c>
      <c r="D2374">
        <v>32645546</v>
      </c>
      <c r="E2374" t="s">
        <v>48</v>
      </c>
      <c r="F2374" t="s">
        <v>55</v>
      </c>
      <c r="G2374" t="s">
        <v>49</v>
      </c>
      <c r="L2374" t="s">
        <v>3455</v>
      </c>
      <c r="M2374">
        <v>8427</v>
      </c>
      <c r="N2374">
        <v>88</v>
      </c>
      <c r="O2374" t="s">
        <v>29</v>
      </c>
      <c r="P2374" t="s">
        <v>30</v>
      </c>
      <c r="Q2374" t="s">
        <v>52</v>
      </c>
      <c r="R2374">
        <v>14000000</v>
      </c>
      <c r="S2374">
        <v>2005</v>
      </c>
      <c r="T2374">
        <v>6.4</v>
      </c>
      <c r="U2374">
        <v>1.8</v>
      </c>
      <c r="V2374">
        <v>18645546</v>
      </c>
      <c r="W2374" t="s">
        <v>21</v>
      </c>
    </row>
    <row r="2375" spans="1:23" x14ac:dyDescent="0.3">
      <c r="A2375" t="s">
        <v>3456</v>
      </c>
      <c r="B2375">
        <v>68</v>
      </c>
      <c r="C2375">
        <v>124</v>
      </c>
      <c r="D2375">
        <v>27441122</v>
      </c>
      <c r="E2375" t="s">
        <v>55</v>
      </c>
      <c r="F2375" t="s">
        <v>44</v>
      </c>
      <c r="G2375" t="s">
        <v>61</v>
      </c>
      <c r="L2375" t="s">
        <v>3457</v>
      </c>
      <c r="M2375">
        <v>14322</v>
      </c>
      <c r="N2375">
        <v>116</v>
      </c>
      <c r="O2375" t="s">
        <v>29</v>
      </c>
      <c r="P2375" t="s">
        <v>30</v>
      </c>
      <c r="Q2375" t="s">
        <v>31</v>
      </c>
      <c r="R2375">
        <v>15000000</v>
      </c>
      <c r="S2375">
        <v>2000</v>
      </c>
      <c r="T2375">
        <v>7.2</v>
      </c>
      <c r="U2375">
        <v>2.1</v>
      </c>
      <c r="V2375">
        <v>12441122</v>
      </c>
      <c r="W2375" t="s">
        <v>21</v>
      </c>
    </row>
    <row r="2376" spans="1:23" x14ac:dyDescent="0.3">
      <c r="A2376" t="s">
        <v>1495</v>
      </c>
      <c r="B2376">
        <v>111</v>
      </c>
      <c r="C2376">
        <v>107</v>
      </c>
      <c r="D2376">
        <v>28014536</v>
      </c>
      <c r="E2376" t="s">
        <v>24</v>
      </c>
      <c r="F2376" t="s">
        <v>48</v>
      </c>
      <c r="G2376" t="s">
        <v>56</v>
      </c>
      <c r="H2376" t="s">
        <v>44</v>
      </c>
      <c r="I2376" t="s">
        <v>35</v>
      </c>
      <c r="L2376" t="s">
        <v>3458</v>
      </c>
      <c r="M2376">
        <v>73347</v>
      </c>
      <c r="N2376">
        <v>296</v>
      </c>
      <c r="O2376" t="s">
        <v>29</v>
      </c>
      <c r="P2376" t="s">
        <v>30</v>
      </c>
      <c r="Q2376" t="s">
        <v>213</v>
      </c>
      <c r="R2376">
        <v>15000000</v>
      </c>
      <c r="S2376">
        <v>1997</v>
      </c>
      <c r="T2376">
        <v>7.4</v>
      </c>
      <c r="U2376">
        <v>1.8</v>
      </c>
      <c r="V2376">
        <v>13014536</v>
      </c>
      <c r="W2376" t="s">
        <v>21</v>
      </c>
    </row>
    <row r="2377" spans="1:23" x14ac:dyDescent="0.3">
      <c r="A2377" t="s">
        <v>3459</v>
      </c>
      <c r="B2377">
        <v>128</v>
      </c>
      <c r="C2377">
        <v>99</v>
      </c>
      <c r="D2377">
        <v>33860010</v>
      </c>
      <c r="E2377" t="s">
        <v>48</v>
      </c>
      <c r="F2377" t="s">
        <v>44</v>
      </c>
      <c r="L2377" t="s">
        <v>3460</v>
      </c>
      <c r="M2377">
        <v>33088</v>
      </c>
      <c r="N2377">
        <v>143</v>
      </c>
      <c r="O2377" t="s">
        <v>29</v>
      </c>
      <c r="P2377" t="s">
        <v>30</v>
      </c>
      <c r="Q2377" t="s">
        <v>31</v>
      </c>
      <c r="R2377">
        <v>15000000</v>
      </c>
      <c r="S2377">
        <v>2009</v>
      </c>
      <c r="T2377">
        <v>4.8</v>
      </c>
      <c r="U2377">
        <v>1.6</v>
      </c>
      <c r="V2377">
        <v>18860010</v>
      </c>
      <c r="W2377" t="s">
        <v>21</v>
      </c>
    </row>
    <row r="2378" spans="1:23" x14ac:dyDescent="0.3">
      <c r="A2378" t="s">
        <v>3461</v>
      </c>
      <c r="B2378">
        <v>160</v>
      </c>
      <c r="C2378">
        <v>90</v>
      </c>
      <c r="D2378">
        <v>26421314</v>
      </c>
      <c r="E2378" t="s">
        <v>25</v>
      </c>
      <c r="F2378" t="s">
        <v>26</v>
      </c>
      <c r="G2378" t="s">
        <v>57</v>
      </c>
      <c r="H2378" t="s">
        <v>60</v>
      </c>
      <c r="I2378" t="s">
        <v>35</v>
      </c>
      <c r="L2378" t="s">
        <v>3462</v>
      </c>
      <c r="M2378">
        <v>28964</v>
      </c>
      <c r="N2378">
        <v>457</v>
      </c>
      <c r="O2378" t="s">
        <v>29</v>
      </c>
      <c r="P2378" t="s">
        <v>30</v>
      </c>
      <c r="Q2378" t="s">
        <v>213</v>
      </c>
      <c r="R2378">
        <v>15000000</v>
      </c>
      <c r="S2378">
        <v>2000</v>
      </c>
      <c r="T2378">
        <v>4</v>
      </c>
      <c r="U2378">
        <v>1.5</v>
      </c>
      <c r="V2378">
        <v>11421314</v>
      </c>
      <c r="W2378" t="s">
        <v>21</v>
      </c>
    </row>
    <row r="2379" spans="1:23" x14ac:dyDescent="0.3">
      <c r="A2379" t="s">
        <v>2958</v>
      </c>
      <c r="B2379">
        <v>93</v>
      </c>
      <c r="C2379">
        <v>101</v>
      </c>
      <c r="D2379">
        <v>24881000</v>
      </c>
      <c r="E2379" t="s">
        <v>55</v>
      </c>
      <c r="F2379" t="s">
        <v>26</v>
      </c>
      <c r="G2379" t="s">
        <v>57</v>
      </c>
      <c r="H2379" t="s">
        <v>35</v>
      </c>
      <c r="L2379" t="s">
        <v>3463</v>
      </c>
      <c r="M2379">
        <v>57140</v>
      </c>
      <c r="N2379">
        <v>195</v>
      </c>
      <c r="O2379" t="s">
        <v>29</v>
      </c>
      <c r="P2379" t="s">
        <v>30</v>
      </c>
      <c r="Q2379" t="s">
        <v>213</v>
      </c>
      <c r="R2379">
        <v>15000000</v>
      </c>
      <c r="S2379">
        <v>1996</v>
      </c>
      <c r="T2379">
        <v>6.2</v>
      </c>
      <c r="U2379">
        <v>1.7</v>
      </c>
      <c r="V2379">
        <v>9881000</v>
      </c>
      <c r="W2379" t="s">
        <v>21</v>
      </c>
    </row>
    <row r="2380" spans="1:23" x14ac:dyDescent="0.3">
      <c r="A2380" t="s">
        <v>2246</v>
      </c>
      <c r="B2380">
        <v>278</v>
      </c>
      <c r="C2380">
        <v>119</v>
      </c>
      <c r="D2380">
        <v>23089926</v>
      </c>
      <c r="E2380" t="s">
        <v>55</v>
      </c>
      <c r="F2380" t="s">
        <v>44</v>
      </c>
      <c r="G2380" t="s">
        <v>35</v>
      </c>
      <c r="L2380" t="s">
        <v>3464</v>
      </c>
      <c r="M2380">
        <v>166269</v>
      </c>
      <c r="N2380">
        <v>735</v>
      </c>
      <c r="O2380" t="s">
        <v>29</v>
      </c>
      <c r="P2380" t="s">
        <v>37</v>
      </c>
      <c r="Q2380" t="s">
        <v>213</v>
      </c>
      <c r="R2380">
        <v>15000000</v>
      </c>
      <c r="S2380">
        <v>2005</v>
      </c>
      <c r="T2380">
        <v>7.7</v>
      </c>
      <c r="U2380">
        <v>2</v>
      </c>
      <c r="V2380">
        <v>8089926</v>
      </c>
      <c r="W2380" t="s">
        <v>21</v>
      </c>
    </row>
    <row r="2381" spans="1:23" x14ac:dyDescent="0.3">
      <c r="A2381" t="s">
        <v>3465</v>
      </c>
      <c r="B2381">
        <v>81</v>
      </c>
      <c r="C2381">
        <v>103</v>
      </c>
      <c r="D2381">
        <v>26161406</v>
      </c>
      <c r="E2381" t="s">
        <v>25</v>
      </c>
      <c r="F2381" t="s">
        <v>48</v>
      </c>
      <c r="G2381" t="s">
        <v>49</v>
      </c>
      <c r="H2381" t="s">
        <v>26</v>
      </c>
      <c r="L2381" t="s">
        <v>3466</v>
      </c>
      <c r="M2381">
        <v>13874</v>
      </c>
      <c r="N2381">
        <v>52</v>
      </c>
      <c r="O2381" t="s">
        <v>29</v>
      </c>
      <c r="P2381" t="s">
        <v>30</v>
      </c>
      <c r="Q2381" t="s">
        <v>118</v>
      </c>
      <c r="R2381">
        <v>15000000</v>
      </c>
      <c r="S2381">
        <v>2010</v>
      </c>
      <c r="T2381">
        <v>6.7</v>
      </c>
      <c r="U2381">
        <v>1.7</v>
      </c>
      <c r="V2381">
        <v>11161406</v>
      </c>
      <c r="W2381" t="s">
        <v>21</v>
      </c>
    </row>
    <row r="2382" spans="1:23" x14ac:dyDescent="0.3">
      <c r="A2382" t="s">
        <v>3368</v>
      </c>
      <c r="B2382">
        <v>58</v>
      </c>
      <c r="C2382">
        <v>134</v>
      </c>
      <c r="D2382">
        <v>22954968</v>
      </c>
      <c r="E2382" t="s">
        <v>55</v>
      </c>
      <c r="F2382" t="s">
        <v>44</v>
      </c>
      <c r="L2382" t="s">
        <v>3467</v>
      </c>
      <c r="M2382">
        <v>45703</v>
      </c>
      <c r="N2382">
        <v>156</v>
      </c>
      <c r="O2382" t="s">
        <v>29</v>
      </c>
      <c r="P2382" t="s">
        <v>37</v>
      </c>
      <c r="Q2382" t="s">
        <v>52</v>
      </c>
      <c r="R2382">
        <v>11500000</v>
      </c>
      <c r="S2382">
        <v>1993</v>
      </c>
      <c r="T2382">
        <v>7.9</v>
      </c>
      <c r="U2382">
        <v>2.2000000000000002</v>
      </c>
      <c r="V2382">
        <v>11454968</v>
      </c>
      <c r="W2382" t="s">
        <v>21</v>
      </c>
    </row>
    <row r="2383" spans="1:23" x14ac:dyDescent="0.3">
      <c r="A2383" t="s">
        <v>1919</v>
      </c>
      <c r="B2383">
        <v>153</v>
      </c>
      <c r="C2383">
        <v>155</v>
      </c>
      <c r="D2383">
        <v>26384919</v>
      </c>
      <c r="E2383" t="s">
        <v>55</v>
      </c>
      <c r="L2383" t="s">
        <v>3468</v>
      </c>
      <c r="M2383">
        <v>189032</v>
      </c>
      <c r="N2383">
        <v>560</v>
      </c>
      <c r="O2383" t="s">
        <v>29</v>
      </c>
      <c r="P2383" t="s">
        <v>30</v>
      </c>
      <c r="Q2383" t="s">
        <v>213</v>
      </c>
      <c r="R2383">
        <v>15000000</v>
      </c>
      <c r="S2383">
        <v>1997</v>
      </c>
      <c r="T2383">
        <v>7.9</v>
      </c>
      <c r="U2383">
        <v>2.6</v>
      </c>
      <c r="V2383">
        <v>11384919</v>
      </c>
      <c r="W2383" t="s">
        <v>21</v>
      </c>
    </row>
    <row r="2384" spans="1:23" x14ac:dyDescent="0.3">
      <c r="A2384" t="s">
        <v>3277</v>
      </c>
      <c r="B2384">
        <v>25</v>
      </c>
      <c r="C2384">
        <v>94</v>
      </c>
      <c r="D2384">
        <v>22189039</v>
      </c>
      <c r="E2384" t="s">
        <v>24</v>
      </c>
      <c r="F2384" t="s">
        <v>56</v>
      </c>
      <c r="G2384" t="s">
        <v>55</v>
      </c>
      <c r="H2384" t="s">
        <v>44</v>
      </c>
      <c r="I2384" t="s">
        <v>35</v>
      </c>
      <c r="L2384" t="s">
        <v>3469</v>
      </c>
      <c r="M2384">
        <v>17074</v>
      </c>
      <c r="N2384">
        <v>55</v>
      </c>
      <c r="O2384" t="s">
        <v>29</v>
      </c>
      <c r="P2384" t="s">
        <v>30</v>
      </c>
      <c r="Q2384" t="s">
        <v>213</v>
      </c>
      <c r="R2384">
        <v>15000000</v>
      </c>
      <c r="S2384">
        <v>1993</v>
      </c>
      <c r="T2384">
        <v>5.5</v>
      </c>
      <c r="U2384">
        <v>1.6</v>
      </c>
      <c r="V2384">
        <v>7189039</v>
      </c>
      <c r="W2384" t="s">
        <v>21</v>
      </c>
    </row>
    <row r="2385" spans="1:23" x14ac:dyDescent="0.3">
      <c r="A2385" t="s">
        <v>3470</v>
      </c>
      <c r="B2385">
        <v>46</v>
      </c>
      <c r="C2385">
        <v>95</v>
      </c>
      <c r="D2385">
        <v>20998709</v>
      </c>
      <c r="E2385" t="s">
        <v>25</v>
      </c>
      <c r="F2385" t="s">
        <v>55</v>
      </c>
      <c r="G2385" t="s">
        <v>49</v>
      </c>
      <c r="L2385" t="s">
        <v>3471</v>
      </c>
      <c r="M2385">
        <v>6095</v>
      </c>
      <c r="N2385">
        <v>76</v>
      </c>
      <c r="O2385" t="s">
        <v>29</v>
      </c>
      <c r="P2385" t="s">
        <v>30</v>
      </c>
      <c r="Q2385" t="s">
        <v>52</v>
      </c>
      <c r="R2385">
        <v>15000000</v>
      </c>
      <c r="S2385">
        <v>2006</v>
      </c>
      <c r="T2385">
        <v>6.2</v>
      </c>
      <c r="U2385">
        <v>1.6</v>
      </c>
      <c r="V2385">
        <v>5998709</v>
      </c>
      <c r="W2385" t="s">
        <v>21</v>
      </c>
    </row>
    <row r="2386" spans="1:23" x14ac:dyDescent="0.3">
      <c r="A2386" t="s">
        <v>3472</v>
      </c>
      <c r="B2386">
        <v>161</v>
      </c>
      <c r="C2386">
        <v>89</v>
      </c>
      <c r="D2386">
        <v>20801344</v>
      </c>
      <c r="E2386" t="s">
        <v>57</v>
      </c>
      <c r="L2386" t="s">
        <v>3473</v>
      </c>
      <c r="M2386">
        <v>49721</v>
      </c>
      <c r="N2386">
        <v>211</v>
      </c>
      <c r="O2386" t="s">
        <v>29</v>
      </c>
      <c r="P2386" t="s">
        <v>30</v>
      </c>
      <c r="Q2386" t="s">
        <v>213</v>
      </c>
      <c r="R2386">
        <v>15000000</v>
      </c>
      <c r="S2386">
        <v>2007</v>
      </c>
      <c r="T2386">
        <v>5.0999999999999996</v>
      </c>
      <c r="U2386">
        <v>1.5</v>
      </c>
      <c r="V2386">
        <v>5801344</v>
      </c>
      <c r="W2386" t="s">
        <v>21</v>
      </c>
    </row>
    <row r="2387" spans="1:23" x14ac:dyDescent="0.3">
      <c r="A2387" t="s">
        <v>3474</v>
      </c>
      <c r="B2387">
        <v>108</v>
      </c>
      <c r="C2387">
        <v>97</v>
      </c>
      <c r="D2387">
        <v>21468807</v>
      </c>
      <c r="E2387" t="s">
        <v>57</v>
      </c>
      <c r="F2387" t="s">
        <v>60</v>
      </c>
      <c r="G2387" t="s">
        <v>35</v>
      </c>
      <c r="L2387" t="s">
        <v>3475</v>
      </c>
      <c r="M2387">
        <v>13048</v>
      </c>
      <c r="N2387">
        <v>227</v>
      </c>
      <c r="O2387" t="s">
        <v>29</v>
      </c>
      <c r="P2387" t="s">
        <v>30</v>
      </c>
      <c r="Q2387" t="s">
        <v>213</v>
      </c>
      <c r="R2387">
        <v>14000000</v>
      </c>
      <c r="S2387">
        <v>2000</v>
      </c>
      <c r="T2387">
        <v>4.0999999999999996</v>
      </c>
      <c r="U2387">
        <v>1.6</v>
      </c>
      <c r="V2387">
        <v>7468807</v>
      </c>
      <c r="W2387" t="s">
        <v>21</v>
      </c>
    </row>
    <row r="2388" spans="1:23" x14ac:dyDescent="0.3">
      <c r="A2388" t="s">
        <v>1101</v>
      </c>
      <c r="B2388">
        <v>69</v>
      </c>
      <c r="C2388">
        <v>90</v>
      </c>
      <c r="D2388">
        <v>19158074</v>
      </c>
      <c r="E2388" t="s">
        <v>55</v>
      </c>
      <c r="F2388" t="s">
        <v>49</v>
      </c>
      <c r="G2388" t="s">
        <v>26</v>
      </c>
      <c r="H2388" t="s">
        <v>44</v>
      </c>
      <c r="L2388" t="s">
        <v>3476</v>
      </c>
      <c r="M2388">
        <v>17983</v>
      </c>
      <c r="N2388">
        <v>127</v>
      </c>
      <c r="O2388" t="s">
        <v>29</v>
      </c>
      <c r="P2388" t="s">
        <v>30</v>
      </c>
      <c r="Q2388" t="s">
        <v>52</v>
      </c>
      <c r="R2388">
        <v>15000000</v>
      </c>
      <c r="S2388">
        <v>2002</v>
      </c>
      <c r="T2388">
        <v>6.7</v>
      </c>
      <c r="U2388">
        <v>1.5</v>
      </c>
      <c r="V2388">
        <v>4158074</v>
      </c>
      <c r="W2388" t="s">
        <v>21</v>
      </c>
    </row>
    <row r="2389" spans="1:23" x14ac:dyDescent="0.3">
      <c r="A2389" t="s">
        <v>3477</v>
      </c>
      <c r="B2389">
        <v>78</v>
      </c>
      <c r="C2389">
        <v>92</v>
      </c>
      <c r="D2389">
        <v>18843314</v>
      </c>
      <c r="E2389" t="s">
        <v>24</v>
      </c>
      <c r="F2389" t="s">
        <v>55</v>
      </c>
      <c r="G2389" t="s">
        <v>35</v>
      </c>
      <c r="L2389" t="s">
        <v>3478</v>
      </c>
      <c r="M2389">
        <v>27486</v>
      </c>
      <c r="N2389">
        <v>284</v>
      </c>
      <c r="O2389" t="s">
        <v>29</v>
      </c>
      <c r="P2389" t="s">
        <v>30</v>
      </c>
      <c r="Q2389" t="s">
        <v>31</v>
      </c>
      <c r="R2389">
        <v>20000000</v>
      </c>
      <c r="S2389">
        <v>2006</v>
      </c>
      <c r="T2389">
        <v>4.7</v>
      </c>
      <c r="U2389">
        <v>1.5</v>
      </c>
      <c r="V2389">
        <v>-1156686</v>
      </c>
      <c r="W2389" t="s">
        <v>38</v>
      </c>
    </row>
    <row r="2390" spans="1:23" x14ac:dyDescent="0.3">
      <c r="A2390" t="s">
        <v>3479</v>
      </c>
      <c r="B2390">
        <v>129</v>
      </c>
      <c r="C2390">
        <v>100</v>
      </c>
      <c r="D2390">
        <v>20566327</v>
      </c>
      <c r="E2390" t="s">
        <v>24</v>
      </c>
      <c r="F2390" t="s">
        <v>48</v>
      </c>
      <c r="L2390" t="s">
        <v>3480</v>
      </c>
      <c r="M2390">
        <v>15385</v>
      </c>
      <c r="N2390">
        <v>84</v>
      </c>
      <c r="O2390" t="s">
        <v>29</v>
      </c>
      <c r="P2390" t="s">
        <v>30</v>
      </c>
      <c r="Q2390" t="s">
        <v>213</v>
      </c>
      <c r="R2390">
        <v>15000000</v>
      </c>
      <c r="S2390">
        <v>2016</v>
      </c>
      <c r="T2390">
        <v>6.4</v>
      </c>
      <c r="U2390">
        <v>1.7</v>
      </c>
      <c r="V2390">
        <v>5566327</v>
      </c>
      <c r="W2390" t="s">
        <v>21</v>
      </c>
    </row>
    <row r="2391" spans="1:23" x14ac:dyDescent="0.3">
      <c r="A2391" t="s">
        <v>2979</v>
      </c>
      <c r="B2391">
        <v>135</v>
      </c>
      <c r="C2391">
        <v>117</v>
      </c>
      <c r="D2391">
        <v>20218921</v>
      </c>
      <c r="E2391" t="s">
        <v>55</v>
      </c>
      <c r="F2391" t="s">
        <v>59</v>
      </c>
      <c r="L2391" t="s">
        <v>3481</v>
      </c>
      <c r="M2391">
        <v>14814</v>
      </c>
      <c r="N2391">
        <v>114</v>
      </c>
      <c r="O2391" t="s">
        <v>29</v>
      </c>
      <c r="P2391" t="s">
        <v>3482</v>
      </c>
      <c r="Q2391" t="s">
        <v>31</v>
      </c>
      <c r="R2391">
        <v>15000000</v>
      </c>
      <c r="S2391">
        <v>2010</v>
      </c>
      <c r="T2391">
        <v>6.3</v>
      </c>
      <c r="U2391">
        <v>2</v>
      </c>
      <c r="V2391">
        <v>5218921</v>
      </c>
      <c r="W2391" t="s">
        <v>21</v>
      </c>
    </row>
    <row r="2392" spans="1:23" x14ac:dyDescent="0.3">
      <c r="A2392" t="s">
        <v>3483</v>
      </c>
      <c r="B2392">
        <v>96</v>
      </c>
      <c r="C2392">
        <v>84</v>
      </c>
      <c r="D2392">
        <v>17411331</v>
      </c>
      <c r="E2392" t="s">
        <v>57</v>
      </c>
      <c r="F2392" t="s">
        <v>60</v>
      </c>
      <c r="G2392" t="s">
        <v>27</v>
      </c>
      <c r="H2392" t="s">
        <v>35</v>
      </c>
      <c r="L2392" t="s">
        <v>3484</v>
      </c>
      <c r="M2392">
        <v>17328</v>
      </c>
      <c r="N2392">
        <v>237</v>
      </c>
      <c r="O2392" t="s">
        <v>29</v>
      </c>
      <c r="P2392" t="s">
        <v>143</v>
      </c>
      <c r="Q2392" t="s">
        <v>213</v>
      </c>
      <c r="R2392">
        <v>15000000</v>
      </c>
      <c r="S2392">
        <v>1998</v>
      </c>
      <c r="T2392">
        <v>5.5</v>
      </c>
      <c r="U2392">
        <v>1.4</v>
      </c>
      <c r="V2392">
        <v>2411331</v>
      </c>
      <c r="W2392" t="s">
        <v>21</v>
      </c>
    </row>
    <row r="2393" spans="1:23" x14ac:dyDescent="0.3">
      <c r="A2393" t="s">
        <v>3485</v>
      </c>
      <c r="B2393">
        <v>417</v>
      </c>
      <c r="C2393">
        <v>140</v>
      </c>
      <c r="D2393">
        <v>21383298</v>
      </c>
      <c r="E2393" t="s">
        <v>56</v>
      </c>
      <c r="F2393" t="s">
        <v>55</v>
      </c>
      <c r="G2393" t="s">
        <v>35</v>
      </c>
      <c r="L2393" t="s">
        <v>3486</v>
      </c>
      <c r="M2393">
        <v>187170</v>
      </c>
      <c r="N2393">
        <v>376</v>
      </c>
      <c r="O2393" t="s">
        <v>29</v>
      </c>
      <c r="P2393" t="s">
        <v>30</v>
      </c>
      <c r="Q2393" t="s">
        <v>213</v>
      </c>
      <c r="R2393">
        <v>15000000</v>
      </c>
      <c r="S2393">
        <v>2012</v>
      </c>
      <c r="T2393">
        <v>7.3</v>
      </c>
      <c r="U2393">
        <v>2.2999999999999998</v>
      </c>
      <c r="V2393">
        <v>6383298</v>
      </c>
      <c r="W2393" t="s">
        <v>21</v>
      </c>
    </row>
    <row r="2394" spans="1:23" x14ac:dyDescent="0.3">
      <c r="A2394" t="s">
        <v>435</v>
      </c>
      <c r="B2394">
        <v>172</v>
      </c>
      <c r="C2394">
        <v>108</v>
      </c>
      <c r="D2394">
        <v>24984868</v>
      </c>
      <c r="E2394" t="s">
        <v>24</v>
      </c>
      <c r="F2394" t="s">
        <v>56</v>
      </c>
      <c r="G2394" t="s">
        <v>35</v>
      </c>
      <c r="L2394" t="s">
        <v>3487</v>
      </c>
      <c r="M2394">
        <v>50056</v>
      </c>
      <c r="N2394">
        <v>152</v>
      </c>
      <c r="O2394" t="s">
        <v>29</v>
      </c>
      <c r="P2394" t="s">
        <v>30</v>
      </c>
      <c r="Q2394" t="s">
        <v>213</v>
      </c>
      <c r="R2394">
        <v>15000000</v>
      </c>
      <c r="S2394">
        <v>2014</v>
      </c>
      <c r="T2394">
        <v>6.3</v>
      </c>
      <c r="U2394">
        <v>1.8</v>
      </c>
      <c r="V2394">
        <v>9984868</v>
      </c>
      <c r="W2394" t="s">
        <v>21</v>
      </c>
    </row>
    <row r="2395" spans="1:23" x14ac:dyDescent="0.3">
      <c r="A2395" t="s">
        <v>3488</v>
      </c>
      <c r="B2395">
        <v>88</v>
      </c>
      <c r="C2395">
        <v>109</v>
      </c>
      <c r="D2395">
        <v>16459004</v>
      </c>
      <c r="E2395" t="s">
        <v>55</v>
      </c>
      <c r="F2395" t="s">
        <v>60</v>
      </c>
      <c r="G2395" t="s">
        <v>35</v>
      </c>
      <c r="L2395" t="s">
        <v>3489</v>
      </c>
      <c r="M2395">
        <v>13320</v>
      </c>
      <c r="N2395">
        <v>415</v>
      </c>
      <c r="O2395" t="s">
        <v>29</v>
      </c>
      <c r="P2395" t="s">
        <v>115</v>
      </c>
      <c r="Q2395" t="s">
        <v>213</v>
      </c>
      <c r="R2395">
        <v>15000000</v>
      </c>
      <c r="S2395">
        <v>1999</v>
      </c>
      <c r="T2395">
        <v>4.9000000000000004</v>
      </c>
      <c r="U2395">
        <v>1.8</v>
      </c>
      <c r="V2395">
        <v>1459004</v>
      </c>
      <c r="W2395" t="s">
        <v>21</v>
      </c>
    </row>
    <row r="2396" spans="1:23" x14ac:dyDescent="0.3">
      <c r="A2396" t="s">
        <v>638</v>
      </c>
      <c r="B2396">
        <v>388</v>
      </c>
      <c r="C2396">
        <v>131</v>
      </c>
      <c r="D2396">
        <v>15700000</v>
      </c>
      <c r="E2396" t="s">
        <v>55</v>
      </c>
      <c r="F2396" t="s">
        <v>54</v>
      </c>
      <c r="G2396" t="s">
        <v>35</v>
      </c>
      <c r="H2396" t="s">
        <v>58</v>
      </c>
      <c r="L2396" t="s">
        <v>3490</v>
      </c>
      <c r="M2396">
        <v>332065</v>
      </c>
      <c r="N2396">
        <v>876</v>
      </c>
      <c r="O2396" t="s">
        <v>29</v>
      </c>
      <c r="P2396" t="s">
        <v>30</v>
      </c>
      <c r="Q2396" t="s">
        <v>213</v>
      </c>
      <c r="R2396">
        <v>15000000</v>
      </c>
      <c r="S2396">
        <v>2008</v>
      </c>
      <c r="T2396">
        <v>7.6</v>
      </c>
      <c r="U2396">
        <v>2.2000000000000002</v>
      </c>
      <c r="V2396">
        <v>700000</v>
      </c>
      <c r="W2396" t="s">
        <v>21</v>
      </c>
    </row>
    <row r="2397" spans="1:23" x14ac:dyDescent="0.3">
      <c r="A2397" t="s">
        <v>3491</v>
      </c>
      <c r="B2397">
        <v>45</v>
      </c>
      <c r="C2397">
        <v>114</v>
      </c>
      <c r="D2397">
        <v>15100000</v>
      </c>
      <c r="E2397" t="s">
        <v>24</v>
      </c>
      <c r="F2397" t="s">
        <v>57</v>
      </c>
      <c r="G2397" t="s">
        <v>27</v>
      </c>
      <c r="H2397" t="s">
        <v>35</v>
      </c>
      <c r="L2397" t="s">
        <v>3492</v>
      </c>
      <c r="M2397">
        <v>22797</v>
      </c>
      <c r="N2397">
        <v>96</v>
      </c>
      <c r="O2397" t="s">
        <v>29</v>
      </c>
      <c r="P2397" t="s">
        <v>30</v>
      </c>
      <c r="Q2397" t="s">
        <v>213</v>
      </c>
      <c r="R2397">
        <v>15000000</v>
      </c>
      <c r="S2397">
        <v>1984</v>
      </c>
      <c r="T2397">
        <v>6</v>
      </c>
      <c r="U2397">
        <v>1.9</v>
      </c>
      <c r="V2397">
        <v>100000</v>
      </c>
      <c r="W2397" t="s">
        <v>21</v>
      </c>
    </row>
    <row r="2398" spans="1:23" x14ac:dyDescent="0.3">
      <c r="A2398" t="s">
        <v>2376</v>
      </c>
      <c r="B2398">
        <v>414</v>
      </c>
      <c r="C2398">
        <v>97</v>
      </c>
      <c r="D2398">
        <v>14938570</v>
      </c>
      <c r="E2398" t="s">
        <v>56</v>
      </c>
      <c r="F2398" t="s">
        <v>35</v>
      </c>
      <c r="L2398" t="s">
        <v>3493</v>
      </c>
      <c r="M2398">
        <v>111625</v>
      </c>
      <c r="N2398">
        <v>369</v>
      </c>
      <c r="O2398" t="s">
        <v>29</v>
      </c>
      <c r="P2398" t="s">
        <v>30</v>
      </c>
      <c r="Q2398" t="s">
        <v>213</v>
      </c>
      <c r="R2398">
        <v>15000000</v>
      </c>
      <c r="S2398">
        <v>2012</v>
      </c>
      <c r="T2398">
        <v>6.2</v>
      </c>
      <c r="U2398">
        <v>1.6</v>
      </c>
      <c r="V2398">
        <v>-61430</v>
      </c>
      <c r="W2398" t="s">
        <v>38</v>
      </c>
    </row>
    <row r="2399" spans="1:23" x14ac:dyDescent="0.3">
      <c r="A2399" t="s">
        <v>2927</v>
      </c>
      <c r="B2399">
        <v>291</v>
      </c>
      <c r="C2399">
        <v>122</v>
      </c>
      <c r="D2399">
        <v>17237244</v>
      </c>
      <c r="E2399" t="s">
        <v>56</v>
      </c>
      <c r="F2399" t="s">
        <v>55</v>
      </c>
      <c r="G2399" t="s">
        <v>35</v>
      </c>
      <c r="L2399" t="s">
        <v>3494</v>
      </c>
      <c r="M2399">
        <v>57210</v>
      </c>
      <c r="N2399">
        <v>158</v>
      </c>
      <c r="O2399" t="s">
        <v>29</v>
      </c>
      <c r="P2399" t="s">
        <v>37</v>
      </c>
      <c r="Q2399" t="s">
        <v>213</v>
      </c>
      <c r="R2399">
        <v>15000000</v>
      </c>
      <c r="S2399">
        <v>2014</v>
      </c>
      <c r="T2399">
        <v>6.8</v>
      </c>
      <c r="U2399">
        <v>2</v>
      </c>
      <c r="V2399">
        <v>2237244</v>
      </c>
      <c r="W2399" t="s">
        <v>21</v>
      </c>
    </row>
    <row r="2400" spans="1:23" x14ac:dyDescent="0.3">
      <c r="A2400" t="s">
        <v>3495</v>
      </c>
      <c r="B2400">
        <v>97</v>
      </c>
      <c r="C2400">
        <v>87</v>
      </c>
      <c r="D2400">
        <v>14249005</v>
      </c>
      <c r="E2400" t="s">
        <v>48</v>
      </c>
      <c r="L2400" t="s">
        <v>3496</v>
      </c>
      <c r="M2400">
        <v>39788</v>
      </c>
      <c r="N2400">
        <v>619</v>
      </c>
      <c r="O2400" t="s">
        <v>29</v>
      </c>
      <c r="P2400" t="s">
        <v>30</v>
      </c>
      <c r="Q2400" t="s">
        <v>213</v>
      </c>
      <c r="R2400">
        <v>15000000</v>
      </c>
      <c r="S2400">
        <v>2001</v>
      </c>
      <c r="T2400">
        <v>4.5</v>
      </c>
      <c r="U2400">
        <v>1.4</v>
      </c>
      <c r="V2400">
        <v>-750995</v>
      </c>
      <c r="W2400" t="s">
        <v>38</v>
      </c>
    </row>
    <row r="2401" spans="1:23" x14ac:dyDescent="0.3">
      <c r="A2401" t="s">
        <v>3497</v>
      </c>
      <c r="B2401">
        <v>37</v>
      </c>
      <c r="C2401">
        <v>85</v>
      </c>
      <c r="D2401">
        <v>12701880</v>
      </c>
      <c r="E2401" t="s">
        <v>25</v>
      </c>
      <c r="F2401" t="s">
        <v>47</v>
      </c>
      <c r="G2401" t="s">
        <v>48</v>
      </c>
      <c r="H2401" t="s">
        <v>49</v>
      </c>
      <c r="L2401" t="s">
        <v>3498</v>
      </c>
      <c r="M2401">
        <v>2037</v>
      </c>
      <c r="N2401">
        <v>22</v>
      </c>
      <c r="O2401" t="s">
        <v>29</v>
      </c>
      <c r="P2401" t="s">
        <v>30</v>
      </c>
      <c r="Q2401" t="s">
        <v>118</v>
      </c>
      <c r="R2401">
        <v>15000000</v>
      </c>
      <c r="S2401">
        <v>2008</v>
      </c>
      <c r="T2401">
        <v>5.7</v>
      </c>
      <c r="U2401">
        <v>1.4</v>
      </c>
      <c r="V2401">
        <v>-2298120</v>
      </c>
      <c r="W2401" t="s">
        <v>38</v>
      </c>
    </row>
    <row r="2402" spans="1:23" x14ac:dyDescent="0.3">
      <c r="A2402" t="s">
        <v>3499</v>
      </c>
      <c r="B2402">
        <v>90</v>
      </c>
      <c r="C2402">
        <v>101</v>
      </c>
      <c r="D2402">
        <v>12801190</v>
      </c>
      <c r="E2402" t="s">
        <v>24</v>
      </c>
      <c r="F2402" t="s">
        <v>25</v>
      </c>
      <c r="G2402" t="s">
        <v>26</v>
      </c>
      <c r="H2402" t="s">
        <v>27</v>
      </c>
      <c r="L2402" t="s">
        <v>3500</v>
      </c>
      <c r="M2402">
        <v>16340</v>
      </c>
      <c r="N2402">
        <v>355</v>
      </c>
      <c r="O2402" t="s">
        <v>29</v>
      </c>
      <c r="P2402" t="s">
        <v>30</v>
      </c>
      <c r="Q2402" t="s">
        <v>213</v>
      </c>
      <c r="R2402">
        <v>15000000</v>
      </c>
      <c r="S2402">
        <v>2000</v>
      </c>
      <c r="T2402">
        <v>4.5999999999999996</v>
      </c>
      <c r="U2402">
        <v>1.7</v>
      </c>
      <c r="V2402">
        <v>-2198810</v>
      </c>
      <c r="W2402" t="s">
        <v>38</v>
      </c>
    </row>
    <row r="2403" spans="1:23" x14ac:dyDescent="0.3">
      <c r="A2403" t="s">
        <v>3501</v>
      </c>
      <c r="B2403">
        <v>81</v>
      </c>
      <c r="C2403">
        <v>121</v>
      </c>
      <c r="D2403">
        <v>12549485</v>
      </c>
      <c r="E2403" t="s">
        <v>56</v>
      </c>
      <c r="F2403" t="s">
        <v>55</v>
      </c>
      <c r="G2403" t="s">
        <v>50</v>
      </c>
      <c r="H2403" t="s">
        <v>44</v>
      </c>
      <c r="L2403" t="s">
        <v>3502</v>
      </c>
      <c r="M2403">
        <v>4603</v>
      </c>
      <c r="N2403">
        <v>91</v>
      </c>
      <c r="O2403" t="s">
        <v>29</v>
      </c>
      <c r="P2403" t="s">
        <v>30</v>
      </c>
      <c r="Q2403" t="s">
        <v>213</v>
      </c>
      <c r="R2403">
        <v>15000000</v>
      </c>
      <c r="S2403">
        <v>2006</v>
      </c>
      <c r="T2403">
        <v>6.2</v>
      </c>
      <c r="U2403">
        <v>2</v>
      </c>
      <c r="V2403">
        <v>-2450515</v>
      </c>
      <c r="W2403" t="s">
        <v>38</v>
      </c>
    </row>
    <row r="2404" spans="1:23" x14ac:dyDescent="0.3">
      <c r="A2404" t="s">
        <v>3503</v>
      </c>
      <c r="B2404">
        <v>221</v>
      </c>
      <c r="C2404">
        <v>107</v>
      </c>
      <c r="D2404">
        <v>13766014</v>
      </c>
      <c r="E2404" t="s">
        <v>55</v>
      </c>
      <c r="F2404" t="s">
        <v>44</v>
      </c>
      <c r="L2404" t="s">
        <v>3504</v>
      </c>
      <c r="M2404">
        <v>106111</v>
      </c>
      <c r="N2404">
        <v>181</v>
      </c>
      <c r="O2404" t="s">
        <v>29</v>
      </c>
      <c r="P2404" t="s">
        <v>30</v>
      </c>
      <c r="Q2404" t="s">
        <v>31</v>
      </c>
      <c r="R2404">
        <v>15000000</v>
      </c>
      <c r="S2404">
        <v>2011</v>
      </c>
      <c r="T2404">
        <v>7</v>
      </c>
      <c r="U2404">
        <v>1.8</v>
      </c>
      <c r="V2404">
        <v>-1233986</v>
      </c>
      <c r="W2404" t="s">
        <v>38</v>
      </c>
    </row>
    <row r="2405" spans="1:23" x14ac:dyDescent="0.3">
      <c r="A2405" t="s">
        <v>3505</v>
      </c>
      <c r="B2405">
        <v>230</v>
      </c>
      <c r="C2405">
        <v>111</v>
      </c>
      <c r="D2405">
        <v>13034417</v>
      </c>
      <c r="E2405" t="s">
        <v>55</v>
      </c>
      <c r="F2405" t="s">
        <v>61</v>
      </c>
      <c r="L2405" t="s">
        <v>3506</v>
      </c>
      <c r="M2405">
        <v>55665</v>
      </c>
      <c r="N2405">
        <v>118</v>
      </c>
      <c r="O2405" t="s">
        <v>29</v>
      </c>
      <c r="P2405" t="s">
        <v>30</v>
      </c>
      <c r="Q2405" t="s">
        <v>31</v>
      </c>
      <c r="R2405">
        <v>15000000</v>
      </c>
      <c r="S2405">
        <v>2009</v>
      </c>
      <c r="T2405">
        <v>6.9</v>
      </c>
      <c r="U2405">
        <v>1.8</v>
      </c>
      <c r="V2405">
        <v>-1965583</v>
      </c>
      <c r="W2405" t="s">
        <v>38</v>
      </c>
    </row>
    <row r="2406" spans="1:23" x14ac:dyDescent="0.3">
      <c r="A2406" t="s">
        <v>3507</v>
      </c>
      <c r="B2406">
        <v>119</v>
      </c>
      <c r="C2406">
        <v>97</v>
      </c>
      <c r="D2406">
        <v>12212417</v>
      </c>
      <c r="E2406" t="s">
        <v>56</v>
      </c>
      <c r="F2406" t="s">
        <v>35</v>
      </c>
      <c r="L2406" t="s">
        <v>3508</v>
      </c>
      <c r="M2406">
        <v>30643</v>
      </c>
      <c r="N2406">
        <v>144</v>
      </c>
      <c r="O2406" t="s">
        <v>29</v>
      </c>
      <c r="P2406" t="s">
        <v>30</v>
      </c>
      <c r="Q2406" t="s">
        <v>213</v>
      </c>
      <c r="R2406">
        <v>15000000</v>
      </c>
      <c r="S2406">
        <v>2003</v>
      </c>
      <c r="T2406">
        <v>6.7</v>
      </c>
      <c r="U2406">
        <v>1.6</v>
      </c>
      <c r="V2406">
        <v>-2787583</v>
      </c>
      <c r="W2406" t="s">
        <v>38</v>
      </c>
    </row>
    <row r="2407" spans="1:23" x14ac:dyDescent="0.3">
      <c r="A2407" t="s">
        <v>3509</v>
      </c>
      <c r="B2407">
        <v>97</v>
      </c>
      <c r="C2407">
        <v>97</v>
      </c>
      <c r="D2407">
        <v>11614236</v>
      </c>
      <c r="E2407" t="s">
        <v>48</v>
      </c>
      <c r="L2407" t="s">
        <v>3510</v>
      </c>
      <c r="M2407">
        <v>9294</v>
      </c>
      <c r="N2407">
        <v>140</v>
      </c>
      <c r="O2407" t="s">
        <v>29</v>
      </c>
      <c r="P2407" t="s">
        <v>30</v>
      </c>
      <c r="Q2407" t="s">
        <v>31</v>
      </c>
      <c r="R2407">
        <v>15000000</v>
      </c>
      <c r="S2407">
        <v>1999</v>
      </c>
      <c r="T2407">
        <v>5.6</v>
      </c>
      <c r="U2407">
        <v>1.6</v>
      </c>
      <c r="V2407">
        <v>-3385764</v>
      </c>
      <c r="W2407" t="s">
        <v>38</v>
      </c>
    </row>
    <row r="2408" spans="1:23" x14ac:dyDescent="0.3">
      <c r="A2408" t="s">
        <v>1818</v>
      </c>
      <c r="B2408">
        <v>119</v>
      </c>
      <c r="C2408">
        <v>125</v>
      </c>
      <c r="D2408">
        <v>13337299</v>
      </c>
      <c r="E2408" t="s">
        <v>242</v>
      </c>
      <c r="F2408" t="s">
        <v>55</v>
      </c>
      <c r="G2408" t="s">
        <v>59</v>
      </c>
      <c r="H2408" t="s">
        <v>50</v>
      </c>
      <c r="L2408" t="s">
        <v>3511</v>
      </c>
      <c r="M2408">
        <v>9649</v>
      </c>
      <c r="N2408">
        <v>226</v>
      </c>
      <c r="O2408" t="s">
        <v>29</v>
      </c>
      <c r="P2408" t="s">
        <v>30</v>
      </c>
      <c r="Q2408" t="s">
        <v>31</v>
      </c>
      <c r="R2408">
        <v>20000000</v>
      </c>
      <c r="S2408">
        <v>2004</v>
      </c>
      <c r="T2408">
        <v>6.6</v>
      </c>
      <c r="U2408">
        <v>2.1</v>
      </c>
      <c r="V2408">
        <v>-6662701</v>
      </c>
      <c r="W2408" t="s">
        <v>38</v>
      </c>
    </row>
    <row r="2409" spans="1:23" x14ac:dyDescent="0.3">
      <c r="A2409" t="s">
        <v>2246</v>
      </c>
      <c r="B2409">
        <v>42</v>
      </c>
      <c r="C2409">
        <v>124</v>
      </c>
      <c r="D2409">
        <v>10763469</v>
      </c>
      <c r="E2409" t="s">
        <v>48</v>
      </c>
      <c r="F2409" t="s">
        <v>55</v>
      </c>
      <c r="G2409" t="s">
        <v>44</v>
      </c>
      <c r="L2409" t="s">
        <v>3512</v>
      </c>
      <c r="M2409">
        <v>13692</v>
      </c>
      <c r="N2409">
        <v>55</v>
      </c>
      <c r="O2409" t="s">
        <v>29</v>
      </c>
      <c r="P2409" t="s">
        <v>30</v>
      </c>
      <c r="Q2409" t="s">
        <v>52</v>
      </c>
      <c r="R2409">
        <v>15000000</v>
      </c>
      <c r="S2409">
        <v>1989</v>
      </c>
      <c r="T2409">
        <v>6.4</v>
      </c>
      <c r="U2409">
        <v>2.1</v>
      </c>
      <c r="V2409">
        <v>-4236531</v>
      </c>
      <c r="W2409" t="s">
        <v>38</v>
      </c>
    </row>
    <row r="2410" spans="1:23" x14ac:dyDescent="0.3">
      <c r="A2410" t="s">
        <v>3513</v>
      </c>
      <c r="B2410">
        <v>24</v>
      </c>
      <c r="C2410">
        <v>76</v>
      </c>
      <c r="D2410">
        <v>11144518</v>
      </c>
      <c r="E2410" t="s">
        <v>25</v>
      </c>
      <c r="F2410" t="s">
        <v>49</v>
      </c>
      <c r="L2410" t="s">
        <v>3514</v>
      </c>
      <c r="M2410">
        <v>2724</v>
      </c>
      <c r="N2410">
        <v>53</v>
      </c>
      <c r="O2410" t="s">
        <v>29</v>
      </c>
      <c r="P2410" t="s">
        <v>115</v>
      </c>
      <c r="Q2410" t="s">
        <v>118</v>
      </c>
      <c r="R2410">
        <v>15000000</v>
      </c>
      <c r="S2410">
        <v>1998</v>
      </c>
      <c r="T2410">
        <v>2.8</v>
      </c>
      <c r="U2410">
        <v>1.3</v>
      </c>
      <c r="V2410">
        <v>-3855482</v>
      </c>
      <c r="W2410" t="s">
        <v>38</v>
      </c>
    </row>
    <row r="2411" spans="1:23" x14ac:dyDescent="0.3">
      <c r="A2411" t="s">
        <v>3515</v>
      </c>
      <c r="B2411">
        <v>208</v>
      </c>
      <c r="C2411">
        <v>107</v>
      </c>
      <c r="D2411">
        <v>15608545</v>
      </c>
      <c r="E2411" t="s">
        <v>24</v>
      </c>
      <c r="L2411" t="s">
        <v>3516</v>
      </c>
      <c r="M2411">
        <v>53471</v>
      </c>
      <c r="N2411">
        <v>224</v>
      </c>
      <c r="O2411" t="s">
        <v>29</v>
      </c>
      <c r="P2411" t="s">
        <v>30</v>
      </c>
      <c r="Q2411" t="s">
        <v>213</v>
      </c>
      <c r="R2411">
        <v>15000000</v>
      </c>
      <c r="S2411">
        <v>2012</v>
      </c>
      <c r="T2411">
        <v>5.4</v>
      </c>
      <c r="U2411">
        <v>1.8</v>
      </c>
      <c r="V2411">
        <v>608545</v>
      </c>
      <c r="W2411" t="s">
        <v>21</v>
      </c>
    </row>
    <row r="2412" spans="1:23" x14ac:dyDescent="0.3">
      <c r="A2412" t="s">
        <v>311</v>
      </c>
      <c r="B2412">
        <v>42</v>
      </c>
      <c r="C2412">
        <v>91</v>
      </c>
      <c r="D2412">
        <v>10443316</v>
      </c>
      <c r="E2412" t="s">
        <v>48</v>
      </c>
      <c r="F2412" t="s">
        <v>55</v>
      </c>
      <c r="G2412" t="s">
        <v>44</v>
      </c>
      <c r="L2412" t="s">
        <v>3517</v>
      </c>
      <c r="M2412">
        <v>7159</v>
      </c>
      <c r="N2412">
        <v>88</v>
      </c>
      <c r="O2412" t="s">
        <v>29</v>
      </c>
      <c r="P2412" t="s">
        <v>30</v>
      </c>
      <c r="Q2412" t="s">
        <v>31</v>
      </c>
      <c r="R2412">
        <v>15000000</v>
      </c>
      <c r="S2412">
        <v>1998</v>
      </c>
      <c r="T2412">
        <v>5</v>
      </c>
      <c r="U2412">
        <v>1.5</v>
      </c>
      <c r="V2412">
        <v>-4556684</v>
      </c>
      <c r="W2412" t="s">
        <v>38</v>
      </c>
    </row>
    <row r="2413" spans="1:23" x14ac:dyDescent="0.3">
      <c r="A2413" t="s">
        <v>3518</v>
      </c>
      <c r="B2413">
        <v>44</v>
      </c>
      <c r="C2413">
        <v>96</v>
      </c>
      <c r="D2413">
        <v>10494147</v>
      </c>
      <c r="E2413" t="s">
        <v>55</v>
      </c>
      <c r="F2413" t="s">
        <v>44</v>
      </c>
      <c r="L2413" t="s">
        <v>3519</v>
      </c>
      <c r="M2413">
        <v>7403</v>
      </c>
      <c r="N2413">
        <v>162</v>
      </c>
      <c r="O2413" t="s">
        <v>29</v>
      </c>
      <c r="P2413" t="s">
        <v>30</v>
      </c>
      <c r="Q2413" t="s">
        <v>31</v>
      </c>
      <c r="R2413">
        <v>15000000</v>
      </c>
      <c r="S2413">
        <v>2000</v>
      </c>
      <c r="T2413">
        <v>5.0999999999999996</v>
      </c>
      <c r="U2413">
        <v>1.6</v>
      </c>
      <c r="V2413">
        <v>-4505853</v>
      </c>
      <c r="W2413" t="s">
        <v>38</v>
      </c>
    </row>
    <row r="2414" spans="1:23" x14ac:dyDescent="0.3">
      <c r="A2414" t="s">
        <v>768</v>
      </c>
      <c r="B2414">
        <v>230</v>
      </c>
      <c r="C2414">
        <v>142</v>
      </c>
      <c r="D2414">
        <v>9929000</v>
      </c>
      <c r="E2414" t="s">
        <v>55</v>
      </c>
      <c r="F2414" t="s">
        <v>27</v>
      </c>
      <c r="L2414" t="s">
        <v>3520</v>
      </c>
      <c r="M2414">
        <v>152306</v>
      </c>
      <c r="N2414">
        <v>513</v>
      </c>
      <c r="O2414" t="s">
        <v>29</v>
      </c>
      <c r="P2414" t="s">
        <v>37</v>
      </c>
      <c r="Q2414" t="s">
        <v>213</v>
      </c>
      <c r="R2414">
        <v>15000000</v>
      </c>
      <c r="S2414">
        <v>1985</v>
      </c>
      <c r="T2414">
        <v>8</v>
      </c>
      <c r="U2414">
        <v>2.4</v>
      </c>
      <c r="V2414">
        <v>-5071000</v>
      </c>
      <c r="W2414" t="s">
        <v>38</v>
      </c>
    </row>
    <row r="2415" spans="1:23" x14ac:dyDescent="0.3">
      <c r="A2415" t="s">
        <v>3177</v>
      </c>
      <c r="B2415">
        <v>46</v>
      </c>
      <c r="C2415">
        <v>103</v>
      </c>
      <c r="D2415">
        <v>10411980</v>
      </c>
      <c r="E2415" t="s">
        <v>49</v>
      </c>
      <c r="F2415" t="s">
        <v>59</v>
      </c>
      <c r="G2415" t="s">
        <v>44</v>
      </c>
      <c r="L2415" t="s">
        <v>3521</v>
      </c>
      <c r="M2415">
        <v>22649</v>
      </c>
      <c r="N2415">
        <v>212</v>
      </c>
      <c r="O2415" t="s">
        <v>29</v>
      </c>
      <c r="P2415" t="s">
        <v>30</v>
      </c>
      <c r="Q2415" t="s">
        <v>52</v>
      </c>
      <c r="R2415">
        <v>15000000</v>
      </c>
      <c r="S2415">
        <v>2004</v>
      </c>
      <c r="T2415">
        <v>5.9</v>
      </c>
      <c r="U2415">
        <v>1.7</v>
      </c>
      <c r="V2415">
        <v>-4588020</v>
      </c>
      <c r="W2415" t="s">
        <v>38</v>
      </c>
    </row>
    <row r="2416" spans="1:23" x14ac:dyDescent="0.3">
      <c r="A2416" t="s">
        <v>1162</v>
      </c>
      <c r="B2416">
        <v>249</v>
      </c>
      <c r="C2416">
        <v>117</v>
      </c>
      <c r="D2416">
        <v>17439163</v>
      </c>
      <c r="E2416" t="s">
        <v>48</v>
      </c>
      <c r="F2416" t="s">
        <v>56</v>
      </c>
      <c r="L2416" t="s">
        <v>3522</v>
      </c>
      <c r="M2416">
        <v>537419</v>
      </c>
      <c r="N2416">
        <v>1028</v>
      </c>
      <c r="O2416" t="s">
        <v>29</v>
      </c>
      <c r="P2416" t="s">
        <v>30</v>
      </c>
      <c r="Q2416" t="s">
        <v>213</v>
      </c>
      <c r="R2416">
        <v>15000000</v>
      </c>
      <c r="S2416">
        <v>1998</v>
      </c>
      <c r="T2416">
        <v>8.1999999999999993</v>
      </c>
      <c r="U2416">
        <v>2</v>
      </c>
      <c r="V2416">
        <v>2439163</v>
      </c>
      <c r="W2416" t="s">
        <v>21</v>
      </c>
    </row>
    <row r="2417" spans="1:23" x14ac:dyDescent="0.3">
      <c r="A2417" t="s">
        <v>3523</v>
      </c>
      <c r="B2417">
        <v>197</v>
      </c>
      <c r="C2417">
        <v>116</v>
      </c>
      <c r="D2417">
        <v>9396487</v>
      </c>
      <c r="E2417" t="s">
        <v>55</v>
      </c>
      <c r="F2417" t="s">
        <v>59</v>
      </c>
      <c r="L2417" t="s">
        <v>3524</v>
      </c>
      <c r="M2417">
        <v>52421</v>
      </c>
      <c r="N2417">
        <v>200</v>
      </c>
      <c r="O2417" t="s">
        <v>29</v>
      </c>
      <c r="P2417" t="s">
        <v>30</v>
      </c>
      <c r="Q2417" t="s">
        <v>213</v>
      </c>
      <c r="R2417">
        <v>15000000</v>
      </c>
      <c r="S2417">
        <v>2006</v>
      </c>
      <c r="T2417">
        <v>7</v>
      </c>
      <c r="U2417">
        <v>1.9</v>
      </c>
      <c r="V2417">
        <v>-5603513</v>
      </c>
      <c r="W2417" t="s">
        <v>38</v>
      </c>
    </row>
    <row r="2418" spans="1:23" x14ac:dyDescent="0.3">
      <c r="A2418" t="s">
        <v>862</v>
      </c>
      <c r="B2418">
        <v>71</v>
      </c>
      <c r="C2418">
        <v>118</v>
      </c>
      <c r="D2418">
        <v>9059588</v>
      </c>
      <c r="E2418" t="s">
        <v>56</v>
      </c>
      <c r="F2418" t="s">
        <v>55</v>
      </c>
      <c r="G2418" t="s">
        <v>44</v>
      </c>
      <c r="H2418" t="s">
        <v>35</v>
      </c>
      <c r="L2418" t="s">
        <v>3525</v>
      </c>
      <c r="M2418">
        <v>17261</v>
      </c>
      <c r="N2418">
        <v>125</v>
      </c>
      <c r="O2418" t="s">
        <v>29</v>
      </c>
      <c r="P2418" t="s">
        <v>30</v>
      </c>
      <c r="Q2418" t="s">
        <v>213</v>
      </c>
      <c r="R2418">
        <v>15000000</v>
      </c>
      <c r="S2418">
        <v>2002</v>
      </c>
      <c r="T2418">
        <v>6.6</v>
      </c>
      <c r="U2418">
        <v>2</v>
      </c>
      <c r="V2418">
        <v>-5940412</v>
      </c>
      <c r="W2418" t="s">
        <v>38</v>
      </c>
    </row>
    <row r="2419" spans="1:23" x14ac:dyDescent="0.3">
      <c r="A2419" t="s">
        <v>3526</v>
      </c>
      <c r="B2419">
        <v>190</v>
      </c>
      <c r="C2419">
        <v>108</v>
      </c>
      <c r="D2419">
        <v>9172810</v>
      </c>
      <c r="E2419" t="s">
        <v>242</v>
      </c>
      <c r="F2419" t="s">
        <v>55</v>
      </c>
      <c r="G2419" t="s">
        <v>54</v>
      </c>
      <c r="H2419" t="s">
        <v>35</v>
      </c>
      <c r="I2419" t="s">
        <v>58</v>
      </c>
      <c r="L2419" t="s">
        <v>3527</v>
      </c>
      <c r="M2419">
        <v>24150</v>
      </c>
      <c r="N2419">
        <v>118</v>
      </c>
      <c r="O2419" t="s">
        <v>29</v>
      </c>
      <c r="P2419" t="s">
        <v>30</v>
      </c>
      <c r="Q2419" t="s">
        <v>213</v>
      </c>
      <c r="R2419">
        <v>16000000</v>
      </c>
      <c r="S2419">
        <v>2007</v>
      </c>
      <c r="T2419">
        <v>6.7</v>
      </c>
      <c r="U2419">
        <v>1.8</v>
      </c>
      <c r="V2419">
        <v>-6827190</v>
      </c>
      <c r="W2419" t="s">
        <v>38</v>
      </c>
    </row>
    <row r="2420" spans="1:23" x14ac:dyDescent="0.3">
      <c r="A2420" t="s">
        <v>3528</v>
      </c>
      <c r="B2420">
        <v>50</v>
      </c>
      <c r="C2420">
        <v>94</v>
      </c>
      <c r="D2420">
        <v>8735529</v>
      </c>
      <c r="E2420" t="s">
        <v>48</v>
      </c>
      <c r="F2420" t="s">
        <v>55</v>
      </c>
      <c r="G2420" t="s">
        <v>44</v>
      </c>
      <c r="L2420" t="s">
        <v>3529</v>
      </c>
      <c r="M2420">
        <v>8055</v>
      </c>
      <c r="N2420">
        <v>89</v>
      </c>
      <c r="O2420" t="s">
        <v>29</v>
      </c>
      <c r="P2420" t="s">
        <v>30</v>
      </c>
      <c r="Q2420" t="s">
        <v>31</v>
      </c>
      <c r="R2420">
        <v>15000000</v>
      </c>
      <c r="S2420">
        <v>2000</v>
      </c>
      <c r="T2420">
        <v>5.5</v>
      </c>
      <c r="U2420">
        <v>1.6</v>
      </c>
      <c r="V2420">
        <v>-6264471</v>
      </c>
      <c r="W2420" t="s">
        <v>38</v>
      </c>
    </row>
    <row r="2421" spans="1:23" x14ac:dyDescent="0.3">
      <c r="A2421" t="s">
        <v>3530</v>
      </c>
      <c r="B2421">
        <v>63</v>
      </c>
      <c r="C2421">
        <v>97</v>
      </c>
      <c r="D2421">
        <v>8586376</v>
      </c>
      <c r="E2421" t="s">
        <v>48</v>
      </c>
      <c r="L2421" t="s">
        <v>3531</v>
      </c>
      <c r="M2421">
        <v>26598</v>
      </c>
      <c r="N2421">
        <v>132</v>
      </c>
      <c r="O2421" t="s">
        <v>29</v>
      </c>
      <c r="P2421" t="s">
        <v>30</v>
      </c>
      <c r="Q2421" t="s">
        <v>213</v>
      </c>
      <c r="R2421">
        <v>20000000</v>
      </c>
      <c r="S2421">
        <v>2002</v>
      </c>
      <c r="T2421">
        <v>4.9000000000000004</v>
      </c>
      <c r="U2421">
        <v>1.6</v>
      </c>
      <c r="V2421">
        <v>-11413624</v>
      </c>
      <c r="W2421" t="s">
        <v>38</v>
      </c>
    </row>
    <row r="2422" spans="1:23" x14ac:dyDescent="0.3">
      <c r="A2422" t="s">
        <v>1624</v>
      </c>
      <c r="B2422">
        <v>104</v>
      </c>
      <c r="C2422">
        <v>97</v>
      </c>
      <c r="D2422">
        <v>8378141</v>
      </c>
      <c r="E2422" t="s">
        <v>48</v>
      </c>
      <c r="F2422" t="s">
        <v>55</v>
      </c>
      <c r="G2422" t="s">
        <v>44</v>
      </c>
      <c r="L2422" t="s">
        <v>3532</v>
      </c>
      <c r="M2422">
        <v>18966</v>
      </c>
      <c r="N2422">
        <v>141</v>
      </c>
      <c r="O2422" t="s">
        <v>29</v>
      </c>
      <c r="P2422" t="s">
        <v>37</v>
      </c>
      <c r="Q2422" t="s">
        <v>52</v>
      </c>
      <c r="R2422">
        <v>15000000</v>
      </c>
      <c r="S2422">
        <v>2002</v>
      </c>
      <c r="T2422">
        <v>6.9</v>
      </c>
      <c r="U2422">
        <v>1.6</v>
      </c>
      <c r="V2422">
        <v>-6621859</v>
      </c>
      <c r="W2422" t="s">
        <v>38</v>
      </c>
    </row>
    <row r="2423" spans="1:23" x14ac:dyDescent="0.3">
      <c r="A2423" t="s">
        <v>3533</v>
      </c>
      <c r="B2423">
        <v>49</v>
      </c>
      <c r="C2423">
        <v>91</v>
      </c>
      <c r="D2423">
        <v>8080116</v>
      </c>
      <c r="E2423" t="s">
        <v>25</v>
      </c>
      <c r="F2423" t="s">
        <v>48</v>
      </c>
      <c r="G2423" t="s">
        <v>49</v>
      </c>
      <c r="L2423" t="s">
        <v>3534</v>
      </c>
      <c r="M2423">
        <v>6562</v>
      </c>
      <c r="N2423">
        <v>66</v>
      </c>
      <c r="O2423" t="s">
        <v>29</v>
      </c>
      <c r="P2423" t="s">
        <v>30</v>
      </c>
      <c r="Q2423" t="s">
        <v>52</v>
      </c>
      <c r="R2423">
        <v>15000000</v>
      </c>
      <c r="S2423">
        <v>2006</v>
      </c>
      <c r="T2423">
        <v>5.6</v>
      </c>
      <c r="U2423">
        <v>1.5</v>
      </c>
      <c r="V2423">
        <v>-6919884</v>
      </c>
      <c r="W2423" t="s">
        <v>38</v>
      </c>
    </row>
    <row r="2424" spans="1:23" x14ac:dyDescent="0.3">
      <c r="A2424" t="s">
        <v>3535</v>
      </c>
      <c r="B2424">
        <v>300</v>
      </c>
      <c r="C2424">
        <v>107</v>
      </c>
      <c r="D2424">
        <v>7757130</v>
      </c>
      <c r="E2424" t="s">
        <v>48</v>
      </c>
      <c r="F2424" t="s">
        <v>56</v>
      </c>
      <c r="G2424" t="s">
        <v>55</v>
      </c>
      <c r="L2424" t="s">
        <v>3536</v>
      </c>
      <c r="M2424">
        <v>307639</v>
      </c>
      <c r="N2424">
        <v>513</v>
      </c>
      <c r="O2424" t="s">
        <v>29</v>
      </c>
      <c r="P2424" t="s">
        <v>37</v>
      </c>
      <c r="Q2424" t="s">
        <v>213</v>
      </c>
      <c r="R2424">
        <v>15000000</v>
      </c>
      <c r="S2424">
        <v>2008</v>
      </c>
      <c r="T2424">
        <v>8</v>
      </c>
      <c r="U2424">
        <v>1.8</v>
      </c>
      <c r="V2424">
        <v>-7242870</v>
      </c>
      <c r="W2424" t="s">
        <v>38</v>
      </c>
    </row>
    <row r="2425" spans="1:23" x14ac:dyDescent="0.3">
      <c r="A2425" t="s">
        <v>3537</v>
      </c>
      <c r="B2425">
        <v>43</v>
      </c>
      <c r="C2425">
        <v>95</v>
      </c>
      <c r="D2425">
        <v>9123834</v>
      </c>
      <c r="E2425" t="s">
        <v>48</v>
      </c>
      <c r="F2425" t="s">
        <v>44</v>
      </c>
      <c r="L2425" t="s">
        <v>3538</v>
      </c>
      <c r="M2425">
        <v>4065</v>
      </c>
      <c r="N2425">
        <v>33</v>
      </c>
      <c r="O2425" t="s">
        <v>29</v>
      </c>
      <c r="P2425" t="s">
        <v>30</v>
      </c>
      <c r="Q2425" t="s">
        <v>31</v>
      </c>
      <c r="R2425">
        <v>15000000</v>
      </c>
      <c r="S2425">
        <v>2013</v>
      </c>
      <c r="T2425">
        <v>5.3</v>
      </c>
      <c r="U2425">
        <v>1.6</v>
      </c>
      <c r="V2425">
        <v>-5876166</v>
      </c>
      <c r="W2425" t="s">
        <v>38</v>
      </c>
    </row>
    <row r="2426" spans="1:23" x14ac:dyDescent="0.3">
      <c r="A2426" t="s">
        <v>3539</v>
      </c>
      <c r="B2426">
        <v>132</v>
      </c>
      <c r="C2426">
        <v>102</v>
      </c>
      <c r="D2426">
        <v>6409206</v>
      </c>
      <c r="E2426" t="s">
        <v>48</v>
      </c>
      <c r="F2426" t="s">
        <v>59</v>
      </c>
      <c r="L2426" t="s">
        <v>3540</v>
      </c>
      <c r="M2426">
        <v>32311</v>
      </c>
      <c r="N2426">
        <v>104</v>
      </c>
      <c r="O2426" t="s">
        <v>29</v>
      </c>
      <c r="P2426" t="s">
        <v>30</v>
      </c>
      <c r="Q2426" t="s">
        <v>31</v>
      </c>
      <c r="R2426">
        <v>15000000</v>
      </c>
      <c r="S2426">
        <v>2008</v>
      </c>
      <c r="T2426">
        <v>6.2</v>
      </c>
      <c r="U2426">
        <v>1.7</v>
      </c>
      <c r="V2426">
        <v>-8590794</v>
      </c>
      <c r="W2426" t="s">
        <v>38</v>
      </c>
    </row>
    <row r="2427" spans="1:23" x14ac:dyDescent="0.3">
      <c r="A2427" t="s">
        <v>3541</v>
      </c>
      <c r="B2427">
        <v>97</v>
      </c>
      <c r="C2427">
        <v>88</v>
      </c>
      <c r="D2427">
        <v>6373693</v>
      </c>
      <c r="E2427" t="s">
        <v>48</v>
      </c>
      <c r="F2427" t="s">
        <v>44</v>
      </c>
      <c r="L2427" t="s">
        <v>3542</v>
      </c>
      <c r="M2427">
        <v>11498</v>
      </c>
      <c r="N2427">
        <v>53</v>
      </c>
      <c r="O2427" t="s">
        <v>29</v>
      </c>
      <c r="P2427" t="s">
        <v>30</v>
      </c>
      <c r="Q2427" t="s">
        <v>31</v>
      </c>
      <c r="R2427">
        <v>15000000</v>
      </c>
      <c r="S2427">
        <v>2009</v>
      </c>
      <c r="T2427">
        <v>5.3</v>
      </c>
      <c r="U2427">
        <v>1.5</v>
      </c>
      <c r="V2427">
        <v>-8626307</v>
      </c>
      <c r="W2427" t="s">
        <v>38</v>
      </c>
    </row>
    <row r="2428" spans="1:23" x14ac:dyDescent="0.3">
      <c r="A2428" t="s">
        <v>1642</v>
      </c>
      <c r="B2428">
        <v>242</v>
      </c>
      <c r="C2428">
        <v>106</v>
      </c>
      <c r="D2428">
        <v>7556708</v>
      </c>
      <c r="E2428" t="s">
        <v>55</v>
      </c>
      <c r="L2428" t="s">
        <v>3543</v>
      </c>
      <c r="M2428">
        <v>30284</v>
      </c>
      <c r="N2428">
        <v>102</v>
      </c>
      <c r="O2428" t="s">
        <v>29</v>
      </c>
      <c r="P2428" t="s">
        <v>30</v>
      </c>
      <c r="Q2428" t="s">
        <v>213</v>
      </c>
      <c r="R2428">
        <v>15000000</v>
      </c>
      <c r="S2428">
        <v>2012</v>
      </c>
      <c r="T2428">
        <v>6.6</v>
      </c>
      <c r="U2428">
        <v>1.8</v>
      </c>
      <c r="V2428">
        <v>-7443292</v>
      </c>
      <c r="W2428" t="s">
        <v>38</v>
      </c>
    </row>
    <row r="2429" spans="1:23" x14ac:dyDescent="0.3">
      <c r="A2429" t="s">
        <v>2246</v>
      </c>
      <c r="B2429">
        <v>218</v>
      </c>
      <c r="C2429">
        <v>92</v>
      </c>
      <c r="D2429">
        <v>5306447</v>
      </c>
      <c r="E2429" t="s">
        <v>48</v>
      </c>
      <c r="F2429" t="s">
        <v>44</v>
      </c>
      <c r="L2429" t="s">
        <v>3544</v>
      </c>
      <c r="M2429">
        <v>58967</v>
      </c>
      <c r="N2429">
        <v>169</v>
      </c>
      <c r="O2429" t="s">
        <v>29</v>
      </c>
      <c r="P2429" t="s">
        <v>30</v>
      </c>
      <c r="Q2429" t="s">
        <v>31</v>
      </c>
      <c r="R2429">
        <v>15000000</v>
      </c>
      <c r="S2429">
        <v>2009</v>
      </c>
      <c r="T2429">
        <v>7.2</v>
      </c>
      <c r="U2429">
        <v>1.5</v>
      </c>
      <c r="V2429">
        <v>-9693553</v>
      </c>
      <c r="W2429" t="s">
        <v>38</v>
      </c>
    </row>
    <row r="2430" spans="1:23" x14ac:dyDescent="0.3">
      <c r="A2430" t="s">
        <v>3545</v>
      </c>
      <c r="B2430">
        <v>49</v>
      </c>
      <c r="C2430">
        <v>105</v>
      </c>
      <c r="D2430">
        <v>5217498</v>
      </c>
      <c r="E2430" t="s">
        <v>55</v>
      </c>
      <c r="F2430" t="s">
        <v>60</v>
      </c>
      <c r="G2430" t="s">
        <v>35</v>
      </c>
      <c r="L2430" t="s">
        <v>3546</v>
      </c>
      <c r="M2430">
        <v>3668</v>
      </c>
      <c r="N2430">
        <v>85</v>
      </c>
      <c r="O2430" t="s">
        <v>29</v>
      </c>
      <c r="P2430" t="s">
        <v>30</v>
      </c>
      <c r="Q2430" t="s">
        <v>31</v>
      </c>
      <c r="R2430">
        <v>15000000</v>
      </c>
      <c r="S2430">
        <v>2000</v>
      </c>
      <c r="T2430">
        <v>4.5999999999999996</v>
      </c>
      <c r="U2430">
        <v>1.8</v>
      </c>
      <c r="V2430">
        <v>-9782502</v>
      </c>
      <c r="W2430" t="s">
        <v>38</v>
      </c>
    </row>
    <row r="2431" spans="1:23" x14ac:dyDescent="0.3">
      <c r="A2431" t="s">
        <v>3378</v>
      </c>
      <c r="B2431">
        <v>172</v>
      </c>
      <c r="C2431">
        <v>107</v>
      </c>
      <c r="D2431">
        <v>5023275</v>
      </c>
      <c r="E2431" t="s">
        <v>25</v>
      </c>
      <c r="F2431" t="s">
        <v>56</v>
      </c>
      <c r="G2431" t="s">
        <v>55</v>
      </c>
      <c r="H2431" t="s">
        <v>60</v>
      </c>
      <c r="I2431" t="s">
        <v>53</v>
      </c>
      <c r="L2431" t="s">
        <v>3547</v>
      </c>
      <c r="M2431">
        <v>34194</v>
      </c>
      <c r="N2431">
        <v>199</v>
      </c>
      <c r="O2431" t="s">
        <v>29</v>
      </c>
      <c r="P2431" t="s">
        <v>545</v>
      </c>
      <c r="Q2431" t="s">
        <v>213</v>
      </c>
      <c r="R2431">
        <v>15000000</v>
      </c>
      <c r="S2431">
        <v>2005</v>
      </c>
      <c r="T2431">
        <v>7.5</v>
      </c>
      <c r="U2431">
        <v>1.8</v>
      </c>
      <c r="V2431">
        <v>-9976725</v>
      </c>
      <c r="W2431" t="s">
        <v>38</v>
      </c>
    </row>
    <row r="2432" spans="1:23" x14ac:dyDescent="0.3">
      <c r="A2432" t="s">
        <v>3548</v>
      </c>
      <c r="B2432">
        <v>68</v>
      </c>
      <c r="C2432">
        <v>120</v>
      </c>
      <c r="D2432">
        <v>4956401</v>
      </c>
      <c r="E2432" t="s">
        <v>55</v>
      </c>
      <c r="F2432" t="s">
        <v>58</v>
      </c>
      <c r="L2432" t="s">
        <v>3549</v>
      </c>
      <c r="M2432">
        <v>12601</v>
      </c>
      <c r="N2432">
        <v>89</v>
      </c>
      <c r="O2432" t="s">
        <v>29</v>
      </c>
      <c r="P2432" t="s">
        <v>545</v>
      </c>
      <c r="Q2432" t="s">
        <v>31</v>
      </c>
      <c r="R2432">
        <v>15000000</v>
      </c>
      <c r="S2432">
        <v>1999</v>
      </c>
      <c r="T2432">
        <v>6.5</v>
      </c>
      <c r="U2432">
        <v>2</v>
      </c>
      <c r="V2432">
        <v>-10043599</v>
      </c>
      <c r="W2432" t="s">
        <v>38</v>
      </c>
    </row>
    <row r="2433" spans="1:23" x14ac:dyDescent="0.3">
      <c r="A2433" t="s">
        <v>109</v>
      </c>
      <c r="B2433">
        <v>223</v>
      </c>
      <c r="C2433">
        <v>103</v>
      </c>
      <c r="D2433">
        <v>4235837</v>
      </c>
      <c r="E2433" t="s">
        <v>48</v>
      </c>
      <c r="F2433" t="s">
        <v>56</v>
      </c>
      <c r="G2433" t="s">
        <v>60</v>
      </c>
      <c r="L2433" t="s">
        <v>3550</v>
      </c>
      <c r="M2433">
        <v>175962</v>
      </c>
      <c r="N2433">
        <v>336</v>
      </c>
      <c r="O2433" t="s">
        <v>29</v>
      </c>
      <c r="P2433" t="s">
        <v>30</v>
      </c>
      <c r="Q2433" t="s">
        <v>213</v>
      </c>
      <c r="R2433">
        <v>15000000</v>
      </c>
      <c r="S2433">
        <v>2005</v>
      </c>
      <c r="T2433">
        <v>7.6</v>
      </c>
      <c r="U2433">
        <v>1.7</v>
      </c>
      <c r="V2433">
        <v>-10764163</v>
      </c>
      <c r="W2433" t="s">
        <v>38</v>
      </c>
    </row>
    <row r="2434" spans="1:23" x14ac:dyDescent="0.3">
      <c r="A2434" t="s">
        <v>3551</v>
      </c>
      <c r="B2434">
        <v>59</v>
      </c>
      <c r="C2434">
        <v>92</v>
      </c>
      <c r="D2434">
        <v>4002955</v>
      </c>
      <c r="E2434" t="s">
        <v>48</v>
      </c>
      <c r="F2434" t="s">
        <v>26</v>
      </c>
      <c r="G2434" t="s">
        <v>57</v>
      </c>
      <c r="H2434" t="s">
        <v>35</v>
      </c>
      <c r="L2434" t="s">
        <v>3552</v>
      </c>
      <c r="M2434">
        <v>33745</v>
      </c>
      <c r="N2434">
        <v>198</v>
      </c>
      <c r="O2434" t="s">
        <v>29</v>
      </c>
      <c r="P2434" t="s">
        <v>30</v>
      </c>
      <c r="Q2434" t="s">
        <v>213</v>
      </c>
      <c r="R2434">
        <v>20000000</v>
      </c>
      <c r="S2434">
        <v>1999</v>
      </c>
      <c r="T2434">
        <v>6.2</v>
      </c>
      <c r="U2434">
        <v>1.5</v>
      </c>
      <c r="V2434">
        <v>-15997045</v>
      </c>
      <c r="W2434" t="s">
        <v>38</v>
      </c>
    </row>
    <row r="2435" spans="1:23" x14ac:dyDescent="0.3">
      <c r="A2435" t="s">
        <v>1592</v>
      </c>
      <c r="B2435">
        <v>252</v>
      </c>
      <c r="C2435">
        <v>147</v>
      </c>
      <c r="D2435">
        <v>7219578</v>
      </c>
      <c r="E2435" t="s">
        <v>55</v>
      </c>
      <c r="F2435" t="s">
        <v>60</v>
      </c>
      <c r="G2435" t="s">
        <v>35</v>
      </c>
      <c r="L2435" t="s">
        <v>3553</v>
      </c>
      <c r="M2435">
        <v>235992</v>
      </c>
      <c r="N2435">
        <v>1768</v>
      </c>
      <c r="O2435" t="s">
        <v>29</v>
      </c>
      <c r="P2435" t="s">
        <v>545</v>
      </c>
      <c r="Q2435" t="s">
        <v>213</v>
      </c>
      <c r="R2435">
        <v>15000000</v>
      </c>
      <c r="S2435">
        <v>2001</v>
      </c>
      <c r="T2435">
        <v>8</v>
      </c>
      <c r="U2435">
        <v>2.4</v>
      </c>
      <c r="V2435">
        <v>-7780422</v>
      </c>
      <c r="W2435" t="s">
        <v>38</v>
      </c>
    </row>
    <row r="2436" spans="1:23" x14ac:dyDescent="0.3">
      <c r="A2436" t="s">
        <v>2246</v>
      </c>
      <c r="B2436">
        <v>223</v>
      </c>
      <c r="C2436">
        <v>98</v>
      </c>
      <c r="D2436">
        <v>3247816</v>
      </c>
      <c r="E2436" t="s">
        <v>48</v>
      </c>
      <c r="F2436" t="s">
        <v>55</v>
      </c>
      <c r="G2436" t="s">
        <v>44</v>
      </c>
      <c r="L2436" t="s">
        <v>3554</v>
      </c>
      <c r="M2436">
        <v>36145</v>
      </c>
      <c r="N2436">
        <v>108</v>
      </c>
      <c r="O2436" t="s">
        <v>29</v>
      </c>
      <c r="P2436" t="s">
        <v>30</v>
      </c>
      <c r="Q2436" t="s">
        <v>213</v>
      </c>
      <c r="R2436">
        <v>22000000</v>
      </c>
      <c r="S2436">
        <v>2010</v>
      </c>
      <c r="T2436">
        <v>6.3</v>
      </c>
      <c r="U2436">
        <v>1.6</v>
      </c>
      <c r="V2436">
        <v>-18752184</v>
      </c>
      <c r="W2436" t="s">
        <v>38</v>
      </c>
    </row>
    <row r="2437" spans="1:23" x14ac:dyDescent="0.3">
      <c r="A2437" t="s">
        <v>3555</v>
      </c>
      <c r="B2437">
        <v>328</v>
      </c>
      <c r="C2437">
        <v>103</v>
      </c>
      <c r="D2437">
        <v>2412045</v>
      </c>
      <c r="E2437" t="s">
        <v>55</v>
      </c>
      <c r="F2437" t="s">
        <v>44</v>
      </c>
      <c r="G2437" t="s">
        <v>27</v>
      </c>
      <c r="L2437" t="s">
        <v>3556</v>
      </c>
      <c r="M2437">
        <v>109873</v>
      </c>
      <c r="N2437">
        <v>320</v>
      </c>
      <c r="O2437" t="s">
        <v>29</v>
      </c>
      <c r="P2437" t="s">
        <v>37</v>
      </c>
      <c r="Q2437" t="s">
        <v>213</v>
      </c>
      <c r="R2437">
        <v>15000000</v>
      </c>
      <c r="S2437">
        <v>2010</v>
      </c>
      <c r="T2437">
        <v>7.2</v>
      </c>
      <c r="U2437">
        <v>1.7</v>
      </c>
      <c r="V2437">
        <v>-12587955</v>
      </c>
      <c r="W2437" t="s">
        <v>38</v>
      </c>
    </row>
    <row r="2438" spans="1:23" x14ac:dyDescent="0.3">
      <c r="A2438" t="s">
        <v>3557</v>
      </c>
      <c r="B2438">
        <v>150</v>
      </c>
      <c r="C2438">
        <v>111</v>
      </c>
      <c r="D2438">
        <v>2203641</v>
      </c>
      <c r="E2438" t="s">
        <v>56</v>
      </c>
      <c r="F2438" t="s">
        <v>55</v>
      </c>
      <c r="G2438" t="s">
        <v>60</v>
      </c>
      <c r="H2438" t="s">
        <v>35</v>
      </c>
      <c r="L2438" t="s">
        <v>3558</v>
      </c>
      <c r="M2438">
        <v>42792</v>
      </c>
      <c r="N2438">
        <v>162</v>
      </c>
      <c r="O2438" t="s">
        <v>29</v>
      </c>
      <c r="P2438" t="s">
        <v>971</v>
      </c>
      <c r="Q2438" t="s">
        <v>213</v>
      </c>
      <c r="R2438">
        <v>15000000</v>
      </c>
      <c r="S2438">
        <v>2008</v>
      </c>
      <c r="T2438">
        <v>6.7</v>
      </c>
      <c r="U2438">
        <v>1.8</v>
      </c>
      <c r="V2438">
        <v>-12796359</v>
      </c>
      <c r="W2438" t="s">
        <v>38</v>
      </c>
    </row>
    <row r="2439" spans="1:23" x14ac:dyDescent="0.3">
      <c r="A2439" t="s">
        <v>3559</v>
      </c>
      <c r="B2439">
        <v>21</v>
      </c>
      <c r="C2439">
        <v>98</v>
      </c>
      <c r="D2439">
        <v>1953732</v>
      </c>
      <c r="E2439" t="s">
        <v>25</v>
      </c>
      <c r="F2439" t="s">
        <v>55</v>
      </c>
      <c r="G2439" t="s">
        <v>26</v>
      </c>
      <c r="L2439" t="s">
        <v>3560</v>
      </c>
      <c r="M2439">
        <v>4996</v>
      </c>
      <c r="N2439">
        <v>62</v>
      </c>
      <c r="O2439" t="s">
        <v>29</v>
      </c>
      <c r="P2439" t="s">
        <v>30</v>
      </c>
      <c r="Q2439" t="s">
        <v>213</v>
      </c>
      <c r="R2439">
        <v>15000000</v>
      </c>
      <c r="S2439">
        <v>1986</v>
      </c>
      <c r="T2439">
        <v>5.3</v>
      </c>
      <c r="U2439">
        <v>1.6</v>
      </c>
      <c r="V2439">
        <v>-13046268</v>
      </c>
      <c r="W2439" t="s">
        <v>38</v>
      </c>
    </row>
    <row r="2440" spans="1:23" x14ac:dyDescent="0.3">
      <c r="A2440" t="s">
        <v>3561</v>
      </c>
      <c r="B2440">
        <v>28</v>
      </c>
      <c r="C2440">
        <v>111</v>
      </c>
      <c r="D2440">
        <v>1954202</v>
      </c>
      <c r="E2440" t="s">
        <v>48</v>
      </c>
      <c r="F2440" t="s">
        <v>56</v>
      </c>
      <c r="G2440" t="s">
        <v>55</v>
      </c>
      <c r="L2440" t="s">
        <v>3562</v>
      </c>
      <c r="M2440">
        <v>5917</v>
      </c>
      <c r="N2440">
        <v>71</v>
      </c>
      <c r="O2440" t="s">
        <v>29</v>
      </c>
      <c r="P2440" t="s">
        <v>30</v>
      </c>
      <c r="Q2440" t="s">
        <v>31</v>
      </c>
      <c r="R2440">
        <v>15000000</v>
      </c>
      <c r="S2440">
        <v>1999</v>
      </c>
      <c r="T2440">
        <v>6.3</v>
      </c>
      <c r="U2440">
        <v>1.8</v>
      </c>
      <c r="V2440">
        <v>-13045798</v>
      </c>
      <c r="W2440" t="s">
        <v>38</v>
      </c>
    </row>
    <row r="2441" spans="1:23" x14ac:dyDescent="0.3">
      <c r="A2441" t="s">
        <v>3228</v>
      </c>
      <c r="B2441">
        <v>250</v>
      </c>
      <c r="C2441">
        <v>111</v>
      </c>
      <c r="D2441">
        <v>1294640</v>
      </c>
      <c r="E2441" t="s">
        <v>56</v>
      </c>
      <c r="F2441" t="s">
        <v>55</v>
      </c>
      <c r="G2441" t="s">
        <v>57</v>
      </c>
      <c r="H2441" t="s">
        <v>35</v>
      </c>
      <c r="L2441" t="s">
        <v>3563</v>
      </c>
      <c r="M2441">
        <v>69569</v>
      </c>
      <c r="N2441">
        <v>436</v>
      </c>
      <c r="O2441" t="s">
        <v>29</v>
      </c>
      <c r="P2441" t="s">
        <v>30</v>
      </c>
      <c r="Q2441" t="s">
        <v>213</v>
      </c>
      <c r="R2441">
        <v>15000000</v>
      </c>
      <c r="S2441">
        <v>2007</v>
      </c>
      <c r="T2441">
        <v>6.5</v>
      </c>
      <c r="U2441">
        <v>1.8</v>
      </c>
      <c r="V2441">
        <v>-13705360</v>
      </c>
      <c r="W2441" t="s">
        <v>38</v>
      </c>
    </row>
    <row r="2442" spans="1:23" x14ac:dyDescent="0.3">
      <c r="A2442" t="s">
        <v>3564</v>
      </c>
      <c r="B2442">
        <v>260</v>
      </c>
      <c r="C2442">
        <v>145</v>
      </c>
      <c r="D2442">
        <v>26435</v>
      </c>
      <c r="E2442" t="s">
        <v>55</v>
      </c>
      <c r="F2442" t="s">
        <v>27</v>
      </c>
      <c r="L2442" t="s">
        <v>3565</v>
      </c>
      <c r="M2442">
        <v>111841</v>
      </c>
      <c r="N2442">
        <v>413</v>
      </c>
      <c r="O2442" t="s">
        <v>3104</v>
      </c>
      <c r="P2442" t="s">
        <v>244</v>
      </c>
      <c r="Q2442" t="s">
        <v>2708</v>
      </c>
      <c r="R2442">
        <v>6000000</v>
      </c>
      <c r="S2442">
        <v>1927</v>
      </c>
      <c r="T2442">
        <v>8.3000000000000007</v>
      </c>
      <c r="U2442">
        <v>2.4</v>
      </c>
      <c r="V2442">
        <v>-5973565</v>
      </c>
      <c r="W2442" t="s">
        <v>38</v>
      </c>
    </row>
    <row r="2443" spans="1:23" x14ac:dyDescent="0.3">
      <c r="A2443" t="s">
        <v>1345</v>
      </c>
      <c r="B2443">
        <v>141</v>
      </c>
      <c r="C2443">
        <v>84</v>
      </c>
      <c r="D2443">
        <v>1197786</v>
      </c>
      <c r="E2443" t="s">
        <v>24</v>
      </c>
      <c r="F2443" t="s">
        <v>56</v>
      </c>
      <c r="G2443" t="s">
        <v>35</v>
      </c>
      <c r="L2443" t="s">
        <v>3566</v>
      </c>
      <c r="M2443">
        <v>55928</v>
      </c>
      <c r="N2443">
        <v>157</v>
      </c>
      <c r="O2443" t="s">
        <v>792</v>
      </c>
      <c r="P2443" t="s">
        <v>545</v>
      </c>
      <c r="Q2443" t="s">
        <v>213</v>
      </c>
      <c r="R2443">
        <v>12000000</v>
      </c>
      <c r="S2443">
        <v>2004</v>
      </c>
      <c r="T2443">
        <v>7.2</v>
      </c>
      <c r="U2443">
        <v>1.4</v>
      </c>
      <c r="V2443">
        <v>-10802214</v>
      </c>
      <c r="W2443" t="s">
        <v>38</v>
      </c>
    </row>
    <row r="2444" spans="1:23" x14ac:dyDescent="0.3">
      <c r="A2444" t="s">
        <v>1402</v>
      </c>
      <c r="B2444">
        <v>52</v>
      </c>
      <c r="C2444">
        <v>115</v>
      </c>
      <c r="D2444">
        <v>529766</v>
      </c>
      <c r="E2444" t="s">
        <v>56</v>
      </c>
      <c r="F2444" t="s">
        <v>55</v>
      </c>
      <c r="L2444" t="s">
        <v>3567</v>
      </c>
      <c r="M2444">
        <v>22345</v>
      </c>
      <c r="N2444">
        <v>144</v>
      </c>
      <c r="O2444" t="s">
        <v>29</v>
      </c>
      <c r="P2444" t="s">
        <v>30</v>
      </c>
      <c r="Q2444" t="s">
        <v>213</v>
      </c>
      <c r="R2444">
        <v>7000000</v>
      </c>
      <c r="S2444">
        <v>1995</v>
      </c>
      <c r="T2444">
        <v>6.8</v>
      </c>
      <c r="U2444">
        <v>1.9</v>
      </c>
      <c r="V2444">
        <v>-6470234</v>
      </c>
      <c r="W2444" t="s">
        <v>38</v>
      </c>
    </row>
    <row r="2445" spans="1:23" x14ac:dyDescent="0.3">
      <c r="A2445" t="s">
        <v>3568</v>
      </c>
      <c r="B2445">
        <v>205</v>
      </c>
      <c r="C2445">
        <v>105</v>
      </c>
      <c r="D2445">
        <v>613556</v>
      </c>
      <c r="E2445" t="s">
        <v>24</v>
      </c>
      <c r="F2445" t="s">
        <v>55</v>
      </c>
      <c r="L2445" t="s">
        <v>3569</v>
      </c>
      <c r="M2445">
        <v>9427</v>
      </c>
      <c r="N2445">
        <v>87</v>
      </c>
      <c r="O2445" t="s">
        <v>554</v>
      </c>
      <c r="P2445" t="s">
        <v>3393</v>
      </c>
      <c r="Q2445" t="s">
        <v>2708</v>
      </c>
      <c r="R2445">
        <v>15000000</v>
      </c>
      <c r="S2445">
        <v>2015</v>
      </c>
      <c r="T2445">
        <v>6.4</v>
      </c>
      <c r="U2445">
        <v>1.8</v>
      </c>
      <c r="V2445">
        <v>-14386444</v>
      </c>
      <c r="W2445" t="s">
        <v>38</v>
      </c>
    </row>
    <row r="2446" spans="1:23" x14ac:dyDescent="0.3">
      <c r="A2446" t="s">
        <v>3570</v>
      </c>
      <c r="B2446">
        <v>109</v>
      </c>
      <c r="C2446">
        <v>98</v>
      </c>
      <c r="D2446">
        <v>353743</v>
      </c>
      <c r="E2446" t="s">
        <v>48</v>
      </c>
      <c r="F2446" t="s">
        <v>56</v>
      </c>
      <c r="G2446" t="s">
        <v>55</v>
      </c>
      <c r="H2446" t="s">
        <v>35</v>
      </c>
      <c r="I2446" t="s">
        <v>58</v>
      </c>
      <c r="L2446" t="s">
        <v>3571</v>
      </c>
      <c r="M2446">
        <v>20730</v>
      </c>
      <c r="N2446">
        <v>111</v>
      </c>
      <c r="O2446" t="s">
        <v>29</v>
      </c>
      <c r="P2446" t="s">
        <v>37</v>
      </c>
      <c r="Q2446" t="s">
        <v>213</v>
      </c>
      <c r="R2446">
        <v>15000000</v>
      </c>
      <c r="S2446">
        <v>2001</v>
      </c>
      <c r="T2446">
        <v>6.9</v>
      </c>
      <c r="U2446">
        <v>1.6</v>
      </c>
      <c r="V2446">
        <v>-14646257</v>
      </c>
      <c r="W2446" t="s">
        <v>38</v>
      </c>
    </row>
    <row r="2447" spans="1:23" x14ac:dyDescent="0.3">
      <c r="A2447" t="s">
        <v>3572</v>
      </c>
      <c r="B2447">
        <v>110</v>
      </c>
      <c r="C2447">
        <v>110</v>
      </c>
      <c r="D2447">
        <v>102055</v>
      </c>
      <c r="E2447" t="s">
        <v>24</v>
      </c>
      <c r="L2447" t="s">
        <v>3573</v>
      </c>
      <c r="M2447">
        <v>24570</v>
      </c>
      <c r="N2447">
        <v>72</v>
      </c>
      <c r="O2447" t="s">
        <v>3574</v>
      </c>
      <c r="P2447" t="s">
        <v>3575</v>
      </c>
      <c r="Q2447" t="s">
        <v>213</v>
      </c>
      <c r="R2447">
        <v>300000000</v>
      </c>
      <c r="S2447">
        <v>2008</v>
      </c>
      <c r="T2447">
        <v>6.2</v>
      </c>
      <c r="U2447">
        <v>1.8</v>
      </c>
      <c r="V2447">
        <v>-299897945</v>
      </c>
      <c r="W2447" t="s">
        <v>38</v>
      </c>
    </row>
    <row r="2448" spans="1:23" x14ac:dyDescent="0.3">
      <c r="A2448" t="s">
        <v>3576</v>
      </c>
      <c r="B2448">
        <v>177</v>
      </c>
      <c r="C2448">
        <v>103</v>
      </c>
      <c r="D2448">
        <v>73548</v>
      </c>
      <c r="E2448" t="s">
        <v>26</v>
      </c>
      <c r="F2448" t="s">
        <v>57</v>
      </c>
      <c r="G2448" t="s">
        <v>60</v>
      </c>
      <c r="L2448" t="s">
        <v>3577</v>
      </c>
      <c r="M2448">
        <v>47574</v>
      </c>
      <c r="N2448">
        <v>209</v>
      </c>
      <c r="O2448" t="s">
        <v>29</v>
      </c>
      <c r="P2448" t="s">
        <v>30</v>
      </c>
      <c r="Q2448" t="s">
        <v>213</v>
      </c>
      <c r="R2448">
        <v>15000000</v>
      </c>
      <c r="S2448">
        <v>2008</v>
      </c>
      <c r="T2448">
        <v>6.1</v>
      </c>
      <c r="U2448">
        <v>1.7</v>
      </c>
      <c r="V2448">
        <v>-14926452</v>
      </c>
      <c r="W2448" t="s">
        <v>38</v>
      </c>
    </row>
    <row r="2449" spans="1:23" x14ac:dyDescent="0.3">
      <c r="A2449" t="s">
        <v>3578</v>
      </c>
      <c r="B2449">
        <v>62</v>
      </c>
      <c r="C2449">
        <v>90</v>
      </c>
      <c r="D2449">
        <v>28870</v>
      </c>
      <c r="E2449" t="s">
        <v>56</v>
      </c>
      <c r="F2449" t="s">
        <v>55</v>
      </c>
      <c r="G2449" t="s">
        <v>35</v>
      </c>
      <c r="L2449" t="s">
        <v>3579</v>
      </c>
      <c r="M2449">
        <v>14280</v>
      </c>
      <c r="N2449">
        <v>41</v>
      </c>
      <c r="O2449" t="s">
        <v>29</v>
      </c>
      <c r="P2449" t="s">
        <v>30</v>
      </c>
      <c r="Q2449" t="s">
        <v>213</v>
      </c>
      <c r="R2449">
        <v>15000000</v>
      </c>
      <c r="S2449">
        <v>2011</v>
      </c>
      <c r="T2449">
        <v>5.0999999999999996</v>
      </c>
      <c r="U2449">
        <v>1.5</v>
      </c>
      <c r="V2449">
        <v>-14971130</v>
      </c>
      <c r="W2449" t="s">
        <v>38</v>
      </c>
    </row>
    <row r="2450" spans="1:23" x14ac:dyDescent="0.3">
      <c r="A2450" t="s">
        <v>3580</v>
      </c>
      <c r="B2450">
        <v>19</v>
      </c>
      <c r="C2450">
        <v>105</v>
      </c>
      <c r="D2450">
        <v>22723</v>
      </c>
      <c r="E2450" t="s">
        <v>24</v>
      </c>
      <c r="F2450" t="s">
        <v>48</v>
      </c>
      <c r="G2450" t="s">
        <v>55</v>
      </c>
      <c r="H2450" t="s">
        <v>58</v>
      </c>
      <c r="L2450" t="s">
        <v>3581</v>
      </c>
      <c r="M2450">
        <v>2236</v>
      </c>
      <c r="N2450">
        <v>40</v>
      </c>
      <c r="O2450" t="s">
        <v>29</v>
      </c>
      <c r="P2450" t="s">
        <v>244</v>
      </c>
      <c r="Q2450" t="s">
        <v>31</v>
      </c>
      <c r="R2450">
        <v>25000000</v>
      </c>
      <c r="S2450">
        <v>2001</v>
      </c>
      <c r="T2450">
        <v>4.5</v>
      </c>
      <c r="U2450">
        <v>1.8</v>
      </c>
      <c r="V2450">
        <v>-24977277</v>
      </c>
      <c r="W2450" t="s">
        <v>38</v>
      </c>
    </row>
    <row r="2451" spans="1:23" x14ac:dyDescent="0.3">
      <c r="A2451" t="s">
        <v>3582</v>
      </c>
      <c r="B2451">
        <v>50</v>
      </c>
      <c r="C2451">
        <v>93</v>
      </c>
      <c r="D2451">
        <v>20380</v>
      </c>
      <c r="E2451" t="s">
        <v>48</v>
      </c>
      <c r="F2451" t="s">
        <v>55</v>
      </c>
      <c r="G2451" t="s">
        <v>26</v>
      </c>
      <c r="H2451" t="s">
        <v>59</v>
      </c>
      <c r="I2451" t="s">
        <v>44</v>
      </c>
      <c r="L2451" t="s">
        <v>3583</v>
      </c>
      <c r="M2451">
        <v>7519</v>
      </c>
      <c r="N2451">
        <v>39</v>
      </c>
      <c r="O2451" t="s">
        <v>29</v>
      </c>
      <c r="P2451" t="s">
        <v>30</v>
      </c>
      <c r="Q2451" t="s">
        <v>213</v>
      </c>
      <c r="R2451">
        <v>15000000</v>
      </c>
      <c r="S2451">
        <v>2007</v>
      </c>
      <c r="T2451">
        <v>5.9</v>
      </c>
      <c r="U2451">
        <v>1.6</v>
      </c>
      <c r="V2451">
        <v>-14979620</v>
      </c>
      <c r="W2451" t="s">
        <v>38</v>
      </c>
    </row>
    <row r="2452" spans="1:23" x14ac:dyDescent="0.3">
      <c r="A2452" t="s">
        <v>1151</v>
      </c>
      <c r="B2452">
        <v>147</v>
      </c>
      <c r="C2452">
        <v>101</v>
      </c>
      <c r="D2452">
        <v>70906973</v>
      </c>
      <c r="E2452" t="s">
        <v>48</v>
      </c>
      <c r="F2452" t="s">
        <v>26</v>
      </c>
      <c r="G2452" t="s">
        <v>44</v>
      </c>
      <c r="L2452" t="s">
        <v>3584</v>
      </c>
      <c r="M2452">
        <v>437418</v>
      </c>
      <c r="N2452">
        <v>609</v>
      </c>
      <c r="O2452" t="s">
        <v>29</v>
      </c>
      <c r="P2452" t="s">
        <v>30</v>
      </c>
      <c r="Q2452" t="s">
        <v>52</v>
      </c>
      <c r="R2452">
        <v>14600000</v>
      </c>
      <c r="S2452">
        <v>1993</v>
      </c>
      <c r="T2452">
        <v>8.1</v>
      </c>
      <c r="U2452">
        <v>1.7</v>
      </c>
      <c r="V2452">
        <v>56306973</v>
      </c>
      <c r="W2452" t="s">
        <v>21</v>
      </c>
    </row>
    <row r="2453" spans="1:23" x14ac:dyDescent="0.3">
      <c r="A2453" t="s">
        <v>3585</v>
      </c>
      <c r="B2453">
        <v>222</v>
      </c>
      <c r="C2453">
        <v>115</v>
      </c>
      <c r="D2453">
        <v>66009973</v>
      </c>
      <c r="E2453" t="s">
        <v>48</v>
      </c>
      <c r="F2453" t="s">
        <v>55</v>
      </c>
      <c r="G2453" t="s">
        <v>59</v>
      </c>
      <c r="L2453" t="s">
        <v>3586</v>
      </c>
      <c r="M2453">
        <v>38202</v>
      </c>
      <c r="N2453">
        <v>135</v>
      </c>
      <c r="O2453" t="s">
        <v>29</v>
      </c>
      <c r="P2453" t="s">
        <v>30</v>
      </c>
      <c r="Q2453" t="s">
        <v>213</v>
      </c>
      <c r="R2453">
        <v>14800000</v>
      </c>
      <c r="S2453">
        <v>2015</v>
      </c>
      <c r="T2453">
        <v>5.7</v>
      </c>
      <c r="U2453">
        <v>1.9</v>
      </c>
      <c r="V2453">
        <v>51209973</v>
      </c>
      <c r="W2453" t="s">
        <v>21</v>
      </c>
    </row>
    <row r="2454" spans="1:23" x14ac:dyDescent="0.3">
      <c r="A2454" t="s">
        <v>141</v>
      </c>
      <c r="B2454">
        <v>106</v>
      </c>
      <c r="C2454">
        <v>120</v>
      </c>
      <c r="D2454">
        <v>46338728</v>
      </c>
      <c r="E2454" t="s">
        <v>55</v>
      </c>
      <c r="F2454" t="s">
        <v>44</v>
      </c>
      <c r="L2454" t="s">
        <v>3587</v>
      </c>
      <c r="M2454">
        <v>167750</v>
      </c>
      <c r="N2454">
        <v>506</v>
      </c>
      <c r="O2454" t="s">
        <v>29</v>
      </c>
      <c r="P2454" t="s">
        <v>30</v>
      </c>
      <c r="Q2454" t="s">
        <v>31</v>
      </c>
      <c r="R2454">
        <v>14500000</v>
      </c>
      <c r="S2454">
        <v>1996</v>
      </c>
      <c r="T2454">
        <v>6.8</v>
      </c>
      <c r="U2454">
        <v>2</v>
      </c>
      <c r="V2454">
        <v>31838728</v>
      </c>
      <c r="W2454" t="s">
        <v>21</v>
      </c>
    </row>
    <row r="2455" spans="1:23" x14ac:dyDescent="0.3">
      <c r="A2455" t="s">
        <v>3588</v>
      </c>
      <c r="B2455">
        <v>136</v>
      </c>
      <c r="C2455">
        <v>111</v>
      </c>
      <c r="D2455">
        <v>7691700</v>
      </c>
      <c r="E2455" t="s">
        <v>55</v>
      </c>
      <c r="F2455" t="s">
        <v>58</v>
      </c>
      <c r="L2455" t="s">
        <v>3589</v>
      </c>
      <c r="M2455">
        <v>12937</v>
      </c>
      <c r="N2455">
        <v>73</v>
      </c>
      <c r="O2455" t="s">
        <v>792</v>
      </c>
      <c r="P2455" t="s">
        <v>545</v>
      </c>
      <c r="Q2455" t="s">
        <v>31</v>
      </c>
      <c r="R2455">
        <v>10000000</v>
      </c>
      <c r="S2455">
        <v>2010</v>
      </c>
      <c r="T2455">
        <v>7.5</v>
      </c>
      <c r="U2455">
        <v>1.8</v>
      </c>
      <c r="V2455">
        <v>-2308300</v>
      </c>
      <c r="W2455" t="s">
        <v>38</v>
      </c>
    </row>
    <row r="2456" spans="1:23" x14ac:dyDescent="0.3">
      <c r="A2456" t="s">
        <v>1004</v>
      </c>
      <c r="B2456">
        <v>131</v>
      </c>
      <c r="C2456">
        <v>131</v>
      </c>
      <c r="D2456">
        <v>101157447</v>
      </c>
      <c r="E2456" t="s">
        <v>55</v>
      </c>
      <c r="F2456" t="s">
        <v>53</v>
      </c>
      <c r="L2456" t="s">
        <v>3590</v>
      </c>
      <c r="M2456">
        <v>277505</v>
      </c>
      <c r="N2456">
        <v>495</v>
      </c>
      <c r="O2456" t="s">
        <v>29</v>
      </c>
      <c r="P2456" t="s">
        <v>30</v>
      </c>
      <c r="Q2456" t="s">
        <v>213</v>
      </c>
      <c r="R2456">
        <v>14400000</v>
      </c>
      <c r="S2456">
        <v>1992</v>
      </c>
      <c r="T2456">
        <v>8.3000000000000007</v>
      </c>
      <c r="U2456">
        <v>2.2000000000000002</v>
      </c>
      <c r="V2456">
        <v>86757447</v>
      </c>
      <c r="W2456" t="s">
        <v>21</v>
      </c>
    </row>
    <row r="2457" spans="1:23" x14ac:dyDescent="0.3">
      <c r="A2457" t="s">
        <v>3591</v>
      </c>
      <c r="B2457">
        <v>140</v>
      </c>
      <c r="C2457">
        <v>139</v>
      </c>
      <c r="D2457">
        <v>74205</v>
      </c>
      <c r="E2457" t="s">
        <v>55</v>
      </c>
      <c r="L2457" t="s">
        <v>3592</v>
      </c>
      <c r="M2457">
        <v>18646</v>
      </c>
      <c r="N2457">
        <v>81</v>
      </c>
      <c r="O2457" t="s">
        <v>29</v>
      </c>
      <c r="P2457" t="s">
        <v>2091</v>
      </c>
      <c r="Q2457" t="s">
        <v>2708</v>
      </c>
      <c r="R2457">
        <v>14200000</v>
      </c>
      <c r="S2457">
        <v>2005</v>
      </c>
      <c r="T2457">
        <v>7.4</v>
      </c>
      <c r="U2457">
        <v>2.2999999999999998</v>
      </c>
      <c r="V2457">
        <v>-14125795</v>
      </c>
      <c r="W2457" t="s">
        <v>38</v>
      </c>
    </row>
    <row r="2458" spans="1:23" x14ac:dyDescent="0.3">
      <c r="A2458" t="s">
        <v>1442</v>
      </c>
      <c r="B2458">
        <v>418</v>
      </c>
      <c r="C2458">
        <v>120</v>
      </c>
      <c r="D2458">
        <v>141319195</v>
      </c>
      <c r="E2458" t="s">
        <v>55</v>
      </c>
      <c r="F2458" t="s">
        <v>44</v>
      </c>
      <c r="L2458" t="s">
        <v>3593</v>
      </c>
      <c r="M2458">
        <v>641997</v>
      </c>
      <c r="N2458">
        <v>1017</v>
      </c>
      <c r="O2458" t="s">
        <v>29</v>
      </c>
      <c r="P2458" t="s">
        <v>37</v>
      </c>
      <c r="Q2458" t="s">
        <v>213</v>
      </c>
      <c r="R2458">
        <v>15000000</v>
      </c>
      <c r="S2458">
        <v>2008</v>
      </c>
      <c r="T2458">
        <v>8</v>
      </c>
      <c r="U2458">
        <v>2</v>
      </c>
      <c r="V2458">
        <v>126319195</v>
      </c>
      <c r="W2458" t="s">
        <v>21</v>
      </c>
    </row>
    <row r="2459" spans="1:23" x14ac:dyDescent="0.3">
      <c r="A2459" t="s">
        <v>1406</v>
      </c>
      <c r="B2459">
        <v>94</v>
      </c>
      <c r="C2459">
        <v>119</v>
      </c>
      <c r="D2459">
        <v>156645693</v>
      </c>
      <c r="E2459" t="s">
        <v>55</v>
      </c>
      <c r="F2459" t="s">
        <v>44</v>
      </c>
      <c r="G2459" t="s">
        <v>35</v>
      </c>
      <c r="L2459" t="s">
        <v>3594</v>
      </c>
      <c r="M2459">
        <v>55101</v>
      </c>
      <c r="N2459">
        <v>201</v>
      </c>
      <c r="O2459" t="s">
        <v>29</v>
      </c>
      <c r="P2459" t="s">
        <v>30</v>
      </c>
      <c r="Q2459" t="s">
        <v>213</v>
      </c>
      <c r="R2459">
        <v>14000000</v>
      </c>
      <c r="S2459">
        <v>1987</v>
      </c>
      <c r="T2459">
        <v>6.9</v>
      </c>
      <c r="U2459">
        <v>2</v>
      </c>
      <c r="V2459">
        <v>142645693</v>
      </c>
      <c r="W2459" t="s">
        <v>21</v>
      </c>
    </row>
    <row r="2460" spans="1:23" x14ac:dyDescent="0.3">
      <c r="A2460" t="s">
        <v>898</v>
      </c>
      <c r="B2460">
        <v>82</v>
      </c>
      <c r="C2460">
        <v>125</v>
      </c>
      <c r="D2460">
        <v>178406268</v>
      </c>
      <c r="E2460" t="s">
        <v>48</v>
      </c>
      <c r="F2460" t="s">
        <v>44</v>
      </c>
      <c r="L2460" t="s">
        <v>3595</v>
      </c>
      <c r="M2460">
        <v>213476</v>
      </c>
      <c r="N2460">
        <v>271</v>
      </c>
      <c r="O2460" t="s">
        <v>29</v>
      </c>
      <c r="P2460" t="s">
        <v>30</v>
      </c>
      <c r="Q2460" t="s">
        <v>213</v>
      </c>
      <c r="R2460">
        <v>14000000</v>
      </c>
      <c r="S2460">
        <v>1990</v>
      </c>
      <c r="T2460">
        <v>6.9</v>
      </c>
      <c r="U2460">
        <v>2.1</v>
      </c>
      <c r="V2460">
        <v>164406268</v>
      </c>
      <c r="W2460" t="s">
        <v>21</v>
      </c>
    </row>
    <row r="2461" spans="1:23" x14ac:dyDescent="0.3">
      <c r="A2461" t="s">
        <v>3596</v>
      </c>
      <c r="B2461">
        <v>32</v>
      </c>
      <c r="C2461">
        <v>108</v>
      </c>
      <c r="D2461">
        <v>109306210</v>
      </c>
      <c r="E2461" t="s">
        <v>24</v>
      </c>
      <c r="F2461" t="s">
        <v>25</v>
      </c>
      <c r="G2461" t="s">
        <v>48</v>
      </c>
      <c r="L2461" t="s">
        <v>3597</v>
      </c>
      <c r="M2461">
        <v>44096</v>
      </c>
      <c r="N2461">
        <v>62</v>
      </c>
      <c r="O2461" t="s">
        <v>29</v>
      </c>
      <c r="P2461" t="s">
        <v>143</v>
      </c>
      <c r="Q2461" t="s">
        <v>52</v>
      </c>
      <c r="R2461">
        <v>15800000</v>
      </c>
      <c r="S2461">
        <v>1988</v>
      </c>
      <c r="T2461">
        <v>5.5</v>
      </c>
      <c r="U2461">
        <v>1.8</v>
      </c>
      <c r="V2461">
        <v>93506210</v>
      </c>
      <c r="W2461" t="s">
        <v>21</v>
      </c>
    </row>
    <row r="2462" spans="1:23" x14ac:dyDescent="0.3">
      <c r="A2462" t="s">
        <v>241</v>
      </c>
      <c r="B2462">
        <v>72</v>
      </c>
      <c r="C2462">
        <v>145</v>
      </c>
      <c r="D2462">
        <v>70001698</v>
      </c>
      <c r="E2462" t="s">
        <v>242</v>
      </c>
      <c r="F2462" t="s">
        <v>55</v>
      </c>
      <c r="G2462" t="s">
        <v>58</v>
      </c>
      <c r="L2462" t="s">
        <v>3598</v>
      </c>
      <c r="M2462">
        <v>76842</v>
      </c>
      <c r="N2462">
        <v>173</v>
      </c>
      <c r="O2462" t="s">
        <v>29</v>
      </c>
      <c r="P2462" t="s">
        <v>30</v>
      </c>
      <c r="Q2462" t="s">
        <v>213</v>
      </c>
      <c r="R2462">
        <v>14000000</v>
      </c>
      <c r="S2462">
        <v>1989</v>
      </c>
      <c r="T2462">
        <v>7.2</v>
      </c>
      <c r="U2462">
        <v>2.4</v>
      </c>
      <c r="V2462">
        <v>56001698</v>
      </c>
      <c r="W2462" t="s">
        <v>21</v>
      </c>
    </row>
    <row r="2463" spans="1:23" x14ac:dyDescent="0.3">
      <c r="A2463" t="s">
        <v>225</v>
      </c>
      <c r="B2463">
        <v>39</v>
      </c>
      <c r="C2463">
        <v>98</v>
      </c>
      <c r="D2463">
        <v>68856263</v>
      </c>
      <c r="E2463" t="s">
        <v>25</v>
      </c>
      <c r="F2463" t="s">
        <v>48</v>
      </c>
      <c r="G2463" t="s">
        <v>49</v>
      </c>
      <c r="H2463" t="s">
        <v>61</v>
      </c>
      <c r="L2463" t="s">
        <v>3599</v>
      </c>
      <c r="M2463">
        <v>69733</v>
      </c>
      <c r="N2463">
        <v>97</v>
      </c>
      <c r="O2463" t="s">
        <v>29</v>
      </c>
      <c r="P2463" t="s">
        <v>30</v>
      </c>
      <c r="Q2463" t="s">
        <v>52</v>
      </c>
      <c r="R2463">
        <v>15000000</v>
      </c>
      <c r="S2463">
        <v>1993</v>
      </c>
      <c r="T2463">
        <v>6.9</v>
      </c>
      <c r="U2463">
        <v>1.6</v>
      </c>
      <c r="V2463">
        <v>53856263</v>
      </c>
      <c r="W2463" t="s">
        <v>21</v>
      </c>
    </row>
    <row r="2464" spans="1:23" x14ac:dyDescent="0.3">
      <c r="A2464" t="s">
        <v>1498</v>
      </c>
      <c r="B2464">
        <v>264</v>
      </c>
      <c r="C2464">
        <v>101</v>
      </c>
      <c r="D2464">
        <v>51527787</v>
      </c>
      <c r="E2464" t="s">
        <v>57</v>
      </c>
      <c r="F2464" t="s">
        <v>35</v>
      </c>
      <c r="L2464" t="s">
        <v>3600</v>
      </c>
      <c r="M2464">
        <v>45603</v>
      </c>
      <c r="N2464">
        <v>268</v>
      </c>
      <c r="O2464" t="s">
        <v>29</v>
      </c>
      <c r="P2464" t="s">
        <v>30</v>
      </c>
      <c r="Q2464" t="s">
        <v>213</v>
      </c>
      <c r="R2464">
        <v>15000000</v>
      </c>
      <c r="S2464">
        <v>2009</v>
      </c>
      <c r="T2464">
        <v>5.5</v>
      </c>
      <c r="U2464">
        <v>1.7</v>
      </c>
      <c r="V2464">
        <v>36527787</v>
      </c>
      <c r="W2464" t="s">
        <v>21</v>
      </c>
    </row>
    <row r="2465" spans="1:23" x14ac:dyDescent="0.3">
      <c r="A2465" t="s">
        <v>2633</v>
      </c>
      <c r="B2465">
        <v>86</v>
      </c>
      <c r="C2465">
        <v>109</v>
      </c>
      <c r="D2465">
        <v>61356221</v>
      </c>
      <c r="E2465" t="s">
        <v>55</v>
      </c>
      <c r="F2465" t="s">
        <v>59</v>
      </c>
      <c r="G2465" t="s">
        <v>44</v>
      </c>
      <c r="L2465" t="s">
        <v>3601</v>
      </c>
      <c r="M2465">
        <v>19505</v>
      </c>
      <c r="N2465">
        <v>162</v>
      </c>
      <c r="O2465" t="s">
        <v>29</v>
      </c>
      <c r="P2465" t="s">
        <v>30</v>
      </c>
      <c r="Q2465" t="s">
        <v>31</v>
      </c>
      <c r="R2465">
        <v>14000000</v>
      </c>
      <c r="S2465">
        <v>2007</v>
      </c>
      <c r="T2465">
        <v>5.2</v>
      </c>
      <c r="U2465">
        <v>1.8</v>
      </c>
      <c r="V2465">
        <v>47356221</v>
      </c>
      <c r="W2465" t="s">
        <v>21</v>
      </c>
    </row>
    <row r="2466" spans="1:23" x14ac:dyDescent="0.3">
      <c r="A2466" t="s">
        <v>2182</v>
      </c>
      <c r="B2466">
        <v>112</v>
      </c>
      <c r="C2466">
        <v>123</v>
      </c>
      <c r="D2466">
        <v>46800000</v>
      </c>
      <c r="E2466" t="s">
        <v>24</v>
      </c>
      <c r="F2466" t="s">
        <v>25</v>
      </c>
      <c r="G2466" t="s">
        <v>27</v>
      </c>
      <c r="H2466" t="s">
        <v>35</v>
      </c>
      <c r="L2466" t="s">
        <v>3602</v>
      </c>
      <c r="M2466">
        <v>76477</v>
      </c>
      <c r="N2466">
        <v>275</v>
      </c>
      <c r="O2466" t="s">
        <v>29</v>
      </c>
      <c r="P2466" t="s">
        <v>37</v>
      </c>
      <c r="Q2466" t="s">
        <v>52</v>
      </c>
      <c r="R2466">
        <v>14000000</v>
      </c>
      <c r="S2466">
        <v>1977</v>
      </c>
      <c r="T2466">
        <v>7.1</v>
      </c>
      <c r="U2466">
        <v>2</v>
      </c>
      <c r="V2466">
        <v>32800000</v>
      </c>
      <c r="W2466" t="s">
        <v>21</v>
      </c>
    </row>
    <row r="2467" spans="1:23" x14ac:dyDescent="0.3">
      <c r="A2467" t="s">
        <v>3603</v>
      </c>
      <c r="B2467">
        <v>101</v>
      </c>
      <c r="C2467">
        <v>99</v>
      </c>
      <c r="D2467">
        <v>38048637</v>
      </c>
      <c r="E2467" t="s">
        <v>57</v>
      </c>
      <c r="F2467" t="s">
        <v>60</v>
      </c>
      <c r="G2467" t="s">
        <v>35</v>
      </c>
      <c r="L2467" t="s">
        <v>3604</v>
      </c>
      <c r="M2467">
        <v>47814</v>
      </c>
      <c r="N2467">
        <v>426</v>
      </c>
      <c r="O2467" t="s">
        <v>29</v>
      </c>
      <c r="P2467" t="s">
        <v>30</v>
      </c>
      <c r="Q2467" t="s">
        <v>213</v>
      </c>
      <c r="R2467">
        <v>14000000</v>
      </c>
      <c r="S2467">
        <v>1998</v>
      </c>
      <c r="T2467">
        <v>5.5</v>
      </c>
      <c r="U2467">
        <v>1.6</v>
      </c>
      <c r="V2467">
        <v>24048637</v>
      </c>
      <c r="W2467" t="s">
        <v>21</v>
      </c>
    </row>
    <row r="2468" spans="1:23" x14ac:dyDescent="0.3">
      <c r="A2468" t="s">
        <v>3605</v>
      </c>
      <c r="B2468">
        <v>10</v>
      </c>
      <c r="C2468">
        <v>107</v>
      </c>
      <c r="D2468">
        <v>34793160</v>
      </c>
      <c r="E2468" t="s">
        <v>25</v>
      </c>
      <c r="F2468" t="s">
        <v>55</v>
      </c>
      <c r="L2468" t="s">
        <v>3606</v>
      </c>
      <c r="M2468">
        <v>15730</v>
      </c>
      <c r="N2468">
        <v>31</v>
      </c>
      <c r="O2468" t="s">
        <v>29</v>
      </c>
      <c r="P2468" t="s">
        <v>30</v>
      </c>
      <c r="Q2468" t="s">
        <v>52</v>
      </c>
      <c r="R2468">
        <v>14000000</v>
      </c>
      <c r="S2468">
        <v>1991</v>
      </c>
      <c r="T2468">
        <v>6.7</v>
      </c>
      <c r="U2468">
        <v>1.8</v>
      </c>
      <c r="V2468">
        <v>20793160</v>
      </c>
      <c r="W2468" t="s">
        <v>21</v>
      </c>
    </row>
    <row r="2469" spans="1:23" x14ac:dyDescent="0.3">
      <c r="A2469" t="s">
        <v>2659</v>
      </c>
      <c r="B2469">
        <v>43</v>
      </c>
      <c r="C2469">
        <v>81</v>
      </c>
      <c r="D2469">
        <v>30628981</v>
      </c>
      <c r="E2469" t="s">
        <v>48</v>
      </c>
      <c r="F2469" t="s">
        <v>44</v>
      </c>
      <c r="L2469" t="s">
        <v>3607</v>
      </c>
      <c r="M2469">
        <v>15047</v>
      </c>
      <c r="N2469">
        <v>160</v>
      </c>
      <c r="O2469" t="s">
        <v>29</v>
      </c>
      <c r="P2469" t="s">
        <v>30</v>
      </c>
      <c r="Q2469" t="s">
        <v>31</v>
      </c>
      <c r="R2469">
        <v>14000000</v>
      </c>
      <c r="S2469">
        <v>1999</v>
      </c>
      <c r="T2469">
        <v>5</v>
      </c>
      <c r="U2469">
        <v>1.4</v>
      </c>
      <c r="V2469">
        <v>16628981</v>
      </c>
      <c r="W2469" t="s">
        <v>21</v>
      </c>
    </row>
    <row r="2470" spans="1:23" x14ac:dyDescent="0.3">
      <c r="A2470" t="s">
        <v>1333</v>
      </c>
      <c r="B2470">
        <v>331</v>
      </c>
      <c r="C2470">
        <v>105</v>
      </c>
      <c r="D2470">
        <v>29959436</v>
      </c>
      <c r="E2470" t="s">
        <v>242</v>
      </c>
      <c r="F2470" t="s">
        <v>55</v>
      </c>
      <c r="G2470" t="s">
        <v>54</v>
      </c>
      <c r="L2470" t="s">
        <v>3608</v>
      </c>
      <c r="M2470">
        <v>82327</v>
      </c>
      <c r="N2470">
        <v>350</v>
      </c>
      <c r="O2470" t="s">
        <v>29</v>
      </c>
      <c r="P2470" t="s">
        <v>37</v>
      </c>
      <c r="Q2470" t="s">
        <v>31</v>
      </c>
      <c r="R2470">
        <v>13000000</v>
      </c>
      <c r="S2470">
        <v>2011</v>
      </c>
      <c r="T2470">
        <v>6.4</v>
      </c>
      <c r="U2470">
        <v>1.8</v>
      </c>
      <c r="V2470">
        <v>16959436</v>
      </c>
      <c r="W2470" t="s">
        <v>21</v>
      </c>
    </row>
    <row r="2471" spans="1:23" x14ac:dyDescent="0.3">
      <c r="A2471" t="s">
        <v>3497</v>
      </c>
      <c r="B2471">
        <v>38</v>
      </c>
      <c r="C2471">
        <v>82</v>
      </c>
      <c r="D2471">
        <v>25571351</v>
      </c>
      <c r="E2471" t="s">
        <v>25</v>
      </c>
      <c r="F2471" t="s">
        <v>47</v>
      </c>
      <c r="G2471" t="s">
        <v>48</v>
      </c>
      <c r="H2471" t="s">
        <v>55</v>
      </c>
      <c r="I2471" t="s">
        <v>49</v>
      </c>
      <c r="J2471" t="s">
        <v>50</v>
      </c>
      <c r="L2471" t="s">
        <v>3609</v>
      </c>
      <c r="M2471">
        <v>3135</v>
      </c>
      <c r="N2471">
        <v>78</v>
      </c>
      <c r="O2471" t="s">
        <v>29</v>
      </c>
      <c r="P2471" t="s">
        <v>30</v>
      </c>
      <c r="Q2471" t="s">
        <v>118</v>
      </c>
      <c r="R2471">
        <v>14000000</v>
      </c>
      <c r="S2471">
        <v>2002</v>
      </c>
      <c r="T2471">
        <v>6.6</v>
      </c>
      <c r="U2471">
        <v>1.4</v>
      </c>
      <c r="V2471">
        <v>11571351</v>
      </c>
      <c r="W2471" t="s">
        <v>21</v>
      </c>
    </row>
    <row r="2472" spans="1:23" x14ac:dyDescent="0.3">
      <c r="A2472" t="s">
        <v>803</v>
      </c>
      <c r="B2472">
        <v>12</v>
      </c>
      <c r="C2472">
        <v>109</v>
      </c>
      <c r="D2472">
        <v>27515786</v>
      </c>
      <c r="E2472" t="s">
        <v>55</v>
      </c>
      <c r="F2472" t="s">
        <v>44</v>
      </c>
      <c r="L2472" t="s">
        <v>3610</v>
      </c>
      <c r="M2472">
        <v>8904</v>
      </c>
      <c r="N2472">
        <v>31</v>
      </c>
      <c r="O2472" t="s">
        <v>29</v>
      </c>
      <c r="P2472" t="s">
        <v>30</v>
      </c>
      <c r="Q2472" t="s">
        <v>213</v>
      </c>
      <c r="R2472">
        <v>14000000</v>
      </c>
      <c r="S2472">
        <v>1993</v>
      </c>
      <c r="T2472">
        <v>5.9</v>
      </c>
      <c r="U2472">
        <v>1.8</v>
      </c>
      <c r="V2472">
        <v>13515786</v>
      </c>
      <c r="W2472" t="s">
        <v>21</v>
      </c>
    </row>
    <row r="2473" spans="1:23" x14ac:dyDescent="0.3">
      <c r="A2473" t="s">
        <v>1232</v>
      </c>
      <c r="B2473">
        <v>40</v>
      </c>
      <c r="C2473">
        <v>95</v>
      </c>
      <c r="D2473">
        <v>25482931</v>
      </c>
      <c r="E2473" t="s">
        <v>24</v>
      </c>
      <c r="F2473" t="s">
        <v>48</v>
      </c>
      <c r="G2473" t="s">
        <v>56</v>
      </c>
      <c r="H2473" t="s">
        <v>35</v>
      </c>
      <c r="L2473" t="s">
        <v>3611</v>
      </c>
      <c r="M2473">
        <v>9693</v>
      </c>
      <c r="N2473">
        <v>33</v>
      </c>
      <c r="O2473" t="s">
        <v>29</v>
      </c>
      <c r="P2473" t="s">
        <v>30</v>
      </c>
      <c r="Q2473" t="s">
        <v>213</v>
      </c>
      <c r="R2473">
        <v>14000000</v>
      </c>
      <c r="S2473">
        <v>2002</v>
      </c>
      <c r="T2473">
        <v>5.7</v>
      </c>
      <c r="U2473">
        <v>1.6</v>
      </c>
      <c r="V2473">
        <v>11482931</v>
      </c>
      <c r="W2473" t="s">
        <v>21</v>
      </c>
    </row>
    <row r="2474" spans="1:23" x14ac:dyDescent="0.3">
      <c r="A2474" t="s">
        <v>1715</v>
      </c>
      <c r="B2474">
        <v>34</v>
      </c>
      <c r="C2474">
        <v>100</v>
      </c>
      <c r="D2474">
        <v>19900000</v>
      </c>
      <c r="E2474" t="s">
        <v>48</v>
      </c>
      <c r="F2474" t="s">
        <v>26</v>
      </c>
      <c r="G2474" t="s">
        <v>57</v>
      </c>
      <c r="H2474" t="s">
        <v>44</v>
      </c>
      <c r="L2474" t="s">
        <v>3612</v>
      </c>
      <c r="M2474">
        <v>17262</v>
      </c>
      <c r="N2474">
        <v>53</v>
      </c>
      <c r="O2474" t="s">
        <v>29</v>
      </c>
      <c r="P2474" t="s">
        <v>30</v>
      </c>
      <c r="Q2474" t="s">
        <v>213</v>
      </c>
      <c r="R2474">
        <v>20000000</v>
      </c>
      <c r="S2474">
        <v>1995</v>
      </c>
      <c r="T2474">
        <v>4.5</v>
      </c>
      <c r="U2474">
        <v>1.7</v>
      </c>
      <c r="V2474">
        <v>-100000</v>
      </c>
      <c r="W2474" t="s">
        <v>38</v>
      </c>
    </row>
    <row r="2475" spans="1:23" x14ac:dyDescent="0.3">
      <c r="A2475" t="s">
        <v>3203</v>
      </c>
      <c r="B2475">
        <v>125</v>
      </c>
      <c r="C2475">
        <v>91</v>
      </c>
      <c r="D2475">
        <v>16298046</v>
      </c>
      <c r="E2475" t="s">
        <v>57</v>
      </c>
      <c r="F2475" t="s">
        <v>60</v>
      </c>
      <c r="G2475" t="s">
        <v>35</v>
      </c>
      <c r="L2475" t="s">
        <v>3613</v>
      </c>
      <c r="M2475">
        <v>22207</v>
      </c>
      <c r="N2475">
        <v>747</v>
      </c>
      <c r="O2475" t="s">
        <v>29</v>
      </c>
      <c r="P2475" t="s">
        <v>37</v>
      </c>
      <c r="Q2475" t="s">
        <v>31</v>
      </c>
      <c r="R2475">
        <v>14000000</v>
      </c>
      <c r="S2475">
        <v>2005</v>
      </c>
      <c r="T2475">
        <v>5</v>
      </c>
      <c r="U2475">
        <v>1.5</v>
      </c>
      <c r="V2475">
        <v>2298046</v>
      </c>
      <c r="W2475" t="s">
        <v>21</v>
      </c>
    </row>
    <row r="2476" spans="1:23" x14ac:dyDescent="0.3">
      <c r="A2476" t="s">
        <v>1543</v>
      </c>
      <c r="B2476">
        <v>56</v>
      </c>
      <c r="C2476">
        <v>90</v>
      </c>
      <c r="D2476">
        <v>15549702</v>
      </c>
      <c r="E2476" t="s">
        <v>48</v>
      </c>
      <c r="F2476" t="s">
        <v>44</v>
      </c>
      <c r="L2476" t="s">
        <v>3614</v>
      </c>
      <c r="M2476">
        <v>24038</v>
      </c>
      <c r="N2476">
        <v>123</v>
      </c>
      <c r="O2476" t="s">
        <v>29</v>
      </c>
      <c r="P2476" t="s">
        <v>30</v>
      </c>
      <c r="Q2476" t="s">
        <v>31</v>
      </c>
      <c r="R2476">
        <v>14000000</v>
      </c>
      <c r="S2476">
        <v>2003</v>
      </c>
      <c r="T2476">
        <v>4.5999999999999996</v>
      </c>
      <c r="U2476">
        <v>1.5</v>
      </c>
      <c r="V2476">
        <v>1549702</v>
      </c>
      <c r="W2476" t="s">
        <v>21</v>
      </c>
    </row>
    <row r="2477" spans="1:23" x14ac:dyDescent="0.3">
      <c r="A2477" t="s">
        <v>412</v>
      </c>
      <c r="B2477">
        <v>160</v>
      </c>
      <c r="C2477">
        <v>108</v>
      </c>
      <c r="D2477">
        <v>15483540</v>
      </c>
      <c r="E2477" t="s">
        <v>25</v>
      </c>
      <c r="F2477" t="s">
        <v>60</v>
      </c>
      <c r="G2477" t="s">
        <v>35</v>
      </c>
      <c r="L2477" t="s">
        <v>3615</v>
      </c>
      <c r="M2477">
        <v>56338</v>
      </c>
      <c r="N2477">
        <v>215</v>
      </c>
      <c r="O2477" t="s">
        <v>29</v>
      </c>
      <c r="P2477" t="s">
        <v>30</v>
      </c>
      <c r="Q2477" t="s">
        <v>213</v>
      </c>
      <c r="R2477">
        <v>14000000</v>
      </c>
      <c r="S2477">
        <v>2009</v>
      </c>
      <c r="T2477">
        <v>6.5</v>
      </c>
      <c r="U2477">
        <v>1.8</v>
      </c>
      <c r="V2477">
        <v>1483540</v>
      </c>
      <c r="W2477" t="s">
        <v>21</v>
      </c>
    </row>
    <row r="2478" spans="1:23" x14ac:dyDescent="0.3">
      <c r="A2478" t="s">
        <v>3616</v>
      </c>
      <c r="B2478">
        <v>71</v>
      </c>
      <c r="C2478">
        <v>103</v>
      </c>
      <c r="D2478">
        <v>20246959</v>
      </c>
      <c r="E2478" t="s">
        <v>48</v>
      </c>
      <c r="F2478" t="s">
        <v>44</v>
      </c>
      <c r="L2478" t="s">
        <v>3617</v>
      </c>
      <c r="M2478">
        <v>5721</v>
      </c>
      <c r="N2478">
        <v>20</v>
      </c>
      <c r="O2478" t="s">
        <v>29</v>
      </c>
      <c r="P2478" t="s">
        <v>30</v>
      </c>
      <c r="Q2478" t="s">
        <v>31</v>
      </c>
      <c r="R2478">
        <v>14000000</v>
      </c>
      <c r="S2478">
        <v>2010</v>
      </c>
      <c r="T2478">
        <v>4.9000000000000004</v>
      </c>
      <c r="U2478">
        <v>1.7</v>
      </c>
      <c r="V2478">
        <v>6246959</v>
      </c>
      <c r="W2478" t="s">
        <v>21</v>
      </c>
    </row>
    <row r="2479" spans="1:23" x14ac:dyDescent="0.3">
      <c r="A2479" t="s">
        <v>3618</v>
      </c>
      <c r="B2479">
        <v>37</v>
      </c>
      <c r="C2479">
        <v>96</v>
      </c>
      <c r="D2479">
        <v>15062898</v>
      </c>
      <c r="E2479" t="s">
        <v>48</v>
      </c>
      <c r="L2479" t="s">
        <v>3619</v>
      </c>
      <c r="M2479">
        <v>11729</v>
      </c>
      <c r="N2479">
        <v>106</v>
      </c>
      <c r="O2479" t="s">
        <v>29</v>
      </c>
      <c r="P2479" t="s">
        <v>30</v>
      </c>
      <c r="Q2479" t="s">
        <v>213</v>
      </c>
      <c r="R2479">
        <v>14000000</v>
      </c>
      <c r="S2479">
        <v>1998</v>
      </c>
      <c r="T2479">
        <v>6</v>
      </c>
      <c r="U2479">
        <v>1.6</v>
      </c>
      <c r="V2479">
        <v>1062898</v>
      </c>
      <c r="W2479" t="s">
        <v>21</v>
      </c>
    </row>
    <row r="2480" spans="1:23" x14ac:dyDescent="0.3">
      <c r="A2480" t="s">
        <v>3620</v>
      </c>
      <c r="B2480">
        <v>62</v>
      </c>
      <c r="C2480">
        <v>117</v>
      </c>
      <c r="D2480">
        <v>14348123</v>
      </c>
      <c r="E2480" t="s">
        <v>48</v>
      </c>
      <c r="F2480" t="s">
        <v>55</v>
      </c>
      <c r="G2480" t="s">
        <v>58</v>
      </c>
      <c r="L2480" t="s">
        <v>3621</v>
      </c>
      <c r="M2480">
        <v>9323</v>
      </c>
      <c r="N2480">
        <v>157</v>
      </c>
      <c r="O2480" t="s">
        <v>29</v>
      </c>
      <c r="P2480" t="s">
        <v>2365</v>
      </c>
      <c r="Q2480" t="s">
        <v>52</v>
      </c>
      <c r="R2480">
        <v>12000000</v>
      </c>
      <c r="S2480">
        <v>1999</v>
      </c>
      <c r="T2480">
        <v>6.9</v>
      </c>
      <c r="U2480">
        <v>2</v>
      </c>
      <c r="V2480">
        <v>2348123</v>
      </c>
      <c r="W2480" t="s">
        <v>21</v>
      </c>
    </row>
    <row r="2481" spans="1:23" x14ac:dyDescent="0.3">
      <c r="A2481" t="s">
        <v>3622</v>
      </c>
      <c r="B2481">
        <v>73</v>
      </c>
      <c r="C2481">
        <v>93</v>
      </c>
      <c r="D2481">
        <v>15171475</v>
      </c>
      <c r="E2481" t="s">
        <v>26</v>
      </c>
      <c r="F2481" t="s">
        <v>57</v>
      </c>
      <c r="L2481" t="s">
        <v>3623</v>
      </c>
      <c r="M2481">
        <v>19805</v>
      </c>
      <c r="N2481">
        <v>122</v>
      </c>
      <c r="O2481" t="s">
        <v>29</v>
      </c>
      <c r="P2481" t="s">
        <v>30</v>
      </c>
      <c r="Q2481" t="s">
        <v>213</v>
      </c>
      <c r="R2481">
        <v>8500000</v>
      </c>
      <c r="S2481">
        <v>1996</v>
      </c>
      <c r="T2481">
        <v>5.7</v>
      </c>
      <c r="U2481">
        <v>1.6</v>
      </c>
      <c r="V2481">
        <v>6671475</v>
      </c>
      <c r="W2481" t="s">
        <v>21</v>
      </c>
    </row>
    <row r="2482" spans="1:23" x14ac:dyDescent="0.3">
      <c r="A2482" t="s">
        <v>1375</v>
      </c>
      <c r="B2482">
        <v>25</v>
      </c>
      <c r="C2482">
        <v>115</v>
      </c>
      <c r="D2482">
        <v>13640000</v>
      </c>
      <c r="E2482" t="s">
        <v>48</v>
      </c>
      <c r="F2482" t="s">
        <v>55</v>
      </c>
      <c r="L2482" t="s">
        <v>3624</v>
      </c>
      <c r="M2482">
        <v>6011</v>
      </c>
      <c r="N2482">
        <v>39</v>
      </c>
      <c r="O2482" t="s">
        <v>29</v>
      </c>
      <c r="P2482" t="s">
        <v>30</v>
      </c>
      <c r="Q2482" t="s">
        <v>31</v>
      </c>
      <c r="R2482">
        <v>14000000</v>
      </c>
      <c r="S2482">
        <v>1994</v>
      </c>
      <c r="T2482">
        <v>6.9</v>
      </c>
      <c r="U2482">
        <v>1.9</v>
      </c>
      <c r="V2482">
        <v>-360000</v>
      </c>
      <c r="W2482" t="s">
        <v>38</v>
      </c>
    </row>
    <row r="2483" spans="1:23" x14ac:dyDescent="0.3">
      <c r="A2483" t="s">
        <v>3625</v>
      </c>
      <c r="B2483">
        <v>205</v>
      </c>
      <c r="C2483">
        <v>85</v>
      </c>
      <c r="D2483">
        <v>12610731</v>
      </c>
      <c r="E2483" t="s">
        <v>24</v>
      </c>
      <c r="F2483" t="s">
        <v>57</v>
      </c>
      <c r="G2483" t="s">
        <v>27</v>
      </c>
      <c r="H2483" t="s">
        <v>35</v>
      </c>
      <c r="L2483" t="s">
        <v>3626</v>
      </c>
      <c r="M2483">
        <v>38985</v>
      </c>
      <c r="N2483">
        <v>673</v>
      </c>
      <c r="O2483" t="s">
        <v>29</v>
      </c>
      <c r="P2483" t="s">
        <v>30</v>
      </c>
      <c r="Q2483" t="s">
        <v>213</v>
      </c>
      <c r="R2483">
        <v>11000000</v>
      </c>
      <c r="S2483">
        <v>2001</v>
      </c>
      <c r="T2483">
        <v>4.4000000000000004</v>
      </c>
      <c r="U2483">
        <v>1.4</v>
      </c>
      <c r="V2483">
        <v>1610731</v>
      </c>
      <c r="W2483" t="s">
        <v>21</v>
      </c>
    </row>
    <row r="2484" spans="1:23" x14ac:dyDescent="0.3">
      <c r="A2484" t="s">
        <v>3627</v>
      </c>
      <c r="B2484">
        <v>195</v>
      </c>
      <c r="C2484">
        <v>112</v>
      </c>
      <c r="D2484">
        <v>11204499</v>
      </c>
      <c r="E2484" t="s">
        <v>55</v>
      </c>
      <c r="F2484" t="s">
        <v>54</v>
      </c>
      <c r="L2484" t="s">
        <v>3628</v>
      </c>
      <c r="M2484">
        <v>38142</v>
      </c>
      <c r="N2484">
        <v>270</v>
      </c>
      <c r="O2484" t="s">
        <v>29</v>
      </c>
      <c r="P2484" t="s">
        <v>30</v>
      </c>
      <c r="Q2484" t="s">
        <v>213</v>
      </c>
      <c r="R2484">
        <v>14000000</v>
      </c>
      <c r="S2484">
        <v>2006</v>
      </c>
      <c r="T2484">
        <v>7</v>
      </c>
      <c r="U2484">
        <v>1.9</v>
      </c>
      <c r="V2484">
        <v>-2795501</v>
      </c>
      <c r="W2484" t="s">
        <v>38</v>
      </c>
    </row>
    <row r="2485" spans="1:23" x14ac:dyDescent="0.3">
      <c r="A2485" t="s">
        <v>582</v>
      </c>
      <c r="B2485">
        <v>61</v>
      </c>
      <c r="C2485">
        <v>86</v>
      </c>
      <c r="D2485">
        <v>10397365</v>
      </c>
      <c r="E2485" t="s">
        <v>48</v>
      </c>
      <c r="F2485" t="s">
        <v>60</v>
      </c>
      <c r="G2485" t="s">
        <v>44</v>
      </c>
      <c r="L2485" t="s">
        <v>3629</v>
      </c>
      <c r="M2485">
        <v>11693</v>
      </c>
      <c r="N2485">
        <v>104</v>
      </c>
      <c r="O2485" t="s">
        <v>29</v>
      </c>
      <c r="P2485" t="s">
        <v>30</v>
      </c>
      <c r="Q2485" t="s">
        <v>31</v>
      </c>
      <c r="R2485">
        <v>14000000</v>
      </c>
      <c r="S2485">
        <v>2001</v>
      </c>
      <c r="T2485">
        <v>5.4</v>
      </c>
      <c r="U2485">
        <v>1.4</v>
      </c>
      <c r="V2485">
        <v>-3602635</v>
      </c>
      <c r="W2485" t="s">
        <v>38</v>
      </c>
    </row>
    <row r="2486" spans="1:23" x14ac:dyDescent="0.3">
      <c r="A2486" t="s">
        <v>3630</v>
      </c>
      <c r="B2486">
        <v>77</v>
      </c>
      <c r="C2486">
        <v>86</v>
      </c>
      <c r="D2486">
        <v>9402410</v>
      </c>
      <c r="E2486" t="s">
        <v>25</v>
      </c>
      <c r="F2486" t="s">
        <v>48</v>
      </c>
      <c r="L2486" t="s">
        <v>3631</v>
      </c>
      <c r="M2486">
        <v>11233</v>
      </c>
      <c r="N2486">
        <v>32</v>
      </c>
      <c r="O2486" t="s">
        <v>29</v>
      </c>
      <c r="P2486" t="s">
        <v>30</v>
      </c>
      <c r="Q2486" t="s">
        <v>31</v>
      </c>
      <c r="R2486">
        <v>14000000</v>
      </c>
      <c r="S2486">
        <v>2012</v>
      </c>
      <c r="T2486">
        <v>5.4</v>
      </c>
      <c r="U2486">
        <v>1.4</v>
      </c>
      <c r="V2486">
        <v>-4597590</v>
      </c>
      <c r="W2486" t="s">
        <v>38</v>
      </c>
    </row>
    <row r="2487" spans="1:23" x14ac:dyDescent="0.3">
      <c r="A2487" t="s">
        <v>3632</v>
      </c>
      <c r="B2487">
        <v>251</v>
      </c>
      <c r="C2487">
        <v>137</v>
      </c>
      <c r="D2487">
        <v>5459824</v>
      </c>
      <c r="E2487" t="s">
        <v>55</v>
      </c>
      <c r="F2487" t="s">
        <v>44</v>
      </c>
      <c r="L2487" t="s">
        <v>3633</v>
      </c>
      <c r="M2487">
        <v>92781</v>
      </c>
      <c r="N2487">
        <v>320</v>
      </c>
      <c r="O2487" t="s">
        <v>29</v>
      </c>
      <c r="P2487" t="s">
        <v>30</v>
      </c>
      <c r="Q2487" t="s">
        <v>213</v>
      </c>
      <c r="R2487">
        <v>26000000</v>
      </c>
      <c r="S2487">
        <v>2006</v>
      </c>
      <c r="T2487">
        <v>7.6</v>
      </c>
      <c r="U2487">
        <v>2.2999999999999998</v>
      </c>
      <c r="V2487">
        <v>-20540176</v>
      </c>
      <c r="W2487" t="s">
        <v>38</v>
      </c>
    </row>
    <row r="2488" spans="1:23" x14ac:dyDescent="0.3">
      <c r="A2488" t="s">
        <v>3634</v>
      </c>
      <c r="B2488">
        <v>63</v>
      </c>
      <c r="C2488">
        <v>90</v>
      </c>
      <c r="D2488">
        <v>5108820</v>
      </c>
      <c r="E2488" t="s">
        <v>55</v>
      </c>
      <c r="F2488" t="s">
        <v>60</v>
      </c>
      <c r="G2488" t="s">
        <v>35</v>
      </c>
      <c r="L2488" t="s">
        <v>3635</v>
      </c>
      <c r="M2488">
        <v>12519</v>
      </c>
      <c r="N2488">
        <v>112</v>
      </c>
      <c r="O2488" t="s">
        <v>29</v>
      </c>
      <c r="P2488" t="s">
        <v>30</v>
      </c>
      <c r="Q2488" t="s">
        <v>213</v>
      </c>
      <c r="R2488">
        <v>24000000</v>
      </c>
      <c r="S2488">
        <v>2000</v>
      </c>
      <c r="T2488">
        <v>5.9</v>
      </c>
      <c r="U2488">
        <v>1.5</v>
      </c>
      <c r="V2488">
        <v>-18891180</v>
      </c>
      <c r="W2488" t="s">
        <v>38</v>
      </c>
    </row>
    <row r="2489" spans="1:23" x14ac:dyDescent="0.3">
      <c r="A2489" t="s">
        <v>2760</v>
      </c>
      <c r="B2489">
        <v>47</v>
      </c>
      <c r="C2489">
        <v>107</v>
      </c>
      <c r="D2489">
        <v>4741987</v>
      </c>
      <c r="E2489" t="s">
        <v>55</v>
      </c>
      <c r="L2489" t="s">
        <v>3636</v>
      </c>
      <c r="M2489">
        <v>6782</v>
      </c>
      <c r="N2489">
        <v>114</v>
      </c>
      <c r="O2489" t="s">
        <v>29</v>
      </c>
      <c r="P2489" t="s">
        <v>30</v>
      </c>
      <c r="Q2489" t="s">
        <v>213</v>
      </c>
      <c r="R2489">
        <v>14000000</v>
      </c>
      <c r="S2489">
        <v>1999</v>
      </c>
      <c r="T2489">
        <v>6.6</v>
      </c>
      <c r="U2489">
        <v>1.8</v>
      </c>
      <c r="V2489">
        <v>-9258013</v>
      </c>
      <c r="W2489" t="s">
        <v>38</v>
      </c>
    </row>
    <row r="2490" spans="1:23" x14ac:dyDescent="0.3">
      <c r="A2490" t="s">
        <v>361</v>
      </c>
      <c r="B2490">
        <v>108</v>
      </c>
      <c r="C2490">
        <v>98</v>
      </c>
      <c r="D2490">
        <v>4291965</v>
      </c>
      <c r="E2490" t="s">
        <v>242</v>
      </c>
      <c r="F2490" t="s">
        <v>55</v>
      </c>
      <c r="G2490" t="s">
        <v>54</v>
      </c>
      <c r="L2490" t="s">
        <v>3637</v>
      </c>
      <c r="M2490">
        <v>9334</v>
      </c>
      <c r="N2490">
        <v>59</v>
      </c>
      <c r="O2490" t="s">
        <v>29</v>
      </c>
      <c r="P2490" t="s">
        <v>545</v>
      </c>
      <c r="Q2490" t="s">
        <v>31</v>
      </c>
      <c r="R2490">
        <v>14000000</v>
      </c>
      <c r="S2490">
        <v>2006</v>
      </c>
      <c r="T2490">
        <v>6.7</v>
      </c>
      <c r="U2490">
        <v>1.6</v>
      </c>
      <c r="V2490">
        <v>-9708035</v>
      </c>
      <c r="W2490" t="s">
        <v>38</v>
      </c>
    </row>
    <row r="2491" spans="1:23" x14ac:dyDescent="0.3">
      <c r="A2491" t="s">
        <v>3638</v>
      </c>
      <c r="B2491">
        <v>64</v>
      </c>
      <c r="C2491">
        <v>84</v>
      </c>
      <c r="D2491">
        <v>3100650</v>
      </c>
      <c r="E2491" t="s">
        <v>55</v>
      </c>
      <c r="F2491" t="s">
        <v>57</v>
      </c>
      <c r="G2491" t="s">
        <v>60</v>
      </c>
      <c r="H2491" t="s">
        <v>35</v>
      </c>
      <c r="L2491" t="s">
        <v>3639</v>
      </c>
      <c r="M2491">
        <v>7277</v>
      </c>
      <c r="N2491">
        <v>181</v>
      </c>
      <c r="O2491" t="s">
        <v>29</v>
      </c>
      <c r="P2491" t="s">
        <v>30</v>
      </c>
      <c r="Q2491" t="s">
        <v>31</v>
      </c>
      <c r="R2491">
        <v>14000000</v>
      </c>
      <c r="S2491">
        <v>2001</v>
      </c>
      <c r="T2491">
        <v>3.9</v>
      </c>
      <c r="U2491">
        <v>1.4</v>
      </c>
      <c r="V2491">
        <v>-10899350</v>
      </c>
      <c r="W2491" t="s">
        <v>38</v>
      </c>
    </row>
    <row r="2492" spans="1:23" x14ac:dyDescent="0.3">
      <c r="A2492" t="s">
        <v>3368</v>
      </c>
      <c r="B2492">
        <v>20</v>
      </c>
      <c r="C2492">
        <v>139</v>
      </c>
      <c r="D2492">
        <v>2474000</v>
      </c>
      <c r="E2492" t="s">
        <v>242</v>
      </c>
      <c r="F2492" t="s">
        <v>55</v>
      </c>
      <c r="G2492" t="s">
        <v>54</v>
      </c>
      <c r="H2492" t="s">
        <v>44</v>
      </c>
      <c r="L2492" t="s">
        <v>3640</v>
      </c>
      <c r="M2492">
        <v>2427</v>
      </c>
      <c r="N2492">
        <v>27</v>
      </c>
      <c r="O2492" t="s">
        <v>29</v>
      </c>
      <c r="P2492" t="s">
        <v>545</v>
      </c>
      <c r="Q2492" t="s">
        <v>31</v>
      </c>
      <c r="R2492">
        <v>14000000</v>
      </c>
      <c r="S2492">
        <v>1995</v>
      </c>
      <c r="T2492">
        <v>5.7</v>
      </c>
      <c r="U2492">
        <v>2.2999999999999998</v>
      </c>
      <c r="V2492">
        <v>-11526000</v>
      </c>
      <c r="W2492" t="s">
        <v>38</v>
      </c>
    </row>
    <row r="2493" spans="1:23" x14ac:dyDescent="0.3">
      <c r="A2493" t="s">
        <v>3641</v>
      </c>
      <c r="B2493">
        <v>2</v>
      </c>
      <c r="C2493">
        <v>127</v>
      </c>
      <c r="D2493">
        <v>1000000</v>
      </c>
      <c r="E2493" t="s">
        <v>24</v>
      </c>
      <c r="F2493" t="s">
        <v>25</v>
      </c>
      <c r="G2493" t="s">
        <v>54</v>
      </c>
      <c r="L2493" t="s">
        <v>3642</v>
      </c>
      <c r="M2493">
        <v>524</v>
      </c>
      <c r="N2493">
        <v>8</v>
      </c>
      <c r="O2493" t="s">
        <v>29</v>
      </c>
      <c r="P2493" t="s">
        <v>3643</v>
      </c>
      <c r="Q2493" t="s">
        <v>52</v>
      </c>
      <c r="R2493">
        <v>14000000</v>
      </c>
      <c r="S2493">
        <v>1978</v>
      </c>
      <c r="T2493">
        <v>6.5</v>
      </c>
      <c r="U2493">
        <v>2.1</v>
      </c>
      <c r="V2493">
        <v>-13000000</v>
      </c>
      <c r="W2493" t="s">
        <v>38</v>
      </c>
    </row>
    <row r="2494" spans="1:23" x14ac:dyDescent="0.3">
      <c r="A2494" t="s">
        <v>3057</v>
      </c>
      <c r="B2494">
        <v>262</v>
      </c>
      <c r="C2494">
        <v>150</v>
      </c>
      <c r="D2494">
        <v>3958500</v>
      </c>
      <c r="E2494" t="s">
        <v>242</v>
      </c>
      <c r="F2494" t="s">
        <v>55</v>
      </c>
      <c r="G2494" t="s">
        <v>54</v>
      </c>
      <c r="L2494" t="s">
        <v>3644</v>
      </c>
      <c r="M2494">
        <v>17933</v>
      </c>
      <c r="N2494">
        <v>165</v>
      </c>
      <c r="O2494" t="s">
        <v>29</v>
      </c>
      <c r="P2494" t="s">
        <v>37</v>
      </c>
      <c r="Q2494" t="s">
        <v>213</v>
      </c>
      <c r="R2494">
        <v>8200000</v>
      </c>
      <c r="S2494">
        <v>2014</v>
      </c>
      <c r="T2494">
        <v>6.8</v>
      </c>
      <c r="U2494">
        <v>2.5</v>
      </c>
      <c r="V2494">
        <v>-4241500</v>
      </c>
      <c r="W2494" t="s">
        <v>38</v>
      </c>
    </row>
    <row r="2495" spans="1:23" x14ac:dyDescent="0.3">
      <c r="A2495" t="s">
        <v>1480</v>
      </c>
      <c r="B2495">
        <v>69</v>
      </c>
      <c r="C2495">
        <v>132</v>
      </c>
      <c r="D2495">
        <v>274299</v>
      </c>
      <c r="E2495" t="s">
        <v>242</v>
      </c>
      <c r="F2495" t="s">
        <v>56</v>
      </c>
      <c r="G2495" t="s">
        <v>55</v>
      </c>
      <c r="H2495" t="s">
        <v>58</v>
      </c>
      <c r="L2495" t="s">
        <v>3645</v>
      </c>
      <c r="M2495">
        <v>11077</v>
      </c>
      <c r="N2495">
        <v>55</v>
      </c>
      <c r="O2495" t="s">
        <v>29</v>
      </c>
      <c r="P2495" t="s">
        <v>545</v>
      </c>
      <c r="Q2495" t="s">
        <v>3646</v>
      </c>
      <c r="R2495">
        <v>103000000</v>
      </c>
      <c r="S2495">
        <v>2002</v>
      </c>
      <c r="T2495">
        <v>7.3</v>
      </c>
      <c r="U2495">
        <v>2.2000000000000002</v>
      </c>
      <c r="V2495">
        <v>-102725701</v>
      </c>
      <c r="W2495" t="s">
        <v>38</v>
      </c>
    </row>
    <row r="2496" spans="1:23" x14ac:dyDescent="0.3">
      <c r="A2496" t="s">
        <v>670</v>
      </c>
      <c r="B2496">
        <v>57</v>
      </c>
      <c r="C2496">
        <v>115</v>
      </c>
      <c r="D2496">
        <v>183088</v>
      </c>
      <c r="E2496" t="s">
        <v>48</v>
      </c>
      <c r="F2496" t="s">
        <v>55</v>
      </c>
      <c r="G2496" t="s">
        <v>58</v>
      </c>
      <c r="L2496" t="s">
        <v>3647</v>
      </c>
      <c r="M2496">
        <v>11704</v>
      </c>
      <c r="N2496">
        <v>36</v>
      </c>
      <c r="O2496" t="s">
        <v>29</v>
      </c>
      <c r="P2496" t="s">
        <v>30</v>
      </c>
      <c r="Q2496" t="s">
        <v>213</v>
      </c>
      <c r="R2496">
        <v>15000000</v>
      </c>
      <c r="S2496">
        <v>2008</v>
      </c>
      <c r="T2496">
        <v>7</v>
      </c>
      <c r="U2496">
        <v>1.9</v>
      </c>
      <c r="V2496">
        <v>-14816912</v>
      </c>
      <c r="W2496" t="s">
        <v>38</v>
      </c>
    </row>
    <row r="2497" spans="1:23" x14ac:dyDescent="0.3">
      <c r="A2497" t="s">
        <v>3648</v>
      </c>
      <c r="B2497">
        <v>116</v>
      </c>
      <c r="C2497">
        <v>186</v>
      </c>
      <c r="D2497">
        <v>46495</v>
      </c>
      <c r="E2497" t="s">
        <v>55</v>
      </c>
      <c r="L2497" t="s">
        <v>3649</v>
      </c>
      <c r="M2497">
        <v>12053</v>
      </c>
      <c r="N2497">
        <v>119</v>
      </c>
      <c r="O2497" t="s">
        <v>29</v>
      </c>
      <c r="P2497" t="s">
        <v>30</v>
      </c>
      <c r="Q2497" t="s">
        <v>213</v>
      </c>
      <c r="R2497">
        <v>14000000</v>
      </c>
      <c r="S2497">
        <v>2011</v>
      </c>
      <c r="T2497">
        <v>6.5</v>
      </c>
      <c r="U2497">
        <v>3.1</v>
      </c>
      <c r="V2497">
        <v>-13953505</v>
      </c>
      <c r="W2497" t="s">
        <v>38</v>
      </c>
    </row>
    <row r="2498" spans="1:23" x14ac:dyDescent="0.3">
      <c r="A2498" t="s">
        <v>1056</v>
      </c>
      <c r="B2498">
        <v>87</v>
      </c>
      <c r="C2498">
        <v>90</v>
      </c>
      <c r="D2498">
        <v>1752214</v>
      </c>
      <c r="E2498" t="s">
        <v>48</v>
      </c>
      <c r="F2498" t="s">
        <v>55</v>
      </c>
      <c r="G2498" t="s">
        <v>44</v>
      </c>
      <c r="L2498" t="s">
        <v>3650</v>
      </c>
      <c r="M2498">
        <v>60460</v>
      </c>
      <c r="N2498">
        <v>104</v>
      </c>
      <c r="O2498" t="s">
        <v>29</v>
      </c>
      <c r="P2498" t="s">
        <v>30</v>
      </c>
      <c r="Q2498" t="s">
        <v>52</v>
      </c>
      <c r="R2498">
        <v>14000000</v>
      </c>
      <c r="S2498">
        <v>2010</v>
      </c>
      <c r="T2498">
        <v>7.7</v>
      </c>
      <c r="U2498">
        <v>1.5</v>
      </c>
      <c r="V2498">
        <v>-12247786</v>
      </c>
      <c r="W2498" t="s">
        <v>38</v>
      </c>
    </row>
    <row r="2499" spans="1:23" x14ac:dyDescent="0.3">
      <c r="A2499" t="s">
        <v>325</v>
      </c>
      <c r="B2499">
        <v>357</v>
      </c>
      <c r="C2499">
        <v>134</v>
      </c>
      <c r="D2499">
        <v>83025853</v>
      </c>
      <c r="E2499" t="s">
        <v>55</v>
      </c>
      <c r="F2499" t="s">
        <v>44</v>
      </c>
      <c r="L2499" t="s">
        <v>3651</v>
      </c>
      <c r="M2499">
        <v>259837</v>
      </c>
      <c r="N2499">
        <v>2254</v>
      </c>
      <c r="O2499" t="s">
        <v>29</v>
      </c>
      <c r="P2499" t="s">
        <v>30</v>
      </c>
      <c r="Q2499" t="s">
        <v>213</v>
      </c>
      <c r="R2499">
        <v>14000000</v>
      </c>
      <c r="S2499">
        <v>2005</v>
      </c>
      <c r="T2499">
        <v>7.7</v>
      </c>
      <c r="U2499">
        <v>2.2000000000000002</v>
      </c>
      <c r="V2499">
        <v>69025853</v>
      </c>
      <c r="W2499" t="s">
        <v>21</v>
      </c>
    </row>
    <row r="2500" spans="1:23" x14ac:dyDescent="0.3">
      <c r="A2500" t="s">
        <v>3006</v>
      </c>
      <c r="B2500">
        <v>88</v>
      </c>
      <c r="C2500">
        <v>97</v>
      </c>
      <c r="D2500">
        <v>56631572</v>
      </c>
      <c r="E2500" t="s">
        <v>48</v>
      </c>
      <c r="F2500" t="s">
        <v>44</v>
      </c>
      <c r="L2500" t="s">
        <v>3652</v>
      </c>
      <c r="M2500">
        <v>123390</v>
      </c>
      <c r="N2500">
        <v>248</v>
      </c>
      <c r="O2500" t="s">
        <v>29</v>
      </c>
      <c r="P2500" t="s">
        <v>30</v>
      </c>
      <c r="Q2500" t="s">
        <v>31</v>
      </c>
      <c r="R2500">
        <v>12000000</v>
      </c>
      <c r="S2500">
        <v>1995</v>
      </c>
      <c r="T2500">
        <v>6.8</v>
      </c>
      <c r="U2500">
        <v>1.6</v>
      </c>
      <c r="V2500">
        <v>44631572</v>
      </c>
      <c r="W2500" t="s">
        <v>21</v>
      </c>
    </row>
    <row r="2501" spans="1:23" x14ac:dyDescent="0.3">
      <c r="A2501" t="s">
        <v>3073</v>
      </c>
      <c r="B2501">
        <v>181</v>
      </c>
      <c r="C2501">
        <v>107</v>
      </c>
      <c r="D2501">
        <v>15854988</v>
      </c>
      <c r="E2501" t="s">
        <v>55</v>
      </c>
      <c r="F2501" t="s">
        <v>44</v>
      </c>
      <c r="L2501" t="s">
        <v>3653</v>
      </c>
      <c r="M2501">
        <v>36542</v>
      </c>
      <c r="N2501">
        <v>378</v>
      </c>
      <c r="O2501" t="s">
        <v>29</v>
      </c>
      <c r="P2501" t="s">
        <v>30</v>
      </c>
      <c r="Q2501" t="s">
        <v>31</v>
      </c>
      <c r="R2501">
        <v>13500000</v>
      </c>
      <c r="S2501">
        <v>2002</v>
      </c>
      <c r="T2501">
        <v>7.4</v>
      </c>
      <c r="U2501">
        <v>1.8</v>
      </c>
      <c r="V2501">
        <v>2354988</v>
      </c>
      <c r="W2501" t="s">
        <v>21</v>
      </c>
    </row>
    <row r="2502" spans="1:23" x14ac:dyDescent="0.3">
      <c r="A2502" t="s">
        <v>1948</v>
      </c>
      <c r="B2502">
        <v>107</v>
      </c>
      <c r="C2502">
        <v>99</v>
      </c>
      <c r="D2502">
        <v>12282677</v>
      </c>
      <c r="E2502" t="s">
        <v>48</v>
      </c>
      <c r="F2502" t="s">
        <v>27</v>
      </c>
      <c r="L2502" t="s">
        <v>3654</v>
      </c>
      <c r="M2502">
        <v>28159</v>
      </c>
      <c r="N2502">
        <v>96</v>
      </c>
      <c r="O2502" t="s">
        <v>29</v>
      </c>
      <c r="P2502" t="s">
        <v>30</v>
      </c>
      <c r="Q2502" t="s">
        <v>213</v>
      </c>
      <c r="R2502">
        <v>14000000</v>
      </c>
      <c r="S2502">
        <v>2015</v>
      </c>
      <c r="T2502">
        <v>5.0999999999999996</v>
      </c>
      <c r="U2502">
        <v>1.6</v>
      </c>
      <c r="V2502">
        <v>-1717323</v>
      </c>
      <c r="W2502" t="s">
        <v>38</v>
      </c>
    </row>
    <row r="2503" spans="1:23" x14ac:dyDescent="0.3">
      <c r="A2503" t="s">
        <v>2472</v>
      </c>
      <c r="B2503">
        <v>132</v>
      </c>
      <c r="C2503">
        <v>124</v>
      </c>
      <c r="D2503">
        <v>7060876</v>
      </c>
      <c r="E2503" t="s">
        <v>242</v>
      </c>
      <c r="F2503" t="s">
        <v>55</v>
      </c>
      <c r="L2503" t="s">
        <v>3655</v>
      </c>
      <c r="M2503">
        <v>44795</v>
      </c>
      <c r="N2503">
        <v>314</v>
      </c>
      <c r="O2503" t="s">
        <v>29</v>
      </c>
      <c r="P2503" t="s">
        <v>37</v>
      </c>
      <c r="Q2503" t="s">
        <v>213</v>
      </c>
      <c r="R2503">
        <v>13500000</v>
      </c>
      <c r="S2503">
        <v>2000</v>
      </c>
      <c r="T2503">
        <v>7.4</v>
      </c>
      <c r="U2503">
        <v>2.1</v>
      </c>
      <c r="V2503">
        <v>-6439124</v>
      </c>
      <c r="W2503" t="s">
        <v>38</v>
      </c>
    </row>
    <row r="2504" spans="1:23" x14ac:dyDescent="0.3">
      <c r="A2504" t="s">
        <v>3535</v>
      </c>
      <c r="B2504">
        <v>401</v>
      </c>
      <c r="C2504">
        <v>110</v>
      </c>
      <c r="D2504">
        <v>14989761</v>
      </c>
      <c r="E2504" t="s">
        <v>48</v>
      </c>
      <c r="F2504" t="s">
        <v>56</v>
      </c>
      <c r="L2504" t="s">
        <v>3656</v>
      </c>
      <c r="M2504">
        <v>185845</v>
      </c>
      <c r="N2504">
        <v>284</v>
      </c>
      <c r="O2504" t="s">
        <v>29</v>
      </c>
      <c r="P2504" t="s">
        <v>37</v>
      </c>
      <c r="Q2504" t="s">
        <v>213</v>
      </c>
      <c r="R2504">
        <v>15000000</v>
      </c>
      <c r="S2504">
        <v>2012</v>
      </c>
      <c r="T2504">
        <v>7.2</v>
      </c>
      <c r="U2504">
        <v>1.8</v>
      </c>
      <c r="V2504">
        <v>-10239</v>
      </c>
      <c r="W2504" t="s">
        <v>38</v>
      </c>
    </row>
    <row r="2505" spans="1:23" x14ac:dyDescent="0.3">
      <c r="A2505" t="s">
        <v>806</v>
      </c>
      <c r="B2505">
        <v>192</v>
      </c>
      <c r="C2505">
        <v>178</v>
      </c>
      <c r="D2505">
        <v>5501940</v>
      </c>
      <c r="E2505" t="s">
        <v>242</v>
      </c>
      <c r="F2505" t="s">
        <v>55</v>
      </c>
      <c r="G2505" t="s">
        <v>54</v>
      </c>
      <c r="H2505" t="s">
        <v>58</v>
      </c>
      <c r="L2505" t="s">
        <v>3657</v>
      </c>
      <c r="M2505">
        <v>248354</v>
      </c>
      <c r="N2505">
        <v>564</v>
      </c>
      <c r="O2505" t="s">
        <v>3104</v>
      </c>
      <c r="P2505" t="s">
        <v>244</v>
      </c>
      <c r="Q2505" t="s">
        <v>213</v>
      </c>
      <c r="R2505">
        <v>13500000</v>
      </c>
      <c r="S2505">
        <v>2004</v>
      </c>
      <c r="T2505">
        <v>8.3000000000000007</v>
      </c>
      <c r="U2505">
        <v>3</v>
      </c>
      <c r="V2505">
        <v>-7998060</v>
      </c>
      <c r="W2505" t="s">
        <v>38</v>
      </c>
    </row>
    <row r="2506" spans="1:23" x14ac:dyDescent="0.3">
      <c r="A2506" t="s">
        <v>969</v>
      </c>
      <c r="B2506">
        <v>157</v>
      </c>
      <c r="C2506">
        <v>125</v>
      </c>
      <c r="D2506">
        <v>2086345</v>
      </c>
      <c r="E2506" t="s">
        <v>242</v>
      </c>
      <c r="F2506" t="s">
        <v>55</v>
      </c>
      <c r="G2506" t="s">
        <v>44</v>
      </c>
      <c r="L2506" t="s">
        <v>3658</v>
      </c>
      <c r="M2506">
        <v>64556</v>
      </c>
      <c r="N2506">
        <v>140</v>
      </c>
      <c r="O2506" t="s">
        <v>763</v>
      </c>
      <c r="P2506" t="s">
        <v>971</v>
      </c>
      <c r="Q2506" t="s">
        <v>31</v>
      </c>
      <c r="R2506">
        <v>10000000</v>
      </c>
      <c r="S2506">
        <v>2004</v>
      </c>
      <c r="T2506">
        <v>8.1</v>
      </c>
      <c r="U2506">
        <v>2.1</v>
      </c>
      <c r="V2506">
        <v>-7913655</v>
      </c>
      <c r="W2506" t="s">
        <v>38</v>
      </c>
    </row>
    <row r="2507" spans="1:23" x14ac:dyDescent="0.3">
      <c r="A2507" t="s">
        <v>851</v>
      </c>
      <c r="B2507">
        <v>62</v>
      </c>
      <c r="C2507">
        <v>121</v>
      </c>
      <c r="D2507">
        <v>123922370</v>
      </c>
      <c r="E2507" t="s">
        <v>242</v>
      </c>
      <c r="F2507" t="s">
        <v>48</v>
      </c>
      <c r="G2507" t="s">
        <v>55</v>
      </c>
      <c r="H2507" t="s">
        <v>58</v>
      </c>
      <c r="L2507" t="s">
        <v>3659</v>
      </c>
      <c r="M2507">
        <v>98348</v>
      </c>
      <c r="N2507">
        <v>131</v>
      </c>
      <c r="O2507" t="s">
        <v>29</v>
      </c>
      <c r="P2507" t="s">
        <v>30</v>
      </c>
      <c r="Q2507" t="s">
        <v>213</v>
      </c>
      <c r="R2507">
        <v>13000000</v>
      </c>
      <c r="S2507">
        <v>1987</v>
      </c>
      <c r="T2507">
        <v>7.3</v>
      </c>
      <c r="U2507">
        <v>2</v>
      </c>
      <c r="V2507">
        <v>110922370</v>
      </c>
      <c r="W2507" t="s">
        <v>21</v>
      </c>
    </row>
    <row r="2508" spans="1:23" x14ac:dyDescent="0.3">
      <c r="A2508" t="s">
        <v>2165</v>
      </c>
      <c r="B2508">
        <v>4</v>
      </c>
      <c r="C2508">
        <v>100</v>
      </c>
      <c r="D2508">
        <v>163591</v>
      </c>
      <c r="E2508" t="s">
        <v>48</v>
      </c>
      <c r="L2508" t="s">
        <v>3660</v>
      </c>
      <c r="M2508">
        <v>912</v>
      </c>
      <c r="N2508">
        <v>17</v>
      </c>
      <c r="O2508" t="s">
        <v>29</v>
      </c>
      <c r="P2508" t="s">
        <v>1877</v>
      </c>
      <c r="Q2508" t="s">
        <v>31</v>
      </c>
      <c r="R2508">
        <v>13400000</v>
      </c>
      <c r="S2508">
        <v>2010</v>
      </c>
      <c r="T2508">
        <v>3.6</v>
      </c>
      <c r="U2508">
        <v>1.7</v>
      </c>
      <c r="V2508">
        <v>-13236409</v>
      </c>
      <c r="W2508" t="s">
        <v>38</v>
      </c>
    </row>
    <row r="2509" spans="1:23" x14ac:dyDescent="0.3">
      <c r="A2509" t="s">
        <v>327</v>
      </c>
      <c r="B2509">
        <v>84</v>
      </c>
      <c r="C2509">
        <v>115</v>
      </c>
      <c r="D2509">
        <v>73000942</v>
      </c>
      <c r="E2509" t="s">
        <v>790</v>
      </c>
      <c r="F2509" t="s">
        <v>59</v>
      </c>
      <c r="L2509" t="s">
        <v>3661</v>
      </c>
      <c r="M2509">
        <v>74351</v>
      </c>
      <c r="N2509">
        <v>233</v>
      </c>
      <c r="O2509" t="s">
        <v>29</v>
      </c>
      <c r="P2509" t="s">
        <v>30</v>
      </c>
      <c r="Q2509" t="s">
        <v>118</v>
      </c>
      <c r="R2509">
        <v>13000000</v>
      </c>
      <c r="S2509">
        <v>2011</v>
      </c>
      <c r="T2509">
        <v>1.6</v>
      </c>
      <c r="U2509">
        <v>1.9</v>
      </c>
      <c r="V2509">
        <v>60000942</v>
      </c>
      <c r="W2509" t="s">
        <v>21</v>
      </c>
    </row>
    <row r="2510" spans="1:23" x14ac:dyDescent="0.3">
      <c r="A2510" t="s">
        <v>363</v>
      </c>
      <c r="B2510">
        <v>669</v>
      </c>
      <c r="C2510">
        <v>108</v>
      </c>
      <c r="D2510">
        <v>106952327</v>
      </c>
      <c r="E2510" t="s">
        <v>55</v>
      </c>
      <c r="F2510" t="s">
        <v>35</v>
      </c>
      <c r="L2510" t="s">
        <v>3662</v>
      </c>
      <c r="M2510">
        <v>551363</v>
      </c>
      <c r="N2510">
        <v>1140</v>
      </c>
      <c r="O2510" t="s">
        <v>29</v>
      </c>
      <c r="P2510" t="s">
        <v>30</v>
      </c>
      <c r="Q2510" t="s">
        <v>213</v>
      </c>
      <c r="R2510">
        <v>13000000</v>
      </c>
      <c r="S2510">
        <v>2010</v>
      </c>
      <c r="T2510">
        <v>8</v>
      </c>
      <c r="U2510">
        <v>1.8</v>
      </c>
      <c r="V2510">
        <v>93952327</v>
      </c>
      <c r="W2510" t="s">
        <v>21</v>
      </c>
    </row>
    <row r="2511" spans="1:23" x14ac:dyDescent="0.3">
      <c r="A2511" t="s">
        <v>1309</v>
      </c>
      <c r="B2511">
        <v>149</v>
      </c>
      <c r="C2511">
        <v>220</v>
      </c>
      <c r="D2511">
        <v>57300000</v>
      </c>
      <c r="E2511" t="s">
        <v>56</v>
      </c>
      <c r="F2511" t="s">
        <v>55</v>
      </c>
      <c r="L2511" t="s">
        <v>3663</v>
      </c>
      <c r="M2511">
        <v>790926</v>
      </c>
      <c r="N2511">
        <v>650</v>
      </c>
      <c r="O2511" t="s">
        <v>29</v>
      </c>
      <c r="P2511" t="s">
        <v>30</v>
      </c>
      <c r="Q2511" t="s">
        <v>213</v>
      </c>
      <c r="R2511">
        <v>13000000</v>
      </c>
      <c r="S2511">
        <v>1974</v>
      </c>
      <c r="T2511">
        <v>9</v>
      </c>
      <c r="U2511">
        <v>3.7</v>
      </c>
      <c r="V2511">
        <v>44300000</v>
      </c>
      <c r="W2511" t="s">
        <v>21</v>
      </c>
    </row>
    <row r="2512" spans="1:23" x14ac:dyDescent="0.3">
      <c r="A2512" t="s">
        <v>1560</v>
      </c>
      <c r="B2512">
        <v>101</v>
      </c>
      <c r="C2512">
        <v>112</v>
      </c>
      <c r="D2512">
        <v>91038276</v>
      </c>
      <c r="E2512" t="s">
        <v>55</v>
      </c>
      <c r="F2512" t="s">
        <v>59</v>
      </c>
      <c r="G2512" t="s">
        <v>44</v>
      </c>
      <c r="L2512" t="s">
        <v>3664</v>
      </c>
      <c r="M2512">
        <v>47876</v>
      </c>
      <c r="N2512">
        <v>320</v>
      </c>
      <c r="O2512" t="s">
        <v>29</v>
      </c>
      <c r="P2512" t="s">
        <v>30</v>
      </c>
      <c r="Q2512" t="s">
        <v>31</v>
      </c>
      <c r="R2512">
        <v>13000000</v>
      </c>
      <c r="S2512">
        <v>2001</v>
      </c>
      <c r="T2512">
        <v>6.1</v>
      </c>
      <c r="U2512">
        <v>1.9</v>
      </c>
      <c r="V2512">
        <v>78038276</v>
      </c>
      <c r="W2512" t="s">
        <v>21</v>
      </c>
    </row>
    <row r="2513" spans="1:23" x14ac:dyDescent="0.3">
      <c r="A2513" t="s">
        <v>589</v>
      </c>
      <c r="B2513">
        <v>102</v>
      </c>
      <c r="C2513">
        <v>99</v>
      </c>
      <c r="D2513">
        <v>49369900</v>
      </c>
      <c r="E2513" t="s">
        <v>26</v>
      </c>
      <c r="F2513" t="s">
        <v>57</v>
      </c>
      <c r="G2513" t="s">
        <v>35</v>
      </c>
      <c r="L2513" t="s">
        <v>3665</v>
      </c>
      <c r="M2513">
        <v>36108</v>
      </c>
      <c r="N2513">
        <v>260</v>
      </c>
      <c r="O2513" t="s">
        <v>29</v>
      </c>
      <c r="P2513" t="s">
        <v>30</v>
      </c>
      <c r="Q2513" t="s">
        <v>213</v>
      </c>
      <c r="R2513">
        <v>7000000</v>
      </c>
      <c r="S2513">
        <v>1988</v>
      </c>
      <c r="T2513">
        <v>5.7</v>
      </c>
      <c r="U2513">
        <v>1.6</v>
      </c>
      <c r="V2513">
        <v>42369900</v>
      </c>
      <c r="W2513" t="s">
        <v>21</v>
      </c>
    </row>
    <row r="2514" spans="1:23" x14ac:dyDescent="0.3">
      <c r="A2514" t="s">
        <v>2667</v>
      </c>
      <c r="B2514">
        <v>63</v>
      </c>
      <c r="C2514">
        <v>109</v>
      </c>
      <c r="D2514">
        <v>61693523</v>
      </c>
      <c r="E2514" t="s">
        <v>55</v>
      </c>
      <c r="L2514" t="s">
        <v>3666</v>
      </c>
      <c r="M2514">
        <v>6276</v>
      </c>
      <c r="N2514">
        <v>55</v>
      </c>
      <c r="O2514" t="s">
        <v>29</v>
      </c>
      <c r="P2514" t="s">
        <v>30</v>
      </c>
      <c r="Q2514" t="s">
        <v>52</v>
      </c>
      <c r="R2514">
        <v>13000000</v>
      </c>
      <c r="S2514">
        <v>2016</v>
      </c>
      <c r="T2514">
        <v>6.8</v>
      </c>
      <c r="U2514">
        <v>1.8</v>
      </c>
      <c r="V2514">
        <v>48693523</v>
      </c>
      <c r="W2514" t="s">
        <v>21</v>
      </c>
    </row>
    <row r="2515" spans="1:23" x14ac:dyDescent="0.3">
      <c r="A2515" t="s">
        <v>3667</v>
      </c>
      <c r="B2515">
        <v>106</v>
      </c>
      <c r="C2515">
        <v>83</v>
      </c>
      <c r="D2515">
        <v>46729374</v>
      </c>
      <c r="E2515" t="s">
        <v>48</v>
      </c>
      <c r="F2515" t="s">
        <v>60</v>
      </c>
      <c r="L2515" t="s">
        <v>3668</v>
      </c>
      <c r="M2515">
        <v>116625</v>
      </c>
      <c r="N2515">
        <v>469</v>
      </c>
      <c r="O2515" t="s">
        <v>29</v>
      </c>
      <c r="P2515" t="s">
        <v>30</v>
      </c>
      <c r="Q2515" t="s">
        <v>31</v>
      </c>
      <c r="R2515">
        <v>13000000</v>
      </c>
      <c r="S2515">
        <v>2000</v>
      </c>
      <c r="T2515">
        <v>5.5</v>
      </c>
      <c r="U2515">
        <v>1.4</v>
      </c>
      <c r="V2515">
        <v>33729374</v>
      </c>
      <c r="W2515" t="s">
        <v>21</v>
      </c>
    </row>
    <row r="2516" spans="1:23" x14ac:dyDescent="0.3">
      <c r="A2516" t="s">
        <v>3669</v>
      </c>
      <c r="B2516">
        <v>50</v>
      </c>
      <c r="C2516">
        <v>107</v>
      </c>
      <c r="D2516">
        <v>44726644</v>
      </c>
      <c r="E2516" t="s">
        <v>24</v>
      </c>
      <c r="F2516" t="s">
        <v>56</v>
      </c>
      <c r="G2516" t="s">
        <v>55</v>
      </c>
      <c r="H2516" t="s">
        <v>35</v>
      </c>
      <c r="I2516" t="s">
        <v>53</v>
      </c>
      <c r="L2516" t="s">
        <v>3670</v>
      </c>
      <c r="M2516">
        <v>42614</v>
      </c>
      <c r="N2516">
        <v>120</v>
      </c>
      <c r="O2516" t="s">
        <v>29</v>
      </c>
      <c r="P2516" t="s">
        <v>30</v>
      </c>
      <c r="Q2516" t="s">
        <v>213</v>
      </c>
      <c r="R2516">
        <v>13000000</v>
      </c>
      <c r="S2516">
        <v>1988</v>
      </c>
      <c r="T2516">
        <v>6.8</v>
      </c>
      <c r="U2516">
        <v>1.8</v>
      </c>
      <c r="V2516">
        <v>31726644</v>
      </c>
      <c r="W2516" t="s">
        <v>21</v>
      </c>
    </row>
    <row r="2517" spans="1:23" x14ac:dyDescent="0.3">
      <c r="A2517" t="s">
        <v>3671</v>
      </c>
      <c r="B2517">
        <v>275</v>
      </c>
      <c r="C2517">
        <v>102</v>
      </c>
      <c r="D2517">
        <v>44134898</v>
      </c>
      <c r="E2517" t="s">
        <v>48</v>
      </c>
      <c r="F2517" t="s">
        <v>55</v>
      </c>
      <c r="L2517" t="s">
        <v>3672</v>
      </c>
      <c r="M2517">
        <v>72803</v>
      </c>
      <c r="N2517">
        <v>171</v>
      </c>
      <c r="O2517" t="s">
        <v>29</v>
      </c>
      <c r="P2517" t="s">
        <v>30</v>
      </c>
      <c r="Q2517" t="s">
        <v>31</v>
      </c>
      <c r="R2517">
        <v>13000000</v>
      </c>
      <c r="S2517">
        <v>2014</v>
      </c>
      <c r="T2517">
        <v>7.3</v>
      </c>
      <c r="U2517">
        <v>1.7</v>
      </c>
      <c r="V2517">
        <v>31134898</v>
      </c>
      <c r="W2517" t="s">
        <v>21</v>
      </c>
    </row>
    <row r="2518" spans="1:23" x14ac:dyDescent="0.3">
      <c r="A2518" t="s">
        <v>1948</v>
      </c>
      <c r="B2518">
        <v>90</v>
      </c>
      <c r="C2518">
        <v>100</v>
      </c>
      <c r="D2518">
        <v>48637684</v>
      </c>
      <c r="E2518" t="s">
        <v>48</v>
      </c>
      <c r="F2518" t="s">
        <v>44</v>
      </c>
      <c r="L2518" t="s">
        <v>3673</v>
      </c>
      <c r="M2518">
        <v>16979</v>
      </c>
      <c r="N2518">
        <v>42</v>
      </c>
      <c r="O2518" t="s">
        <v>29</v>
      </c>
      <c r="P2518" t="s">
        <v>30</v>
      </c>
      <c r="Q2518" t="s">
        <v>213</v>
      </c>
      <c r="R2518">
        <v>12500000</v>
      </c>
      <c r="S2518">
        <v>2014</v>
      </c>
      <c r="T2518">
        <v>6.1</v>
      </c>
      <c r="U2518">
        <v>1.7</v>
      </c>
      <c r="V2518">
        <v>36137684</v>
      </c>
      <c r="W2518" t="s">
        <v>21</v>
      </c>
    </row>
    <row r="2519" spans="1:23" x14ac:dyDescent="0.3">
      <c r="A2519" t="s">
        <v>2021</v>
      </c>
      <c r="B2519">
        <v>133</v>
      </c>
      <c r="C2519">
        <v>97</v>
      </c>
      <c r="D2519">
        <v>38176108</v>
      </c>
      <c r="E2519" t="s">
        <v>48</v>
      </c>
      <c r="F2519" t="s">
        <v>55</v>
      </c>
      <c r="G2519" t="s">
        <v>44</v>
      </c>
      <c r="L2519" t="s">
        <v>3674</v>
      </c>
      <c r="M2519">
        <v>222099</v>
      </c>
      <c r="N2519">
        <v>549</v>
      </c>
      <c r="O2519" t="s">
        <v>29</v>
      </c>
      <c r="P2519" t="s">
        <v>30</v>
      </c>
      <c r="Q2519" t="s">
        <v>31</v>
      </c>
      <c r="R2519">
        <v>16000000</v>
      </c>
      <c r="S2519">
        <v>1999</v>
      </c>
      <c r="T2519">
        <v>7.2</v>
      </c>
      <c r="U2519">
        <v>1.6</v>
      </c>
      <c r="V2519">
        <v>22176108</v>
      </c>
      <c r="W2519" t="s">
        <v>21</v>
      </c>
    </row>
    <row r="2520" spans="1:23" x14ac:dyDescent="0.3">
      <c r="A2520" t="s">
        <v>3675</v>
      </c>
      <c r="B2520">
        <v>49</v>
      </c>
      <c r="C2520">
        <v>92</v>
      </c>
      <c r="D2520">
        <v>28972187</v>
      </c>
      <c r="E2520" t="s">
        <v>48</v>
      </c>
      <c r="L2520" t="s">
        <v>3676</v>
      </c>
      <c r="M2520">
        <v>28805</v>
      </c>
      <c r="N2520">
        <v>159</v>
      </c>
      <c r="O2520" t="s">
        <v>29</v>
      </c>
      <c r="P2520" t="s">
        <v>30</v>
      </c>
      <c r="Q2520" t="s">
        <v>31</v>
      </c>
      <c r="R2520">
        <v>13000000</v>
      </c>
      <c r="S2520">
        <v>2002</v>
      </c>
      <c r="T2520">
        <v>5.9</v>
      </c>
      <c r="U2520">
        <v>1.5</v>
      </c>
      <c r="V2520">
        <v>15972187</v>
      </c>
      <c r="W2520" t="s">
        <v>21</v>
      </c>
    </row>
    <row r="2521" spans="1:23" x14ac:dyDescent="0.3">
      <c r="A2521" t="s">
        <v>3677</v>
      </c>
      <c r="B2521">
        <v>19</v>
      </c>
      <c r="C2521">
        <v>84</v>
      </c>
      <c r="D2521">
        <v>27979400</v>
      </c>
      <c r="E2521" t="s">
        <v>24</v>
      </c>
      <c r="F2521" t="s">
        <v>48</v>
      </c>
      <c r="G2521" t="s">
        <v>56</v>
      </c>
      <c r="L2521" t="s">
        <v>3678</v>
      </c>
      <c r="M2521">
        <v>37611</v>
      </c>
      <c r="N2521">
        <v>72</v>
      </c>
      <c r="O2521" t="s">
        <v>29</v>
      </c>
      <c r="P2521" t="s">
        <v>30</v>
      </c>
      <c r="Q2521" t="s">
        <v>31</v>
      </c>
      <c r="R2521">
        <v>8200000</v>
      </c>
      <c r="S2521">
        <v>1993</v>
      </c>
      <c r="T2521">
        <v>6.1</v>
      </c>
      <c r="U2521">
        <v>1.4</v>
      </c>
      <c r="V2521">
        <v>19779400</v>
      </c>
      <c r="W2521" t="s">
        <v>21</v>
      </c>
    </row>
    <row r="2522" spans="1:23" x14ac:dyDescent="0.3">
      <c r="A2522" t="s">
        <v>1391</v>
      </c>
      <c r="B2522">
        <v>186</v>
      </c>
      <c r="C2522">
        <v>86</v>
      </c>
      <c r="D2522">
        <v>54257433</v>
      </c>
      <c r="E2522" t="s">
        <v>55</v>
      </c>
      <c r="F2522" t="s">
        <v>57</v>
      </c>
      <c r="G2522" t="s">
        <v>35</v>
      </c>
      <c r="L2522" t="s">
        <v>3679</v>
      </c>
      <c r="M2522">
        <v>12983</v>
      </c>
      <c r="N2522">
        <v>139</v>
      </c>
      <c r="O2522" t="s">
        <v>29</v>
      </c>
      <c r="P2522" t="s">
        <v>30</v>
      </c>
      <c r="Q2522" t="s">
        <v>31</v>
      </c>
      <c r="R2522">
        <v>17000000</v>
      </c>
      <c r="S2522">
        <v>2016</v>
      </c>
      <c r="T2522">
        <v>6.8</v>
      </c>
      <c r="U2522">
        <v>1.4</v>
      </c>
      <c r="V2522">
        <v>37257433</v>
      </c>
      <c r="W2522" t="s">
        <v>21</v>
      </c>
    </row>
    <row r="2523" spans="1:23" x14ac:dyDescent="0.3">
      <c r="A2523" t="s">
        <v>3680</v>
      </c>
      <c r="B2523">
        <v>185</v>
      </c>
      <c r="C2523">
        <v>120</v>
      </c>
      <c r="D2523">
        <v>23947</v>
      </c>
      <c r="E2523" t="s">
        <v>27</v>
      </c>
      <c r="F2523" t="s">
        <v>35</v>
      </c>
      <c r="L2523" t="s">
        <v>3681</v>
      </c>
      <c r="M2523">
        <v>357579</v>
      </c>
      <c r="N2523">
        <v>1100</v>
      </c>
      <c r="O2523" t="s">
        <v>29</v>
      </c>
      <c r="P2523" t="s">
        <v>30</v>
      </c>
      <c r="Q2523" t="s">
        <v>213</v>
      </c>
      <c r="R2523">
        <v>13000000</v>
      </c>
      <c r="S2523">
        <v>2004</v>
      </c>
      <c r="T2523">
        <v>7.7</v>
      </c>
      <c r="U2523">
        <v>2</v>
      </c>
      <c r="V2523">
        <v>-12976053</v>
      </c>
      <c r="W2523" t="s">
        <v>38</v>
      </c>
    </row>
    <row r="2524" spans="1:23" x14ac:dyDescent="0.3">
      <c r="A2524" t="s">
        <v>3004</v>
      </c>
      <c r="B2524">
        <v>42</v>
      </c>
      <c r="C2524">
        <v>89</v>
      </c>
      <c r="D2524">
        <v>60008303</v>
      </c>
      <c r="E2524" t="s">
        <v>25</v>
      </c>
      <c r="F2524" t="s">
        <v>48</v>
      </c>
      <c r="G2524" t="s">
        <v>49</v>
      </c>
      <c r="L2524" t="s">
        <v>3682</v>
      </c>
      <c r="M2524">
        <v>9285</v>
      </c>
      <c r="N2524">
        <v>91</v>
      </c>
      <c r="O2524" t="s">
        <v>29</v>
      </c>
      <c r="P2524" t="s">
        <v>30</v>
      </c>
      <c r="Q2524" t="s">
        <v>52</v>
      </c>
      <c r="R2524">
        <v>13000000</v>
      </c>
      <c r="S2524">
        <v>2000</v>
      </c>
      <c r="T2524">
        <v>4.9000000000000004</v>
      </c>
      <c r="U2524">
        <v>1.5</v>
      </c>
      <c r="V2524">
        <v>47008303</v>
      </c>
      <c r="W2524" t="s">
        <v>21</v>
      </c>
    </row>
    <row r="2525" spans="1:23" x14ac:dyDescent="0.3">
      <c r="A2525" t="s">
        <v>3683</v>
      </c>
      <c r="B2525">
        <v>37</v>
      </c>
      <c r="C2525">
        <v>117</v>
      </c>
      <c r="D2525">
        <v>49121934</v>
      </c>
      <c r="E2525" t="s">
        <v>48</v>
      </c>
      <c r="F2525" t="s">
        <v>55</v>
      </c>
      <c r="G2525" t="s">
        <v>44</v>
      </c>
      <c r="L2525" t="s">
        <v>3684</v>
      </c>
      <c r="M2525">
        <v>6528</v>
      </c>
      <c r="N2525">
        <v>32</v>
      </c>
      <c r="O2525" t="s">
        <v>29</v>
      </c>
      <c r="P2525" t="s">
        <v>30</v>
      </c>
      <c r="Q2525" t="s">
        <v>31</v>
      </c>
      <c r="R2525">
        <v>13000000</v>
      </c>
      <c r="S2525">
        <v>2007</v>
      </c>
      <c r="T2525">
        <v>6.1</v>
      </c>
      <c r="U2525">
        <v>2</v>
      </c>
      <c r="V2525">
        <v>36121934</v>
      </c>
      <c r="W2525" t="s">
        <v>21</v>
      </c>
    </row>
    <row r="2526" spans="1:23" x14ac:dyDescent="0.3">
      <c r="A2526" t="s">
        <v>3041</v>
      </c>
      <c r="B2526">
        <v>45</v>
      </c>
      <c r="C2526">
        <v>97</v>
      </c>
      <c r="D2526">
        <v>27141959</v>
      </c>
      <c r="E2526" t="s">
        <v>48</v>
      </c>
      <c r="F2526" t="s">
        <v>56</v>
      </c>
      <c r="G2526" t="s">
        <v>49</v>
      </c>
      <c r="H2526" t="s">
        <v>27</v>
      </c>
      <c r="L2526" t="s">
        <v>3685</v>
      </c>
      <c r="M2526">
        <v>19547</v>
      </c>
      <c r="N2526">
        <v>168</v>
      </c>
      <c r="O2526" t="s">
        <v>29</v>
      </c>
      <c r="P2526" t="s">
        <v>30</v>
      </c>
      <c r="Q2526" t="s">
        <v>52</v>
      </c>
      <c r="R2526">
        <v>18000000</v>
      </c>
      <c r="S2526">
        <v>1999</v>
      </c>
      <c r="T2526">
        <v>2.5</v>
      </c>
      <c r="U2526">
        <v>1.6</v>
      </c>
      <c r="V2526">
        <v>9141959</v>
      </c>
      <c r="W2526" t="s">
        <v>21</v>
      </c>
    </row>
    <row r="2527" spans="1:23" x14ac:dyDescent="0.3">
      <c r="A2527" t="s">
        <v>3686</v>
      </c>
      <c r="B2527">
        <v>57</v>
      </c>
      <c r="C2527">
        <v>91</v>
      </c>
      <c r="D2527">
        <v>27052167</v>
      </c>
      <c r="E2527" t="s">
        <v>24</v>
      </c>
      <c r="F2527" t="s">
        <v>48</v>
      </c>
      <c r="G2527" t="s">
        <v>56</v>
      </c>
      <c r="H2527" t="s">
        <v>35</v>
      </c>
      <c r="L2527" t="s">
        <v>3687</v>
      </c>
      <c r="M2527">
        <v>24834</v>
      </c>
      <c r="N2527">
        <v>168</v>
      </c>
      <c r="O2527" t="s">
        <v>29</v>
      </c>
      <c r="P2527" t="s">
        <v>30</v>
      </c>
      <c r="Q2527" t="s">
        <v>213</v>
      </c>
      <c r="R2527">
        <v>13000000</v>
      </c>
      <c r="S2527">
        <v>1998</v>
      </c>
      <c r="T2527">
        <v>6.1</v>
      </c>
      <c r="U2527">
        <v>1.5</v>
      </c>
      <c r="V2527">
        <v>14052167</v>
      </c>
      <c r="W2527" t="s">
        <v>21</v>
      </c>
    </row>
    <row r="2528" spans="1:23" x14ac:dyDescent="0.3">
      <c r="A2528" t="s">
        <v>3688</v>
      </c>
      <c r="B2528">
        <v>25</v>
      </c>
      <c r="C2528">
        <v>100</v>
      </c>
      <c r="D2528">
        <v>26539321</v>
      </c>
      <c r="E2528" t="s">
        <v>48</v>
      </c>
      <c r="F2528" t="s">
        <v>55</v>
      </c>
      <c r="G2528" t="s">
        <v>49</v>
      </c>
      <c r="L2528" t="s">
        <v>3689</v>
      </c>
      <c r="M2528">
        <v>7984</v>
      </c>
      <c r="N2528">
        <v>42</v>
      </c>
      <c r="O2528" t="s">
        <v>29</v>
      </c>
      <c r="P2528" t="s">
        <v>30</v>
      </c>
      <c r="Q2528" t="s">
        <v>52</v>
      </c>
      <c r="R2528">
        <v>13000000</v>
      </c>
      <c r="S2528">
        <v>1996</v>
      </c>
      <c r="T2528">
        <v>5.9</v>
      </c>
      <c r="U2528">
        <v>1.7</v>
      </c>
      <c r="V2528">
        <v>13539321</v>
      </c>
      <c r="W2528" t="s">
        <v>21</v>
      </c>
    </row>
    <row r="2529" spans="1:23" x14ac:dyDescent="0.3">
      <c r="A2529" t="s">
        <v>3690</v>
      </c>
      <c r="B2529">
        <v>59</v>
      </c>
      <c r="C2529">
        <v>72</v>
      </c>
      <c r="D2529">
        <v>28501605</v>
      </c>
      <c r="E2529" t="s">
        <v>26</v>
      </c>
      <c r="F2529" t="s">
        <v>57</v>
      </c>
      <c r="L2529" t="s">
        <v>3691</v>
      </c>
      <c r="M2529">
        <v>31371</v>
      </c>
      <c r="N2529">
        <v>166</v>
      </c>
      <c r="O2529" t="s">
        <v>29</v>
      </c>
      <c r="P2529" t="s">
        <v>30</v>
      </c>
      <c r="Q2529" t="s">
        <v>213</v>
      </c>
      <c r="R2529">
        <v>13000000</v>
      </c>
      <c r="S2529">
        <v>1990</v>
      </c>
      <c r="T2529">
        <v>5.7</v>
      </c>
      <c r="U2529">
        <v>1.2</v>
      </c>
      <c r="V2529">
        <v>15501605</v>
      </c>
      <c r="W2529" t="s">
        <v>21</v>
      </c>
    </row>
    <row r="2530" spans="1:23" x14ac:dyDescent="0.3">
      <c r="A2530" t="s">
        <v>3692</v>
      </c>
      <c r="B2530">
        <v>58</v>
      </c>
      <c r="C2530">
        <v>84</v>
      </c>
      <c r="D2530">
        <v>52543632</v>
      </c>
      <c r="E2530" t="s">
        <v>56</v>
      </c>
      <c r="F2530" t="s">
        <v>35</v>
      </c>
      <c r="L2530" t="s">
        <v>3693</v>
      </c>
      <c r="M2530">
        <v>12676</v>
      </c>
      <c r="N2530">
        <v>84</v>
      </c>
      <c r="O2530" t="s">
        <v>29</v>
      </c>
      <c r="P2530" t="s">
        <v>30</v>
      </c>
      <c r="Q2530" t="s">
        <v>31</v>
      </c>
      <c r="R2530">
        <v>13200000</v>
      </c>
      <c r="S2530">
        <v>2014</v>
      </c>
      <c r="T2530">
        <v>5.6</v>
      </c>
      <c r="U2530">
        <v>1.4</v>
      </c>
      <c r="V2530">
        <v>39343632</v>
      </c>
      <c r="W2530" t="s">
        <v>21</v>
      </c>
    </row>
    <row r="2531" spans="1:23" x14ac:dyDescent="0.3">
      <c r="A2531" t="s">
        <v>888</v>
      </c>
      <c r="B2531">
        <v>330</v>
      </c>
      <c r="C2531">
        <v>126</v>
      </c>
      <c r="D2531">
        <v>25592632</v>
      </c>
      <c r="E2531" t="s">
        <v>57</v>
      </c>
      <c r="L2531" t="s">
        <v>3694</v>
      </c>
      <c r="M2531">
        <v>220475</v>
      </c>
      <c r="N2531">
        <v>1066</v>
      </c>
      <c r="O2531" t="s">
        <v>29</v>
      </c>
      <c r="P2531" t="s">
        <v>30</v>
      </c>
      <c r="Q2531" t="s">
        <v>213</v>
      </c>
      <c r="R2531">
        <v>18000000</v>
      </c>
      <c r="S2531">
        <v>2007</v>
      </c>
      <c r="T2531">
        <v>7.2</v>
      </c>
      <c r="U2531">
        <v>2.1</v>
      </c>
      <c r="V2531">
        <v>7592632</v>
      </c>
      <c r="W2531" t="s">
        <v>21</v>
      </c>
    </row>
    <row r="2532" spans="1:23" x14ac:dyDescent="0.3">
      <c r="A2532" t="s">
        <v>3695</v>
      </c>
      <c r="B2532">
        <v>489</v>
      </c>
      <c r="C2532">
        <v>108</v>
      </c>
      <c r="D2532">
        <v>25440971</v>
      </c>
      <c r="E2532" t="s">
        <v>55</v>
      </c>
      <c r="F2532" t="s">
        <v>60</v>
      </c>
      <c r="G2532" t="s">
        <v>27</v>
      </c>
      <c r="H2532" t="s">
        <v>35</v>
      </c>
      <c r="L2532" t="s">
        <v>3696</v>
      </c>
      <c r="M2532">
        <v>289508</v>
      </c>
      <c r="N2532">
        <v>611</v>
      </c>
      <c r="O2532" t="s">
        <v>29</v>
      </c>
      <c r="P2532" t="s">
        <v>37</v>
      </c>
      <c r="Q2532" t="s">
        <v>213</v>
      </c>
      <c r="R2532">
        <v>15000000</v>
      </c>
      <c r="S2532">
        <v>2015</v>
      </c>
      <c r="T2532">
        <v>7.7</v>
      </c>
      <c r="U2532">
        <v>1.8</v>
      </c>
      <c r="V2532">
        <v>10440971</v>
      </c>
      <c r="W2532" t="s">
        <v>21</v>
      </c>
    </row>
    <row r="2533" spans="1:23" x14ac:dyDescent="0.3">
      <c r="A2533" t="s">
        <v>514</v>
      </c>
      <c r="B2533">
        <v>242</v>
      </c>
      <c r="C2533">
        <v>112</v>
      </c>
      <c r="D2533">
        <v>22858926</v>
      </c>
      <c r="E2533" t="s">
        <v>48</v>
      </c>
      <c r="F2533" t="s">
        <v>55</v>
      </c>
      <c r="G2533" t="s">
        <v>26</v>
      </c>
      <c r="L2533" t="s">
        <v>3697</v>
      </c>
      <c r="M2533">
        <v>254404</v>
      </c>
      <c r="N2533">
        <v>840</v>
      </c>
      <c r="O2533" t="s">
        <v>29</v>
      </c>
      <c r="P2533" t="s">
        <v>30</v>
      </c>
      <c r="Q2533" t="s">
        <v>213</v>
      </c>
      <c r="R2533">
        <v>13000000</v>
      </c>
      <c r="S2533">
        <v>1999</v>
      </c>
      <c r="T2533">
        <v>7.8</v>
      </c>
      <c r="U2533">
        <v>1.9</v>
      </c>
      <c r="V2533">
        <v>9858926</v>
      </c>
      <c r="W2533" t="s">
        <v>21</v>
      </c>
    </row>
    <row r="2534" spans="1:23" x14ac:dyDescent="0.3">
      <c r="A2534" t="s">
        <v>3698</v>
      </c>
      <c r="B2534">
        <v>40</v>
      </c>
      <c r="C2534">
        <v>90</v>
      </c>
      <c r="D2534">
        <v>22235901</v>
      </c>
      <c r="E2534" t="s">
        <v>48</v>
      </c>
      <c r="F2534" t="s">
        <v>44</v>
      </c>
      <c r="L2534" t="s">
        <v>3699</v>
      </c>
      <c r="M2534">
        <v>4339</v>
      </c>
      <c r="N2534">
        <v>31</v>
      </c>
      <c r="O2534" t="s">
        <v>29</v>
      </c>
      <c r="P2534" t="s">
        <v>30</v>
      </c>
      <c r="Q2534" t="s">
        <v>213</v>
      </c>
      <c r="R2534">
        <v>6000000</v>
      </c>
      <c r="S2534">
        <v>2001</v>
      </c>
      <c r="T2534">
        <v>6.1</v>
      </c>
      <c r="U2534">
        <v>1.5</v>
      </c>
      <c r="V2534">
        <v>16235901</v>
      </c>
      <c r="W2534" t="s">
        <v>21</v>
      </c>
    </row>
    <row r="2535" spans="1:23" x14ac:dyDescent="0.3">
      <c r="A2535" t="s">
        <v>3700</v>
      </c>
      <c r="B2535">
        <v>112</v>
      </c>
      <c r="C2535">
        <v>91</v>
      </c>
      <c r="D2535">
        <v>38916903</v>
      </c>
      <c r="E2535" t="s">
        <v>25</v>
      </c>
      <c r="F2535" t="s">
        <v>49</v>
      </c>
      <c r="G2535" t="s">
        <v>27</v>
      </c>
      <c r="L2535" t="s">
        <v>3701</v>
      </c>
      <c r="M2535">
        <v>15664</v>
      </c>
      <c r="N2535">
        <v>149</v>
      </c>
      <c r="O2535" t="s">
        <v>29</v>
      </c>
      <c r="P2535" t="s">
        <v>30</v>
      </c>
      <c r="Q2535" t="s">
        <v>52</v>
      </c>
      <c r="R2535">
        <v>13000000</v>
      </c>
      <c r="S2535">
        <v>2014</v>
      </c>
      <c r="T2535">
        <v>5.8</v>
      </c>
      <c r="U2535">
        <v>1.5</v>
      </c>
      <c r="V2535">
        <v>25916903</v>
      </c>
      <c r="W2535" t="s">
        <v>21</v>
      </c>
    </row>
    <row r="2536" spans="1:23" x14ac:dyDescent="0.3">
      <c r="A2536" t="s">
        <v>1473</v>
      </c>
      <c r="B2536">
        <v>84</v>
      </c>
      <c r="C2536">
        <v>135</v>
      </c>
      <c r="D2536">
        <v>16929123</v>
      </c>
      <c r="E2536" t="s">
        <v>55</v>
      </c>
      <c r="F2536" t="s">
        <v>44</v>
      </c>
      <c r="L2536" t="s">
        <v>3702</v>
      </c>
      <c r="M2536">
        <v>21406</v>
      </c>
      <c r="N2536">
        <v>169</v>
      </c>
      <c r="O2536" t="s">
        <v>29</v>
      </c>
      <c r="P2536" t="s">
        <v>30</v>
      </c>
      <c r="Q2536" t="s">
        <v>31</v>
      </c>
      <c r="R2536">
        <v>14000000</v>
      </c>
      <c r="S2536">
        <v>2001</v>
      </c>
      <c r="T2536">
        <v>6.5</v>
      </c>
      <c r="U2536">
        <v>2.2000000000000002</v>
      </c>
      <c r="V2536">
        <v>2929123</v>
      </c>
      <c r="W2536" t="s">
        <v>21</v>
      </c>
    </row>
    <row r="2537" spans="1:23" x14ac:dyDescent="0.3">
      <c r="A2537" t="s">
        <v>1004</v>
      </c>
      <c r="B2537">
        <v>251</v>
      </c>
      <c r="C2537">
        <v>141</v>
      </c>
      <c r="D2537">
        <v>13753931</v>
      </c>
      <c r="E2537" t="s">
        <v>55</v>
      </c>
      <c r="F2537" t="s">
        <v>54</v>
      </c>
      <c r="G2537" t="s">
        <v>58</v>
      </c>
      <c r="L2537" t="s">
        <v>3703</v>
      </c>
      <c r="M2537">
        <v>132149</v>
      </c>
      <c r="N2537">
        <v>316</v>
      </c>
      <c r="O2537" t="s">
        <v>2104</v>
      </c>
      <c r="P2537" t="s">
        <v>30</v>
      </c>
      <c r="Q2537" t="s">
        <v>213</v>
      </c>
      <c r="R2537">
        <v>19000000</v>
      </c>
      <c r="S2537">
        <v>2006</v>
      </c>
      <c r="T2537">
        <v>7.9</v>
      </c>
      <c r="U2537">
        <v>2.4</v>
      </c>
      <c r="V2537">
        <v>-5246069</v>
      </c>
      <c r="W2537" t="s">
        <v>38</v>
      </c>
    </row>
    <row r="2538" spans="1:23" x14ac:dyDescent="0.3">
      <c r="A2538" t="s">
        <v>3704</v>
      </c>
      <c r="B2538">
        <v>113</v>
      </c>
      <c r="C2538">
        <v>104</v>
      </c>
      <c r="D2538">
        <v>10996440</v>
      </c>
      <c r="E2538" t="s">
        <v>25</v>
      </c>
      <c r="F2538" t="s">
        <v>55</v>
      </c>
      <c r="G2538" t="s">
        <v>27</v>
      </c>
      <c r="L2538" t="s">
        <v>3705</v>
      </c>
      <c r="M2538">
        <v>19707</v>
      </c>
      <c r="N2538">
        <v>128</v>
      </c>
      <c r="O2538" t="s">
        <v>29</v>
      </c>
      <c r="P2538" t="s">
        <v>30</v>
      </c>
      <c r="Q2538" t="s">
        <v>52</v>
      </c>
      <c r="R2538">
        <v>13000000</v>
      </c>
      <c r="S2538">
        <v>2006</v>
      </c>
      <c r="T2538">
        <v>6.3</v>
      </c>
      <c r="U2538">
        <v>1.7</v>
      </c>
      <c r="V2538">
        <v>-2003560</v>
      </c>
      <c r="W2538" t="s">
        <v>38</v>
      </c>
    </row>
    <row r="2539" spans="1:23" x14ac:dyDescent="0.3">
      <c r="A2539" t="s">
        <v>3706</v>
      </c>
      <c r="B2539">
        <v>421</v>
      </c>
      <c r="C2539">
        <v>118</v>
      </c>
      <c r="D2539">
        <v>14677654</v>
      </c>
      <c r="E2539" t="s">
        <v>55</v>
      </c>
      <c r="L2539" t="s">
        <v>3707</v>
      </c>
      <c r="M2539">
        <v>161288</v>
      </c>
      <c r="N2539">
        <v>351</v>
      </c>
      <c r="O2539" t="s">
        <v>29</v>
      </c>
      <c r="P2539" t="s">
        <v>2161</v>
      </c>
      <c r="Q2539" t="s">
        <v>213</v>
      </c>
      <c r="R2539">
        <v>13000000</v>
      </c>
      <c r="S2539">
        <v>2015</v>
      </c>
      <c r="T2539">
        <v>8.3000000000000007</v>
      </c>
      <c r="U2539">
        <v>2</v>
      </c>
      <c r="V2539">
        <v>1677654</v>
      </c>
      <c r="W2539" t="s">
        <v>21</v>
      </c>
    </row>
    <row r="2540" spans="1:23" x14ac:dyDescent="0.3">
      <c r="A2540" t="s">
        <v>3708</v>
      </c>
      <c r="B2540">
        <v>32</v>
      </c>
      <c r="C2540">
        <v>82</v>
      </c>
      <c r="D2540">
        <v>9975684</v>
      </c>
      <c r="E2540" t="s">
        <v>48</v>
      </c>
      <c r="L2540" t="s">
        <v>3709</v>
      </c>
      <c r="M2540">
        <v>20033</v>
      </c>
      <c r="N2540">
        <v>117</v>
      </c>
      <c r="O2540" t="s">
        <v>29</v>
      </c>
      <c r="P2540" t="s">
        <v>115</v>
      </c>
      <c r="Q2540" t="s">
        <v>31</v>
      </c>
      <c r="R2540">
        <v>13000000</v>
      </c>
      <c r="S2540">
        <v>1998</v>
      </c>
      <c r="T2540">
        <v>6.4</v>
      </c>
      <c r="U2540">
        <v>1.4</v>
      </c>
      <c r="V2540">
        <v>-3024316</v>
      </c>
      <c r="W2540" t="s">
        <v>38</v>
      </c>
    </row>
    <row r="2541" spans="1:23" x14ac:dyDescent="0.3">
      <c r="A2541" t="s">
        <v>3710</v>
      </c>
      <c r="B2541">
        <v>52</v>
      </c>
      <c r="C2541">
        <v>95</v>
      </c>
      <c r="D2541">
        <v>7881335</v>
      </c>
      <c r="E2541" t="s">
        <v>48</v>
      </c>
      <c r="F2541" t="s">
        <v>56</v>
      </c>
      <c r="G2541" t="s">
        <v>35</v>
      </c>
      <c r="L2541" t="s">
        <v>3711</v>
      </c>
      <c r="M2541">
        <v>21212</v>
      </c>
      <c r="N2541">
        <v>107</v>
      </c>
      <c r="O2541" t="s">
        <v>29</v>
      </c>
      <c r="P2541" t="s">
        <v>30</v>
      </c>
      <c r="Q2541" t="s">
        <v>213</v>
      </c>
      <c r="R2541">
        <v>13000000</v>
      </c>
      <c r="S2541">
        <v>1994</v>
      </c>
      <c r="T2541">
        <v>6.7</v>
      </c>
      <c r="U2541">
        <v>1.6</v>
      </c>
      <c r="V2541">
        <v>-5118665</v>
      </c>
      <c r="W2541" t="s">
        <v>38</v>
      </c>
    </row>
    <row r="2542" spans="1:23" x14ac:dyDescent="0.3">
      <c r="A2542" t="s">
        <v>2958</v>
      </c>
      <c r="B2542">
        <v>81</v>
      </c>
      <c r="C2542">
        <v>94</v>
      </c>
      <c r="D2542">
        <v>6241697</v>
      </c>
      <c r="E2542" t="s">
        <v>48</v>
      </c>
      <c r="L2542" t="s">
        <v>3712</v>
      </c>
      <c r="M2542">
        <v>16059</v>
      </c>
      <c r="N2542">
        <v>210</v>
      </c>
      <c r="O2542" t="s">
        <v>29</v>
      </c>
      <c r="P2542" t="s">
        <v>545</v>
      </c>
      <c r="Q2542" t="s">
        <v>31</v>
      </c>
      <c r="R2542">
        <v>13000000</v>
      </c>
      <c r="S2542">
        <v>1999</v>
      </c>
      <c r="T2542">
        <v>6.1</v>
      </c>
      <c r="U2542">
        <v>1.6</v>
      </c>
      <c r="V2542">
        <v>-6758303</v>
      </c>
      <c r="W2542" t="s">
        <v>38</v>
      </c>
    </row>
    <row r="2543" spans="1:23" x14ac:dyDescent="0.3">
      <c r="A2543" t="s">
        <v>3713</v>
      </c>
      <c r="B2543">
        <v>39</v>
      </c>
      <c r="C2543">
        <v>99</v>
      </c>
      <c r="D2543">
        <v>5871603</v>
      </c>
      <c r="E2543" t="s">
        <v>55</v>
      </c>
      <c r="F2543" t="s">
        <v>35</v>
      </c>
      <c r="L2543" t="s">
        <v>3714</v>
      </c>
      <c r="M2543">
        <v>3116</v>
      </c>
      <c r="N2543">
        <v>39</v>
      </c>
      <c r="O2543" t="s">
        <v>29</v>
      </c>
      <c r="P2543" t="s">
        <v>30</v>
      </c>
      <c r="Q2543" t="s">
        <v>213</v>
      </c>
      <c r="R2543">
        <v>13000000</v>
      </c>
      <c r="S2543">
        <v>1999</v>
      </c>
      <c r="T2543">
        <v>6</v>
      </c>
      <c r="U2543">
        <v>1.6</v>
      </c>
      <c r="V2543">
        <v>-7128397</v>
      </c>
      <c r="W2543" t="s">
        <v>38</v>
      </c>
    </row>
    <row r="2544" spans="1:23" x14ac:dyDescent="0.3">
      <c r="A2544" t="s">
        <v>3715</v>
      </c>
      <c r="B2544">
        <v>63</v>
      </c>
      <c r="C2544">
        <v>121</v>
      </c>
      <c r="D2544">
        <v>16574731</v>
      </c>
      <c r="E2544" t="s">
        <v>55</v>
      </c>
      <c r="F2544" t="s">
        <v>59</v>
      </c>
      <c r="L2544">
        <v>54</v>
      </c>
      <c r="M2544">
        <v>27675</v>
      </c>
      <c r="N2544">
        <v>181</v>
      </c>
      <c r="O2544" t="s">
        <v>29</v>
      </c>
      <c r="P2544" t="s">
        <v>30</v>
      </c>
      <c r="Q2544" t="s">
        <v>213</v>
      </c>
      <c r="R2544">
        <v>13000000</v>
      </c>
      <c r="S2544">
        <v>1998</v>
      </c>
      <c r="T2544">
        <v>5.8</v>
      </c>
      <c r="U2544">
        <v>2</v>
      </c>
      <c r="V2544">
        <v>3574731</v>
      </c>
      <c r="W2544" t="s">
        <v>21</v>
      </c>
    </row>
    <row r="2545" spans="1:23" x14ac:dyDescent="0.3">
      <c r="A2545" t="s">
        <v>3716</v>
      </c>
      <c r="B2545">
        <v>47</v>
      </c>
      <c r="C2545">
        <v>84</v>
      </c>
      <c r="D2545">
        <v>5002310</v>
      </c>
      <c r="E2545" t="s">
        <v>25</v>
      </c>
      <c r="F2545" t="s">
        <v>48</v>
      </c>
      <c r="G2545" t="s">
        <v>44</v>
      </c>
      <c r="H2545" t="s">
        <v>27</v>
      </c>
      <c r="L2545" t="s">
        <v>3717</v>
      </c>
      <c r="M2545">
        <v>25541</v>
      </c>
      <c r="N2545">
        <v>181</v>
      </c>
      <c r="O2545" t="s">
        <v>29</v>
      </c>
      <c r="P2545" t="s">
        <v>30</v>
      </c>
      <c r="Q2545" t="s">
        <v>31</v>
      </c>
      <c r="R2545">
        <v>13000000</v>
      </c>
      <c r="S2545">
        <v>2001</v>
      </c>
      <c r="T2545">
        <v>5.6</v>
      </c>
      <c r="U2545">
        <v>1.4</v>
      </c>
      <c r="V2545">
        <v>-7997690</v>
      </c>
      <c r="W2545" t="s">
        <v>38</v>
      </c>
    </row>
    <row r="2546" spans="1:23" x14ac:dyDescent="0.3">
      <c r="A2546" t="s">
        <v>3718</v>
      </c>
      <c r="B2546">
        <v>111</v>
      </c>
      <c r="C2546">
        <v>93</v>
      </c>
      <c r="D2546">
        <v>4919896</v>
      </c>
      <c r="E2546" t="s">
        <v>48</v>
      </c>
      <c r="F2546" t="s">
        <v>56</v>
      </c>
      <c r="G2546" t="s">
        <v>35</v>
      </c>
      <c r="L2546" t="s">
        <v>3719</v>
      </c>
      <c r="M2546">
        <v>21530</v>
      </c>
      <c r="N2546">
        <v>159</v>
      </c>
      <c r="O2546" t="s">
        <v>29</v>
      </c>
      <c r="P2546" t="s">
        <v>37</v>
      </c>
      <c r="Q2546" t="s">
        <v>213</v>
      </c>
      <c r="R2546">
        <v>13000000</v>
      </c>
      <c r="S2546">
        <v>2001</v>
      </c>
      <c r="T2546">
        <v>6.1</v>
      </c>
      <c r="U2546">
        <v>1.6</v>
      </c>
      <c r="V2546">
        <v>-8080104</v>
      </c>
      <c r="W2546" t="s">
        <v>38</v>
      </c>
    </row>
    <row r="2547" spans="1:23" x14ac:dyDescent="0.3">
      <c r="A2547" t="s">
        <v>3720</v>
      </c>
      <c r="B2547">
        <v>168</v>
      </c>
      <c r="C2547">
        <v>93</v>
      </c>
      <c r="D2547">
        <v>25675765</v>
      </c>
      <c r="E2547" t="s">
        <v>48</v>
      </c>
      <c r="L2547" t="s">
        <v>3721</v>
      </c>
      <c r="M2547">
        <v>60407</v>
      </c>
      <c r="N2547">
        <v>84</v>
      </c>
      <c r="O2547" t="s">
        <v>29</v>
      </c>
      <c r="P2547" t="s">
        <v>30</v>
      </c>
      <c r="Q2547" t="s">
        <v>213</v>
      </c>
      <c r="R2547">
        <v>13000000</v>
      </c>
      <c r="S2547">
        <v>2013</v>
      </c>
      <c r="T2547">
        <v>5.9</v>
      </c>
      <c r="U2547">
        <v>1.6</v>
      </c>
      <c r="V2547">
        <v>12675765</v>
      </c>
      <c r="W2547" t="s">
        <v>21</v>
      </c>
    </row>
    <row r="2548" spans="1:23" x14ac:dyDescent="0.3">
      <c r="A2548" t="s">
        <v>3722</v>
      </c>
      <c r="B2548">
        <v>165</v>
      </c>
      <c r="C2548">
        <v>120</v>
      </c>
      <c r="D2548">
        <v>4857376</v>
      </c>
      <c r="E2548" t="s">
        <v>48</v>
      </c>
      <c r="F2548" t="s">
        <v>55</v>
      </c>
      <c r="G2548" t="s">
        <v>44</v>
      </c>
      <c r="L2548" t="s">
        <v>3723</v>
      </c>
      <c r="M2548">
        <v>63084</v>
      </c>
      <c r="N2548">
        <v>123</v>
      </c>
      <c r="O2548" t="s">
        <v>792</v>
      </c>
      <c r="P2548" t="s">
        <v>545</v>
      </c>
      <c r="Q2548" t="s">
        <v>213</v>
      </c>
      <c r="R2548">
        <v>13000000</v>
      </c>
      <c r="S2548">
        <v>2006</v>
      </c>
      <c r="T2548">
        <v>7.3</v>
      </c>
      <c r="U2548">
        <v>2</v>
      </c>
      <c r="V2548">
        <v>-8142624</v>
      </c>
      <c r="W2548" t="s">
        <v>38</v>
      </c>
    </row>
    <row r="2549" spans="1:23" x14ac:dyDescent="0.3">
      <c r="A2549" t="s">
        <v>1183</v>
      </c>
      <c r="B2549">
        <v>104</v>
      </c>
      <c r="C2549">
        <v>112</v>
      </c>
      <c r="D2549">
        <v>3169424</v>
      </c>
      <c r="E2549" t="s">
        <v>55</v>
      </c>
      <c r="F2549" t="s">
        <v>61</v>
      </c>
      <c r="L2549" t="s">
        <v>3724</v>
      </c>
      <c r="M2549">
        <v>18442</v>
      </c>
      <c r="N2549">
        <v>59</v>
      </c>
      <c r="O2549" t="s">
        <v>29</v>
      </c>
      <c r="P2549" t="s">
        <v>30</v>
      </c>
      <c r="Q2549" t="s">
        <v>31</v>
      </c>
      <c r="R2549">
        <v>13000000</v>
      </c>
      <c r="S2549">
        <v>2007</v>
      </c>
      <c r="T2549">
        <v>6.8</v>
      </c>
      <c r="U2549">
        <v>1.9</v>
      </c>
      <c r="V2549">
        <v>-9830576</v>
      </c>
      <c r="W2549" t="s">
        <v>38</v>
      </c>
    </row>
    <row r="2550" spans="1:23" x14ac:dyDescent="0.3">
      <c r="A2550" t="s">
        <v>497</v>
      </c>
      <c r="B2550">
        <v>150</v>
      </c>
      <c r="C2550">
        <v>107</v>
      </c>
      <c r="D2550">
        <v>18004225</v>
      </c>
      <c r="E2550" t="s">
        <v>48</v>
      </c>
      <c r="F2550" t="s">
        <v>55</v>
      </c>
      <c r="G2550" t="s">
        <v>44</v>
      </c>
      <c r="L2550" t="s">
        <v>3725</v>
      </c>
      <c r="M2550">
        <v>28573</v>
      </c>
      <c r="N2550">
        <v>87</v>
      </c>
      <c r="O2550" t="s">
        <v>29</v>
      </c>
      <c r="P2550" t="s">
        <v>30</v>
      </c>
      <c r="Q2550" t="s">
        <v>31</v>
      </c>
      <c r="R2550">
        <v>13000000</v>
      </c>
      <c r="S2550">
        <v>2013</v>
      </c>
      <c r="T2550">
        <v>5.7</v>
      </c>
      <c r="U2550">
        <v>1.8</v>
      </c>
      <c r="V2550">
        <v>5004225</v>
      </c>
      <c r="W2550" t="s">
        <v>21</v>
      </c>
    </row>
    <row r="2551" spans="1:23" x14ac:dyDescent="0.3">
      <c r="A2551" t="s">
        <v>3726</v>
      </c>
      <c r="B2551">
        <v>61</v>
      </c>
      <c r="C2551">
        <v>112</v>
      </c>
      <c r="D2551">
        <v>3058380</v>
      </c>
      <c r="E2551" t="s">
        <v>55</v>
      </c>
      <c r="F2551" t="s">
        <v>44</v>
      </c>
      <c r="L2551" t="s">
        <v>3727</v>
      </c>
      <c r="M2551">
        <v>4767</v>
      </c>
      <c r="N2551">
        <v>69</v>
      </c>
      <c r="O2551" t="s">
        <v>792</v>
      </c>
      <c r="P2551" t="s">
        <v>545</v>
      </c>
      <c r="Q2551" t="s">
        <v>213</v>
      </c>
      <c r="R2551">
        <v>100000000</v>
      </c>
      <c r="S2551">
        <v>2000</v>
      </c>
      <c r="T2551">
        <v>7.3</v>
      </c>
      <c r="U2551">
        <v>1.9</v>
      </c>
      <c r="V2551">
        <v>-96941620</v>
      </c>
      <c r="W2551" t="s">
        <v>38</v>
      </c>
    </row>
    <row r="2552" spans="1:23" x14ac:dyDescent="0.3">
      <c r="A2552" t="s">
        <v>2698</v>
      </c>
      <c r="B2552">
        <v>226</v>
      </c>
      <c r="C2552">
        <v>96</v>
      </c>
      <c r="D2552">
        <v>3074838</v>
      </c>
      <c r="E2552" t="s">
        <v>55</v>
      </c>
      <c r="F2552" t="s">
        <v>60</v>
      </c>
      <c r="G2552" t="s">
        <v>44</v>
      </c>
      <c r="H2552" t="s">
        <v>35</v>
      </c>
      <c r="L2552" t="s">
        <v>3728</v>
      </c>
      <c r="M2552">
        <v>56264</v>
      </c>
      <c r="N2552">
        <v>166</v>
      </c>
      <c r="O2552" t="s">
        <v>29</v>
      </c>
      <c r="P2552" t="s">
        <v>30</v>
      </c>
      <c r="Q2552" t="s">
        <v>213</v>
      </c>
      <c r="R2552">
        <v>11000000</v>
      </c>
      <c r="S2552">
        <v>2009</v>
      </c>
      <c r="T2552">
        <v>6.3</v>
      </c>
      <c r="U2552">
        <v>1.6</v>
      </c>
      <c r="V2552">
        <v>-7925162</v>
      </c>
      <c r="W2552" t="s">
        <v>38</v>
      </c>
    </row>
    <row r="2553" spans="1:23" x14ac:dyDescent="0.3">
      <c r="A2553" t="s">
        <v>3729</v>
      </c>
      <c r="B2553">
        <v>21</v>
      </c>
      <c r="C2553">
        <v>91</v>
      </c>
      <c r="D2553">
        <v>2104000</v>
      </c>
      <c r="E2553" t="s">
        <v>48</v>
      </c>
      <c r="F2553" t="s">
        <v>56</v>
      </c>
      <c r="G2553" t="s">
        <v>55</v>
      </c>
      <c r="L2553" t="s">
        <v>3730</v>
      </c>
      <c r="M2553">
        <v>1595</v>
      </c>
      <c r="N2553">
        <v>19</v>
      </c>
      <c r="O2553" t="s">
        <v>29</v>
      </c>
      <c r="P2553" t="s">
        <v>30</v>
      </c>
      <c r="Q2553" t="s">
        <v>213</v>
      </c>
      <c r="R2553">
        <v>13000000</v>
      </c>
      <c r="S2553">
        <v>1996</v>
      </c>
      <c r="T2553">
        <v>5.9</v>
      </c>
      <c r="U2553">
        <v>1.5</v>
      </c>
      <c r="V2553">
        <v>-10896000</v>
      </c>
      <c r="W2553" t="s">
        <v>38</v>
      </c>
    </row>
    <row r="2554" spans="1:23" x14ac:dyDescent="0.3">
      <c r="A2554" t="s">
        <v>2737</v>
      </c>
      <c r="B2554">
        <v>94</v>
      </c>
      <c r="C2554">
        <v>125</v>
      </c>
      <c r="D2554">
        <v>1172769</v>
      </c>
      <c r="E2554" t="s">
        <v>242</v>
      </c>
      <c r="F2554" t="s">
        <v>48</v>
      </c>
      <c r="G2554" t="s">
        <v>56</v>
      </c>
      <c r="H2554" t="s">
        <v>55</v>
      </c>
      <c r="L2554" t="s">
        <v>3731</v>
      </c>
      <c r="M2554">
        <v>28068</v>
      </c>
      <c r="N2554">
        <v>108</v>
      </c>
      <c r="O2554" t="s">
        <v>29</v>
      </c>
      <c r="P2554" t="s">
        <v>244</v>
      </c>
      <c r="Q2554" t="s">
        <v>213</v>
      </c>
      <c r="R2554">
        <v>13000000</v>
      </c>
      <c r="S2554">
        <v>2006</v>
      </c>
      <c r="T2554">
        <v>7.1</v>
      </c>
      <c r="U2554">
        <v>2.1</v>
      </c>
      <c r="V2554">
        <v>-11827231</v>
      </c>
      <c r="W2554" t="s">
        <v>38</v>
      </c>
    </row>
    <row r="2555" spans="1:23" x14ac:dyDescent="0.3">
      <c r="A2555" t="s">
        <v>3732</v>
      </c>
      <c r="B2555">
        <v>364</v>
      </c>
      <c r="C2555">
        <v>102</v>
      </c>
      <c r="D2555">
        <v>17738570</v>
      </c>
      <c r="E2555" t="s">
        <v>55</v>
      </c>
      <c r="F2555" t="s">
        <v>44</v>
      </c>
      <c r="L2555" t="s">
        <v>3733</v>
      </c>
      <c r="M2555">
        <v>351274</v>
      </c>
      <c r="N2555">
        <v>457</v>
      </c>
      <c r="O2555" t="s">
        <v>29</v>
      </c>
      <c r="P2555" t="s">
        <v>30</v>
      </c>
      <c r="Q2555" t="s">
        <v>31</v>
      </c>
      <c r="R2555">
        <v>13000000</v>
      </c>
      <c r="S2555">
        <v>2012</v>
      </c>
      <c r="T2555">
        <v>8</v>
      </c>
      <c r="U2555">
        <v>1.7</v>
      </c>
      <c r="V2555">
        <v>4738570</v>
      </c>
      <c r="W2555" t="s">
        <v>21</v>
      </c>
    </row>
    <row r="2556" spans="1:23" x14ac:dyDescent="0.3">
      <c r="A2556" t="s">
        <v>3734</v>
      </c>
      <c r="B2556">
        <v>19</v>
      </c>
      <c r="C2556">
        <v>87</v>
      </c>
      <c r="D2556">
        <v>1200000</v>
      </c>
      <c r="E2556" t="s">
        <v>24</v>
      </c>
      <c r="L2556" t="s">
        <v>3735</v>
      </c>
      <c r="M2556">
        <v>922</v>
      </c>
      <c r="N2556">
        <v>23</v>
      </c>
      <c r="O2556" t="s">
        <v>29</v>
      </c>
      <c r="P2556" t="s">
        <v>30</v>
      </c>
      <c r="Q2556" t="s">
        <v>213</v>
      </c>
      <c r="R2556">
        <v>3000000</v>
      </c>
      <c r="S2556">
        <v>1993</v>
      </c>
      <c r="T2556">
        <v>5.0999999999999996</v>
      </c>
      <c r="U2556">
        <v>1.4</v>
      </c>
      <c r="V2556">
        <v>-1800000</v>
      </c>
      <c r="W2556" t="s">
        <v>38</v>
      </c>
    </row>
    <row r="2557" spans="1:23" x14ac:dyDescent="0.3">
      <c r="A2557" t="s">
        <v>2741</v>
      </c>
      <c r="B2557">
        <v>129</v>
      </c>
      <c r="C2557">
        <v>118</v>
      </c>
      <c r="D2557">
        <v>1150403</v>
      </c>
      <c r="E2557" t="s">
        <v>242</v>
      </c>
      <c r="F2557" t="s">
        <v>56</v>
      </c>
      <c r="G2557" t="s">
        <v>55</v>
      </c>
      <c r="L2557" t="s">
        <v>3736</v>
      </c>
      <c r="M2557">
        <v>14143</v>
      </c>
      <c r="N2557">
        <v>102</v>
      </c>
      <c r="O2557" t="s">
        <v>29</v>
      </c>
      <c r="P2557" t="s">
        <v>30</v>
      </c>
      <c r="Q2557" t="s">
        <v>213</v>
      </c>
      <c r="R2557">
        <v>13000000</v>
      </c>
      <c r="S2557">
        <v>2006</v>
      </c>
      <c r="T2557">
        <v>7.1</v>
      </c>
      <c r="U2557">
        <v>2</v>
      </c>
      <c r="V2557">
        <v>-11849597</v>
      </c>
      <c r="W2557" t="s">
        <v>38</v>
      </c>
    </row>
    <row r="2558" spans="1:23" x14ac:dyDescent="0.3">
      <c r="A2558" t="s">
        <v>3526</v>
      </c>
      <c r="B2558">
        <v>71</v>
      </c>
      <c r="C2558">
        <v>115</v>
      </c>
      <c r="D2558">
        <v>403932</v>
      </c>
      <c r="E2558" t="s">
        <v>55</v>
      </c>
      <c r="F2558" t="s">
        <v>44</v>
      </c>
      <c r="G2558" t="s">
        <v>53</v>
      </c>
      <c r="L2558" t="s">
        <v>3737</v>
      </c>
      <c r="M2558">
        <v>5254</v>
      </c>
      <c r="N2558">
        <v>92</v>
      </c>
      <c r="O2558" t="s">
        <v>29</v>
      </c>
      <c r="P2558" t="s">
        <v>37</v>
      </c>
      <c r="Q2558" t="s">
        <v>213</v>
      </c>
      <c r="R2558">
        <v>20000000</v>
      </c>
      <c r="S2558">
        <v>2000</v>
      </c>
      <c r="T2558">
        <v>6.5</v>
      </c>
      <c r="U2558">
        <v>1.9</v>
      </c>
      <c r="V2558">
        <v>-19596068</v>
      </c>
      <c r="W2558" t="s">
        <v>38</v>
      </c>
    </row>
    <row r="2559" spans="1:23" x14ac:dyDescent="0.3">
      <c r="A2559" t="s">
        <v>1227</v>
      </c>
      <c r="B2559">
        <v>93</v>
      </c>
      <c r="C2559">
        <v>91</v>
      </c>
      <c r="D2559">
        <v>1712111</v>
      </c>
      <c r="E2559" t="s">
        <v>57</v>
      </c>
      <c r="F2559" t="s">
        <v>35</v>
      </c>
      <c r="L2559" t="s">
        <v>3738</v>
      </c>
      <c r="M2559">
        <v>7199</v>
      </c>
      <c r="N2559">
        <v>53</v>
      </c>
      <c r="O2559" t="s">
        <v>29</v>
      </c>
      <c r="P2559" t="s">
        <v>30</v>
      </c>
      <c r="Q2559" t="s">
        <v>31</v>
      </c>
      <c r="R2559">
        <v>8495000</v>
      </c>
      <c r="S2559">
        <v>2015</v>
      </c>
      <c r="T2559">
        <v>4.5</v>
      </c>
      <c r="U2559">
        <v>1.5</v>
      </c>
      <c r="V2559">
        <v>-6782889</v>
      </c>
      <c r="W2559" t="s">
        <v>38</v>
      </c>
    </row>
    <row r="2560" spans="1:23" x14ac:dyDescent="0.3">
      <c r="A2560" t="s">
        <v>3739</v>
      </c>
      <c r="B2560">
        <v>399</v>
      </c>
      <c r="C2560">
        <v>88</v>
      </c>
      <c r="D2560">
        <v>1024175</v>
      </c>
      <c r="E2560" t="s">
        <v>24</v>
      </c>
      <c r="F2560" t="s">
        <v>48</v>
      </c>
      <c r="G2560" t="s">
        <v>27</v>
      </c>
      <c r="H2560" t="s">
        <v>35</v>
      </c>
      <c r="L2560" t="s">
        <v>3740</v>
      </c>
      <c r="M2560">
        <v>82331</v>
      </c>
      <c r="N2560">
        <v>297</v>
      </c>
      <c r="O2560" t="s">
        <v>29</v>
      </c>
      <c r="P2560" t="s">
        <v>37</v>
      </c>
      <c r="Q2560" t="s">
        <v>213</v>
      </c>
      <c r="R2560">
        <v>13000000</v>
      </c>
      <c r="S2560">
        <v>2011</v>
      </c>
      <c r="T2560">
        <v>6.6</v>
      </c>
      <c r="U2560">
        <v>1.5</v>
      </c>
      <c r="V2560">
        <v>-11975825</v>
      </c>
      <c r="W2560" t="s">
        <v>38</v>
      </c>
    </row>
    <row r="2561" spans="1:23" x14ac:dyDescent="0.3">
      <c r="A2561" t="s">
        <v>1002</v>
      </c>
      <c r="B2561">
        <v>110</v>
      </c>
      <c r="C2561">
        <v>127</v>
      </c>
      <c r="D2561">
        <v>301305</v>
      </c>
      <c r="E2561" t="s">
        <v>55</v>
      </c>
      <c r="F2561" t="s">
        <v>44</v>
      </c>
      <c r="G2561" t="s">
        <v>58</v>
      </c>
      <c r="L2561" t="s">
        <v>3741</v>
      </c>
      <c r="M2561">
        <v>31414</v>
      </c>
      <c r="N2561">
        <v>180</v>
      </c>
      <c r="O2561" t="s">
        <v>3742</v>
      </c>
      <c r="P2561" t="s">
        <v>30</v>
      </c>
      <c r="Q2561" t="s">
        <v>213</v>
      </c>
      <c r="R2561">
        <v>13000000</v>
      </c>
      <c r="S2561">
        <v>2011</v>
      </c>
      <c r="T2561">
        <v>4.3</v>
      </c>
      <c r="U2561">
        <v>2.1</v>
      </c>
      <c r="V2561">
        <v>-12698695</v>
      </c>
      <c r="W2561" t="s">
        <v>38</v>
      </c>
    </row>
    <row r="2562" spans="1:23" x14ac:dyDescent="0.3">
      <c r="A2562" t="s">
        <v>3557</v>
      </c>
      <c r="B2562">
        <v>285</v>
      </c>
      <c r="C2562">
        <v>94</v>
      </c>
      <c r="D2562">
        <v>51872378</v>
      </c>
      <c r="E2562" t="s">
        <v>56</v>
      </c>
      <c r="F2562" t="s">
        <v>35</v>
      </c>
      <c r="L2562" t="s">
        <v>3743</v>
      </c>
      <c r="M2562">
        <v>88241</v>
      </c>
      <c r="N2562">
        <v>266</v>
      </c>
      <c r="O2562" t="s">
        <v>29</v>
      </c>
      <c r="P2562" t="s">
        <v>30</v>
      </c>
      <c r="Q2562" t="s">
        <v>213</v>
      </c>
      <c r="R2562">
        <v>13000000</v>
      </c>
      <c r="S2562">
        <v>2013</v>
      </c>
      <c r="T2562">
        <v>6.7</v>
      </c>
      <c r="U2562">
        <v>1.6</v>
      </c>
      <c r="V2562">
        <v>38872378</v>
      </c>
      <c r="W2562" t="s">
        <v>21</v>
      </c>
    </row>
    <row r="2563" spans="1:23" x14ac:dyDescent="0.3">
      <c r="A2563" t="s">
        <v>3744</v>
      </c>
      <c r="B2563">
        <v>61</v>
      </c>
      <c r="C2563">
        <v>90</v>
      </c>
      <c r="D2563">
        <v>28399192</v>
      </c>
      <c r="E2563" t="s">
        <v>24</v>
      </c>
      <c r="F2563" t="s">
        <v>25</v>
      </c>
      <c r="G2563" t="s">
        <v>48</v>
      </c>
      <c r="H2563" t="s">
        <v>49</v>
      </c>
      <c r="L2563" t="s">
        <v>3745</v>
      </c>
      <c r="M2563">
        <v>5663</v>
      </c>
      <c r="N2563">
        <v>106</v>
      </c>
      <c r="O2563" t="s">
        <v>29</v>
      </c>
      <c r="P2563" t="s">
        <v>143</v>
      </c>
      <c r="Q2563" t="s">
        <v>52</v>
      </c>
      <c r="R2563">
        <v>13000000</v>
      </c>
      <c r="S2563">
        <v>2002</v>
      </c>
      <c r="T2563">
        <v>5.4</v>
      </c>
      <c r="U2563">
        <v>1.5</v>
      </c>
      <c r="V2563">
        <v>15399192</v>
      </c>
      <c r="W2563" t="s">
        <v>21</v>
      </c>
    </row>
    <row r="2564" spans="1:23" x14ac:dyDescent="0.3">
      <c r="A2564" t="s">
        <v>1017</v>
      </c>
      <c r="B2564">
        <v>242</v>
      </c>
      <c r="C2564">
        <v>102</v>
      </c>
      <c r="D2564">
        <v>2035566</v>
      </c>
      <c r="E2564" t="s">
        <v>242</v>
      </c>
      <c r="F2564" t="s">
        <v>48</v>
      </c>
      <c r="G2564" t="s">
        <v>56</v>
      </c>
      <c r="H2564" t="s">
        <v>55</v>
      </c>
      <c r="I2564" t="s">
        <v>44</v>
      </c>
      <c r="L2564" t="s">
        <v>3746</v>
      </c>
      <c r="M2564">
        <v>77305</v>
      </c>
      <c r="N2564">
        <v>162</v>
      </c>
      <c r="O2564" t="s">
        <v>29</v>
      </c>
      <c r="P2564" t="s">
        <v>545</v>
      </c>
      <c r="Q2564" t="s">
        <v>213</v>
      </c>
      <c r="R2564">
        <v>13000000</v>
      </c>
      <c r="S2564">
        <v>2009</v>
      </c>
      <c r="T2564">
        <v>6.6</v>
      </c>
      <c r="U2564">
        <v>1.7</v>
      </c>
      <c r="V2564">
        <v>-10964434</v>
      </c>
      <c r="W2564" t="s">
        <v>38</v>
      </c>
    </row>
    <row r="2565" spans="1:23" x14ac:dyDescent="0.3">
      <c r="A2565" t="s">
        <v>3445</v>
      </c>
      <c r="B2565">
        <v>121</v>
      </c>
      <c r="C2565">
        <v>117</v>
      </c>
      <c r="D2565">
        <v>21078145</v>
      </c>
      <c r="E2565" t="s">
        <v>242</v>
      </c>
      <c r="F2565" t="s">
        <v>55</v>
      </c>
      <c r="L2565" t="s">
        <v>3747</v>
      </c>
      <c r="M2565">
        <v>26493</v>
      </c>
      <c r="N2565">
        <v>159</v>
      </c>
      <c r="O2565" t="s">
        <v>29</v>
      </c>
      <c r="P2565" t="s">
        <v>30</v>
      </c>
      <c r="Q2565" t="s">
        <v>31</v>
      </c>
      <c r="R2565">
        <v>12500000</v>
      </c>
      <c r="S2565">
        <v>2002</v>
      </c>
      <c r="T2565">
        <v>7.3</v>
      </c>
      <c r="U2565">
        <v>2</v>
      </c>
      <c r="V2565">
        <v>8578145</v>
      </c>
      <c r="W2565" t="s">
        <v>21</v>
      </c>
    </row>
    <row r="2566" spans="1:23" x14ac:dyDescent="0.3">
      <c r="A2566" t="s">
        <v>2538</v>
      </c>
      <c r="B2566">
        <v>83</v>
      </c>
      <c r="C2566">
        <v>109</v>
      </c>
      <c r="D2566">
        <v>14060950</v>
      </c>
      <c r="E2566" t="s">
        <v>55</v>
      </c>
      <c r="L2566" t="s">
        <v>3748</v>
      </c>
      <c r="M2566">
        <v>14354</v>
      </c>
      <c r="N2566">
        <v>139</v>
      </c>
      <c r="O2566" t="s">
        <v>29</v>
      </c>
      <c r="P2566" t="s">
        <v>30</v>
      </c>
      <c r="Q2566" t="s">
        <v>31</v>
      </c>
      <c r="R2566">
        <v>12500000</v>
      </c>
      <c r="S2566">
        <v>2002</v>
      </c>
      <c r="T2566">
        <v>6.9</v>
      </c>
      <c r="U2566">
        <v>1.8</v>
      </c>
      <c r="V2566">
        <v>1560950</v>
      </c>
      <c r="W2566" t="s">
        <v>21</v>
      </c>
    </row>
    <row r="2567" spans="1:23" x14ac:dyDescent="0.3">
      <c r="A2567" t="s">
        <v>495</v>
      </c>
      <c r="B2567">
        <v>122</v>
      </c>
      <c r="C2567">
        <v>121</v>
      </c>
      <c r="D2567">
        <v>12281500</v>
      </c>
      <c r="E2567" t="s">
        <v>24</v>
      </c>
      <c r="F2567" t="s">
        <v>56</v>
      </c>
      <c r="G2567" t="s">
        <v>55</v>
      </c>
      <c r="H2567" t="s">
        <v>44</v>
      </c>
      <c r="I2567" t="s">
        <v>35</v>
      </c>
      <c r="L2567" t="s">
        <v>3749</v>
      </c>
      <c r="M2567">
        <v>163492</v>
      </c>
      <c r="N2567">
        <v>460</v>
      </c>
      <c r="O2567" t="s">
        <v>29</v>
      </c>
      <c r="P2567" t="s">
        <v>30</v>
      </c>
      <c r="Q2567" t="s">
        <v>213</v>
      </c>
      <c r="R2567">
        <v>13000000</v>
      </c>
      <c r="S2567">
        <v>1993</v>
      </c>
      <c r="T2567">
        <v>8</v>
      </c>
      <c r="U2567">
        <v>2</v>
      </c>
      <c r="V2567">
        <v>-718500</v>
      </c>
      <c r="W2567" t="s">
        <v>38</v>
      </c>
    </row>
    <row r="2568" spans="1:23" x14ac:dyDescent="0.3">
      <c r="A2568" t="s">
        <v>3507</v>
      </c>
      <c r="B2568">
        <v>120</v>
      </c>
      <c r="C2568">
        <v>100</v>
      </c>
      <c r="D2568">
        <v>10725228</v>
      </c>
      <c r="E2568" t="s">
        <v>56</v>
      </c>
      <c r="F2568" t="s">
        <v>55</v>
      </c>
      <c r="G2568" t="s">
        <v>60</v>
      </c>
      <c r="L2568" t="s">
        <v>3750</v>
      </c>
      <c r="M2568">
        <v>75675</v>
      </c>
      <c r="N2568">
        <v>365</v>
      </c>
      <c r="O2568" t="s">
        <v>29</v>
      </c>
      <c r="P2568" t="s">
        <v>30</v>
      </c>
      <c r="Q2568" t="s">
        <v>213</v>
      </c>
      <c r="R2568">
        <v>12500000</v>
      </c>
      <c r="S2568">
        <v>1992</v>
      </c>
      <c r="T2568">
        <v>7.8</v>
      </c>
      <c r="U2568">
        <v>1.7</v>
      </c>
      <c r="V2568">
        <v>-1774772</v>
      </c>
      <c r="W2568" t="s">
        <v>38</v>
      </c>
    </row>
    <row r="2569" spans="1:23" x14ac:dyDescent="0.3">
      <c r="A2569" t="s">
        <v>3526</v>
      </c>
      <c r="B2569">
        <v>225</v>
      </c>
      <c r="C2569">
        <v>109</v>
      </c>
      <c r="D2569">
        <v>214966</v>
      </c>
      <c r="E2569" t="s">
        <v>56</v>
      </c>
      <c r="F2569" t="s">
        <v>55</v>
      </c>
      <c r="G2569" t="s">
        <v>35</v>
      </c>
      <c r="L2569" t="s">
        <v>3751</v>
      </c>
      <c r="M2569">
        <v>28483</v>
      </c>
      <c r="N2569">
        <v>176</v>
      </c>
      <c r="O2569" t="s">
        <v>29</v>
      </c>
      <c r="P2569" t="s">
        <v>30</v>
      </c>
      <c r="Q2569" t="s">
        <v>213</v>
      </c>
      <c r="R2569">
        <v>13000000</v>
      </c>
      <c r="S2569">
        <v>2010</v>
      </c>
      <c r="T2569">
        <v>6.1</v>
      </c>
      <c r="U2569">
        <v>1.8</v>
      </c>
      <c r="V2569">
        <v>-12785034</v>
      </c>
      <c r="W2569" t="s">
        <v>38</v>
      </c>
    </row>
    <row r="2570" spans="1:23" x14ac:dyDescent="0.3">
      <c r="A2570" t="s">
        <v>3752</v>
      </c>
      <c r="B2570">
        <v>167</v>
      </c>
      <c r="C2570">
        <v>101</v>
      </c>
      <c r="D2570">
        <v>11956207</v>
      </c>
      <c r="E2570" t="s">
        <v>57</v>
      </c>
      <c r="F2570" t="s">
        <v>60</v>
      </c>
      <c r="L2570" t="s">
        <v>3753</v>
      </c>
      <c r="M2570">
        <v>24012</v>
      </c>
      <c r="N2570">
        <v>126</v>
      </c>
      <c r="O2570" t="s">
        <v>29</v>
      </c>
      <c r="P2570" t="s">
        <v>30</v>
      </c>
      <c r="Q2570" t="s">
        <v>213</v>
      </c>
      <c r="R2570">
        <v>16000000</v>
      </c>
      <c r="S2570">
        <v>2009</v>
      </c>
      <c r="T2570">
        <v>5.0999999999999996</v>
      </c>
      <c r="U2570">
        <v>1.7</v>
      </c>
      <c r="V2570">
        <v>-4043793</v>
      </c>
      <c r="W2570" t="s">
        <v>38</v>
      </c>
    </row>
    <row r="2571" spans="1:23" x14ac:dyDescent="0.3">
      <c r="A2571" t="s">
        <v>2343</v>
      </c>
      <c r="B2571">
        <v>226</v>
      </c>
      <c r="C2571">
        <v>106</v>
      </c>
      <c r="D2571">
        <v>5949693</v>
      </c>
      <c r="E2571" t="s">
        <v>48</v>
      </c>
      <c r="F2571" t="s">
        <v>55</v>
      </c>
      <c r="G2571" t="s">
        <v>44</v>
      </c>
      <c r="L2571" t="s">
        <v>3754</v>
      </c>
      <c r="M2571">
        <v>114762</v>
      </c>
      <c r="N2571">
        <v>299</v>
      </c>
      <c r="O2571" t="s">
        <v>29</v>
      </c>
      <c r="P2571" t="s">
        <v>30</v>
      </c>
      <c r="Q2571" t="s">
        <v>31</v>
      </c>
      <c r="R2571">
        <v>12000000</v>
      </c>
      <c r="S2571">
        <v>2007</v>
      </c>
      <c r="T2571">
        <v>7.4</v>
      </c>
      <c r="U2571">
        <v>1.8</v>
      </c>
      <c r="V2571">
        <v>-6050307</v>
      </c>
      <c r="W2571" t="s">
        <v>38</v>
      </c>
    </row>
    <row r="2572" spans="1:23" x14ac:dyDescent="0.3">
      <c r="A2572" t="s">
        <v>3755</v>
      </c>
      <c r="B2572">
        <v>185</v>
      </c>
      <c r="C2572">
        <v>94</v>
      </c>
      <c r="D2572">
        <v>9030581</v>
      </c>
      <c r="E2572" t="s">
        <v>55</v>
      </c>
      <c r="F2572" t="s">
        <v>58</v>
      </c>
      <c r="L2572" t="s">
        <v>3756</v>
      </c>
      <c r="M2572">
        <v>132386</v>
      </c>
      <c r="N2572">
        <v>398</v>
      </c>
      <c r="O2572" t="s">
        <v>29</v>
      </c>
      <c r="P2572" t="s">
        <v>37</v>
      </c>
      <c r="Q2572" t="s">
        <v>31</v>
      </c>
      <c r="R2572">
        <v>12500000</v>
      </c>
      <c r="S2572">
        <v>2008</v>
      </c>
      <c r="T2572">
        <v>7.8</v>
      </c>
      <c r="U2572">
        <v>1.6</v>
      </c>
      <c r="V2572">
        <v>-3469419</v>
      </c>
      <c r="W2572" t="s">
        <v>38</v>
      </c>
    </row>
    <row r="2573" spans="1:23" x14ac:dyDescent="0.3">
      <c r="A2573" t="s">
        <v>3591</v>
      </c>
      <c r="B2573">
        <v>177</v>
      </c>
      <c r="C2573">
        <v>140</v>
      </c>
      <c r="D2573">
        <v>4157491</v>
      </c>
      <c r="E2573" t="s">
        <v>56</v>
      </c>
      <c r="F2573" t="s">
        <v>55</v>
      </c>
      <c r="G2573" t="s">
        <v>50</v>
      </c>
      <c r="L2573" t="s">
        <v>3757</v>
      </c>
      <c r="M2573">
        <v>79330</v>
      </c>
      <c r="N2573">
        <v>690</v>
      </c>
      <c r="O2573" t="s">
        <v>29</v>
      </c>
      <c r="P2573" t="s">
        <v>2091</v>
      </c>
      <c r="Q2573" t="s">
        <v>213</v>
      </c>
      <c r="R2573">
        <v>12800000</v>
      </c>
      <c r="S2573">
        <v>2000</v>
      </c>
      <c r="T2573">
        <v>8</v>
      </c>
      <c r="U2573">
        <v>2.2999999999999998</v>
      </c>
      <c r="V2573">
        <v>-8642509</v>
      </c>
      <c r="W2573" t="s">
        <v>38</v>
      </c>
    </row>
    <row r="2574" spans="1:23" x14ac:dyDescent="0.3">
      <c r="A2574" t="s">
        <v>3411</v>
      </c>
      <c r="B2574">
        <v>28</v>
      </c>
      <c r="C2574">
        <v>132</v>
      </c>
      <c r="D2574">
        <v>1508689</v>
      </c>
      <c r="E2574" t="s">
        <v>55</v>
      </c>
      <c r="F2574" t="s">
        <v>44</v>
      </c>
      <c r="L2574" t="s">
        <v>3758</v>
      </c>
      <c r="M2574">
        <v>5648</v>
      </c>
      <c r="N2574">
        <v>50</v>
      </c>
      <c r="O2574" t="s">
        <v>29</v>
      </c>
      <c r="P2574" t="s">
        <v>30</v>
      </c>
      <c r="Q2574" t="s">
        <v>213</v>
      </c>
      <c r="R2574">
        <v>16000000</v>
      </c>
      <c r="S2574">
        <v>1997</v>
      </c>
      <c r="T2574">
        <v>6.7</v>
      </c>
      <c r="U2574">
        <v>2.2000000000000002</v>
      </c>
      <c r="V2574">
        <v>-14491311</v>
      </c>
      <c r="W2574" t="s">
        <v>38</v>
      </c>
    </row>
    <row r="2575" spans="1:23" x14ac:dyDescent="0.3">
      <c r="A2575" t="s">
        <v>3759</v>
      </c>
      <c r="B2575">
        <v>48</v>
      </c>
      <c r="C2575">
        <v>99</v>
      </c>
      <c r="D2575">
        <v>1227324</v>
      </c>
      <c r="E2575" t="s">
        <v>56</v>
      </c>
      <c r="F2575" t="s">
        <v>55</v>
      </c>
      <c r="L2575" t="s">
        <v>3760</v>
      </c>
      <c r="M2575">
        <v>6921</v>
      </c>
      <c r="N2575">
        <v>48</v>
      </c>
      <c r="O2575" t="s">
        <v>29</v>
      </c>
      <c r="P2575" t="s">
        <v>30</v>
      </c>
      <c r="Q2575" t="s">
        <v>213</v>
      </c>
      <c r="R2575">
        <v>12500000</v>
      </c>
      <c r="S2575">
        <v>1996</v>
      </c>
      <c r="T2575">
        <v>6.6</v>
      </c>
      <c r="U2575">
        <v>1.6</v>
      </c>
      <c r="V2575">
        <v>-11272676</v>
      </c>
      <c r="W2575" t="s">
        <v>38</v>
      </c>
    </row>
    <row r="2576" spans="1:23" x14ac:dyDescent="0.3">
      <c r="A2576" t="s">
        <v>3761</v>
      </c>
      <c r="B2576">
        <v>116</v>
      </c>
      <c r="C2576">
        <v>90</v>
      </c>
      <c r="D2576">
        <v>4360548</v>
      </c>
      <c r="E2576" t="s">
        <v>48</v>
      </c>
      <c r="F2576" t="s">
        <v>55</v>
      </c>
      <c r="G2576" t="s">
        <v>44</v>
      </c>
      <c r="L2576" t="s">
        <v>3762</v>
      </c>
      <c r="M2576">
        <v>13371</v>
      </c>
      <c r="N2576">
        <v>60</v>
      </c>
      <c r="O2576" t="s">
        <v>29</v>
      </c>
      <c r="P2576" t="s">
        <v>30</v>
      </c>
      <c r="Q2576" t="s">
        <v>213</v>
      </c>
      <c r="R2576">
        <v>15000000</v>
      </c>
      <c r="S2576">
        <v>2009</v>
      </c>
      <c r="T2576">
        <v>6.4</v>
      </c>
      <c r="U2576">
        <v>1.5</v>
      </c>
      <c r="V2576">
        <v>-10639452</v>
      </c>
      <c r="W2576" t="s">
        <v>38</v>
      </c>
    </row>
    <row r="2577" spans="1:23" x14ac:dyDescent="0.3">
      <c r="A2577" t="s">
        <v>3763</v>
      </c>
      <c r="B2577">
        <v>391</v>
      </c>
      <c r="C2577">
        <v>105</v>
      </c>
      <c r="D2577">
        <v>26589953</v>
      </c>
      <c r="E2577" t="s">
        <v>24</v>
      </c>
      <c r="F2577" t="s">
        <v>56</v>
      </c>
      <c r="G2577" t="s">
        <v>35</v>
      </c>
      <c r="L2577" t="s">
        <v>3764</v>
      </c>
      <c r="M2577">
        <v>165792</v>
      </c>
      <c r="N2577">
        <v>392</v>
      </c>
      <c r="O2577" t="s">
        <v>29</v>
      </c>
      <c r="P2577" t="s">
        <v>30</v>
      </c>
      <c r="Q2577" t="s">
        <v>213</v>
      </c>
      <c r="R2577">
        <v>10500000</v>
      </c>
      <c r="S2577">
        <v>2010</v>
      </c>
      <c r="T2577">
        <v>6.7</v>
      </c>
      <c r="U2577">
        <v>1.8</v>
      </c>
      <c r="V2577">
        <v>16089953</v>
      </c>
      <c r="W2577" t="s">
        <v>21</v>
      </c>
    </row>
    <row r="2578" spans="1:23" x14ac:dyDescent="0.3">
      <c r="A2578" t="s">
        <v>3765</v>
      </c>
      <c r="B2578">
        <v>117</v>
      </c>
      <c r="C2578">
        <v>108</v>
      </c>
      <c r="D2578">
        <v>1039869</v>
      </c>
      <c r="E2578" t="s">
        <v>242</v>
      </c>
      <c r="F2578" t="s">
        <v>48</v>
      </c>
      <c r="G2578" t="s">
        <v>56</v>
      </c>
      <c r="H2578" t="s">
        <v>55</v>
      </c>
      <c r="L2578" t="s">
        <v>3766</v>
      </c>
      <c r="M2578">
        <v>14757</v>
      </c>
      <c r="N2578">
        <v>51</v>
      </c>
      <c r="O2578" t="s">
        <v>29</v>
      </c>
      <c r="P2578" t="s">
        <v>115</v>
      </c>
      <c r="Q2578" t="s">
        <v>213</v>
      </c>
      <c r="R2578">
        <v>15000000</v>
      </c>
      <c r="S2578">
        <v>2010</v>
      </c>
      <c r="T2578">
        <v>6.2</v>
      </c>
      <c r="U2578">
        <v>1.8</v>
      </c>
      <c r="V2578">
        <v>-13960131</v>
      </c>
      <c r="W2578" t="s">
        <v>38</v>
      </c>
    </row>
    <row r="2579" spans="1:23" x14ac:dyDescent="0.3">
      <c r="A2579" t="s">
        <v>860</v>
      </c>
      <c r="B2579">
        <v>24</v>
      </c>
      <c r="C2579">
        <v>69</v>
      </c>
      <c r="D2579">
        <v>48092846</v>
      </c>
      <c r="E2579" t="s">
        <v>25</v>
      </c>
      <c r="F2579" t="s">
        <v>47</v>
      </c>
      <c r="G2579" t="s">
        <v>49</v>
      </c>
      <c r="L2579" t="s">
        <v>3767</v>
      </c>
      <c r="M2579">
        <v>61753</v>
      </c>
      <c r="N2579">
        <v>133</v>
      </c>
      <c r="O2579" t="s">
        <v>29</v>
      </c>
      <c r="P2579" t="s">
        <v>30</v>
      </c>
      <c r="Q2579" t="s">
        <v>118</v>
      </c>
      <c r="R2579">
        <v>12500000</v>
      </c>
      <c r="S2579">
        <v>1988</v>
      </c>
      <c r="T2579">
        <v>7.3</v>
      </c>
      <c r="U2579">
        <v>1.2</v>
      </c>
      <c r="V2579">
        <v>35592846</v>
      </c>
      <c r="W2579" t="s">
        <v>21</v>
      </c>
    </row>
    <row r="2580" spans="1:23" x14ac:dyDescent="0.3">
      <c r="A2580" t="s">
        <v>3768</v>
      </c>
      <c r="B2580">
        <v>86</v>
      </c>
      <c r="C2580">
        <v>148</v>
      </c>
      <c r="D2580">
        <v>1110186</v>
      </c>
      <c r="E2580" t="s">
        <v>24</v>
      </c>
      <c r="F2580" t="s">
        <v>55</v>
      </c>
      <c r="G2580" t="s">
        <v>58</v>
      </c>
      <c r="L2580" t="s">
        <v>3769</v>
      </c>
      <c r="M2580">
        <v>31943</v>
      </c>
      <c r="N2580">
        <v>224</v>
      </c>
      <c r="O2580" t="s">
        <v>3770</v>
      </c>
      <c r="P2580" t="s">
        <v>1877</v>
      </c>
      <c r="Q2580" t="s">
        <v>213</v>
      </c>
      <c r="R2580">
        <v>12800000</v>
      </c>
      <c r="S2580">
        <v>2004</v>
      </c>
      <c r="T2580">
        <v>8.1</v>
      </c>
      <c r="U2580">
        <v>2.5</v>
      </c>
      <c r="V2580">
        <v>-11689814</v>
      </c>
      <c r="W2580" t="s">
        <v>38</v>
      </c>
    </row>
    <row r="2581" spans="1:23" x14ac:dyDescent="0.3">
      <c r="A2581" t="s">
        <v>3771</v>
      </c>
      <c r="B2581">
        <v>41</v>
      </c>
      <c r="C2581">
        <v>118</v>
      </c>
      <c r="D2581">
        <v>1089445</v>
      </c>
      <c r="E2581" t="s">
        <v>48</v>
      </c>
      <c r="F2581" t="s">
        <v>55</v>
      </c>
      <c r="G2581" t="s">
        <v>49</v>
      </c>
      <c r="H2581" t="s">
        <v>61</v>
      </c>
      <c r="L2581" t="s">
        <v>3772</v>
      </c>
      <c r="M2581">
        <v>2676</v>
      </c>
      <c r="N2581">
        <v>33</v>
      </c>
      <c r="O2581" t="s">
        <v>29</v>
      </c>
      <c r="P2581" t="s">
        <v>115</v>
      </c>
      <c r="Q2581" t="s">
        <v>52</v>
      </c>
      <c r="R2581">
        <v>12500000</v>
      </c>
      <c r="S2581">
        <v>2009</v>
      </c>
      <c r="T2581">
        <v>7</v>
      </c>
      <c r="U2581">
        <v>2</v>
      </c>
      <c r="V2581">
        <v>-11410555</v>
      </c>
      <c r="W2581" t="s">
        <v>38</v>
      </c>
    </row>
    <row r="2582" spans="1:23" x14ac:dyDescent="0.3">
      <c r="A2582" t="s">
        <v>1280</v>
      </c>
      <c r="B2582">
        <v>304</v>
      </c>
      <c r="C2582">
        <v>132</v>
      </c>
      <c r="D2582">
        <v>204565000</v>
      </c>
      <c r="E2582" t="s">
        <v>57</v>
      </c>
      <c r="L2582" t="s">
        <v>3773</v>
      </c>
      <c r="M2582">
        <v>284252</v>
      </c>
      <c r="N2582">
        <v>1058</v>
      </c>
      <c r="O2582" t="s">
        <v>29</v>
      </c>
      <c r="P2582" t="s">
        <v>30</v>
      </c>
      <c r="Q2582" t="s">
        <v>213</v>
      </c>
      <c r="R2582">
        <v>8000000</v>
      </c>
      <c r="S2582">
        <v>1973</v>
      </c>
      <c r="T2582">
        <v>8</v>
      </c>
      <c r="U2582">
        <v>2.2000000000000002</v>
      </c>
      <c r="V2582">
        <v>196565000</v>
      </c>
      <c r="W2582" t="s">
        <v>21</v>
      </c>
    </row>
    <row r="2583" spans="1:23" x14ac:dyDescent="0.3">
      <c r="A2583" t="s">
        <v>149</v>
      </c>
      <c r="B2583">
        <v>385</v>
      </c>
      <c r="C2583">
        <v>130</v>
      </c>
      <c r="D2583">
        <v>260000000</v>
      </c>
      <c r="E2583" t="s">
        <v>25</v>
      </c>
      <c r="F2583" t="s">
        <v>55</v>
      </c>
      <c r="G2583" t="s">
        <v>35</v>
      </c>
      <c r="L2583" t="s">
        <v>3774</v>
      </c>
      <c r="M2583">
        <v>412454</v>
      </c>
      <c r="N2583">
        <v>962</v>
      </c>
      <c r="O2583" t="s">
        <v>29</v>
      </c>
      <c r="P2583" t="s">
        <v>30</v>
      </c>
      <c r="Q2583" t="s">
        <v>52</v>
      </c>
      <c r="R2583">
        <v>8000000</v>
      </c>
      <c r="S2583">
        <v>1975</v>
      </c>
      <c r="T2583">
        <v>8</v>
      </c>
      <c r="U2583">
        <v>2.2000000000000002</v>
      </c>
      <c r="V2583">
        <v>252000000</v>
      </c>
      <c r="W2583" t="s">
        <v>21</v>
      </c>
    </row>
    <row r="2584" spans="1:23" x14ac:dyDescent="0.3">
      <c r="A2584" t="s">
        <v>497</v>
      </c>
      <c r="B2584">
        <v>145</v>
      </c>
      <c r="C2584">
        <v>95</v>
      </c>
      <c r="D2584">
        <v>101736215</v>
      </c>
      <c r="E2584" t="s">
        <v>48</v>
      </c>
      <c r="L2584" t="s">
        <v>3775</v>
      </c>
      <c r="M2584">
        <v>315549</v>
      </c>
      <c r="N2584">
        <v>789</v>
      </c>
      <c r="O2584" t="s">
        <v>29</v>
      </c>
      <c r="P2584" t="s">
        <v>30</v>
      </c>
      <c r="Q2584" t="s">
        <v>213</v>
      </c>
      <c r="R2584">
        <v>11000000</v>
      </c>
      <c r="S2584">
        <v>1999</v>
      </c>
      <c r="T2584">
        <v>7</v>
      </c>
      <c r="U2584">
        <v>1.6</v>
      </c>
      <c r="V2584">
        <v>90736215</v>
      </c>
      <c r="W2584" t="s">
        <v>21</v>
      </c>
    </row>
    <row r="2585" spans="1:23" x14ac:dyDescent="0.3">
      <c r="A2585" t="s">
        <v>3776</v>
      </c>
      <c r="B2585">
        <v>99</v>
      </c>
      <c r="C2585">
        <v>80</v>
      </c>
      <c r="D2585">
        <v>71442</v>
      </c>
      <c r="E2585" t="s">
        <v>47</v>
      </c>
      <c r="F2585" t="s">
        <v>48</v>
      </c>
      <c r="G2585" t="s">
        <v>56</v>
      </c>
      <c r="H2585" t="s">
        <v>55</v>
      </c>
      <c r="I2585" t="s">
        <v>49</v>
      </c>
      <c r="L2585" t="s">
        <v>3777</v>
      </c>
      <c r="M2585">
        <v>12029</v>
      </c>
      <c r="N2585">
        <v>32</v>
      </c>
      <c r="O2585" t="s">
        <v>792</v>
      </c>
      <c r="P2585" t="s">
        <v>545</v>
      </c>
      <c r="Q2585" t="s">
        <v>52</v>
      </c>
      <c r="R2585">
        <v>9600000</v>
      </c>
      <c r="S2585">
        <v>2012</v>
      </c>
      <c r="T2585">
        <v>7.9</v>
      </c>
      <c r="U2585">
        <v>1.3</v>
      </c>
      <c r="V2585">
        <v>-9528558</v>
      </c>
      <c r="W2585" t="s">
        <v>38</v>
      </c>
    </row>
    <row r="2586" spans="1:23" x14ac:dyDescent="0.3">
      <c r="A2586" t="s">
        <v>2439</v>
      </c>
      <c r="B2586">
        <v>29</v>
      </c>
      <c r="C2586">
        <v>94</v>
      </c>
      <c r="D2586">
        <v>79817937</v>
      </c>
      <c r="E2586" t="s">
        <v>24</v>
      </c>
      <c r="F2586" t="s">
        <v>25</v>
      </c>
      <c r="G2586" t="s">
        <v>48</v>
      </c>
      <c r="H2586" t="s">
        <v>26</v>
      </c>
      <c r="I2586" t="s">
        <v>60</v>
      </c>
      <c r="L2586" t="s">
        <v>3778</v>
      </c>
      <c r="M2586">
        <v>39798</v>
      </c>
      <c r="N2586">
        <v>69</v>
      </c>
      <c r="O2586" t="s">
        <v>29</v>
      </c>
      <c r="P2586" t="s">
        <v>30</v>
      </c>
      <c r="Q2586" t="s">
        <v>31</v>
      </c>
      <c r="R2586">
        <v>25000000</v>
      </c>
      <c r="S2586">
        <v>1986</v>
      </c>
      <c r="T2586">
        <v>5.9</v>
      </c>
      <c r="U2586">
        <v>1.6</v>
      </c>
      <c r="V2586">
        <v>54817937</v>
      </c>
      <c r="W2586" t="s">
        <v>21</v>
      </c>
    </row>
    <row r="2587" spans="1:23" x14ac:dyDescent="0.3">
      <c r="A2587" t="s">
        <v>401</v>
      </c>
      <c r="B2587">
        <v>77</v>
      </c>
      <c r="C2587">
        <v>122</v>
      </c>
      <c r="D2587">
        <v>91547205</v>
      </c>
      <c r="E2587" t="s">
        <v>48</v>
      </c>
      <c r="F2587" t="s">
        <v>44</v>
      </c>
      <c r="L2587" t="s">
        <v>3779</v>
      </c>
      <c r="M2587">
        <v>34579</v>
      </c>
      <c r="N2587">
        <v>62</v>
      </c>
      <c r="O2587" t="s">
        <v>29</v>
      </c>
      <c r="P2587" t="s">
        <v>30</v>
      </c>
      <c r="Q2587" t="s">
        <v>31</v>
      </c>
      <c r="R2587">
        <v>12000000</v>
      </c>
      <c r="S2587">
        <v>2012</v>
      </c>
      <c r="T2587">
        <v>6.6</v>
      </c>
      <c r="U2587">
        <v>2</v>
      </c>
      <c r="V2587">
        <v>79547205</v>
      </c>
      <c r="W2587" t="s">
        <v>21</v>
      </c>
    </row>
    <row r="2588" spans="1:23" x14ac:dyDescent="0.3">
      <c r="A2588" t="s">
        <v>401</v>
      </c>
      <c r="B2588">
        <v>91</v>
      </c>
      <c r="C2588">
        <v>102</v>
      </c>
      <c r="D2588">
        <v>75074950</v>
      </c>
      <c r="E2588" t="s">
        <v>48</v>
      </c>
      <c r="F2588" t="s">
        <v>55</v>
      </c>
      <c r="L2588" t="s">
        <v>3780</v>
      </c>
      <c r="M2588">
        <v>22147</v>
      </c>
      <c r="N2588">
        <v>156</v>
      </c>
      <c r="O2588" t="s">
        <v>29</v>
      </c>
      <c r="P2588" t="s">
        <v>30</v>
      </c>
      <c r="Q2588" t="s">
        <v>31</v>
      </c>
      <c r="R2588">
        <v>12000000</v>
      </c>
      <c r="S2588">
        <v>2002</v>
      </c>
      <c r="T2588">
        <v>6.3</v>
      </c>
      <c r="U2588">
        <v>1.7</v>
      </c>
      <c r="V2588">
        <v>63074950</v>
      </c>
      <c r="W2588" t="s">
        <v>21</v>
      </c>
    </row>
    <row r="2589" spans="1:23" x14ac:dyDescent="0.3">
      <c r="A2589" t="s">
        <v>2461</v>
      </c>
      <c r="B2589">
        <v>148</v>
      </c>
      <c r="C2589">
        <v>116</v>
      </c>
      <c r="D2589">
        <v>78900000</v>
      </c>
      <c r="E2589" t="s">
        <v>24</v>
      </c>
      <c r="F2589" t="s">
        <v>25</v>
      </c>
      <c r="G2589" t="s">
        <v>27</v>
      </c>
      <c r="L2589" t="s">
        <v>3781</v>
      </c>
      <c r="M2589">
        <v>91414</v>
      </c>
      <c r="N2589">
        <v>359</v>
      </c>
      <c r="O2589" t="s">
        <v>29</v>
      </c>
      <c r="P2589" t="s">
        <v>30</v>
      </c>
      <c r="Q2589" t="s">
        <v>52</v>
      </c>
      <c r="R2589">
        <v>11000000</v>
      </c>
      <c r="S2589">
        <v>1982</v>
      </c>
      <c r="T2589">
        <v>7.7</v>
      </c>
      <c r="U2589">
        <v>1.9</v>
      </c>
      <c r="V2589">
        <v>67900000</v>
      </c>
      <c r="W2589" t="s">
        <v>21</v>
      </c>
    </row>
    <row r="2590" spans="1:23" x14ac:dyDescent="0.3">
      <c r="A2590" t="s">
        <v>179</v>
      </c>
      <c r="B2590">
        <v>61</v>
      </c>
      <c r="C2590">
        <v>78</v>
      </c>
      <c r="D2590">
        <v>72217000</v>
      </c>
      <c r="E2590" t="s">
        <v>48</v>
      </c>
      <c r="L2590" t="s">
        <v>3782</v>
      </c>
      <c r="M2590">
        <v>216486</v>
      </c>
      <c r="N2590">
        <v>242</v>
      </c>
      <c r="O2590" t="s">
        <v>29</v>
      </c>
      <c r="P2590" t="s">
        <v>30</v>
      </c>
      <c r="Q2590" t="s">
        <v>31</v>
      </c>
      <c r="R2590">
        <v>12000000</v>
      </c>
      <c r="S2590">
        <v>1994</v>
      </c>
      <c r="T2590">
        <v>6.9</v>
      </c>
      <c r="U2590">
        <v>1.3</v>
      </c>
      <c r="V2590">
        <v>60217000</v>
      </c>
      <c r="W2590" t="s">
        <v>21</v>
      </c>
    </row>
    <row r="2591" spans="1:23" x14ac:dyDescent="0.3">
      <c r="A2591" t="s">
        <v>3783</v>
      </c>
      <c r="B2591">
        <v>84</v>
      </c>
      <c r="C2591">
        <v>114</v>
      </c>
      <c r="D2591">
        <v>79568000</v>
      </c>
      <c r="E2591" t="s">
        <v>27</v>
      </c>
      <c r="F2591" t="s">
        <v>35</v>
      </c>
      <c r="L2591" t="s">
        <v>3784</v>
      </c>
      <c r="M2591">
        <v>71842</v>
      </c>
      <c r="N2591">
        <v>152</v>
      </c>
      <c r="O2591" t="s">
        <v>29</v>
      </c>
      <c r="P2591" t="s">
        <v>30</v>
      </c>
      <c r="Q2591" t="s">
        <v>52</v>
      </c>
      <c r="R2591">
        <v>12000000</v>
      </c>
      <c r="S2591">
        <v>1983</v>
      </c>
      <c r="T2591">
        <v>7.1</v>
      </c>
      <c r="U2591">
        <v>1.9</v>
      </c>
      <c r="V2591">
        <v>67568000</v>
      </c>
      <c r="W2591" t="s">
        <v>21</v>
      </c>
    </row>
    <row r="2592" spans="1:23" x14ac:dyDescent="0.3">
      <c r="A2592" t="s">
        <v>335</v>
      </c>
      <c r="B2592">
        <v>83</v>
      </c>
      <c r="C2592">
        <v>112</v>
      </c>
      <c r="D2592">
        <v>65500000</v>
      </c>
      <c r="E2592" t="s">
        <v>56</v>
      </c>
      <c r="F2592" t="s">
        <v>55</v>
      </c>
      <c r="G2592" t="s">
        <v>44</v>
      </c>
      <c r="H2592" t="s">
        <v>35</v>
      </c>
      <c r="L2592" t="s">
        <v>3785</v>
      </c>
      <c r="M2592">
        <v>66966</v>
      </c>
      <c r="N2592">
        <v>175</v>
      </c>
      <c r="O2592" t="s">
        <v>29</v>
      </c>
      <c r="P2592" t="s">
        <v>30</v>
      </c>
      <c r="Q2592" t="s">
        <v>213</v>
      </c>
      <c r="R2592">
        <v>12000000</v>
      </c>
      <c r="S2592">
        <v>1985</v>
      </c>
      <c r="T2592">
        <v>7.4</v>
      </c>
      <c r="U2592">
        <v>1.9</v>
      </c>
      <c r="V2592">
        <v>53500000</v>
      </c>
      <c r="W2592" t="s">
        <v>21</v>
      </c>
    </row>
    <row r="2593" spans="1:23" x14ac:dyDescent="0.3">
      <c r="A2593" t="s">
        <v>3786</v>
      </c>
      <c r="B2593">
        <v>216</v>
      </c>
      <c r="C2593">
        <v>110</v>
      </c>
      <c r="D2593">
        <v>70011073</v>
      </c>
      <c r="E2593" t="s">
        <v>24</v>
      </c>
      <c r="F2593" t="s">
        <v>25</v>
      </c>
      <c r="G2593" t="s">
        <v>55</v>
      </c>
      <c r="H2593" t="s">
        <v>35</v>
      </c>
      <c r="I2593" t="s">
        <v>58</v>
      </c>
      <c r="L2593" t="s">
        <v>3787</v>
      </c>
      <c r="M2593">
        <v>57996</v>
      </c>
      <c r="N2593">
        <v>349</v>
      </c>
      <c r="O2593" t="s">
        <v>29</v>
      </c>
      <c r="P2593" t="s">
        <v>30</v>
      </c>
      <c r="Q2593" t="s">
        <v>213</v>
      </c>
      <c r="R2593">
        <v>12000000</v>
      </c>
      <c r="S2593">
        <v>2012</v>
      </c>
      <c r="T2593">
        <v>6.5</v>
      </c>
      <c r="U2593">
        <v>1.8</v>
      </c>
      <c r="V2593">
        <v>58011073</v>
      </c>
      <c r="W2593" t="s">
        <v>21</v>
      </c>
    </row>
    <row r="2594" spans="1:23" x14ac:dyDescent="0.3">
      <c r="A2594" t="s">
        <v>1697</v>
      </c>
      <c r="B2594">
        <v>107</v>
      </c>
      <c r="C2594">
        <v>104</v>
      </c>
      <c r="D2594">
        <v>65269010</v>
      </c>
      <c r="E2594" t="s">
        <v>56</v>
      </c>
      <c r="F2594" t="s">
        <v>55</v>
      </c>
      <c r="G2594" t="s">
        <v>59</v>
      </c>
      <c r="H2594" t="s">
        <v>44</v>
      </c>
      <c r="L2594" t="s">
        <v>3788</v>
      </c>
      <c r="M2594">
        <v>90938</v>
      </c>
      <c r="N2594">
        <v>271</v>
      </c>
      <c r="O2594" t="s">
        <v>29</v>
      </c>
      <c r="P2594" t="s">
        <v>30</v>
      </c>
      <c r="Q2594" t="s">
        <v>31</v>
      </c>
      <c r="R2594">
        <v>12000000</v>
      </c>
      <c r="S2594">
        <v>2006</v>
      </c>
      <c r="T2594">
        <v>6.5</v>
      </c>
      <c r="U2594">
        <v>1.7</v>
      </c>
      <c r="V2594">
        <v>53269010</v>
      </c>
      <c r="W2594" t="s">
        <v>21</v>
      </c>
    </row>
    <row r="2595" spans="1:23" x14ac:dyDescent="0.3">
      <c r="A2595" t="s">
        <v>3789</v>
      </c>
      <c r="B2595">
        <v>63</v>
      </c>
      <c r="C2595">
        <v>81</v>
      </c>
      <c r="D2595">
        <v>63071133</v>
      </c>
      <c r="E2595" t="s">
        <v>25</v>
      </c>
      <c r="F2595" t="s">
        <v>47</v>
      </c>
      <c r="G2595" t="s">
        <v>48</v>
      </c>
      <c r="H2595" t="s">
        <v>56</v>
      </c>
      <c r="L2595" t="s">
        <v>3790</v>
      </c>
      <c r="M2595">
        <v>42892</v>
      </c>
      <c r="N2595">
        <v>154</v>
      </c>
      <c r="O2595" t="s">
        <v>29</v>
      </c>
      <c r="P2595" t="s">
        <v>30</v>
      </c>
      <c r="Q2595" t="s">
        <v>31</v>
      </c>
      <c r="R2595">
        <v>12000000</v>
      </c>
      <c r="S2595">
        <v>1996</v>
      </c>
      <c r="T2595">
        <v>6.8</v>
      </c>
      <c r="U2595">
        <v>1.4</v>
      </c>
      <c r="V2595">
        <v>51071133</v>
      </c>
      <c r="W2595" t="s">
        <v>21</v>
      </c>
    </row>
    <row r="2596" spans="1:23" x14ac:dyDescent="0.3">
      <c r="A2596" t="s">
        <v>503</v>
      </c>
      <c r="B2596">
        <v>140</v>
      </c>
      <c r="C2596">
        <v>154</v>
      </c>
      <c r="D2596">
        <v>39647595</v>
      </c>
      <c r="E2596" t="s">
        <v>56</v>
      </c>
      <c r="F2596" t="s">
        <v>35</v>
      </c>
      <c r="L2596" t="s">
        <v>3791</v>
      </c>
      <c r="M2596">
        <v>239540</v>
      </c>
      <c r="N2596">
        <v>462</v>
      </c>
      <c r="O2596" t="s">
        <v>29</v>
      </c>
      <c r="P2596" t="s">
        <v>30</v>
      </c>
      <c r="Q2596" t="s">
        <v>213</v>
      </c>
      <c r="R2596">
        <v>12000000</v>
      </c>
      <c r="S2596">
        <v>1997</v>
      </c>
      <c r="T2596">
        <v>7.5</v>
      </c>
      <c r="U2596">
        <v>2.6</v>
      </c>
      <c r="V2596">
        <v>27647595</v>
      </c>
      <c r="W2596" t="s">
        <v>21</v>
      </c>
    </row>
    <row r="2597" spans="1:23" x14ac:dyDescent="0.3">
      <c r="A2597" t="s">
        <v>1423</v>
      </c>
      <c r="B2597">
        <v>153</v>
      </c>
      <c r="C2597">
        <v>102</v>
      </c>
      <c r="D2597">
        <v>38087366</v>
      </c>
      <c r="E2597" t="s">
        <v>25</v>
      </c>
      <c r="F2597" t="s">
        <v>48</v>
      </c>
      <c r="L2597" t="s">
        <v>3792</v>
      </c>
      <c r="M2597">
        <v>113918</v>
      </c>
      <c r="N2597">
        <v>165</v>
      </c>
      <c r="O2597" t="s">
        <v>29</v>
      </c>
      <c r="P2597" t="s">
        <v>30</v>
      </c>
      <c r="Q2597" t="s">
        <v>213</v>
      </c>
      <c r="R2597">
        <v>12000000</v>
      </c>
      <c r="S2597">
        <v>2008</v>
      </c>
      <c r="T2597">
        <v>6.6</v>
      </c>
      <c r="U2597">
        <v>1.7</v>
      </c>
      <c r="V2597">
        <v>26087366</v>
      </c>
      <c r="W2597" t="s">
        <v>21</v>
      </c>
    </row>
    <row r="2598" spans="1:23" x14ac:dyDescent="0.3">
      <c r="A2598" t="s">
        <v>437</v>
      </c>
      <c r="B2598">
        <v>414</v>
      </c>
      <c r="C2598">
        <v>89</v>
      </c>
      <c r="D2598">
        <v>64572496</v>
      </c>
      <c r="E2598" t="s">
        <v>55</v>
      </c>
      <c r="F2598" t="s">
        <v>27</v>
      </c>
      <c r="G2598" t="s">
        <v>35</v>
      </c>
      <c r="L2598" t="s">
        <v>3793</v>
      </c>
      <c r="M2598">
        <v>204327</v>
      </c>
      <c r="N2598">
        <v>471</v>
      </c>
      <c r="O2598" t="s">
        <v>29</v>
      </c>
      <c r="P2598" t="s">
        <v>30</v>
      </c>
      <c r="Q2598" t="s">
        <v>31</v>
      </c>
      <c r="R2598">
        <v>12000000</v>
      </c>
      <c r="S2598">
        <v>2012</v>
      </c>
      <c r="T2598">
        <v>7.1</v>
      </c>
      <c r="U2598">
        <v>1.5</v>
      </c>
      <c r="V2598">
        <v>52572496</v>
      </c>
      <c r="W2598" t="s">
        <v>21</v>
      </c>
    </row>
    <row r="2599" spans="1:23" x14ac:dyDescent="0.3">
      <c r="A2599" t="s">
        <v>1664</v>
      </c>
      <c r="B2599">
        <v>16</v>
      </c>
      <c r="C2599">
        <v>132</v>
      </c>
      <c r="D2599">
        <v>30400000</v>
      </c>
      <c r="E2599" t="s">
        <v>55</v>
      </c>
      <c r="F2599" t="s">
        <v>50</v>
      </c>
      <c r="G2599" t="s">
        <v>44</v>
      </c>
      <c r="L2599" t="s">
        <v>3794</v>
      </c>
      <c r="M2599">
        <v>9503</v>
      </c>
      <c r="N2599">
        <v>68</v>
      </c>
      <c r="O2599" t="s">
        <v>29</v>
      </c>
      <c r="P2599" t="s">
        <v>37</v>
      </c>
      <c r="Q2599" t="s">
        <v>52</v>
      </c>
      <c r="R2599">
        <v>12000000</v>
      </c>
      <c r="S2599">
        <v>1983</v>
      </c>
      <c r="T2599">
        <v>6.6</v>
      </c>
      <c r="U2599">
        <v>2.2000000000000002</v>
      </c>
      <c r="V2599">
        <v>18400000</v>
      </c>
      <c r="W2599" t="s">
        <v>21</v>
      </c>
    </row>
    <row r="2600" spans="1:23" x14ac:dyDescent="0.3">
      <c r="A2600" t="s">
        <v>768</v>
      </c>
      <c r="B2600">
        <v>139</v>
      </c>
      <c r="C2600">
        <v>103</v>
      </c>
      <c r="D2600">
        <v>42365600</v>
      </c>
      <c r="E2600" t="s">
        <v>25</v>
      </c>
      <c r="F2600" t="s">
        <v>48</v>
      </c>
      <c r="G2600" t="s">
        <v>26</v>
      </c>
      <c r="H2600" t="s">
        <v>27</v>
      </c>
      <c r="L2600" t="s">
        <v>3795</v>
      </c>
      <c r="M2600">
        <v>45890</v>
      </c>
      <c r="N2600">
        <v>177</v>
      </c>
      <c r="O2600" t="s">
        <v>29</v>
      </c>
      <c r="P2600" t="s">
        <v>37</v>
      </c>
      <c r="Q2600" t="s">
        <v>52</v>
      </c>
      <c r="R2600">
        <v>5000000</v>
      </c>
      <c r="S2600">
        <v>1981</v>
      </c>
      <c r="T2600">
        <v>7</v>
      </c>
      <c r="U2600">
        <v>1.7</v>
      </c>
      <c r="V2600">
        <v>37365600</v>
      </c>
      <c r="W2600" t="s">
        <v>21</v>
      </c>
    </row>
    <row r="2601" spans="1:23" x14ac:dyDescent="0.3">
      <c r="A2601" t="s">
        <v>3796</v>
      </c>
      <c r="B2601">
        <v>111</v>
      </c>
      <c r="C2601">
        <v>93</v>
      </c>
      <c r="D2601">
        <v>37188667</v>
      </c>
      <c r="E2601" t="s">
        <v>48</v>
      </c>
      <c r="F2601" t="s">
        <v>55</v>
      </c>
      <c r="L2601" t="s">
        <v>3797</v>
      </c>
      <c r="M2601">
        <v>34219</v>
      </c>
      <c r="N2601">
        <v>578</v>
      </c>
      <c r="O2601" t="s">
        <v>29</v>
      </c>
      <c r="P2601" t="s">
        <v>30</v>
      </c>
      <c r="Q2601" t="s">
        <v>31</v>
      </c>
      <c r="R2601">
        <v>12000000</v>
      </c>
      <c r="S2601">
        <v>2002</v>
      </c>
      <c r="T2601">
        <v>3.3</v>
      </c>
      <c r="U2601">
        <v>1.6</v>
      </c>
      <c r="V2601">
        <v>25188667</v>
      </c>
      <c r="W2601" t="s">
        <v>21</v>
      </c>
    </row>
    <row r="2602" spans="1:23" x14ac:dyDescent="0.3">
      <c r="A2602" t="s">
        <v>3798</v>
      </c>
      <c r="B2602">
        <v>229</v>
      </c>
      <c r="C2602">
        <v>93</v>
      </c>
      <c r="D2602">
        <v>54724272</v>
      </c>
      <c r="E2602" t="s">
        <v>48</v>
      </c>
      <c r="F2602" t="s">
        <v>56</v>
      </c>
      <c r="L2602" t="s">
        <v>3799</v>
      </c>
      <c r="M2602">
        <v>157051</v>
      </c>
      <c r="N2602">
        <v>261</v>
      </c>
      <c r="O2602" t="s">
        <v>29</v>
      </c>
      <c r="P2602" t="s">
        <v>30</v>
      </c>
      <c r="Q2602" t="s">
        <v>213</v>
      </c>
      <c r="R2602">
        <v>12000000</v>
      </c>
      <c r="S2602">
        <v>2012</v>
      </c>
      <c r="T2602">
        <v>6.7</v>
      </c>
      <c r="U2602">
        <v>1.6</v>
      </c>
      <c r="V2602">
        <v>42724272</v>
      </c>
      <c r="W2602" t="s">
        <v>21</v>
      </c>
    </row>
    <row r="2603" spans="1:23" x14ac:dyDescent="0.3">
      <c r="A2603" t="s">
        <v>3555</v>
      </c>
      <c r="B2603">
        <v>207</v>
      </c>
      <c r="C2603">
        <v>96</v>
      </c>
      <c r="D2603">
        <v>31597131</v>
      </c>
      <c r="E2603" t="s">
        <v>55</v>
      </c>
      <c r="F2603" t="s">
        <v>35</v>
      </c>
      <c r="L2603" t="s">
        <v>3800</v>
      </c>
      <c r="M2603">
        <v>97938</v>
      </c>
      <c r="N2603">
        <v>605</v>
      </c>
      <c r="O2603" t="s">
        <v>29</v>
      </c>
      <c r="P2603" t="s">
        <v>30</v>
      </c>
      <c r="Q2603" t="s">
        <v>213</v>
      </c>
      <c r="R2603">
        <v>12000000</v>
      </c>
      <c r="S2603">
        <v>2002</v>
      </c>
      <c r="T2603">
        <v>6.8</v>
      </c>
      <c r="U2603">
        <v>1.6</v>
      </c>
      <c r="V2603">
        <v>19597131</v>
      </c>
      <c r="W2603" t="s">
        <v>21</v>
      </c>
    </row>
    <row r="2604" spans="1:23" x14ac:dyDescent="0.3">
      <c r="A2604" t="s">
        <v>3801</v>
      </c>
      <c r="B2604">
        <v>198</v>
      </c>
      <c r="C2604">
        <v>89</v>
      </c>
      <c r="D2604">
        <v>31691811</v>
      </c>
      <c r="E2604" t="s">
        <v>57</v>
      </c>
      <c r="F2604" t="s">
        <v>27</v>
      </c>
      <c r="G2604" t="s">
        <v>35</v>
      </c>
      <c r="L2604" t="s">
        <v>3802</v>
      </c>
      <c r="M2604">
        <v>57446</v>
      </c>
      <c r="N2604">
        <v>369</v>
      </c>
      <c r="O2604" t="s">
        <v>29</v>
      </c>
      <c r="P2604" t="s">
        <v>30</v>
      </c>
      <c r="Q2604" t="s">
        <v>213</v>
      </c>
      <c r="R2604">
        <v>12000000</v>
      </c>
      <c r="S2604">
        <v>2008</v>
      </c>
      <c r="T2604">
        <v>6</v>
      </c>
      <c r="U2604">
        <v>1.5</v>
      </c>
      <c r="V2604">
        <v>19691811</v>
      </c>
      <c r="W2604" t="s">
        <v>21</v>
      </c>
    </row>
    <row r="2605" spans="1:23" x14ac:dyDescent="0.3">
      <c r="A2605" t="s">
        <v>3803</v>
      </c>
      <c r="B2605">
        <v>172</v>
      </c>
      <c r="C2605">
        <v>92</v>
      </c>
      <c r="D2605">
        <v>31397498</v>
      </c>
      <c r="E2605" t="s">
        <v>57</v>
      </c>
      <c r="F2605" t="s">
        <v>60</v>
      </c>
      <c r="L2605" t="s">
        <v>3804</v>
      </c>
      <c r="M2605">
        <v>44130</v>
      </c>
      <c r="N2605">
        <v>156</v>
      </c>
      <c r="O2605" t="s">
        <v>29</v>
      </c>
      <c r="P2605" t="s">
        <v>30</v>
      </c>
      <c r="Q2605" t="s">
        <v>31</v>
      </c>
      <c r="R2605">
        <v>12000000</v>
      </c>
      <c r="S2605">
        <v>2008</v>
      </c>
      <c r="T2605">
        <v>5.4</v>
      </c>
      <c r="U2605">
        <v>1.5</v>
      </c>
      <c r="V2605">
        <v>19397498</v>
      </c>
      <c r="W2605" t="s">
        <v>21</v>
      </c>
    </row>
    <row r="2606" spans="1:23" x14ac:dyDescent="0.3">
      <c r="A2606" t="s">
        <v>3805</v>
      </c>
      <c r="B2606">
        <v>45</v>
      </c>
      <c r="C2606">
        <v>97</v>
      </c>
      <c r="D2606">
        <v>31179516</v>
      </c>
      <c r="E2606" t="s">
        <v>48</v>
      </c>
      <c r="L2606" t="s">
        <v>3806</v>
      </c>
      <c r="M2606">
        <v>5928</v>
      </c>
      <c r="N2606">
        <v>49</v>
      </c>
      <c r="O2606" t="s">
        <v>29</v>
      </c>
      <c r="P2606" t="s">
        <v>30</v>
      </c>
      <c r="Q2606" t="s">
        <v>31</v>
      </c>
      <c r="R2606">
        <v>12000000</v>
      </c>
      <c r="S2606">
        <v>2004</v>
      </c>
      <c r="T2606">
        <v>4.3</v>
      </c>
      <c r="U2606">
        <v>1.6</v>
      </c>
      <c r="V2606">
        <v>19179516</v>
      </c>
      <c r="W2606" t="s">
        <v>21</v>
      </c>
    </row>
    <row r="2607" spans="1:23" x14ac:dyDescent="0.3">
      <c r="A2607" t="s">
        <v>1244</v>
      </c>
      <c r="B2607">
        <v>34</v>
      </c>
      <c r="C2607">
        <v>93</v>
      </c>
      <c r="D2607">
        <v>31155435</v>
      </c>
      <c r="E2607" t="s">
        <v>48</v>
      </c>
      <c r="F2607" t="s">
        <v>26</v>
      </c>
      <c r="L2607" t="s">
        <v>3807</v>
      </c>
      <c r="M2607">
        <v>42644</v>
      </c>
      <c r="N2607">
        <v>102</v>
      </c>
      <c r="O2607" t="s">
        <v>29</v>
      </c>
      <c r="P2607" t="s">
        <v>30</v>
      </c>
      <c r="Q2607" t="s">
        <v>213</v>
      </c>
      <c r="R2607">
        <v>12000000</v>
      </c>
      <c r="S2607">
        <v>2001</v>
      </c>
      <c r="T2607">
        <v>6.2</v>
      </c>
      <c r="U2607">
        <v>1.6</v>
      </c>
      <c r="V2607">
        <v>19155435</v>
      </c>
      <c r="W2607" t="s">
        <v>21</v>
      </c>
    </row>
    <row r="2608" spans="1:23" x14ac:dyDescent="0.3">
      <c r="A2608" t="s">
        <v>3808</v>
      </c>
      <c r="B2608">
        <v>75</v>
      </c>
      <c r="C2608">
        <v>89</v>
      </c>
      <c r="D2608">
        <v>27281507</v>
      </c>
      <c r="E2608" t="s">
        <v>48</v>
      </c>
      <c r="F2608" t="s">
        <v>55</v>
      </c>
      <c r="G2608" t="s">
        <v>49</v>
      </c>
      <c r="H2608" t="s">
        <v>26</v>
      </c>
      <c r="I2608" t="s">
        <v>50</v>
      </c>
      <c r="L2608" t="s">
        <v>3809</v>
      </c>
      <c r="M2608">
        <v>33850</v>
      </c>
      <c r="N2608">
        <v>147</v>
      </c>
      <c r="O2608" t="s">
        <v>29</v>
      </c>
      <c r="P2608" t="s">
        <v>30</v>
      </c>
      <c r="Q2608" t="s">
        <v>118</v>
      </c>
      <c r="R2608">
        <v>12000000</v>
      </c>
      <c r="S2608">
        <v>1992</v>
      </c>
      <c r="T2608">
        <v>7.7</v>
      </c>
      <c r="U2608">
        <v>1.5</v>
      </c>
      <c r="V2608">
        <v>15281507</v>
      </c>
      <c r="W2608" t="s">
        <v>21</v>
      </c>
    </row>
    <row r="2609" spans="1:23" x14ac:dyDescent="0.3">
      <c r="A2609" t="s">
        <v>1594</v>
      </c>
      <c r="B2609">
        <v>128</v>
      </c>
      <c r="C2609">
        <v>123</v>
      </c>
      <c r="D2609">
        <v>25776062</v>
      </c>
      <c r="E2609" t="s">
        <v>242</v>
      </c>
      <c r="F2609" t="s">
        <v>55</v>
      </c>
      <c r="G2609" t="s">
        <v>44</v>
      </c>
      <c r="L2609" t="s">
        <v>3810</v>
      </c>
      <c r="M2609">
        <v>61651</v>
      </c>
      <c r="N2609">
        <v>271</v>
      </c>
      <c r="O2609" t="s">
        <v>29</v>
      </c>
      <c r="P2609" t="s">
        <v>30</v>
      </c>
      <c r="Q2609" t="s">
        <v>213</v>
      </c>
      <c r="R2609">
        <v>12000000</v>
      </c>
      <c r="S2609">
        <v>2002</v>
      </c>
      <c r="T2609">
        <v>7.4</v>
      </c>
      <c r="U2609">
        <v>2</v>
      </c>
      <c r="V2609">
        <v>13776062</v>
      </c>
      <c r="W2609" t="s">
        <v>21</v>
      </c>
    </row>
    <row r="2610" spans="1:23" x14ac:dyDescent="0.3">
      <c r="A2610" t="s">
        <v>3811</v>
      </c>
      <c r="B2610">
        <v>68</v>
      </c>
      <c r="C2610">
        <v>93</v>
      </c>
      <c r="D2610">
        <v>25240988</v>
      </c>
      <c r="E2610" t="s">
        <v>790</v>
      </c>
      <c r="F2610" t="s">
        <v>59</v>
      </c>
      <c r="L2610" t="s">
        <v>3812</v>
      </c>
      <c r="M2610">
        <v>12383</v>
      </c>
      <c r="N2610">
        <v>50</v>
      </c>
      <c r="O2610" t="s">
        <v>29</v>
      </c>
      <c r="P2610" t="s">
        <v>30</v>
      </c>
      <c r="Q2610" t="s">
        <v>52</v>
      </c>
      <c r="R2610">
        <v>12000000</v>
      </c>
      <c r="S2610">
        <v>2012</v>
      </c>
      <c r="T2610">
        <v>5.9</v>
      </c>
      <c r="U2610">
        <v>1.6</v>
      </c>
      <c r="V2610">
        <v>13240988</v>
      </c>
      <c r="W2610" t="s">
        <v>21</v>
      </c>
    </row>
    <row r="2611" spans="1:23" x14ac:dyDescent="0.3">
      <c r="A2611" t="s">
        <v>3813</v>
      </c>
      <c r="B2611">
        <v>326</v>
      </c>
      <c r="C2611">
        <v>133</v>
      </c>
      <c r="D2611">
        <v>124868837</v>
      </c>
      <c r="E2611" t="s">
        <v>55</v>
      </c>
      <c r="F2611" t="s">
        <v>44</v>
      </c>
      <c r="L2611" t="s">
        <v>3814</v>
      </c>
      <c r="M2611">
        <v>249688</v>
      </c>
      <c r="N2611">
        <v>548</v>
      </c>
      <c r="O2611" t="s">
        <v>29</v>
      </c>
      <c r="P2611" t="s">
        <v>30</v>
      </c>
      <c r="Q2611" t="s">
        <v>31</v>
      </c>
      <c r="R2611">
        <v>12000000</v>
      </c>
      <c r="S2611">
        <v>2014</v>
      </c>
      <c r="T2611">
        <v>7.8</v>
      </c>
      <c r="U2611">
        <v>2.2000000000000002</v>
      </c>
      <c r="V2611">
        <v>112868837</v>
      </c>
      <c r="W2611" t="s">
        <v>21</v>
      </c>
    </row>
    <row r="2612" spans="1:23" x14ac:dyDescent="0.3">
      <c r="A2612" t="s">
        <v>1203</v>
      </c>
      <c r="B2612">
        <v>128</v>
      </c>
      <c r="C2612">
        <v>121</v>
      </c>
      <c r="D2612">
        <v>22905674</v>
      </c>
      <c r="E2612" t="s">
        <v>56</v>
      </c>
      <c r="F2612" t="s">
        <v>55</v>
      </c>
      <c r="L2612" t="s">
        <v>3815</v>
      </c>
      <c r="M2612">
        <v>121676</v>
      </c>
      <c r="N2612">
        <v>290</v>
      </c>
      <c r="O2612" t="s">
        <v>29</v>
      </c>
      <c r="P2612" t="s">
        <v>30</v>
      </c>
      <c r="Q2612" t="s">
        <v>213</v>
      </c>
      <c r="R2612">
        <v>12000000</v>
      </c>
      <c r="S2612">
        <v>1998</v>
      </c>
      <c r="T2612">
        <v>7.4</v>
      </c>
      <c r="U2612">
        <v>2</v>
      </c>
      <c r="V2612">
        <v>10905674</v>
      </c>
      <c r="W2612" t="s">
        <v>21</v>
      </c>
    </row>
    <row r="2613" spans="1:23" x14ac:dyDescent="0.3">
      <c r="A2613" t="s">
        <v>1961</v>
      </c>
      <c r="B2613">
        <v>161</v>
      </c>
      <c r="C2613">
        <v>102</v>
      </c>
      <c r="D2613">
        <v>25277561</v>
      </c>
      <c r="E2613" t="s">
        <v>48</v>
      </c>
      <c r="F2613" t="s">
        <v>44</v>
      </c>
      <c r="L2613" t="s">
        <v>3816</v>
      </c>
      <c r="M2613">
        <v>21672</v>
      </c>
      <c r="N2613">
        <v>93</v>
      </c>
      <c r="O2613" t="s">
        <v>29</v>
      </c>
      <c r="P2613" t="s">
        <v>30</v>
      </c>
      <c r="Q2613" t="s">
        <v>213</v>
      </c>
      <c r="R2613">
        <v>12000000</v>
      </c>
      <c r="S2613">
        <v>2014</v>
      </c>
      <c r="T2613">
        <v>6.5</v>
      </c>
      <c r="U2613">
        <v>1.7</v>
      </c>
      <c r="V2613">
        <v>13277561</v>
      </c>
      <c r="W2613" t="s">
        <v>21</v>
      </c>
    </row>
    <row r="2614" spans="1:23" x14ac:dyDescent="0.3">
      <c r="A2614" t="s">
        <v>1198</v>
      </c>
      <c r="B2614">
        <v>164</v>
      </c>
      <c r="C2614">
        <v>99</v>
      </c>
      <c r="D2614">
        <v>21133087</v>
      </c>
      <c r="E2614" t="s">
        <v>57</v>
      </c>
      <c r="F2614" t="s">
        <v>60</v>
      </c>
      <c r="G2614" t="s">
        <v>35</v>
      </c>
      <c r="L2614" t="s">
        <v>3817</v>
      </c>
      <c r="M2614">
        <v>62468</v>
      </c>
      <c r="N2614">
        <v>374</v>
      </c>
      <c r="O2614" t="s">
        <v>29</v>
      </c>
      <c r="P2614" t="s">
        <v>30</v>
      </c>
      <c r="Q2614" t="s">
        <v>213</v>
      </c>
      <c r="R2614">
        <v>12000000</v>
      </c>
      <c r="S2614">
        <v>1999</v>
      </c>
      <c r="T2614">
        <v>7</v>
      </c>
      <c r="U2614">
        <v>1.6</v>
      </c>
      <c r="V2614">
        <v>9133087</v>
      </c>
      <c r="W2614" t="s">
        <v>21</v>
      </c>
    </row>
    <row r="2615" spans="1:23" x14ac:dyDescent="0.3">
      <c r="A2615" t="s">
        <v>1529</v>
      </c>
      <c r="B2615">
        <v>354</v>
      </c>
      <c r="C2615">
        <v>98</v>
      </c>
      <c r="D2615">
        <v>37707719</v>
      </c>
      <c r="E2615" t="s">
        <v>242</v>
      </c>
      <c r="F2615" t="s">
        <v>55</v>
      </c>
      <c r="L2615" t="s">
        <v>3818</v>
      </c>
      <c r="M2615">
        <v>76094</v>
      </c>
      <c r="N2615">
        <v>233</v>
      </c>
      <c r="O2615" t="s">
        <v>29</v>
      </c>
      <c r="P2615" t="s">
        <v>37</v>
      </c>
      <c r="Q2615" t="s">
        <v>31</v>
      </c>
      <c r="R2615">
        <v>12000000</v>
      </c>
      <c r="S2615">
        <v>2013</v>
      </c>
      <c r="T2615">
        <v>7.6</v>
      </c>
      <c r="U2615">
        <v>1.6</v>
      </c>
      <c r="V2615">
        <v>25707719</v>
      </c>
      <c r="W2615" t="s">
        <v>21</v>
      </c>
    </row>
    <row r="2616" spans="1:23" x14ac:dyDescent="0.3">
      <c r="A2616" t="s">
        <v>2985</v>
      </c>
      <c r="B2616">
        <v>125</v>
      </c>
      <c r="C2616">
        <v>118</v>
      </c>
      <c r="D2616">
        <v>18761993</v>
      </c>
      <c r="E2616" t="s">
        <v>48</v>
      </c>
      <c r="F2616" t="s">
        <v>55</v>
      </c>
      <c r="L2616" t="s">
        <v>3819</v>
      </c>
      <c r="M2616">
        <v>19007</v>
      </c>
      <c r="N2616">
        <v>219</v>
      </c>
      <c r="O2616" t="s">
        <v>29</v>
      </c>
      <c r="P2616" t="s">
        <v>30</v>
      </c>
      <c r="Q2616" t="s">
        <v>213</v>
      </c>
      <c r="R2616">
        <v>9000000</v>
      </c>
      <c r="S2616">
        <v>2005</v>
      </c>
      <c r="T2616">
        <v>6.9</v>
      </c>
      <c r="U2616">
        <v>2</v>
      </c>
      <c r="V2616">
        <v>9761993</v>
      </c>
      <c r="W2616" t="s">
        <v>21</v>
      </c>
    </row>
    <row r="2617" spans="1:23" x14ac:dyDescent="0.3">
      <c r="A2617" t="s">
        <v>3465</v>
      </c>
      <c r="B2617">
        <v>66</v>
      </c>
      <c r="C2617">
        <v>104</v>
      </c>
      <c r="D2617">
        <v>18595716</v>
      </c>
      <c r="E2617" t="s">
        <v>48</v>
      </c>
      <c r="F2617" t="s">
        <v>49</v>
      </c>
      <c r="G2617" t="s">
        <v>26</v>
      </c>
      <c r="H2617" t="s">
        <v>44</v>
      </c>
      <c r="L2617" t="s">
        <v>3820</v>
      </c>
      <c r="M2617">
        <v>30462</v>
      </c>
      <c r="N2617">
        <v>150</v>
      </c>
      <c r="O2617" t="s">
        <v>29</v>
      </c>
      <c r="P2617" t="s">
        <v>30</v>
      </c>
      <c r="Q2617" t="s">
        <v>52</v>
      </c>
      <c r="R2617">
        <v>12000000</v>
      </c>
      <c r="S2617">
        <v>2006</v>
      </c>
      <c r="T2617">
        <v>5.3</v>
      </c>
      <c r="U2617">
        <v>1.7</v>
      </c>
      <c r="V2617">
        <v>6595716</v>
      </c>
      <c r="W2617" t="s">
        <v>21</v>
      </c>
    </row>
    <row r="2618" spans="1:23" x14ac:dyDescent="0.3">
      <c r="A2618" t="s">
        <v>3821</v>
      </c>
      <c r="B2618">
        <v>191</v>
      </c>
      <c r="C2618">
        <v>109</v>
      </c>
      <c r="D2618">
        <v>31990064</v>
      </c>
      <c r="E2618" t="s">
        <v>55</v>
      </c>
      <c r="F2618" t="s">
        <v>60</v>
      </c>
      <c r="G2618" t="s">
        <v>44</v>
      </c>
      <c r="L2618" t="s">
        <v>3822</v>
      </c>
      <c r="M2618">
        <v>63390</v>
      </c>
      <c r="N2618">
        <v>160</v>
      </c>
      <c r="O2618" t="s">
        <v>29</v>
      </c>
      <c r="P2618" t="s">
        <v>30</v>
      </c>
      <c r="Q2618" t="s">
        <v>31</v>
      </c>
      <c r="R2618">
        <v>12000000</v>
      </c>
      <c r="S2618">
        <v>2015</v>
      </c>
      <c r="T2618">
        <v>6.4</v>
      </c>
      <c r="U2618">
        <v>1.8</v>
      </c>
      <c r="V2618">
        <v>19990064</v>
      </c>
      <c r="W2618" t="s">
        <v>21</v>
      </c>
    </row>
    <row r="2619" spans="1:23" x14ac:dyDescent="0.3">
      <c r="A2619" t="s">
        <v>2226</v>
      </c>
      <c r="B2619">
        <v>433</v>
      </c>
      <c r="C2619">
        <v>115</v>
      </c>
      <c r="D2619">
        <v>17613460</v>
      </c>
      <c r="E2619" t="s">
        <v>25</v>
      </c>
      <c r="F2619" t="s">
        <v>48</v>
      </c>
      <c r="G2619" t="s">
        <v>55</v>
      </c>
      <c r="L2619" t="s">
        <v>3823</v>
      </c>
      <c r="M2619">
        <v>91082</v>
      </c>
      <c r="N2619">
        <v>274</v>
      </c>
      <c r="O2619" t="s">
        <v>29</v>
      </c>
      <c r="P2619" t="s">
        <v>30</v>
      </c>
      <c r="Q2619" t="s">
        <v>213</v>
      </c>
      <c r="R2619">
        <v>12000000</v>
      </c>
      <c r="S2619">
        <v>2013</v>
      </c>
      <c r="T2619">
        <v>7.8</v>
      </c>
      <c r="U2619">
        <v>1.9</v>
      </c>
      <c r="V2619">
        <v>5613460</v>
      </c>
      <c r="W2619" t="s">
        <v>21</v>
      </c>
    </row>
    <row r="2620" spans="1:23" x14ac:dyDescent="0.3">
      <c r="A2620" t="s">
        <v>3824</v>
      </c>
      <c r="B2620">
        <v>66</v>
      </c>
      <c r="C2620">
        <v>92</v>
      </c>
      <c r="D2620">
        <v>21088568</v>
      </c>
      <c r="E2620" t="s">
        <v>24</v>
      </c>
      <c r="F2620" t="s">
        <v>26</v>
      </c>
      <c r="G2620" t="s">
        <v>57</v>
      </c>
      <c r="H2620" t="s">
        <v>35</v>
      </c>
      <c r="L2620" t="s">
        <v>3825</v>
      </c>
      <c r="M2620">
        <v>16646</v>
      </c>
      <c r="N2620">
        <v>104</v>
      </c>
      <c r="O2620" t="s">
        <v>29</v>
      </c>
      <c r="P2620" t="s">
        <v>30</v>
      </c>
      <c r="Q2620" t="s">
        <v>213</v>
      </c>
      <c r="R2620">
        <v>13000000</v>
      </c>
      <c r="S2620">
        <v>1995</v>
      </c>
      <c r="T2620">
        <v>6.7</v>
      </c>
      <c r="U2620">
        <v>1.5</v>
      </c>
      <c r="V2620">
        <v>8088568</v>
      </c>
      <c r="W2620" t="s">
        <v>21</v>
      </c>
    </row>
    <row r="2621" spans="1:23" x14ac:dyDescent="0.3">
      <c r="A2621" t="s">
        <v>1065</v>
      </c>
      <c r="B2621">
        <v>37</v>
      </c>
      <c r="C2621">
        <v>91</v>
      </c>
      <c r="D2621">
        <v>17292381</v>
      </c>
      <c r="E2621" t="s">
        <v>48</v>
      </c>
      <c r="F2621" t="s">
        <v>56</v>
      </c>
      <c r="G2621" t="s">
        <v>49</v>
      </c>
      <c r="L2621" t="s">
        <v>3826</v>
      </c>
      <c r="M2621">
        <v>5794</v>
      </c>
      <c r="N2621">
        <v>69</v>
      </c>
      <c r="O2621" t="s">
        <v>29</v>
      </c>
      <c r="P2621" t="s">
        <v>30</v>
      </c>
      <c r="Q2621" t="s">
        <v>52</v>
      </c>
      <c r="R2621">
        <v>12000000</v>
      </c>
      <c r="S2621">
        <v>2001</v>
      </c>
      <c r="T2621">
        <v>5.3</v>
      </c>
      <c r="U2621">
        <v>1.5</v>
      </c>
      <c r="V2621">
        <v>5292381</v>
      </c>
      <c r="W2621" t="s">
        <v>21</v>
      </c>
    </row>
    <row r="2622" spans="1:23" x14ac:dyDescent="0.3">
      <c r="A2622" t="s">
        <v>2224</v>
      </c>
      <c r="B2622">
        <v>325</v>
      </c>
      <c r="C2622">
        <v>94</v>
      </c>
      <c r="D2622">
        <v>16300302</v>
      </c>
      <c r="E2622" t="s">
        <v>48</v>
      </c>
      <c r="F2622" t="s">
        <v>55</v>
      </c>
      <c r="L2622" t="s">
        <v>3827</v>
      </c>
      <c r="M2622">
        <v>64682</v>
      </c>
      <c r="N2622">
        <v>203</v>
      </c>
      <c r="O2622" t="s">
        <v>29</v>
      </c>
      <c r="P2622" t="s">
        <v>30</v>
      </c>
      <c r="Q2622" t="s">
        <v>213</v>
      </c>
      <c r="R2622">
        <v>12000000</v>
      </c>
      <c r="S2622">
        <v>2011</v>
      </c>
      <c r="T2622">
        <v>6.3</v>
      </c>
      <c r="U2622">
        <v>1.6</v>
      </c>
      <c r="V2622">
        <v>4300302</v>
      </c>
      <c r="W2622" t="s">
        <v>21</v>
      </c>
    </row>
    <row r="2623" spans="1:23" x14ac:dyDescent="0.3">
      <c r="A2623" t="s">
        <v>1227</v>
      </c>
      <c r="B2623">
        <v>170</v>
      </c>
      <c r="C2623">
        <v>93</v>
      </c>
      <c r="D2623">
        <v>27829874</v>
      </c>
      <c r="E2623" t="s">
        <v>24</v>
      </c>
      <c r="F2623" t="s">
        <v>56</v>
      </c>
      <c r="G2623" t="s">
        <v>35</v>
      </c>
      <c r="L2623" t="s">
        <v>3828</v>
      </c>
      <c r="M2623">
        <v>196422</v>
      </c>
      <c r="N2623">
        <v>444</v>
      </c>
      <c r="O2623" t="s">
        <v>29</v>
      </c>
      <c r="P2623" t="s">
        <v>30</v>
      </c>
      <c r="Q2623" t="s">
        <v>213</v>
      </c>
      <c r="R2623">
        <v>12000000</v>
      </c>
      <c r="S2623">
        <v>2006</v>
      </c>
      <c r="T2623">
        <v>7</v>
      </c>
      <c r="U2623">
        <v>1.6</v>
      </c>
      <c r="V2623">
        <v>15829874</v>
      </c>
      <c r="W2623" t="s">
        <v>21</v>
      </c>
    </row>
    <row r="2624" spans="1:23" x14ac:dyDescent="0.3">
      <c r="A2624" t="s">
        <v>1490</v>
      </c>
      <c r="B2624">
        <v>24</v>
      </c>
      <c r="C2624">
        <v>100</v>
      </c>
      <c r="D2624">
        <v>12902790</v>
      </c>
      <c r="E2624" t="s">
        <v>48</v>
      </c>
      <c r="F2624" t="s">
        <v>55</v>
      </c>
      <c r="G2624" t="s">
        <v>44</v>
      </c>
      <c r="L2624" t="s">
        <v>3829</v>
      </c>
      <c r="M2624">
        <v>4052</v>
      </c>
      <c r="N2624">
        <v>88</v>
      </c>
      <c r="O2624" t="s">
        <v>29</v>
      </c>
      <c r="P2624" t="s">
        <v>30</v>
      </c>
      <c r="Q2624" t="s">
        <v>213</v>
      </c>
      <c r="R2624">
        <v>12000000</v>
      </c>
      <c r="S2624">
        <v>1998</v>
      </c>
      <c r="T2624">
        <v>6.6</v>
      </c>
      <c r="U2624">
        <v>1.7</v>
      </c>
      <c r="V2624">
        <v>902790</v>
      </c>
      <c r="W2624" t="s">
        <v>21</v>
      </c>
    </row>
    <row r="2625" spans="1:23" x14ac:dyDescent="0.3">
      <c r="A2625" t="s">
        <v>227</v>
      </c>
      <c r="B2625">
        <v>96</v>
      </c>
      <c r="C2625">
        <v>293</v>
      </c>
      <c r="D2625">
        <v>11433134</v>
      </c>
      <c r="E2625" t="s">
        <v>25</v>
      </c>
      <c r="F2625" t="s">
        <v>55</v>
      </c>
      <c r="G2625" t="s">
        <v>35</v>
      </c>
      <c r="H2625" t="s">
        <v>58</v>
      </c>
      <c r="L2625" t="s">
        <v>3830</v>
      </c>
      <c r="M2625">
        <v>168203</v>
      </c>
      <c r="N2625">
        <v>426</v>
      </c>
      <c r="O2625" t="s">
        <v>3104</v>
      </c>
      <c r="P2625" t="s">
        <v>3831</v>
      </c>
      <c r="Q2625" t="s">
        <v>213</v>
      </c>
      <c r="R2625">
        <v>14000000</v>
      </c>
      <c r="S2625">
        <v>1981</v>
      </c>
      <c r="T2625">
        <v>8.4</v>
      </c>
      <c r="U2625">
        <v>4.9000000000000004</v>
      </c>
      <c r="V2625">
        <v>-2566866</v>
      </c>
      <c r="W2625" t="s">
        <v>38</v>
      </c>
    </row>
    <row r="2626" spans="1:23" x14ac:dyDescent="0.3">
      <c r="A2626" t="s">
        <v>3832</v>
      </c>
      <c r="B2626">
        <v>53</v>
      </c>
      <c r="C2626">
        <v>93</v>
      </c>
      <c r="D2626">
        <v>10198766</v>
      </c>
      <c r="E2626" t="s">
        <v>48</v>
      </c>
      <c r="L2626" t="s">
        <v>3833</v>
      </c>
      <c r="M2626">
        <v>12007</v>
      </c>
      <c r="N2626">
        <v>105</v>
      </c>
      <c r="O2626" t="s">
        <v>29</v>
      </c>
      <c r="P2626" t="s">
        <v>30</v>
      </c>
      <c r="Q2626" t="s">
        <v>213</v>
      </c>
      <c r="R2626">
        <v>12000000</v>
      </c>
      <c r="S2626">
        <v>2002</v>
      </c>
      <c r="T2626">
        <v>5.4</v>
      </c>
      <c r="U2626">
        <v>1.6</v>
      </c>
      <c r="V2626">
        <v>-1801234</v>
      </c>
      <c r="W2626" t="s">
        <v>38</v>
      </c>
    </row>
    <row r="2627" spans="1:23" x14ac:dyDescent="0.3">
      <c r="A2627" t="s">
        <v>1567</v>
      </c>
      <c r="B2627">
        <v>274</v>
      </c>
      <c r="C2627">
        <v>123</v>
      </c>
      <c r="D2627">
        <v>15294553</v>
      </c>
      <c r="E2627" t="s">
        <v>55</v>
      </c>
      <c r="F2627" t="s">
        <v>26</v>
      </c>
      <c r="G2627" t="s">
        <v>44</v>
      </c>
      <c r="L2627" t="s">
        <v>3834</v>
      </c>
      <c r="M2627">
        <v>202341</v>
      </c>
      <c r="N2627">
        <v>391</v>
      </c>
      <c r="O2627" t="s">
        <v>29</v>
      </c>
      <c r="P2627" t="s">
        <v>37</v>
      </c>
      <c r="Q2627" t="s">
        <v>213</v>
      </c>
      <c r="R2627">
        <v>12000000</v>
      </c>
      <c r="S2627">
        <v>2013</v>
      </c>
      <c r="T2627">
        <v>7.8</v>
      </c>
      <c r="U2627">
        <v>2</v>
      </c>
      <c r="V2627">
        <v>3294553</v>
      </c>
      <c r="W2627" t="s">
        <v>21</v>
      </c>
    </row>
    <row r="2628" spans="1:23" x14ac:dyDescent="0.3">
      <c r="A2628" t="s">
        <v>552</v>
      </c>
      <c r="B2628">
        <v>248</v>
      </c>
      <c r="C2628">
        <v>119</v>
      </c>
      <c r="D2628">
        <v>11041228</v>
      </c>
      <c r="E2628" t="s">
        <v>24</v>
      </c>
      <c r="F2628" t="s">
        <v>25</v>
      </c>
      <c r="G2628" t="s">
        <v>55</v>
      </c>
      <c r="H2628" t="s">
        <v>44</v>
      </c>
      <c r="L2628" t="s">
        <v>3835</v>
      </c>
      <c r="M2628">
        <v>92295</v>
      </c>
      <c r="N2628">
        <v>420</v>
      </c>
      <c r="O2628" t="s">
        <v>554</v>
      </c>
      <c r="P2628" t="s">
        <v>278</v>
      </c>
      <c r="Q2628" t="s">
        <v>31</v>
      </c>
      <c r="R2628">
        <v>100000000</v>
      </c>
      <c r="S2628">
        <v>2004</v>
      </c>
      <c r="T2628">
        <v>7.6</v>
      </c>
      <c r="U2628">
        <v>2</v>
      </c>
      <c r="V2628">
        <v>-88958772</v>
      </c>
      <c r="W2628" t="s">
        <v>38</v>
      </c>
    </row>
    <row r="2629" spans="1:23" x14ac:dyDescent="0.3">
      <c r="A2629" t="s">
        <v>3836</v>
      </c>
      <c r="B2629">
        <v>288</v>
      </c>
      <c r="C2629">
        <v>107</v>
      </c>
      <c r="D2629">
        <v>7918283</v>
      </c>
      <c r="E2629" t="s">
        <v>55</v>
      </c>
      <c r="F2629" t="s">
        <v>35</v>
      </c>
      <c r="L2629" t="s">
        <v>3837</v>
      </c>
      <c r="M2629">
        <v>41574</v>
      </c>
      <c r="N2629">
        <v>145</v>
      </c>
      <c r="O2629" t="s">
        <v>29</v>
      </c>
      <c r="P2629" t="s">
        <v>30</v>
      </c>
      <c r="Q2629" t="s">
        <v>213</v>
      </c>
      <c r="R2629">
        <v>12000000</v>
      </c>
      <c r="S2629">
        <v>2012</v>
      </c>
      <c r="T2629">
        <v>6.6</v>
      </c>
      <c r="U2629">
        <v>1.8</v>
      </c>
      <c r="V2629">
        <v>-4081717</v>
      </c>
      <c r="W2629" t="s">
        <v>38</v>
      </c>
    </row>
    <row r="2630" spans="1:23" x14ac:dyDescent="0.3">
      <c r="A2630" t="s">
        <v>3838</v>
      </c>
      <c r="B2630">
        <v>177</v>
      </c>
      <c r="C2630">
        <v>106</v>
      </c>
      <c r="D2630">
        <v>22331028</v>
      </c>
      <c r="E2630" t="s">
        <v>27</v>
      </c>
      <c r="F2630" t="s">
        <v>35</v>
      </c>
      <c r="L2630" t="s">
        <v>3839</v>
      </c>
      <c r="M2630">
        <v>57349</v>
      </c>
      <c r="N2630">
        <v>177</v>
      </c>
      <c r="O2630" t="s">
        <v>29</v>
      </c>
      <c r="P2630" t="s">
        <v>30</v>
      </c>
      <c r="Q2630" t="s">
        <v>31</v>
      </c>
      <c r="R2630">
        <v>12000000</v>
      </c>
      <c r="S2630">
        <v>2015</v>
      </c>
      <c r="T2630">
        <v>6.4</v>
      </c>
      <c r="U2630">
        <v>1.8</v>
      </c>
      <c r="V2630">
        <v>10331028</v>
      </c>
      <c r="W2630" t="s">
        <v>21</v>
      </c>
    </row>
    <row r="2631" spans="1:23" x14ac:dyDescent="0.3">
      <c r="A2631" t="s">
        <v>3840</v>
      </c>
      <c r="B2631">
        <v>81</v>
      </c>
      <c r="C2631">
        <v>109</v>
      </c>
      <c r="D2631">
        <v>8134217</v>
      </c>
      <c r="E2631" t="s">
        <v>242</v>
      </c>
      <c r="F2631" t="s">
        <v>55</v>
      </c>
      <c r="G2631" t="s">
        <v>59</v>
      </c>
      <c r="L2631" t="s">
        <v>3841</v>
      </c>
      <c r="M2631">
        <v>15412</v>
      </c>
      <c r="N2631">
        <v>90</v>
      </c>
      <c r="O2631" t="s">
        <v>29</v>
      </c>
      <c r="P2631" t="s">
        <v>30</v>
      </c>
      <c r="Q2631" t="s">
        <v>213</v>
      </c>
      <c r="R2631">
        <v>12000000</v>
      </c>
      <c r="S2631">
        <v>2008</v>
      </c>
      <c r="T2631">
        <v>7</v>
      </c>
      <c r="U2631">
        <v>1.8</v>
      </c>
      <c r="V2631">
        <v>-3865783</v>
      </c>
      <c r="W2631" t="s">
        <v>38</v>
      </c>
    </row>
    <row r="2632" spans="1:23" x14ac:dyDescent="0.3">
      <c r="A2632" t="s">
        <v>3842</v>
      </c>
      <c r="B2632">
        <v>29</v>
      </c>
      <c r="C2632">
        <v>81</v>
      </c>
      <c r="D2632">
        <v>6982680</v>
      </c>
      <c r="E2632" t="s">
        <v>48</v>
      </c>
      <c r="F2632" t="s">
        <v>56</v>
      </c>
      <c r="L2632" t="s">
        <v>3843</v>
      </c>
      <c r="M2632">
        <v>6965</v>
      </c>
      <c r="N2632">
        <v>69</v>
      </c>
      <c r="O2632" t="s">
        <v>29</v>
      </c>
      <c r="P2632" t="s">
        <v>30</v>
      </c>
      <c r="Q2632" t="s">
        <v>31</v>
      </c>
      <c r="R2632">
        <v>10000000</v>
      </c>
      <c r="S2632">
        <v>2000</v>
      </c>
      <c r="T2632">
        <v>5.7</v>
      </c>
      <c r="U2632">
        <v>1.4</v>
      </c>
      <c r="V2632">
        <v>-3017320</v>
      </c>
      <c r="W2632" t="s">
        <v>38</v>
      </c>
    </row>
    <row r="2633" spans="1:23" x14ac:dyDescent="0.3">
      <c r="A2633" t="s">
        <v>3844</v>
      </c>
      <c r="B2633">
        <v>58</v>
      </c>
      <c r="C2633">
        <v>95</v>
      </c>
      <c r="D2633">
        <v>6739141</v>
      </c>
      <c r="E2633" t="s">
        <v>24</v>
      </c>
      <c r="F2633" t="s">
        <v>56</v>
      </c>
      <c r="G2633" t="s">
        <v>27</v>
      </c>
      <c r="H2633" t="s">
        <v>35</v>
      </c>
      <c r="L2633" t="s">
        <v>3845</v>
      </c>
      <c r="M2633">
        <v>23383</v>
      </c>
      <c r="N2633">
        <v>68</v>
      </c>
      <c r="O2633" t="s">
        <v>29</v>
      </c>
      <c r="P2633" t="s">
        <v>143</v>
      </c>
      <c r="Q2633" t="s">
        <v>213</v>
      </c>
      <c r="R2633">
        <v>8000000</v>
      </c>
      <c r="S2633">
        <v>1992</v>
      </c>
      <c r="T2633">
        <v>5.9</v>
      </c>
      <c r="U2633">
        <v>1.6</v>
      </c>
      <c r="V2633">
        <v>-1260859</v>
      </c>
      <c r="W2633" t="s">
        <v>38</v>
      </c>
    </row>
    <row r="2634" spans="1:23" x14ac:dyDescent="0.3">
      <c r="A2634" t="s">
        <v>3846</v>
      </c>
      <c r="B2634">
        <v>144</v>
      </c>
      <c r="C2634">
        <v>86</v>
      </c>
      <c r="D2634">
        <v>5542025</v>
      </c>
      <c r="E2634" t="s">
        <v>48</v>
      </c>
      <c r="L2634" t="s">
        <v>3847</v>
      </c>
      <c r="M2634">
        <v>12197</v>
      </c>
      <c r="N2634">
        <v>150</v>
      </c>
      <c r="O2634" t="s">
        <v>29</v>
      </c>
      <c r="P2634" t="s">
        <v>30</v>
      </c>
      <c r="Q2634" t="s">
        <v>31</v>
      </c>
      <c r="R2634">
        <v>12000000</v>
      </c>
      <c r="S2634">
        <v>2006</v>
      </c>
      <c r="T2634">
        <v>6.3</v>
      </c>
      <c r="U2634">
        <v>1.4</v>
      </c>
      <c r="V2634">
        <v>-6457975</v>
      </c>
      <c r="W2634" t="s">
        <v>38</v>
      </c>
    </row>
    <row r="2635" spans="1:23" x14ac:dyDescent="0.3">
      <c r="A2635" t="s">
        <v>2246</v>
      </c>
      <c r="B2635">
        <v>114</v>
      </c>
      <c r="C2635">
        <v>113</v>
      </c>
      <c r="D2635">
        <v>5032496</v>
      </c>
      <c r="E2635" t="s">
        <v>48</v>
      </c>
      <c r="F2635" t="s">
        <v>55</v>
      </c>
      <c r="L2635" t="s">
        <v>3848</v>
      </c>
      <c r="M2635">
        <v>20576</v>
      </c>
      <c r="N2635">
        <v>161</v>
      </c>
      <c r="O2635" t="s">
        <v>29</v>
      </c>
      <c r="P2635" t="s">
        <v>30</v>
      </c>
      <c r="Q2635" t="s">
        <v>213</v>
      </c>
      <c r="R2635">
        <v>12000000</v>
      </c>
      <c r="S2635">
        <v>1998</v>
      </c>
      <c r="T2635">
        <v>6.3</v>
      </c>
      <c r="U2635">
        <v>1.9</v>
      </c>
      <c r="V2635">
        <v>-6967504</v>
      </c>
      <c r="W2635" t="s">
        <v>38</v>
      </c>
    </row>
    <row r="2636" spans="1:23" x14ac:dyDescent="0.3">
      <c r="A2636" t="s">
        <v>1092</v>
      </c>
      <c r="B2636">
        <v>132</v>
      </c>
      <c r="C2636">
        <v>122</v>
      </c>
      <c r="D2636">
        <v>6754898</v>
      </c>
      <c r="E2636" t="s">
        <v>48</v>
      </c>
      <c r="F2636" t="s">
        <v>55</v>
      </c>
      <c r="L2636" t="s">
        <v>3849</v>
      </c>
      <c r="M2636">
        <v>20000</v>
      </c>
      <c r="N2636">
        <v>188</v>
      </c>
      <c r="O2636" t="s">
        <v>29</v>
      </c>
      <c r="P2636" t="s">
        <v>30</v>
      </c>
      <c r="Q2636" t="s">
        <v>213</v>
      </c>
      <c r="R2636">
        <v>12000000</v>
      </c>
      <c r="S2636">
        <v>2006</v>
      </c>
      <c r="T2636">
        <v>6.2</v>
      </c>
      <c r="U2636">
        <v>2</v>
      </c>
      <c r="V2636">
        <v>-5245102</v>
      </c>
      <c r="W2636" t="s">
        <v>38</v>
      </c>
    </row>
    <row r="2637" spans="1:23" x14ac:dyDescent="0.3">
      <c r="A2637" t="s">
        <v>3341</v>
      </c>
      <c r="B2637">
        <v>60</v>
      </c>
      <c r="C2637">
        <v>90</v>
      </c>
      <c r="D2637">
        <v>4922166</v>
      </c>
      <c r="E2637" t="s">
        <v>48</v>
      </c>
      <c r="F2637" t="s">
        <v>50</v>
      </c>
      <c r="G2637" t="s">
        <v>44</v>
      </c>
      <c r="L2637" t="s">
        <v>3850</v>
      </c>
      <c r="M2637">
        <v>23606</v>
      </c>
      <c r="N2637">
        <v>304</v>
      </c>
      <c r="O2637" t="s">
        <v>29</v>
      </c>
      <c r="P2637" t="s">
        <v>30</v>
      </c>
      <c r="Q2637" t="s">
        <v>52</v>
      </c>
      <c r="R2637">
        <v>12000000</v>
      </c>
      <c r="S2637">
        <v>2003</v>
      </c>
      <c r="T2637">
        <v>2.1</v>
      </c>
      <c r="U2637">
        <v>1.5</v>
      </c>
      <c r="V2637">
        <v>-7077834</v>
      </c>
      <c r="W2637" t="s">
        <v>38</v>
      </c>
    </row>
    <row r="2638" spans="1:23" x14ac:dyDescent="0.3">
      <c r="A2638" t="s">
        <v>1375</v>
      </c>
      <c r="B2638">
        <v>30</v>
      </c>
      <c r="C2638">
        <v>108</v>
      </c>
      <c r="D2638">
        <v>4903000</v>
      </c>
      <c r="E2638" t="s">
        <v>48</v>
      </c>
      <c r="F2638" t="s">
        <v>55</v>
      </c>
      <c r="L2638" t="s">
        <v>3851</v>
      </c>
      <c r="M2638">
        <v>4961</v>
      </c>
      <c r="N2638">
        <v>33</v>
      </c>
      <c r="O2638" t="s">
        <v>29</v>
      </c>
      <c r="P2638" t="s">
        <v>30</v>
      </c>
      <c r="Q2638" t="s">
        <v>213</v>
      </c>
      <c r="R2638">
        <v>12000000</v>
      </c>
      <c r="S2638">
        <v>1996</v>
      </c>
      <c r="T2638">
        <v>5</v>
      </c>
      <c r="U2638">
        <v>1.8</v>
      </c>
      <c r="V2638">
        <v>-7097000</v>
      </c>
      <c r="W2638" t="s">
        <v>38</v>
      </c>
    </row>
    <row r="2639" spans="1:23" x14ac:dyDescent="0.3">
      <c r="A2639" t="s">
        <v>3852</v>
      </c>
      <c r="B2639">
        <v>138</v>
      </c>
      <c r="C2639">
        <v>113</v>
      </c>
      <c r="D2639">
        <v>4717455</v>
      </c>
      <c r="E2639" t="s">
        <v>60</v>
      </c>
      <c r="F2639" t="s">
        <v>35</v>
      </c>
      <c r="L2639" t="s">
        <v>3853</v>
      </c>
      <c r="M2639">
        <v>18632</v>
      </c>
      <c r="N2639">
        <v>354</v>
      </c>
      <c r="O2639" t="s">
        <v>29</v>
      </c>
      <c r="P2639" t="s">
        <v>143</v>
      </c>
      <c r="Q2639" t="s">
        <v>213</v>
      </c>
      <c r="R2639">
        <v>12000000</v>
      </c>
      <c r="S2639">
        <v>2003</v>
      </c>
      <c r="T2639">
        <v>5.3</v>
      </c>
      <c r="U2639">
        <v>1.9</v>
      </c>
      <c r="V2639">
        <v>-7282545</v>
      </c>
      <c r="W2639" t="s">
        <v>38</v>
      </c>
    </row>
    <row r="2640" spans="1:23" x14ac:dyDescent="0.3">
      <c r="A2640" t="s">
        <v>2432</v>
      </c>
      <c r="B2640">
        <v>190</v>
      </c>
      <c r="C2640">
        <v>110</v>
      </c>
      <c r="D2640">
        <v>3148482</v>
      </c>
      <c r="E2640" t="s">
        <v>55</v>
      </c>
      <c r="F2640" t="s">
        <v>44</v>
      </c>
      <c r="L2640" t="s">
        <v>3854</v>
      </c>
      <c r="M2640">
        <v>29613</v>
      </c>
      <c r="N2640">
        <v>98</v>
      </c>
      <c r="O2640" t="s">
        <v>29</v>
      </c>
      <c r="P2640" t="s">
        <v>30</v>
      </c>
      <c r="Q2640" t="s">
        <v>213</v>
      </c>
      <c r="R2640">
        <v>12000000</v>
      </c>
      <c r="S2640">
        <v>2008</v>
      </c>
      <c r="T2640">
        <v>7.1</v>
      </c>
      <c r="U2640">
        <v>1.8</v>
      </c>
      <c r="V2640">
        <v>-8851518</v>
      </c>
      <c r="W2640" t="s">
        <v>38</v>
      </c>
    </row>
    <row r="2641" spans="1:23" x14ac:dyDescent="0.3">
      <c r="A2641" t="s">
        <v>3855</v>
      </c>
      <c r="B2641">
        <v>61</v>
      </c>
      <c r="C2641">
        <v>109</v>
      </c>
      <c r="D2641">
        <v>2326407</v>
      </c>
      <c r="E2641" t="s">
        <v>55</v>
      </c>
      <c r="L2641" t="s">
        <v>3856</v>
      </c>
      <c r="M2641">
        <v>5016</v>
      </c>
      <c r="N2641">
        <v>99</v>
      </c>
      <c r="O2641" t="s">
        <v>29</v>
      </c>
      <c r="P2641" t="s">
        <v>37</v>
      </c>
      <c r="Q2641" t="s">
        <v>213</v>
      </c>
      <c r="R2641">
        <v>12000000</v>
      </c>
      <c r="S2641">
        <v>2001</v>
      </c>
      <c r="T2641">
        <v>7</v>
      </c>
      <c r="U2641">
        <v>1.8</v>
      </c>
      <c r="V2641">
        <v>-9673593</v>
      </c>
      <c r="W2641" t="s">
        <v>38</v>
      </c>
    </row>
    <row r="2642" spans="1:23" x14ac:dyDescent="0.3">
      <c r="A2642" t="s">
        <v>3857</v>
      </c>
      <c r="B2642">
        <v>131</v>
      </c>
      <c r="C2642">
        <v>101</v>
      </c>
      <c r="D2642">
        <v>2060953</v>
      </c>
      <c r="E2642" t="s">
        <v>26</v>
      </c>
      <c r="F2642" t="s">
        <v>57</v>
      </c>
      <c r="G2642" t="s">
        <v>35</v>
      </c>
      <c r="L2642" t="s">
        <v>3858</v>
      </c>
      <c r="M2642">
        <v>29990</v>
      </c>
      <c r="N2642">
        <v>316</v>
      </c>
      <c r="O2642" t="s">
        <v>29</v>
      </c>
      <c r="P2642" t="s">
        <v>1511</v>
      </c>
      <c r="Q2642" t="s">
        <v>213</v>
      </c>
      <c r="R2642">
        <v>12000000</v>
      </c>
      <c r="S2642">
        <v>1999</v>
      </c>
      <c r="T2642">
        <v>7.1</v>
      </c>
      <c r="U2642">
        <v>1.7</v>
      </c>
      <c r="V2642">
        <v>-9939047</v>
      </c>
      <c r="W2642" t="s">
        <v>38</v>
      </c>
    </row>
    <row r="2643" spans="1:23" x14ac:dyDescent="0.3">
      <c r="A2643" t="s">
        <v>3859</v>
      </c>
      <c r="B2643">
        <v>146</v>
      </c>
      <c r="C2643">
        <v>97</v>
      </c>
      <c r="D2643">
        <v>3950294</v>
      </c>
      <c r="E2643" t="s">
        <v>48</v>
      </c>
      <c r="F2643" t="s">
        <v>55</v>
      </c>
      <c r="G2643" t="s">
        <v>44</v>
      </c>
      <c r="L2643" t="s">
        <v>3860</v>
      </c>
      <c r="M2643">
        <v>56654</v>
      </c>
      <c r="N2643">
        <v>124</v>
      </c>
      <c r="O2643" t="s">
        <v>29</v>
      </c>
      <c r="P2643" t="s">
        <v>30</v>
      </c>
      <c r="Q2643" t="s">
        <v>213</v>
      </c>
      <c r="R2643">
        <v>12000000</v>
      </c>
      <c r="S2643">
        <v>2007</v>
      </c>
      <c r="T2643">
        <v>7</v>
      </c>
      <c r="U2643">
        <v>1.6</v>
      </c>
      <c r="V2643">
        <v>-8049706</v>
      </c>
      <c r="W2643" t="s">
        <v>38</v>
      </c>
    </row>
    <row r="2644" spans="1:23" x14ac:dyDescent="0.3">
      <c r="A2644" t="s">
        <v>3861</v>
      </c>
      <c r="B2644">
        <v>280</v>
      </c>
      <c r="C2644">
        <v>172</v>
      </c>
      <c r="D2644">
        <v>2835886</v>
      </c>
      <c r="E2644" t="s">
        <v>55</v>
      </c>
      <c r="L2644" t="s">
        <v>3862</v>
      </c>
      <c r="M2644">
        <v>55516</v>
      </c>
      <c r="N2644">
        <v>124</v>
      </c>
      <c r="O2644" t="s">
        <v>2648</v>
      </c>
      <c r="P2644" t="s">
        <v>2365</v>
      </c>
      <c r="Q2644" t="s">
        <v>2708</v>
      </c>
      <c r="R2644">
        <v>9200000</v>
      </c>
      <c r="S2644">
        <v>2013</v>
      </c>
      <c r="T2644">
        <v>7.7</v>
      </c>
      <c r="U2644">
        <v>2.9</v>
      </c>
      <c r="V2644">
        <v>-6364114</v>
      </c>
      <c r="W2644" t="s">
        <v>38</v>
      </c>
    </row>
    <row r="2645" spans="1:23" x14ac:dyDescent="0.3">
      <c r="A2645" t="s">
        <v>3863</v>
      </c>
      <c r="B2645">
        <v>78</v>
      </c>
      <c r="C2645">
        <v>104</v>
      </c>
      <c r="D2645">
        <v>1779284</v>
      </c>
      <c r="E2645" t="s">
        <v>48</v>
      </c>
      <c r="F2645" t="s">
        <v>55</v>
      </c>
      <c r="L2645" t="s">
        <v>3864</v>
      </c>
      <c r="M2645">
        <v>12047</v>
      </c>
      <c r="N2645">
        <v>122</v>
      </c>
      <c r="O2645" t="s">
        <v>29</v>
      </c>
      <c r="P2645" t="s">
        <v>30</v>
      </c>
      <c r="Q2645" t="s">
        <v>213</v>
      </c>
      <c r="R2645">
        <v>12000000</v>
      </c>
      <c r="S2645">
        <v>2002</v>
      </c>
      <c r="T2645">
        <v>7.1</v>
      </c>
      <c r="U2645">
        <v>1.7</v>
      </c>
      <c r="V2645">
        <v>-10220716</v>
      </c>
      <c r="W2645" t="s">
        <v>38</v>
      </c>
    </row>
    <row r="2646" spans="1:23" x14ac:dyDescent="0.3">
      <c r="A2646" t="s">
        <v>3865</v>
      </c>
      <c r="B2646">
        <v>469</v>
      </c>
      <c r="C2646">
        <v>99</v>
      </c>
      <c r="D2646">
        <v>1702277</v>
      </c>
      <c r="E2646" t="s">
        <v>55</v>
      </c>
      <c r="F2646" t="s">
        <v>35</v>
      </c>
      <c r="L2646" t="s">
        <v>3866</v>
      </c>
      <c r="M2646">
        <v>84620</v>
      </c>
      <c r="N2646">
        <v>235</v>
      </c>
      <c r="O2646" t="s">
        <v>29</v>
      </c>
      <c r="P2646" t="s">
        <v>37</v>
      </c>
      <c r="Q2646" t="s">
        <v>213</v>
      </c>
      <c r="R2646">
        <v>12000000</v>
      </c>
      <c r="S2646">
        <v>2013</v>
      </c>
      <c r="T2646">
        <v>6.8</v>
      </c>
      <c r="U2646">
        <v>1.6</v>
      </c>
      <c r="V2646">
        <v>-10297723</v>
      </c>
      <c r="W2646" t="s">
        <v>38</v>
      </c>
    </row>
    <row r="2647" spans="1:23" x14ac:dyDescent="0.3">
      <c r="A2647" t="s">
        <v>1894</v>
      </c>
      <c r="B2647">
        <v>194</v>
      </c>
      <c r="C2647">
        <v>129</v>
      </c>
      <c r="D2647">
        <v>261481</v>
      </c>
      <c r="E2647" t="s">
        <v>55</v>
      </c>
      <c r="F2647" t="s">
        <v>44</v>
      </c>
      <c r="G2647" t="s">
        <v>27</v>
      </c>
      <c r="L2647">
        <v>2046</v>
      </c>
      <c r="M2647">
        <v>41496</v>
      </c>
      <c r="N2647">
        <v>210</v>
      </c>
      <c r="O2647" t="s">
        <v>1966</v>
      </c>
      <c r="P2647" t="s">
        <v>1047</v>
      </c>
      <c r="Q2647" t="s">
        <v>213</v>
      </c>
      <c r="R2647">
        <v>12000000</v>
      </c>
      <c r="S2647">
        <v>2004</v>
      </c>
      <c r="T2647">
        <v>7.5</v>
      </c>
      <c r="U2647">
        <v>2.2000000000000002</v>
      </c>
      <c r="V2647">
        <v>-11738519</v>
      </c>
      <c r="W2647" t="s">
        <v>38</v>
      </c>
    </row>
    <row r="2648" spans="1:23" x14ac:dyDescent="0.3">
      <c r="A2648" t="s">
        <v>3867</v>
      </c>
      <c r="B2648">
        <v>121</v>
      </c>
      <c r="C2648">
        <v>91</v>
      </c>
      <c r="D2648">
        <v>1506998</v>
      </c>
      <c r="E2648" t="s">
        <v>56</v>
      </c>
      <c r="F2648" t="s">
        <v>55</v>
      </c>
      <c r="G2648" t="s">
        <v>44</v>
      </c>
      <c r="L2648" t="s">
        <v>3868</v>
      </c>
      <c r="M2648">
        <v>8014</v>
      </c>
      <c r="N2648">
        <v>50</v>
      </c>
      <c r="O2648" t="s">
        <v>29</v>
      </c>
      <c r="P2648" t="s">
        <v>30</v>
      </c>
      <c r="Q2648" t="s">
        <v>31</v>
      </c>
      <c r="R2648">
        <v>12000000</v>
      </c>
      <c r="S2648">
        <v>2007</v>
      </c>
      <c r="T2648">
        <v>6.3</v>
      </c>
      <c r="U2648">
        <v>1.5</v>
      </c>
      <c r="V2648">
        <v>-10493002</v>
      </c>
      <c r="W2648" t="s">
        <v>38</v>
      </c>
    </row>
    <row r="2649" spans="1:23" x14ac:dyDescent="0.3">
      <c r="A2649" t="s">
        <v>3869</v>
      </c>
      <c r="B2649">
        <v>38</v>
      </c>
      <c r="C2649">
        <v>100</v>
      </c>
      <c r="D2649">
        <v>860002</v>
      </c>
      <c r="E2649" t="s">
        <v>25</v>
      </c>
      <c r="F2649" t="s">
        <v>55</v>
      </c>
      <c r="G2649" t="s">
        <v>49</v>
      </c>
      <c r="L2649" t="s">
        <v>3870</v>
      </c>
      <c r="M2649">
        <v>6454</v>
      </c>
      <c r="N2649">
        <v>43</v>
      </c>
      <c r="O2649" t="s">
        <v>29</v>
      </c>
      <c r="P2649" t="s">
        <v>30</v>
      </c>
      <c r="Q2649" t="s">
        <v>52</v>
      </c>
      <c r="R2649">
        <v>12000000</v>
      </c>
      <c r="S2649">
        <v>2005</v>
      </c>
      <c r="T2649">
        <v>7.3</v>
      </c>
      <c r="U2649">
        <v>1.7</v>
      </c>
      <c r="V2649">
        <v>-11139998</v>
      </c>
      <c r="W2649" t="s">
        <v>38</v>
      </c>
    </row>
    <row r="2650" spans="1:23" x14ac:dyDescent="0.3">
      <c r="A2650" t="s">
        <v>1367</v>
      </c>
      <c r="B2650">
        <v>123</v>
      </c>
      <c r="C2650">
        <v>111</v>
      </c>
      <c r="D2650">
        <v>548934</v>
      </c>
      <c r="E2650" t="s">
        <v>55</v>
      </c>
      <c r="F2650" t="s">
        <v>60</v>
      </c>
      <c r="G2650" t="s">
        <v>44</v>
      </c>
      <c r="L2650" t="s">
        <v>3871</v>
      </c>
      <c r="M2650">
        <v>16863</v>
      </c>
      <c r="N2650">
        <v>57</v>
      </c>
      <c r="O2650" t="s">
        <v>29</v>
      </c>
      <c r="P2650" t="s">
        <v>2161</v>
      </c>
      <c r="Q2650" t="s">
        <v>31</v>
      </c>
      <c r="R2650">
        <v>12000000</v>
      </c>
      <c r="S2650">
        <v>2009</v>
      </c>
      <c r="T2650">
        <v>6.8</v>
      </c>
      <c r="U2650">
        <v>1.8</v>
      </c>
      <c r="V2650">
        <v>-11451066</v>
      </c>
      <c r="W2650" t="s">
        <v>38</v>
      </c>
    </row>
    <row r="2651" spans="1:23" x14ac:dyDescent="0.3">
      <c r="A2651" t="s">
        <v>3872</v>
      </c>
      <c r="B2651">
        <v>81</v>
      </c>
      <c r="C2651">
        <v>114</v>
      </c>
      <c r="D2651">
        <v>447750</v>
      </c>
      <c r="E2651" t="s">
        <v>56</v>
      </c>
      <c r="F2651" t="s">
        <v>55</v>
      </c>
      <c r="G2651" t="s">
        <v>35</v>
      </c>
      <c r="L2651" t="s">
        <v>3873</v>
      </c>
      <c r="M2651">
        <v>18520</v>
      </c>
      <c r="N2651">
        <v>133</v>
      </c>
      <c r="O2651" t="s">
        <v>29</v>
      </c>
      <c r="P2651" t="s">
        <v>30</v>
      </c>
      <c r="Q2651" t="s">
        <v>213</v>
      </c>
      <c r="R2651">
        <v>10000000</v>
      </c>
      <c r="S2651">
        <v>2000</v>
      </c>
      <c r="T2651">
        <v>7.2</v>
      </c>
      <c r="U2651">
        <v>1.9</v>
      </c>
      <c r="V2651">
        <v>-9552250</v>
      </c>
      <c r="W2651" t="s">
        <v>38</v>
      </c>
    </row>
    <row r="2652" spans="1:23" x14ac:dyDescent="0.3">
      <c r="A2652" t="s">
        <v>101</v>
      </c>
      <c r="B2652">
        <v>72</v>
      </c>
      <c r="C2652">
        <v>86</v>
      </c>
      <c r="D2652">
        <v>333976</v>
      </c>
      <c r="E2652" t="s">
        <v>48</v>
      </c>
      <c r="F2652" t="s">
        <v>56</v>
      </c>
      <c r="L2652" t="s">
        <v>3874</v>
      </c>
      <c r="M2652">
        <v>12559</v>
      </c>
      <c r="N2652">
        <v>90</v>
      </c>
      <c r="O2652" t="s">
        <v>29</v>
      </c>
      <c r="P2652" t="s">
        <v>30</v>
      </c>
      <c r="Q2652" t="s">
        <v>213</v>
      </c>
      <c r="R2652">
        <v>12000000</v>
      </c>
      <c r="S2652">
        <v>2002</v>
      </c>
      <c r="T2652">
        <v>6.4</v>
      </c>
      <c r="U2652">
        <v>1.4</v>
      </c>
      <c r="V2652">
        <v>-11666024</v>
      </c>
      <c r="W2652" t="s">
        <v>38</v>
      </c>
    </row>
    <row r="2653" spans="1:23" x14ac:dyDescent="0.3">
      <c r="A2653" t="s">
        <v>2737</v>
      </c>
      <c r="B2653">
        <v>25</v>
      </c>
      <c r="C2653">
        <v>107</v>
      </c>
      <c r="D2653">
        <v>141853</v>
      </c>
      <c r="E2653" t="s">
        <v>48</v>
      </c>
      <c r="F2653" t="s">
        <v>55</v>
      </c>
      <c r="L2653" t="s">
        <v>3875</v>
      </c>
      <c r="M2653">
        <v>1427</v>
      </c>
      <c r="N2653">
        <v>12</v>
      </c>
      <c r="O2653" t="s">
        <v>29</v>
      </c>
      <c r="P2653" t="s">
        <v>143</v>
      </c>
      <c r="Q2653" t="s">
        <v>213</v>
      </c>
      <c r="R2653">
        <v>12000000</v>
      </c>
      <c r="S2653">
        <v>1997</v>
      </c>
      <c r="T2653">
        <v>6</v>
      </c>
      <c r="U2653">
        <v>1.8</v>
      </c>
      <c r="V2653">
        <v>-11858147</v>
      </c>
      <c r="W2653" t="s">
        <v>38</v>
      </c>
    </row>
    <row r="2654" spans="1:23" x14ac:dyDescent="0.3">
      <c r="A2654" t="s">
        <v>3311</v>
      </c>
      <c r="B2654">
        <v>78</v>
      </c>
      <c r="C2654">
        <v>90</v>
      </c>
      <c r="D2654">
        <v>303439</v>
      </c>
      <c r="E2654" t="s">
        <v>55</v>
      </c>
      <c r="F2654" t="s">
        <v>60</v>
      </c>
      <c r="G2654" t="s">
        <v>35</v>
      </c>
      <c r="L2654" t="s">
        <v>3876</v>
      </c>
      <c r="M2654">
        <v>12125</v>
      </c>
      <c r="N2654">
        <v>78</v>
      </c>
      <c r="O2654" t="s">
        <v>29</v>
      </c>
      <c r="P2654" t="s">
        <v>30</v>
      </c>
      <c r="Q2654" t="s">
        <v>213</v>
      </c>
      <c r="R2654">
        <v>8000000</v>
      </c>
      <c r="S2654">
        <v>2007</v>
      </c>
      <c r="T2654">
        <v>6.4</v>
      </c>
      <c r="U2654">
        <v>1.5</v>
      </c>
      <c r="V2654">
        <v>-7696561</v>
      </c>
      <c r="W2654" t="s">
        <v>38</v>
      </c>
    </row>
    <row r="2655" spans="1:23" x14ac:dyDescent="0.3">
      <c r="A2655" t="s">
        <v>3877</v>
      </c>
      <c r="B2655">
        <v>69</v>
      </c>
      <c r="C2655">
        <v>120</v>
      </c>
      <c r="D2655">
        <v>214202</v>
      </c>
      <c r="E2655" t="s">
        <v>56</v>
      </c>
      <c r="F2655" t="s">
        <v>55</v>
      </c>
      <c r="G2655" t="s">
        <v>35</v>
      </c>
      <c r="L2655" t="s">
        <v>3878</v>
      </c>
      <c r="M2655">
        <v>14831</v>
      </c>
      <c r="N2655">
        <v>75</v>
      </c>
      <c r="O2655" t="s">
        <v>29</v>
      </c>
      <c r="P2655" t="s">
        <v>244</v>
      </c>
      <c r="Q2655" t="s">
        <v>213</v>
      </c>
      <c r="R2655">
        <v>12000000</v>
      </c>
      <c r="S2655">
        <v>2007</v>
      </c>
      <c r="T2655">
        <v>7.5</v>
      </c>
      <c r="U2655">
        <v>2</v>
      </c>
      <c r="V2655">
        <v>-11785798</v>
      </c>
      <c r="W2655" t="s">
        <v>38</v>
      </c>
    </row>
    <row r="2656" spans="1:23" x14ac:dyDescent="0.3">
      <c r="A2656" t="s">
        <v>3879</v>
      </c>
      <c r="B2656">
        <v>73</v>
      </c>
      <c r="C2656">
        <v>134</v>
      </c>
      <c r="D2656">
        <v>195888</v>
      </c>
      <c r="E2656" t="s">
        <v>55</v>
      </c>
      <c r="F2656" t="s">
        <v>44</v>
      </c>
      <c r="G2656" t="s">
        <v>58</v>
      </c>
      <c r="L2656" t="s">
        <v>3880</v>
      </c>
      <c r="M2656">
        <v>5603</v>
      </c>
      <c r="N2656">
        <v>45</v>
      </c>
      <c r="O2656" t="s">
        <v>3881</v>
      </c>
      <c r="P2656" t="s">
        <v>2966</v>
      </c>
      <c r="Q2656" t="s">
        <v>213</v>
      </c>
      <c r="R2656">
        <v>2500000000</v>
      </c>
      <c r="S2656">
        <v>2005</v>
      </c>
      <c r="T2656">
        <v>7.1</v>
      </c>
      <c r="U2656">
        <v>2.2000000000000002</v>
      </c>
      <c r="V2656">
        <v>-2499804112</v>
      </c>
      <c r="W2656" t="s">
        <v>38</v>
      </c>
    </row>
    <row r="2657" spans="1:23" x14ac:dyDescent="0.3">
      <c r="A2657" t="s">
        <v>3882</v>
      </c>
      <c r="B2657">
        <v>42</v>
      </c>
      <c r="C2657">
        <v>110</v>
      </c>
      <c r="D2657">
        <v>175370</v>
      </c>
      <c r="E2657" t="s">
        <v>48</v>
      </c>
      <c r="L2657" t="s">
        <v>3883</v>
      </c>
      <c r="M2657">
        <v>6884</v>
      </c>
      <c r="N2657">
        <v>133</v>
      </c>
      <c r="O2657" t="s">
        <v>29</v>
      </c>
      <c r="P2657" t="s">
        <v>30</v>
      </c>
      <c r="Q2657" t="s">
        <v>213</v>
      </c>
      <c r="R2657">
        <v>12000000</v>
      </c>
      <c r="S2657">
        <v>1999</v>
      </c>
      <c r="T2657">
        <v>4.5999999999999996</v>
      </c>
      <c r="U2657">
        <v>1.8</v>
      </c>
      <c r="V2657">
        <v>-11824630</v>
      </c>
      <c r="W2657" t="s">
        <v>38</v>
      </c>
    </row>
    <row r="2658" spans="1:23" x14ac:dyDescent="0.3">
      <c r="A2658" t="s">
        <v>3884</v>
      </c>
      <c r="B2658">
        <v>149</v>
      </c>
      <c r="C2658">
        <v>132</v>
      </c>
      <c r="D2658">
        <v>119922</v>
      </c>
      <c r="E2658" t="s">
        <v>55</v>
      </c>
      <c r="F2658" t="s">
        <v>54</v>
      </c>
      <c r="G2658" t="s">
        <v>58</v>
      </c>
      <c r="L2658" t="s">
        <v>3885</v>
      </c>
      <c r="M2658">
        <v>8429</v>
      </c>
      <c r="N2658">
        <v>62</v>
      </c>
      <c r="O2658" t="s">
        <v>554</v>
      </c>
      <c r="P2658" t="s">
        <v>278</v>
      </c>
      <c r="Q2658" t="s">
        <v>213</v>
      </c>
      <c r="R2658">
        <v>12000000</v>
      </c>
      <c r="S2658">
        <v>2009</v>
      </c>
      <c r="T2658">
        <v>7.7</v>
      </c>
      <c r="U2658">
        <v>2.2000000000000002</v>
      </c>
      <c r="V2658">
        <v>-11880078</v>
      </c>
      <c r="W2658" t="s">
        <v>38</v>
      </c>
    </row>
    <row r="2659" spans="1:23" x14ac:dyDescent="0.3">
      <c r="A2659" t="s">
        <v>589</v>
      </c>
      <c r="B2659">
        <v>74</v>
      </c>
      <c r="C2659">
        <v>113</v>
      </c>
      <c r="D2659">
        <v>17149</v>
      </c>
      <c r="E2659" t="s">
        <v>24</v>
      </c>
      <c r="F2659" t="s">
        <v>55</v>
      </c>
      <c r="G2659" t="s">
        <v>58</v>
      </c>
      <c r="L2659" t="s">
        <v>3886</v>
      </c>
      <c r="M2659">
        <v>12128</v>
      </c>
      <c r="N2659">
        <v>61</v>
      </c>
      <c r="O2659" t="s">
        <v>29</v>
      </c>
      <c r="P2659" t="s">
        <v>3887</v>
      </c>
      <c r="Q2659" t="s">
        <v>213</v>
      </c>
      <c r="R2659">
        <v>20000000</v>
      </c>
      <c r="S2659">
        <v>2011</v>
      </c>
      <c r="T2659">
        <v>5.6</v>
      </c>
      <c r="U2659">
        <v>1.9</v>
      </c>
      <c r="V2659">
        <v>-19982851</v>
      </c>
      <c r="W2659" t="s">
        <v>38</v>
      </c>
    </row>
    <row r="2660" spans="1:23" x14ac:dyDescent="0.3">
      <c r="A2660" t="s">
        <v>3888</v>
      </c>
      <c r="B2660">
        <v>1</v>
      </c>
      <c r="C2660">
        <v>111</v>
      </c>
      <c r="D2660">
        <v>14616</v>
      </c>
      <c r="E2660" t="s">
        <v>55</v>
      </c>
      <c r="L2660" t="s">
        <v>3889</v>
      </c>
      <c r="M2660">
        <v>314</v>
      </c>
      <c r="N2660">
        <v>10</v>
      </c>
      <c r="O2660" t="s">
        <v>29</v>
      </c>
      <c r="P2660" t="s">
        <v>30</v>
      </c>
      <c r="Q2660" t="s">
        <v>213</v>
      </c>
      <c r="R2660">
        <v>12000000</v>
      </c>
      <c r="S2660">
        <v>2015</v>
      </c>
      <c r="T2660">
        <v>7.5</v>
      </c>
      <c r="U2660">
        <v>1.8</v>
      </c>
      <c r="V2660">
        <v>-11985384</v>
      </c>
      <c r="W2660" t="s">
        <v>38</v>
      </c>
    </row>
    <row r="2661" spans="1:23" x14ac:dyDescent="0.3">
      <c r="A2661" t="s">
        <v>385</v>
      </c>
      <c r="B2661">
        <v>151</v>
      </c>
      <c r="C2661">
        <v>104</v>
      </c>
      <c r="D2661">
        <v>30093107</v>
      </c>
      <c r="E2661" t="s">
        <v>48</v>
      </c>
      <c r="F2661" t="s">
        <v>56</v>
      </c>
      <c r="L2661" t="s">
        <v>3890</v>
      </c>
      <c r="M2661">
        <v>600996</v>
      </c>
      <c r="N2661">
        <v>726</v>
      </c>
      <c r="O2661" t="s">
        <v>29</v>
      </c>
      <c r="P2661" t="s">
        <v>37</v>
      </c>
      <c r="Q2661" t="s">
        <v>213</v>
      </c>
      <c r="R2661">
        <v>6000000</v>
      </c>
      <c r="S2661">
        <v>2000</v>
      </c>
      <c r="T2661">
        <v>8.3000000000000007</v>
      </c>
      <c r="U2661">
        <v>1.7</v>
      </c>
      <c r="V2661">
        <v>24093107</v>
      </c>
      <c r="W2661" t="s">
        <v>21</v>
      </c>
    </row>
    <row r="2662" spans="1:23" x14ac:dyDescent="0.3">
      <c r="A2662" t="s">
        <v>3545</v>
      </c>
      <c r="B2662">
        <v>98</v>
      </c>
      <c r="C2662">
        <v>103</v>
      </c>
      <c r="D2662">
        <v>57469179</v>
      </c>
      <c r="E2662" t="s">
        <v>26</v>
      </c>
      <c r="F2662" t="s">
        <v>57</v>
      </c>
      <c r="L2662" t="s">
        <v>3891</v>
      </c>
      <c r="M2662">
        <v>63855</v>
      </c>
      <c r="N2662">
        <v>248</v>
      </c>
      <c r="O2662" t="s">
        <v>29</v>
      </c>
      <c r="P2662" t="s">
        <v>30</v>
      </c>
      <c r="Q2662" t="s">
        <v>213</v>
      </c>
      <c r="R2662">
        <v>11500000</v>
      </c>
      <c r="S2662">
        <v>1989</v>
      </c>
      <c r="T2662">
        <v>6.6</v>
      </c>
      <c r="U2662">
        <v>1.7</v>
      </c>
      <c r="V2662">
        <v>45969179</v>
      </c>
      <c r="W2662" t="s">
        <v>21</v>
      </c>
    </row>
    <row r="2663" spans="1:23" x14ac:dyDescent="0.3">
      <c r="A2663" t="s">
        <v>778</v>
      </c>
      <c r="B2663">
        <v>183</v>
      </c>
      <c r="C2663">
        <v>106</v>
      </c>
      <c r="D2663">
        <v>148170000</v>
      </c>
      <c r="E2663" t="s">
        <v>48</v>
      </c>
      <c r="F2663" t="s">
        <v>26</v>
      </c>
      <c r="G2663" t="s">
        <v>57</v>
      </c>
      <c r="L2663" t="s">
        <v>3892</v>
      </c>
      <c r="M2663">
        <v>142293</v>
      </c>
      <c r="N2663">
        <v>245</v>
      </c>
      <c r="O2663" t="s">
        <v>29</v>
      </c>
      <c r="P2663" t="s">
        <v>30</v>
      </c>
      <c r="Q2663" t="s">
        <v>52</v>
      </c>
      <c r="R2663">
        <v>11000000</v>
      </c>
      <c r="S2663">
        <v>1984</v>
      </c>
      <c r="T2663">
        <v>7.2</v>
      </c>
      <c r="U2663">
        <v>1.8</v>
      </c>
      <c r="V2663">
        <v>137170000</v>
      </c>
      <c r="W2663" t="s">
        <v>21</v>
      </c>
    </row>
    <row r="2664" spans="1:23" x14ac:dyDescent="0.3">
      <c r="A2664" t="s">
        <v>422</v>
      </c>
      <c r="B2664">
        <v>282</v>
      </c>
      <c r="C2664">
        <v>125</v>
      </c>
      <c r="D2664">
        <v>460935665</v>
      </c>
      <c r="E2664" t="s">
        <v>24</v>
      </c>
      <c r="F2664" t="s">
        <v>25</v>
      </c>
      <c r="G2664" t="s">
        <v>26</v>
      </c>
      <c r="H2664" t="s">
        <v>27</v>
      </c>
      <c r="L2664" t="s">
        <v>3893</v>
      </c>
      <c r="M2664">
        <v>911097</v>
      </c>
      <c r="N2664">
        <v>1470</v>
      </c>
      <c r="O2664" t="s">
        <v>29</v>
      </c>
      <c r="P2664" t="s">
        <v>30</v>
      </c>
      <c r="Q2664" t="s">
        <v>52</v>
      </c>
      <c r="R2664">
        <v>11000000</v>
      </c>
      <c r="S2664">
        <v>1977</v>
      </c>
      <c r="T2664">
        <v>8.6999999999999993</v>
      </c>
      <c r="U2664">
        <v>2.1</v>
      </c>
      <c r="V2664">
        <v>449935665</v>
      </c>
      <c r="W2664" t="s">
        <v>21</v>
      </c>
    </row>
    <row r="2665" spans="1:23" x14ac:dyDescent="0.3">
      <c r="A2665" t="s">
        <v>3894</v>
      </c>
      <c r="B2665">
        <v>158</v>
      </c>
      <c r="C2665">
        <v>109</v>
      </c>
      <c r="D2665">
        <v>35537564</v>
      </c>
      <c r="E2665" t="s">
        <v>48</v>
      </c>
      <c r="L2665" t="s">
        <v>3895</v>
      </c>
      <c r="M2665">
        <v>49671</v>
      </c>
      <c r="N2665">
        <v>166</v>
      </c>
      <c r="O2665" t="s">
        <v>29</v>
      </c>
      <c r="P2665" t="s">
        <v>30</v>
      </c>
      <c r="Q2665" t="s">
        <v>213</v>
      </c>
      <c r="R2665">
        <v>11500000</v>
      </c>
      <c r="S2665">
        <v>2016</v>
      </c>
      <c r="T2665">
        <v>6</v>
      </c>
      <c r="U2665">
        <v>1.8</v>
      </c>
      <c r="V2665">
        <v>24037564</v>
      </c>
      <c r="W2665" t="s">
        <v>21</v>
      </c>
    </row>
    <row r="2666" spans="1:23" x14ac:dyDescent="0.3">
      <c r="A2666" t="s">
        <v>2456</v>
      </c>
      <c r="B2666">
        <v>89</v>
      </c>
      <c r="C2666">
        <v>200</v>
      </c>
      <c r="D2666">
        <v>111722000</v>
      </c>
      <c r="E2666" t="s">
        <v>55</v>
      </c>
      <c r="F2666" t="s">
        <v>44</v>
      </c>
      <c r="G2666" t="s">
        <v>58</v>
      </c>
      <c r="L2666" t="s">
        <v>3896</v>
      </c>
      <c r="M2666">
        <v>55816</v>
      </c>
      <c r="N2666">
        <v>255</v>
      </c>
      <c r="O2666" t="s">
        <v>29</v>
      </c>
      <c r="P2666" t="s">
        <v>30</v>
      </c>
      <c r="Q2666" t="s">
        <v>31</v>
      </c>
      <c r="R2666">
        <v>11000000</v>
      </c>
      <c r="S2666">
        <v>1965</v>
      </c>
      <c r="T2666">
        <v>8</v>
      </c>
      <c r="U2666">
        <v>3.3</v>
      </c>
      <c r="V2666">
        <v>100722000</v>
      </c>
      <c r="W2666" t="s">
        <v>21</v>
      </c>
    </row>
    <row r="2667" spans="1:23" x14ac:dyDescent="0.3">
      <c r="A2667" t="s">
        <v>1105</v>
      </c>
      <c r="B2667">
        <v>128</v>
      </c>
      <c r="C2667">
        <v>112</v>
      </c>
      <c r="D2667">
        <v>90556401</v>
      </c>
      <c r="E2667" t="s">
        <v>48</v>
      </c>
      <c r="F2667" t="s">
        <v>55</v>
      </c>
      <c r="G2667" t="s">
        <v>49</v>
      </c>
      <c r="H2667" t="s">
        <v>59</v>
      </c>
      <c r="I2667" t="s">
        <v>50</v>
      </c>
      <c r="J2667" t="s">
        <v>44</v>
      </c>
      <c r="L2667" t="s">
        <v>3897</v>
      </c>
      <c r="M2667">
        <v>43795</v>
      </c>
      <c r="N2667">
        <v>171</v>
      </c>
      <c r="O2667" t="s">
        <v>29</v>
      </c>
      <c r="P2667" t="s">
        <v>30</v>
      </c>
      <c r="Q2667" t="s">
        <v>118</v>
      </c>
      <c r="R2667">
        <v>11000000</v>
      </c>
      <c r="S2667">
        <v>2008</v>
      </c>
      <c r="T2667">
        <v>4.5</v>
      </c>
      <c r="U2667">
        <v>1.9</v>
      </c>
      <c r="V2667">
        <v>79556401</v>
      </c>
      <c r="W2667" t="s">
        <v>21</v>
      </c>
    </row>
    <row r="2668" spans="1:23" x14ac:dyDescent="0.3">
      <c r="A2668" t="s">
        <v>1134</v>
      </c>
      <c r="B2668">
        <v>410</v>
      </c>
      <c r="C2668">
        <v>116</v>
      </c>
      <c r="D2668">
        <v>93571803</v>
      </c>
      <c r="E2668" t="s">
        <v>242</v>
      </c>
      <c r="F2668" t="s">
        <v>55</v>
      </c>
      <c r="G2668" t="s">
        <v>61</v>
      </c>
      <c r="L2668" t="s">
        <v>3898</v>
      </c>
      <c r="M2668">
        <v>275869</v>
      </c>
      <c r="N2668">
        <v>389</v>
      </c>
      <c r="O2668" t="s">
        <v>29</v>
      </c>
      <c r="P2668" t="s">
        <v>30</v>
      </c>
      <c r="Q2668" t="s">
        <v>213</v>
      </c>
      <c r="R2668">
        <v>25000000</v>
      </c>
      <c r="S2668">
        <v>2010</v>
      </c>
      <c r="T2668">
        <v>7.9</v>
      </c>
      <c r="U2668">
        <v>1.9</v>
      </c>
      <c r="V2668">
        <v>68571803</v>
      </c>
      <c r="W2668" t="s">
        <v>21</v>
      </c>
    </row>
    <row r="2669" spans="1:23" x14ac:dyDescent="0.3">
      <c r="A2669" t="s">
        <v>1889</v>
      </c>
      <c r="B2669">
        <v>54</v>
      </c>
      <c r="C2669">
        <v>120</v>
      </c>
      <c r="D2669">
        <v>52929168</v>
      </c>
      <c r="E2669" t="s">
        <v>48</v>
      </c>
      <c r="F2669" t="s">
        <v>56</v>
      </c>
      <c r="L2669" t="s">
        <v>3899</v>
      </c>
      <c r="M2669">
        <v>82743</v>
      </c>
      <c r="N2669">
        <v>201</v>
      </c>
      <c r="O2669" t="s">
        <v>29</v>
      </c>
      <c r="P2669" t="s">
        <v>30</v>
      </c>
      <c r="Q2669" t="s">
        <v>213</v>
      </c>
      <c r="R2669">
        <v>11000000</v>
      </c>
      <c r="S2669">
        <v>1992</v>
      </c>
      <c r="T2669">
        <v>7.5</v>
      </c>
      <c r="U2669">
        <v>2</v>
      </c>
      <c r="V2669">
        <v>41929168</v>
      </c>
      <c r="W2669" t="s">
        <v>21</v>
      </c>
    </row>
    <row r="2670" spans="1:23" x14ac:dyDescent="0.3">
      <c r="A2670" t="s">
        <v>3900</v>
      </c>
      <c r="B2670">
        <v>141</v>
      </c>
      <c r="C2670">
        <v>107</v>
      </c>
      <c r="D2670">
        <v>50461335</v>
      </c>
      <c r="E2670" t="s">
        <v>55</v>
      </c>
      <c r="F2670" t="s">
        <v>26</v>
      </c>
      <c r="G2670" t="s">
        <v>59</v>
      </c>
      <c r="H2670" t="s">
        <v>44</v>
      </c>
      <c r="L2670" t="s">
        <v>3901</v>
      </c>
      <c r="M2670">
        <v>83893</v>
      </c>
      <c r="N2670">
        <v>132</v>
      </c>
      <c r="O2670" t="s">
        <v>29</v>
      </c>
      <c r="P2670" t="s">
        <v>30</v>
      </c>
      <c r="Q2670" t="s">
        <v>31</v>
      </c>
      <c r="R2670">
        <v>11000000</v>
      </c>
      <c r="S2670">
        <v>2014</v>
      </c>
      <c r="T2670">
        <v>6.8</v>
      </c>
      <c r="U2670">
        <v>1.8</v>
      </c>
      <c r="V2670">
        <v>39461335</v>
      </c>
      <c r="W2670" t="s">
        <v>21</v>
      </c>
    </row>
    <row r="2671" spans="1:23" x14ac:dyDescent="0.3">
      <c r="A2671" t="s">
        <v>3902</v>
      </c>
      <c r="B2671">
        <v>57</v>
      </c>
      <c r="C2671">
        <v>107</v>
      </c>
      <c r="D2671">
        <v>49797148</v>
      </c>
      <c r="E2671" t="s">
        <v>48</v>
      </c>
      <c r="F2671" t="s">
        <v>61</v>
      </c>
      <c r="L2671" t="s">
        <v>3903</v>
      </c>
      <c r="M2671">
        <v>49007</v>
      </c>
      <c r="N2671">
        <v>97</v>
      </c>
      <c r="O2671" t="s">
        <v>29</v>
      </c>
      <c r="P2671" t="s">
        <v>30</v>
      </c>
      <c r="Q2671" t="s">
        <v>213</v>
      </c>
      <c r="R2671">
        <v>11000000</v>
      </c>
      <c r="S2671">
        <v>1989</v>
      </c>
      <c r="T2671">
        <v>7.2</v>
      </c>
      <c r="U2671">
        <v>1.8</v>
      </c>
      <c r="V2671">
        <v>38797148</v>
      </c>
      <c r="W2671" t="s">
        <v>21</v>
      </c>
    </row>
    <row r="2672" spans="1:23" x14ac:dyDescent="0.3">
      <c r="A2672" t="s">
        <v>394</v>
      </c>
      <c r="B2672">
        <v>216</v>
      </c>
      <c r="C2672">
        <v>81</v>
      </c>
      <c r="D2672">
        <v>46563158</v>
      </c>
      <c r="E2672" t="s">
        <v>56</v>
      </c>
      <c r="F2672" t="s">
        <v>35</v>
      </c>
      <c r="L2672" t="s">
        <v>3904</v>
      </c>
      <c r="M2672">
        <v>207934</v>
      </c>
      <c r="N2672">
        <v>629</v>
      </c>
      <c r="O2672" t="s">
        <v>29</v>
      </c>
      <c r="P2672" t="s">
        <v>30</v>
      </c>
      <c r="Q2672" t="s">
        <v>213</v>
      </c>
      <c r="R2672">
        <v>13000000</v>
      </c>
      <c r="S2672">
        <v>2002</v>
      </c>
      <c r="T2672">
        <v>7.1</v>
      </c>
      <c r="U2672">
        <v>1.4</v>
      </c>
      <c r="V2672">
        <v>33563158</v>
      </c>
      <c r="W2672" t="s">
        <v>21</v>
      </c>
    </row>
    <row r="2673" spans="1:23" x14ac:dyDescent="0.3">
      <c r="A2673" t="s">
        <v>724</v>
      </c>
      <c r="B2673">
        <v>80</v>
      </c>
      <c r="C2673">
        <v>101</v>
      </c>
      <c r="D2673">
        <v>41227069</v>
      </c>
      <c r="E2673" t="s">
        <v>55</v>
      </c>
      <c r="F2673" t="s">
        <v>44</v>
      </c>
      <c r="L2673" t="s">
        <v>3905</v>
      </c>
      <c r="M2673">
        <v>162701</v>
      </c>
      <c r="N2673">
        <v>962</v>
      </c>
      <c r="O2673" t="s">
        <v>29</v>
      </c>
      <c r="P2673" t="s">
        <v>30</v>
      </c>
      <c r="Q2673" t="s">
        <v>52</v>
      </c>
      <c r="R2673">
        <v>11000000</v>
      </c>
      <c r="S2673">
        <v>2002</v>
      </c>
      <c r="T2673">
        <v>7.4</v>
      </c>
      <c r="U2673">
        <v>1.7</v>
      </c>
      <c r="V2673">
        <v>30227069</v>
      </c>
      <c r="W2673" t="s">
        <v>21</v>
      </c>
    </row>
    <row r="2674" spans="1:23" x14ac:dyDescent="0.3">
      <c r="A2674" t="s">
        <v>2171</v>
      </c>
      <c r="B2674">
        <v>77</v>
      </c>
      <c r="C2674">
        <v>122</v>
      </c>
      <c r="D2674">
        <v>39025000</v>
      </c>
      <c r="E2674" t="s">
        <v>56</v>
      </c>
      <c r="F2674" t="s">
        <v>55</v>
      </c>
      <c r="L2674" t="s">
        <v>3906</v>
      </c>
      <c r="M2674">
        <v>73193</v>
      </c>
      <c r="N2674">
        <v>190</v>
      </c>
      <c r="O2674" t="s">
        <v>29</v>
      </c>
      <c r="P2674" t="s">
        <v>37</v>
      </c>
      <c r="Q2674" t="s">
        <v>213</v>
      </c>
      <c r="R2674">
        <v>11000000</v>
      </c>
      <c r="S2674">
        <v>1995</v>
      </c>
      <c r="T2674">
        <v>7.6</v>
      </c>
      <c r="U2674">
        <v>2</v>
      </c>
      <c r="V2674">
        <v>28025000</v>
      </c>
      <c r="W2674" t="s">
        <v>21</v>
      </c>
    </row>
    <row r="2675" spans="1:23" x14ac:dyDescent="0.3">
      <c r="A2675" t="s">
        <v>1646</v>
      </c>
      <c r="B2675">
        <v>101</v>
      </c>
      <c r="C2675">
        <v>97</v>
      </c>
      <c r="D2675">
        <v>38201895</v>
      </c>
      <c r="E2675" t="s">
        <v>55</v>
      </c>
      <c r="F2675" t="s">
        <v>44</v>
      </c>
      <c r="L2675" t="s">
        <v>3907</v>
      </c>
      <c r="M2675">
        <v>149222</v>
      </c>
      <c r="N2675">
        <v>749</v>
      </c>
      <c r="O2675" t="s">
        <v>29</v>
      </c>
      <c r="P2675" t="s">
        <v>30</v>
      </c>
      <c r="Q2675" t="s">
        <v>213</v>
      </c>
      <c r="R2675">
        <v>10500000</v>
      </c>
      <c r="S2675">
        <v>1999</v>
      </c>
      <c r="T2675">
        <v>6.9</v>
      </c>
      <c r="U2675">
        <v>1.6</v>
      </c>
      <c r="V2675">
        <v>27701895</v>
      </c>
      <c r="W2675" t="s">
        <v>21</v>
      </c>
    </row>
    <row r="2676" spans="1:23" x14ac:dyDescent="0.3">
      <c r="A2676" t="s">
        <v>3263</v>
      </c>
      <c r="B2676">
        <v>156</v>
      </c>
      <c r="C2676">
        <v>92</v>
      </c>
      <c r="D2676">
        <v>27669413</v>
      </c>
      <c r="E2676" t="s">
        <v>57</v>
      </c>
      <c r="F2676" t="s">
        <v>60</v>
      </c>
      <c r="L2676" t="s">
        <v>3908</v>
      </c>
      <c r="M2676">
        <v>76207</v>
      </c>
      <c r="N2676">
        <v>194</v>
      </c>
      <c r="O2676" t="s">
        <v>29</v>
      </c>
      <c r="P2676" t="s">
        <v>115</v>
      </c>
      <c r="Q2676" t="s">
        <v>213</v>
      </c>
      <c r="R2676">
        <v>11000000</v>
      </c>
      <c r="S2676">
        <v>2009</v>
      </c>
      <c r="T2676">
        <v>6</v>
      </c>
      <c r="U2676">
        <v>1.5</v>
      </c>
      <c r="V2676">
        <v>16669413</v>
      </c>
      <c r="W2676" t="s">
        <v>21</v>
      </c>
    </row>
    <row r="2677" spans="1:23" x14ac:dyDescent="0.3">
      <c r="A2677" t="s">
        <v>3456</v>
      </c>
      <c r="B2677">
        <v>109</v>
      </c>
      <c r="C2677">
        <v>110</v>
      </c>
      <c r="D2677">
        <v>37766350</v>
      </c>
      <c r="E2677" t="s">
        <v>55</v>
      </c>
      <c r="L2677" t="s">
        <v>3909</v>
      </c>
      <c r="M2677">
        <v>19440</v>
      </c>
      <c r="N2677">
        <v>56</v>
      </c>
      <c r="O2677" t="s">
        <v>29</v>
      </c>
      <c r="P2677" t="s">
        <v>30</v>
      </c>
      <c r="Q2677" t="s">
        <v>31</v>
      </c>
      <c r="R2677">
        <v>11000000</v>
      </c>
      <c r="S2677">
        <v>2008</v>
      </c>
      <c r="T2677">
        <v>7.3</v>
      </c>
      <c r="U2677">
        <v>1.8</v>
      </c>
      <c r="V2677">
        <v>26766350</v>
      </c>
      <c r="W2677" t="s">
        <v>21</v>
      </c>
    </row>
    <row r="2678" spans="1:23" x14ac:dyDescent="0.3">
      <c r="A2678" t="s">
        <v>3910</v>
      </c>
      <c r="B2678">
        <v>62</v>
      </c>
      <c r="C2678">
        <v>86</v>
      </c>
      <c r="D2678">
        <v>23978402</v>
      </c>
      <c r="E2678" t="s">
        <v>48</v>
      </c>
      <c r="F2678" t="s">
        <v>56</v>
      </c>
      <c r="L2678" t="s">
        <v>3911</v>
      </c>
      <c r="M2678">
        <v>10966</v>
      </c>
      <c r="N2678">
        <v>100</v>
      </c>
      <c r="O2678" t="s">
        <v>29</v>
      </c>
      <c r="P2678" t="s">
        <v>30</v>
      </c>
      <c r="Q2678" t="s">
        <v>31</v>
      </c>
      <c r="R2678">
        <v>11000000</v>
      </c>
      <c r="S2678">
        <v>2001</v>
      </c>
      <c r="T2678">
        <v>4.5999999999999996</v>
      </c>
      <c r="U2678">
        <v>1.4</v>
      </c>
      <c r="V2678">
        <v>12978402</v>
      </c>
      <c r="W2678" t="s">
        <v>21</v>
      </c>
    </row>
    <row r="2679" spans="1:23" x14ac:dyDescent="0.3">
      <c r="A2679" t="s">
        <v>630</v>
      </c>
      <c r="B2679">
        <v>33</v>
      </c>
      <c r="C2679">
        <v>91</v>
      </c>
      <c r="D2679">
        <v>21370057</v>
      </c>
      <c r="E2679" t="s">
        <v>56</v>
      </c>
      <c r="F2679" t="s">
        <v>55</v>
      </c>
      <c r="G2679" t="s">
        <v>35</v>
      </c>
      <c r="L2679" t="s">
        <v>3912</v>
      </c>
      <c r="M2679">
        <v>9903</v>
      </c>
      <c r="N2679">
        <v>80</v>
      </c>
      <c r="O2679" t="s">
        <v>29</v>
      </c>
      <c r="P2679" t="s">
        <v>30</v>
      </c>
      <c r="Q2679" t="s">
        <v>213</v>
      </c>
      <c r="R2679">
        <v>12000000</v>
      </c>
      <c r="S2679">
        <v>1992</v>
      </c>
      <c r="T2679">
        <v>6</v>
      </c>
      <c r="U2679">
        <v>1.5</v>
      </c>
      <c r="V2679">
        <v>9370057</v>
      </c>
      <c r="W2679" t="s">
        <v>21</v>
      </c>
    </row>
    <row r="2680" spans="1:23" x14ac:dyDescent="0.3">
      <c r="A2680" t="s">
        <v>2012</v>
      </c>
      <c r="B2680">
        <v>52</v>
      </c>
      <c r="C2680">
        <v>100</v>
      </c>
      <c r="D2680">
        <v>4884663</v>
      </c>
      <c r="E2680" t="s">
        <v>57</v>
      </c>
      <c r="F2680" t="s">
        <v>27</v>
      </c>
      <c r="L2680" t="s">
        <v>3913</v>
      </c>
      <c r="M2680">
        <v>5187</v>
      </c>
      <c r="N2680">
        <v>64</v>
      </c>
      <c r="O2680" t="s">
        <v>29</v>
      </c>
      <c r="P2680" t="s">
        <v>30</v>
      </c>
      <c r="Q2680" t="s">
        <v>52</v>
      </c>
      <c r="R2680">
        <v>12000000</v>
      </c>
      <c r="S2680">
        <v>1986</v>
      </c>
      <c r="T2680">
        <v>5.5</v>
      </c>
      <c r="U2680">
        <v>1.7</v>
      </c>
      <c r="V2680">
        <v>-7115337</v>
      </c>
      <c r="W2680" t="s">
        <v>38</v>
      </c>
    </row>
    <row r="2681" spans="1:23" x14ac:dyDescent="0.3">
      <c r="A2681" t="s">
        <v>3914</v>
      </c>
      <c r="B2681">
        <v>351</v>
      </c>
      <c r="C2681">
        <v>111</v>
      </c>
      <c r="D2681">
        <v>38317535</v>
      </c>
      <c r="E2681" t="s">
        <v>55</v>
      </c>
      <c r="F2681" t="s">
        <v>44</v>
      </c>
      <c r="L2681" t="s">
        <v>3915</v>
      </c>
      <c r="M2681">
        <v>73249</v>
      </c>
      <c r="N2681">
        <v>212</v>
      </c>
      <c r="O2681" t="s">
        <v>29</v>
      </c>
      <c r="P2681" t="s">
        <v>37</v>
      </c>
      <c r="Q2681" t="s">
        <v>31</v>
      </c>
      <c r="R2681">
        <v>11000000</v>
      </c>
      <c r="S2681">
        <v>2015</v>
      </c>
      <c r="T2681">
        <v>7.5</v>
      </c>
      <c r="U2681">
        <v>1.8</v>
      </c>
      <c r="V2681">
        <v>27317535</v>
      </c>
      <c r="W2681" t="s">
        <v>21</v>
      </c>
    </row>
    <row r="2682" spans="1:23" x14ac:dyDescent="0.3">
      <c r="A2682" t="s">
        <v>3916</v>
      </c>
      <c r="B2682">
        <v>37</v>
      </c>
      <c r="C2682">
        <v>89</v>
      </c>
      <c r="D2682">
        <v>13903262</v>
      </c>
      <c r="E2682" t="s">
        <v>48</v>
      </c>
      <c r="F2682" t="s">
        <v>61</v>
      </c>
      <c r="L2682" t="s">
        <v>3917</v>
      </c>
      <c r="M2682">
        <v>14656</v>
      </c>
      <c r="N2682">
        <v>90</v>
      </c>
      <c r="O2682" t="s">
        <v>29</v>
      </c>
      <c r="P2682" t="s">
        <v>30</v>
      </c>
      <c r="Q2682" t="s">
        <v>31</v>
      </c>
      <c r="R2682">
        <v>11000000</v>
      </c>
      <c r="S2682">
        <v>2001</v>
      </c>
      <c r="T2682">
        <v>6.3</v>
      </c>
      <c r="U2682">
        <v>1.5</v>
      </c>
      <c r="V2682">
        <v>2903262</v>
      </c>
      <c r="W2682" t="s">
        <v>21</v>
      </c>
    </row>
    <row r="2683" spans="1:23" x14ac:dyDescent="0.3">
      <c r="A2683" t="s">
        <v>1657</v>
      </c>
      <c r="B2683">
        <v>58</v>
      </c>
      <c r="C2683">
        <v>84</v>
      </c>
      <c r="D2683">
        <v>13592872</v>
      </c>
      <c r="E2683" t="s">
        <v>48</v>
      </c>
      <c r="L2683" t="s">
        <v>3918</v>
      </c>
      <c r="M2683">
        <v>10777</v>
      </c>
      <c r="N2683">
        <v>79</v>
      </c>
      <c r="O2683" t="s">
        <v>29</v>
      </c>
      <c r="P2683" t="s">
        <v>30</v>
      </c>
      <c r="Q2683" t="s">
        <v>213</v>
      </c>
      <c r="R2683">
        <v>11000000</v>
      </c>
      <c r="S2683">
        <v>2000</v>
      </c>
      <c r="T2683">
        <v>5.0999999999999996</v>
      </c>
      <c r="U2683">
        <v>1.4</v>
      </c>
      <c r="V2683">
        <v>2592872</v>
      </c>
      <c r="W2683" t="s">
        <v>21</v>
      </c>
    </row>
    <row r="2684" spans="1:23" x14ac:dyDescent="0.3">
      <c r="A2684" t="s">
        <v>3919</v>
      </c>
      <c r="B2684">
        <v>175</v>
      </c>
      <c r="C2684">
        <v>98</v>
      </c>
      <c r="D2684">
        <v>18381787</v>
      </c>
      <c r="E2684" t="s">
        <v>48</v>
      </c>
      <c r="F2684" t="s">
        <v>55</v>
      </c>
      <c r="L2684" t="s">
        <v>3920</v>
      </c>
      <c r="M2684">
        <v>15684</v>
      </c>
      <c r="N2684">
        <v>126</v>
      </c>
      <c r="O2684" t="s">
        <v>29</v>
      </c>
      <c r="P2684" t="s">
        <v>37</v>
      </c>
      <c r="Q2684" t="s">
        <v>31</v>
      </c>
      <c r="R2684">
        <v>11000000</v>
      </c>
      <c r="S2684">
        <v>2012</v>
      </c>
      <c r="T2684">
        <v>6.8</v>
      </c>
      <c r="U2684">
        <v>1.6</v>
      </c>
      <c r="V2684">
        <v>7381787</v>
      </c>
      <c r="W2684" t="s">
        <v>21</v>
      </c>
    </row>
    <row r="2685" spans="1:23" x14ac:dyDescent="0.3">
      <c r="A2685" t="s">
        <v>3921</v>
      </c>
      <c r="B2685">
        <v>75</v>
      </c>
      <c r="C2685">
        <v>95</v>
      </c>
      <c r="D2685">
        <v>13558739</v>
      </c>
      <c r="E2685" t="s">
        <v>48</v>
      </c>
      <c r="L2685" t="s">
        <v>3922</v>
      </c>
      <c r="M2685">
        <v>15427</v>
      </c>
      <c r="N2685">
        <v>121</v>
      </c>
      <c r="O2685" t="s">
        <v>29</v>
      </c>
      <c r="P2685" t="s">
        <v>30</v>
      </c>
      <c r="Q2685" t="s">
        <v>213</v>
      </c>
      <c r="R2685">
        <v>11000000</v>
      </c>
      <c r="S2685">
        <v>2001</v>
      </c>
      <c r="T2685">
        <v>5.3</v>
      </c>
      <c r="U2685">
        <v>1.6</v>
      </c>
      <c r="V2685">
        <v>2558739</v>
      </c>
      <c r="W2685" t="s">
        <v>21</v>
      </c>
    </row>
    <row r="2686" spans="1:23" x14ac:dyDescent="0.3">
      <c r="A2686" t="s">
        <v>3923</v>
      </c>
      <c r="B2686">
        <v>161</v>
      </c>
      <c r="C2686">
        <v>100</v>
      </c>
      <c r="D2686">
        <v>13103828</v>
      </c>
      <c r="E2686" t="s">
        <v>56</v>
      </c>
      <c r="F2686" t="s">
        <v>55</v>
      </c>
      <c r="G2686" t="s">
        <v>35</v>
      </c>
      <c r="L2686" t="s">
        <v>3924</v>
      </c>
      <c r="M2686">
        <v>59982</v>
      </c>
      <c r="N2686">
        <v>463</v>
      </c>
      <c r="O2686" t="s">
        <v>29</v>
      </c>
      <c r="P2686" t="s">
        <v>30</v>
      </c>
      <c r="Q2686" t="s">
        <v>213</v>
      </c>
      <c r="R2686">
        <v>11000000</v>
      </c>
      <c r="S2686">
        <v>2001</v>
      </c>
      <c r="T2686">
        <v>7.3</v>
      </c>
      <c r="U2686">
        <v>1.7</v>
      </c>
      <c r="V2686">
        <v>2103828</v>
      </c>
      <c r="W2686" t="s">
        <v>21</v>
      </c>
    </row>
    <row r="2687" spans="1:23" x14ac:dyDescent="0.3">
      <c r="A2687" t="s">
        <v>3925</v>
      </c>
      <c r="B2687">
        <v>203</v>
      </c>
      <c r="C2687">
        <v>109</v>
      </c>
      <c r="D2687">
        <v>33305037</v>
      </c>
      <c r="E2687" t="s">
        <v>242</v>
      </c>
      <c r="F2687" t="s">
        <v>55</v>
      </c>
      <c r="G2687" t="s">
        <v>54</v>
      </c>
      <c r="L2687" t="s">
        <v>3926</v>
      </c>
      <c r="M2687">
        <v>33856</v>
      </c>
      <c r="N2687">
        <v>147</v>
      </c>
      <c r="O2687" t="s">
        <v>29</v>
      </c>
      <c r="P2687" t="s">
        <v>37</v>
      </c>
      <c r="Q2687" t="s">
        <v>31</v>
      </c>
      <c r="R2687">
        <v>11000000</v>
      </c>
      <c r="S2687">
        <v>2015</v>
      </c>
      <c r="T2687">
        <v>7.3</v>
      </c>
      <c r="U2687">
        <v>1.8</v>
      </c>
      <c r="V2687">
        <v>22305037</v>
      </c>
      <c r="W2687" t="s">
        <v>21</v>
      </c>
    </row>
    <row r="2688" spans="1:23" x14ac:dyDescent="0.3">
      <c r="A2688" t="s">
        <v>337</v>
      </c>
      <c r="B2688">
        <v>188</v>
      </c>
      <c r="C2688">
        <v>118</v>
      </c>
      <c r="D2688">
        <v>10214647</v>
      </c>
      <c r="E2688" t="s">
        <v>242</v>
      </c>
      <c r="F2688" t="s">
        <v>55</v>
      </c>
      <c r="L2688" t="s">
        <v>3927</v>
      </c>
      <c r="M2688">
        <v>42689</v>
      </c>
      <c r="N2688">
        <v>204</v>
      </c>
      <c r="O2688" t="s">
        <v>29</v>
      </c>
      <c r="P2688" t="s">
        <v>30</v>
      </c>
      <c r="Q2688" t="s">
        <v>213</v>
      </c>
      <c r="R2688">
        <v>11000000</v>
      </c>
      <c r="S2688">
        <v>2004</v>
      </c>
      <c r="T2688">
        <v>7.1</v>
      </c>
      <c r="U2688">
        <v>2</v>
      </c>
      <c r="V2688">
        <v>-785353</v>
      </c>
      <c r="W2688" t="s">
        <v>38</v>
      </c>
    </row>
    <row r="2689" spans="1:23" x14ac:dyDescent="0.3">
      <c r="A2689" t="s">
        <v>43</v>
      </c>
      <c r="B2689">
        <v>221</v>
      </c>
      <c r="C2689">
        <v>88</v>
      </c>
      <c r="D2689">
        <v>11501093</v>
      </c>
      <c r="E2689" t="s">
        <v>48</v>
      </c>
      <c r="F2689" t="s">
        <v>26</v>
      </c>
      <c r="G2689" t="s">
        <v>57</v>
      </c>
      <c r="L2689" t="s">
        <v>3928</v>
      </c>
      <c r="M2689">
        <v>128850</v>
      </c>
      <c r="N2689">
        <v>604</v>
      </c>
      <c r="O2689" t="s">
        <v>29</v>
      </c>
      <c r="P2689" t="s">
        <v>30</v>
      </c>
      <c r="Q2689" t="s">
        <v>213</v>
      </c>
      <c r="R2689">
        <v>13000000</v>
      </c>
      <c r="S2689">
        <v>1992</v>
      </c>
      <c r="T2689">
        <v>7.6</v>
      </c>
      <c r="U2689">
        <v>1.5</v>
      </c>
      <c r="V2689">
        <v>-1498907</v>
      </c>
      <c r="W2689" t="s">
        <v>38</v>
      </c>
    </row>
    <row r="2690" spans="1:23" x14ac:dyDescent="0.3">
      <c r="A2690" t="s">
        <v>3929</v>
      </c>
      <c r="B2690">
        <v>66</v>
      </c>
      <c r="C2690">
        <v>86</v>
      </c>
      <c r="D2690">
        <v>4814244</v>
      </c>
      <c r="E2690" t="s">
        <v>48</v>
      </c>
      <c r="F2690" t="s">
        <v>44</v>
      </c>
      <c r="L2690" t="s">
        <v>3930</v>
      </c>
      <c r="M2690">
        <v>12437</v>
      </c>
      <c r="N2690">
        <v>107</v>
      </c>
      <c r="O2690" t="s">
        <v>29</v>
      </c>
      <c r="P2690" t="s">
        <v>115</v>
      </c>
      <c r="Q2690" t="s">
        <v>213</v>
      </c>
      <c r="R2690">
        <v>11000000</v>
      </c>
      <c r="S2690">
        <v>2002</v>
      </c>
      <c r="T2690">
        <v>5.3</v>
      </c>
      <c r="U2690">
        <v>1.4</v>
      </c>
      <c r="V2690">
        <v>-6185756</v>
      </c>
      <c r="W2690" t="s">
        <v>38</v>
      </c>
    </row>
    <row r="2691" spans="1:23" x14ac:dyDescent="0.3">
      <c r="A2691" t="s">
        <v>2068</v>
      </c>
      <c r="B2691">
        <v>80</v>
      </c>
      <c r="C2691">
        <v>118</v>
      </c>
      <c r="D2691">
        <v>9170214</v>
      </c>
      <c r="E2691" t="s">
        <v>55</v>
      </c>
      <c r="F2691" t="s">
        <v>44</v>
      </c>
      <c r="L2691" t="s">
        <v>3931</v>
      </c>
      <c r="M2691">
        <v>171882</v>
      </c>
      <c r="N2691">
        <v>292</v>
      </c>
      <c r="O2691" t="s">
        <v>29</v>
      </c>
      <c r="P2691" t="s">
        <v>30</v>
      </c>
      <c r="Q2691" t="s">
        <v>31</v>
      </c>
      <c r="R2691">
        <v>11000000</v>
      </c>
      <c r="S2691">
        <v>1993</v>
      </c>
      <c r="T2691">
        <v>7.8</v>
      </c>
      <c r="U2691">
        <v>2</v>
      </c>
      <c r="V2691">
        <v>-1829786</v>
      </c>
      <c r="W2691" t="s">
        <v>38</v>
      </c>
    </row>
    <row r="2692" spans="1:23" x14ac:dyDescent="0.3">
      <c r="A2692" t="s">
        <v>3932</v>
      </c>
      <c r="B2692">
        <v>25</v>
      </c>
      <c r="C2692">
        <v>125</v>
      </c>
      <c r="D2692">
        <v>4068087</v>
      </c>
      <c r="E2692" t="s">
        <v>242</v>
      </c>
      <c r="F2692" t="s">
        <v>55</v>
      </c>
      <c r="G2692" t="s">
        <v>54</v>
      </c>
      <c r="L2692" t="s">
        <v>3933</v>
      </c>
      <c r="M2692">
        <v>2164</v>
      </c>
      <c r="N2692">
        <v>74</v>
      </c>
      <c r="O2692" t="s">
        <v>29</v>
      </c>
      <c r="P2692" t="s">
        <v>115</v>
      </c>
      <c r="Q2692" t="s">
        <v>31</v>
      </c>
      <c r="R2692">
        <v>17000000</v>
      </c>
      <c r="S2692">
        <v>2003</v>
      </c>
      <c r="T2692">
        <v>7.7</v>
      </c>
      <c r="U2692">
        <v>2.1</v>
      </c>
      <c r="V2692">
        <v>-12931913</v>
      </c>
      <c r="W2692" t="s">
        <v>38</v>
      </c>
    </row>
    <row r="2693" spans="1:23" x14ac:dyDescent="0.3">
      <c r="A2693" t="s">
        <v>3057</v>
      </c>
      <c r="B2693">
        <v>169</v>
      </c>
      <c r="C2693">
        <v>125</v>
      </c>
      <c r="D2693">
        <v>3753806</v>
      </c>
      <c r="E2693" t="s">
        <v>56</v>
      </c>
      <c r="F2693" t="s">
        <v>55</v>
      </c>
      <c r="L2693" t="s">
        <v>3934</v>
      </c>
      <c r="M2693">
        <v>20307</v>
      </c>
      <c r="N2693">
        <v>165</v>
      </c>
      <c r="O2693" t="s">
        <v>29</v>
      </c>
      <c r="P2693" t="s">
        <v>37</v>
      </c>
      <c r="Q2693" t="s">
        <v>213</v>
      </c>
      <c r="R2693">
        <v>11000000</v>
      </c>
      <c r="S2693">
        <v>2004</v>
      </c>
      <c r="T2693">
        <v>7.7</v>
      </c>
      <c r="U2693">
        <v>2.1</v>
      </c>
      <c r="V2693">
        <v>-7246194</v>
      </c>
      <c r="W2693" t="s">
        <v>38</v>
      </c>
    </row>
    <row r="2694" spans="1:23" x14ac:dyDescent="0.3">
      <c r="A2694" t="s">
        <v>3935</v>
      </c>
      <c r="B2694">
        <v>70</v>
      </c>
      <c r="C2694">
        <v>94</v>
      </c>
      <c r="D2694">
        <v>3034181</v>
      </c>
      <c r="E2694" t="s">
        <v>48</v>
      </c>
      <c r="F2694" t="s">
        <v>59</v>
      </c>
      <c r="G2694" t="s">
        <v>44</v>
      </c>
      <c r="L2694" t="s">
        <v>3936</v>
      </c>
      <c r="M2694">
        <v>13622</v>
      </c>
      <c r="N2694">
        <v>128</v>
      </c>
      <c r="O2694" t="s">
        <v>29</v>
      </c>
      <c r="P2694" t="s">
        <v>37</v>
      </c>
      <c r="Q2694" t="s">
        <v>213</v>
      </c>
      <c r="R2694">
        <v>11000000</v>
      </c>
      <c r="S2694">
        <v>2002</v>
      </c>
      <c r="T2694">
        <v>5.4</v>
      </c>
      <c r="U2694">
        <v>1.6</v>
      </c>
      <c r="V2694">
        <v>-7965819</v>
      </c>
      <c r="W2694" t="s">
        <v>38</v>
      </c>
    </row>
    <row r="2695" spans="1:23" x14ac:dyDescent="0.3">
      <c r="A2695" t="s">
        <v>2781</v>
      </c>
      <c r="B2695">
        <v>15</v>
      </c>
      <c r="C2695">
        <v>113</v>
      </c>
      <c r="D2695">
        <v>2832826</v>
      </c>
      <c r="E2695" t="s">
        <v>48</v>
      </c>
      <c r="F2695" t="s">
        <v>55</v>
      </c>
      <c r="G2695" t="s">
        <v>44</v>
      </c>
      <c r="L2695" t="s">
        <v>3937</v>
      </c>
      <c r="M2695">
        <v>1761</v>
      </c>
      <c r="N2695">
        <v>19</v>
      </c>
      <c r="O2695" t="s">
        <v>29</v>
      </c>
      <c r="P2695" t="s">
        <v>30</v>
      </c>
      <c r="Q2695" t="s">
        <v>213</v>
      </c>
      <c r="R2695">
        <v>11000000</v>
      </c>
      <c r="S2695">
        <v>1995</v>
      </c>
      <c r="T2695">
        <v>6.2</v>
      </c>
      <c r="U2695">
        <v>1.9</v>
      </c>
      <c r="V2695">
        <v>-8167174</v>
      </c>
      <c r="W2695" t="s">
        <v>38</v>
      </c>
    </row>
    <row r="2696" spans="1:23" x14ac:dyDescent="0.3">
      <c r="A2696" t="s">
        <v>1929</v>
      </c>
      <c r="B2696">
        <v>535</v>
      </c>
      <c r="C2696">
        <v>104</v>
      </c>
      <c r="D2696">
        <v>13214255</v>
      </c>
      <c r="E2696" t="s">
        <v>55</v>
      </c>
      <c r="F2696" t="s">
        <v>59</v>
      </c>
      <c r="L2696" t="s">
        <v>3938</v>
      </c>
      <c r="M2696">
        <v>96233</v>
      </c>
      <c r="N2696">
        <v>313</v>
      </c>
      <c r="O2696" t="s">
        <v>29</v>
      </c>
      <c r="P2696" t="s">
        <v>30</v>
      </c>
      <c r="Q2696" t="s">
        <v>213</v>
      </c>
      <c r="R2696">
        <v>11000000</v>
      </c>
      <c r="S2696">
        <v>2013</v>
      </c>
      <c r="T2696">
        <v>7.4</v>
      </c>
      <c r="U2696">
        <v>1.7</v>
      </c>
      <c r="V2696">
        <v>2214255</v>
      </c>
      <c r="W2696" t="s">
        <v>21</v>
      </c>
    </row>
    <row r="2697" spans="1:23" x14ac:dyDescent="0.3">
      <c r="A2697" t="s">
        <v>3939</v>
      </c>
      <c r="B2697">
        <v>92</v>
      </c>
      <c r="C2697">
        <v>95</v>
      </c>
      <c r="D2697">
        <v>16017403</v>
      </c>
      <c r="E2697" t="s">
        <v>55</v>
      </c>
      <c r="F2697" t="s">
        <v>44</v>
      </c>
      <c r="G2697" t="s">
        <v>35</v>
      </c>
      <c r="L2697" t="s">
        <v>3940</v>
      </c>
      <c r="M2697">
        <v>17333</v>
      </c>
      <c r="N2697">
        <v>153</v>
      </c>
      <c r="O2697" t="s">
        <v>29</v>
      </c>
      <c r="P2697" t="s">
        <v>30</v>
      </c>
      <c r="Q2697" t="s">
        <v>213</v>
      </c>
      <c r="R2697">
        <v>5000000</v>
      </c>
      <c r="S2697">
        <v>2001</v>
      </c>
      <c r="T2697">
        <v>6.2</v>
      </c>
      <c r="U2697">
        <v>1.6</v>
      </c>
      <c r="V2697">
        <v>11017403</v>
      </c>
      <c r="W2697" t="s">
        <v>21</v>
      </c>
    </row>
    <row r="2698" spans="1:23" x14ac:dyDescent="0.3">
      <c r="A2698" t="s">
        <v>3941</v>
      </c>
      <c r="B2698">
        <v>14</v>
      </c>
      <c r="C2698">
        <v>102</v>
      </c>
      <c r="D2698">
        <v>2807854</v>
      </c>
      <c r="E2698" t="s">
        <v>25</v>
      </c>
      <c r="F2698" t="s">
        <v>55</v>
      </c>
      <c r="G2698" t="s">
        <v>44</v>
      </c>
      <c r="L2698" t="s">
        <v>3942</v>
      </c>
      <c r="M2698">
        <v>14129</v>
      </c>
      <c r="N2698">
        <v>39</v>
      </c>
      <c r="O2698" t="s">
        <v>29</v>
      </c>
      <c r="P2698" t="s">
        <v>30</v>
      </c>
      <c r="Q2698" t="s">
        <v>31</v>
      </c>
      <c r="R2698">
        <v>11000000</v>
      </c>
      <c r="S2698">
        <v>1991</v>
      </c>
      <c r="T2698">
        <v>5.0999999999999996</v>
      </c>
      <c r="U2698">
        <v>1.7</v>
      </c>
      <c r="V2698">
        <v>-8192146</v>
      </c>
      <c r="W2698" t="s">
        <v>38</v>
      </c>
    </row>
    <row r="2699" spans="1:23" x14ac:dyDescent="0.3">
      <c r="A2699" t="s">
        <v>3943</v>
      </c>
      <c r="B2699">
        <v>78</v>
      </c>
      <c r="C2699">
        <v>104</v>
      </c>
      <c r="D2699">
        <v>352786</v>
      </c>
      <c r="E2699" t="s">
        <v>242</v>
      </c>
      <c r="F2699" t="s">
        <v>55</v>
      </c>
      <c r="G2699" t="s">
        <v>59</v>
      </c>
      <c r="L2699" t="s">
        <v>3944</v>
      </c>
      <c r="M2699">
        <v>11132</v>
      </c>
      <c r="N2699">
        <v>86</v>
      </c>
      <c r="O2699" t="s">
        <v>29</v>
      </c>
      <c r="P2699" t="s">
        <v>30</v>
      </c>
      <c r="Q2699" t="s">
        <v>31</v>
      </c>
      <c r="R2699">
        <v>11000000</v>
      </c>
      <c r="S2699">
        <v>2006</v>
      </c>
      <c r="T2699">
        <v>6.8</v>
      </c>
      <c r="U2699">
        <v>1.7</v>
      </c>
      <c r="V2699">
        <v>-10647214</v>
      </c>
      <c r="W2699" t="s">
        <v>38</v>
      </c>
    </row>
    <row r="2700" spans="1:23" x14ac:dyDescent="0.3">
      <c r="A2700" t="s">
        <v>3945</v>
      </c>
      <c r="B2700">
        <v>160</v>
      </c>
      <c r="C2700">
        <v>95</v>
      </c>
      <c r="D2700">
        <v>56729973</v>
      </c>
      <c r="E2700" t="s">
        <v>57</v>
      </c>
      <c r="F2700" t="s">
        <v>60</v>
      </c>
      <c r="L2700" t="s">
        <v>3946</v>
      </c>
      <c r="M2700">
        <v>88529</v>
      </c>
      <c r="N2700">
        <v>262</v>
      </c>
      <c r="O2700" t="s">
        <v>29</v>
      </c>
      <c r="P2700" t="s">
        <v>30</v>
      </c>
      <c r="Q2700" t="s">
        <v>213</v>
      </c>
      <c r="R2700">
        <v>10800000</v>
      </c>
      <c r="S2700">
        <v>2008</v>
      </c>
      <c r="T2700">
        <v>5.8</v>
      </c>
      <c r="U2700">
        <v>1.6</v>
      </c>
      <c r="V2700">
        <v>45929973</v>
      </c>
      <c r="W2700" t="s">
        <v>21</v>
      </c>
    </row>
    <row r="2701" spans="1:23" x14ac:dyDescent="0.3">
      <c r="A2701" t="s">
        <v>3947</v>
      </c>
      <c r="B2701">
        <v>75</v>
      </c>
      <c r="C2701">
        <v>118</v>
      </c>
      <c r="D2701">
        <v>399879</v>
      </c>
      <c r="E2701" t="s">
        <v>56</v>
      </c>
      <c r="F2701" t="s">
        <v>55</v>
      </c>
      <c r="G2701" t="s">
        <v>60</v>
      </c>
      <c r="H2701" t="s">
        <v>35</v>
      </c>
      <c r="L2701" t="s">
        <v>3948</v>
      </c>
      <c r="M2701">
        <v>5772</v>
      </c>
      <c r="N2701">
        <v>115</v>
      </c>
      <c r="O2701" t="s">
        <v>29</v>
      </c>
      <c r="P2701" t="s">
        <v>143</v>
      </c>
      <c r="Q2701" t="s">
        <v>213</v>
      </c>
      <c r="R2701">
        <v>15000000</v>
      </c>
      <c r="S2701">
        <v>2006</v>
      </c>
      <c r="T2701">
        <v>6.4</v>
      </c>
      <c r="U2701">
        <v>2</v>
      </c>
      <c r="V2701">
        <v>-14600121</v>
      </c>
      <c r="W2701" t="s">
        <v>38</v>
      </c>
    </row>
    <row r="2702" spans="1:23" x14ac:dyDescent="0.3">
      <c r="A2702" t="s">
        <v>3949</v>
      </c>
      <c r="B2702">
        <v>20</v>
      </c>
      <c r="C2702">
        <v>193</v>
      </c>
      <c r="D2702">
        <v>3275443</v>
      </c>
      <c r="E2702" t="s">
        <v>55</v>
      </c>
      <c r="L2702" t="s">
        <v>3950</v>
      </c>
      <c r="M2702">
        <v>13998</v>
      </c>
      <c r="N2702">
        <v>264</v>
      </c>
      <c r="O2702" t="s">
        <v>3951</v>
      </c>
      <c r="P2702" t="s">
        <v>3952</v>
      </c>
      <c r="Q2702" t="s">
        <v>213</v>
      </c>
      <c r="R2702">
        <v>700000000</v>
      </c>
      <c r="S2702">
        <v>2006</v>
      </c>
      <c r="T2702">
        <v>6</v>
      </c>
      <c r="U2702">
        <v>3.2</v>
      </c>
      <c r="V2702">
        <v>-696724557</v>
      </c>
      <c r="W2702" t="s">
        <v>38</v>
      </c>
    </row>
    <row r="2703" spans="1:23" x14ac:dyDescent="0.3">
      <c r="A2703" t="s">
        <v>1624</v>
      </c>
      <c r="B2703">
        <v>105</v>
      </c>
      <c r="C2703">
        <v>97</v>
      </c>
      <c r="D2703">
        <v>18535191</v>
      </c>
      <c r="E2703" t="s">
        <v>48</v>
      </c>
      <c r="F2703" t="s">
        <v>44</v>
      </c>
      <c r="L2703" t="s">
        <v>3953</v>
      </c>
      <c r="M2703">
        <v>12980</v>
      </c>
      <c r="N2703">
        <v>132</v>
      </c>
      <c r="O2703" t="s">
        <v>29</v>
      </c>
      <c r="P2703" t="s">
        <v>37</v>
      </c>
      <c r="Q2703" t="s">
        <v>31</v>
      </c>
      <c r="R2703">
        <v>14000000</v>
      </c>
      <c r="S2703">
        <v>1999</v>
      </c>
      <c r="T2703">
        <v>6.9</v>
      </c>
      <c r="U2703">
        <v>1.6</v>
      </c>
      <c r="V2703">
        <v>4535191</v>
      </c>
      <c r="W2703" t="s">
        <v>21</v>
      </c>
    </row>
    <row r="2704" spans="1:23" x14ac:dyDescent="0.3">
      <c r="A2704" t="s">
        <v>3954</v>
      </c>
      <c r="B2704">
        <v>120</v>
      </c>
      <c r="C2704">
        <v>98</v>
      </c>
      <c r="D2704">
        <v>23838</v>
      </c>
      <c r="E2704" t="s">
        <v>57</v>
      </c>
      <c r="F2704" t="s">
        <v>27</v>
      </c>
      <c r="G2704" t="s">
        <v>35</v>
      </c>
      <c r="L2704" t="s">
        <v>3955</v>
      </c>
      <c r="M2704">
        <v>28570</v>
      </c>
      <c r="N2704">
        <v>160</v>
      </c>
      <c r="O2704" t="s">
        <v>29</v>
      </c>
      <c r="P2704" t="s">
        <v>37</v>
      </c>
      <c r="Q2704" t="s">
        <v>213</v>
      </c>
      <c r="R2704">
        <v>7000000</v>
      </c>
      <c r="S2704">
        <v>2013</v>
      </c>
      <c r="T2704">
        <v>5.5</v>
      </c>
      <c r="U2704">
        <v>1.6</v>
      </c>
      <c r="V2704">
        <v>-6976162</v>
      </c>
      <c r="W2704" t="s">
        <v>38</v>
      </c>
    </row>
    <row r="2705" spans="1:23" x14ac:dyDescent="0.3">
      <c r="A2705" t="s">
        <v>3956</v>
      </c>
      <c r="B2705">
        <v>108</v>
      </c>
      <c r="C2705">
        <v>103</v>
      </c>
      <c r="D2705">
        <v>22160085</v>
      </c>
      <c r="E2705" t="s">
        <v>57</v>
      </c>
      <c r="L2705" t="s">
        <v>3957</v>
      </c>
      <c r="M2705">
        <v>16747</v>
      </c>
      <c r="N2705">
        <v>349</v>
      </c>
      <c r="O2705" t="s">
        <v>29</v>
      </c>
      <c r="P2705" t="s">
        <v>30</v>
      </c>
      <c r="Q2705" t="s">
        <v>31</v>
      </c>
      <c r="R2705">
        <v>10600000</v>
      </c>
      <c r="S2705">
        <v>2002</v>
      </c>
      <c r="T2705">
        <v>5.4</v>
      </c>
      <c r="U2705">
        <v>1.7</v>
      </c>
      <c r="V2705">
        <v>11560085</v>
      </c>
      <c r="W2705" t="s">
        <v>21</v>
      </c>
    </row>
    <row r="2706" spans="1:23" x14ac:dyDescent="0.3">
      <c r="A2706" t="s">
        <v>1013</v>
      </c>
      <c r="B2706">
        <v>285</v>
      </c>
      <c r="C2706">
        <v>161</v>
      </c>
      <c r="D2706">
        <v>56715371</v>
      </c>
      <c r="E2706" t="s">
        <v>25</v>
      </c>
      <c r="F2706" t="s">
        <v>60</v>
      </c>
      <c r="G2706" t="s">
        <v>27</v>
      </c>
      <c r="L2706" t="s">
        <v>3958</v>
      </c>
      <c r="M2706">
        <v>427357</v>
      </c>
      <c r="N2706">
        <v>1736</v>
      </c>
      <c r="O2706" t="s">
        <v>29</v>
      </c>
      <c r="P2706" t="s">
        <v>37</v>
      </c>
      <c r="Q2706" t="s">
        <v>118</v>
      </c>
      <c r="R2706">
        <v>12000000</v>
      </c>
      <c r="S2706">
        <v>1968</v>
      </c>
      <c r="T2706">
        <v>8.3000000000000007</v>
      </c>
      <c r="U2706">
        <v>2.7</v>
      </c>
      <c r="V2706">
        <v>44715371</v>
      </c>
      <c r="W2706" t="s">
        <v>21</v>
      </c>
    </row>
    <row r="2707" spans="1:23" x14ac:dyDescent="0.3">
      <c r="A2707" t="s">
        <v>149</v>
      </c>
      <c r="B2707">
        <v>215</v>
      </c>
      <c r="C2707">
        <v>120</v>
      </c>
      <c r="D2707">
        <v>434949459</v>
      </c>
      <c r="E2707" t="s">
        <v>49</v>
      </c>
      <c r="F2707" t="s">
        <v>27</v>
      </c>
      <c r="L2707" t="s">
        <v>3959</v>
      </c>
      <c r="M2707">
        <v>281842</v>
      </c>
      <c r="N2707">
        <v>515</v>
      </c>
      <c r="O2707" t="s">
        <v>29</v>
      </c>
      <c r="P2707" t="s">
        <v>30</v>
      </c>
      <c r="Q2707" t="s">
        <v>52</v>
      </c>
      <c r="R2707">
        <v>10500000</v>
      </c>
      <c r="S2707">
        <v>1982</v>
      </c>
      <c r="T2707">
        <v>7.9</v>
      </c>
      <c r="U2707">
        <v>2</v>
      </c>
      <c r="V2707">
        <v>424449459</v>
      </c>
      <c r="W2707" t="s">
        <v>21</v>
      </c>
    </row>
    <row r="2708" spans="1:23" x14ac:dyDescent="0.3">
      <c r="A2708" t="s">
        <v>3960</v>
      </c>
      <c r="B2708">
        <v>81</v>
      </c>
      <c r="C2708">
        <v>97</v>
      </c>
      <c r="D2708">
        <v>11043445</v>
      </c>
      <c r="E2708" t="s">
        <v>48</v>
      </c>
      <c r="F2708" t="s">
        <v>55</v>
      </c>
      <c r="G2708" t="s">
        <v>44</v>
      </c>
      <c r="L2708" t="s">
        <v>3961</v>
      </c>
      <c r="M2708">
        <v>27689</v>
      </c>
      <c r="N2708">
        <v>74</v>
      </c>
      <c r="O2708" t="s">
        <v>29</v>
      </c>
      <c r="P2708" t="s">
        <v>30</v>
      </c>
      <c r="Q2708" t="s">
        <v>31</v>
      </c>
      <c r="R2708">
        <v>10000000</v>
      </c>
      <c r="S2708">
        <v>2007</v>
      </c>
      <c r="T2708">
        <v>6.5</v>
      </c>
      <c r="U2708">
        <v>1.6</v>
      </c>
      <c r="V2708">
        <v>1043445</v>
      </c>
      <c r="W2708" t="s">
        <v>21</v>
      </c>
    </row>
    <row r="2709" spans="1:23" x14ac:dyDescent="0.3">
      <c r="A2709" t="s">
        <v>3962</v>
      </c>
      <c r="B2709">
        <v>43</v>
      </c>
      <c r="C2709">
        <v>145</v>
      </c>
      <c r="D2709">
        <v>5669081</v>
      </c>
      <c r="E2709" t="s">
        <v>55</v>
      </c>
      <c r="F2709" t="s">
        <v>54</v>
      </c>
      <c r="G2709" t="s">
        <v>58</v>
      </c>
      <c r="L2709" t="s">
        <v>3963</v>
      </c>
      <c r="M2709">
        <v>3665</v>
      </c>
      <c r="N2709">
        <v>57</v>
      </c>
      <c r="O2709" t="s">
        <v>763</v>
      </c>
      <c r="P2709" t="s">
        <v>3061</v>
      </c>
      <c r="Q2709" t="s">
        <v>213</v>
      </c>
      <c r="R2709">
        <v>10818775</v>
      </c>
      <c r="S2709">
        <v>2012</v>
      </c>
      <c r="T2709">
        <v>6.6</v>
      </c>
      <c r="U2709">
        <v>2.4</v>
      </c>
      <c r="V2709">
        <v>-5149694</v>
      </c>
      <c r="W2709" t="s">
        <v>38</v>
      </c>
    </row>
    <row r="2710" spans="1:23" x14ac:dyDescent="0.3">
      <c r="A2710" t="s">
        <v>1642</v>
      </c>
      <c r="B2710">
        <v>161</v>
      </c>
      <c r="C2710">
        <v>126</v>
      </c>
      <c r="D2710">
        <v>138339411</v>
      </c>
      <c r="E2710" t="s">
        <v>55</v>
      </c>
      <c r="L2710" t="s">
        <v>3964</v>
      </c>
      <c r="M2710">
        <v>604904</v>
      </c>
      <c r="N2710">
        <v>682</v>
      </c>
      <c r="O2710" t="s">
        <v>29</v>
      </c>
      <c r="P2710" t="s">
        <v>30</v>
      </c>
      <c r="Q2710" t="s">
        <v>213</v>
      </c>
      <c r="R2710">
        <v>10000000</v>
      </c>
      <c r="S2710">
        <v>1997</v>
      </c>
      <c r="T2710">
        <v>8.3000000000000007</v>
      </c>
      <c r="U2710">
        <v>2.1</v>
      </c>
      <c r="V2710">
        <v>128339411</v>
      </c>
      <c r="W2710" t="s">
        <v>21</v>
      </c>
    </row>
    <row r="2711" spans="1:23" x14ac:dyDescent="0.3">
      <c r="A2711" t="s">
        <v>3965</v>
      </c>
      <c r="B2711">
        <v>210</v>
      </c>
      <c r="C2711">
        <v>121</v>
      </c>
      <c r="D2711">
        <v>80150343</v>
      </c>
      <c r="E2711" t="s">
        <v>57</v>
      </c>
      <c r="F2711" t="s">
        <v>60</v>
      </c>
      <c r="L2711" t="s">
        <v>3966</v>
      </c>
      <c r="M2711">
        <v>142115</v>
      </c>
      <c r="N2711">
        <v>614</v>
      </c>
      <c r="O2711" t="s">
        <v>29</v>
      </c>
      <c r="P2711" t="s">
        <v>30</v>
      </c>
      <c r="Q2711" t="s">
        <v>213</v>
      </c>
      <c r="R2711">
        <v>10000000</v>
      </c>
      <c r="S2711">
        <v>2006</v>
      </c>
      <c r="T2711">
        <v>6.2</v>
      </c>
      <c r="U2711">
        <v>2</v>
      </c>
      <c r="V2711">
        <v>70150343</v>
      </c>
      <c r="W2711" t="s">
        <v>21</v>
      </c>
    </row>
    <row r="2712" spans="1:23" x14ac:dyDescent="0.3">
      <c r="A2712" t="s">
        <v>745</v>
      </c>
      <c r="B2712">
        <v>52</v>
      </c>
      <c r="C2712">
        <v>117</v>
      </c>
      <c r="D2712">
        <v>85300000</v>
      </c>
      <c r="E2712" t="s">
        <v>24</v>
      </c>
      <c r="F2712" t="s">
        <v>48</v>
      </c>
      <c r="G2712" t="s">
        <v>58</v>
      </c>
      <c r="L2712" t="s">
        <v>3967</v>
      </c>
      <c r="M2712">
        <v>48629</v>
      </c>
      <c r="N2712">
        <v>134</v>
      </c>
      <c r="O2712" t="s">
        <v>29</v>
      </c>
      <c r="P2712" t="s">
        <v>30</v>
      </c>
      <c r="Q2712" t="s">
        <v>213</v>
      </c>
      <c r="R2712">
        <v>10000000</v>
      </c>
      <c r="S2712">
        <v>1981</v>
      </c>
      <c r="T2712">
        <v>6.9</v>
      </c>
      <c r="U2712">
        <v>2</v>
      </c>
      <c r="V2712">
        <v>75300000</v>
      </c>
      <c r="W2712" t="s">
        <v>21</v>
      </c>
    </row>
    <row r="2713" spans="1:23" x14ac:dyDescent="0.3">
      <c r="A2713" t="s">
        <v>353</v>
      </c>
      <c r="B2713">
        <v>139</v>
      </c>
      <c r="C2713">
        <v>98</v>
      </c>
      <c r="D2713">
        <v>68353550</v>
      </c>
      <c r="E2713" t="s">
        <v>48</v>
      </c>
      <c r="F2713" t="s">
        <v>61</v>
      </c>
      <c r="L2713" t="s">
        <v>3968</v>
      </c>
      <c r="M2713">
        <v>70141</v>
      </c>
      <c r="N2713">
        <v>385</v>
      </c>
      <c r="O2713" t="s">
        <v>29</v>
      </c>
      <c r="P2713" t="s">
        <v>30</v>
      </c>
      <c r="Q2713" t="s">
        <v>31</v>
      </c>
      <c r="R2713">
        <v>10000000</v>
      </c>
      <c r="S2713">
        <v>2000</v>
      </c>
      <c r="T2713">
        <v>5.9</v>
      </c>
      <c r="U2713">
        <v>1.6</v>
      </c>
      <c r="V2713">
        <v>58353550</v>
      </c>
      <c r="W2713" t="s">
        <v>21</v>
      </c>
    </row>
    <row r="2714" spans="1:23" x14ac:dyDescent="0.3">
      <c r="A2714" t="s">
        <v>3969</v>
      </c>
      <c r="B2714">
        <v>165</v>
      </c>
      <c r="C2714">
        <v>109</v>
      </c>
      <c r="D2714">
        <v>78845130</v>
      </c>
      <c r="E2714" t="s">
        <v>24</v>
      </c>
      <c r="F2714" t="s">
        <v>57</v>
      </c>
      <c r="G2714" t="s">
        <v>27</v>
      </c>
      <c r="H2714" t="s">
        <v>35</v>
      </c>
      <c r="L2714" t="s">
        <v>3970</v>
      </c>
      <c r="M2714">
        <v>17596</v>
      </c>
      <c r="N2714">
        <v>94</v>
      </c>
      <c r="O2714" t="s">
        <v>29</v>
      </c>
      <c r="P2714" t="s">
        <v>545</v>
      </c>
      <c r="Q2714" t="s">
        <v>213</v>
      </c>
      <c r="R2714">
        <v>10000000</v>
      </c>
      <c r="S2714">
        <v>2016</v>
      </c>
      <c r="T2714">
        <v>6.1</v>
      </c>
      <c r="U2714">
        <v>1.8</v>
      </c>
      <c r="V2714">
        <v>68845130</v>
      </c>
      <c r="W2714" t="s">
        <v>21</v>
      </c>
    </row>
    <row r="2715" spans="1:23" x14ac:dyDescent="0.3">
      <c r="A2715" t="s">
        <v>3341</v>
      </c>
      <c r="B2715">
        <v>96</v>
      </c>
      <c r="C2715">
        <v>95</v>
      </c>
      <c r="D2715">
        <v>63319509</v>
      </c>
      <c r="E2715" t="s">
        <v>48</v>
      </c>
      <c r="F2715" t="s">
        <v>44</v>
      </c>
      <c r="L2715" t="s">
        <v>3971</v>
      </c>
      <c r="M2715">
        <v>67115</v>
      </c>
      <c r="N2715">
        <v>389</v>
      </c>
      <c r="O2715" t="s">
        <v>29</v>
      </c>
      <c r="P2715" t="s">
        <v>30</v>
      </c>
      <c r="Q2715" t="s">
        <v>31</v>
      </c>
      <c r="R2715">
        <v>10000000</v>
      </c>
      <c r="S2715">
        <v>1999</v>
      </c>
      <c r="T2715">
        <v>5.8</v>
      </c>
      <c r="U2715">
        <v>1.6</v>
      </c>
      <c r="V2715">
        <v>53319509</v>
      </c>
      <c r="W2715" t="s">
        <v>21</v>
      </c>
    </row>
    <row r="2716" spans="1:23" x14ac:dyDescent="0.3">
      <c r="A2716" t="s">
        <v>3965</v>
      </c>
      <c r="B2716">
        <v>190</v>
      </c>
      <c r="C2716">
        <v>96</v>
      </c>
      <c r="D2716">
        <v>63270259</v>
      </c>
      <c r="E2716" t="s">
        <v>57</v>
      </c>
      <c r="F2716" t="s">
        <v>60</v>
      </c>
      <c r="L2716" t="s">
        <v>3972</v>
      </c>
      <c r="M2716">
        <v>111087</v>
      </c>
      <c r="N2716">
        <v>319</v>
      </c>
      <c r="O2716" t="s">
        <v>29</v>
      </c>
      <c r="P2716" t="s">
        <v>30</v>
      </c>
      <c r="Q2716" t="s">
        <v>213</v>
      </c>
      <c r="R2716">
        <v>10000000</v>
      </c>
      <c r="S2716">
        <v>2007</v>
      </c>
      <c r="T2716">
        <v>5.9</v>
      </c>
      <c r="U2716">
        <v>1.6</v>
      </c>
      <c r="V2716">
        <v>53270259</v>
      </c>
      <c r="W2716" t="s">
        <v>21</v>
      </c>
    </row>
    <row r="2717" spans="1:23" x14ac:dyDescent="0.3">
      <c r="A2717" t="s">
        <v>1864</v>
      </c>
      <c r="B2717">
        <v>173</v>
      </c>
      <c r="C2717">
        <v>101</v>
      </c>
      <c r="D2717">
        <v>55865715</v>
      </c>
      <c r="E2717" t="s">
        <v>55</v>
      </c>
      <c r="F2717" t="s">
        <v>57</v>
      </c>
      <c r="G2717" t="s">
        <v>60</v>
      </c>
      <c r="H2717" t="s">
        <v>35</v>
      </c>
      <c r="L2717" t="s">
        <v>3973</v>
      </c>
      <c r="M2717">
        <v>41763</v>
      </c>
      <c r="N2717">
        <v>403</v>
      </c>
      <c r="O2717" t="s">
        <v>29</v>
      </c>
      <c r="P2717" t="s">
        <v>37</v>
      </c>
      <c r="Q2717" t="s">
        <v>31</v>
      </c>
      <c r="R2717">
        <v>10000000</v>
      </c>
      <c r="S2717">
        <v>2005</v>
      </c>
      <c r="T2717">
        <v>5.5</v>
      </c>
      <c r="U2717">
        <v>1.7</v>
      </c>
      <c r="V2717">
        <v>45865715</v>
      </c>
      <c r="W2717" t="s">
        <v>21</v>
      </c>
    </row>
    <row r="2718" spans="1:23" x14ac:dyDescent="0.3">
      <c r="A2718" t="s">
        <v>2567</v>
      </c>
      <c r="B2718">
        <v>46</v>
      </c>
      <c r="C2718">
        <v>107</v>
      </c>
      <c r="D2718">
        <v>63231524</v>
      </c>
      <c r="E2718" t="s">
        <v>48</v>
      </c>
      <c r="F2718" t="s">
        <v>55</v>
      </c>
      <c r="G2718" t="s">
        <v>44</v>
      </c>
      <c r="L2718" t="s">
        <v>3974</v>
      </c>
      <c r="M2718">
        <v>8962</v>
      </c>
      <c r="N2718">
        <v>137</v>
      </c>
      <c r="O2718" t="s">
        <v>29</v>
      </c>
      <c r="P2718" t="s">
        <v>30</v>
      </c>
      <c r="Q2718" t="s">
        <v>31</v>
      </c>
      <c r="R2718">
        <v>6000000</v>
      </c>
      <c r="S2718">
        <v>2006</v>
      </c>
      <c r="T2718">
        <v>5</v>
      </c>
      <c r="U2718">
        <v>1.8</v>
      </c>
      <c r="V2718">
        <v>57231524</v>
      </c>
      <c r="W2718" t="s">
        <v>21</v>
      </c>
    </row>
    <row r="2719" spans="1:23" x14ac:dyDescent="0.3">
      <c r="A2719" t="s">
        <v>172</v>
      </c>
      <c r="B2719">
        <v>59</v>
      </c>
      <c r="C2719">
        <v>119</v>
      </c>
      <c r="D2719">
        <v>52293982</v>
      </c>
      <c r="E2719" t="s">
        <v>55</v>
      </c>
      <c r="F2719" t="s">
        <v>61</v>
      </c>
      <c r="L2719" t="s">
        <v>3975</v>
      </c>
      <c r="M2719">
        <v>57831</v>
      </c>
      <c r="N2719">
        <v>115</v>
      </c>
      <c r="O2719" t="s">
        <v>29</v>
      </c>
      <c r="P2719" t="s">
        <v>30</v>
      </c>
      <c r="Q2719" t="s">
        <v>213</v>
      </c>
      <c r="R2719">
        <v>13800000</v>
      </c>
      <c r="S2719">
        <v>1986</v>
      </c>
      <c r="T2719">
        <v>7</v>
      </c>
      <c r="U2719">
        <v>2</v>
      </c>
      <c r="V2719">
        <v>38493982</v>
      </c>
      <c r="W2719" t="s">
        <v>21</v>
      </c>
    </row>
    <row r="2720" spans="1:23" x14ac:dyDescent="0.3">
      <c r="A2720" t="s">
        <v>1208</v>
      </c>
      <c r="B2720">
        <v>22</v>
      </c>
      <c r="C2720">
        <v>100</v>
      </c>
      <c r="D2720">
        <v>50752337</v>
      </c>
      <c r="E2720" t="s">
        <v>48</v>
      </c>
      <c r="F2720" t="s">
        <v>55</v>
      </c>
      <c r="G2720" t="s">
        <v>49</v>
      </c>
      <c r="H2720" t="s">
        <v>61</v>
      </c>
      <c r="L2720" t="s">
        <v>3976</v>
      </c>
      <c r="M2720">
        <v>44502</v>
      </c>
      <c r="N2720">
        <v>46</v>
      </c>
      <c r="O2720" t="s">
        <v>29</v>
      </c>
      <c r="P2720" t="s">
        <v>30</v>
      </c>
      <c r="Q2720" t="s">
        <v>52</v>
      </c>
      <c r="R2720">
        <v>10000000</v>
      </c>
      <c r="S2720">
        <v>1992</v>
      </c>
      <c r="T2720">
        <v>6.4</v>
      </c>
      <c r="U2720">
        <v>1.7</v>
      </c>
      <c r="V2720">
        <v>40752337</v>
      </c>
      <c r="W2720" t="s">
        <v>21</v>
      </c>
    </row>
    <row r="2721" spans="1:23" x14ac:dyDescent="0.3">
      <c r="A2721" t="s">
        <v>2922</v>
      </c>
      <c r="B2721">
        <v>203</v>
      </c>
      <c r="C2721">
        <v>98</v>
      </c>
      <c r="D2721">
        <v>110175871</v>
      </c>
      <c r="E2721" t="s">
        <v>57</v>
      </c>
      <c r="F2721" t="s">
        <v>60</v>
      </c>
      <c r="G2721" t="s">
        <v>35</v>
      </c>
      <c r="L2721" t="s">
        <v>3977</v>
      </c>
      <c r="M2721">
        <v>115050</v>
      </c>
      <c r="N2721">
        <v>911</v>
      </c>
      <c r="O2721" t="s">
        <v>29</v>
      </c>
      <c r="P2721" t="s">
        <v>30</v>
      </c>
      <c r="Q2721" t="s">
        <v>31</v>
      </c>
      <c r="R2721">
        <v>10000000</v>
      </c>
      <c r="S2721">
        <v>2004</v>
      </c>
      <c r="T2721">
        <v>5.9</v>
      </c>
      <c r="U2721">
        <v>1.6</v>
      </c>
      <c r="V2721">
        <v>100175871</v>
      </c>
      <c r="W2721" t="s">
        <v>21</v>
      </c>
    </row>
    <row r="2722" spans="1:23" x14ac:dyDescent="0.3">
      <c r="A2722" t="s">
        <v>614</v>
      </c>
      <c r="B2722">
        <v>77</v>
      </c>
      <c r="C2722">
        <v>92</v>
      </c>
      <c r="D2722">
        <v>38624000</v>
      </c>
      <c r="E2722" t="s">
        <v>48</v>
      </c>
      <c r="F2722" t="s">
        <v>61</v>
      </c>
      <c r="L2722" t="s">
        <v>3978</v>
      </c>
      <c r="M2722">
        <v>156143</v>
      </c>
      <c r="N2722">
        <v>289</v>
      </c>
      <c r="O2722" t="s">
        <v>29</v>
      </c>
      <c r="P2722" t="s">
        <v>30</v>
      </c>
      <c r="Q2722" t="s">
        <v>31</v>
      </c>
      <c r="R2722">
        <v>12000000</v>
      </c>
      <c r="S2722">
        <v>1996</v>
      </c>
      <c r="T2722">
        <v>7</v>
      </c>
      <c r="U2722">
        <v>1.5</v>
      </c>
      <c r="V2722">
        <v>26624000</v>
      </c>
      <c r="W2722" t="s">
        <v>21</v>
      </c>
    </row>
    <row r="2723" spans="1:23" x14ac:dyDescent="0.3">
      <c r="A2723" t="s">
        <v>2597</v>
      </c>
      <c r="B2723">
        <v>190</v>
      </c>
      <c r="C2723">
        <v>90</v>
      </c>
      <c r="D2723">
        <v>37470017</v>
      </c>
      <c r="E2723" t="s">
        <v>57</v>
      </c>
      <c r="F2723" t="s">
        <v>60</v>
      </c>
      <c r="L2723" t="s">
        <v>3979</v>
      </c>
      <c r="M2723">
        <v>86890</v>
      </c>
      <c r="N2723">
        <v>985</v>
      </c>
      <c r="O2723" t="s">
        <v>29</v>
      </c>
      <c r="P2723" t="s">
        <v>244</v>
      </c>
      <c r="Q2723" t="s">
        <v>213</v>
      </c>
      <c r="R2723">
        <v>10000000</v>
      </c>
      <c r="S2723">
        <v>2001</v>
      </c>
      <c r="T2723">
        <v>6.1</v>
      </c>
      <c r="U2723">
        <v>1.5</v>
      </c>
      <c r="V2723">
        <v>27470017</v>
      </c>
      <c r="W2723" t="s">
        <v>21</v>
      </c>
    </row>
    <row r="2724" spans="1:23" x14ac:dyDescent="0.3">
      <c r="A2724" t="s">
        <v>1208</v>
      </c>
      <c r="B2724">
        <v>81</v>
      </c>
      <c r="C2724">
        <v>90</v>
      </c>
      <c r="D2724">
        <v>40485039</v>
      </c>
      <c r="E2724" t="s">
        <v>25</v>
      </c>
      <c r="F2724" t="s">
        <v>48</v>
      </c>
      <c r="G2724" t="s">
        <v>59</v>
      </c>
      <c r="H2724" t="s">
        <v>27</v>
      </c>
      <c r="L2724" t="s">
        <v>3980</v>
      </c>
      <c r="M2724">
        <v>85362</v>
      </c>
      <c r="N2724">
        <v>181</v>
      </c>
      <c r="O2724" t="s">
        <v>29</v>
      </c>
      <c r="P2724" t="s">
        <v>30</v>
      </c>
      <c r="Q2724" t="s">
        <v>52</v>
      </c>
      <c r="R2724">
        <v>10000000</v>
      </c>
      <c r="S2724">
        <v>1989</v>
      </c>
      <c r="T2724">
        <v>6.9</v>
      </c>
      <c r="U2724">
        <v>1.5</v>
      </c>
      <c r="V2724">
        <v>30485039</v>
      </c>
      <c r="W2724" t="s">
        <v>21</v>
      </c>
    </row>
    <row r="2725" spans="1:23" x14ac:dyDescent="0.3">
      <c r="A2725" t="s">
        <v>3981</v>
      </c>
      <c r="B2725">
        <v>56</v>
      </c>
      <c r="C2725">
        <v>153</v>
      </c>
      <c r="D2725">
        <v>16800000</v>
      </c>
      <c r="E2725" t="s">
        <v>55</v>
      </c>
      <c r="F2725" t="s">
        <v>49</v>
      </c>
      <c r="G2725" t="s">
        <v>50</v>
      </c>
      <c r="L2725" t="s">
        <v>3982</v>
      </c>
      <c r="M2725">
        <v>25303</v>
      </c>
      <c r="N2725">
        <v>138</v>
      </c>
      <c r="O2725" t="s">
        <v>29</v>
      </c>
      <c r="P2725" t="s">
        <v>37</v>
      </c>
      <c r="Q2725" t="s">
        <v>118</v>
      </c>
      <c r="R2725">
        <v>10000000</v>
      </c>
      <c r="S2725">
        <v>1968</v>
      </c>
      <c r="T2725">
        <v>7.5</v>
      </c>
      <c r="U2725">
        <v>2.6</v>
      </c>
      <c r="V2725">
        <v>6800000</v>
      </c>
      <c r="W2725" t="s">
        <v>21</v>
      </c>
    </row>
    <row r="2726" spans="1:23" x14ac:dyDescent="0.3">
      <c r="A2726" t="s">
        <v>1229</v>
      </c>
      <c r="B2726">
        <v>264</v>
      </c>
      <c r="C2726">
        <v>124</v>
      </c>
      <c r="D2726">
        <v>46377022</v>
      </c>
      <c r="E2726" t="s">
        <v>48</v>
      </c>
      <c r="F2726" t="s">
        <v>55</v>
      </c>
      <c r="L2726" t="s">
        <v>3983</v>
      </c>
      <c r="M2726">
        <v>75306</v>
      </c>
      <c r="N2726">
        <v>266</v>
      </c>
      <c r="O2726" t="s">
        <v>29</v>
      </c>
      <c r="P2726" t="s">
        <v>37</v>
      </c>
      <c r="Q2726" t="s">
        <v>31</v>
      </c>
      <c r="R2726">
        <v>10000000</v>
      </c>
      <c r="S2726">
        <v>2011</v>
      </c>
      <c r="T2726">
        <v>7.3</v>
      </c>
      <c r="U2726">
        <v>2.1</v>
      </c>
      <c r="V2726">
        <v>36377022</v>
      </c>
      <c r="W2726" t="s">
        <v>21</v>
      </c>
    </row>
    <row r="2727" spans="1:23" x14ac:dyDescent="0.3">
      <c r="A2727" t="s">
        <v>3984</v>
      </c>
      <c r="B2727">
        <v>44</v>
      </c>
      <c r="C2727">
        <v>82</v>
      </c>
      <c r="D2727">
        <v>36696761</v>
      </c>
      <c r="E2727" t="s">
        <v>47</v>
      </c>
      <c r="F2727" t="s">
        <v>48</v>
      </c>
      <c r="G2727" t="s">
        <v>49</v>
      </c>
      <c r="H2727" t="s">
        <v>60</v>
      </c>
      <c r="I2727" t="s">
        <v>27</v>
      </c>
      <c r="L2727" t="s">
        <v>3985</v>
      </c>
      <c r="M2727">
        <v>6808</v>
      </c>
      <c r="N2727">
        <v>38</v>
      </c>
      <c r="O2727" t="s">
        <v>29</v>
      </c>
      <c r="P2727" t="s">
        <v>30</v>
      </c>
      <c r="Q2727" t="s">
        <v>118</v>
      </c>
      <c r="R2727">
        <v>23000000</v>
      </c>
      <c r="S2727">
        <v>2001</v>
      </c>
      <c r="T2727">
        <v>6.5</v>
      </c>
      <c r="U2727">
        <v>1.4</v>
      </c>
      <c r="V2727">
        <v>13696761</v>
      </c>
      <c r="W2727" t="s">
        <v>21</v>
      </c>
    </row>
    <row r="2728" spans="1:23" x14ac:dyDescent="0.3">
      <c r="A2728" t="s">
        <v>263</v>
      </c>
      <c r="B2728">
        <v>117</v>
      </c>
      <c r="C2728">
        <v>107</v>
      </c>
      <c r="D2728">
        <v>36200000</v>
      </c>
      <c r="E2728" t="s">
        <v>24</v>
      </c>
      <c r="F2728" t="s">
        <v>25</v>
      </c>
      <c r="G2728" t="s">
        <v>27</v>
      </c>
      <c r="H2728" t="s">
        <v>35</v>
      </c>
      <c r="L2728" t="s">
        <v>3986</v>
      </c>
      <c r="M2728">
        <v>101840</v>
      </c>
      <c r="N2728">
        <v>193</v>
      </c>
      <c r="O2728" t="s">
        <v>29</v>
      </c>
      <c r="P2728" t="s">
        <v>143</v>
      </c>
      <c r="Q2728" t="s">
        <v>31</v>
      </c>
      <c r="R2728">
        <v>12305523</v>
      </c>
      <c r="S2728">
        <v>1985</v>
      </c>
      <c r="T2728">
        <v>6.2</v>
      </c>
      <c r="U2728">
        <v>1.8</v>
      </c>
      <c r="V2728">
        <v>23894477</v>
      </c>
      <c r="W2728" t="s">
        <v>21</v>
      </c>
    </row>
    <row r="2729" spans="1:23" x14ac:dyDescent="0.3">
      <c r="A2729" t="s">
        <v>2967</v>
      </c>
      <c r="B2729">
        <v>159</v>
      </c>
      <c r="C2729">
        <v>97</v>
      </c>
      <c r="D2729">
        <v>35794166</v>
      </c>
      <c r="E2729" t="s">
        <v>57</v>
      </c>
      <c r="F2729" t="s">
        <v>60</v>
      </c>
      <c r="G2729" t="s">
        <v>35</v>
      </c>
      <c r="L2729" t="s">
        <v>3987</v>
      </c>
      <c r="M2729">
        <v>35654</v>
      </c>
      <c r="N2729">
        <v>155</v>
      </c>
      <c r="O2729" t="s">
        <v>29</v>
      </c>
      <c r="P2729" t="s">
        <v>30</v>
      </c>
      <c r="Q2729" t="s">
        <v>31</v>
      </c>
      <c r="R2729">
        <v>10000000</v>
      </c>
      <c r="S2729">
        <v>2016</v>
      </c>
      <c r="T2729">
        <v>6</v>
      </c>
      <c r="U2729">
        <v>1.6</v>
      </c>
      <c r="V2729">
        <v>25794166</v>
      </c>
      <c r="W2729" t="s">
        <v>21</v>
      </c>
    </row>
    <row r="2730" spans="1:23" x14ac:dyDescent="0.3">
      <c r="A2730" t="s">
        <v>3801</v>
      </c>
      <c r="B2730">
        <v>273</v>
      </c>
      <c r="C2730">
        <v>80</v>
      </c>
      <c r="D2730">
        <v>33583175</v>
      </c>
      <c r="E2730" t="s">
        <v>57</v>
      </c>
      <c r="F2730" t="s">
        <v>60</v>
      </c>
      <c r="G2730" t="s">
        <v>35</v>
      </c>
      <c r="L2730" t="s">
        <v>3988</v>
      </c>
      <c r="M2730">
        <v>104089</v>
      </c>
      <c r="N2730">
        <v>319</v>
      </c>
      <c r="O2730" t="s">
        <v>29</v>
      </c>
      <c r="P2730" t="s">
        <v>30</v>
      </c>
      <c r="Q2730" t="s">
        <v>31</v>
      </c>
      <c r="R2730">
        <v>10000000</v>
      </c>
      <c r="S2730">
        <v>2010</v>
      </c>
      <c r="T2730">
        <v>6.3</v>
      </c>
      <c r="U2730">
        <v>1.3</v>
      </c>
      <c r="V2730">
        <v>23583175</v>
      </c>
      <c r="W2730" t="s">
        <v>21</v>
      </c>
    </row>
    <row r="2731" spans="1:23" x14ac:dyDescent="0.3">
      <c r="A2731" t="s">
        <v>3989</v>
      </c>
      <c r="B2731">
        <v>26</v>
      </c>
      <c r="C2731">
        <v>85</v>
      </c>
      <c r="D2731">
        <v>32983713</v>
      </c>
      <c r="E2731" t="s">
        <v>48</v>
      </c>
      <c r="F2731" t="s">
        <v>55</v>
      </c>
      <c r="L2731" t="s">
        <v>3990</v>
      </c>
      <c r="M2731">
        <v>19284</v>
      </c>
      <c r="N2731">
        <v>66</v>
      </c>
      <c r="O2731" t="s">
        <v>29</v>
      </c>
      <c r="P2731" t="s">
        <v>30</v>
      </c>
      <c r="Q2731" t="s">
        <v>213</v>
      </c>
      <c r="R2731">
        <v>20000000</v>
      </c>
      <c r="S2731">
        <v>2002</v>
      </c>
      <c r="T2731">
        <v>5.8</v>
      </c>
      <c r="U2731">
        <v>1.4</v>
      </c>
      <c r="V2731">
        <v>12983713</v>
      </c>
      <c r="W2731" t="s">
        <v>21</v>
      </c>
    </row>
    <row r="2732" spans="1:23" x14ac:dyDescent="0.3">
      <c r="A2732" t="s">
        <v>3991</v>
      </c>
      <c r="B2732">
        <v>242</v>
      </c>
      <c r="C2732">
        <v>97</v>
      </c>
      <c r="D2732">
        <v>52200504</v>
      </c>
      <c r="E2732" t="s">
        <v>26</v>
      </c>
      <c r="F2732" t="s">
        <v>57</v>
      </c>
      <c r="G2732" t="s">
        <v>35</v>
      </c>
      <c r="L2732" t="s">
        <v>3992</v>
      </c>
      <c r="M2732">
        <v>54190</v>
      </c>
      <c r="N2732">
        <v>183</v>
      </c>
      <c r="O2732" t="s">
        <v>29</v>
      </c>
      <c r="P2732" t="s">
        <v>115</v>
      </c>
      <c r="Q2732" t="s">
        <v>31</v>
      </c>
      <c r="R2732">
        <v>10000000</v>
      </c>
      <c r="S2732">
        <v>2015</v>
      </c>
      <c r="T2732">
        <v>6.1</v>
      </c>
      <c r="U2732">
        <v>1.6</v>
      </c>
      <c r="V2732">
        <v>42200504</v>
      </c>
      <c r="W2732" t="s">
        <v>21</v>
      </c>
    </row>
    <row r="2733" spans="1:23" x14ac:dyDescent="0.3">
      <c r="A2733" t="s">
        <v>3993</v>
      </c>
      <c r="B2733">
        <v>55</v>
      </c>
      <c r="C2733">
        <v>109</v>
      </c>
      <c r="D2733">
        <v>33000000</v>
      </c>
      <c r="E2733" t="s">
        <v>24</v>
      </c>
      <c r="F2733" t="s">
        <v>48</v>
      </c>
      <c r="G2733" t="s">
        <v>55</v>
      </c>
      <c r="H2733" t="s">
        <v>59</v>
      </c>
      <c r="L2733" t="s">
        <v>3994</v>
      </c>
      <c r="M2733">
        <v>9424</v>
      </c>
      <c r="N2733">
        <v>109</v>
      </c>
      <c r="O2733" t="s">
        <v>29</v>
      </c>
      <c r="P2733" t="s">
        <v>30</v>
      </c>
      <c r="Q2733" t="s">
        <v>31</v>
      </c>
      <c r="R2733">
        <v>10000000</v>
      </c>
      <c r="S2733">
        <v>1985</v>
      </c>
      <c r="T2733">
        <v>6.9</v>
      </c>
      <c r="U2733">
        <v>1.8</v>
      </c>
      <c r="V2733">
        <v>23000000</v>
      </c>
      <c r="W2733" t="s">
        <v>21</v>
      </c>
    </row>
    <row r="2734" spans="1:23" x14ac:dyDescent="0.3">
      <c r="A2734" t="s">
        <v>2306</v>
      </c>
      <c r="B2734">
        <v>48</v>
      </c>
      <c r="C2734">
        <v>140</v>
      </c>
      <c r="D2734">
        <v>32101000</v>
      </c>
      <c r="E2734" t="s">
        <v>57</v>
      </c>
      <c r="F2734" t="s">
        <v>27</v>
      </c>
      <c r="L2734" t="s">
        <v>3995</v>
      </c>
      <c r="M2734">
        <v>27800</v>
      </c>
      <c r="N2734">
        <v>96</v>
      </c>
      <c r="O2734" t="s">
        <v>29</v>
      </c>
      <c r="P2734" t="s">
        <v>37</v>
      </c>
      <c r="Q2734" t="s">
        <v>213</v>
      </c>
      <c r="R2734">
        <v>10000000</v>
      </c>
      <c r="S2734">
        <v>1992</v>
      </c>
      <c r="T2734">
        <v>5.4</v>
      </c>
      <c r="U2734">
        <v>2.2999999999999998</v>
      </c>
      <c r="V2734">
        <v>22101000</v>
      </c>
      <c r="W2734" t="s">
        <v>21</v>
      </c>
    </row>
    <row r="2735" spans="1:23" x14ac:dyDescent="0.3">
      <c r="A2735" t="s">
        <v>3996</v>
      </c>
      <c r="B2735">
        <v>166</v>
      </c>
      <c r="C2735">
        <v>90</v>
      </c>
      <c r="D2735">
        <v>31487293</v>
      </c>
      <c r="E2735" t="s">
        <v>48</v>
      </c>
      <c r="F2735" t="s">
        <v>55</v>
      </c>
      <c r="G2735" t="s">
        <v>59</v>
      </c>
      <c r="H2735" t="s">
        <v>44</v>
      </c>
      <c r="L2735" t="s">
        <v>3997</v>
      </c>
      <c r="M2735">
        <v>74887</v>
      </c>
      <c r="N2735">
        <v>129</v>
      </c>
      <c r="O2735" t="s">
        <v>29</v>
      </c>
      <c r="P2735" t="s">
        <v>30</v>
      </c>
      <c r="Q2735" t="s">
        <v>31</v>
      </c>
      <c r="R2735">
        <v>9000000</v>
      </c>
      <c r="S2735">
        <v>2008</v>
      </c>
      <c r="T2735">
        <v>6.7</v>
      </c>
      <c r="U2735">
        <v>1.5</v>
      </c>
      <c r="V2735">
        <v>22487293</v>
      </c>
      <c r="W2735" t="s">
        <v>21</v>
      </c>
    </row>
    <row r="2736" spans="1:23" x14ac:dyDescent="0.3">
      <c r="A2736" t="s">
        <v>1935</v>
      </c>
      <c r="B2736">
        <v>206</v>
      </c>
      <c r="C2736">
        <v>130</v>
      </c>
      <c r="D2736">
        <v>30651422</v>
      </c>
      <c r="E2736" t="s">
        <v>25</v>
      </c>
      <c r="F2736" t="s">
        <v>48</v>
      </c>
      <c r="G2736" t="s">
        <v>55</v>
      </c>
      <c r="H2736" t="s">
        <v>26</v>
      </c>
      <c r="L2736" t="s">
        <v>3998</v>
      </c>
      <c r="M2736">
        <v>181737</v>
      </c>
      <c r="N2736">
        <v>1015</v>
      </c>
      <c r="O2736" t="s">
        <v>29</v>
      </c>
      <c r="P2736" t="s">
        <v>30</v>
      </c>
      <c r="Q2736" t="s">
        <v>213</v>
      </c>
      <c r="R2736">
        <v>10000000</v>
      </c>
      <c r="S2736">
        <v>1999</v>
      </c>
      <c r="T2736">
        <v>7.4</v>
      </c>
      <c r="U2736">
        <v>2.2000000000000002</v>
      </c>
      <c r="V2736">
        <v>20651422</v>
      </c>
      <c r="W2736" t="s">
        <v>21</v>
      </c>
    </row>
    <row r="2737" spans="1:23" x14ac:dyDescent="0.3">
      <c r="A2737" t="s">
        <v>3999</v>
      </c>
      <c r="B2737">
        <v>92</v>
      </c>
      <c r="C2737">
        <v>98</v>
      </c>
      <c r="D2737">
        <v>30306281</v>
      </c>
      <c r="E2737" t="s">
        <v>48</v>
      </c>
      <c r="F2737" t="s">
        <v>55</v>
      </c>
      <c r="L2737" t="s">
        <v>4000</v>
      </c>
      <c r="M2737">
        <v>12388</v>
      </c>
      <c r="N2737">
        <v>147</v>
      </c>
      <c r="O2737" t="s">
        <v>29</v>
      </c>
      <c r="P2737" t="s">
        <v>30</v>
      </c>
      <c r="Q2737" t="s">
        <v>213</v>
      </c>
      <c r="R2737">
        <v>10000000</v>
      </c>
      <c r="S2737">
        <v>2002</v>
      </c>
      <c r="T2737">
        <v>5.6</v>
      </c>
      <c r="U2737">
        <v>1.6</v>
      </c>
      <c r="V2737">
        <v>20306281</v>
      </c>
      <c r="W2737" t="s">
        <v>21</v>
      </c>
    </row>
    <row r="2738" spans="1:23" x14ac:dyDescent="0.3">
      <c r="A2738" t="s">
        <v>778</v>
      </c>
      <c r="B2738">
        <v>78</v>
      </c>
      <c r="C2738">
        <v>101</v>
      </c>
      <c r="D2738">
        <v>29500000</v>
      </c>
      <c r="E2738" t="s">
        <v>26</v>
      </c>
      <c r="F2738" t="s">
        <v>57</v>
      </c>
      <c r="G2738" t="s">
        <v>27</v>
      </c>
      <c r="L2738" t="s">
        <v>4001</v>
      </c>
      <c r="M2738">
        <v>25613</v>
      </c>
      <c r="N2738">
        <v>121</v>
      </c>
      <c r="O2738" t="s">
        <v>29</v>
      </c>
      <c r="P2738" t="s">
        <v>30</v>
      </c>
      <c r="Q2738" t="s">
        <v>52</v>
      </c>
      <c r="R2738">
        <v>10000000</v>
      </c>
      <c r="S2738">
        <v>1983</v>
      </c>
      <c r="T2738">
        <v>6.5</v>
      </c>
      <c r="U2738">
        <v>1.7</v>
      </c>
      <c r="V2738">
        <v>19500000</v>
      </c>
      <c r="W2738" t="s">
        <v>21</v>
      </c>
    </row>
    <row r="2739" spans="1:23" x14ac:dyDescent="0.3">
      <c r="A2739" t="s">
        <v>4002</v>
      </c>
      <c r="B2739">
        <v>83</v>
      </c>
      <c r="C2739">
        <v>114</v>
      </c>
      <c r="D2739">
        <v>30050028</v>
      </c>
      <c r="E2739" t="s">
        <v>24</v>
      </c>
      <c r="F2739" t="s">
        <v>35</v>
      </c>
      <c r="L2739" t="s">
        <v>4003</v>
      </c>
      <c r="M2739">
        <v>42987</v>
      </c>
      <c r="N2739">
        <v>201</v>
      </c>
      <c r="O2739" t="s">
        <v>29</v>
      </c>
      <c r="P2739" t="s">
        <v>30</v>
      </c>
      <c r="Q2739" t="s">
        <v>213</v>
      </c>
      <c r="R2739">
        <v>17000000</v>
      </c>
      <c r="S2739">
        <v>1989</v>
      </c>
      <c r="T2739">
        <v>6.5</v>
      </c>
      <c r="U2739">
        <v>1.9</v>
      </c>
      <c r="V2739">
        <v>13050028</v>
      </c>
      <c r="W2739" t="s">
        <v>21</v>
      </c>
    </row>
    <row r="2740" spans="1:23" x14ac:dyDescent="0.3">
      <c r="A2740" t="s">
        <v>1053</v>
      </c>
      <c r="B2740">
        <v>8</v>
      </c>
      <c r="C2740">
        <v>100</v>
      </c>
      <c r="D2740">
        <v>29392418</v>
      </c>
      <c r="E2740" t="s">
        <v>24</v>
      </c>
      <c r="F2740" t="s">
        <v>48</v>
      </c>
      <c r="G2740" t="s">
        <v>56</v>
      </c>
      <c r="L2740" t="s">
        <v>4004</v>
      </c>
      <c r="M2740">
        <v>3924</v>
      </c>
      <c r="N2740">
        <v>26</v>
      </c>
      <c r="O2740" t="s">
        <v>29</v>
      </c>
      <c r="P2740" t="s">
        <v>30</v>
      </c>
      <c r="Q2740" t="s">
        <v>213</v>
      </c>
      <c r="R2740">
        <v>10000000</v>
      </c>
      <c r="S2740">
        <v>1994</v>
      </c>
      <c r="T2740">
        <v>5.8</v>
      </c>
      <c r="U2740">
        <v>1.7</v>
      </c>
      <c r="V2740">
        <v>19392418</v>
      </c>
      <c r="W2740" t="s">
        <v>21</v>
      </c>
    </row>
    <row r="2741" spans="1:23" x14ac:dyDescent="0.3">
      <c r="A2741" t="s">
        <v>2571</v>
      </c>
      <c r="B2741">
        <v>86</v>
      </c>
      <c r="C2741">
        <v>85</v>
      </c>
      <c r="D2741">
        <v>28563926</v>
      </c>
      <c r="E2741" t="s">
        <v>55</v>
      </c>
      <c r="F2741" t="s">
        <v>35</v>
      </c>
      <c r="L2741" t="s">
        <v>4005</v>
      </c>
      <c r="M2741">
        <v>16300</v>
      </c>
      <c r="N2741">
        <v>217</v>
      </c>
      <c r="O2741" t="s">
        <v>29</v>
      </c>
      <c r="P2741" t="s">
        <v>30</v>
      </c>
      <c r="Q2741" t="s">
        <v>31</v>
      </c>
      <c r="R2741">
        <v>8500000</v>
      </c>
      <c r="S2741">
        <v>2002</v>
      </c>
      <c r="T2741">
        <v>5</v>
      </c>
      <c r="U2741">
        <v>1.4</v>
      </c>
      <c r="V2741">
        <v>20063926</v>
      </c>
      <c r="W2741" t="s">
        <v>21</v>
      </c>
    </row>
    <row r="2742" spans="1:23" x14ac:dyDescent="0.3">
      <c r="A2742" t="s">
        <v>4006</v>
      </c>
      <c r="B2742">
        <v>85</v>
      </c>
      <c r="C2742">
        <v>103</v>
      </c>
      <c r="D2742">
        <v>28435406</v>
      </c>
      <c r="E2742" t="s">
        <v>48</v>
      </c>
      <c r="F2742" t="s">
        <v>44</v>
      </c>
      <c r="L2742" t="s">
        <v>4007</v>
      </c>
      <c r="M2742">
        <v>37681</v>
      </c>
      <c r="N2742">
        <v>151</v>
      </c>
      <c r="O2742" t="s">
        <v>29</v>
      </c>
      <c r="P2742" t="s">
        <v>30</v>
      </c>
      <c r="Q2742" t="s">
        <v>31</v>
      </c>
      <c r="R2742">
        <v>12000000</v>
      </c>
      <c r="S2742">
        <v>2006</v>
      </c>
      <c r="T2742">
        <v>5.5</v>
      </c>
      <c r="U2742">
        <v>1.7</v>
      </c>
      <c r="V2742">
        <v>16435406</v>
      </c>
      <c r="W2742" t="s">
        <v>21</v>
      </c>
    </row>
    <row r="2743" spans="1:23" x14ac:dyDescent="0.3">
      <c r="A2743" t="s">
        <v>2814</v>
      </c>
      <c r="B2743">
        <v>76</v>
      </c>
      <c r="C2743">
        <v>100</v>
      </c>
      <c r="D2743">
        <v>25339117</v>
      </c>
      <c r="E2743" t="s">
        <v>48</v>
      </c>
      <c r="F2743" t="s">
        <v>44</v>
      </c>
      <c r="L2743" t="s">
        <v>4008</v>
      </c>
      <c r="M2743">
        <v>37885</v>
      </c>
      <c r="N2743">
        <v>247</v>
      </c>
      <c r="O2743" t="s">
        <v>29</v>
      </c>
      <c r="P2743" t="s">
        <v>30</v>
      </c>
      <c r="Q2743" t="s">
        <v>31</v>
      </c>
      <c r="R2743">
        <v>10000000</v>
      </c>
      <c r="S2743">
        <v>1998</v>
      </c>
      <c r="T2743">
        <v>6.5</v>
      </c>
      <c r="U2743">
        <v>1.7</v>
      </c>
      <c r="V2743">
        <v>15339117</v>
      </c>
      <c r="W2743" t="s">
        <v>21</v>
      </c>
    </row>
    <row r="2744" spans="1:23" x14ac:dyDescent="0.3">
      <c r="A2744" t="s">
        <v>1309</v>
      </c>
      <c r="B2744">
        <v>60</v>
      </c>
      <c r="C2744">
        <v>114</v>
      </c>
      <c r="D2744">
        <v>25600000</v>
      </c>
      <c r="E2744" t="s">
        <v>56</v>
      </c>
      <c r="F2744" t="s">
        <v>55</v>
      </c>
      <c r="L2744" t="s">
        <v>4009</v>
      </c>
      <c r="M2744">
        <v>57363</v>
      </c>
      <c r="N2744">
        <v>308</v>
      </c>
      <c r="O2744" t="s">
        <v>29</v>
      </c>
      <c r="P2744" t="s">
        <v>30</v>
      </c>
      <c r="Q2744" t="s">
        <v>31</v>
      </c>
      <c r="R2744">
        <v>10000000</v>
      </c>
      <c r="S2744">
        <v>1983</v>
      </c>
      <c r="T2744">
        <v>7.2</v>
      </c>
      <c r="U2744">
        <v>1.9</v>
      </c>
      <c r="V2744">
        <v>15600000</v>
      </c>
      <c r="W2744" t="s">
        <v>21</v>
      </c>
    </row>
    <row r="2745" spans="1:23" x14ac:dyDescent="0.3">
      <c r="A2745" t="s">
        <v>4010</v>
      </c>
      <c r="B2745">
        <v>189</v>
      </c>
      <c r="C2745">
        <v>97</v>
      </c>
      <c r="D2745">
        <v>27736779</v>
      </c>
      <c r="E2745" t="s">
        <v>57</v>
      </c>
      <c r="F2745" t="s">
        <v>60</v>
      </c>
      <c r="G2745" t="s">
        <v>35</v>
      </c>
      <c r="L2745" t="s">
        <v>4011</v>
      </c>
      <c r="M2745">
        <v>25210</v>
      </c>
      <c r="N2745">
        <v>126</v>
      </c>
      <c r="O2745" t="s">
        <v>29</v>
      </c>
      <c r="P2745" t="s">
        <v>30</v>
      </c>
      <c r="Q2745" t="s">
        <v>213</v>
      </c>
      <c r="R2745">
        <v>10000000</v>
      </c>
      <c r="S2745">
        <v>2015</v>
      </c>
      <c r="T2745">
        <v>5.2</v>
      </c>
      <c r="U2745">
        <v>1.6</v>
      </c>
      <c r="V2745">
        <v>17736779</v>
      </c>
      <c r="W2745" t="s">
        <v>21</v>
      </c>
    </row>
    <row r="2746" spans="1:23" x14ac:dyDescent="0.3">
      <c r="A2746" t="s">
        <v>4012</v>
      </c>
      <c r="B2746">
        <v>82</v>
      </c>
      <c r="C2746">
        <v>116</v>
      </c>
      <c r="D2746">
        <v>24397469</v>
      </c>
      <c r="E2746" t="s">
        <v>55</v>
      </c>
      <c r="F2746" t="s">
        <v>59</v>
      </c>
      <c r="L2746" t="s">
        <v>4013</v>
      </c>
      <c r="M2746">
        <v>5161</v>
      </c>
      <c r="N2746">
        <v>48</v>
      </c>
      <c r="O2746" t="s">
        <v>29</v>
      </c>
      <c r="P2746" t="s">
        <v>30</v>
      </c>
      <c r="Q2746" t="s">
        <v>31</v>
      </c>
      <c r="R2746">
        <v>17000000</v>
      </c>
      <c r="S2746">
        <v>2012</v>
      </c>
      <c r="T2746">
        <v>5.7</v>
      </c>
      <c r="U2746">
        <v>1.9</v>
      </c>
      <c r="V2746">
        <v>7397469</v>
      </c>
      <c r="W2746" t="s">
        <v>21</v>
      </c>
    </row>
    <row r="2747" spans="1:23" x14ac:dyDescent="0.3">
      <c r="A2747" t="s">
        <v>3603</v>
      </c>
      <c r="B2747">
        <v>120</v>
      </c>
      <c r="C2747">
        <v>96</v>
      </c>
      <c r="D2747">
        <v>20384136</v>
      </c>
      <c r="E2747" t="s">
        <v>57</v>
      </c>
      <c r="F2747" t="s">
        <v>60</v>
      </c>
      <c r="G2747" t="s">
        <v>35</v>
      </c>
      <c r="L2747" t="s">
        <v>4014</v>
      </c>
      <c r="M2747">
        <v>20467</v>
      </c>
      <c r="N2747">
        <v>371</v>
      </c>
      <c r="O2747" t="s">
        <v>29</v>
      </c>
      <c r="P2747" t="s">
        <v>30</v>
      </c>
      <c r="Q2747" t="s">
        <v>213</v>
      </c>
      <c r="R2747">
        <v>10000000</v>
      </c>
      <c r="S2747">
        <v>2001</v>
      </c>
      <c r="T2747">
        <v>4.7</v>
      </c>
      <c r="U2747">
        <v>1.6</v>
      </c>
      <c r="V2747">
        <v>10384136</v>
      </c>
      <c r="W2747" t="s">
        <v>21</v>
      </c>
    </row>
    <row r="2748" spans="1:23" x14ac:dyDescent="0.3">
      <c r="A2748" t="s">
        <v>4015</v>
      </c>
      <c r="B2748">
        <v>183</v>
      </c>
      <c r="C2748">
        <v>98</v>
      </c>
      <c r="D2748">
        <v>25464480</v>
      </c>
      <c r="E2748" t="s">
        <v>60</v>
      </c>
      <c r="F2748" t="s">
        <v>27</v>
      </c>
      <c r="G2748" t="s">
        <v>35</v>
      </c>
      <c r="L2748" t="s">
        <v>4016</v>
      </c>
      <c r="M2748">
        <v>63108</v>
      </c>
      <c r="N2748">
        <v>330</v>
      </c>
      <c r="O2748" t="s">
        <v>29</v>
      </c>
      <c r="P2748" t="s">
        <v>30</v>
      </c>
      <c r="Q2748" t="s">
        <v>31</v>
      </c>
      <c r="R2748">
        <v>10000000</v>
      </c>
      <c r="S2748">
        <v>2009</v>
      </c>
      <c r="T2748">
        <v>5.9</v>
      </c>
      <c r="U2748">
        <v>1.6</v>
      </c>
      <c r="V2748">
        <v>15464480</v>
      </c>
      <c r="W2748" t="s">
        <v>21</v>
      </c>
    </row>
    <row r="2749" spans="1:23" x14ac:dyDescent="0.3">
      <c r="A2749" t="s">
        <v>3133</v>
      </c>
      <c r="B2749">
        <v>211</v>
      </c>
      <c r="C2749">
        <v>105</v>
      </c>
      <c r="D2749">
        <v>20338609</v>
      </c>
      <c r="E2749" t="s">
        <v>48</v>
      </c>
      <c r="F2749" t="s">
        <v>55</v>
      </c>
      <c r="G2749" t="s">
        <v>59</v>
      </c>
      <c r="L2749" t="s">
        <v>4017</v>
      </c>
      <c r="M2749">
        <v>19655</v>
      </c>
      <c r="N2749">
        <v>280</v>
      </c>
      <c r="O2749" t="s">
        <v>29</v>
      </c>
      <c r="P2749" t="s">
        <v>30</v>
      </c>
      <c r="Q2749" t="s">
        <v>31</v>
      </c>
      <c r="R2749">
        <v>10000000</v>
      </c>
      <c r="S2749">
        <v>2006</v>
      </c>
      <c r="T2749">
        <v>6.8</v>
      </c>
      <c r="U2749">
        <v>1.8</v>
      </c>
      <c r="V2749">
        <v>10338609</v>
      </c>
      <c r="W2749" t="s">
        <v>21</v>
      </c>
    </row>
    <row r="2750" spans="1:23" x14ac:dyDescent="0.3">
      <c r="A2750" t="s">
        <v>4018</v>
      </c>
      <c r="B2750">
        <v>14</v>
      </c>
      <c r="C2750">
        <v>123</v>
      </c>
      <c r="D2750">
        <v>18272447</v>
      </c>
      <c r="E2750" t="s">
        <v>55</v>
      </c>
      <c r="F2750" t="s">
        <v>35</v>
      </c>
      <c r="L2750" t="s">
        <v>4019</v>
      </c>
      <c r="M2750">
        <v>3119</v>
      </c>
      <c r="N2750">
        <v>35</v>
      </c>
      <c r="O2750" t="s">
        <v>29</v>
      </c>
      <c r="P2750" t="s">
        <v>30</v>
      </c>
      <c r="Q2750" t="s">
        <v>213</v>
      </c>
      <c r="R2750">
        <v>10000000</v>
      </c>
      <c r="S2750">
        <v>1993</v>
      </c>
      <c r="T2750">
        <v>5.9</v>
      </c>
      <c r="U2750">
        <v>2</v>
      </c>
      <c r="V2750">
        <v>8272447</v>
      </c>
      <c r="W2750" t="s">
        <v>21</v>
      </c>
    </row>
    <row r="2751" spans="1:23" x14ac:dyDescent="0.3">
      <c r="A2751" t="s">
        <v>1465</v>
      </c>
      <c r="B2751">
        <v>179</v>
      </c>
      <c r="C2751">
        <v>93</v>
      </c>
      <c r="D2751">
        <v>17096053</v>
      </c>
      <c r="E2751" t="s">
        <v>48</v>
      </c>
      <c r="F2751" t="s">
        <v>55</v>
      </c>
      <c r="L2751" t="s">
        <v>4020</v>
      </c>
      <c r="M2751">
        <v>134458</v>
      </c>
      <c r="N2751">
        <v>640</v>
      </c>
      <c r="O2751" t="s">
        <v>29</v>
      </c>
      <c r="P2751" t="s">
        <v>30</v>
      </c>
      <c r="Q2751" t="s">
        <v>213</v>
      </c>
      <c r="R2751">
        <v>9000000</v>
      </c>
      <c r="S2751">
        <v>1998</v>
      </c>
      <c r="T2751">
        <v>7.7</v>
      </c>
      <c r="U2751">
        <v>1.6</v>
      </c>
      <c r="V2751">
        <v>8096053</v>
      </c>
      <c r="W2751" t="s">
        <v>21</v>
      </c>
    </row>
    <row r="2752" spans="1:23" x14ac:dyDescent="0.3">
      <c r="A2752" t="s">
        <v>1773</v>
      </c>
      <c r="B2752">
        <v>221</v>
      </c>
      <c r="C2752">
        <v>97</v>
      </c>
      <c r="D2752">
        <v>21371425</v>
      </c>
      <c r="E2752" t="s">
        <v>24</v>
      </c>
      <c r="F2752" t="s">
        <v>27</v>
      </c>
      <c r="G2752" t="s">
        <v>35</v>
      </c>
      <c r="L2752" t="s">
        <v>4021</v>
      </c>
      <c r="M2752">
        <v>76199</v>
      </c>
      <c r="N2752">
        <v>944</v>
      </c>
      <c r="O2752" t="s">
        <v>29</v>
      </c>
      <c r="P2752" t="s">
        <v>30</v>
      </c>
      <c r="Q2752" t="s">
        <v>31</v>
      </c>
      <c r="R2752">
        <v>10000000</v>
      </c>
      <c r="S2752">
        <v>2010</v>
      </c>
      <c r="T2752">
        <v>4.4000000000000004</v>
      </c>
      <c r="U2752">
        <v>1.6</v>
      </c>
      <c r="V2752">
        <v>11371425</v>
      </c>
      <c r="W2752" t="s">
        <v>21</v>
      </c>
    </row>
    <row r="2753" spans="1:23" x14ac:dyDescent="0.3">
      <c r="A2753" t="s">
        <v>1229</v>
      </c>
      <c r="B2753">
        <v>158</v>
      </c>
      <c r="C2753">
        <v>122</v>
      </c>
      <c r="D2753">
        <v>33071558</v>
      </c>
      <c r="E2753" t="s">
        <v>48</v>
      </c>
      <c r="F2753" t="s">
        <v>55</v>
      </c>
      <c r="L2753" t="s">
        <v>4022</v>
      </c>
      <c r="M2753">
        <v>22369</v>
      </c>
      <c r="N2753">
        <v>100</v>
      </c>
      <c r="O2753" t="s">
        <v>29</v>
      </c>
      <c r="P2753" t="s">
        <v>37</v>
      </c>
      <c r="Q2753" t="s">
        <v>52</v>
      </c>
      <c r="R2753">
        <v>10000000</v>
      </c>
      <c r="S2753">
        <v>2015</v>
      </c>
      <c r="T2753">
        <v>6.6</v>
      </c>
      <c r="U2753">
        <v>2</v>
      </c>
      <c r="V2753">
        <v>23071558</v>
      </c>
      <c r="W2753" t="s">
        <v>21</v>
      </c>
    </row>
    <row r="2754" spans="1:23" x14ac:dyDescent="0.3">
      <c r="A2754" t="s">
        <v>4023</v>
      </c>
      <c r="B2754">
        <v>73</v>
      </c>
      <c r="C2754">
        <v>101</v>
      </c>
      <c r="D2754">
        <v>17655201</v>
      </c>
      <c r="E2754" t="s">
        <v>55</v>
      </c>
      <c r="F2754" t="s">
        <v>49</v>
      </c>
      <c r="L2754" t="s">
        <v>4024</v>
      </c>
      <c r="M2754">
        <v>4719</v>
      </c>
      <c r="N2754">
        <v>24</v>
      </c>
      <c r="O2754" t="s">
        <v>29</v>
      </c>
      <c r="P2754" t="s">
        <v>30</v>
      </c>
      <c r="Q2754" t="s">
        <v>118</v>
      </c>
      <c r="R2754">
        <v>10000000</v>
      </c>
      <c r="S2754">
        <v>2008</v>
      </c>
      <c r="T2754">
        <v>6.7</v>
      </c>
      <c r="U2754">
        <v>1.7</v>
      </c>
      <c r="V2754">
        <v>7655201</v>
      </c>
      <c r="W2754" t="s">
        <v>21</v>
      </c>
    </row>
    <row r="2755" spans="1:23" x14ac:dyDescent="0.3">
      <c r="A2755" t="s">
        <v>3108</v>
      </c>
      <c r="B2755">
        <v>65</v>
      </c>
      <c r="C2755">
        <v>100</v>
      </c>
      <c r="D2755">
        <v>16247775</v>
      </c>
      <c r="E2755" t="s">
        <v>48</v>
      </c>
      <c r="F2755" t="s">
        <v>49</v>
      </c>
      <c r="G2755" t="s">
        <v>44</v>
      </c>
      <c r="L2755" t="s">
        <v>4025</v>
      </c>
      <c r="M2755">
        <v>23527</v>
      </c>
      <c r="N2755">
        <v>104</v>
      </c>
      <c r="O2755" t="s">
        <v>29</v>
      </c>
      <c r="P2755" t="s">
        <v>30</v>
      </c>
      <c r="Q2755" t="s">
        <v>52</v>
      </c>
      <c r="R2755">
        <v>25000000</v>
      </c>
      <c r="S2755">
        <v>2005</v>
      </c>
      <c r="T2755">
        <v>5.5</v>
      </c>
      <c r="U2755">
        <v>1.7</v>
      </c>
      <c r="V2755">
        <v>-8752225</v>
      </c>
      <c r="W2755" t="s">
        <v>38</v>
      </c>
    </row>
    <row r="2756" spans="1:23" x14ac:dyDescent="0.3">
      <c r="A2756" t="s">
        <v>1375</v>
      </c>
      <c r="B2756">
        <v>23</v>
      </c>
      <c r="C2756">
        <v>129</v>
      </c>
      <c r="D2756">
        <v>16153600</v>
      </c>
      <c r="E2756" t="s">
        <v>55</v>
      </c>
      <c r="F2756" t="s">
        <v>59</v>
      </c>
      <c r="G2756" t="s">
        <v>44</v>
      </c>
      <c r="L2756" t="s">
        <v>4026</v>
      </c>
      <c r="M2756">
        <v>8295</v>
      </c>
      <c r="N2756">
        <v>30</v>
      </c>
      <c r="O2756" t="s">
        <v>29</v>
      </c>
      <c r="P2756" t="s">
        <v>30</v>
      </c>
      <c r="Q2756" t="s">
        <v>213</v>
      </c>
      <c r="R2756">
        <v>10000000</v>
      </c>
      <c r="S2756">
        <v>1990</v>
      </c>
      <c r="T2756">
        <v>6.5</v>
      </c>
      <c r="U2756">
        <v>2.2000000000000002</v>
      </c>
      <c r="V2756">
        <v>6153600</v>
      </c>
      <c r="W2756" t="s">
        <v>21</v>
      </c>
    </row>
    <row r="2757" spans="1:23" x14ac:dyDescent="0.3">
      <c r="A2757" t="s">
        <v>1350</v>
      </c>
      <c r="B2757">
        <v>63</v>
      </c>
      <c r="C2757">
        <v>81</v>
      </c>
      <c r="D2757">
        <v>16033556</v>
      </c>
      <c r="E2757" t="s">
        <v>24</v>
      </c>
      <c r="F2757" t="s">
        <v>48</v>
      </c>
      <c r="L2757" t="s">
        <v>4027</v>
      </c>
      <c r="M2757">
        <v>37901</v>
      </c>
      <c r="N2757">
        <v>518</v>
      </c>
      <c r="O2757" t="s">
        <v>29</v>
      </c>
      <c r="P2757" t="s">
        <v>30</v>
      </c>
      <c r="Q2757" t="s">
        <v>31</v>
      </c>
      <c r="R2757">
        <v>10000000</v>
      </c>
      <c r="S2757">
        <v>2002</v>
      </c>
      <c r="T2757">
        <v>6.2</v>
      </c>
      <c r="U2757">
        <v>1.4</v>
      </c>
      <c r="V2757">
        <v>6033556</v>
      </c>
      <c r="W2757" t="s">
        <v>21</v>
      </c>
    </row>
    <row r="2758" spans="1:23" x14ac:dyDescent="0.3">
      <c r="A2758" t="s">
        <v>542</v>
      </c>
      <c r="B2758">
        <v>132</v>
      </c>
      <c r="C2758">
        <v>96</v>
      </c>
      <c r="D2758">
        <v>16667084</v>
      </c>
      <c r="E2758" t="s">
        <v>48</v>
      </c>
      <c r="F2758" t="s">
        <v>57</v>
      </c>
      <c r="G2758" t="s">
        <v>27</v>
      </c>
      <c r="L2758" t="s">
        <v>4028</v>
      </c>
      <c r="M2758">
        <v>90070</v>
      </c>
      <c r="N2758">
        <v>248</v>
      </c>
      <c r="O2758" t="s">
        <v>29</v>
      </c>
      <c r="P2758" t="s">
        <v>30</v>
      </c>
      <c r="Q2758" t="s">
        <v>31</v>
      </c>
      <c r="R2758">
        <v>11000000</v>
      </c>
      <c r="S2758">
        <v>1990</v>
      </c>
      <c r="T2758">
        <v>7.1</v>
      </c>
      <c r="U2758">
        <v>1.6</v>
      </c>
      <c r="V2758">
        <v>5667084</v>
      </c>
      <c r="W2758" t="s">
        <v>21</v>
      </c>
    </row>
    <row r="2759" spans="1:23" x14ac:dyDescent="0.3">
      <c r="A2759" t="s">
        <v>4029</v>
      </c>
      <c r="B2759">
        <v>191</v>
      </c>
      <c r="C2759">
        <v>84</v>
      </c>
      <c r="D2759">
        <v>15417771</v>
      </c>
      <c r="E2759" t="s">
        <v>57</v>
      </c>
      <c r="F2759" t="s">
        <v>35</v>
      </c>
      <c r="L2759" t="s">
        <v>4030</v>
      </c>
      <c r="M2759">
        <v>87494</v>
      </c>
      <c r="N2759">
        <v>540</v>
      </c>
      <c r="O2759" t="s">
        <v>29</v>
      </c>
      <c r="P2759" t="s">
        <v>30</v>
      </c>
      <c r="Q2759" t="s">
        <v>213</v>
      </c>
      <c r="R2759">
        <v>12600000</v>
      </c>
      <c r="S2759">
        <v>2003</v>
      </c>
      <c r="T2759">
        <v>6.1</v>
      </c>
      <c r="U2759">
        <v>1.4</v>
      </c>
      <c r="V2759">
        <v>2817771</v>
      </c>
      <c r="W2759" t="s">
        <v>21</v>
      </c>
    </row>
    <row r="2760" spans="1:23" x14ac:dyDescent="0.3">
      <c r="A2760" t="s">
        <v>3507</v>
      </c>
      <c r="B2760">
        <v>91</v>
      </c>
      <c r="C2760">
        <v>110</v>
      </c>
      <c r="D2760">
        <v>15156200</v>
      </c>
      <c r="E2760" t="s">
        <v>24</v>
      </c>
      <c r="F2760" t="s">
        <v>56</v>
      </c>
      <c r="G2760" t="s">
        <v>55</v>
      </c>
      <c r="H2760" t="s">
        <v>60</v>
      </c>
      <c r="I2760" t="s">
        <v>35</v>
      </c>
      <c r="L2760" t="s">
        <v>4031</v>
      </c>
      <c r="M2760">
        <v>15358</v>
      </c>
      <c r="N2760">
        <v>131</v>
      </c>
      <c r="O2760" t="s">
        <v>29</v>
      </c>
      <c r="P2760" t="s">
        <v>30</v>
      </c>
      <c r="Q2760" t="s">
        <v>213</v>
      </c>
      <c r="R2760">
        <v>30000000</v>
      </c>
      <c r="S2760">
        <v>1999</v>
      </c>
      <c r="T2760">
        <v>6</v>
      </c>
      <c r="U2760">
        <v>1.8</v>
      </c>
      <c r="V2760">
        <v>-14843800</v>
      </c>
      <c r="W2760" t="s">
        <v>38</v>
      </c>
    </row>
    <row r="2761" spans="1:23" x14ac:dyDescent="0.3">
      <c r="A2761" t="s">
        <v>3222</v>
      </c>
      <c r="B2761">
        <v>368</v>
      </c>
      <c r="C2761">
        <v>130</v>
      </c>
      <c r="D2761">
        <v>21589307</v>
      </c>
      <c r="E2761" t="s">
        <v>55</v>
      </c>
      <c r="L2761" t="s">
        <v>4032</v>
      </c>
      <c r="M2761">
        <v>135286</v>
      </c>
      <c r="N2761">
        <v>261</v>
      </c>
      <c r="O2761" t="s">
        <v>29</v>
      </c>
      <c r="P2761" t="s">
        <v>30</v>
      </c>
      <c r="Q2761" t="s">
        <v>31</v>
      </c>
      <c r="R2761">
        <v>10000000</v>
      </c>
      <c r="S2761">
        <v>2012</v>
      </c>
      <c r="T2761">
        <v>7.4</v>
      </c>
      <c r="U2761">
        <v>2.2000000000000002</v>
      </c>
      <c r="V2761">
        <v>11589307</v>
      </c>
      <c r="W2761" t="s">
        <v>21</v>
      </c>
    </row>
    <row r="2762" spans="1:23" x14ac:dyDescent="0.3">
      <c r="A2762" t="s">
        <v>4033</v>
      </c>
      <c r="B2762">
        <v>89</v>
      </c>
      <c r="C2762">
        <v>84</v>
      </c>
      <c r="D2762">
        <v>20339754</v>
      </c>
      <c r="E2762" t="s">
        <v>48</v>
      </c>
      <c r="F2762" t="s">
        <v>56</v>
      </c>
      <c r="L2762" t="s">
        <v>4034</v>
      </c>
      <c r="M2762">
        <v>23928</v>
      </c>
      <c r="N2762">
        <v>73</v>
      </c>
      <c r="O2762" t="s">
        <v>29</v>
      </c>
      <c r="P2762" t="s">
        <v>30</v>
      </c>
      <c r="Q2762" t="s">
        <v>213</v>
      </c>
      <c r="R2762">
        <v>10000000</v>
      </c>
      <c r="S2762">
        <v>2007</v>
      </c>
      <c r="T2762">
        <v>5.9</v>
      </c>
      <c r="U2762">
        <v>1.4</v>
      </c>
      <c r="V2762">
        <v>10339754</v>
      </c>
      <c r="W2762" t="s">
        <v>21</v>
      </c>
    </row>
    <row r="2763" spans="1:23" x14ac:dyDescent="0.3">
      <c r="A2763" t="s">
        <v>4035</v>
      </c>
      <c r="B2763">
        <v>83</v>
      </c>
      <c r="C2763">
        <v>106</v>
      </c>
      <c r="D2763">
        <v>28873374</v>
      </c>
      <c r="E2763" t="s">
        <v>790</v>
      </c>
      <c r="F2763" t="s">
        <v>59</v>
      </c>
      <c r="L2763" t="s">
        <v>4036</v>
      </c>
      <c r="M2763">
        <v>22161</v>
      </c>
      <c r="N2763">
        <v>68</v>
      </c>
      <c r="O2763" t="s">
        <v>29</v>
      </c>
      <c r="P2763" t="s">
        <v>30</v>
      </c>
      <c r="Q2763" t="s">
        <v>52</v>
      </c>
      <c r="R2763">
        <v>10000000</v>
      </c>
      <c r="S2763">
        <v>2013</v>
      </c>
      <c r="T2763">
        <v>4.0999999999999996</v>
      </c>
      <c r="U2763">
        <v>1.8</v>
      </c>
      <c r="V2763">
        <v>18873374</v>
      </c>
      <c r="W2763" t="s">
        <v>21</v>
      </c>
    </row>
    <row r="2764" spans="1:23" x14ac:dyDescent="0.3">
      <c r="A2764" t="s">
        <v>4037</v>
      </c>
      <c r="B2764">
        <v>33</v>
      </c>
      <c r="C2764">
        <v>76</v>
      </c>
      <c r="D2764">
        <v>13684949</v>
      </c>
      <c r="E2764" t="s">
        <v>25</v>
      </c>
      <c r="F2764" t="s">
        <v>47</v>
      </c>
      <c r="G2764" t="s">
        <v>48</v>
      </c>
      <c r="H2764" t="s">
        <v>49</v>
      </c>
      <c r="L2764" t="s">
        <v>4038</v>
      </c>
      <c r="M2764">
        <v>4564</v>
      </c>
      <c r="N2764">
        <v>43</v>
      </c>
      <c r="O2764" t="s">
        <v>29</v>
      </c>
      <c r="P2764" t="s">
        <v>30</v>
      </c>
      <c r="Q2764" t="s">
        <v>52</v>
      </c>
      <c r="R2764">
        <v>3000000</v>
      </c>
      <c r="S2764">
        <v>2002</v>
      </c>
      <c r="T2764">
        <v>5.9</v>
      </c>
      <c r="U2764">
        <v>1.3</v>
      </c>
      <c r="V2764">
        <v>10684949</v>
      </c>
      <c r="W2764" t="s">
        <v>21</v>
      </c>
    </row>
    <row r="2765" spans="1:23" x14ac:dyDescent="0.3">
      <c r="A2765" t="s">
        <v>3925</v>
      </c>
      <c r="B2765">
        <v>386</v>
      </c>
      <c r="C2765">
        <v>99</v>
      </c>
      <c r="D2765">
        <v>14597405</v>
      </c>
      <c r="E2765" t="s">
        <v>242</v>
      </c>
      <c r="F2765" t="s">
        <v>55</v>
      </c>
      <c r="L2765" t="s">
        <v>4039</v>
      </c>
      <c r="M2765">
        <v>71679</v>
      </c>
      <c r="N2765">
        <v>216</v>
      </c>
      <c r="O2765" t="s">
        <v>29</v>
      </c>
      <c r="P2765" t="s">
        <v>37</v>
      </c>
      <c r="Q2765" t="s">
        <v>213</v>
      </c>
      <c r="R2765">
        <v>6400000</v>
      </c>
      <c r="S2765">
        <v>2011</v>
      </c>
      <c r="T2765">
        <v>7</v>
      </c>
      <c r="U2765">
        <v>1.6</v>
      </c>
      <c r="V2765">
        <v>8197405</v>
      </c>
      <c r="W2765" t="s">
        <v>21</v>
      </c>
    </row>
    <row r="2766" spans="1:23" x14ac:dyDescent="0.3">
      <c r="A2766" t="s">
        <v>1868</v>
      </c>
      <c r="B2766">
        <v>191</v>
      </c>
      <c r="C2766">
        <v>96</v>
      </c>
      <c r="D2766">
        <v>12570442</v>
      </c>
      <c r="E2766" t="s">
        <v>48</v>
      </c>
      <c r="F2766" t="s">
        <v>56</v>
      </c>
      <c r="G2766" t="s">
        <v>55</v>
      </c>
      <c r="H2766" t="s">
        <v>35</v>
      </c>
      <c r="L2766" t="s">
        <v>4040</v>
      </c>
      <c r="M2766">
        <v>40514</v>
      </c>
      <c r="N2766">
        <v>234</v>
      </c>
      <c r="O2766" t="s">
        <v>29</v>
      </c>
      <c r="P2766" t="s">
        <v>30</v>
      </c>
      <c r="Q2766" t="s">
        <v>213</v>
      </c>
      <c r="R2766">
        <v>10000000</v>
      </c>
      <c r="S2766">
        <v>2005</v>
      </c>
      <c r="T2766">
        <v>6.8</v>
      </c>
      <c r="U2766">
        <v>1.6</v>
      </c>
      <c r="V2766">
        <v>2570442</v>
      </c>
      <c r="W2766" t="s">
        <v>21</v>
      </c>
    </row>
    <row r="2767" spans="1:23" x14ac:dyDescent="0.3">
      <c r="A2767" t="s">
        <v>4041</v>
      </c>
      <c r="B2767">
        <v>16</v>
      </c>
      <c r="C2767">
        <v>104</v>
      </c>
      <c r="D2767">
        <v>12514138</v>
      </c>
      <c r="E2767" t="s">
        <v>55</v>
      </c>
      <c r="F2767" t="s">
        <v>44</v>
      </c>
      <c r="L2767" t="s">
        <v>4042</v>
      </c>
      <c r="M2767">
        <v>2801</v>
      </c>
      <c r="N2767">
        <v>28</v>
      </c>
      <c r="O2767" t="s">
        <v>29</v>
      </c>
      <c r="P2767" t="s">
        <v>30</v>
      </c>
      <c r="Q2767" t="s">
        <v>213</v>
      </c>
      <c r="R2767">
        <v>10000000</v>
      </c>
      <c r="S2767">
        <v>1997</v>
      </c>
      <c r="T2767">
        <v>7.4</v>
      </c>
      <c r="U2767">
        <v>1.7</v>
      </c>
      <c r="V2767">
        <v>2514138</v>
      </c>
      <c r="W2767" t="s">
        <v>21</v>
      </c>
    </row>
    <row r="2768" spans="1:23" x14ac:dyDescent="0.3">
      <c r="A2768" t="s">
        <v>4043</v>
      </c>
      <c r="B2768">
        <v>297</v>
      </c>
      <c r="C2768">
        <v>108</v>
      </c>
      <c r="D2768">
        <v>43771291</v>
      </c>
      <c r="E2768" t="s">
        <v>60</v>
      </c>
      <c r="F2768" t="s">
        <v>35</v>
      </c>
      <c r="L2768" t="s">
        <v>4044</v>
      </c>
      <c r="M2768">
        <v>79909</v>
      </c>
      <c r="N2768">
        <v>279</v>
      </c>
      <c r="O2768" t="s">
        <v>29</v>
      </c>
      <c r="P2768" t="s">
        <v>30</v>
      </c>
      <c r="Q2768" t="s">
        <v>213</v>
      </c>
      <c r="R2768">
        <v>5000000</v>
      </c>
      <c r="S2768">
        <v>2015</v>
      </c>
      <c r="T2768">
        <v>7.1</v>
      </c>
      <c r="U2768">
        <v>1.8</v>
      </c>
      <c r="V2768">
        <v>38771291</v>
      </c>
      <c r="W2768" t="s">
        <v>21</v>
      </c>
    </row>
    <row r="2769" spans="1:23" x14ac:dyDescent="0.3">
      <c r="A2769" t="s">
        <v>4045</v>
      </c>
      <c r="B2769">
        <v>47</v>
      </c>
      <c r="C2769">
        <v>108</v>
      </c>
      <c r="D2769">
        <v>11703287</v>
      </c>
      <c r="E2769" t="s">
        <v>25</v>
      </c>
      <c r="F2769" t="s">
        <v>55</v>
      </c>
      <c r="L2769" t="s">
        <v>4046</v>
      </c>
      <c r="M2769">
        <v>4360</v>
      </c>
      <c r="N2769">
        <v>148</v>
      </c>
      <c r="O2769" t="s">
        <v>29</v>
      </c>
      <c r="P2769" t="s">
        <v>30</v>
      </c>
      <c r="Q2769" t="s">
        <v>31</v>
      </c>
      <c r="R2769">
        <v>10000000</v>
      </c>
      <c r="S2769">
        <v>2005</v>
      </c>
      <c r="T2769">
        <v>7</v>
      </c>
      <c r="U2769">
        <v>1.8</v>
      </c>
      <c r="V2769">
        <v>1703287</v>
      </c>
      <c r="W2769" t="s">
        <v>21</v>
      </c>
    </row>
    <row r="2770" spans="1:23" x14ac:dyDescent="0.3">
      <c r="A2770" t="s">
        <v>2046</v>
      </c>
      <c r="B2770">
        <v>63</v>
      </c>
      <c r="C2770">
        <v>87</v>
      </c>
      <c r="D2770">
        <v>11560259</v>
      </c>
      <c r="E2770" t="s">
        <v>48</v>
      </c>
      <c r="F2770" t="s">
        <v>44</v>
      </c>
      <c r="L2770" t="s">
        <v>4047</v>
      </c>
      <c r="M2770">
        <v>15617</v>
      </c>
      <c r="N2770">
        <v>180</v>
      </c>
      <c r="O2770" t="s">
        <v>29</v>
      </c>
      <c r="P2770" t="s">
        <v>30</v>
      </c>
      <c r="Q2770" t="s">
        <v>31</v>
      </c>
      <c r="R2770">
        <v>22000000</v>
      </c>
      <c r="S2770">
        <v>2001</v>
      </c>
      <c r="T2770">
        <v>5.8</v>
      </c>
      <c r="U2770">
        <v>1.4</v>
      </c>
      <c r="V2770">
        <v>-10439741</v>
      </c>
      <c r="W2770" t="s">
        <v>38</v>
      </c>
    </row>
    <row r="2771" spans="1:23" x14ac:dyDescent="0.3">
      <c r="A2771" t="s">
        <v>3789</v>
      </c>
      <c r="B2771">
        <v>144</v>
      </c>
      <c r="C2771">
        <v>89</v>
      </c>
      <c r="D2771">
        <v>10824921</v>
      </c>
      <c r="E2771" t="s">
        <v>48</v>
      </c>
      <c r="L2771" t="s">
        <v>4048</v>
      </c>
      <c r="M2771">
        <v>200293</v>
      </c>
      <c r="N2771">
        <v>621</v>
      </c>
      <c r="O2771" t="s">
        <v>29</v>
      </c>
      <c r="P2771" t="s">
        <v>30</v>
      </c>
      <c r="Q2771" t="s">
        <v>213</v>
      </c>
      <c r="R2771">
        <v>10000000</v>
      </c>
      <c r="S2771">
        <v>1999</v>
      </c>
      <c r="T2771">
        <v>7.8</v>
      </c>
      <c r="U2771">
        <v>1.5</v>
      </c>
      <c r="V2771">
        <v>824921</v>
      </c>
      <c r="W2771" t="s">
        <v>21</v>
      </c>
    </row>
    <row r="2772" spans="1:23" x14ac:dyDescent="0.3">
      <c r="A2772" t="s">
        <v>4049</v>
      </c>
      <c r="B2772">
        <v>77</v>
      </c>
      <c r="C2772">
        <v>97</v>
      </c>
      <c r="D2772">
        <v>10561238</v>
      </c>
      <c r="E2772" t="s">
        <v>48</v>
      </c>
      <c r="F2772" t="s">
        <v>44</v>
      </c>
      <c r="G2772" t="s">
        <v>35</v>
      </c>
      <c r="L2772" t="s">
        <v>4050</v>
      </c>
      <c r="M2772">
        <v>27265</v>
      </c>
      <c r="N2772">
        <v>321</v>
      </c>
      <c r="O2772" t="s">
        <v>29</v>
      </c>
      <c r="P2772" t="s">
        <v>244</v>
      </c>
      <c r="Q2772" t="s">
        <v>31</v>
      </c>
      <c r="R2772">
        <v>10000000</v>
      </c>
      <c r="S2772">
        <v>1999</v>
      </c>
      <c r="T2772">
        <v>6.5</v>
      </c>
      <c r="U2772">
        <v>1.6</v>
      </c>
      <c r="V2772">
        <v>561238</v>
      </c>
      <c r="W2772" t="s">
        <v>21</v>
      </c>
    </row>
    <row r="2773" spans="1:23" x14ac:dyDescent="0.3">
      <c r="A2773" t="s">
        <v>111</v>
      </c>
      <c r="B2773">
        <v>325</v>
      </c>
      <c r="C2773">
        <v>106</v>
      </c>
      <c r="D2773">
        <v>14479776</v>
      </c>
      <c r="E2773" t="s">
        <v>242</v>
      </c>
      <c r="F2773" t="s">
        <v>56</v>
      </c>
      <c r="G2773" t="s">
        <v>55</v>
      </c>
      <c r="H2773" t="s">
        <v>44</v>
      </c>
      <c r="L2773" t="s">
        <v>4051</v>
      </c>
      <c r="M2773">
        <v>55539</v>
      </c>
      <c r="N2773">
        <v>147</v>
      </c>
      <c r="O2773" t="s">
        <v>29</v>
      </c>
      <c r="P2773" t="s">
        <v>30</v>
      </c>
      <c r="Q2773" t="s">
        <v>31</v>
      </c>
      <c r="R2773">
        <v>10000000</v>
      </c>
      <c r="S2773">
        <v>2014</v>
      </c>
      <c r="T2773">
        <v>7</v>
      </c>
      <c r="U2773">
        <v>1.8</v>
      </c>
      <c r="V2773">
        <v>4479776</v>
      </c>
      <c r="W2773" t="s">
        <v>21</v>
      </c>
    </row>
    <row r="2774" spans="1:23" x14ac:dyDescent="0.3">
      <c r="A2774" t="s">
        <v>103</v>
      </c>
      <c r="B2774">
        <v>100</v>
      </c>
      <c r="C2774">
        <v>100</v>
      </c>
      <c r="D2774">
        <v>9801782</v>
      </c>
      <c r="E2774" t="s">
        <v>48</v>
      </c>
      <c r="F2774" t="s">
        <v>56</v>
      </c>
      <c r="G2774" t="s">
        <v>35</v>
      </c>
      <c r="L2774" t="s">
        <v>4052</v>
      </c>
      <c r="M2774">
        <v>39331</v>
      </c>
      <c r="N2774">
        <v>481</v>
      </c>
      <c r="O2774" t="s">
        <v>29</v>
      </c>
      <c r="P2774" t="s">
        <v>30</v>
      </c>
      <c r="Q2774" t="s">
        <v>213</v>
      </c>
      <c r="R2774">
        <v>10000000</v>
      </c>
      <c r="S2774">
        <v>1998</v>
      </c>
      <c r="T2774">
        <v>6.3</v>
      </c>
      <c r="U2774">
        <v>1.7</v>
      </c>
      <c r="V2774">
        <v>-198218</v>
      </c>
      <c r="W2774" t="s">
        <v>38</v>
      </c>
    </row>
    <row r="2775" spans="1:23" x14ac:dyDescent="0.3">
      <c r="A2775" t="s">
        <v>3309</v>
      </c>
      <c r="B2775">
        <v>52</v>
      </c>
      <c r="C2775">
        <v>89</v>
      </c>
      <c r="D2775">
        <v>8070311</v>
      </c>
      <c r="E2775" t="s">
        <v>48</v>
      </c>
      <c r="F2775" t="s">
        <v>44</v>
      </c>
      <c r="L2775" t="s">
        <v>4053</v>
      </c>
      <c r="M2775">
        <v>12706</v>
      </c>
      <c r="N2775">
        <v>75</v>
      </c>
      <c r="O2775" t="s">
        <v>29</v>
      </c>
      <c r="P2775" t="s">
        <v>30</v>
      </c>
      <c r="Q2775" t="s">
        <v>52</v>
      </c>
      <c r="R2775">
        <v>10000000</v>
      </c>
      <c r="S2775">
        <v>2004</v>
      </c>
      <c r="T2775">
        <v>5.3</v>
      </c>
      <c r="U2775">
        <v>1.5</v>
      </c>
      <c r="V2775">
        <v>-1929689</v>
      </c>
      <c r="W2775" t="s">
        <v>38</v>
      </c>
    </row>
    <row r="2776" spans="1:23" x14ac:dyDescent="0.3">
      <c r="A2776" t="s">
        <v>4054</v>
      </c>
      <c r="B2776">
        <v>163</v>
      </c>
      <c r="C2776">
        <v>95</v>
      </c>
      <c r="D2776">
        <v>8460995</v>
      </c>
      <c r="E2776" t="s">
        <v>24</v>
      </c>
      <c r="F2776" t="s">
        <v>48</v>
      </c>
      <c r="G2776" t="s">
        <v>44</v>
      </c>
      <c r="L2776" t="s">
        <v>4055</v>
      </c>
      <c r="M2776">
        <v>35888</v>
      </c>
      <c r="N2776">
        <v>125</v>
      </c>
      <c r="O2776" t="s">
        <v>29</v>
      </c>
      <c r="P2776" t="s">
        <v>30</v>
      </c>
      <c r="Q2776" t="s">
        <v>213</v>
      </c>
      <c r="R2776">
        <v>10000000</v>
      </c>
      <c r="S2776">
        <v>2010</v>
      </c>
      <c r="T2776">
        <v>5.5</v>
      </c>
      <c r="U2776">
        <v>1.6</v>
      </c>
      <c r="V2776">
        <v>-1539005</v>
      </c>
      <c r="W2776" t="s">
        <v>38</v>
      </c>
    </row>
    <row r="2777" spans="1:23" x14ac:dyDescent="0.3">
      <c r="A2777" t="s">
        <v>1529</v>
      </c>
      <c r="B2777">
        <v>137</v>
      </c>
      <c r="C2777">
        <v>97</v>
      </c>
      <c r="D2777">
        <v>8111360</v>
      </c>
      <c r="E2777" t="s">
        <v>56</v>
      </c>
      <c r="F2777" t="s">
        <v>55</v>
      </c>
      <c r="G2777" t="s">
        <v>35</v>
      </c>
      <c r="L2777" t="s">
        <v>4056</v>
      </c>
      <c r="M2777">
        <v>34848</v>
      </c>
      <c r="N2777">
        <v>203</v>
      </c>
      <c r="O2777" t="s">
        <v>29</v>
      </c>
      <c r="P2777" t="s">
        <v>37</v>
      </c>
      <c r="Q2777" t="s">
        <v>213</v>
      </c>
      <c r="R2777">
        <v>10000000</v>
      </c>
      <c r="S2777">
        <v>2002</v>
      </c>
      <c r="T2777">
        <v>7.4</v>
      </c>
      <c r="U2777">
        <v>1.6</v>
      </c>
      <c r="V2777">
        <v>-1888640</v>
      </c>
      <c r="W2777" t="s">
        <v>38</v>
      </c>
    </row>
    <row r="2778" spans="1:23" x14ac:dyDescent="0.3">
      <c r="A2778" t="s">
        <v>2380</v>
      </c>
      <c r="B2778">
        <v>180</v>
      </c>
      <c r="C2778">
        <v>94</v>
      </c>
      <c r="D2778">
        <v>8828771</v>
      </c>
      <c r="E2778" t="s">
        <v>48</v>
      </c>
      <c r="L2778" t="s">
        <v>4057</v>
      </c>
      <c r="M2778">
        <v>79146</v>
      </c>
      <c r="N2778">
        <v>352</v>
      </c>
      <c r="O2778" t="s">
        <v>29</v>
      </c>
      <c r="P2778" t="s">
        <v>30</v>
      </c>
      <c r="Q2778" t="s">
        <v>213</v>
      </c>
      <c r="R2778">
        <v>6000000</v>
      </c>
      <c r="S2778">
        <v>2013</v>
      </c>
      <c r="T2778">
        <v>4.3</v>
      </c>
      <c r="U2778">
        <v>1.6</v>
      </c>
      <c r="V2778">
        <v>2828771</v>
      </c>
      <c r="W2778" t="s">
        <v>21</v>
      </c>
    </row>
    <row r="2779" spans="1:23" x14ac:dyDescent="0.3">
      <c r="A2779" t="s">
        <v>4058</v>
      </c>
      <c r="B2779">
        <v>100</v>
      </c>
      <c r="C2779">
        <v>95</v>
      </c>
      <c r="D2779">
        <v>7563670</v>
      </c>
      <c r="E2779" t="s">
        <v>48</v>
      </c>
      <c r="F2779" t="s">
        <v>26</v>
      </c>
      <c r="G2779" t="s">
        <v>44</v>
      </c>
      <c r="L2779" t="s">
        <v>4059</v>
      </c>
      <c r="M2779">
        <v>21268</v>
      </c>
      <c r="N2779">
        <v>53</v>
      </c>
      <c r="O2779" t="s">
        <v>29</v>
      </c>
      <c r="P2779" t="s">
        <v>30</v>
      </c>
      <c r="Q2779" t="s">
        <v>31</v>
      </c>
      <c r="R2779">
        <v>10000000</v>
      </c>
      <c r="S2779">
        <v>2008</v>
      </c>
      <c r="T2779">
        <v>5.2</v>
      </c>
      <c r="U2779">
        <v>1.6</v>
      </c>
      <c r="V2779">
        <v>-2436330</v>
      </c>
      <c r="W2779" t="s">
        <v>38</v>
      </c>
    </row>
    <row r="2780" spans="1:23" x14ac:dyDescent="0.3">
      <c r="A2780" t="s">
        <v>4060</v>
      </c>
      <c r="B2780">
        <v>265</v>
      </c>
      <c r="C2780">
        <v>101</v>
      </c>
      <c r="D2780">
        <v>6619173</v>
      </c>
      <c r="E2780" t="s">
        <v>25</v>
      </c>
      <c r="F2780" t="s">
        <v>48</v>
      </c>
      <c r="G2780" t="s">
        <v>55</v>
      </c>
      <c r="H2780" t="s">
        <v>44</v>
      </c>
      <c r="I2780" t="s">
        <v>27</v>
      </c>
      <c r="L2780" t="s">
        <v>4061</v>
      </c>
      <c r="M2780">
        <v>87203</v>
      </c>
      <c r="N2780">
        <v>221</v>
      </c>
      <c r="O2780" t="s">
        <v>29</v>
      </c>
      <c r="P2780" t="s">
        <v>30</v>
      </c>
      <c r="Q2780" t="s">
        <v>213</v>
      </c>
      <c r="R2780">
        <v>10000000</v>
      </c>
      <c r="S2780">
        <v>2012</v>
      </c>
      <c r="T2780">
        <v>6.7</v>
      </c>
      <c r="U2780">
        <v>1.7</v>
      </c>
      <c r="V2780">
        <v>-3380827</v>
      </c>
      <c r="W2780" t="s">
        <v>38</v>
      </c>
    </row>
    <row r="2781" spans="1:23" x14ac:dyDescent="0.3">
      <c r="A2781" t="s">
        <v>4062</v>
      </c>
      <c r="B2781">
        <v>162</v>
      </c>
      <c r="C2781">
        <v>101</v>
      </c>
      <c r="D2781">
        <v>6712241</v>
      </c>
      <c r="E2781" t="s">
        <v>56</v>
      </c>
      <c r="F2781" t="s">
        <v>55</v>
      </c>
      <c r="L2781" t="s">
        <v>4063</v>
      </c>
      <c r="M2781">
        <v>782437</v>
      </c>
      <c r="N2781">
        <v>1420</v>
      </c>
      <c r="O2781" t="s">
        <v>29</v>
      </c>
      <c r="P2781" t="s">
        <v>30</v>
      </c>
      <c r="Q2781" t="s">
        <v>213</v>
      </c>
      <c r="R2781">
        <v>7500000</v>
      </c>
      <c r="S2781">
        <v>1998</v>
      </c>
      <c r="T2781">
        <v>8.6</v>
      </c>
      <c r="U2781">
        <v>1.7</v>
      </c>
      <c r="V2781">
        <v>-787759</v>
      </c>
      <c r="W2781" t="s">
        <v>38</v>
      </c>
    </row>
    <row r="2782" spans="1:23" x14ac:dyDescent="0.3">
      <c r="A2782" t="s">
        <v>4064</v>
      </c>
      <c r="B2782">
        <v>147</v>
      </c>
      <c r="C2782">
        <v>82</v>
      </c>
      <c r="D2782">
        <v>6842058</v>
      </c>
      <c r="E2782" t="s">
        <v>24</v>
      </c>
      <c r="F2782" t="s">
        <v>57</v>
      </c>
      <c r="G2782" t="s">
        <v>35</v>
      </c>
      <c r="L2782" t="s">
        <v>4065</v>
      </c>
      <c r="M2782">
        <v>36029</v>
      </c>
      <c r="N2782">
        <v>99</v>
      </c>
      <c r="O2782" t="s">
        <v>29</v>
      </c>
      <c r="P2782" t="s">
        <v>30</v>
      </c>
      <c r="Q2782" t="s">
        <v>213</v>
      </c>
      <c r="R2782">
        <v>10000000</v>
      </c>
      <c r="S2782">
        <v>2012</v>
      </c>
      <c r="T2782">
        <v>6.1</v>
      </c>
      <c r="U2782">
        <v>1.4</v>
      </c>
      <c r="V2782">
        <v>-3157942</v>
      </c>
      <c r="W2782" t="s">
        <v>38</v>
      </c>
    </row>
    <row r="2783" spans="1:23" x14ac:dyDescent="0.3">
      <c r="A2783" t="s">
        <v>4066</v>
      </c>
      <c r="B2783">
        <v>33</v>
      </c>
      <c r="C2783">
        <v>74</v>
      </c>
      <c r="D2783">
        <v>6491350</v>
      </c>
      <c r="E2783" t="s">
        <v>47</v>
      </c>
      <c r="F2783" t="s">
        <v>48</v>
      </c>
      <c r="G2783" t="s">
        <v>49</v>
      </c>
      <c r="H2783" t="s">
        <v>26</v>
      </c>
      <c r="I2783" t="s">
        <v>50</v>
      </c>
      <c r="L2783" t="s">
        <v>4067</v>
      </c>
      <c r="M2783">
        <v>1231</v>
      </c>
      <c r="N2783">
        <v>26</v>
      </c>
      <c r="O2783" t="s">
        <v>29</v>
      </c>
      <c r="P2783" t="s">
        <v>30</v>
      </c>
      <c r="Q2783" t="s">
        <v>52</v>
      </c>
      <c r="R2783">
        <v>10000000</v>
      </c>
      <c r="S2783">
        <v>2004</v>
      </c>
      <c r="T2783">
        <v>5.8</v>
      </c>
      <c r="U2783">
        <v>1.2</v>
      </c>
      <c r="V2783">
        <v>-3508650</v>
      </c>
      <c r="W2783" t="s">
        <v>38</v>
      </c>
    </row>
    <row r="2784" spans="1:23" x14ac:dyDescent="0.3">
      <c r="A2784" t="s">
        <v>4068</v>
      </c>
      <c r="B2784">
        <v>94</v>
      </c>
      <c r="C2784">
        <v>130</v>
      </c>
      <c r="D2784">
        <v>9473382</v>
      </c>
      <c r="E2784" t="s">
        <v>55</v>
      </c>
      <c r="F2784" t="s">
        <v>59</v>
      </c>
      <c r="G2784" t="s">
        <v>60</v>
      </c>
      <c r="H2784" t="s">
        <v>44</v>
      </c>
      <c r="L2784" t="s">
        <v>4069</v>
      </c>
      <c r="M2784">
        <v>26832</v>
      </c>
      <c r="N2784">
        <v>247</v>
      </c>
      <c r="O2784" t="s">
        <v>792</v>
      </c>
      <c r="P2784" t="s">
        <v>115</v>
      </c>
      <c r="Q2784" t="s">
        <v>213</v>
      </c>
      <c r="R2784">
        <v>10000000</v>
      </c>
      <c r="S2784">
        <v>1998</v>
      </c>
      <c r="T2784">
        <v>7.7</v>
      </c>
      <c r="U2784">
        <v>2.2000000000000002</v>
      </c>
      <c r="V2784">
        <v>-526618</v>
      </c>
      <c r="W2784" t="s">
        <v>38</v>
      </c>
    </row>
    <row r="2785" spans="1:23" x14ac:dyDescent="0.3">
      <c r="A2785" t="s">
        <v>1592</v>
      </c>
      <c r="B2785">
        <v>143</v>
      </c>
      <c r="C2785">
        <v>112</v>
      </c>
      <c r="D2785">
        <v>6197866</v>
      </c>
      <c r="E2785" t="s">
        <v>242</v>
      </c>
      <c r="F2785" t="s">
        <v>55</v>
      </c>
      <c r="L2785" t="s">
        <v>4070</v>
      </c>
      <c r="M2785">
        <v>63733</v>
      </c>
      <c r="N2785">
        <v>414</v>
      </c>
      <c r="O2785" t="s">
        <v>29</v>
      </c>
      <c r="P2785" t="s">
        <v>545</v>
      </c>
      <c r="Q2785" t="s">
        <v>118</v>
      </c>
      <c r="R2785">
        <v>10000000</v>
      </c>
      <c r="S2785">
        <v>1999</v>
      </c>
      <c r="T2785">
        <v>8</v>
      </c>
      <c r="U2785">
        <v>1.9</v>
      </c>
      <c r="V2785">
        <v>-3802134</v>
      </c>
      <c r="W2785" t="s">
        <v>38</v>
      </c>
    </row>
    <row r="2786" spans="1:23" x14ac:dyDescent="0.3">
      <c r="A2786" t="s">
        <v>4071</v>
      </c>
      <c r="B2786">
        <v>38</v>
      </c>
      <c r="C2786">
        <v>96</v>
      </c>
      <c r="D2786">
        <v>6044618</v>
      </c>
      <c r="E2786" t="s">
        <v>24</v>
      </c>
      <c r="F2786" t="s">
        <v>56</v>
      </c>
      <c r="G2786" t="s">
        <v>55</v>
      </c>
      <c r="L2786" t="s">
        <v>4072</v>
      </c>
      <c r="M2786">
        <v>6200</v>
      </c>
      <c r="N2786">
        <v>92</v>
      </c>
      <c r="O2786" t="s">
        <v>29</v>
      </c>
      <c r="P2786" t="s">
        <v>30</v>
      </c>
      <c r="Q2786" t="s">
        <v>213</v>
      </c>
      <c r="R2786">
        <v>10000000</v>
      </c>
      <c r="S2786">
        <v>2002</v>
      </c>
      <c r="T2786">
        <v>5.6</v>
      </c>
      <c r="U2786">
        <v>1.6</v>
      </c>
      <c r="V2786">
        <v>-3955382</v>
      </c>
      <c r="W2786" t="s">
        <v>38</v>
      </c>
    </row>
    <row r="2787" spans="1:23" x14ac:dyDescent="0.3">
      <c r="A2787" t="s">
        <v>4073</v>
      </c>
      <c r="B2787">
        <v>126</v>
      </c>
      <c r="C2787">
        <v>89</v>
      </c>
      <c r="D2787">
        <v>7764027</v>
      </c>
      <c r="E2787" t="s">
        <v>48</v>
      </c>
      <c r="F2787" t="s">
        <v>55</v>
      </c>
      <c r="L2787" t="s">
        <v>4074</v>
      </c>
      <c r="M2787">
        <v>38459</v>
      </c>
      <c r="N2787">
        <v>119</v>
      </c>
      <c r="O2787" t="s">
        <v>29</v>
      </c>
      <c r="P2787" t="s">
        <v>30</v>
      </c>
      <c r="Q2787" t="s">
        <v>213</v>
      </c>
      <c r="R2787">
        <v>10000000</v>
      </c>
      <c r="S2787">
        <v>2013</v>
      </c>
      <c r="T2787">
        <v>6.7</v>
      </c>
      <c r="U2787">
        <v>1.5</v>
      </c>
      <c r="V2787">
        <v>-2235973</v>
      </c>
      <c r="W2787" t="s">
        <v>38</v>
      </c>
    </row>
    <row r="2788" spans="1:23" x14ac:dyDescent="0.3">
      <c r="A2788" t="s">
        <v>2985</v>
      </c>
      <c r="B2788">
        <v>91</v>
      </c>
      <c r="C2788">
        <v>121</v>
      </c>
      <c r="D2788">
        <v>21569041</v>
      </c>
      <c r="E2788" t="s">
        <v>55</v>
      </c>
      <c r="L2788" t="s">
        <v>4075</v>
      </c>
      <c r="M2788">
        <v>8058</v>
      </c>
      <c r="N2788">
        <v>57</v>
      </c>
      <c r="O2788" t="s">
        <v>29</v>
      </c>
      <c r="P2788" t="s">
        <v>30</v>
      </c>
      <c r="Q2788" t="s">
        <v>31</v>
      </c>
      <c r="R2788">
        <v>9000000</v>
      </c>
      <c r="S2788">
        <v>2014</v>
      </c>
      <c r="T2788">
        <v>6.6</v>
      </c>
      <c r="U2788">
        <v>2</v>
      </c>
      <c r="V2788">
        <v>12569041</v>
      </c>
      <c r="W2788" t="s">
        <v>21</v>
      </c>
    </row>
    <row r="2789" spans="1:23" x14ac:dyDescent="0.3">
      <c r="A2789" t="s">
        <v>4076</v>
      </c>
      <c r="B2789">
        <v>46</v>
      </c>
      <c r="C2789">
        <v>85</v>
      </c>
      <c r="D2789">
        <v>4356743</v>
      </c>
      <c r="E2789" t="s">
        <v>48</v>
      </c>
      <c r="F2789" t="s">
        <v>49</v>
      </c>
      <c r="G2789" t="s">
        <v>44</v>
      </c>
      <c r="L2789" t="s">
        <v>4077</v>
      </c>
      <c r="M2789">
        <v>3662</v>
      </c>
      <c r="N2789">
        <v>79</v>
      </c>
      <c r="O2789" t="s">
        <v>29</v>
      </c>
      <c r="P2789" t="s">
        <v>30</v>
      </c>
      <c r="Q2789" t="s">
        <v>52</v>
      </c>
      <c r="R2789">
        <v>16000000</v>
      </c>
      <c r="S2789">
        <v>2001</v>
      </c>
      <c r="T2789">
        <v>4.0999999999999996</v>
      </c>
      <c r="U2789">
        <v>1.4</v>
      </c>
      <c r="V2789">
        <v>-11643257</v>
      </c>
      <c r="W2789" t="s">
        <v>38</v>
      </c>
    </row>
    <row r="2790" spans="1:23" x14ac:dyDescent="0.3">
      <c r="A2790" t="s">
        <v>2705</v>
      </c>
      <c r="B2790">
        <v>198</v>
      </c>
      <c r="C2790">
        <v>120</v>
      </c>
      <c r="D2790">
        <v>5484375</v>
      </c>
      <c r="E2790" t="s">
        <v>25</v>
      </c>
      <c r="F2790" t="s">
        <v>242</v>
      </c>
      <c r="G2790" t="s">
        <v>55</v>
      </c>
      <c r="H2790" t="s">
        <v>58</v>
      </c>
      <c r="L2790" t="s">
        <v>4078</v>
      </c>
      <c r="M2790">
        <v>84641</v>
      </c>
      <c r="N2790">
        <v>205</v>
      </c>
      <c r="O2790" t="s">
        <v>29</v>
      </c>
      <c r="P2790" t="s">
        <v>30</v>
      </c>
      <c r="Q2790" t="s">
        <v>31</v>
      </c>
      <c r="R2790">
        <v>10000000</v>
      </c>
      <c r="S2790">
        <v>2006</v>
      </c>
      <c r="T2790">
        <v>7.3</v>
      </c>
      <c r="U2790">
        <v>2</v>
      </c>
      <c r="V2790">
        <v>-4515625</v>
      </c>
      <c r="W2790" t="s">
        <v>38</v>
      </c>
    </row>
    <row r="2791" spans="1:23" x14ac:dyDescent="0.3">
      <c r="A2791" t="s">
        <v>4079</v>
      </c>
      <c r="B2791">
        <v>182</v>
      </c>
      <c r="C2791">
        <v>83</v>
      </c>
      <c r="D2791">
        <v>4244155</v>
      </c>
      <c r="E2791" t="s">
        <v>48</v>
      </c>
      <c r="F2791" t="s">
        <v>55</v>
      </c>
      <c r="L2791" t="s">
        <v>4080</v>
      </c>
      <c r="M2791">
        <v>56005</v>
      </c>
      <c r="N2791">
        <v>112</v>
      </c>
      <c r="O2791" t="s">
        <v>29</v>
      </c>
      <c r="P2791" t="s">
        <v>30</v>
      </c>
      <c r="Q2791" t="s">
        <v>213</v>
      </c>
      <c r="R2791">
        <v>10000000</v>
      </c>
      <c r="S2791">
        <v>2011</v>
      </c>
      <c r="T2791">
        <v>6.5</v>
      </c>
      <c r="U2791">
        <v>1.4</v>
      </c>
      <c r="V2791">
        <v>-5755845</v>
      </c>
      <c r="W2791" t="s">
        <v>38</v>
      </c>
    </row>
    <row r="2792" spans="1:23" x14ac:dyDescent="0.3">
      <c r="A2792" t="s">
        <v>4081</v>
      </c>
      <c r="B2792">
        <v>181</v>
      </c>
      <c r="C2792">
        <v>120</v>
      </c>
      <c r="D2792">
        <v>5004648</v>
      </c>
      <c r="E2792" t="s">
        <v>55</v>
      </c>
      <c r="F2792" t="s">
        <v>44</v>
      </c>
      <c r="L2792" t="s">
        <v>4082</v>
      </c>
      <c r="M2792">
        <v>14031</v>
      </c>
      <c r="N2792">
        <v>114</v>
      </c>
      <c r="O2792" t="s">
        <v>2648</v>
      </c>
      <c r="P2792" t="s">
        <v>2365</v>
      </c>
      <c r="Q2792" t="s">
        <v>213</v>
      </c>
      <c r="R2792">
        <v>10000000</v>
      </c>
      <c r="S2792">
        <v>2009</v>
      </c>
      <c r="T2792">
        <v>7</v>
      </c>
      <c r="U2792">
        <v>2</v>
      </c>
      <c r="V2792">
        <v>-4995352</v>
      </c>
      <c r="W2792" t="s">
        <v>38</v>
      </c>
    </row>
    <row r="2793" spans="1:23" x14ac:dyDescent="0.3">
      <c r="A2793" t="s">
        <v>4083</v>
      </c>
      <c r="B2793">
        <v>23</v>
      </c>
      <c r="C2793">
        <v>111</v>
      </c>
      <c r="D2793">
        <v>3333823</v>
      </c>
      <c r="E2793" t="s">
        <v>55</v>
      </c>
      <c r="F2793" t="s">
        <v>60</v>
      </c>
      <c r="G2793" t="s">
        <v>27</v>
      </c>
      <c r="L2793" t="s">
        <v>4084</v>
      </c>
      <c r="M2793">
        <v>5612</v>
      </c>
      <c r="N2793">
        <v>122</v>
      </c>
      <c r="O2793" t="s">
        <v>29</v>
      </c>
      <c r="P2793" t="s">
        <v>30</v>
      </c>
      <c r="Q2793" t="s">
        <v>31</v>
      </c>
      <c r="R2793">
        <v>10000000</v>
      </c>
      <c r="S2793">
        <v>2012</v>
      </c>
      <c r="T2793">
        <v>5.5</v>
      </c>
      <c r="U2793">
        <v>1.8</v>
      </c>
      <c r="V2793">
        <v>-6666177</v>
      </c>
      <c r="W2793" t="s">
        <v>38</v>
      </c>
    </row>
    <row r="2794" spans="1:23" x14ac:dyDescent="0.3">
      <c r="A2794" t="s">
        <v>4085</v>
      </c>
      <c r="B2794">
        <v>30</v>
      </c>
      <c r="C2794">
        <v>100</v>
      </c>
      <c r="D2794">
        <v>3275585</v>
      </c>
      <c r="E2794" t="s">
        <v>24</v>
      </c>
      <c r="F2794" t="s">
        <v>56</v>
      </c>
      <c r="G2794" t="s">
        <v>55</v>
      </c>
      <c r="H2794" t="s">
        <v>35</v>
      </c>
      <c r="L2794" t="s">
        <v>4086</v>
      </c>
      <c r="M2794">
        <v>10735</v>
      </c>
      <c r="N2794">
        <v>88</v>
      </c>
      <c r="O2794" t="s">
        <v>29</v>
      </c>
      <c r="P2794" t="s">
        <v>37</v>
      </c>
      <c r="Q2794" t="s">
        <v>213</v>
      </c>
      <c r="R2794">
        <v>11500000</v>
      </c>
      <c r="S2794">
        <v>1993</v>
      </c>
      <c r="T2794">
        <v>6.6</v>
      </c>
      <c r="U2794">
        <v>1.7</v>
      </c>
      <c r="V2794">
        <v>-8224415</v>
      </c>
      <c r="W2794" t="s">
        <v>38</v>
      </c>
    </row>
    <row r="2795" spans="1:23" x14ac:dyDescent="0.3">
      <c r="A2795" t="s">
        <v>445</v>
      </c>
      <c r="B2795">
        <v>111</v>
      </c>
      <c r="C2795">
        <v>89</v>
      </c>
      <c r="D2795">
        <v>3193102</v>
      </c>
      <c r="E2795" t="s">
        <v>56</v>
      </c>
      <c r="F2795" t="s">
        <v>55</v>
      </c>
      <c r="G2795" t="s">
        <v>60</v>
      </c>
      <c r="H2795" t="s">
        <v>35</v>
      </c>
      <c r="L2795" t="s">
        <v>4087</v>
      </c>
      <c r="M2795">
        <v>24412</v>
      </c>
      <c r="N2795">
        <v>240</v>
      </c>
      <c r="O2795" t="s">
        <v>29</v>
      </c>
      <c r="P2795" t="s">
        <v>30</v>
      </c>
      <c r="Q2795" t="s">
        <v>213</v>
      </c>
      <c r="R2795">
        <v>9000000</v>
      </c>
      <c r="S2795">
        <v>1999</v>
      </c>
      <c r="T2795">
        <v>7.1</v>
      </c>
      <c r="U2795">
        <v>1.5</v>
      </c>
      <c r="V2795">
        <v>-5806898</v>
      </c>
      <c r="W2795" t="s">
        <v>38</v>
      </c>
    </row>
    <row r="2796" spans="1:23" x14ac:dyDescent="0.3">
      <c r="A2796" t="s">
        <v>2317</v>
      </c>
      <c r="B2796">
        <v>287</v>
      </c>
      <c r="C2796">
        <v>115</v>
      </c>
      <c r="D2796">
        <v>54557348</v>
      </c>
      <c r="E2796" t="s">
        <v>56</v>
      </c>
      <c r="F2796" t="s">
        <v>55</v>
      </c>
      <c r="G2796" t="s">
        <v>35</v>
      </c>
      <c r="L2796" t="s">
        <v>4088</v>
      </c>
      <c r="M2796">
        <v>361169</v>
      </c>
      <c r="N2796">
        <v>1624</v>
      </c>
      <c r="O2796" t="s">
        <v>29</v>
      </c>
      <c r="P2796" t="s">
        <v>244</v>
      </c>
      <c r="Q2796" t="s">
        <v>213</v>
      </c>
      <c r="R2796">
        <v>6500000</v>
      </c>
      <c r="S2796">
        <v>2004</v>
      </c>
      <c r="T2796">
        <v>7.9</v>
      </c>
      <c r="U2796">
        <v>1.9</v>
      </c>
      <c r="V2796">
        <v>48057348</v>
      </c>
      <c r="W2796" t="s">
        <v>21</v>
      </c>
    </row>
    <row r="2797" spans="1:23" x14ac:dyDescent="0.3">
      <c r="A2797" t="s">
        <v>4089</v>
      </c>
      <c r="B2797">
        <v>96</v>
      </c>
      <c r="C2797">
        <v>135</v>
      </c>
      <c r="D2797">
        <v>3041803</v>
      </c>
      <c r="E2797" t="s">
        <v>55</v>
      </c>
      <c r="F2797" t="s">
        <v>44</v>
      </c>
      <c r="L2797" t="s">
        <v>4090</v>
      </c>
      <c r="M2797">
        <v>6377</v>
      </c>
      <c r="N2797">
        <v>181</v>
      </c>
      <c r="O2797" t="s">
        <v>29</v>
      </c>
      <c r="P2797" t="s">
        <v>37</v>
      </c>
      <c r="Q2797" t="s">
        <v>52</v>
      </c>
      <c r="R2797">
        <v>10000000</v>
      </c>
      <c r="S2797">
        <v>2000</v>
      </c>
      <c r="T2797">
        <v>7.1</v>
      </c>
      <c r="U2797">
        <v>2.2000000000000002</v>
      </c>
      <c r="V2797">
        <v>-6958197</v>
      </c>
      <c r="W2797" t="s">
        <v>38</v>
      </c>
    </row>
    <row r="2798" spans="1:23" x14ac:dyDescent="0.3">
      <c r="A2798" t="s">
        <v>4091</v>
      </c>
      <c r="B2798">
        <v>27</v>
      </c>
      <c r="C2798">
        <v>92</v>
      </c>
      <c r="D2798">
        <v>3060858</v>
      </c>
      <c r="E2798" t="s">
        <v>24</v>
      </c>
      <c r="F2798" t="s">
        <v>55</v>
      </c>
      <c r="G2798" t="s">
        <v>35</v>
      </c>
      <c r="L2798" t="s">
        <v>4092</v>
      </c>
      <c r="M2798">
        <v>1768</v>
      </c>
      <c r="N2798">
        <v>37</v>
      </c>
      <c r="O2798" t="s">
        <v>29</v>
      </c>
      <c r="P2798" t="s">
        <v>30</v>
      </c>
      <c r="Q2798" t="s">
        <v>213</v>
      </c>
      <c r="R2798">
        <v>10000000</v>
      </c>
      <c r="S2798">
        <v>1987</v>
      </c>
      <c r="T2798">
        <v>5.6</v>
      </c>
      <c r="U2798">
        <v>1.5</v>
      </c>
      <c r="V2798">
        <v>-6939142</v>
      </c>
      <c r="W2798" t="s">
        <v>38</v>
      </c>
    </row>
    <row r="2799" spans="1:23" x14ac:dyDescent="0.3">
      <c r="A2799" t="s">
        <v>2597</v>
      </c>
      <c r="B2799">
        <v>44</v>
      </c>
      <c r="C2799">
        <v>120</v>
      </c>
      <c r="D2799">
        <v>1055654</v>
      </c>
      <c r="E2799" t="s">
        <v>55</v>
      </c>
      <c r="F2799" t="s">
        <v>44</v>
      </c>
      <c r="G2799" t="s">
        <v>61</v>
      </c>
      <c r="L2799" t="s">
        <v>4093</v>
      </c>
      <c r="M2799">
        <v>20426</v>
      </c>
      <c r="N2799">
        <v>175</v>
      </c>
      <c r="O2799" t="s">
        <v>29</v>
      </c>
      <c r="P2799" t="s">
        <v>244</v>
      </c>
      <c r="Q2799" t="s">
        <v>31</v>
      </c>
      <c r="R2799">
        <v>10000000</v>
      </c>
      <c r="S2799">
        <v>2006</v>
      </c>
      <c r="T2799">
        <v>7.3</v>
      </c>
      <c r="U2799">
        <v>2</v>
      </c>
      <c r="V2799">
        <v>-8944346</v>
      </c>
      <c r="W2799" t="s">
        <v>38</v>
      </c>
    </row>
    <row r="2800" spans="1:23" x14ac:dyDescent="0.3">
      <c r="A2800" t="s">
        <v>4094</v>
      </c>
      <c r="B2800">
        <v>49</v>
      </c>
      <c r="C2800">
        <v>97</v>
      </c>
      <c r="D2800">
        <v>2331318</v>
      </c>
      <c r="E2800" t="s">
        <v>48</v>
      </c>
      <c r="L2800" t="s">
        <v>4095</v>
      </c>
      <c r="M2800">
        <v>9541</v>
      </c>
      <c r="N2800">
        <v>64</v>
      </c>
      <c r="O2800" t="s">
        <v>29</v>
      </c>
      <c r="P2800" t="s">
        <v>30</v>
      </c>
      <c r="Q2800" t="s">
        <v>213</v>
      </c>
      <c r="R2800">
        <v>10000000</v>
      </c>
      <c r="S2800">
        <v>2011</v>
      </c>
      <c r="T2800">
        <v>3.3</v>
      </c>
      <c r="U2800">
        <v>1.6</v>
      </c>
      <c r="V2800">
        <v>-7668682</v>
      </c>
      <c r="W2800" t="s">
        <v>38</v>
      </c>
    </row>
    <row r="2801" spans="1:23" x14ac:dyDescent="0.3">
      <c r="A2801" t="s">
        <v>1375</v>
      </c>
      <c r="B2801">
        <v>57</v>
      </c>
      <c r="C2801">
        <v>135</v>
      </c>
      <c r="D2801">
        <v>2185266</v>
      </c>
      <c r="E2801" t="s">
        <v>48</v>
      </c>
      <c r="F2801" t="s">
        <v>55</v>
      </c>
      <c r="G2801" t="s">
        <v>59</v>
      </c>
      <c r="L2801" t="s">
        <v>4096</v>
      </c>
      <c r="M2801">
        <v>8720</v>
      </c>
      <c r="N2801">
        <v>186</v>
      </c>
      <c r="O2801" t="s">
        <v>29</v>
      </c>
      <c r="P2801" t="s">
        <v>30</v>
      </c>
      <c r="Q2801" t="s">
        <v>213</v>
      </c>
      <c r="R2801">
        <v>10000000</v>
      </c>
      <c r="S2801">
        <v>2000</v>
      </c>
      <c r="T2801">
        <v>6.5</v>
      </c>
      <c r="U2801">
        <v>2.2000000000000002</v>
      </c>
      <c r="V2801">
        <v>-7814734</v>
      </c>
      <c r="W2801" t="s">
        <v>38</v>
      </c>
    </row>
    <row r="2802" spans="1:23" x14ac:dyDescent="0.3">
      <c r="A2802" t="s">
        <v>4097</v>
      </c>
      <c r="B2802">
        <v>185</v>
      </c>
      <c r="C2802">
        <v>93</v>
      </c>
      <c r="D2802">
        <v>26583369</v>
      </c>
      <c r="E2802" t="s">
        <v>57</v>
      </c>
      <c r="F2802" t="s">
        <v>60</v>
      </c>
      <c r="G2802" t="s">
        <v>35</v>
      </c>
      <c r="L2802" t="s">
        <v>4098</v>
      </c>
      <c r="M2802">
        <v>20837</v>
      </c>
      <c r="N2802">
        <v>127</v>
      </c>
      <c r="O2802" t="s">
        <v>29</v>
      </c>
      <c r="P2802" t="s">
        <v>30</v>
      </c>
      <c r="Q2802" t="s">
        <v>31</v>
      </c>
      <c r="R2802">
        <v>10000000</v>
      </c>
      <c r="S2802">
        <v>2016</v>
      </c>
      <c r="T2802">
        <v>4.8</v>
      </c>
      <c r="U2802">
        <v>1.6</v>
      </c>
      <c r="V2802">
        <v>16583369</v>
      </c>
      <c r="W2802" t="s">
        <v>21</v>
      </c>
    </row>
    <row r="2803" spans="1:23" x14ac:dyDescent="0.3">
      <c r="A2803" t="s">
        <v>4099</v>
      </c>
      <c r="B2803">
        <v>2</v>
      </c>
      <c r="C2803">
        <v>118</v>
      </c>
      <c r="D2803">
        <v>800000</v>
      </c>
      <c r="E2803" t="s">
        <v>25</v>
      </c>
      <c r="F2803" t="s">
        <v>60</v>
      </c>
      <c r="G2803" t="s">
        <v>35</v>
      </c>
      <c r="L2803" t="s">
        <v>4100</v>
      </c>
      <c r="M2803">
        <v>892</v>
      </c>
      <c r="N2803">
        <v>21</v>
      </c>
      <c r="O2803" t="s">
        <v>29</v>
      </c>
      <c r="P2803" t="s">
        <v>30</v>
      </c>
      <c r="Q2803" t="s">
        <v>52</v>
      </c>
      <c r="R2803">
        <v>14000000</v>
      </c>
      <c r="S2803">
        <v>1981</v>
      </c>
      <c r="T2803">
        <v>5.2</v>
      </c>
      <c r="U2803">
        <v>2</v>
      </c>
      <c r="V2803">
        <v>-13200000</v>
      </c>
      <c r="W2803" t="s">
        <v>38</v>
      </c>
    </row>
    <row r="2804" spans="1:23" x14ac:dyDescent="0.3">
      <c r="A2804" t="s">
        <v>4101</v>
      </c>
      <c r="B2804">
        <v>270</v>
      </c>
      <c r="C2804">
        <v>97</v>
      </c>
      <c r="D2804">
        <v>7574066</v>
      </c>
      <c r="E2804" t="s">
        <v>48</v>
      </c>
      <c r="F2804" t="s">
        <v>55</v>
      </c>
      <c r="L2804" t="s">
        <v>4102</v>
      </c>
      <c r="M2804">
        <v>30325</v>
      </c>
      <c r="N2804">
        <v>96</v>
      </c>
      <c r="O2804" t="s">
        <v>29</v>
      </c>
      <c r="P2804" t="s">
        <v>30</v>
      </c>
      <c r="Q2804" t="s">
        <v>213</v>
      </c>
      <c r="R2804">
        <v>10000000</v>
      </c>
      <c r="S2804">
        <v>2014</v>
      </c>
      <c r="T2804">
        <v>6.3</v>
      </c>
      <c r="U2804">
        <v>1.6</v>
      </c>
      <c r="V2804">
        <v>-2425934</v>
      </c>
      <c r="W2804" t="s">
        <v>38</v>
      </c>
    </row>
    <row r="2805" spans="1:23" x14ac:dyDescent="0.3">
      <c r="A2805" t="s">
        <v>97</v>
      </c>
      <c r="B2805">
        <v>94</v>
      </c>
      <c r="C2805">
        <v>98</v>
      </c>
      <c r="D2805">
        <v>1754319</v>
      </c>
      <c r="E2805" t="s">
        <v>55</v>
      </c>
      <c r="F2805" t="s">
        <v>44</v>
      </c>
      <c r="L2805" t="s">
        <v>4103</v>
      </c>
      <c r="M2805">
        <v>13174</v>
      </c>
      <c r="N2805">
        <v>81</v>
      </c>
      <c r="O2805" t="s">
        <v>29</v>
      </c>
      <c r="P2805" t="s">
        <v>30</v>
      </c>
      <c r="Q2805" t="s">
        <v>31</v>
      </c>
      <c r="R2805">
        <v>10000000</v>
      </c>
      <c r="S2805">
        <v>2011</v>
      </c>
      <c r="T2805">
        <v>7.2</v>
      </c>
      <c r="U2805">
        <v>1.6</v>
      </c>
      <c r="V2805">
        <v>-8245681</v>
      </c>
      <c r="W2805" t="s">
        <v>38</v>
      </c>
    </row>
    <row r="2806" spans="1:23" x14ac:dyDescent="0.3">
      <c r="A2806" t="s">
        <v>1471</v>
      </c>
      <c r="B2806">
        <v>157</v>
      </c>
      <c r="C2806">
        <v>98</v>
      </c>
      <c r="D2806">
        <v>1641788</v>
      </c>
      <c r="E2806" t="s">
        <v>55</v>
      </c>
      <c r="F2806" t="s">
        <v>60</v>
      </c>
      <c r="G2806" t="s">
        <v>35</v>
      </c>
      <c r="L2806" t="s">
        <v>4104</v>
      </c>
      <c r="M2806">
        <v>30096</v>
      </c>
      <c r="N2806">
        <v>213</v>
      </c>
      <c r="O2806" t="s">
        <v>29</v>
      </c>
      <c r="P2806" t="s">
        <v>115</v>
      </c>
      <c r="Q2806" t="s">
        <v>213</v>
      </c>
      <c r="R2806">
        <v>8000000</v>
      </c>
      <c r="S2806">
        <v>2002</v>
      </c>
      <c r="T2806">
        <v>6.8</v>
      </c>
      <c r="U2806">
        <v>1.6</v>
      </c>
      <c r="V2806">
        <v>-6358212</v>
      </c>
      <c r="W2806" t="s">
        <v>38</v>
      </c>
    </row>
    <row r="2807" spans="1:23" x14ac:dyDescent="0.3">
      <c r="A2807" t="s">
        <v>4105</v>
      </c>
      <c r="B2807">
        <v>49</v>
      </c>
      <c r="C2807">
        <v>101</v>
      </c>
      <c r="D2807">
        <v>1631839</v>
      </c>
      <c r="E2807" t="s">
        <v>48</v>
      </c>
      <c r="F2807" t="s">
        <v>56</v>
      </c>
      <c r="G2807" t="s">
        <v>44</v>
      </c>
      <c r="L2807" t="s">
        <v>4106</v>
      </c>
      <c r="M2807">
        <v>5936</v>
      </c>
      <c r="N2807">
        <v>91</v>
      </c>
      <c r="O2807" t="s">
        <v>29</v>
      </c>
      <c r="P2807" t="s">
        <v>30</v>
      </c>
      <c r="Q2807" t="s">
        <v>213</v>
      </c>
      <c r="R2807">
        <v>10000000</v>
      </c>
      <c r="S2807">
        <v>2000</v>
      </c>
      <c r="T2807">
        <v>5.7</v>
      </c>
      <c r="U2807">
        <v>1.7</v>
      </c>
      <c r="V2807">
        <v>-8368161</v>
      </c>
      <c r="W2807" t="s">
        <v>38</v>
      </c>
    </row>
    <row r="2808" spans="1:23" x14ac:dyDescent="0.3">
      <c r="A2808" t="s">
        <v>2741</v>
      </c>
      <c r="B2808">
        <v>80</v>
      </c>
      <c r="C2808">
        <v>132</v>
      </c>
      <c r="D2808">
        <v>1309849</v>
      </c>
      <c r="E2808" t="s">
        <v>55</v>
      </c>
      <c r="F2808" t="s">
        <v>44</v>
      </c>
      <c r="L2808" t="s">
        <v>4107</v>
      </c>
      <c r="M2808">
        <v>9395</v>
      </c>
      <c r="N2808">
        <v>103</v>
      </c>
      <c r="O2808" t="s">
        <v>29</v>
      </c>
      <c r="P2808" t="s">
        <v>37</v>
      </c>
      <c r="Q2808" t="s">
        <v>52</v>
      </c>
      <c r="R2808">
        <v>10000000</v>
      </c>
      <c r="S2808">
        <v>2002</v>
      </c>
      <c r="T2808">
        <v>7.2</v>
      </c>
      <c r="U2808">
        <v>2.2000000000000002</v>
      </c>
      <c r="V2808">
        <v>-8690151</v>
      </c>
      <c r="W2808" t="s">
        <v>38</v>
      </c>
    </row>
    <row r="2809" spans="1:23" x14ac:dyDescent="0.3">
      <c r="A2809" t="s">
        <v>2178</v>
      </c>
      <c r="B2809">
        <v>221</v>
      </c>
      <c r="C2809">
        <v>106</v>
      </c>
      <c r="D2809">
        <v>1939441</v>
      </c>
      <c r="E2809" t="s">
        <v>242</v>
      </c>
      <c r="F2809" t="s">
        <v>56</v>
      </c>
      <c r="G2809" t="s">
        <v>55</v>
      </c>
      <c r="L2809" t="s">
        <v>4108</v>
      </c>
      <c r="M2809">
        <v>55567</v>
      </c>
      <c r="N2809">
        <v>144</v>
      </c>
      <c r="O2809" t="s">
        <v>29</v>
      </c>
      <c r="P2809" t="s">
        <v>30</v>
      </c>
      <c r="Q2809" t="s">
        <v>213</v>
      </c>
      <c r="R2809">
        <v>10000000</v>
      </c>
      <c r="S2809">
        <v>2012</v>
      </c>
      <c r="T2809">
        <v>6.9</v>
      </c>
      <c r="U2809">
        <v>1.8</v>
      </c>
      <c r="V2809">
        <v>-8060559</v>
      </c>
      <c r="W2809" t="s">
        <v>38</v>
      </c>
    </row>
    <row r="2810" spans="1:23" x14ac:dyDescent="0.3">
      <c r="A2810" t="s">
        <v>3710</v>
      </c>
      <c r="B2810">
        <v>90</v>
      </c>
      <c r="C2810">
        <v>87</v>
      </c>
      <c r="D2810">
        <v>1276984</v>
      </c>
      <c r="E2810" t="s">
        <v>48</v>
      </c>
      <c r="F2810" t="s">
        <v>56</v>
      </c>
      <c r="G2810" t="s">
        <v>35</v>
      </c>
      <c r="L2810" t="s">
        <v>4109</v>
      </c>
      <c r="M2810">
        <v>11403</v>
      </c>
      <c r="N2810">
        <v>150</v>
      </c>
      <c r="O2810" t="s">
        <v>29</v>
      </c>
      <c r="P2810" t="s">
        <v>545</v>
      </c>
      <c r="Q2810" t="s">
        <v>213</v>
      </c>
      <c r="R2810">
        <v>10000000</v>
      </c>
      <c r="S2810">
        <v>2000</v>
      </c>
      <c r="T2810">
        <v>6.2</v>
      </c>
      <c r="U2810">
        <v>1.4</v>
      </c>
      <c r="V2810">
        <v>-8723016</v>
      </c>
      <c r="W2810" t="s">
        <v>38</v>
      </c>
    </row>
    <row r="2811" spans="1:23" x14ac:dyDescent="0.3">
      <c r="A2811" t="s">
        <v>1280</v>
      </c>
      <c r="B2811">
        <v>376</v>
      </c>
      <c r="C2811">
        <v>98</v>
      </c>
      <c r="D2811">
        <v>1987762</v>
      </c>
      <c r="E2811" t="s">
        <v>56</v>
      </c>
      <c r="F2811" t="s">
        <v>55</v>
      </c>
      <c r="G2811" t="s">
        <v>44</v>
      </c>
      <c r="H2811" t="s">
        <v>35</v>
      </c>
      <c r="L2811" t="s">
        <v>4110</v>
      </c>
      <c r="M2811">
        <v>59297</v>
      </c>
      <c r="N2811">
        <v>216</v>
      </c>
      <c r="O2811" t="s">
        <v>29</v>
      </c>
      <c r="P2811" t="s">
        <v>30</v>
      </c>
      <c r="Q2811" t="s">
        <v>213</v>
      </c>
      <c r="R2811">
        <v>11000000</v>
      </c>
      <c r="S2811">
        <v>2011</v>
      </c>
      <c r="T2811">
        <v>6.7</v>
      </c>
      <c r="U2811">
        <v>1.6</v>
      </c>
      <c r="V2811">
        <v>-9012238</v>
      </c>
      <c r="W2811" t="s">
        <v>38</v>
      </c>
    </row>
    <row r="2812" spans="1:23" x14ac:dyDescent="0.3">
      <c r="A2812" t="s">
        <v>4111</v>
      </c>
      <c r="B2812">
        <v>144</v>
      </c>
      <c r="C2812">
        <v>96</v>
      </c>
      <c r="D2812">
        <v>1474508</v>
      </c>
      <c r="E2812" t="s">
        <v>48</v>
      </c>
      <c r="F2812" t="s">
        <v>55</v>
      </c>
      <c r="L2812" t="s">
        <v>4112</v>
      </c>
      <c r="M2812">
        <v>33473</v>
      </c>
      <c r="N2812">
        <v>88</v>
      </c>
      <c r="O2812" t="s">
        <v>29</v>
      </c>
      <c r="P2812" t="s">
        <v>30</v>
      </c>
      <c r="Q2812" t="s">
        <v>213</v>
      </c>
      <c r="R2812">
        <v>5000000</v>
      </c>
      <c r="S2812">
        <v>2009</v>
      </c>
      <c r="T2812">
        <v>6.5</v>
      </c>
      <c r="U2812">
        <v>1.6</v>
      </c>
      <c r="V2812">
        <v>-3525492</v>
      </c>
      <c r="W2812" t="s">
        <v>38</v>
      </c>
    </row>
    <row r="2813" spans="1:23" x14ac:dyDescent="0.3">
      <c r="A2813" t="s">
        <v>4113</v>
      </c>
      <c r="B2813">
        <v>82</v>
      </c>
      <c r="C2813">
        <v>104</v>
      </c>
      <c r="D2813">
        <v>1011054</v>
      </c>
      <c r="E2813" t="s">
        <v>56</v>
      </c>
      <c r="F2813" t="s">
        <v>55</v>
      </c>
      <c r="G2813" t="s">
        <v>35</v>
      </c>
      <c r="L2813" t="s">
        <v>4114</v>
      </c>
      <c r="M2813">
        <v>10585</v>
      </c>
      <c r="N2813">
        <v>83</v>
      </c>
      <c r="O2813" t="s">
        <v>29</v>
      </c>
      <c r="P2813" t="s">
        <v>115</v>
      </c>
      <c r="Q2813" t="s">
        <v>213</v>
      </c>
      <c r="R2813">
        <v>10000000</v>
      </c>
      <c r="S2813">
        <v>2003</v>
      </c>
      <c r="T2813">
        <v>7.2</v>
      </c>
      <c r="U2813">
        <v>1.7</v>
      </c>
      <c r="V2813">
        <v>-8988946</v>
      </c>
      <c r="W2813" t="s">
        <v>38</v>
      </c>
    </row>
    <row r="2814" spans="1:23" x14ac:dyDescent="0.3">
      <c r="A2814" t="s">
        <v>4115</v>
      </c>
      <c r="B2814">
        <v>51</v>
      </c>
      <c r="C2814">
        <v>93</v>
      </c>
      <c r="D2814">
        <v>900926</v>
      </c>
      <c r="E2814" t="s">
        <v>48</v>
      </c>
      <c r="L2814" t="s">
        <v>4116</v>
      </c>
      <c r="M2814">
        <v>9517</v>
      </c>
      <c r="N2814">
        <v>46</v>
      </c>
      <c r="O2814" t="s">
        <v>29</v>
      </c>
      <c r="P2814" t="s">
        <v>30</v>
      </c>
      <c r="Q2814" t="s">
        <v>213</v>
      </c>
      <c r="R2814">
        <v>10000000</v>
      </c>
      <c r="S2814">
        <v>2007</v>
      </c>
      <c r="T2814">
        <v>5.3</v>
      </c>
      <c r="U2814">
        <v>1.6</v>
      </c>
      <c r="V2814">
        <v>-9099074</v>
      </c>
      <c r="W2814" t="s">
        <v>38</v>
      </c>
    </row>
    <row r="2815" spans="1:23" x14ac:dyDescent="0.3">
      <c r="A2815" t="s">
        <v>1894</v>
      </c>
      <c r="B2815">
        <v>192</v>
      </c>
      <c r="C2815">
        <v>95</v>
      </c>
      <c r="D2815">
        <v>866778</v>
      </c>
      <c r="E2815" t="s">
        <v>55</v>
      </c>
      <c r="F2815" t="s">
        <v>44</v>
      </c>
      <c r="L2815" t="s">
        <v>4117</v>
      </c>
      <c r="M2815">
        <v>44208</v>
      </c>
      <c r="N2815">
        <v>117</v>
      </c>
      <c r="O2815" t="s">
        <v>29</v>
      </c>
      <c r="P2815" t="s">
        <v>1047</v>
      </c>
      <c r="Q2815" t="s">
        <v>31</v>
      </c>
      <c r="R2815">
        <v>10000000</v>
      </c>
      <c r="S2815">
        <v>2007</v>
      </c>
      <c r="T2815">
        <v>6.7</v>
      </c>
      <c r="U2815">
        <v>1.6</v>
      </c>
      <c r="V2815">
        <v>-9133222</v>
      </c>
      <c r="W2815" t="s">
        <v>38</v>
      </c>
    </row>
    <row r="2816" spans="1:23" x14ac:dyDescent="0.3">
      <c r="A2816" t="s">
        <v>385</v>
      </c>
      <c r="B2816">
        <v>71</v>
      </c>
      <c r="C2816">
        <v>89</v>
      </c>
      <c r="D2816">
        <v>598645</v>
      </c>
      <c r="E2816" t="s">
        <v>48</v>
      </c>
      <c r="F2816" t="s">
        <v>44</v>
      </c>
      <c r="L2816" t="s">
        <v>4118</v>
      </c>
      <c r="M2816">
        <v>13145</v>
      </c>
      <c r="N2816">
        <v>215</v>
      </c>
      <c r="O2816" t="s">
        <v>29</v>
      </c>
      <c r="P2816" t="s">
        <v>37</v>
      </c>
      <c r="Q2816" t="s">
        <v>213</v>
      </c>
      <c r="R2816">
        <v>10000000</v>
      </c>
      <c r="S2816">
        <v>2002</v>
      </c>
      <c r="T2816">
        <v>3.6</v>
      </c>
      <c r="U2816">
        <v>1.5</v>
      </c>
      <c r="V2816">
        <v>-9401355</v>
      </c>
      <c r="W2816" t="s">
        <v>38</v>
      </c>
    </row>
    <row r="2817" spans="1:23" x14ac:dyDescent="0.3">
      <c r="A2817" t="s">
        <v>4119</v>
      </c>
      <c r="B2817">
        <v>79</v>
      </c>
      <c r="C2817">
        <v>107</v>
      </c>
      <c r="D2817">
        <v>578527</v>
      </c>
      <c r="E2817" t="s">
        <v>24</v>
      </c>
      <c r="F2817" t="s">
        <v>48</v>
      </c>
      <c r="G2817" t="s">
        <v>35</v>
      </c>
      <c r="L2817" t="s">
        <v>4120</v>
      </c>
      <c r="M2817">
        <v>20008</v>
      </c>
      <c r="N2817">
        <v>112</v>
      </c>
      <c r="O2817" t="s">
        <v>29</v>
      </c>
      <c r="P2817" t="s">
        <v>30</v>
      </c>
      <c r="Q2817" t="s">
        <v>213</v>
      </c>
      <c r="R2817">
        <v>10000000</v>
      </c>
      <c r="S2817">
        <v>2008</v>
      </c>
      <c r="T2817">
        <v>5.7</v>
      </c>
      <c r="U2817">
        <v>1.8</v>
      </c>
      <c r="V2817">
        <v>-9421473</v>
      </c>
      <c r="W2817" t="s">
        <v>38</v>
      </c>
    </row>
    <row r="2818" spans="1:23" x14ac:dyDescent="0.3">
      <c r="A2818" t="s">
        <v>2995</v>
      </c>
      <c r="B2818">
        <v>246</v>
      </c>
      <c r="C2818">
        <v>85</v>
      </c>
      <c r="D2818">
        <v>488872</v>
      </c>
      <c r="E2818" t="s">
        <v>24</v>
      </c>
      <c r="F2818" t="s">
        <v>48</v>
      </c>
      <c r="G2818" t="s">
        <v>61</v>
      </c>
      <c r="L2818" t="s">
        <v>4121</v>
      </c>
      <c r="M2818">
        <v>56923</v>
      </c>
      <c r="N2818">
        <v>243</v>
      </c>
      <c r="O2818" t="s">
        <v>1966</v>
      </c>
      <c r="P2818" t="s">
        <v>1047</v>
      </c>
      <c r="Q2818" t="s">
        <v>52</v>
      </c>
      <c r="R2818">
        <v>10000000</v>
      </c>
      <c r="S2818">
        <v>2001</v>
      </c>
      <c r="T2818">
        <v>7.3</v>
      </c>
      <c r="U2818">
        <v>1.4</v>
      </c>
      <c r="V2818">
        <v>-9511128</v>
      </c>
      <c r="W2818" t="s">
        <v>38</v>
      </c>
    </row>
    <row r="2819" spans="1:23" x14ac:dyDescent="0.3">
      <c r="A2819" t="s">
        <v>4122</v>
      </c>
      <c r="B2819">
        <v>115</v>
      </c>
      <c r="C2819">
        <v>93</v>
      </c>
      <c r="D2819">
        <v>365734</v>
      </c>
      <c r="E2819" t="s">
        <v>55</v>
      </c>
      <c r="L2819" t="s">
        <v>4123</v>
      </c>
      <c r="M2819">
        <v>11487</v>
      </c>
      <c r="N2819">
        <v>226</v>
      </c>
      <c r="O2819" t="s">
        <v>29</v>
      </c>
      <c r="P2819" t="s">
        <v>30</v>
      </c>
      <c r="Q2819" t="s">
        <v>2708</v>
      </c>
      <c r="R2819">
        <v>10000000</v>
      </c>
      <c r="S2819">
        <v>2003</v>
      </c>
      <c r="T2819">
        <v>5</v>
      </c>
      <c r="U2819">
        <v>1.6</v>
      </c>
      <c r="V2819">
        <v>-9634266</v>
      </c>
      <c r="W2819" t="s">
        <v>38</v>
      </c>
    </row>
    <row r="2820" spans="1:23" x14ac:dyDescent="0.3">
      <c r="A2820" t="s">
        <v>4124</v>
      </c>
      <c r="B2820">
        <v>129</v>
      </c>
      <c r="C2820">
        <v>103</v>
      </c>
      <c r="D2820">
        <v>3093491</v>
      </c>
      <c r="E2820" t="s">
        <v>242</v>
      </c>
      <c r="F2820" t="s">
        <v>55</v>
      </c>
      <c r="L2820" t="s">
        <v>4125</v>
      </c>
      <c r="M2820">
        <v>8307</v>
      </c>
      <c r="N2820">
        <v>37</v>
      </c>
      <c r="O2820" t="s">
        <v>29</v>
      </c>
      <c r="P2820" t="s">
        <v>30</v>
      </c>
      <c r="Q2820" t="s">
        <v>213</v>
      </c>
      <c r="R2820">
        <v>5000000</v>
      </c>
      <c r="S2820">
        <v>2014</v>
      </c>
      <c r="T2820">
        <v>6.6</v>
      </c>
      <c r="U2820">
        <v>1.7</v>
      </c>
      <c r="V2820">
        <v>-1906509</v>
      </c>
      <c r="W2820" t="s">
        <v>38</v>
      </c>
    </row>
    <row r="2821" spans="1:23" x14ac:dyDescent="0.3">
      <c r="A2821" t="s">
        <v>4126</v>
      </c>
      <c r="B2821">
        <v>73</v>
      </c>
      <c r="C2821">
        <v>111</v>
      </c>
      <c r="D2821">
        <v>228524</v>
      </c>
      <c r="E2821" t="s">
        <v>48</v>
      </c>
      <c r="F2821" t="s">
        <v>55</v>
      </c>
      <c r="L2821" t="s">
        <v>4127</v>
      </c>
      <c r="M2821">
        <v>8708</v>
      </c>
      <c r="N2821">
        <v>56</v>
      </c>
      <c r="O2821" t="s">
        <v>29</v>
      </c>
      <c r="P2821" t="s">
        <v>30</v>
      </c>
      <c r="Q2821" t="s">
        <v>213</v>
      </c>
      <c r="R2821">
        <v>4000000</v>
      </c>
      <c r="S2821">
        <v>2004</v>
      </c>
      <c r="T2821">
        <v>7.3</v>
      </c>
      <c r="U2821">
        <v>1.8</v>
      </c>
      <c r="V2821">
        <v>-3771476</v>
      </c>
      <c r="W2821" t="s">
        <v>38</v>
      </c>
    </row>
    <row r="2822" spans="1:23" x14ac:dyDescent="0.3">
      <c r="A2822" t="s">
        <v>4128</v>
      </c>
      <c r="B2822">
        <v>43</v>
      </c>
      <c r="C2822">
        <v>86</v>
      </c>
      <c r="D2822">
        <v>226792</v>
      </c>
      <c r="E2822" t="s">
        <v>24</v>
      </c>
      <c r="F2822" t="s">
        <v>48</v>
      </c>
      <c r="G2822" t="s">
        <v>55</v>
      </c>
      <c r="L2822" t="s">
        <v>4129</v>
      </c>
      <c r="M2822">
        <v>3080</v>
      </c>
      <c r="N2822">
        <v>44</v>
      </c>
      <c r="O2822" t="s">
        <v>29</v>
      </c>
      <c r="P2822" t="s">
        <v>37</v>
      </c>
      <c r="Q2822" t="s">
        <v>213</v>
      </c>
      <c r="R2822">
        <v>10000000</v>
      </c>
      <c r="S2822">
        <v>2001</v>
      </c>
      <c r="T2822">
        <v>6.2</v>
      </c>
      <c r="U2822">
        <v>1.4</v>
      </c>
      <c r="V2822">
        <v>-9773208</v>
      </c>
      <c r="W2822" t="s">
        <v>38</v>
      </c>
    </row>
    <row r="2823" spans="1:23" x14ac:dyDescent="0.3">
      <c r="A2823" t="s">
        <v>4130</v>
      </c>
      <c r="B2823">
        <v>200</v>
      </c>
      <c r="C2823">
        <v>90</v>
      </c>
      <c r="D2823">
        <v>136432</v>
      </c>
      <c r="E2823" t="s">
        <v>48</v>
      </c>
      <c r="F2823" t="s">
        <v>57</v>
      </c>
      <c r="G2823" t="s">
        <v>35</v>
      </c>
      <c r="L2823" t="s">
        <v>4131</v>
      </c>
      <c r="M2823">
        <v>31890</v>
      </c>
      <c r="N2823">
        <v>194</v>
      </c>
      <c r="O2823" t="s">
        <v>29</v>
      </c>
      <c r="P2823" t="s">
        <v>37</v>
      </c>
      <c r="Q2823" t="s">
        <v>213</v>
      </c>
      <c r="R2823">
        <v>5000000</v>
      </c>
      <c r="S2823">
        <v>2006</v>
      </c>
      <c r="T2823">
        <v>6.6</v>
      </c>
      <c r="U2823">
        <v>1.5</v>
      </c>
      <c r="V2823">
        <v>-4863568</v>
      </c>
      <c r="W2823" t="s">
        <v>38</v>
      </c>
    </row>
    <row r="2824" spans="1:23" x14ac:dyDescent="0.3">
      <c r="A2824" t="s">
        <v>3844</v>
      </c>
      <c r="B2824">
        <v>79</v>
      </c>
      <c r="C2824">
        <v>82</v>
      </c>
      <c r="D2824">
        <v>131617</v>
      </c>
      <c r="E2824" t="s">
        <v>55</v>
      </c>
      <c r="F2824" t="s">
        <v>35</v>
      </c>
      <c r="L2824" t="s">
        <v>4132</v>
      </c>
      <c r="M2824">
        <v>9971</v>
      </c>
      <c r="N2824">
        <v>119</v>
      </c>
      <c r="O2824" t="s">
        <v>29</v>
      </c>
      <c r="P2824" t="s">
        <v>30</v>
      </c>
      <c r="Q2824" t="s">
        <v>213</v>
      </c>
      <c r="R2824">
        <v>10000000</v>
      </c>
      <c r="S2824">
        <v>2005</v>
      </c>
      <c r="T2824">
        <v>6.3</v>
      </c>
      <c r="U2824">
        <v>1.4</v>
      </c>
      <c r="V2824">
        <v>-9868383</v>
      </c>
      <c r="W2824" t="s">
        <v>38</v>
      </c>
    </row>
    <row r="2825" spans="1:23" x14ac:dyDescent="0.3">
      <c r="A2825" t="s">
        <v>4133</v>
      </c>
      <c r="B2825">
        <v>17</v>
      </c>
      <c r="C2825">
        <v>83</v>
      </c>
      <c r="D2825">
        <v>126247</v>
      </c>
      <c r="E2825" t="s">
        <v>48</v>
      </c>
      <c r="F2825" t="s">
        <v>56</v>
      </c>
      <c r="L2825" t="s">
        <v>4134</v>
      </c>
      <c r="M2825">
        <v>24958</v>
      </c>
      <c r="N2825">
        <v>103</v>
      </c>
      <c r="O2825" t="s">
        <v>29</v>
      </c>
      <c r="P2825" t="s">
        <v>30</v>
      </c>
      <c r="Q2825" t="s">
        <v>52</v>
      </c>
      <c r="R2825">
        <v>6200000</v>
      </c>
      <c r="S2825">
        <v>1994</v>
      </c>
      <c r="T2825">
        <v>3.3</v>
      </c>
      <c r="U2825">
        <v>1.4</v>
      </c>
      <c r="V2825">
        <v>-6073753</v>
      </c>
      <c r="W2825" t="s">
        <v>38</v>
      </c>
    </row>
    <row r="2826" spans="1:23" x14ac:dyDescent="0.3">
      <c r="A2826" t="s">
        <v>4135</v>
      </c>
      <c r="B2826">
        <v>29</v>
      </c>
      <c r="C2826">
        <v>86</v>
      </c>
      <c r="D2826">
        <v>15447</v>
      </c>
      <c r="E2826" t="s">
        <v>48</v>
      </c>
      <c r="L2826" t="s">
        <v>4136</v>
      </c>
      <c r="M2826">
        <v>2971</v>
      </c>
      <c r="N2826">
        <v>85</v>
      </c>
      <c r="O2826" t="s">
        <v>29</v>
      </c>
      <c r="P2826" t="s">
        <v>30</v>
      </c>
      <c r="Q2826" t="s">
        <v>213</v>
      </c>
      <c r="R2826">
        <v>10000000</v>
      </c>
      <c r="S2826">
        <v>1997</v>
      </c>
      <c r="T2826">
        <v>3.5</v>
      </c>
      <c r="U2826">
        <v>1.4</v>
      </c>
      <c r="V2826">
        <v>-9984553</v>
      </c>
      <c r="W2826" t="s">
        <v>38</v>
      </c>
    </row>
    <row r="2827" spans="1:23" x14ac:dyDescent="0.3">
      <c r="A2827" t="s">
        <v>4137</v>
      </c>
      <c r="B2827">
        <v>23</v>
      </c>
      <c r="C2827">
        <v>91</v>
      </c>
      <c r="D2827">
        <v>19348</v>
      </c>
      <c r="E2827" t="s">
        <v>48</v>
      </c>
      <c r="F2827" t="s">
        <v>55</v>
      </c>
      <c r="L2827" t="s">
        <v>4138</v>
      </c>
      <c r="M2827">
        <v>2941</v>
      </c>
      <c r="N2827">
        <v>11</v>
      </c>
      <c r="O2827" t="s">
        <v>29</v>
      </c>
      <c r="P2827" t="s">
        <v>30</v>
      </c>
      <c r="Q2827" t="s">
        <v>31</v>
      </c>
      <c r="R2827">
        <v>10000000</v>
      </c>
      <c r="S2827">
        <v>2009</v>
      </c>
      <c r="T2827">
        <v>5.5</v>
      </c>
      <c r="U2827">
        <v>1.5</v>
      </c>
      <c r="V2827">
        <v>-9980652</v>
      </c>
      <c r="W2827" t="s">
        <v>38</v>
      </c>
    </row>
    <row r="2828" spans="1:23" x14ac:dyDescent="0.3">
      <c r="A2828" t="s">
        <v>4139</v>
      </c>
      <c r="B2828">
        <v>22</v>
      </c>
      <c r="C2828">
        <v>90</v>
      </c>
      <c r="D2828">
        <v>100503</v>
      </c>
      <c r="E2828" t="s">
        <v>48</v>
      </c>
      <c r="F2828" t="s">
        <v>44</v>
      </c>
      <c r="L2828" t="s">
        <v>4140</v>
      </c>
      <c r="M2828">
        <v>7759</v>
      </c>
      <c r="N2828">
        <v>20</v>
      </c>
      <c r="O2828" t="s">
        <v>29</v>
      </c>
      <c r="P2828" t="s">
        <v>30</v>
      </c>
      <c r="Q2828" t="s">
        <v>213</v>
      </c>
      <c r="R2828">
        <v>8000000</v>
      </c>
      <c r="S2828">
        <v>2009</v>
      </c>
      <c r="T2828">
        <v>5.9</v>
      </c>
      <c r="U2828">
        <v>1.5</v>
      </c>
      <c r="V2828">
        <v>-7899497</v>
      </c>
      <c r="W2828" t="s">
        <v>38</v>
      </c>
    </row>
    <row r="2829" spans="1:23" x14ac:dyDescent="0.3">
      <c r="A2829" t="s">
        <v>4141</v>
      </c>
      <c r="B2829">
        <v>43</v>
      </c>
      <c r="C2829">
        <v>90</v>
      </c>
      <c r="D2829">
        <v>92900</v>
      </c>
      <c r="E2829" t="s">
        <v>48</v>
      </c>
      <c r="F2829" t="s">
        <v>55</v>
      </c>
      <c r="L2829" t="s">
        <v>4142</v>
      </c>
      <c r="M2829">
        <v>3662</v>
      </c>
      <c r="N2829">
        <v>23</v>
      </c>
      <c r="O2829" t="s">
        <v>29</v>
      </c>
      <c r="P2829" t="s">
        <v>30</v>
      </c>
      <c r="Q2829" t="s">
        <v>31</v>
      </c>
      <c r="R2829">
        <v>5000000</v>
      </c>
      <c r="S2829">
        <v>2009</v>
      </c>
      <c r="T2829">
        <v>4.7</v>
      </c>
      <c r="U2829">
        <v>1.5</v>
      </c>
      <c r="V2829">
        <v>-4907100</v>
      </c>
      <c r="W2829" t="s">
        <v>38</v>
      </c>
    </row>
    <row r="2830" spans="1:23" x14ac:dyDescent="0.3">
      <c r="A2830" t="s">
        <v>4143</v>
      </c>
      <c r="B2830">
        <v>20</v>
      </c>
      <c r="C2830">
        <v>93</v>
      </c>
      <c r="D2830">
        <v>5561</v>
      </c>
      <c r="E2830" t="s">
        <v>48</v>
      </c>
      <c r="F2830" t="s">
        <v>44</v>
      </c>
      <c r="L2830" t="s">
        <v>4144</v>
      </c>
      <c r="M2830">
        <v>4995</v>
      </c>
      <c r="N2830">
        <v>34</v>
      </c>
      <c r="O2830" t="s">
        <v>29</v>
      </c>
      <c r="P2830" t="s">
        <v>30</v>
      </c>
      <c r="Q2830" t="s">
        <v>31</v>
      </c>
      <c r="R2830">
        <v>10000000</v>
      </c>
      <c r="S2830">
        <v>2007</v>
      </c>
      <c r="T2830">
        <v>3.9</v>
      </c>
      <c r="U2830">
        <v>1.6</v>
      </c>
      <c r="V2830">
        <v>-9994439</v>
      </c>
      <c r="W2830" t="s">
        <v>38</v>
      </c>
    </row>
    <row r="2831" spans="1:23" x14ac:dyDescent="0.3">
      <c r="A2831" t="s">
        <v>4145</v>
      </c>
      <c r="B2831">
        <v>71</v>
      </c>
      <c r="C2831">
        <v>104</v>
      </c>
      <c r="D2831">
        <v>3607</v>
      </c>
      <c r="E2831" t="s">
        <v>56</v>
      </c>
      <c r="F2831" t="s">
        <v>60</v>
      </c>
      <c r="G2831" t="s">
        <v>35</v>
      </c>
      <c r="L2831" t="s">
        <v>4146</v>
      </c>
      <c r="M2831">
        <v>22753</v>
      </c>
      <c r="N2831">
        <v>94</v>
      </c>
      <c r="O2831" t="s">
        <v>29</v>
      </c>
      <c r="P2831" t="s">
        <v>971</v>
      </c>
      <c r="Q2831" t="s">
        <v>213</v>
      </c>
      <c r="R2831">
        <v>10000000</v>
      </c>
      <c r="S2831">
        <v>2008</v>
      </c>
      <c r="T2831">
        <v>6.1</v>
      </c>
      <c r="U2831">
        <v>1.7</v>
      </c>
      <c r="V2831">
        <v>-9996393</v>
      </c>
      <c r="W2831" t="s">
        <v>38</v>
      </c>
    </row>
    <row r="2832" spans="1:23" x14ac:dyDescent="0.3">
      <c r="A2832" t="s">
        <v>4147</v>
      </c>
      <c r="B2832">
        <v>27</v>
      </c>
      <c r="C2832">
        <v>85</v>
      </c>
      <c r="D2832">
        <v>70527</v>
      </c>
      <c r="E2832" t="s">
        <v>48</v>
      </c>
      <c r="F2832" t="s">
        <v>55</v>
      </c>
      <c r="L2832" t="s">
        <v>4148</v>
      </c>
      <c r="M2832">
        <v>7690</v>
      </c>
      <c r="N2832">
        <v>68</v>
      </c>
      <c r="O2832" t="s">
        <v>29</v>
      </c>
      <c r="P2832" t="s">
        <v>30</v>
      </c>
      <c r="Q2832" t="s">
        <v>213</v>
      </c>
      <c r="R2832">
        <v>6500000</v>
      </c>
      <c r="S2832">
        <v>2004</v>
      </c>
      <c r="T2832">
        <v>6.7</v>
      </c>
      <c r="U2832">
        <v>1.4</v>
      </c>
      <c r="V2832">
        <v>-6429473</v>
      </c>
      <c r="W2832" t="s">
        <v>38</v>
      </c>
    </row>
    <row r="2833" spans="1:23" x14ac:dyDescent="0.3">
      <c r="A2833" t="s">
        <v>2350</v>
      </c>
      <c r="B2833">
        <v>152</v>
      </c>
      <c r="C2833">
        <v>135</v>
      </c>
      <c r="D2833">
        <v>128486</v>
      </c>
      <c r="E2833" t="s">
        <v>24</v>
      </c>
      <c r="F2833" t="s">
        <v>25</v>
      </c>
      <c r="G2833" t="s">
        <v>48</v>
      </c>
      <c r="H2833" t="s">
        <v>53</v>
      </c>
      <c r="L2833" t="s">
        <v>4149</v>
      </c>
      <c r="M2833">
        <v>26156</v>
      </c>
      <c r="N2833">
        <v>74</v>
      </c>
      <c r="O2833" t="s">
        <v>3770</v>
      </c>
      <c r="P2833" t="s">
        <v>1877</v>
      </c>
      <c r="Q2833" t="s">
        <v>213</v>
      </c>
      <c r="R2833">
        <v>10000000</v>
      </c>
      <c r="S2833">
        <v>2008</v>
      </c>
      <c r="T2833">
        <v>7.3</v>
      </c>
      <c r="U2833">
        <v>2.2000000000000002</v>
      </c>
      <c r="V2833">
        <v>-9871514</v>
      </c>
      <c r="W2833" t="s">
        <v>38</v>
      </c>
    </row>
    <row r="2834" spans="1:23" x14ac:dyDescent="0.3">
      <c r="A2834" t="s">
        <v>4150</v>
      </c>
      <c r="B2834">
        <v>52</v>
      </c>
      <c r="C2834">
        <v>144</v>
      </c>
      <c r="D2834">
        <v>2483955</v>
      </c>
      <c r="E2834" t="s">
        <v>55</v>
      </c>
      <c r="F2834" t="s">
        <v>44</v>
      </c>
      <c r="L2834" t="s">
        <v>4151</v>
      </c>
      <c r="M2834">
        <v>8369</v>
      </c>
      <c r="N2834">
        <v>165</v>
      </c>
      <c r="O2834" t="s">
        <v>29</v>
      </c>
      <c r="P2834" t="s">
        <v>30</v>
      </c>
      <c r="Q2834" t="s">
        <v>213</v>
      </c>
      <c r="R2834">
        <v>9600000</v>
      </c>
      <c r="S2834">
        <v>2005</v>
      </c>
      <c r="T2834">
        <v>6.7</v>
      </c>
      <c r="U2834">
        <v>2.4</v>
      </c>
      <c r="V2834">
        <v>-7116045</v>
      </c>
      <c r="W2834" t="s">
        <v>38</v>
      </c>
    </row>
    <row r="2835" spans="1:23" x14ac:dyDescent="0.3">
      <c r="A2835" t="s">
        <v>881</v>
      </c>
      <c r="B2835">
        <v>55</v>
      </c>
      <c r="C2835">
        <v>98</v>
      </c>
      <c r="D2835">
        <v>57176582</v>
      </c>
      <c r="E2835" t="s">
        <v>48</v>
      </c>
      <c r="L2835" t="s">
        <v>4152</v>
      </c>
      <c r="M2835">
        <v>27492</v>
      </c>
      <c r="N2835">
        <v>84</v>
      </c>
      <c r="O2835" t="s">
        <v>29</v>
      </c>
      <c r="P2835" t="s">
        <v>30</v>
      </c>
      <c r="Q2835" t="s">
        <v>213</v>
      </c>
      <c r="R2835">
        <v>9500000</v>
      </c>
      <c r="S2835">
        <v>2000</v>
      </c>
      <c r="T2835">
        <v>6.1</v>
      </c>
      <c r="U2835">
        <v>1.6</v>
      </c>
      <c r="V2835">
        <v>47676582</v>
      </c>
      <c r="W2835" t="s">
        <v>21</v>
      </c>
    </row>
    <row r="2836" spans="1:23" x14ac:dyDescent="0.3">
      <c r="A2836" t="s">
        <v>2182</v>
      </c>
      <c r="B2836">
        <v>130</v>
      </c>
      <c r="C2836">
        <v>117</v>
      </c>
      <c r="D2836">
        <v>43100000</v>
      </c>
      <c r="E2836" t="s">
        <v>24</v>
      </c>
      <c r="F2836" t="s">
        <v>25</v>
      </c>
      <c r="G2836" t="s">
        <v>35</v>
      </c>
      <c r="L2836" t="s">
        <v>4153</v>
      </c>
      <c r="M2836">
        <v>75280</v>
      </c>
      <c r="N2836">
        <v>267</v>
      </c>
      <c r="O2836" t="s">
        <v>29</v>
      </c>
      <c r="P2836" t="s">
        <v>37</v>
      </c>
      <c r="Q2836" t="s">
        <v>1636</v>
      </c>
      <c r="R2836">
        <v>9500000</v>
      </c>
      <c r="S2836">
        <v>1967</v>
      </c>
      <c r="T2836">
        <v>6.9</v>
      </c>
      <c r="U2836">
        <v>2</v>
      </c>
      <c r="V2836">
        <v>33600000</v>
      </c>
      <c r="W2836" t="s">
        <v>21</v>
      </c>
    </row>
    <row r="2837" spans="1:23" x14ac:dyDescent="0.3">
      <c r="A2837" t="s">
        <v>3228</v>
      </c>
      <c r="B2837">
        <v>447</v>
      </c>
      <c r="C2837">
        <v>127</v>
      </c>
      <c r="D2837">
        <v>225377</v>
      </c>
      <c r="E2837" t="s">
        <v>55</v>
      </c>
      <c r="F2837" t="s">
        <v>44</v>
      </c>
      <c r="L2837" t="s">
        <v>4154</v>
      </c>
      <c r="M2837">
        <v>70382</v>
      </c>
      <c r="N2837">
        <v>190</v>
      </c>
      <c r="O2837" t="s">
        <v>792</v>
      </c>
      <c r="P2837" t="s">
        <v>545</v>
      </c>
      <c r="Q2837" t="s">
        <v>31</v>
      </c>
      <c r="R2837">
        <v>8900000</v>
      </c>
      <c r="S2837">
        <v>2012</v>
      </c>
      <c r="T2837">
        <v>7.9</v>
      </c>
      <c r="U2837">
        <v>2.1</v>
      </c>
      <c r="V2837">
        <v>-8674623</v>
      </c>
      <c r="W2837" t="s">
        <v>38</v>
      </c>
    </row>
    <row r="2838" spans="1:23" x14ac:dyDescent="0.3">
      <c r="A2838" t="s">
        <v>4155</v>
      </c>
      <c r="B2838">
        <v>66</v>
      </c>
      <c r="C2838">
        <v>98</v>
      </c>
      <c r="D2838">
        <v>14114488</v>
      </c>
      <c r="E2838" t="s">
        <v>57</v>
      </c>
      <c r="F2838" t="s">
        <v>35</v>
      </c>
      <c r="L2838" t="s">
        <v>4156</v>
      </c>
      <c r="M2838">
        <v>13190</v>
      </c>
      <c r="N2838">
        <v>114</v>
      </c>
      <c r="O2838" t="s">
        <v>29</v>
      </c>
      <c r="P2838" t="s">
        <v>30</v>
      </c>
      <c r="Q2838" t="s">
        <v>31</v>
      </c>
      <c r="R2838">
        <v>10500000</v>
      </c>
      <c r="S2838">
        <v>1988</v>
      </c>
      <c r="T2838">
        <v>4.5</v>
      </c>
      <c r="U2838">
        <v>1.6</v>
      </c>
      <c r="V2838">
        <v>3614488</v>
      </c>
      <c r="W2838" t="s">
        <v>21</v>
      </c>
    </row>
    <row r="2839" spans="1:23" x14ac:dyDescent="0.3">
      <c r="A2839" t="s">
        <v>4157</v>
      </c>
      <c r="B2839">
        <v>61</v>
      </c>
      <c r="C2839">
        <v>197</v>
      </c>
      <c r="D2839">
        <v>46300000</v>
      </c>
      <c r="E2839" t="s">
        <v>24</v>
      </c>
      <c r="F2839" t="s">
        <v>25</v>
      </c>
      <c r="G2839" t="s">
        <v>48</v>
      </c>
      <c r="H2839" t="s">
        <v>56</v>
      </c>
      <c r="L2839" t="s">
        <v>4158</v>
      </c>
      <c r="M2839">
        <v>29323</v>
      </c>
      <c r="N2839">
        <v>344</v>
      </c>
      <c r="O2839" t="s">
        <v>29</v>
      </c>
      <c r="P2839" t="s">
        <v>30</v>
      </c>
      <c r="Q2839" t="s">
        <v>1636</v>
      </c>
      <c r="R2839">
        <v>9400000</v>
      </c>
      <c r="S2839">
        <v>1963</v>
      </c>
      <c r="T2839">
        <v>7.6</v>
      </c>
      <c r="U2839">
        <v>3.3</v>
      </c>
      <c r="V2839">
        <v>36900000</v>
      </c>
      <c r="W2839" t="s">
        <v>21</v>
      </c>
    </row>
    <row r="2840" spans="1:23" x14ac:dyDescent="0.3">
      <c r="A2840" t="s">
        <v>1414</v>
      </c>
      <c r="B2840">
        <v>56</v>
      </c>
      <c r="C2840">
        <v>104</v>
      </c>
      <c r="D2840">
        <v>2600000</v>
      </c>
      <c r="E2840" t="s">
        <v>55</v>
      </c>
      <c r="F2840" t="s">
        <v>58</v>
      </c>
      <c r="L2840" t="s">
        <v>4159</v>
      </c>
      <c r="M2840">
        <v>11612</v>
      </c>
      <c r="N2840">
        <v>88</v>
      </c>
      <c r="O2840" t="s">
        <v>29</v>
      </c>
      <c r="P2840" t="s">
        <v>37</v>
      </c>
      <c r="Q2840" t="s">
        <v>213</v>
      </c>
      <c r="R2840">
        <v>6000000</v>
      </c>
      <c r="S2840">
        <v>1995</v>
      </c>
      <c r="T2840">
        <v>7.5</v>
      </c>
      <c r="U2840">
        <v>1.7</v>
      </c>
      <c r="V2840">
        <v>-3400000</v>
      </c>
      <c r="W2840" t="s">
        <v>38</v>
      </c>
    </row>
    <row r="2841" spans="1:23" x14ac:dyDescent="0.3">
      <c r="A2841" t="s">
        <v>3591</v>
      </c>
      <c r="B2841">
        <v>439</v>
      </c>
      <c r="C2841">
        <v>130</v>
      </c>
      <c r="D2841">
        <v>3029870</v>
      </c>
      <c r="E2841" t="s">
        <v>55</v>
      </c>
      <c r="F2841" t="s">
        <v>27</v>
      </c>
      <c r="L2841" t="s">
        <v>4160</v>
      </c>
      <c r="M2841">
        <v>128729</v>
      </c>
      <c r="N2841">
        <v>551</v>
      </c>
      <c r="O2841" t="s">
        <v>29</v>
      </c>
      <c r="P2841" t="s">
        <v>2091</v>
      </c>
      <c r="Q2841" t="s">
        <v>213</v>
      </c>
      <c r="R2841">
        <v>7400000</v>
      </c>
      <c r="S2841">
        <v>2011</v>
      </c>
      <c r="T2841">
        <v>7.1</v>
      </c>
      <c r="U2841">
        <v>2.2000000000000002</v>
      </c>
      <c r="V2841">
        <v>-4370130</v>
      </c>
      <c r="W2841" t="s">
        <v>38</v>
      </c>
    </row>
    <row r="2842" spans="1:23" x14ac:dyDescent="0.3">
      <c r="A2842" t="s">
        <v>4161</v>
      </c>
      <c r="B2842">
        <v>50</v>
      </c>
      <c r="C2842">
        <v>176</v>
      </c>
      <c r="D2842">
        <v>3047539</v>
      </c>
      <c r="E2842" t="s">
        <v>55</v>
      </c>
      <c r="F2842" t="s">
        <v>44</v>
      </c>
      <c r="L2842" t="s">
        <v>4162</v>
      </c>
      <c r="M2842">
        <v>42296</v>
      </c>
      <c r="N2842">
        <v>286</v>
      </c>
      <c r="O2842" t="s">
        <v>3951</v>
      </c>
      <c r="P2842" t="s">
        <v>3952</v>
      </c>
      <c r="Q2842" t="s">
        <v>2708</v>
      </c>
      <c r="R2842">
        <v>7217600</v>
      </c>
      <c r="S2842">
        <v>2012</v>
      </c>
      <c r="T2842">
        <v>6.9</v>
      </c>
      <c r="U2842">
        <v>2.9</v>
      </c>
      <c r="V2842">
        <v>-4170061</v>
      </c>
      <c r="W2842" t="s">
        <v>38</v>
      </c>
    </row>
    <row r="2843" spans="1:23" x14ac:dyDescent="0.3">
      <c r="A2843" t="s">
        <v>94</v>
      </c>
      <c r="B2843">
        <v>392</v>
      </c>
      <c r="C2843">
        <v>116</v>
      </c>
      <c r="D2843">
        <v>78900000</v>
      </c>
      <c r="E2843" t="s">
        <v>57</v>
      </c>
      <c r="F2843" t="s">
        <v>27</v>
      </c>
      <c r="L2843" t="s">
        <v>4163</v>
      </c>
      <c r="M2843">
        <v>563827</v>
      </c>
      <c r="N2843">
        <v>1110</v>
      </c>
      <c r="O2843" t="s">
        <v>29</v>
      </c>
      <c r="P2843" t="s">
        <v>37</v>
      </c>
      <c r="Q2843" t="s">
        <v>213</v>
      </c>
      <c r="R2843">
        <v>11000000</v>
      </c>
      <c r="S2843">
        <v>1979</v>
      </c>
      <c r="T2843">
        <v>8.5</v>
      </c>
      <c r="U2843">
        <v>1.9</v>
      </c>
      <c r="V2843">
        <v>67900000</v>
      </c>
      <c r="W2843" t="s">
        <v>21</v>
      </c>
    </row>
    <row r="2844" spans="1:23" x14ac:dyDescent="0.3">
      <c r="A2844" t="s">
        <v>2012</v>
      </c>
      <c r="B2844">
        <v>277</v>
      </c>
      <c r="C2844">
        <v>88</v>
      </c>
      <c r="D2844">
        <v>30859000</v>
      </c>
      <c r="E2844" t="s">
        <v>57</v>
      </c>
      <c r="F2844" t="s">
        <v>35</v>
      </c>
      <c r="L2844" t="s">
        <v>4164</v>
      </c>
      <c r="M2844">
        <v>96410</v>
      </c>
      <c r="N2844">
        <v>826</v>
      </c>
      <c r="O2844" t="s">
        <v>29</v>
      </c>
      <c r="P2844" t="s">
        <v>30</v>
      </c>
      <c r="Q2844" t="s">
        <v>213</v>
      </c>
      <c r="R2844">
        <v>83532</v>
      </c>
      <c r="S2844">
        <v>1974</v>
      </c>
      <c r="T2844">
        <v>7.5</v>
      </c>
      <c r="U2844">
        <v>1.5</v>
      </c>
      <c r="V2844">
        <v>30775468</v>
      </c>
      <c r="W2844" t="s">
        <v>21</v>
      </c>
    </row>
    <row r="2845" spans="1:23" x14ac:dyDescent="0.3">
      <c r="A2845" t="s">
        <v>4165</v>
      </c>
      <c r="B2845">
        <v>259</v>
      </c>
      <c r="C2845">
        <v>106</v>
      </c>
      <c r="D2845">
        <v>3571735</v>
      </c>
      <c r="E2845" t="s">
        <v>242</v>
      </c>
      <c r="F2845" t="s">
        <v>55</v>
      </c>
      <c r="G2845" t="s">
        <v>59</v>
      </c>
      <c r="L2845" t="s">
        <v>4166</v>
      </c>
      <c r="M2845">
        <v>39260</v>
      </c>
      <c r="N2845">
        <v>129</v>
      </c>
      <c r="O2845" t="s">
        <v>29</v>
      </c>
      <c r="P2845" t="s">
        <v>30</v>
      </c>
      <c r="Q2845" t="s">
        <v>213</v>
      </c>
      <c r="R2845">
        <v>10000000</v>
      </c>
      <c r="S2845">
        <v>2010</v>
      </c>
      <c r="T2845">
        <v>6.6</v>
      </c>
      <c r="U2845">
        <v>1.8</v>
      </c>
      <c r="V2845">
        <v>-6428265</v>
      </c>
      <c r="W2845" t="s">
        <v>38</v>
      </c>
    </row>
    <row r="2846" spans="1:23" x14ac:dyDescent="0.3">
      <c r="A2846" t="s">
        <v>1897</v>
      </c>
      <c r="B2846">
        <v>66</v>
      </c>
      <c r="C2846">
        <v>181</v>
      </c>
      <c r="D2846">
        <v>50000000</v>
      </c>
      <c r="E2846" t="s">
        <v>55</v>
      </c>
      <c r="F2846" t="s">
        <v>49</v>
      </c>
      <c r="G2846" t="s">
        <v>50</v>
      </c>
      <c r="H2846" t="s">
        <v>44</v>
      </c>
      <c r="L2846" t="s">
        <v>4167</v>
      </c>
      <c r="M2846">
        <v>29839</v>
      </c>
      <c r="N2846">
        <v>150</v>
      </c>
      <c r="O2846" t="s">
        <v>29</v>
      </c>
      <c r="P2846" t="s">
        <v>30</v>
      </c>
      <c r="Q2846" t="s">
        <v>118</v>
      </c>
      <c r="R2846">
        <v>9000000</v>
      </c>
      <c r="S2846">
        <v>1971</v>
      </c>
      <c r="T2846">
        <v>8</v>
      </c>
      <c r="U2846">
        <v>3</v>
      </c>
      <c r="V2846">
        <v>41000000</v>
      </c>
      <c r="W2846" t="s">
        <v>21</v>
      </c>
    </row>
    <row r="2847" spans="1:23" x14ac:dyDescent="0.3">
      <c r="A2847" t="s">
        <v>4168</v>
      </c>
      <c r="B2847">
        <v>129</v>
      </c>
      <c r="C2847">
        <v>130</v>
      </c>
      <c r="D2847">
        <v>63600000</v>
      </c>
      <c r="E2847" t="s">
        <v>24</v>
      </c>
      <c r="F2847" t="s">
        <v>25</v>
      </c>
      <c r="G2847" t="s">
        <v>35</v>
      </c>
      <c r="L2847" t="s">
        <v>4169</v>
      </c>
      <c r="M2847">
        <v>82073</v>
      </c>
      <c r="N2847">
        <v>275</v>
      </c>
      <c r="O2847" t="s">
        <v>29</v>
      </c>
      <c r="P2847" t="s">
        <v>37</v>
      </c>
      <c r="Q2847" t="s">
        <v>1636</v>
      </c>
      <c r="R2847">
        <v>9000000</v>
      </c>
      <c r="S2847">
        <v>1965</v>
      </c>
      <c r="T2847">
        <v>7</v>
      </c>
      <c r="U2847">
        <v>2.2000000000000002</v>
      </c>
      <c r="V2847">
        <v>54600000</v>
      </c>
      <c r="W2847" t="s">
        <v>21</v>
      </c>
    </row>
    <row r="2848" spans="1:23" x14ac:dyDescent="0.3">
      <c r="A2848" t="s">
        <v>840</v>
      </c>
      <c r="B2848">
        <v>29</v>
      </c>
      <c r="C2848">
        <v>123</v>
      </c>
      <c r="D2848">
        <v>36049108</v>
      </c>
      <c r="E2848" t="s">
        <v>24</v>
      </c>
      <c r="F2848" t="s">
        <v>56</v>
      </c>
      <c r="G2848" t="s">
        <v>55</v>
      </c>
      <c r="H2848" t="s">
        <v>44</v>
      </c>
      <c r="I2848" t="s">
        <v>35</v>
      </c>
      <c r="L2848" t="s">
        <v>4170</v>
      </c>
      <c r="M2848">
        <v>10139</v>
      </c>
      <c r="N2848">
        <v>70</v>
      </c>
      <c r="O2848" t="s">
        <v>29</v>
      </c>
      <c r="P2848" t="s">
        <v>30</v>
      </c>
      <c r="Q2848" t="s">
        <v>213</v>
      </c>
      <c r="R2848">
        <v>9000000</v>
      </c>
      <c r="S2848">
        <v>1996</v>
      </c>
      <c r="T2848">
        <v>6.8</v>
      </c>
      <c r="U2848">
        <v>2</v>
      </c>
      <c r="V2848">
        <v>27049108</v>
      </c>
      <c r="W2848" t="s">
        <v>21</v>
      </c>
    </row>
    <row r="2849" spans="1:23" x14ac:dyDescent="0.3">
      <c r="A2849" t="s">
        <v>2454</v>
      </c>
      <c r="B2849">
        <v>32</v>
      </c>
      <c r="C2849">
        <v>120</v>
      </c>
      <c r="D2849">
        <v>34074895</v>
      </c>
      <c r="E2849" t="s">
        <v>48</v>
      </c>
      <c r="F2849" t="s">
        <v>55</v>
      </c>
      <c r="L2849" t="s">
        <v>4171</v>
      </c>
      <c r="M2849">
        <v>6525</v>
      </c>
      <c r="N2849">
        <v>79</v>
      </c>
      <c r="O2849" t="s">
        <v>29</v>
      </c>
      <c r="P2849" t="s">
        <v>30</v>
      </c>
      <c r="Q2849" t="s">
        <v>213</v>
      </c>
      <c r="R2849">
        <v>9000000</v>
      </c>
      <c r="S2849">
        <v>1999</v>
      </c>
      <c r="T2849">
        <v>6.7</v>
      </c>
      <c r="U2849">
        <v>2</v>
      </c>
      <c r="V2849">
        <v>25074895</v>
      </c>
      <c r="W2849" t="s">
        <v>21</v>
      </c>
    </row>
    <row r="2850" spans="1:23" x14ac:dyDescent="0.3">
      <c r="A2850" t="s">
        <v>3622</v>
      </c>
      <c r="B2850">
        <v>142</v>
      </c>
      <c r="C2850">
        <v>87</v>
      </c>
      <c r="D2850">
        <v>33244684</v>
      </c>
      <c r="E2850" t="s">
        <v>26</v>
      </c>
      <c r="F2850" t="s">
        <v>57</v>
      </c>
      <c r="L2850" t="s">
        <v>4172</v>
      </c>
      <c r="M2850">
        <v>62038</v>
      </c>
      <c r="N2850">
        <v>281</v>
      </c>
      <c r="O2850" t="s">
        <v>29</v>
      </c>
      <c r="P2850" t="s">
        <v>30</v>
      </c>
      <c r="Q2850" t="s">
        <v>213</v>
      </c>
      <c r="R2850">
        <v>9000000</v>
      </c>
      <c r="S2850">
        <v>1988</v>
      </c>
      <c r="T2850">
        <v>6.5</v>
      </c>
      <c r="U2850">
        <v>1.4</v>
      </c>
      <c r="V2850">
        <v>24244684</v>
      </c>
      <c r="W2850" t="s">
        <v>21</v>
      </c>
    </row>
    <row r="2851" spans="1:23" x14ac:dyDescent="0.3">
      <c r="A2851" t="s">
        <v>4173</v>
      </c>
      <c r="B2851">
        <v>263</v>
      </c>
      <c r="C2851">
        <v>123</v>
      </c>
      <c r="D2851">
        <v>24530513</v>
      </c>
      <c r="E2851" t="s">
        <v>790</v>
      </c>
      <c r="F2851" t="s">
        <v>55</v>
      </c>
      <c r="L2851" t="s">
        <v>4174</v>
      </c>
      <c r="M2851">
        <v>66610</v>
      </c>
      <c r="N2851">
        <v>429</v>
      </c>
      <c r="O2851" t="s">
        <v>29</v>
      </c>
      <c r="P2851" t="s">
        <v>30</v>
      </c>
      <c r="Q2851" t="s">
        <v>31</v>
      </c>
      <c r="R2851">
        <v>9000000</v>
      </c>
      <c r="S2851">
        <v>2007</v>
      </c>
      <c r="T2851">
        <v>8</v>
      </c>
      <c r="U2851">
        <v>2</v>
      </c>
      <c r="V2851">
        <v>15530513</v>
      </c>
      <c r="W2851" t="s">
        <v>21</v>
      </c>
    </row>
    <row r="2852" spans="1:23" x14ac:dyDescent="0.3">
      <c r="A2852" t="s">
        <v>3969</v>
      </c>
      <c r="B2852">
        <v>285</v>
      </c>
      <c r="C2852">
        <v>103</v>
      </c>
      <c r="D2852">
        <v>71519230</v>
      </c>
      <c r="E2852" t="s">
        <v>24</v>
      </c>
      <c r="F2852" t="s">
        <v>57</v>
      </c>
      <c r="G2852" t="s">
        <v>27</v>
      </c>
      <c r="H2852" t="s">
        <v>35</v>
      </c>
      <c r="L2852" t="s">
        <v>4175</v>
      </c>
      <c r="M2852">
        <v>92364</v>
      </c>
      <c r="N2852">
        <v>244</v>
      </c>
      <c r="O2852" t="s">
        <v>29</v>
      </c>
      <c r="P2852" t="s">
        <v>30</v>
      </c>
      <c r="Q2852" t="s">
        <v>213</v>
      </c>
      <c r="R2852">
        <v>9000000</v>
      </c>
      <c r="S2852">
        <v>2014</v>
      </c>
      <c r="T2852">
        <v>6.5</v>
      </c>
      <c r="U2852">
        <v>1.7</v>
      </c>
      <c r="V2852">
        <v>62519230</v>
      </c>
      <c r="W2852" t="s">
        <v>21</v>
      </c>
    </row>
    <row r="2853" spans="1:23" x14ac:dyDescent="0.3">
      <c r="A2853" t="s">
        <v>4176</v>
      </c>
      <c r="B2853">
        <v>64</v>
      </c>
      <c r="C2853">
        <v>91</v>
      </c>
      <c r="D2853">
        <v>20035310</v>
      </c>
      <c r="E2853" t="s">
        <v>48</v>
      </c>
      <c r="F2853" t="s">
        <v>55</v>
      </c>
      <c r="G2853" t="s">
        <v>44</v>
      </c>
      <c r="L2853" t="s">
        <v>4177</v>
      </c>
      <c r="M2853">
        <v>12324</v>
      </c>
      <c r="N2853">
        <v>173</v>
      </c>
      <c r="O2853" t="s">
        <v>29</v>
      </c>
      <c r="P2853" t="s">
        <v>30</v>
      </c>
      <c r="Q2853" t="s">
        <v>31</v>
      </c>
      <c r="R2853">
        <v>9000000</v>
      </c>
      <c r="S2853">
        <v>2000</v>
      </c>
      <c r="T2853">
        <v>4.9000000000000004</v>
      </c>
      <c r="U2853">
        <v>1.5</v>
      </c>
      <c r="V2853">
        <v>11035310</v>
      </c>
      <c r="W2853" t="s">
        <v>21</v>
      </c>
    </row>
    <row r="2854" spans="1:23" x14ac:dyDescent="0.3">
      <c r="A2854" t="s">
        <v>3667</v>
      </c>
      <c r="B2854">
        <v>150</v>
      </c>
      <c r="C2854">
        <v>88</v>
      </c>
      <c r="D2854">
        <v>18225165</v>
      </c>
      <c r="E2854" t="s">
        <v>25</v>
      </c>
      <c r="F2854" t="s">
        <v>48</v>
      </c>
      <c r="L2854" t="s">
        <v>4178</v>
      </c>
      <c r="M2854">
        <v>155262</v>
      </c>
      <c r="N2854">
        <v>316</v>
      </c>
      <c r="O2854" t="s">
        <v>29</v>
      </c>
      <c r="P2854" t="s">
        <v>30</v>
      </c>
      <c r="Q2854" t="s">
        <v>213</v>
      </c>
      <c r="R2854">
        <v>9000000</v>
      </c>
      <c r="S2854">
        <v>2004</v>
      </c>
      <c r="T2854">
        <v>7.1</v>
      </c>
      <c r="U2854">
        <v>1.5</v>
      </c>
      <c r="V2854">
        <v>9225165</v>
      </c>
      <c r="W2854" t="s">
        <v>21</v>
      </c>
    </row>
    <row r="2855" spans="1:23" x14ac:dyDescent="0.3">
      <c r="A2855" t="s">
        <v>1183</v>
      </c>
      <c r="B2855">
        <v>136</v>
      </c>
      <c r="C2855">
        <v>126</v>
      </c>
      <c r="D2855">
        <v>17804273</v>
      </c>
      <c r="E2855" t="s">
        <v>55</v>
      </c>
      <c r="F2855" t="s">
        <v>35</v>
      </c>
      <c r="L2855" t="s">
        <v>4179</v>
      </c>
      <c r="M2855">
        <v>20449</v>
      </c>
      <c r="N2855">
        <v>370</v>
      </c>
      <c r="O2855" t="s">
        <v>29</v>
      </c>
      <c r="P2855" t="s">
        <v>30</v>
      </c>
      <c r="Q2855" t="s">
        <v>213</v>
      </c>
      <c r="R2855">
        <v>20000000</v>
      </c>
      <c r="S2855">
        <v>2000</v>
      </c>
      <c r="T2855">
        <v>7</v>
      </c>
      <c r="U2855">
        <v>2.1</v>
      </c>
      <c r="V2855">
        <v>-2195727</v>
      </c>
      <c r="W2855" t="s">
        <v>38</v>
      </c>
    </row>
    <row r="2856" spans="1:23" x14ac:dyDescent="0.3">
      <c r="A2856" t="s">
        <v>4180</v>
      </c>
      <c r="B2856">
        <v>132</v>
      </c>
      <c r="C2856">
        <v>120</v>
      </c>
      <c r="D2856">
        <v>16938179</v>
      </c>
      <c r="E2856" t="s">
        <v>56</v>
      </c>
      <c r="F2856" t="s">
        <v>55</v>
      </c>
      <c r="G2856" t="s">
        <v>35</v>
      </c>
      <c r="L2856" t="s">
        <v>4181</v>
      </c>
      <c r="M2856">
        <v>41313</v>
      </c>
      <c r="N2856">
        <v>246</v>
      </c>
      <c r="O2856" t="s">
        <v>29</v>
      </c>
      <c r="P2856" t="s">
        <v>30</v>
      </c>
      <c r="Q2856" t="s">
        <v>213</v>
      </c>
      <c r="R2856">
        <v>8000000</v>
      </c>
      <c r="S2856">
        <v>2000</v>
      </c>
      <c r="T2856">
        <v>7</v>
      </c>
      <c r="U2856">
        <v>2</v>
      </c>
      <c r="V2856">
        <v>8938179</v>
      </c>
      <c r="W2856" t="s">
        <v>21</v>
      </c>
    </row>
    <row r="2857" spans="1:23" x14ac:dyDescent="0.3">
      <c r="A2857" t="s">
        <v>3054</v>
      </c>
      <c r="B2857">
        <v>186</v>
      </c>
      <c r="C2857">
        <v>94</v>
      </c>
      <c r="D2857">
        <v>16235293</v>
      </c>
      <c r="E2857" t="s">
        <v>57</v>
      </c>
      <c r="L2857" t="s">
        <v>4182</v>
      </c>
      <c r="M2857">
        <v>19918</v>
      </c>
      <c r="N2857">
        <v>278</v>
      </c>
      <c r="O2857" t="s">
        <v>29</v>
      </c>
      <c r="P2857" t="s">
        <v>30</v>
      </c>
      <c r="Q2857" t="s">
        <v>213</v>
      </c>
      <c r="R2857">
        <v>9000000</v>
      </c>
      <c r="S2857">
        <v>2006</v>
      </c>
      <c r="T2857">
        <v>4.5</v>
      </c>
      <c r="U2857">
        <v>1.6</v>
      </c>
      <c r="V2857">
        <v>7235293</v>
      </c>
      <c r="W2857" t="s">
        <v>21</v>
      </c>
    </row>
    <row r="2858" spans="1:23" x14ac:dyDescent="0.3">
      <c r="A2858" t="s">
        <v>267</v>
      </c>
      <c r="B2858">
        <v>46</v>
      </c>
      <c r="C2858">
        <v>137</v>
      </c>
      <c r="D2858">
        <v>10161099</v>
      </c>
      <c r="E2858" t="s">
        <v>24</v>
      </c>
      <c r="F2858" t="s">
        <v>242</v>
      </c>
      <c r="G2858" t="s">
        <v>55</v>
      </c>
      <c r="H2858" t="s">
        <v>54</v>
      </c>
      <c r="I2858" t="s">
        <v>44</v>
      </c>
      <c r="J2858" t="s">
        <v>58</v>
      </c>
      <c r="L2858" t="s">
        <v>4183</v>
      </c>
      <c r="M2858">
        <v>23441</v>
      </c>
      <c r="N2858">
        <v>108</v>
      </c>
      <c r="O2858" t="s">
        <v>29</v>
      </c>
      <c r="P2858" t="s">
        <v>37</v>
      </c>
      <c r="Q2858" t="s">
        <v>31</v>
      </c>
      <c r="R2858">
        <v>9000000</v>
      </c>
      <c r="S2858">
        <v>1989</v>
      </c>
      <c r="T2858">
        <v>7.7</v>
      </c>
      <c r="U2858">
        <v>2.2999999999999998</v>
      </c>
      <c r="V2858">
        <v>1161099</v>
      </c>
      <c r="W2858" t="s">
        <v>21</v>
      </c>
    </row>
    <row r="2859" spans="1:23" x14ac:dyDescent="0.3">
      <c r="A2859" t="s">
        <v>276</v>
      </c>
      <c r="B2859">
        <v>117</v>
      </c>
      <c r="C2859">
        <v>119</v>
      </c>
      <c r="D2859">
        <v>6047856</v>
      </c>
      <c r="E2859" t="s">
        <v>24</v>
      </c>
      <c r="F2859" t="s">
        <v>56</v>
      </c>
      <c r="G2859" t="s">
        <v>55</v>
      </c>
      <c r="H2859" t="s">
        <v>35</v>
      </c>
      <c r="L2859" t="s">
        <v>4184</v>
      </c>
      <c r="M2859">
        <v>27536</v>
      </c>
      <c r="N2859">
        <v>327</v>
      </c>
      <c r="O2859" t="s">
        <v>29</v>
      </c>
      <c r="P2859" t="s">
        <v>30</v>
      </c>
      <c r="Q2859" t="s">
        <v>213</v>
      </c>
      <c r="R2859">
        <v>8500000</v>
      </c>
      <c r="S2859">
        <v>2000</v>
      </c>
      <c r="T2859">
        <v>6.7</v>
      </c>
      <c r="U2859">
        <v>2</v>
      </c>
      <c r="V2859">
        <v>-2452144</v>
      </c>
      <c r="W2859" t="s">
        <v>38</v>
      </c>
    </row>
    <row r="2860" spans="1:23" x14ac:dyDescent="0.3">
      <c r="A2860" t="s">
        <v>1649</v>
      </c>
      <c r="B2860">
        <v>136</v>
      </c>
      <c r="C2860">
        <v>99</v>
      </c>
      <c r="D2860">
        <v>4681503</v>
      </c>
      <c r="E2860" t="s">
        <v>48</v>
      </c>
      <c r="F2860" t="s">
        <v>55</v>
      </c>
      <c r="L2860" t="s">
        <v>4185</v>
      </c>
      <c r="M2860">
        <v>29058</v>
      </c>
      <c r="N2860">
        <v>238</v>
      </c>
      <c r="O2860" t="s">
        <v>29</v>
      </c>
      <c r="P2860" t="s">
        <v>30</v>
      </c>
      <c r="Q2860" t="s">
        <v>213</v>
      </c>
      <c r="R2860">
        <v>9000000</v>
      </c>
      <c r="S2860">
        <v>2002</v>
      </c>
      <c r="T2860">
        <v>7</v>
      </c>
      <c r="U2860">
        <v>1.6</v>
      </c>
      <c r="V2860">
        <v>-4318497</v>
      </c>
      <c r="W2860" t="s">
        <v>38</v>
      </c>
    </row>
    <row r="2861" spans="1:23" x14ac:dyDescent="0.3">
      <c r="A2861" t="s">
        <v>4186</v>
      </c>
      <c r="B2861">
        <v>15</v>
      </c>
      <c r="C2861">
        <v>79</v>
      </c>
      <c r="D2861">
        <v>4350774</v>
      </c>
      <c r="E2861" t="s">
        <v>48</v>
      </c>
      <c r="L2861" t="s">
        <v>4187</v>
      </c>
      <c r="M2861">
        <v>10476</v>
      </c>
      <c r="N2861">
        <v>52</v>
      </c>
      <c r="O2861" t="s">
        <v>29</v>
      </c>
      <c r="P2861" t="s">
        <v>30</v>
      </c>
      <c r="Q2861" t="s">
        <v>31</v>
      </c>
      <c r="R2861">
        <v>8000000</v>
      </c>
      <c r="S2861">
        <v>1994</v>
      </c>
      <c r="T2861">
        <v>6.5</v>
      </c>
      <c r="U2861">
        <v>1.3</v>
      </c>
      <c r="V2861">
        <v>-3649226</v>
      </c>
      <c r="W2861" t="s">
        <v>38</v>
      </c>
    </row>
    <row r="2862" spans="1:23" x14ac:dyDescent="0.3">
      <c r="A2862" t="s">
        <v>3634</v>
      </c>
      <c r="B2862">
        <v>65</v>
      </c>
      <c r="C2862">
        <v>95</v>
      </c>
      <c r="D2862">
        <v>2955039</v>
      </c>
      <c r="E2862" t="s">
        <v>242</v>
      </c>
      <c r="F2862" t="s">
        <v>55</v>
      </c>
      <c r="G2862" t="s">
        <v>61</v>
      </c>
      <c r="L2862" t="s">
        <v>4188</v>
      </c>
      <c r="M2862">
        <v>3624</v>
      </c>
      <c r="N2862">
        <v>27</v>
      </c>
      <c r="O2862" t="s">
        <v>29</v>
      </c>
      <c r="P2862" t="s">
        <v>30</v>
      </c>
      <c r="Q2862" t="s">
        <v>31</v>
      </c>
      <c r="R2862">
        <v>9000000</v>
      </c>
      <c r="S2862">
        <v>2007</v>
      </c>
      <c r="T2862">
        <v>6.2</v>
      </c>
      <c r="U2862">
        <v>1.6</v>
      </c>
      <c r="V2862">
        <v>-6044961</v>
      </c>
      <c r="W2862" t="s">
        <v>38</v>
      </c>
    </row>
    <row r="2863" spans="1:23" x14ac:dyDescent="0.3">
      <c r="A2863" t="s">
        <v>3193</v>
      </c>
      <c r="B2863">
        <v>100</v>
      </c>
      <c r="C2863">
        <v>103</v>
      </c>
      <c r="D2863">
        <v>1530535</v>
      </c>
      <c r="E2863" t="s">
        <v>48</v>
      </c>
      <c r="F2863" t="s">
        <v>55</v>
      </c>
      <c r="G2863" t="s">
        <v>44</v>
      </c>
      <c r="L2863" t="s">
        <v>4189</v>
      </c>
      <c r="M2863">
        <v>7833</v>
      </c>
      <c r="N2863">
        <v>63</v>
      </c>
      <c r="O2863" t="s">
        <v>29</v>
      </c>
      <c r="P2863" t="s">
        <v>30</v>
      </c>
      <c r="Q2863" t="s">
        <v>213</v>
      </c>
      <c r="R2863">
        <v>9000000</v>
      </c>
      <c r="S2863">
        <v>2005</v>
      </c>
      <c r="T2863">
        <v>5.7</v>
      </c>
      <c r="U2863">
        <v>1.7</v>
      </c>
      <c r="V2863">
        <v>-7469465</v>
      </c>
      <c r="W2863" t="s">
        <v>38</v>
      </c>
    </row>
    <row r="2864" spans="1:23" x14ac:dyDescent="0.3">
      <c r="A2864" t="s">
        <v>2958</v>
      </c>
      <c r="B2864">
        <v>129</v>
      </c>
      <c r="C2864">
        <v>92</v>
      </c>
      <c r="D2864">
        <v>4881867</v>
      </c>
      <c r="E2864" t="s">
        <v>48</v>
      </c>
      <c r="F2864" t="s">
        <v>59</v>
      </c>
      <c r="L2864" t="s">
        <v>4190</v>
      </c>
      <c r="M2864">
        <v>15200</v>
      </c>
      <c r="N2864">
        <v>76</v>
      </c>
      <c r="O2864" t="s">
        <v>29</v>
      </c>
      <c r="P2864" t="s">
        <v>30</v>
      </c>
      <c r="Q2864" t="s">
        <v>213</v>
      </c>
      <c r="R2864">
        <v>9000000</v>
      </c>
      <c r="S2864">
        <v>2008</v>
      </c>
      <c r="T2864">
        <v>6.4</v>
      </c>
      <c r="U2864">
        <v>1.5</v>
      </c>
      <c r="V2864">
        <v>-4118133</v>
      </c>
      <c r="W2864" t="s">
        <v>38</v>
      </c>
    </row>
    <row r="2865" spans="1:23" x14ac:dyDescent="0.3">
      <c r="A2865" t="s">
        <v>3186</v>
      </c>
      <c r="B2865">
        <v>67</v>
      </c>
      <c r="C2865">
        <v>84</v>
      </c>
      <c r="D2865">
        <v>11860839</v>
      </c>
      <c r="E2865" t="s">
        <v>790</v>
      </c>
      <c r="F2865" t="s">
        <v>59</v>
      </c>
      <c r="L2865" t="s">
        <v>4191</v>
      </c>
      <c r="M2865">
        <v>5156</v>
      </c>
      <c r="N2865">
        <v>21</v>
      </c>
      <c r="O2865" t="s">
        <v>29</v>
      </c>
      <c r="P2865" t="s">
        <v>30</v>
      </c>
      <c r="Q2865" t="s">
        <v>52</v>
      </c>
      <c r="R2865">
        <v>9000000</v>
      </c>
      <c r="S2865">
        <v>2011</v>
      </c>
      <c r="T2865">
        <v>5.4</v>
      </c>
      <c r="U2865">
        <v>1.4</v>
      </c>
      <c r="V2865">
        <v>2860839</v>
      </c>
      <c r="W2865" t="s">
        <v>21</v>
      </c>
    </row>
    <row r="2866" spans="1:23" x14ac:dyDescent="0.3">
      <c r="A2866" t="s">
        <v>4192</v>
      </c>
      <c r="B2866">
        <v>31</v>
      </c>
      <c r="C2866">
        <v>300</v>
      </c>
      <c r="D2866">
        <v>454255</v>
      </c>
      <c r="E2866" t="s">
        <v>24</v>
      </c>
      <c r="F2866" t="s">
        <v>25</v>
      </c>
      <c r="G2866" t="s">
        <v>55</v>
      </c>
      <c r="H2866" t="s">
        <v>54</v>
      </c>
      <c r="I2866" t="s">
        <v>58</v>
      </c>
      <c r="L2866" t="s">
        <v>4193</v>
      </c>
      <c r="M2866">
        <v>1666</v>
      </c>
      <c r="N2866">
        <v>47</v>
      </c>
      <c r="O2866" t="s">
        <v>3574</v>
      </c>
      <c r="P2866" t="s">
        <v>3575</v>
      </c>
      <c r="Q2866" t="s">
        <v>213</v>
      </c>
      <c r="R2866">
        <v>400000000</v>
      </c>
      <c r="S2866">
        <v>2001</v>
      </c>
      <c r="T2866">
        <v>6.6</v>
      </c>
      <c r="U2866">
        <v>5</v>
      </c>
      <c r="V2866">
        <v>-399545745</v>
      </c>
      <c r="W2866" t="s">
        <v>38</v>
      </c>
    </row>
    <row r="2867" spans="1:23" x14ac:dyDescent="0.3">
      <c r="A2867" t="s">
        <v>4194</v>
      </c>
      <c r="B2867">
        <v>76</v>
      </c>
      <c r="C2867">
        <v>120</v>
      </c>
      <c r="D2867">
        <v>349618</v>
      </c>
      <c r="E2867" t="s">
        <v>57</v>
      </c>
      <c r="L2867" t="s">
        <v>4195</v>
      </c>
      <c r="M2867">
        <v>4302</v>
      </c>
      <c r="N2867">
        <v>45</v>
      </c>
      <c r="O2867" t="s">
        <v>29</v>
      </c>
      <c r="P2867" t="s">
        <v>2365</v>
      </c>
      <c r="Q2867" t="s">
        <v>213</v>
      </c>
      <c r="R2867">
        <v>9000000</v>
      </c>
      <c r="S2867">
        <v>1990</v>
      </c>
      <c r="T2867">
        <v>6.1</v>
      </c>
      <c r="U2867">
        <v>2</v>
      </c>
      <c r="V2867">
        <v>-8650382</v>
      </c>
      <c r="W2867" t="s">
        <v>38</v>
      </c>
    </row>
    <row r="2868" spans="1:23" x14ac:dyDescent="0.3">
      <c r="A2868" t="s">
        <v>3057</v>
      </c>
      <c r="B2868">
        <v>81</v>
      </c>
      <c r="C2868">
        <v>121</v>
      </c>
      <c r="D2868">
        <v>112935</v>
      </c>
      <c r="E2868" t="s">
        <v>55</v>
      </c>
      <c r="L2868" t="s">
        <v>4196</v>
      </c>
      <c r="M2868">
        <v>8161</v>
      </c>
      <c r="N2868">
        <v>94</v>
      </c>
      <c r="O2868" t="s">
        <v>29</v>
      </c>
      <c r="P2868" t="s">
        <v>37</v>
      </c>
      <c r="Q2868" t="s">
        <v>213</v>
      </c>
      <c r="R2868">
        <v>9000000</v>
      </c>
      <c r="S2868">
        <v>2002</v>
      </c>
      <c r="T2868">
        <v>7.6</v>
      </c>
      <c r="U2868">
        <v>2</v>
      </c>
      <c r="V2868">
        <v>-8887065</v>
      </c>
      <c r="W2868" t="s">
        <v>38</v>
      </c>
    </row>
    <row r="2869" spans="1:23" x14ac:dyDescent="0.3">
      <c r="A2869" t="s">
        <v>4197</v>
      </c>
      <c r="B2869">
        <v>26</v>
      </c>
      <c r="C2869">
        <v>97</v>
      </c>
      <c r="D2869">
        <v>883887</v>
      </c>
      <c r="E2869" t="s">
        <v>55</v>
      </c>
      <c r="L2869" t="s">
        <v>4198</v>
      </c>
      <c r="M2869">
        <v>1201</v>
      </c>
      <c r="N2869">
        <v>14</v>
      </c>
      <c r="O2869" t="s">
        <v>29</v>
      </c>
      <c r="P2869" t="s">
        <v>30</v>
      </c>
      <c r="Q2869" t="s">
        <v>52</v>
      </c>
      <c r="R2869">
        <v>9000000</v>
      </c>
      <c r="S2869">
        <v>2009</v>
      </c>
      <c r="T2869">
        <v>6.2</v>
      </c>
      <c r="U2869">
        <v>1.6</v>
      </c>
      <c r="V2869">
        <v>-8116113</v>
      </c>
      <c r="W2869" t="s">
        <v>38</v>
      </c>
    </row>
    <row r="2870" spans="1:23" x14ac:dyDescent="0.3">
      <c r="A2870" t="s">
        <v>3539</v>
      </c>
      <c r="B2870">
        <v>24</v>
      </c>
      <c r="C2870">
        <v>86</v>
      </c>
      <c r="D2870">
        <v>13751</v>
      </c>
      <c r="E2870" t="s">
        <v>55</v>
      </c>
      <c r="F2870" t="s">
        <v>49</v>
      </c>
      <c r="L2870" t="s">
        <v>4199</v>
      </c>
      <c r="M2870">
        <v>813</v>
      </c>
      <c r="N2870">
        <v>6</v>
      </c>
      <c r="O2870" t="s">
        <v>29</v>
      </c>
      <c r="P2870" t="s">
        <v>143</v>
      </c>
      <c r="Q2870" t="s">
        <v>52</v>
      </c>
      <c r="R2870">
        <v>11400000</v>
      </c>
      <c r="S2870">
        <v>2006</v>
      </c>
      <c r="T2870">
        <v>6.6</v>
      </c>
      <c r="U2870">
        <v>1.4</v>
      </c>
      <c r="V2870">
        <v>-11386249</v>
      </c>
      <c r="W2870" t="s">
        <v>38</v>
      </c>
    </row>
    <row r="2871" spans="1:23" x14ac:dyDescent="0.3">
      <c r="A2871" t="s">
        <v>4200</v>
      </c>
      <c r="B2871">
        <v>80</v>
      </c>
      <c r="C2871">
        <v>45</v>
      </c>
      <c r="D2871">
        <v>145109</v>
      </c>
      <c r="E2871" t="s">
        <v>55</v>
      </c>
      <c r="F2871" t="s">
        <v>54</v>
      </c>
      <c r="G2871" t="s">
        <v>35</v>
      </c>
      <c r="H2871" t="s">
        <v>58</v>
      </c>
      <c r="L2871" t="s">
        <v>4201</v>
      </c>
      <c r="M2871">
        <v>14247</v>
      </c>
      <c r="N2871">
        <v>44</v>
      </c>
      <c r="O2871" t="s">
        <v>4202</v>
      </c>
      <c r="P2871" t="s">
        <v>2091</v>
      </c>
      <c r="Q2871" t="s">
        <v>2708</v>
      </c>
      <c r="R2871">
        <v>45000000</v>
      </c>
      <c r="S2871">
        <v>2008</v>
      </c>
      <c r="T2871">
        <v>7.3</v>
      </c>
      <c r="U2871">
        <v>0.8</v>
      </c>
      <c r="V2871">
        <v>-44854891</v>
      </c>
      <c r="W2871" t="s">
        <v>38</v>
      </c>
    </row>
    <row r="2872" spans="1:23" x14ac:dyDescent="0.3">
      <c r="A2872" t="s">
        <v>4203</v>
      </c>
      <c r="B2872">
        <v>41</v>
      </c>
      <c r="C2872">
        <v>97</v>
      </c>
      <c r="D2872">
        <v>1046166</v>
      </c>
      <c r="E2872" t="s">
        <v>48</v>
      </c>
      <c r="F2872" t="s">
        <v>59</v>
      </c>
      <c r="G2872" t="s">
        <v>44</v>
      </c>
      <c r="L2872" t="s">
        <v>4204</v>
      </c>
      <c r="M2872">
        <v>2599</v>
      </c>
      <c r="N2872">
        <v>45</v>
      </c>
      <c r="O2872" t="s">
        <v>29</v>
      </c>
      <c r="P2872" t="s">
        <v>244</v>
      </c>
      <c r="Q2872" t="s">
        <v>31</v>
      </c>
      <c r="R2872">
        <v>9000000</v>
      </c>
      <c r="S2872">
        <v>2005</v>
      </c>
      <c r="T2872">
        <v>4.2</v>
      </c>
      <c r="U2872">
        <v>1.6</v>
      </c>
      <c r="V2872">
        <v>-7953834</v>
      </c>
      <c r="W2872" t="s">
        <v>38</v>
      </c>
    </row>
    <row r="2873" spans="1:23" x14ac:dyDescent="0.3">
      <c r="A2873" t="s">
        <v>4205</v>
      </c>
      <c r="B2873">
        <v>35</v>
      </c>
      <c r="C2873">
        <v>93</v>
      </c>
      <c r="D2873">
        <v>174635000</v>
      </c>
      <c r="E2873" t="s">
        <v>25</v>
      </c>
      <c r="F2873" t="s">
        <v>48</v>
      </c>
      <c r="L2873" t="s">
        <v>4206</v>
      </c>
      <c r="M2873">
        <v>74743</v>
      </c>
      <c r="N2873">
        <v>93</v>
      </c>
      <c r="O2873" t="s">
        <v>29</v>
      </c>
      <c r="P2873" t="s">
        <v>143</v>
      </c>
      <c r="Q2873" t="s">
        <v>31</v>
      </c>
      <c r="R2873">
        <v>8800000</v>
      </c>
      <c r="S2873">
        <v>1986</v>
      </c>
      <c r="T2873">
        <v>6.5</v>
      </c>
      <c r="U2873">
        <v>1.6</v>
      </c>
      <c r="V2873">
        <v>165835000</v>
      </c>
      <c r="W2873" t="s">
        <v>21</v>
      </c>
    </row>
    <row r="2874" spans="1:23" x14ac:dyDescent="0.3">
      <c r="A2874" t="s">
        <v>4207</v>
      </c>
      <c r="B2874">
        <v>133</v>
      </c>
      <c r="C2874">
        <v>84</v>
      </c>
      <c r="D2874">
        <v>14373825</v>
      </c>
      <c r="E2874" t="s">
        <v>56</v>
      </c>
      <c r="F2874" t="s">
        <v>60</v>
      </c>
      <c r="G2874" t="s">
        <v>35</v>
      </c>
      <c r="L2874" t="s">
        <v>4208</v>
      </c>
      <c r="M2874">
        <v>63216</v>
      </c>
      <c r="N2874">
        <v>196</v>
      </c>
      <c r="O2874" t="s">
        <v>29</v>
      </c>
      <c r="P2874" t="s">
        <v>30</v>
      </c>
      <c r="Q2874" t="s">
        <v>213</v>
      </c>
      <c r="R2874">
        <v>8600000</v>
      </c>
      <c r="S2874">
        <v>2007</v>
      </c>
      <c r="T2874">
        <v>6.5</v>
      </c>
      <c r="U2874">
        <v>1.4</v>
      </c>
      <c r="V2874">
        <v>5773825</v>
      </c>
      <c r="W2874" t="s">
        <v>21</v>
      </c>
    </row>
    <row r="2875" spans="1:23" x14ac:dyDescent="0.3">
      <c r="A2875" t="s">
        <v>4209</v>
      </c>
      <c r="B2875">
        <v>66</v>
      </c>
      <c r="C2875">
        <v>96</v>
      </c>
      <c r="D2875">
        <v>162</v>
      </c>
      <c r="E2875" t="s">
        <v>24</v>
      </c>
      <c r="F2875" t="s">
        <v>56</v>
      </c>
      <c r="G2875" t="s">
        <v>35</v>
      </c>
      <c r="L2875" t="s">
        <v>4210</v>
      </c>
      <c r="M2875">
        <v>5228</v>
      </c>
      <c r="N2875">
        <v>38</v>
      </c>
      <c r="O2875" t="s">
        <v>29</v>
      </c>
      <c r="P2875" t="s">
        <v>3575</v>
      </c>
      <c r="Q2875" t="s">
        <v>213</v>
      </c>
      <c r="R2875">
        <v>9000000</v>
      </c>
      <c r="S2875">
        <v>2014</v>
      </c>
      <c r="T2875">
        <v>5.7</v>
      </c>
      <c r="U2875">
        <v>1.6</v>
      </c>
      <c r="V2875">
        <v>-8999838</v>
      </c>
      <c r="W2875" t="s">
        <v>38</v>
      </c>
    </row>
    <row r="2876" spans="1:23" x14ac:dyDescent="0.3">
      <c r="A2876" t="s">
        <v>1321</v>
      </c>
      <c r="B2876">
        <v>273</v>
      </c>
      <c r="C2876">
        <v>112</v>
      </c>
      <c r="D2876">
        <v>39462438</v>
      </c>
      <c r="E2876" t="s">
        <v>55</v>
      </c>
      <c r="F2876" t="s">
        <v>59</v>
      </c>
      <c r="G2876" t="s">
        <v>44</v>
      </c>
      <c r="L2876" t="s">
        <v>4211</v>
      </c>
      <c r="M2876">
        <v>67760</v>
      </c>
      <c r="N2876">
        <v>226</v>
      </c>
      <c r="O2876" t="s">
        <v>29</v>
      </c>
      <c r="P2876" t="s">
        <v>30</v>
      </c>
      <c r="Q2876" t="s">
        <v>213</v>
      </c>
      <c r="R2876">
        <v>7000000</v>
      </c>
      <c r="S2876">
        <v>2009</v>
      </c>
      <c r="T2876">
        <v>7.3</v>
      </c>
      <c r="U2876">
        <v>1.9</v>
      </c>
      <c r="V2876">
        <v>32462438</v>
      </c>
      <c r="W2876" t="s">
        <v>21</v>
      </c>
    </row>
    <row r="2877" spans="1:23" x14ac:dyDescent="0.3">
      <c r="A2877" t="s">
        <v>4212</v>
      </c>
      <c r="B2877">
        <v>32</v>
      </c>
      <c r="C2877">
        <v>125</v>
      </c>
      <c r="D2877">
        <v>29200000</v>
      </c>
      <c r="E2877" t="s">
        <v>55</v>
      </c>
      <c r="F2877" t="s">
        <v>59</v>
      </c>
      <c r="G2877" t="s">
        <v>44</v>
      </c>
      <c r="L2877" t="s">
        <v>4213</v>
      </c>
      <c r="M2877">
        <v>6142</v>
      </c>
      <c r="N2877">
        <v>52</v>
      </c>
      <c r="O2877" t="s">
        <v>29</v>
      </c>
      <c r="P2877" t="s">
        <v>30</v>
      </c>
      <c r="Q2877" t="s">
        <v>213</v>
      </c>
      <c r="R2877">
        <v>8500000</v>
      </c>
      <c r="S2877">
        <v>1979</v>
      </c>
      <c r="T2877">
        <v>6.9</v>
      </c>
      <c r="U2877">
        <v>2.1</v>
      </c>
      <c r="V2877">
        <v>20700000</v>
      </c>
      <c r="W2877" t="s">
        <v>21</v>
      </c>
    </row>
    <row r="2878" spans="1:23" x14ac:dyDescent="0.3">
      <c r="A2878" t="s">
        <v>4214</v>
      </c>
      <c r="B2878">
        <v>52</v>
      </c>
      <c r="C2878">
        <v>96</v>
      </c>
      <c r="D2878">
        <v>21564616</v>
      </c>
      <c r="E2878" t="s">
        <v>48</v>
      </c>
      <c r="L2878" t="s">
        <v>4215</v>
      </c>
      <c r="M2878">
        <v>7098</v>
      </c>
      <c r="N2878">
        <v>41</v>
      </c>
      <c r="O2878" t="s">
        <v>29</v>
      </c>
      <c r="P2878" t="s">
        <v>30</v>
      </c>
      <c r="Q2878" t="s">
        <v>31</v>
      </c>
      <c r="R2878">
        <v>8500000</v>
      </c>
      <c r="S2878">
        <v>2013</v>
      </c>
      <c r="T2878">
        <v>5</v>
      </c>
      <c r="U2878">
        <v>1.6</v>
      </c>
      <c r="V2878">
        <v>13064616</v>
      </c>
      <c r="W2878" t="s">
        <v>21</v>
      </c>
    </row>
    <row r="2879" spans="1:23" x14ac:dyDescent="0.3">
      <c r="A2879" t="s">
        <v>2226</v>
      </c>
      <c r="B2879">
        <v>175</v>
      </c>
      <c r="C2879">
        <v>103</v>
      </c>
      <c r="D2879">
        <v>14879556</v>
      </c>
      <c r="E2879" t="s">
        <v>48</v>
      </c>
      <c r="F2879" t="s">
        <v>55</v>
      </c>
      <c r="L2879" t="s">
        <v>4216</v>
      </c>
      <c r="M2879">
        <v>73640</v>
      </c>
      <c r="N2879">
        <v>441</v>
      </c>
      <c r="O2879" t="s">
        <v>29</v>
      </c>
      <c r="P2879" t="s">
        <v>30</v>
      </c>
      <c r="Q2879" t="s">
        <v>213</v>
      </c>
      <c r="R2879">
        <v>8000000</v>
      </c>
      <c r="S2879">
        <v>1999</v>
      </c>
      <c r="T2879">
        <v>7.3</v>
      </c>
      <c r="U2879">
        <v>1.7</v>
      </c>
      <c r="V2879">
        <v>6879556</v>
      </c>
      <c r="W2879" t="s">
        <v>21</v>
      </c>
    </row>
    <row r="2880" spans="1:23" x14ac:dyDescent="0.3">
      <c r="A2880" t="s">
        <v>4217</v>
      </c>
      <c r="B2880">
        <v>132</v>
      </c>
      <c r="C2880">
        <v>101</v>
      </c>
      <c r="D2880">
        <v>34017854</v>
      </c>
      <c r="E2880" t="s">
        <v>48</v>
      </c>
      <c r="L2880" t="s">
        <v>4218</v>
      </c>
      <c r="M2880">
        <v>51326</v>
      </c>
      <c r="N2880">
        <v>116</v>
      </c>
      <c r="O2880" t="s">
        <v>29</v>
      </c>
      <c r="P2880" t="s">
        <v>30</v>
      </c>
      <c r="Q2880" t="s">
        <v>31</v>
      </c>
      <c r="R2880">
        <v>8500000</v>
      </c>
      <c r="S2880">
        <v>2015</v>
      </c>
      <c r="T2880">
        <v>6.5</v>
      </c>
      <c r="U2880">
        <v>1.7</v>
      </c>
      <c r="V2880">
        <v>25517854</v>
      </c>
      <c r="W2880" t="s">
        <v>21</v>
      </c>
    </row>
    <row r="2881" spans="1:23" x14ac:dyDescent="0.3">
      <c r="A2881" t="s">
        <v>4219</v>
      </c>
      <c r="B2881">
        <v>66</v>
      </c>
      <c r="C2881">
        <v>104</v>
      </c>
      <c r="D2881">
        <v>4273372</v>
      </c>
      <c r="E2881" t="s">
        <v>55</v>
      </c>
      <c r="F2881" t="s">
        <v>59</v>
      </c>
      <c r="G2881" t="s">
        <v>44</v>
      </c>
      <c r="L2881" t="s">
        <v>4220</v>
      </c>
      <c r="M2881">
        <v>19412</v>
      </c>
      <c r="N2881">
        <v>308</v>
      </c>
      <c r="O2881" t="s">
        <v>29</v>
      </c>
      <c r="P2881" t="s">
        <v>30</v>
      </c>
      <c r="Q2881" t="s">
        <v>31</v>
      </c>
      <c r="R2881">
        <v>22000000</v>
      </c>
      <c r="S2881">
        <v>2001</v>
      </c>
      <c r="T2881">
        <v>2.1</v>
      </c>
      <c r="U2881">
        <v>1.7</v>
      </c>
      <c r="V2881">
        <v>-17726628</v>
      </c>
      <c r="W2881" t="s">
        <v>38</v>
      </c>
    </row>
    <row r="2882" spans="1:23" x14ac:dyDescent="0.3">
      <c r="A2882" t="s">
        <v>3852</v>
      </c>
      <c r="B2882">
        <v>222</v>
      </c>
      <c r="C2882">
        <v>119</v>
      </c>
      <c r="D2882">
        <v>4440055</v>
      </c>
      <c r="E2882" t="s">
        <v>242</v>
      </c>
      <c r="F2882" t="s">
        <v>55</v>
      </c>
      <c r="G2882" t="s">
        <v>44</v>
      </c>
      <c r="L2882" t="s">
        <v>4221</v>
      </c>
      <c r="M2882">
        <v>21360</v>
      </c>
      <c r="N2882">
        <v>110</v>
      </c>
      <c r="O2882" t="s">
        <v>29</v>
      </c>
      <c r="P2882" t="s">
        <v>37</v>
      </c>
      <c r="Q2882" t="s">
        <v>52</v>
      </c>
      <c r="R2882">
        <v>8500000</v>
      </c>
      <c r="S2882">
        <v>2009</v>
      </c>
      <c r="T2882">
        <v>7</v>
      </c>
      <c r="U2882">
        <v>2</v>
      </c>
      <c r="V2882">
        <v>-4059945</v>
      </c>
      <c r="W2882" t="s">
        <v>38</v>
      </c>
    </row>
    <row r="2883" spans="1:23" x14ac:dyDescent="0.3">
      <c r="A2883" t="s">
        <v>3949</v>
      </c>
      <c r="B2883">
        <v>210</v>
      </c>
      <c r="C2883">
        <v>128</v>
      </c>
      <c r="D2883">
        <v>4018695</v>
      </c>
      <c r="E2883" t="s">
        <v>25</v>
      </c>
      <c r="F2883" t="s">
        <v>55</v>
      </c>
      <c r="G2883" t="s">
        <v>35</v>
      </c>
      <c r="L2883" t="s">
        <v>4222</v>
      </c>
      <c r="M2883">
        <v>69759</v>
      </c>
      <c r="N2883">
        <v>235</v>
      </c>
      <c r="O2883" t="s">
        <v>3951</v>
      </c>
      <c r="P2883" t="s">
        <v>3952</v>
      </c>
      <c r="Q2883" t="s">
        <v>31</v>
      </c>
      <c r="R2883">
        <v>12000000</v>
      </c>
      <c r="S2883">
        <v>2010</v>
      </c>
      <c r="T2883">
        <v>8</v>
      </c>
      <c r="U2883">
        <v>2.1</v>
      </c>
      <c r="V2883">
        <v>-7981305</v>
      </c>
      <c r="W2883" t="s">
        <v>38</v>
      </c>
    </row>
    <row r="2884" spans="1:23" x14ac:dyDescent="0.3">
      <c r="A2884" t="s">
        <v>4223</v>
      </c>
      <c r="B2884">
        <v>46</v>
      </c>
      <c r="C2884">
        <v>126</v>
      </c>
      <c r="D2884">
        <v>1997807</v>
      </c>
      <c r="E2884" t="s">
        <v>25</v>
      </c>
      <c r="F2884" t="s">
        <v>55</v>
      </c>
      <c r="G2884" t="s">
        <v>35</v>
      </c>
      <c r="L2884" t="s">
        <v>4224</v>
      </c>
      <c r="M2884">
        <v>5158</v>
      </c>
      <c r="N2884">
        <v>140</v>
      </c>
      <c r="O2884" t="s">
        <v>29</v>
      </c>
      <c r="P2884" t="s">
        <v>30</v>
      </c>
      <c r="Q2884" t="s">
        <v>213</v>
      </c>
      <c r="R2884">
        <v>8000000</v>
      </c>
      <c r="S2884">
        <v>1999</v>
      </c>
      <c r="T2884">
        <v>7.1</v>
      </c>
      <c r="U2884">
        <v>2.1</v>
      </c>
      <c r="V2884">
        <v>-6002193</v>
      </c>
      <c r="W2884" t="s">
        <v>38</v>
      </c>
    </row>
    <row r="2885" spans="1:23" x14ac:dyDescent="0.3">
      <c r="A2885" t="s">
        <v>3965</v>
      </c>
      <c r="B2885">
        <v>147</v>
      </c>
      <c r="C2885">
        <v>150</v>
      </c>
      <c r="D2885">
        <v>140244</v>
      </c>
      <c r="E2885" t="s">
        <v>57</v>
      </c>
      <c r="F2885" t="s">
        <v>50</v>
      </c>
      <c r="G2885" t="s">
        <v>27</v>
      </c>
      <c r="L2885" t="s">
        <v>4225</v>
      </c>
      <c r="M2885">
        <v>20419</v>
      </c>
      <c r="N2885">
        <v>259</v>
      </c>
      <c r="O2885" t="s">
        <v>29</v>
      </c>
      <c r="P2885" t="s">
        <v>30</v>
      </c>
      <c r="Q2885" t="s">
        <v>213</v>
      </c>
      <c r="R2885">
        <v>8500000</v>
      </c>
      <c r="S2885">
        <v>2008</v>
      </c>
      <c r="T2885">
        <v>6.7</v>
      </c>
      <c r="U2885">
        <v>2.5</v>
      </c>
      <c r="V2885">
        <v>-8359756</v>
      </c>
      <c r="W2885" t="s">
        <v>38</v>
      </c>
    </row>
    <row r="2886" spans="1:23" x14ac:dyDescent="0.3">
      <c r="A2886" t="s">
        <v>503</v>
      </c>
      <c r="B2886">
        <v>215</v>
      </c>
      <c r="C2886">
        <v>178</v>
      </c>
      <c r="D2886">
        <v>107930000</v>
      </c>
      <c r="E2886" t="s">
        <v>56</v>
      </c>
      <c r="F2886" t="s">
        <v>55</v>
      </c>
      <c r="L2886" t="s">
        <v>4226</v>
      </c>
      <c r="M2886">
        <v>1324680</v>
      </c>
      <c r="N2886">
        <v>2195</v>
      </c>
      <c r="O2886" t="s">
        <v>29</v>
      </c>
      <c r="P2886" t="s">
        <v>30</v>
      </c>
      <c r="Q2886" t="s">
        <v>213</v>
      </c>
      <c r="R2886">
        <v>8000000</v>
      </c>
      <c r="S2886">
        <v>1994</v>
      </c>
      <c r="T2886">
        <v>8.9</v>
      </c>
      <c r="U2886">
        <v>3</v>
      </c>
      <c r="V2886">
        <v>99930000</v>
      </c>
      <c r="W2886" t="s">
        <v>21</v>
      </c>
    </row>
    <row r="2887" spans="1:23" x14ac:dyDescent="0.3">
      <c r="A2887" t="s">
        <v>4227</v>
      </c>
      <c r="B2887">
        <v>534</v>
      </c>
      <c r="C2887">
        <v>117</v>
      </c>
      <c r="D2887">
        <v>32279955</v>
      </c>
      <c r="E2887" t="s">
        <v>56</v>
      </c>
      <c r="F2887" t="s">
        <v>55</v>
      </c>
      <c r="G2887" t="s">
        <v>35</v>
      </c>
      <c r="L2887" t="s">
        <v>4228</v>
      </c>
      <c r="M2887">
        <v>293304</v>
      </c>
      <c r="N2887">
        <v>552</v>
      </c>
      <c r="O2887" t="s">
        <v>29</v>
      </c>
      <c r="P2887" t="s">
        <v>30</v>
      </c>
      <c r="Q2887" t="s">
        <v>213</v>
      </c>
      <c r="R2887">
        <v>8500000</v>
      </c>
      <c r="S2887">
        <v>2014</v>
      </c>
      <c r="T2887">
        <v>7.9</v>
      </c>
      <c r="U2887">
        <v>2</v>
      </c>
      <c r="V2887">
        <v>23779955</v>
      </c>
      <c r="W2887" t="s">
        <v>21</v>
      </c>
    </row>
    <row r="2888" spans="1:23" x14ac:dyDescent="0.3">
      <c r="A2888" t="s">
        <v>1336</v>
      </c>
      <c r="B2888">
        <v>66</v>
      </c>
      <c r="C2888">
        <v>119</v>
      </c>
      <c r="D2888">
        <v>4992159</v>
      </c>
      <c r="E2888" t="s">
        <v>48</v>
      </c>
      <c r="F2888" t="s">
        <v>57</v>
      </c>
      <c r="G2888" t="s">
        <v>35</v>
      </c>
      <c r="L2888" t="s">
        <v>4229</v>
      </c>
      <c r="M2888">
        <v>23823</v>
      </c>
      <c r="N2888">
        <v>201</v>
      </c>
      <c r="O2888" t="s">
        <v>29</v>
      </c>
      <c r="P2888" t="s">
        <v>30</v>
      </c>
      <c r="Q2888" t="s">
        <v>213</v>
      </c>
      <c r="R2888">
        <v>8550000</v>
      </c>
      <c r="S2888">
        <v>2004</v>
      </c>
      <c r="T2888">
        <v>5.6</v>
      </c>
      <c r="U2888">
        <v>2</v>
      </c>
      <c r="V2888">
        <v>-3557841</v>
      </c>
      <c r="W2888" t="s">
        <v>38</v>
      </c>
    </row>
    <row r="2889" spans="1:23" x14ac:dyDescent="0.3">
      <c r="A2889" t="s">
        <v>1976</v>
      </c>
      <c r="B2889">
        <v>119</v>
      </c>
      <c r="C2889">
        <v>174</v>
      </c>
      <c r="D2889">
        <v>163214286</v>
      </c>
      <c r="E2889" t="s">
        <v>242</v>
      </c>
      <c r="F2889" t="s">
        <v>55</v>
      </c>
      <c r="G2889" t="s">
        <v>49</v>
      </c>
      <c r="H2889" t="s">
        <v>50</v>
      </c>
      <c r="I2889" t="s">
        <v>44</v>
      </c>
      <c r="L2889" t="s">
        <v>4230</v>
      </c>
      <c r="M2889">
        <v>148172</v>
      </c>
      <c r="N2889">
        <v>406</v>
      </c>
      <c r="O2889" t="s">
        <v>29</v>
      </c>
      <c r="P2889" t="s">
        <v>30</v>
      </c>
      <c r="Q2889" t="s">
        <v>118</v>
      </c>
      <c r="R2889">
        <v>8200000</v>
      </c>
      <c r="S2889">
        <v>1965</v>
      </c>
      <c r="T2889">
        <v>8</v>
      </c>
      <c r="U2889">
        <v>2.9</v>
      </c>
      <c r="V2889">
        <v>155014286</v>
      </c>
      <c r="W2889" t="s">
        <v>21</v>
      </c>
    </row>
    <row r="2890" spans="1:23" x14ac:dyDescent="0.3">
      <c r="A2890" t="s">
        <v>265</v>
      </c>
      <c r="B2890">
        <v>43</v>
      </c>
      <c r="C2890">
        <v>111</v>
      </c>
      <c r="D2890">
        <v>69800000</v>
      </c>
      <c r="E2890" t="s">
        <v>48</v>
      </c>
      <c r="F2890" t="s">
        <v>26</v>
      </c>
      <c r="G2890" t="s">
        <v>44</v>
      </c>
      <c r="L2890" t="s">
        <v>4231</v>
      </c>
      <c r="M2890">
        <v>54723</v>
      </c>
      <c r="N2890">
        <v>99</v>
      </c>
      <c r="O2890" t="s">
        <v>29</v>
      </c>
      <c r="P2890" t="s">
        <v>30</v>
      </c>
      <c r="Q2890" t="s">
        <v>52</v>
      </c>
      <c r="R2890">
        <v>8000000</v>
      </c>
      <c r="S2890">
        <v>1984</v>
      </c>
      <c r="T2890">
        <v>6.2</v>
      </c>
      <c r="U2890">
        <v>1.8</v>
      </c>
      <c r="V2890">
        <v>61800000</v>
      </c>
      <c r="W2890" t="s">
        <v>21</v>
      </c>
    </row>
    <row r="2891" spans="1:23" x14ac:dyDescent="0.3">
      <c r="A2891" t="s">
        <v>4232</v>
      </c>
      <c r="B2891">
        <v>270</v>
      </c>
      <c r="C2891">
        <v>101</v>
      </c>
      <c r="D2891">
        <v>59889948</v>
      </c>
      <c r="E2891" t="s">
        <v>48</v>
      </c>
      <c r="F2891" t="s">
        <v>55</v>
      </c>
      <c r="L2891" t="s">
        <v>4233</v>
      </c>
      <c r="M2891">
        <v>355810</v>
      </c>
      <c r="N2891">
        <v>889</v>
      </c>
      <c r="O2891" t="s">
        <v>29</v>
      </c>
      <c r="P2891" t="s">
        <v>30</v>
      </c>
      <c r="Q2891" t="s">
        <v>213</v>
      </c>
      <c r="R2891">
        <v>8000000</v>
      </c>
      <c r="S2891">
        <v>2006</v>
      </c>
      <c r="T2891">
        <v>7.9</v>
      </c>
      <c r="U2891">
        <v>1.7</v>
      </c>
      <c r="V2891">
        <v>51889948</v>
      </c>
      <c r="W2891" t="s">
        <v>21</v>
      </c>
    </row>
    <row r="2892" spans="1:23" x14ac:dyDescent="0.3">
      <c r="A2892" t="s">
        <v>1056</v>
      </c>
      <c r="B2892">
        <v>99</v>
      </c>
      <c r="C2892">
        <v>89</v>
      </c>
      <c r="D2892">
        <v>52287414</v>
      </c>
      <c r="E2892" t="s">
        <v>25</v>
      </c>
      <c r="F2892" t="s">
        <v>55</v>
      </c>
      <c r="L2892" t="s">
        <v>4234</v>
      </c>
      <c r="M2892">
        <v>271794</v>
      </c>
      <c r="N2892">
        <v>584</v>
      </c>
      <c r="O2892" t="s">
        <v>29</v>
      </c>
      <c r="P2892" t="s">
        <v>30</v>
      </c>
      <c r="Q2892" t="s">
        <v>213</v>
      </c>
      <c r="R2892">
        <v>8000000</v>
      </c>
      <c r="S2892">
        <v>1986</v>
      </c>
      <c r="T2892">
        <v>8.1</v>
      </c>
      <c r="U2892">
        <v>1.5</v>
      </c>
      <c r="V2892">
        <v>44287414</v>
      </c>
      <c r="W2892" t="s">
        <v>21</v>
      </c>
    </row>
    <row r="2893" spans="1:23" x14ac:dyDescent="0.3">
      <c r="A2893" t="s">
        <v>1442</v>
      </c>
      <c r="B2893">
        <v>224</v>
      </c>
      <c r="C2893">
        <v>113</v>
      </c>
      <c r="D2893">
        <v>45063889</v>
      </c>
      <c r="E2893" t="s">
        <v>55</v>
      </c>
      <c r="F2893" t="s">
        <v>57</v>
      </c>
      <c r="G2893" t="s">
        <v>27</v>
      </c>
      <c r="H2893" t="s">
        <v>35</v>
      </c>
      <c r="L2893" t="s">
        <v>4235</v>
      </c>
      <c r="M2893">
        <v>297250</v>
      </c>
      <c r="N2893">
        <v>1441</v>
      </c>
      <c r="O2893" t="s">
        <v>29</v>
      </c>
      <c r="P2893" t="s">
        <v>37</v>
      </c>
      <c r="Q2893" t="s">
        <v>213</v>
      </c>
      <c r="R2893">
        <v>8000000</v>
      </c>
      <c r="S2893">
        <v>2002</v>
      </c>
      <c r="T2893">
        <v>7.6</v>
      </c>
      <c r="U2893">
        <v>1.9</v>
      </c>
      <c r="V2893">
        <v>37063889</v>
      </c>
      <c r="W2893" t="s">
        <v>21</v>
      </c>
    </row>
    <row r="2894" spans="1:23" x14ac:dyDescent="0.3">
      <c r="A2894" t="s">
        <v>4236</v>
      </c>
      <c r="B2894">
        <v>58</v>
      </c>
      <c r="C2894">
        <v>95</v>
      </c>
      <c r="D2894">
        <v>40066497</v>
      </c>
      <c r="E2894" t="s">
        <v>55</v>
      </c>
      <c r="F2894" t="s">
        <v>59</v>
      </c>
      <c r="L2894" t="s">
        <v>4237</v>
      </c>
      <c r="M2894">
        <v>23671</v>
      </c>
      <c r="N2894">
        <v>247</v>
      </c>
      <c r="O2894" t="s">
        <v>29</v>
      </c>
      <c r="P2894" t="s">
        <v>30</v>
      </c>
      <c r="Q2894" t="s">
        <v>31</v>
      </c>
      <c r="R2894">
        <v>8000000</v>
      </c>
      <c r="S2894">
        <v>2004</v>
      </c>
      <c r="T2894">
        <v>3.5</v>
      </c>
      <c r="U2894">
        <v>1.6</v>
      </c>
      <c r="V2894">
        <v>32066497</v>
      </c>
      <c r="W2894" t="s">
        <v>21</v>
      </c>
    </row>
    <row r="2895" spans="1:23" x14ac:dyDescent="0.3">
      <c r="A2895" t="s">
        <v>4238</v>
      </c>
      <c r="B2895">
        <v>53</v>
      </c>
      <c r="C2895">
        <v>112</v>
      </c>
      <c r="D2895">
        <v>36500000</v>
      </c>
      <c r="E2895" t="s">
        <v>242</v>
      </c>
      <c r="F2895" t="s">
        <v>56</v>
      </c>
      <c r="G2895" t="s">
        <v>55</v>
      </c>
      <c r="L2895" t="s">
        <v>4239</v>
      </c>
      <c r="M2895">
        <v>87090</v>
      </c>
      <c r="N2895">
        <v>142</v>
      </c>
      <c r="O2895" t="s">
        <v>29</v>
      </c>
      <c r="P2895" t="s">
        <v>30</v>
      </c>
      <c r="Q2895" t="s">
        <v>52</v>
      </c>
      <c r="R2895">
        <v>8000000</v>
      </c>
      <c r="S2895">
        <v>1979</v>
      </c>
      <c r="T2895">
        <v>7.6</v>
      </c>
      <c r="U2895">
        <v>1.9</v>
      </c>
      <c r="V2895">
        <v>28500000</v>
      </c>
      <c r="W2895" t="s">
        <v>21</v>
      </c>
    </row>
    <row r="2896" spans="1:23" x14ac:dyDescent="0.3">
      <c r="A2896" t="s">
        <v>3616</v>
      </c>
      <c r="B2896">
        <v>37</v>
      </c>
      <c r="C2896">
        <v>109</v>
      </c>
      <c r="D2896">
        <v>27362712</v>
      </c>
      <c r="E2896" t="s">
        <v>48</v>
      </c>
      <c r="F2896" t="s">
        <v>55</v>
      </c>
      <c r="G2896" t="s">
        <v>59</v>
      </c>
      <c r="H2896" t="s">
        <v>44</v>
      </c>
      <c r="L2896" t="s">
        <v>4240</v>
      </c>
      <c r="M2896">
        <v>5971</v>
      </c>
      <c r="N2896">
        <v>60</v>
      </c>
      <c r="O2896" t="s">
        <v>29</v>
      </c>
      <c r="P2896" t="s">
        <v>30</v>
      </c>
      <c r="Q2896" t="s">
        <v>31</v>
      </c>
      <c r="R2896">
        <v>8000000</v>
      </c>
      <c r="S2896">
        <v>2002</v>
      </c>
      <c r="T2896">
        <v>6.5</v>
      </c>
      <c r="U2896">
        <v>1.8</v>
      </c>
      <c r="V2896">
        <v>19362712</v>
      </c>
      <c r="W2896" t="s">
        <v>21</v>
      </c>
    </row>
    <row r="2897" spans="1:23" x14ac:dyDescent="0.3">
      <c r="A2897" t="s">
        <v>4241</v>
      </c>
      <c r="B2897">
        <v>11</v>
      </c>
      <c r="C2897">
        <v>108</v>
      </c>
      <c r="D2897">
        <v>34746109</v>
      </c>
      <c r="E2897" t="s">
        <v>48</v>
      </c>
      <c r="F2897" t="s">
        <v>56</v>
      </c>
      <c r="G2897" t="s">
        <v>55</v>
      </c>
      <c r="H2897" t="s">
        <v>44</v>
      </c>
      <c r="I2897" t="s">
        <v>35</v>
      </c>
      <c r="L2897" t="s">
        <v>4242</v>
      </c>
      <c r="M2897">
        <v>3122</v>
      </c>
      <c r="N2897">
        <v>14</v>
      </c>
      <c r="O2897" t="s">
        <v>29</v>
      </c>
      <c r="P2897" t="s">
        <v>30</v>
      </c>
      <c r="Q2897" t="s">
        <v>213</v>
      </c>
      <c r="R2897">
        <v>8000000</v>
      </c>
      <c r="S2897">
        <v>1996</v>
      </c>
      <c r="T2897">
        <v>5.6</v>
      </c>
      <c r="U2897">
        <v>1.8</v>
      </c>
      <c r="V2897">
        <v>26746109</v>
      </c>
      <c r="W2897" t="s">
        <v>21</v>
      </c>
    </row>
    <row r="2898" spans="1:23" x14ac:dyDescent="0.3">
      <c r="A2898" t="s">
        <v>2228</v>
      </c>
      <c r="B2898">
        <v>327</v>
      </c>
      <c r="C2898">
        <v>100</v>
      </c>
      <c r="D2898">
        <v>34963967</v>
      </c>
      <c r="E2898" t="s">
        <v>48</v>
      </c>
      <c r="F2898" t="s">
        <v>55</v>
      </c>
      <c r="G2898" t="s">
        <v>44</v>
      </c>
      <c r="L2898" t="s">
        <v>4243</v>
      </c>
      <c r="M2898">
        <v>270441</v>
      </c>
      <c r="N2898">
        <v>378</v>
      </c>
      <c r="O2898" t="s">
        <v>29</v>
      </c>
      <c r="P2898" t="s">
        <v>30</v>
      </c>
      <c r="Q2898" t="s">
        <v>213</v>
      </c>
      <c r="R2898">
        <v>8000000</v>
      </c>
      <c r="S2898">
        <v>2011</v>
      </c>
      <c r="T2898">
        <v>7.7</v>
      </c>
      <c r="U2898">
        <v>1.7</v>
      </c>
      <c r="V2898">
        <v>26963967</v>
      </c>
      <c r="W2898" t="s">
        <v>21</v>
      </c>
    </row>
    <row r="2899" spans="1:23" x14ac:dyDescent="0.3">
      <c r="A2899" t="s">
        <v>4244</v>
      </c>
      <c r="B2899">
        <v>135</v>
      </c>
      <c r="C2899">
        <v>90</v>
      </c>
      <c r="D2899">
        <v>25926543</v>
      </c>
      <c r="E2899" t="s">
        <v>57</v>
      </c>
      <c r="F2899" t="s">
        <v>60</v>
      </c>
      <c r="G2899" t="s">
        <v>35</v>
      </c>
      <c r="L2899" t="s">
        <v>4245</v>
      </c>
      <c r="M2899">
        <v>26609</v>
      </c>
      <c r="N2899">
        <v>148</v>
      </c>
      <c r="O2899" t="s">
        <v>29</v>
      </c>
      <c r="P2899" t="s">
        <v>30</v>
      </c>
      <c r="Q2899" t="s">
        <v>31</v>
      </c>
      <c r="R2899">
        <v>8000000</v>
      </c>
      <c r="S2899">
        <v>2008</v>
      </c>
      <c r="T2899">
        <v>5.2</v>
      </c>
      <c r="U2899">
        <v>1.5</v>
      </c>
      <c r="V2899">
        <v>17926543</v>
      </c>
      <c r="W2899" t="s">
        <v>21</v>
      </c>
    </row>
    <row r="2900" spans="1:23" x14ac:dyDescent="0.3">
      <c r="A2900" t="s">
        <v>4246</v>
      </c>
      <c r="B2900">
        <v>164</v>
      </c>
      <c r="C2900">
        <v>94</v>
      </c>
      <c r="D2900">
        <v>26049082</v>
      </c>
      <c r="E2900" t="s">
        <v>48</v>
      </c>
      <c r="F2900" t="s">
        <v>44</v>
      </c>
      <c r="L2900" t="s">
        <v>4247</v>
      </c>
      <c r="M2900">
        <v>76791</v>
      </c>
      <c r="N2900">
        <v>100</v>
      </c>
      <c r="O2900" t="s">
        <v>29</v>
      </c>
      <c r="P2900" t="s">
        <v>30</v>
      </c>
      <c r="Q2900" t="s">
        <v>213</v>
      </c>
      <c r="R2900">
        <v>8000000</v>
      </c>
      <c r="S2900">
        <v>2014</v>
      </c>
      <c r="T2900">
        <v>6.1</v>
      </c>
      <c r="U2900">
        <v>1.6</v>
      </c>
      <c r="V2900">
        <v>18049082</v>
      </c>
      <c r="W2900" t="s">
        <v>21</v>
      </c>
    </row>
    <row r="2901" spans="1:23" x14ac:dyDescent="0.3">
      <c r="A2901" t="s">
        <v>267</v>
      </c>
      <c r="B2901">
        <v>41</v>
      </c>
      <c r="C2901">
        <v>111</v>
      </c>
      <c r="D2901">
        <v>22551000</v>
      </c>
      <c r="E2901" t="s">
        <v>48</v>
      </c>
      <c r="F2901" t="s">
        <v>55</v>
      </c>
      <c r="G2901" t="s">
        <v>44</v>
      </c>
      <c r="L2901" t="s">
        <v>4248</v>
      </c>
      <c r="M2901">
        <v>37269</v>
      </c>
      <c r="N2901">
        <v>165</v>
      </c>
      <c r="O2901" t="s">
        <v>29</v>
      </c>
      <c r="P2901" t="s">
        <v>37</v>
      </c>
      <c r="Q2901" t="s">
        <v>31</v>
      </c>
      <c r="R2901">
        <v>8000000</v>
      </c>
      <c r="S2901">
        <v>1993</v>
      </c>
      <c r="T2901">
        <v>7.4</v>
      </c>
      <c r="U2901">
        <v>1.8</v>
      </c>
      <c r="V2901">
        <v>14551000</v>
      </c>
      <c r="W2901" t="s">
        <v>21</v>
      </c>
    </row>
    <row r="2902" spans="1:23" x14ac:dyDescent="0.3">
      <c r="A2902" t="s">
        <v>4249</v>
      </c>
      <c r="B2902">
        <v>143</v>
      </c>
      <c r="C2902">
        <v>142</v>
      </c>
      <c r="D2902">
        <v>22800000</v>
      </c>
      <c r="E2902" t="s">
        <v>24</v>
      </c>
      <c r="F2902" t="s">
        <v>25</v>
      </c>
      <c r="G2902" t="s">
        <v>35</v>
      </c>
      <c r="L2902" t="s">
        <v>4250</v>
      </c>
      <c r="M2902">
        <v>59941</v>
      </c>
      <c r="N2902">
        <v>452</v>
      </c>
      <c r="O2902" t="s">
        <v>29</v>
      </c>
      <c r="P2902" t="s">
        <v>37</v>
      </c>
      <c r="Q2902" t="s">
        <v>4251</v>
      </c>
      <c r="R2902">
        <v>7000000</v>
      </c>
      <c r="S2902">
        <v>1969</v>
      </c>
      <c r="T2902">
        <v>6.8</v>
      </c>
      <c r="U2902">
        <v>2.4</v>
      </c>
      <c r="V2902">
        <v>15800000</v>
      </c>
      <c r="W2902" t="s">
        <v>21</v>
      </c>
    </row>
    <row r="2903" spans="1:23" x14ac:dyDescent="0.3">
      <c r="A2903" t="s">
        <v>1715</v>
      </c>
      <c r="B2903">
        <v>109</v>
      </c>
      <c r="C2903">
        <v>107</v>
      </c>
      <c r="D2903">
        <v>18090181</v>
      </c>
      <c r="E2903" t="s">
        <v>26</v>
      </c>
      <c r="F2903" t="s">
        <v>57</v>
      </c>
      <c r="G2903" t="s">
        <v>60</v>
      </c>
      <c r="H2903" t="s">
        <v>35</v>
      </c>
      <c r="L2903" t="s">
        <v>4252</v>
      </c>
      <c r="M2903">
        <v>38191</v>
      </c>
      <c r="N2903">
        <v>271</v>
      </c>
      <c r="O2903" t="s">
        <v>29</v>
      </c>
      <c r="P2903" t="s">
        <v>30</v>
      </c>
      <c r="Q2903" t="s">
        <v>213</v>
      </c>
      <c r="R2903">
        <v>8000000</v>
      </c>
      <c r="S2903">
        <v>1994</v>
      </c>
      <c r="T2903">
        <v>6.4</v>
      </c>
      <c r="U2903">
        <v>1.8</v>
      </c>
      <c r="V2903">
        <v>10090181</v>
      </c>
      <c r="W2903" t="s">
        <v>21</v>
      </c>
    </row>
    <row r="2904" spans="1:23" x14ac:dyDescent="0.3">
      <c r="A2904" t="s">
        <v>1603</v>
      </c>
      <c r="B2904">
        <v>59</v>
      </c>
      <c r="C2904">
        <v>91</v>
      </c>
      <c r="D2904">
        <v>17843379</v>
      </c>
      <c r="E2904" t="s">
        <v>48</v>
      </c>
      <c r="F2904" t="s">
        <v>55</v>
      </c>
      <c r="G2904" t="s">
        <v>44</v>
      </c>
      <c r="L2904" t="s">
        <v>4253</v>
      </c>
      <c r="M2904">
        <v>14904</v>
      </c>
      <c r="N2904">
        <v>147</v>
      </c>
      <c r="O2904" t="s">
        <v>29</v>
      </c>
      <c r="P2904" t="s">
        <v>30</v>
      </c>
      <c r="Q2904" t="s">
        <v>31</v>
      </c>
      <c r="R2904">
        <v>8000000</v>
      </c>
      <c r="S2904">
        <v>1999</v>
      </c>
      <c r="T2904">
        <v>5.7</v>
      </c>
      <c r="U2904">
        <v>1.5</v>
      </c>
      <c r="V2904">
        <v>9843379</v>
      </c>
      <c r="W2904" t="s">
        <v>21</v>
      </c>
    </row>
    <row r="2905" spans="1:23" x14ac:dyDescent="0.3">
      <c r="A2905" t="s">
        <v>3796</v>
      </c>
      <c r="B2905">
        <v>40</v>
      </c>
      <c r="C2905">
        <v>82</v>
      </c>
      <c r="D2905">
        <v>17278980</v>
      </c>
      <c r="E2905" t="s">
        <v>48</v>
      </c>
      <c r="F2905" t="s">
        <v>56</v>
      </c>
      <c r="L2905" t="s">
        <v>4254</v>
      </c>
      <c r="M2905">
        <v>48225</v>
      </c>
      <c r="N2905">
        <v>164</v>
      </c>
      <c r="O2905" t="s">
        <v>29</v>
      </c>
      <c r="P2905" t="s">
        <v>30</v>
      </c>
      <c r="Q2905" t="s">
        <v>213</v>
      </c>
      <c r="R2905">
        <v>8000000</v>
      </c>
      <c r="S2905">
        <v>1998</v>
      </c>
      <c r="T2905">
        <v>6.7</v>
      </c>
      <c r="U2905">
        <v>1.4</v>
      </c>
      <c r="V2905">
        <v>9278980</v>
      </c>
      <c r="W2905" t="s">
        <v>21</v>
      </c>
    </row>
    <row r="2906" spans="1:23" x14ac:dyDescent="0.3">
      <c r="A2906" t="s">
        <v>4255</v>
      </c>
      <c r="B2906">
        <v>121</v>
      </c>
      <c r="C2906">
        <v>97</v>
      </c>
      <c r="D2906">
        <v>16699684</v>
      </c>
      <c r="E2906" t="s">
        <v>48</v>
      </c>
      <c r="F2906" t="s">
        <v>44</v>
      </c>
      <c r="L2906" t="s">
        <v>4256</v>
      </c>
      <c r="M2906">
        <v>17461</v>
      </c>
      <c r="N2906">
        <v>78</v>
      </c>
      <c r="O2906" t="s">
        <v>29</v>
      </c>
      <c r="P2906" t="s">
        <v>30</v>
      </c>
      <c r="Q2906" t="s">
        <v>52</v>
      </c>
      <c r="R2906">
        <v>8000000</v>
      </c>
      <c r="S2906">
        <v>2009</v>
      </c>
      <c r="T2906">
        <v>5.6</v>
      </c>
      <c r="U2906">
        <v>1.6</v>
      </c>
      <c r="V2906">
        <v>8699684</v>
      </c>
      <c r="W2906" t="s">
        <v>21</v>
      </c>
    </row>
    <row r="2907" spans="1:23" x14ac:dyDescent="0.3">
      <c r="A2907" t="s">
        <v>4257</v>
      </c>
      <c r="B2907">
        <v>288</v>
      </c>
      <c r="C2907">
        <v>102</v>
      </c>
      <c r="D2907">
        <v>15047419</v>
      </c>
      <c r="E2907" t="s">
        <v>56</v>
      </c>
      <c r="F2907" t="s">
        <v>55</v>
      </c>
      <c r="L2907" t="s">
        <v>4258</v>
      </c>
      <c r="M2907">
        <v>357275</v>
      </c>
      <c r="N2907">
        <v>1061</v>
      </c>
      <c r="O2907" t="s">
        <v>29</v>
      </c>
      <c r="P2907" t="s">
        <v>30</v>
      </c>
      <c r="Q2907" t="s">
        <v>213</v>
      </c>
      <c r="R2907">
        <v>7000000</v>
      </c>
      <c r="S2907">
        <v>2000</v>
      </c>
      <c r="T2907">
        <v>7.6</v>
      </c>
      <c r="U2907">
        <v>1.7</v>
      </c>
      <c r="V2907">
        <v>8047419</v>
      </c>
      <c r="W2907" t="s">
        <v>21</v>
      </c>
    </row>
    <row r="2908" spans="1:23" x14ac:dyDescent="0.3">
      <c r="A2908" t="s">
        <v>2426</v>
      </c>
      <c r="B2908">
        <v>107</v>
      </c>
      <c r="C2908">
        <v>93</v>
      </c>
      <c r="D2908">
        <v>14015786</v>
      </c>
      <c r="E2908" t="s">
        <v>55</v>
      </c>
      <c r="F2908" t="s">
        <v>44</v>
      </c>
      <c r="L2908" t="s">
        <v>4259</v>
      </c>
      <c r="M2908">
        <v>37952</v>
      </c>
      <c r="N2908">
        <v>298</v>
      </c>
      <c r="O2908" t="s">
        <v>29</v>
      </c>
      <c r="P2908" t="s">
        <v>30</v>
      </c>
      <c r="Q2908" t="s">
        <v>213</v>
      </c>
      <c r="R2908">
        <v>5000000</v>
      </c>
      <c r="S2908">
        <v>2002</v>
      </c>
      <c r="T2908">
        <v>6.5</v>
      </c>
      <c r="U2908">
        <v>1.6</v>
      </c>
      <c r="V2908">
        <v>9015786</v>
      </c>
      <c r="W2908" t="s">
        <v>21</v>
      </c>
    </row>
    <row r="2909" spans="1:23" x14ac:dyDescent="0.3">
      <c r="A2909" t="s">
        <v>4260</v>
      </c>
      <c r="B2909">
        <v>91</v>
      </c>
      <c r="C2909">
        <v>138</v>
      </c>
      <c r="D2909">
        <v>10269307</v>
      </c>
      <c r="E2909" t="s">
        <v>24</v>
      </c>
      <c r="F2909" t="s">
        <v>56</v>
      </c>
      <c r="G2909" t="s">
        <v>35</v>
      </c>
      <c r="L2909" t="s">
        <v>4261</v>
      </c>
      <c r="M2909">
        <v>53251</v>
      </c>
      <c r="N2909">
        <v>188</v>
      </c>
      <c r="O2909" t="s">
        <v>29</v>
      </c>
      <c r="P2909" t="s">
        <v>30</v>
      </c>
      <c r="Q2909" t="s">
        <v>213</v>
      </c>
      <c r="R2909">
        <v>8000000</v>
      </c>
      <c r="S2909">
        <v>2009</v>
      </c>
      <c r="T2909">
        <v>6.3</v>
      </c>
      <c r="U2909">
        <v>2.2999999999999998</v>
      </c>
      <c r="V2909">
        <v>2269307</v>
      </c>
      <c r="W2909" t="s">
        <v>21</v>
      </c>
    </row>
    <row r="2910" spans="1:23" x14ac:dyDescent="0.3">
      <c r="A2910" t="s">
        <v>4262</v>
      </c>
      <c r="B2910">
        <v>231</v>
      </c>
      <c r="C2910">
        <v>93</v>
      </c>
      <c r="D2910">
        <v>17536788</v>
      </c>
      <c r="E2910" t="s">
        <v>48</v>
      </c>
      <c r="F2910" t="s">
        <v>55</v>
      </c>
      <c r="G2910" t="s">
        <v>44</v>
      </c>
      <c r="L2910" t="s">
        <v>4263</v>
      </c>
      <c r="M2910">
        <v>49240</v>
      </c>
      <c r="N2910">
        <v>142</v>
      </c>
      <c r="O2910" t="s">
        <v>29</v>
      </c>
      <c r="P2910" t="s">
        <v>30</v>
      </c>
      <c r="Q2910" t="s">
        <v>31</v>
      </c>
      <c r="R2910">
        <v>8000000</v>
      </c>
      <c r="S2910">
        <v>2013</v>
      </c>
      <c r="T2910">
        <v>7.1</v>
      </c>
      <c r="U2910">
        <v>1.6</v>
      </c>
      <c r="V2910">
        <v>9536788</v>
      </c>
      <c r="W2910" t="s">
        <v>21</v>
      </c>
    </row>
    <row r="2911" spans="1:23" x14ac:dyDescent="0.3">
      <c r="A2911" t="s">
        <v>1015</v>
      </c>
      <c r="B2911">
        <v>262</v>
      </c>
      <c r="C2911">
        <v>92</v>
      </c>
      <c r="D2911">
        <v>58401464</v>
      </c>
      <c r="E2911" t="s">
        <v>48</v>
      </c>
      <c r="F2911" t="s">
        <v>44</v>
      </c>
      <c r="L2911" t="s">
        <v>4264</v>
      </c>
      <c r="M2911">
        <v>276746</v>
      </c>
      <c r="N2911">
        <v>264</v>
      </c>
      <c r="O2911" t="s">
        <v>29</v>
      </c>
      <c r="P2911" t="s">
        <v>30</v>
      </c>
      <c r="Q2911" t="s">
        <v>31</v>
      </c>
      <c r="R2911">
        <v>8000000</v>
      </c>
      <c r="S2911">
        <v>2010</v>
      </c>
      <c r="T2911">
        <v>7.1</v>
      </c>
      <c r="U2911">
        <v>1.5</v>
      </c>
      <c r="V2911">
        <v>50401464</v>
      </c>
      <c r="W2911" t="s">
        <v>21</v>
      </c>
    </row>
    <row r="2912" spans="1:23" x14ac:dyDescent="0.3">
      <c r="A2912" t="s">
        <v>2481</v>
      </c>
      <c r="B2912">
        <v>196</v>
      </c>
      <c r="C2912">
        <v>92</v>
      </c>
      <c r="D2912">
        <v>8279017</v>
      </c>
      <c r="E2912" t="s">
        <v>55</v>
      </c>
      <c r="F2912" t="s">
        <v>57</v>
      </c>
      <c r="L2912" t="s">
        <v>4265</v>
      </c>
      <c r="M2912">
        <v>34191</v>
      </c>
      <c r="N2912">
        <v>339</v>
      </c>
      <c r="O2912" t="s">
        <v>29</v>
      </c>
      <c r="P2912" t="s">
        <v>37</v>
      </c>
      <c r="Q2912" t="s">
        <v>213</v>
      </c>
      <c r="R2912">
        <v>8000000</v>
      </c>
      <c r="S2912">
        <v>2000</v>
      </c>
      <c r="T2912">
        <v>6.9</v>
      </c>
      <c r="U2912">
        <v>1.5</v>
      </c>
      <c r="V2912">
        <v>279017</v>
      </c>
      <c r="W2912" t="s">
        <v>21</v>
      </c>
    </row>
    <row r="2913" spans="1:23" x14ac:dyDescent="0.3">
      <c r="A2913" t="s">
        <v>3309</v>
      </c>
      <c r="B2913">
        <v>83</v>
      </c>
      <c r="C2913">
        <v>104</v>
      </c>
      <c r="D2913">
        <v>10106233</v>
      </c>
      <c r="E2913" t="s">
        <v>48</v>
      </c>
      <c r="F2913" t="s">
        <v>55</v>
      </c>
      <c r="L2913" t="s">
        <v>4266</v>
      </c>
      <c r="M2913">
        <v>12702</v>
      </c>
      <c r="N2913">
        <v>32</v>
      </c>
      <c r="O2913" t="s">
        <v>29</v>
      </c>
      <c r="P2913" t="s">
        <v>30</v>
      </c>
      <c r="Q2913" t="s">
        <v>52</v>
      </c>
      <c r="R2913">
        <v>8000000</v>
      </c>
      <c r="S2913">
        <v>2011</v>
      </c>
      <c r="T2913">
        <v>5.4</v>
      </c>
      <c r="U2913">
        <v>1.7</v>
      </c>
      <c r="V2913">
        <v>2106233</v>
      </c>
      <c r="W2913" t="s">
        <v>21</v>
      </c>
    </row>
    <row r="2914" spans="1:23" x14ac:dyDescent="0.3">
      <c r="A2914" t="s">
        <v>2982</v>
      </c>
      <c r="B2914">
        <v>11</v>
      </c>
      <c r="C2914">
        <v>89</v>
      </c>
      <c r="D2914">
        <v>4692814</v>
      </c>
      <c r="E2914" t="s">
        <v>48</v>
      </c>
      <c r="L2914" t="s">
        <v>4267</v>
      </c>
      <c r="M2914">
        <v>2870</v>
      </c>
      <c r="N2914">
        <v>34</v>
      </c>
      <c r="O2914" t="s">
        <v>29</v>
      </c>
      <c r="P2914" t="s">
        <v>30</v>
      </c>
      <c r="Q2914" t="s">
        <v>31</v>
      </c>
      <c r="R2914">
        <v>8000000</v>
      </c>
      <c r="S2914">
        <v>1999</v>
      </c>
      <c r="T2914">
        <v>5.0999999999999996</v>
      </c>
      <c r="U2914">
        <v>1.5</v>
      </c>
      <c r="V2914">
        <v>-3307186</v>
      </c>
      <c r="W2914" t="s">
        <v>38</v>
      </c>
    </row>
    <row r="2915" spans="1:23" x14ac:dyDescent="0.3">
      <c r="A2915" t="s">
        <v>4268</v>
      </c>
      <c r="B2915">
        <v>72</v>
      </c>
      <c r="C2915">
        <v>92</v>
      </c>
      <c r="D2915">
        <v>5018450</v>
      </c>
      <c r="E2915" t="s">
        <v>48</v>
      </c>
      <c r="F2915" t="s">
        <v>26</v>
      </c>
      <c r="G2915" t="s">
        <v>44</v>
      </c>
      <c r="L2915" t="s">
        <v>4269</v>
      </c>
      <c r="M2915">
        <v>8546</v>
      </c>
      <c r="N2915">
        <v>86</v>
      </c>
      <c r="O2915" t="s">
        <v>29</v>
      </c>
      <c r="P2915" t="s">
        <v>30</v>
      </c>
      <c r="Q2915" t="s">
        <v>213</v>
      </c>
      <c r="R2915">
        <v>8000000</v>
      </c>
      <c r="S2915">
        <v>2000</v>
      </c>
      <c r="T2915">
        <v>5.3</v>
      </c>
      <c r="U2915">
        <v>1.5</v>
      </c>
      <c r="V2915">
        <v>-2981550</v>
      </c>
      <c r="W2915" t="s">
        <v>38</v>
      </c>
    </row>
    <row r="2916" spans="1:23" x14ac:dyDescent="0.3">
      <c r="A2916" t="s">
        <v>4270</v>
      </c>
      <c r="B2916">
        <v>328</v>
      </c>
      <c r="C2916">
        <v>90</v>
      </c>
      <c r="D2916">
        <v>3442820</v>
      </c>
      <c r="E2916" t="s">
        <v>47</v>
      </c>
      <c r="F2916" t="s">
        <v>48</v>
      </c>
      <c r="G2916" t="s">
        <v>55</v>
      </c>
      <c r="H2916" t="s">
        <v>44</v>
      </c>
      <c r="L2916" t="s">
        <v>4271</v>
      </c>
      <c r="M2916">
        <v>31489</v>
      </c>
      <c r="N2916">
        <v>140</v>
      </c>
      <c r="O2916" t="s">
        <v>29</v>
      </c>
      <c r="P2916" t="s">
        <v>30</v>
      </c>
      <c r="Q2916" t="s">
        <v>213</v>
      </c>
      <c r="R2916">
        <v>8000000</v>
      </c>
      <c r="S2916">
        <v>2015</v>
      </c>
      <c r="T2916">
        <v>7.3</v>
      </c>
      <c r="U2916">
        <v>1.5</v>
      </c>
      <c r="V2916">
        <v>-4557180</v>
      </c>
      <c r="W2916" t="s">
        <v>38</v>
      </c>
    </row>
    <row r="2917" spans="1:23" x14ac:dyDescent="0.3">
      <c r="A2917" t="s">
        <v>3057</v>
      </c>
      <c r="B2917">
        <v>248</v>
      </c>
      <c r="C2917">
        <v>129</v>
      </c>
      <c r="D2917">
        <v>3205244</v>
      </c>
      <c r="E2917" t="s">
        <v>48</v>
      </c>
      <c r="F2917" t="s">
        <v>55</v>
      </c>
      <c r="L2917" t="s">
        <v>4272</v>
      </c>
      <c r="M2917">
        <v>23629</v>
      </c>
      <c r="N2917">
        <v>141</v>
      </c>
      <c r="O2917" t="s">
        <v>29</v>
      </c>
      <c r="P2917" t="s">
        <v>37</v>
      </c>
      <c r="Q2917" t="s">
        <v>31</v>
      </c>
      <c r="R2917">
        <v>10000000</v>
      </c>
      <c r="S2917">
        <v>2010</v>
      </c>
      <c r="T2917">
        <v>7.3</v>
      </c>
      <c r="U2917">
        <v>2.2000000000000002</v>
      </c>
      <c r="V2917">
        <v>-6794756</v>
      </c>
      <c r="W2917" t="s">
        <v>38</v>
      </c>
    </row>
    <row r="2918" spans="1:23" x14ac:dyDescent="0.3">
      <c r="A2918" t="s">
        <v>4273</v>
      </c>
      <c r="B2918">
        <v>128</v>
      </c>
      <c r="C2918">
        <v>111</v>
      </c>
      <c r="D2918">
        <v>3076425</v>
      </c>
      <c r="E2918" t="s">
        <v>48</v>
      </c>
      <c r="F2918" t="s">
        <v>56</v>
      </c>
      <c r="G2918" t="s">
        <v>50</v>
      </c>
      <c r="H2918" t="s">
        <v>44</v>
      </c>
      <c r="L2918" t="s">
        <v>4274</v>
      </c>
      <c r="M2918">
        <v>23660</v>
      </c>
      <c r="N2918">
        <v>162</v>
      </c>
      <c r="O2918" t="s">
        <v>792</v>
      </c>
      <c r="P2918" t="s">
        <v>545</v>
      </c>
      <c r="Q2918" t="s">
        <v>213</v>
      </c>
      <c r="R2918">
        <v>8000000</v>
      </c>
      <c r="S2918">
        <v>2002</v>
      </c>
      <c r="T2918">
        <v>7.1</v>
      </c>
      <c r="U2918">
        <v>1.8</v>
      </c>
      <c r="V2918">
        <v>-4923575</v>
      </c>
      <c r="W2918" t="s">
        <v>38</v>
      </c>
    </row>
    <row r="2919" spans="1:23" x14ac:dyDescent="0.3">
      <c r="A2919" t="s">
        <v>3491</v>
      </c>
      <c r="B2919">
        <v>45</v>
      </c>
      <c r="C2919">
        <v>79</v>
      </c>
      <c r="D2919">
        <v>2275557</v>
      </c>
      <c r="E2919" t="s">
        <v>24</v>
      </c>
      <c r="F2919" t="s">
        <v>48</v>
      </c>
      <c r="G2919" t="s">
        <v>56</v>
      </c>
      <c r="H2919" t="s">
        <v>35</v>
      </c>
      <c r="L2919" t="s">
        <v>4275</v>
      </c>
      <c r="M2919">
        <v>12561</v>
      </c>
      <c r="N2919">
        <v>102</v>
      </c>
      <c r="O2919" t="s">
        <v>29</v>
      </c>
      <c r="P2919" t="s">
        <v>30</v>
      </c>
      <c r="Q2919" t="s">
        <v>213</v>
      </c>
      <c r="R2919">
        <v>8000000</v>
      </c>
      <c r="S2919">
        <v>1991</v>
      </c>
      <c r="T2919">
        <v>6</v>
      </c>
      <c r="U2919">
        <v>1.3</v>
      </c>
      <c r="V2919">
        <v>-5724443</v>
      </c>
      <c r="W2919" t="s">
        <v>38</v>
      </c>
    </row>
    <row r="2920" spans="1:23" x14ac:dyDescent="0.3">
      <c r="A2920" t="s">
        <v>1340</v>
      </c>
      <c r="B2920">
        <v>49</v>
      </c>
      <c r="C2920">
        <v>104</v>
      </c>
      <c r="D2920">
        <v>1789892</v>
      </c>
      <c r="E2920" t="s">
        <v>48</v>
      </c>
      <c r="F2920" t="s">
        <v>56</v>
      </c>
      <c r="L2920" t="s">
        <v>4276</v>
      </c>
      <c r="M2920">
        <v>9494</v>
      </c>
      <c r="N2920">
        <v>109</v>
      </c>
      <c r="O2920" t="s">
        <v>29</v>
      </c>
      <c r="P2920" t="s">
        <v>244</v>
      </c>
      <c r="Q2920" t="s">
        <v>213</v>
      </c>
      <c r="R2920">
        <v>8000000</v>
      </c>
      <c r="S2920">
        <v>1998</v>
      </c>
      <c r="T2920">
        <v>6.6</v>
      </c>
      <c r="U2920">
        <v>1.7</v>
      </c>
      <c r="V2920">
        <v>-6210108</v>
      </c>
      <c r="W2920" t="s">
        <v>38</v>
      </c>
    </row>
    <row r="2921" spans="1:23" x14ac:dyDescent="0.3">
      <c r="A2921" t="s">
        <v>4277</v>
      </c>
      <c r="B2921">
        <v>163</v>
      </c>
      <c r="C2921">
        <v>101</v>
      </c>
      <c r="D2921">
        <v>6350058</v>
      </c>
      <c r="E2921" t="s">
        <v>48</v>
      </c>
      <c r="F2921" t="s">
        <v>55</v>
      </c>
      <c r="G2921" t="s">
        <v>44</v>
      </c>
      <c r="L2921" t="s">
        <v>4278</v>
      </c>
      <c r="M2921">
        <v>106098</v>
      </c>
      <c r="N2921">
        <v>150</v>
      </c>
      <c r="O2921" t="s">
        <v>29</v>
      </c>
      <c r="P2921" t="s">
        <v>30</v>
      </c>
      <c r="Q2921" t="s">
        <v>31</v>
      </c>
      <c r="R2921">
        <v>8000000</v>
      </c>
      <c r="S2921">
        <v>2010</v>
      </c>
      <c r="T2921">
        <v>7.2</v>
      </c>
      <c r="U2921">
        <v>1.7</v>
      </c>
      <c r="V2921">
        <v>-1649942</v>
      </c>
      <c r="W2921" t="s">
        <v>38</v>
      </c>
    </row>
    <row r="2922" spans="1:23" x14ac:dyDescent="0.3">
      <c r="A2922" t="s">
        <v>2626</v>
      </c>
      <c r="B2922">
        <v>163</v>
      </c>
      <c r="C2922">
        <v>113</v>
      </c>
      <c r="D2922">
        <v>1094798</v>
      </c>
      <c r="E2922" t="s">
        <v>242</v>
      </c>
      <c r="F2922" t="s">
        <v>48</v>
      </c>
      <c r="G2922" t="s">
        <v>55</v>
      </c>
      <c r="H2922" t="s">
        <v>54</v>
      </c>
      <c r="L2922" t="s">
        <v>4279</v>
      </c>
      <c r="M2922">
        <v>11158</v>
      </c>
      <c r="N2922">
        <v>73</v>
      </c>
      <c r="O2922" t="s">
        <v>29</v>
      </c>
      <c r="P2922" t="s">
        <v>37</v>
      </c>
      <c r="Q2922" t="s">
        <v>213</v>
      </c>
      <c r="R2922">
        <v>7200000</v>
      </c>
      <c r="S2922">
        <v>2010</v>
      </c>
      <c r="T2922">
        <v>7.2</v>
      </c>
      <c r="U2922">
        <v>1.9</v>
      </c>
      <c r="V2922">
        <v>-6105202</v>
      </c>
      <c r="W2922" t="s">
        <v>38</v>
      </c>
    </row>
    <row r="2923" spans="1:23" x14ac:dyDescent="0.3">
      <c r="A2923" t="s">
        <v>3127</v>
      </c>
      <c r="B2923">
        <v>90</v>
      </c>
      <c r="C2923">
        <v>92</v>
      </c>
      <c r="D2923">
        <v>1071240</v>
      </c>
      <c r="E2923" t="s">
        <v>242</v>
      </c>
      <c r="F2923" t="s">
        <v>55</v>
      </c>
      <c r="L2923" t="s">
        <v>4280</v>
      </c>
      <c r="M2923">
        <v>3571</v>
      </c>
      <c r="N2923">
        <v>34</v>
      </c>
      <c r="O2923" t="s">
        <v>29</v>
      </c>
      <c r="P2923" t="s">
        <v>37</v>
      </c>
      <c r="Q2923" t="s">
        <v>31</v>
      </c>
      <c r="R2923">
        <v>8000000</v>
      </c>
      <c r="S2923">
        <v>2007</v>
      </c>
      <c r="T2923">
        <v>6.9</v>
      </c>
      <c r="U2923">
        <v>1.5</v>
      </c>
      <c r="V2923">
        <v>-6928760</v>
      </c>
      <c r="W2923" t="s">
        <v>38</v>
      </c>
    </row>
    <row r="2924" spans="1:23" x14ac:dyDescent="0.3">
      <c r="A2924" t="s">
        <v>4281</v>
      </c>
      <c r="B2924">
        <v>23</v>
      </c>
      <c r="C2924">
        <v>106</v>
      </c>
      <c r="D2924">
        <v>532190</v>
      </c>
      <c r="E2924" t="s">
        <v>242</v>
      </c>
      <c r="F2924" t="s">
        <v>55</v>
      </c>
      <c r="G2924" t="s">
        <v>44</v>
      </c>
      <c r="H2924" t="s">
        <v>61</v>
      </c>
      <c r="L2924" t="s">
        <v>4282</v>
      </c>
      <c r="M2924">
        <v>5673</v>
      </c>
      <c r="N2924">
        <v>37</v>
      </c>
      <c r="O2924" t="s">
        <v>29</v>
      </c>
      <c r="P2924" t="s">
        <v>30</v>
      </c>
      <c r="Q2924" t="s">
        <v>31</v>
      </c>
      <c r="R2924">
        <v>8000000</v>
      </c>
      <c r="S2924">
        <v>1997</v>
      </c>
      <c r="T2924">
        <v>6.8</v>
      </c>
      <c r="U2924">
        <v>1.8</v>
      </c>
      <c r="V2924">
        <v>-7467810</v>
      </c>
      <c r="W2924" t="s">
        <v>38</v>
      </c>
    </row>
    <row r="2925" spans="1:23" x14ac:dyDescent="0.3">
      <c r="A2925" t="s">
        <v>4283</v>
      </c>
      <c r="B2925">
        <v>118</v>
      </c>
      <c r="C2925">
        <v>75</v>
      </c>
      <c r="D2925">
        <v>686383</v>
      </c>
      <c r="E2925" t="s">
        <v>25</v>
      </c>
      <c r="F2925" t="s">
        <v>47</v>
      </c>
      <c r="G2925" t="s">
        <v>49</v>
      </c>
      <c r="H2925" t="s">
        <v>26</v>
      </c>
      <c r="L2925" t="s">
        <v>4284</v>
      </c>
      <c r="M2925">
        <v>22811</v>
      </c>
      <c r="N2925">
        <v>71</v>
      </c>
      <c r="O2925" t="s">
        <v>29</v>
      </c>
      <c r="P2925" t="s">
        <v>545</v>
      </c>
      <c r="Q2925" t="s">
        <v>2708</v>
      </c>
      <c r="R2925">
        <v>6500000</v>
      </c>
      <c r="S2925">
        <v>2009</v>
      </c>
      <c r="T2925">
        <v>7.7</v>
      </c>
      <c r="U2925">
        <v>1.2</v>
      </c>
      <c r="V2925">
        <v>-5813617</v>
      </c>
      <c r="W2925" t="s">
        <v>38</v>
      </c>
    </row>
    <row r="2926" spans="1:23" x14ac:dyDescent="0.3">
      <c r="A2926" t="s">
        <v>4285</v>
      </c>
      <c r="B2926">
        <v>283</v>
      </c>
      <c r="C2926">
        <v>104</v>
      </c>
      <c r="D2926">
        <v>16168741</v>
      </c>
      <c r="E2926" t="s">
        <v>55</v>
      </c>
      <c r="F2926" t="s">
        <v>59</v>
      </c>
      <c r="L2926" t="s">
        <v>4286</v>
      </c>
      <c r="M2926">
        <v>99430</v>
      </c>
      <c r="N2926">
        <v>182</v>
      </c>
      <c r="O2926" t="s">
        <v>29</v>
      </c>
      <c r="P2926" t="s">
        <v>30</v>
      </c>
      <c r="Q2926" t="s">
        <v>213</v>
      </c>
      <c r="R2926">
        <v>8000000</v>
      </c>
      <c r="S2926">
        <v>2013</v>
      </c>
      <c r="T2926">
        <v>7.4</v>
      </c>
      <c r="U2926">
        <v>1.7</v>
      </c>
      <c r="V2926">
        <v>8168741</v>
      </c>
      <c r="W2926" t="s">
        <v>21</v>
      </c>
    </row>
    <row r="2927" spans="1:23" x14ac:dyDescent="0.3">
      <c r="A2927" t="s">
        <v>4287</v>
      </c>
      <c r="B2927">
        <v>74</v>
      </c>
      <c r="C2927">
        <v>108</v>
      </c>
      <c r="D2927">
        <v>568695</v>
      </c>
      <c r="E2927" t="s">
        <v>55</v>
      </c>
      <c r="F2927" t="s">
        <v>44</v>
      </c>
      <c r="G2927" t="s">
        <v>35</v>
      </c>
      <c r="L2927" t="s">
        <v>4288</v>
      </c>
      <c r="M2927">
        <v>16617</v>
      </c>
      <c r="N2927">
        <v>110</v>
      </c>
      <c r="O2927" t="s">
        <v>29</v>
      </c>
      <c r="P2927" t="s">
        <v>30</v>
      </c>
      <c r="Q2927" t="s">
        <v>213</v>
      </c>
      <c r="R2927">
        <v>8000000</v>
      </c>
      <c r="S2927">
        <v>2005</v>
      </c>
      <c r="T2927">
        <v>6.5</v>
      </c>
      <c r="U2927">
        <v>1.8</v>
      </c>
      <c r="V2927">
        <v>-7431305</v>
      </c>
      <c r="W2927" t="s">
        <v>38</v>
      </c>
    </row>
    <row r="2928" spans="1:23" x14ac:dyDescent="0.3">
      <c r="A2928" t="s">
        <v>4289</v>
      </c>
      <c r="B2928">
        <v>41</v>
      </c>
      <c r="C2928">
        <v>99</v>
      </c>
      <c r="D2928">
        <v>398420</v>
      </c>
      <c r="E2928" t="s">
        <v>56</v>
      </c>
      <c r="F2928" t="s">
        <v>55</v>
      </c>
      <c r="L2928" t="s">
        <v>4290</v>
      </c>
      <c r="M2928">
        <v>5049</v>
      </c>
      <c r="N2928">
        <v>48</v>
      </c>
      <c r="O2928" t="s">
        <v>29</v>
      </c>
      <c r="P2928" t="s">
        <v>30</v>
      </c>
      <c r="Q2928" t="s">
        <v>213</v>
      </c>
      <c r="R2928">
        <v>8000000</v>
      </c>
      <c r="S2928">
        <v>2007</v>
      </c>
      <c r="T2928">
        <v>6.4</v>
      </c>
      <c r="U2928">
        <v>1.6</v>
      </c>
      <c r="V2928">
        <v>-7601580</v>
      </c>
      <c r="W2928" t="s">
        <v>38</v>
      </c>
    </row>
    <row r="2929" spans="1:23" x14ac:dyDescent="0.3">
      <c r="A2929" t="s">
        <v>4291</v>
      </c>
      <c r="B2929">
        <v>66</v>
      </c>
      <c r="C2929">
        <v>109</v>
      </c>
      <c r="D2929">
        <v>336456</v>
      </c>
      <c r="E2929" t="s">
        <v>48</v>
      </c>
      <c r="F2929" t="s">
        <v>56</v>
      </c>
      <c r="G2929" t="s">
        <v>50</v>
      </c>
      <c r="H2929" t="s">
        <v>60</v>
      </c>
      <c r="L2929" t="s">
        <v>4292</v>
      </c>
      <c r="M2929">
        <v>7116</v>
      </c>
      <c r="N2929">
        <v>79</v>
      </c>
      <c r="O2929" t="s">
        <v>29</v>
      </c>
      <c r="P2929" t="s">
        <v>30</v>
      </c>
      <c r="Q2929" t="s">
        <v>213</v>
      </c>
      <c r="R2929">
        <v>8000000</v>
      </c>
      <c r="S2929">
        <v>2003</v>
      </c>
      <c r="T2929">
        <v>5.6</v>
      </c>
      <c r="U2929">
        <v>1.8</v>
      </c>
      <c r="V2929">
        <v>-7663544</v>
      </c>
      <c r="W2929" t="s">
        <v>38</v>
      </c>
    </row>
    <row r="2930" spans="1:23" x14ac:dyDescent="0.3">
      <c r="A2930" t="s">
        <v>4293</v>
      </c>
      <c r="B2930">
        <v>140</v>
      </c>
      <c r="C2930">
        <v>93</v>
      </c>
      <c r="D2930">
        <v>298110</v>
      </c>
      <c r="E2930" t="s">
        <v>48</v>
      </c>
      <c r="F2930" t="s">
        <v>55</v>
      </c>
      <c r="G2930" t="s">
        <v>57</v>
      </c>
      <c r="H2930" t="s">
        <v>27</v>
      </c>
      <c r="L2930" t="s">
        <v>4294</v>
      </c>
      <c r="M2930">
        <v>25055</v>
      </c>
      <c r="N2930">
        <v>98</v>
      </c>
      <c r="O2930" t="s">
        <v>29</v>
      </c>
      <c r="P2930" t="s">
        <v>115</v>
      </c>
      <c r="Q2930" t="s">
        <v>213</v>
      </c>
      <c r="R2930">
        <v>8000000</v>
      </c>
      <c r="S2930">
        <v>2006</v>
      </c>
      <c r="T2930">
        <v>6.8</v>
      </c>
      <c r="U2930">
        <v>1.6</v>
      </c>
      <c r="V2930">
        <v>-7701890</v>
      </c>
      <c r="W2930" t="s">
        <v>38</v>
      </c>
    </row>
    <row r="2931" spans="1:23" x14ac:dyDescent="0.3">
      <c r="A2931" t="s">
        <v>4295</v>
      </c>
      <c r="B2931">
        <v>32</v>
      </c>
      <c r="C2931">
        <v>99</v>
      </c>
      <c r="D2931">
        <v>127144</v>
      </c>
      <c r="E2931" t="s">
        <v>48</v>
      </c>
      <c r="F2931" t="s">
        <v>55</v>
      </c>
      <c r="G2931" t="s">
        <v>44</v>
      </c>
      <c r="L2931" t="s">
        <v>4296</v>
      </c>
      <c r="M2931">
        <v>5159</v>
      </c>
      <c r="N2931">
        <v>27</v>
      </c>
      <c r="O2931" t="s">
        <v>29</v>
      </c>
      <c r="P2931" t="s">
        <v>30</v>
      </c>
      <c r="Q2931" t="s">
        <v>31</v>
      </c>
      <c r="R2931">
        <v>8000000</v>
      </c>
      <c r="S2931">
        <v>2005</v>
      </c>
      <c r="T2931">
        <v>5.5</v>
      </c>
      <c r="U2931">
        <v>1.6</v>
      </c>
      <c r="V2931">
        <v>-7872856</v>
      </c>
      <c r="W2931" t="s">
        <v>38</v>
      </c>
    </row>
    <row r="2932" spans="1:23" x14ac:dyDescent="0.3">
      <c r="A2932" t="s">
        <v>1889</v>
      </c>
      <c r="B2932">
        <v>68</v>
      </c>
      <c r="C2932">
        <v>98</v>
      </c>
      <c r="D2932">
        <v>117190</v>
      </c>
      <c r="E2932" t="s">
        <v>24</v>
      </c>
      <c r="F2932" t="s">
        <v>48</v>
      </c>
      <c r="G2932" t="s">
        <v>56</v>
      </c>
      <c r="L2932" t="s">
        <v>4297</v>
      </c>
      <c r="M2932">
        <v>29994</v>
      </c>
      <c r="N2932">
        <v>86</v>
      </c>
      <c r="O2932" t="s">
        <v>29</v>
      </c>
      <c r="P2932" t="s">
        <v>37</v>
      </c>
      <c r="Q2932" t="s">
        <v>31</v>
      </c>
      <c r="R2932">
        <v>8000000</v>
      </c>
      <c r="S2932">
        <v>2010</v>
      </c>
      <c r="T2932">
        <v>6.9</v>
      </c>
      <c r="U2932">
        <v>1.6</v>
      </c>
      <c r="V2932">
        <v>-7882810</v>
      </c>
      <c r="W2932" t="s">
        <v>38</v>
      </c>
    </row>
    <row r="2933" spans="1:23" x14ac:dyDescent="0.3">
      <c r="A2933" t="s">
        <v>4298</v>
      </c>
      <c r="B2933">
        <v>79</v>
      </c>
      <c r="C2933">
        <v>95</v>
      </c>
      <c r="D2933">
        <v>108662</v>
      </c>
      <c r="E2933" t="s">
        <v>56</v>
      </c>
      <c r="F2933" t="s">
        <v>57</v>
      </c>
      <c r="G2933" t="s">
        <v>35</v>
      </c>
      <c r="L2933" t="s">
        <v>4299</v>
      </c>
      <c r="M2933">
        <v>26849</v>
      </c>
      <c r="N2933">
        <v>107</v>
      </c>
      <c r="O2933" t="s">
        <v>29</v>
      </c>
      <c r="P2933" t="s">
        <v>30</v>
      </c>
      <c r="Q2933" t="s">
        <v>213</v>
      </c>
      <c r="R2933">
        <v>8000000</v>
      </c>
      <c r="S2933">
        <v>2008</v>
      </c>
      <c r="T2933">
        <v>6</v>
      </c>
      <c r="U2933">
        <v>1.6</v>
      </c>
      <c r="V2933">
        <v>-7891338</v>
      </c>
      <c r="W2933" t="s">
        <v>38</v>
      </c>
    </row>
    <row r="2934" spans="1:23" x14ac:dyDescent="0.3">
      <c r="A2934" t="s">
        <v>4300</v>
      </c>
      <c r="B2934">
        <v>26</v>
      </c>
      <c r="C2934">
        <v>107</v>
      </c>
      <c r="D2934">
        <v>53481</v>
      </c>
      <c r="E2934" t="s">
        <v>56</v>
      </c>
      <c r="F2934" t="s">
        <v>55</v>
      </c>
      <c r="G2934" t="s">
        <v>35</v>
      </c>
      <c r="L2934" t="s">
        <v>4301</v>
      </c>
      <c r="M2934">
        <v>5557</v>
      </c>
      <c r="N2934">
        <v>34</v>
      </c>
      <c r="O2934" t="s">
        <v>29</v>
      </c>
      <c r="P2934" t="s">
        <v>30</v>
      </c>
      <c r="Q2934" t="s">
        <v>213</v>
      </c>
      <c r="R2934">
        <v>8000000</v>
      </c>
      <c r="S2934">
        <v>2006</v>
      </c>
      <c r="T2934">
        <v>6.4</v>
      </c>
      <c r="U2934">
        <v>1.8</v>
      </c>
      <c r="V2934">
        <v>-7946519</v>
      </c>
      <c r="W2934" t="s">
        <v>38</v>
      </c>
    </row>
    <row r="2935" spans="1:23" x14ac:dyDescent="0.3">
      <c r="A2935" t="s">
        <v>4302</v>
      </c>
      <c r="B2935">
        <v>100</v>
      </c>
      <c r="C2935">
        <v>102</v>
      </c>
      <c r="D2935">
        <v>23106</v>
      </c>
      <c r="E2935" t="s">
        <v>48</v>
      </c>
      <c r="F2935" t="s">
        <v>56</v>
      </c>
      <c r="G2935" t="s">
        <v>55</v>
      </c>
      <c r="H2935" t="s">
        <v>44</v>
      </c>
      <c r="L2935" t="s">
        <v>4303</v>
      </c>
      <c r="M2935">
        <v>9003</v>
      </c>
      <c r="N2935">
        <v>58</v>
      </c>
      <c r="O2935" t="s">
        <v>29</v>
      </c>
      <c r="P2935" t="s">
        <v>2365</v>
      </c>
      <c r="Q2935" t="s">
        <v>3646</v>
      </c>
      <c r="R2935">
        <v>50000000</v>
      </c>
      <c r="S2935">
        <v>2004</v>
      </c>
      <c r="T2935">
        <v>6.6</v>
      </c>
      <c r="U2935">
        <v>1.7</v>
      </c>
      <c r="V2935">
        <v>-49976894</v>
      </c>
      <c r="W2935" t="s">
        <v>38</v>
      </c>
    </row>
    <row r="2936" spans="1:23" x14ac:dyDescent="0.3">
      <c r="A2936" t="s">
        <v>4304</v>
      </c>
      <c r="B2936">
        <v>56</v>
      </c>
      <c r="C2936">
        <v>97</v>
      </c>
      <c r="D2936">
        <v>52961</v>
      </c>
      <c r="E2936" t="s">
        <v>55</v>
      </c>
      <c r="L2936" t="s">
        <v>4305</v>
      </c>
      <c r="M2936">
        <v>2103</v>
      </c>
      <c r="N2936">
        <v>11</v>
      </c>
      <c r="O2936" t="s">
        <v>29</v>
      </c>
      <c r="P2936" t="s">
        <v>971</v>
      </c>
      <c r="Q2936" t="s">
        <v>213</v>
      </c>
      <c r="R2936">
        <v>8000000</v>
      </c>
      <c r="S2936">
        <v>2014</v>
      </c>
      <c r="T2936">
        <v>5.3</v>
      </c>
      <c r="U2936">
        <v>1.6</v>
      </c>
      <c r="V2936">
        <v>-7947039</v>
      </c>
      <c r="W2936" t="s">
        <v>38</v>
      </c>
    </row>
    <row r="2937" spans="1:23" x14ac:dyDescent="0.3">
      <c r="A2937" t="s">
        <v>3093</v>
      </c>
      <c r="B2937">
        <v>150</v>
      </c>
      <c r="C2937">
        <v>124</v>
      </c>
      <c r="D2937">
        <v>439162</v>
      </c>
      <c r="E2937" t="s">
        <v>24</v>
      </c>
      <c r="F2937" t="s">
        <v>47</v>
      </c>
      <c r="G2937" t="s">
        <v>27</v>
      </c>
      <c r="L2937" t="s">
        <v>4306</v>
      </c>
      <c r="M2937">
        <v>106160</v>
      </c>
      <c r="N2937">
        <v>430</v>
      </c>
      <c r="O2937" t="s">
        <v>2104</v>
      </c>
      <c r="P2937" t="s">
        <v>812</v>
      </c>
      <c r="Q2937" t="s">
        <v>213</v>
      </c>
      <c r="R2937">
        <v>1100000000</v>
      </c>
      <c r="S2937">
        <v>1988</v>
      </c>
      <c r="T2937">
        <v>8.1</v>
      </c>
      <c r="U2937">
        <v>2.1</v>
      </c>
      <c r="V2937">
        <v>-1099560838</v>
      </c>
      <c r="W2937" t="s">
        <v>38</v>
      </c>
    </row>
    <row r="2938" spans="1:23" x14ac:dyDescent="0.3">
      <c r="A2938" t="s">
        <v>4307</v>
      </c>
      <c r="B2938">
        <v>85</v>
      </c>
      <c r="C2938">
        <v>90</v>
      </c>
      <c r="D2938">
        <v>671240</v>
      </c>
      <c r="E2938" t="s">
        <v>48</v>
      </c>
      <c r="F2938" t="s">
        <v>55</v>
      </c>
      <c r="G2938" t="s">
        <v>44</v>
      </c>
      <c r="L2938" t="s">
        <v>4308</v>
      </c>
      <c r="M2938">
        <v>23023</v>
      </c>
      <c r="N2938">
        <v>149</v>
      </c>
      <c r="O2938" t="s">
        <v>29</v>
      </c>
      <c r="P2938" t="s">
        <v>37</v>
      </c>
      <c r="Q2938" t="s">
        <v>213</v>
      </c>
      <c r="R2938">
        <v>7900000</v>
      </c>
      <c r="S2938">
        <v>2005</v>
      </c>
      <c r="T2938">
        <v>6.9</v>
      </c>
      <c r="U2938">
        <v>1.5</v>
      </c>
      <c r="V2938">
        <v>-7228760</v>
      </c>
      <c r="W2938" t="s">
        <v>38</v>
      </c>
    </row>
    <row r="2939" spans="1:23" x14ac:dyDescent="0.3">
      <c r="A2939" t="s">
        <v>4309</v>
      </c>
      <c r="B2939">
        <v>21</v>
      </c>
      <c r="C2939">
        <v>90</v>
      </c>
      <c r="D2939">
        <v>882290</v>
      </c>
      <c r="E2939" t="s">
        <v>24</v>
      </c>
      <c r="F2939" t="s">
        <v>27</v>
      </c>
      <c r="G2939" t="s">
        <v>61</v>
      </c>
      <c r="L2939" t="s">
        <v>4310</v>
      </c>
      <c r="M2939">
        <v>4792</v>
      </c>
      <c r="N2939">
        <v>43</v>
      </c>
      <c r="O2939" t="s">
        <v>29</v>
      </c>
      <c r="P2939" t="s">
        <v>143</v>
      </c>
      <c r="Q2939" t="s">
        <v>213</v>
      </c>
      <c r="R2939">
        <v>10000000</v>
      </c>
      <c r="S2939">
        <v>1989</v>
      </c>
      <c r="T2939">
        <v>6.5</v>
      </c>
      <c r="U2939">
        <v>1.5</v>
      </c>
      <c r="V2939">
        <v>-9117710</v>
      </c>
      <c r="W2939" t="s">
        <v>38</v>
      </c>
    </row>
    <row r="2940" spans="1:23" x14ac:dyDescent="0.3">
      <c r="A2940" t="s">
        <v>1699</v>
      </c>
      <c r="B2940">
        <v>61</v>
      </c>
      <c r="C2940">
        <v>99</v>
      </c>
      <c r="D2940">
        <v>106593296</v>
      </c>
      <c r="E2940" t="s">
        <v>48</v>
      </c>
      <c r="F2940" t="s">
        <v>55</v>
      </c>
      <c r="G2940" t="s">
        <v>49</v>
      </c>
      <c r="L2940" t="s">
        <v>4311</v>
      </c>
      <c r="M2940">
        <v>72324</v>
      </c>
      <c r="N2940">
        <v>134</v>
      </c>
      <c r="O2940" t="s">
        <v>29</v>
      </c>
      <c r="P2940" t="s">
        <v>30</v>
      </c>
      <c r="Q2940" t="s">
        <v>52</v>
      </c>
      <c r="R2940">
        <v>7500000</v>
      </c>
      <c r="S2940">
        <v>1989</v>
      </c>
      <c r="T2940">
        <v>7.4</v>
      </c>
      <c r="U2940">
        <v>1.6</v>
      </c>
      <c r="V2940">
        <v>99093296</v>
      </c>
      <c r="W2940" t="s">
        <v>21</v>
      </c>
    </row>
    <row r="2941" spans="1:23" x14ac:dyDescent="0.3">
      <c r="A2941" t="s">
        <v>2105</v>
      </c>
      <c r="B2941">
        <v>34</v>
      </c>
      <c r="C2941">
        <v>115</v>
      </c>
      <c r="D2941">
        <v>43490057</v>
      </c>
      <c r="E2941" t="s">
        <v>48</v>
      </c>
      <c r="F2941" t="s">
        <v>55</v>
      </c>
      <c r="L2941" t="s">
        <v>4312</v>
      </c>
      <c r="M2941">
        <v>5275</v>
      </c>
      <c r="N2941">
        <v>30</v>
      </c>
      <c r="O2941" t="s">
        <v>29</v>
      </c>
      <c r="P2941" t="s">
        <v>30</v>
      </c>
      <c r="Q2941" t="s">
        <v>213</v>
      </c>
      <c r="R2941">
        <v>7500000</v>
      </c>
      <c r="S2941">
        <v>1997</v>
      </c>
      <c r="T2941">
        <v>6.9</v>
      </c>
      <c r="U2941">
        <v>1.9</v>
      </c>
      <c r="V2941">
        <v>35990057</v>
      </c>
      <c r="W2941" t="s">
        <v>21</v>
      </c>
    </row>
    <row r="2942" spans="1:23" x14ac:dyDescent="0.3">
      <c r="A2942" t="s">
        <v>4313</v>
      </c>
      <c r="B2942">
        <v>62</v>
      </c>
      <c r="C2942">
        <v>89</v>
      </c>
      <c r="D2942">
        <v>32333860</v>
      </c>
      <c r="E2942" t="s">
        <v>24</v>
      </c>
      <c r="F2942" t="s">
        <v>48</v>
      </c>
      <c r="L2942" t="s">
        <v>4314</v>
      </c>
      <c r="M2942">
        <v>29843</v>
      </c>
      <c r="N2942">
        <v>81</v>
      </c>
      <c r="O2942" t="s">
        <v>1966</v>
      </c>
      <c r="P2942" t="s">
        <v>1047</v>
      </c>
      <c r="Q2942" t="s">
        <v>213</v>
      </c>
      <c r="R2942">
        <v>7500000</v>
      </c>
      <c r="S2942">
        <v>1995</v>
      </c>
      <c r="T2942">
        <v>6.7</v>
      </c>
      <c r="U2942">
        <v>1.5</v>
      </c>
      <c r="V2942">
        <v>24833860</v>
      </c>
      <c r="W2942" t="s">
        <v>21</v>
      </c>
    </row>
    <row r="2943" spans="1:23" x14ac:dyDescent="0.3">
      <c r="A2943" t="s">
        <v>2224</v>
      </c>
      <c r="B2943">
        <v>239</v>
      </c>
      <c r="C2943">
        <v>92</v>
      </c>
      <c r="D2943">
        <v>24792061</v>
      </c>
      <c r="E2943" t="s">
        <v>48</v>
      </c>
      <c r="F2943" t="s">
        <v>55</v>
      </c>
      <c r="L2943" t="s">
        <v>4315</v>
      </c>
      <c r="M2943">
        <v>191998</v>
      </c>
      <c r="N2943">
        <v>323</v>
      </c>
      <c r="O2943" t="s">
        <v>29</v>
      </c>
      <c r="P2943" t="s">
        <v>30</v>
      </c>
      <c r="Q2943" t="s">
        <v>213</v>
      </c>
      <c r="R2943">
        <v>6500000</v>
      </c>
      <c r="S2943">
        <v>2005</v>
      </c>
      <c r="T2943">
        <v>7.6</v>
      </c>
      <c r="U2943">
        <v>1.5</v>
      </c>
      <c r="V2943">
        <v>18292061</v>
      </c>
      <c r="W2943" t="s">
        <v>21</v>
      </c>
    </row>
    <row r="2944" spans="1:23" x14ac:dyDescent="0.3">
      <c r="A2944" t="s">
        <v>4316</v>
      </c>
      <c r="B2944">
        <v>252</v>
      </c>
      <c r="C2944">
        <v>94</v>
      </c>
      <c r="D2944">
        <v>17544812</v>
      </c>
      <c r="E2944" t="s">
        <v>57</v>
      </c>
      <c r="L2944" t="s">
        <v>4317</v>
      </c>
      <c r="M2944">
        <v>69989</v>
      </c>
      <c r="N2944">
        <v>384</v>
      </c>
      <c r="O2944" t="s">
        <v>29</v>
      </c>
      <c r="P2944" t="s">
        <v>30</v>
      </c>
      <c r="Q2944" t="s">
        <v>213</v>
      </c>
      <c r="R2944">
        <v>10000000</v>
      </c>
      <c r="S2944">
        <v>2007</v>
      </c>
      <c r="T2944">
        <v>5.4</v>
      </c>
      <c r="U2944">
        <v>1.6</v>
      </c>
      <c r="V2944">
        <v>7544812</v>
      </c>
      <c r="W2944" t="s">
        <v>21</v>
      </c>
    </row>
    <row r="2945" spans="1:23" x14ac:dyDescent="0.3">
      <c r="A2945" t="s">
        <v>3503</v>
      </c>
      <c r="B2945">
        <v>278</v>
      </c>
      <c r="C2945">
        <v>100</v>
      </c>
      <c r="D2945">
        <v>12574715</v>
      </c>
      <c r="E2945" t="s">
        <v>55</v>
      </c>
      <c r="L2945" t="s">
        <v>4318</v>
      </c>
      <c r="M2945">
        <v>112138</v>
      </c>
      <c r="N2945">
        <v>237</v>
      </c>
      <c r="O2945" t="s">
        <v>29</v>
      </c>
      <c r="P2945" t="s">
        <v>37</v>
      </c>
      <c r="Q2945" t="s">
        <v>31</v>
      </c>
      <c r="R2945">
        <v>4500000</v>
      </c>
      <c r="S2945">
        <v>2009</v>
      </c>
      <c r="T2945">
        <v>7.3</v>
      </c>
      <c r="U2945">
        <v>1.7</v>
      </c>
      <c r="V2945">
        <v>8074715</v>
      </c>
      <c r="W2945" t="s">
        <v>21</v>
      </c>
    </row>
    <row r="2946" spans="1:23" x14ac:dyDescent="0.3">
      <c r="A2946" t="s">
        <v>4319</v>
      </c>
      <c r="B2946">
        <v>9</v>
      </c>
      <c r="C2946">
        <v>109</v>
      </c>
      <c r="D2946">
        <v>5100000</v>
      </c>
      <c r="E2946" t="s">
        <v>48</v>
      </c>
      <c r="F2946" t="s">
        <v>55</v>
      </c>
      <c r="G2946" t="s">
        <v>44</v>
      </c>
      <c r="L2946" t="s">
        <v>4320</v>
      </c>
      <c r="M2946">
        <v>6595</v>
      </c>
      <c r="N2946">
        <v>61</v>
      </c>
      <c r="O2946" t="s">
        <v>29</v>
      </c>
      <c r="P2946" t="s">
        <v>37</v>
      </c>
      <c r="Q2946" t="s">
        <v>213</v>
      </c>
      <c r="R2946">
        <v>7500000</v>
      </c>
      <c r="S2946">
        <v>1984</v>
      </c>
      <c r="T2946">
        <v>6</v>
      </c>
      <c r="U2946">
        <v>1.8</v>
      </c>
      <c r="V2946">
        <v>-2400000</v>
      </c>
      <c r="W2946" t="s">
        <v>38</v>
      </c>
    </row>
    <row r="2947" spans="1:23" x14ac:dyDescent="0.3">
      <c r="A2947" t="s">
        <v>2569</v>
      </c>
      <c r="B2947">
        <v>127</v>
      </c>
      <c r="C2947">
        <v>105</v>
      </c>
      <c r="D2947">
        <v>10460089</v>
      </c>
      <c r="E2947" t="s">
        <v>56</v>
      </c>
      <c r="F2947" t="s">
        <v>55</v>
      </c>
      <c r="G2947" t="s">
        <v>60</v>
      </c>
      <c r="H2947" t="s">
        <v>35</v>
      </c>
      <c r="L2947" t="s">
        <v>4321</v>
      </c>
      <c r="M2947">
        <v>34098</v>
      </c>
      <c r="N2947">
        <v>214</v>
      </c>
      <c r="O2947" t="s">
        <v>29</v>
      </c>
      <c r="P2947" t="s">
        <v>30</v>
      </c>
      <c r="Q2947" t="s">
        <v>213</v>
      </c>
      <c r="R2947">
        <v>7500000</v>
      </c>
      <c r="S2947">
        <v>2002</v>
      </c>
      <c r="T2947">
        <v>7.2</v>
      </c>
      <c r="U2947">
        <v>1.8</v>
      </c>
      <c r="V2947">
        <v>2960089</v>
      </c>
      <c r="W2947" t="s">
        <v>21</v>
      </c>
    </row>
    <row r="2948" spans="1:23" x14ac:dyDescent="0.3">
      <c r="A2948" t="s">
        <v>4322</v>
      </c>
      <c r="B2948">
        <v>9</v>
      </c>
      <c r="C2948">
        <v>102</v>
      </c>
      <c r="D2948">
        <v>4239767</v>
      </c>
      <c r="E2948" t="s">
        <v>48</v>
      </c>
      <c r="F2948" t="s">
        <v>55</v>
      </c>
      <c r="G2948" t="s">
        <v>44</v>
      </c>
      <c r="H2948" t="s">
        <v>61</v>
      </c>
      <c r="L2948" t="s">
        <v>4323</v>
      </c>
      <c r="M2948">
        <v>3709</v>
      </c>
      <c r="N2948">
        <v>83</v>
      </c>
      <c r="O2948" t="s">
        <v>29</v>
      </c>
      <c r="P2948" t="s">
        <v>115</v>
      </c>
      <c r="Q2948" t="s">
        <v>213</v>
      </c>
      <c r="R2948">
        <v>7500000</v>
      </c>
      <c r="S2948">
        <v>2002</v>
      </c>
      <c r="T2948">
        <v>6</v>
      </c>
      <c r="U2948">
        <v>1.7</v>
      </c>
      <c r="V2948">
        <v>-3260233</v>
      </c>
      <c r="W2948" t="s">
        <v>38</v>
      </c>
    </row>
    <row r="2949" spans="1:23" x14ac:dyDescent="0.3">
      <c r="A2949" t="s">
        <v>4324</v>
      </c>
      <c r="B2949">
        <v>35</v>
      </c>
      <c r="C2949">
        <v>97</v>
      </c>
      <c r="D2949">
        <v>4131640</v>
      </c>
      <c r="E2949" t="s">
        <v>48</v>
      </c>
      <c r="F2949" t="s">
        <v>56</v>
      </c>
      <c r="L2949" t="s">
        <v>4325</v>
      </c>
      <c r="M2949">
        <v>5463</v>
      </c>
      <c r="N2949">
        <v>20</v>
      </c>
      <c r="O2949" t="s">
        <v>29</v>
      </c>
      <c r="P2949" t="s">
        <v>30</v>
      </c>
      <c r="Q2949" t="s">
        <v>31</v>
      </c>
      <c r="R2949">
        <v>7500000</v>
      </c>
      <c r="S2949">
        <v>2008</v>
      </c>
      <c r="T2949">
        <v>3.1</v>
      </c>
      <c r="U2949">
        <v>1.6</v>
      </c>
      <c r="V2949">
        <v>-3368360</v>
      </c>
      <c r="W2949" t="s">
        <v>38</v>
      </c>
    </row>
    <row r="2950" spans="1:23" x14ac:dyDescent="0.3">
      <c r="A2950" t="s">
        <v>3789</v>
      </c>
      <c r="B2950">
        <v>192</v>
      </c>
      <c r="C2950">
        <v>92</v>
      </c>
      <c r="D2950">
        <v>10814185</v>
      </c>
      <c r="E2950" t="s">
        <v>48</v>
      </c>
      <c r="F2950" t="s">
        <v>56</v>
      </c>
      <c r="G2950" t="s">
        <v>44</v>
      </c>
      <c r="L2950" t="s">
        <v>4326</v>
      </c>
      <c r="M2950">
        <v>37530</v>
      </c>
      <c r="N2950">
        <v>106</v>
      </c>
      <c r="O2950" t="s">
        <v>29</v>
      </c>
      <c r="P2950" t="s">
        <v>30</v>
      </c>
      <c r="Q2950" t="s">
        <v>213</v>
      </c>
      <c r="R2950">
        <v>8000000</v>
      </c>
      <c r="S2950">
        <v>2009</v>
      </c>
      <c r="T2950">
        <v>6.2</v>
      </c>
      <c r="U2950">
        <v>1.5</v>
      </c>
      <c r="V2950">
        <v>2814185</v>
      </c>
      <c r="W2950" t="s">
        <v>21</v>
      </c>
    </row>
    <row r="2951" spans="1:23" x14ac:dyDescent="0.3">
      <c r="A2951" t="s">
        <v>3526</v>
      </c>
      <c r="B2951">
        <v>133</v>
      </c>
      <c r="C2951">
        <v>93</v>
      </c>
      <c r="D2951">
        <v>197148</v>
      </c>
      <c r="E2951" t="s">
        <v>55</v>
      </c>
      <c r="F2951" t="s">
        <v>44</v>
      </c>
      <c r="G2951" t="s">
        <v>27</v>
      </c>
      <c r="H2951" t="s">
        <v>35</v>
      </c>
      <c r="L2951" t="s">
        <v>4327</v>
      </c>
      <c r="M2951">
        <v>18109</v>
      </c>
      <c r="N2951">
        <v>150</v>
      </c>
      <c r="O2951" t="s">
        <v>29</v>
      </c>
      <c r="P2951" t="s">
        <v>37</v>
      </c>
      <c r="Q2951" t="s">
        <v>213</v>
      </c>
      <c r="R2951">
        <v>7500000</v>
      </c>
      <c r="S2951">
        <v>2003</v>
      </c>
      <c r="T2951">
        <v>6.3</v>
      </c>
      <c r="U2951">
        <v>1.6</v>
      </c>
      <c r="V2951">
        <v>-7302852</v>
      </c>
      <c r="W2951" t="s">
        <v>38</v>
      </c>
    </row>
    <row r="2952" spans="1:23" x14ac:dyDescent="0.3">
      <c r="A2952" t="s">
        <v>4328</v>
      </c>
      <c r="B2952">
        <v>222</v>
      </c>
      <c r="C2952">
        <v>113</v>
      </c>
      <c r="D2952">
        <v>3014541</v>
      </c>
      <c r="E2952" t="s">
        <v>55</v>
      </c>
      <c r="L2952" t="s">
        <v>4329</v>
      </c>
      <c r="M2952">
        <v>19616</v>
      </c>
      <c r="N2952">
        <v>98</v>
      </c>
      <c r="O2952" t="s">
        <v>29</v>
      </c>
      <c r="P2952" t="s">
        <v>37</v>
      </c>
      <c r="Q2952" t="s">
        <v>213</v>
      </c>
      <c r="R2952">
        <v>8000000</v>
      </c>
      <c r="S2952">
        <v>2011</v>
      </c>
      <c r="T2952">
        <v>6.7</v>
      </c>
      <c r="U2952">
        <v>1.9</v>
      </c>
      <c r="V2952">
        <v>-4985459</v>
      </c>
      <c r="W2952" t="s">
        <v>38</v>
      </c>
    </row>
    <row r="2953" spans="1:23" x14ac:dyDescent="0.3">
      <c r="A2953" t="s">
        <v>4330</v>
      </c>
      <c r="B2953">
        <v>242</v>
      </c>
      <c r="C2953">
        <v>89</v>
      </c>
      <c r="D2953">
        <v>4443403</v>
      </c>
      <c r="E2953" t="s">
        <v>47</v>
      </c>
      <c r="F2953" t="s">
        <v>242</v>
      </c>
      <c r="G2953" t="s">
        <v>55</v>
      </c>
      <c r="H2953" t="s">
        <v>58</v>
      </c>
      <c r="L2953" t="s">
        <v>4331</v>
      </c>
      <c r="M2953">
        <v>70194</v>
      </c>
      <c r="N2953">
        <v>158</v>
      </c>
      <c r="O2953" t="s">
        <v>792</v>
      </c>
      <c r="P2953" t="s">
        <v>545</v>
      </c>
      <c r="Q2953" t="s">
        <v>31</v>
      </c>
      <c r="R2953">
        <v>7300000</v>
      </c>
      <c r="S2953">
        <v>2007</v>
      </c>
      <c r="T2953">
        <v>8</v>
      </c>
      <c r="U2953">
        <v>1.5</v>
      </c>
      <c r="V2953">
        <v>-2856597</v>
      </c>
      <c r="W2953" t="s">
        <v>38</v>
      </c>
    </row>
    <row r="2954" spans="1:23" x14ac:dyDescent="0.3">
      <c r="A2954" t="s">
        <v>3447</v>
      </c>
      <c r="B2954">
        <v>253</v>
      </c>
      <c r="C2954">
        <v>118</v>
      </c>
      <c r="D2954">
        <v>1330827</v>
      </c>
      <c r="E2954" t="s">
        <v>57</v>
      </c>
      <c r="F2954" t="s">
        <v>35</v>
      </c>
      <c r="L2954" t="s">
        <v>4332</v>
      </c>
      <c r="M2954">
        <v>9866</v>
      </c>
      <c r="N2954">
        <v>73</v>
      </c>
      <c r="O2954" t="s">
        <v>29</v>
      </c>
      <c r="P2954" t="s">
        <v>545</v>
      </c>
      <c r="Q2954" t="s">
        <v>213</v>
      </c>
      <c r="R2954">
        <v>7000000</v>
      </c>
      <c r="S2954">
        <v>2016</v>
      </c>
      <c r="T2954">
        <v>7</v>
      </c>
      <c r="U2954">
        <v>2</v>
      </c>
      <c r="V2954">
        <v>-5669173</v>
      </c>
      <c r="W2954" t="s">
        <v>38</v>
      </c>
    </row>
    <row r="2955" spans="1:23" x14ac:dyDescent="0.3">
      <c r="A2955" t="s">
        <v>4333</v>
      </c>
      <c r="B2955">
        <v>224</v>
      </c>
      <c r="C2955">
        <v>97</v>
      </c>
      <c r="D2955">
        <v>1818681</v>
      </c>
      <c r="E2955" t="s">
        <v>24</v>
      </c>
      <c r="F2955" t="s">
        <v>56</v>
      </c>
      <c r="G2955" t="s">
        <v>55</v>
      </c>
      <c r="H2955" t="s">
        <v>35</v>
      </c>
      <c r="L2955" t="s">
        <v>4334</v>
      </c>
      <c r="M2955">
        <v>74435</v>
      </c>
      <c r="N2955">
        <v>224</v>
      </c>
      <c r="O2955" t="s">
        <v>29</v>
      </c>
      <c r="P2955" t="s">
        <v>37</v>
      </c>
      <c r="Q2955" t="s">
        <v>213</v>
      </c>
      <c r="R2955">
        <v>7300000</v>
      </c>
      <c r="S2955">
        <v>2009</v>
      </c>
      <c r="T2955">
        <v>7.2</v>
      </c>
      <c r="U2955">
        <v>1.6</v>
      </c>
      <c r="V2955">
        <v>-5481319</v>
      </c>
      <c r="W2955" t="s">
        <v>38</v>
      </c>
    </row>
    <row r="2956" spans="1:23" x14ac:dyDescent="0.3">
      <c r="A2956" t="s">
        <v>4335</v>
      </c>
      <c r="B2956">
        <v>39</v>
      </c>
      <c r="C2956">
        <v>100</v>
      </c>
      <c r="D2956">
        <v>12610552</v>
      </c>
      <c r="E2956" t="s">
        <v>24</v>
      </c>
      <c r="F2956" t="s">
        <v>25</v>
      </c>
      <c r="G2956" t="s">
        <v>26</v>
      </c>
      <c r="H2956" t="s">
        <v>27</v>
      </c>
      <c r="I2956" t="s">
        <v>35</v>
      </c>
      <c r="L2956" t="s">
        <v>4336</v>
      </c>
      <c r="M2956">
        <v>4682</v>
      </c>
      <c r="N2956">
        <v>206</v>
      </c>
      <c r="O2956" t="s">
        <v>29</v>
      </c>
      <c r="P2956" t="s">
        <v>30</v>
      </c>
      <c r="Q2956" t="s">
        <v>31</v>
      </c>
      <c r="R2956">
        <v>7500000</v>
      </c>
      <c r="S2956">
        <v>1999</v>
      </c>
      <c r="T2956">
        <v>3.5</v>
      </c>
      <c r="U2956">
        <v>1.7</v>
      </c>
      <c r="V2956">
        <v>5110552</v>
      </c>
      <c r="W2956" t="s">
        <v>21</v>
      </c>
    </row>
    <row r="2957" spans="1:23" x14ac:dyDescent="0.3">
      <c r="A2957" t="s">
        <v>2224</v>
      </c>
      <c r="B2957">
        <v>387</v>
      </c>
      <c r="C2957">
        <v>96</v>
      </c>
      <c r="D2957">
        <v>143492840</v>
      </c>
      <c r="E2957" t="s">
        <v>48</v>
      </c>
      <c r="F2957" t="s">
        <v>55</v>
      </c>
      <c r="G2957" t="s">
        <v>44</v>
      </c>
      <c r="L2957" t="s">
        <v>4337</v>
      </c>
      <c r="M2957">
        <v>414335</v>
      </c>
      <c r="N2957">
        <v>881</v>
      </c>
      <c r="O2957" t="s">
        <v>29</v>
      </c>
      <c r="P2957" t="s">
        <v>30</v>
      </c>
      <c r="Q2957" t="s">
        <v>31</v>
      </c>
      <c r="R2957">
        <v>7500000</v>
      </c>
      <c r="S2957">
        <v>2007</v>
      </c>
      <c r="T2957">
        <v>7.5</v>
      </c>
      <c r="U2957">
        <v>1.6</v>
      </c>
      <c r="V2957">
        <v>135992840</v>
      </c>
      <c r="W2957" t="s">
        <v>21</v>
      </c>
    </row>
    <row r="2958" spans="1:23" x14ac:dyDescent="0.3">
      <c r="A2958" t="s">
        <v>4338</v>
      </c>
      <c r="B2958">
        <v>120</v>
      </c>
      <c r="C2958">
        <v>120</v>
      </c>
      <c r="D2958">
        <v>43800000</v>
      </c>
      <c r="E2958" t="s">
        <v>24</v>
      </c>
      <c r="F2958" t="s">
        <v>25</v>
      </c>
      <c r="G2958" t="s">
        <v>35</v>
      </c>
      <c r="L2958" t="s">
        <v>4339</v>
      </c>
      <c r="M2958">
        <v>74249</v>
      </c>
      <c r="N2958">
        <v>276</v>
      </c>
      <c r="O2958" t="s">
        <v>29</v>
      </c>
      <c r="P2958" t="s">
        <v>37</v>
      </c>
      <c r="Q2958" t="s">
        <v>4340</v>
      </c>
      <c r="R2958">
        <v>7200000</v>
      </c>
      <c r="S2958">
        <v>1971</v>
      </c>
      <c r="T2958">
        <v>6.7</v>
      </c>
      <c r="U2958">
        <v>2</v>
      </c>
      <c r="V2958">
        <v>36600000</v>
      </c>
      <c r="W2958" t="s">
        <v>21</v>
      </c>
    </row>
    <row r="2959" spans="1:23" x14ac:dyDescent="0.3">
      <c r="A2959" t="s">
        <v>1309</v>
      </c>
      <c r="B2959">
        <v>208</v>
      </c>
      <c r="C2959">
        <v>175</v>
      </c>
      <c r="D2959">
        <v>134821952</v>
      </c>
      <c r="E2959" t="s">
        <v>56</v>
      </c>
      <c r="F2959" t="s">
        <v>55</v>
      </c>
      <c r="L2959" t="s">
        <v>4341</v>
      </c>
      <c r="M2959">
        <v>1155770</v>
      </c>
      <c r="N2959">
        <v>2238</v>
      </c>
      <c r="O2959" t="s">
        <v>29</v>
      </c>
      <c r="P2959" t="s">
        <v>30</v>
      </c>
      <c r="Q2959" t="s">
        <v>213</v>
      </c>
      <c r="R2959">
        <v>6000000</v>
      </c>
      <c r="S2959">
        <v>1972</v>
      </c>
      <c r="T2959">
        <v>9.1999999999999993</v>
      </c>
      <c r="U2959">
        <v>2.9</v>
      </c>
      <c r="V2959">
        <v>128821952</v>
      </c>
      <c r="W2959" t="s">
        <v>21</v>
      </c>
    </row>
    <row r="2960" spans="1:23" x14ac:dyDescent="0.3">
      <c r="A2960" t="s">
        <v>1406</v>
      </c>
      <c r="B2960">
        <v>51</v>
      </c>
      <c r="C2960">
        <v>95</v>
      </c>
      <c r="D2960">
        <v>94900000</v>
      </c>
      <c r="E2960" t="s">
        <v>55</v>
      </c>
      <c r="F2960" t="s">
        <v>59</v>
      </c>
      <c r="G2960" t="s">
        <v>44</v>
      </c>
      <c r="L2960" t="s">
        <v>4342</v>
      </c>
      <c r="M2960">
        <v>35172</v>
      </c>
      <c r="N2960">
        <v>128</v>
      </c>
      <c r="O2960" t="s">
        <v>29</v>
      </c>
      <c r="P2960" t="s">
        <v>30</v>
      </c>
      <c r="Q2960" t="s">
        <v>213</v>
      </c>
      <c r="R2960">
        <v>4000000</v>
      </c>
      <c r="S2960">
        <v>1983</v>
      </c>
      <c r="T2960">
        <v>6.1</v>
      </c>
      <c r="U2960">
        <v>1.6</v>
      </c>
      <c r="V2960">
        <v>90900000</v>
      </c>
      <c r="W2960" t="s">
        <v>21</v>
      </c>
    </row>
    <row r="2961" spans="1:23" x14ac:dyDescent="0.3">
      <c r="A2961" t="s">
        <v>92</v>
      </c>
      <c r="B2961">
        <v>331</v>
      </c>
      <c r="C2961">
        <v>95</v>
      </c>
      <c r="D2961">
        <v>32391374</v>
      </c>
      <c r="E2961" t="s">
        <v>48</v>
      </c>
      <c r="F2961" t="s">
        <v>55</v>
      </c>
      <c r="G2961" t="s">
        <v>44</v>
      </c>
      <c r="L2961" t="s">
        <v>4343</v>
      </c>
      <c r="M2961">
        <v>376600</v>
      </c>
      <c r="N2961">
        <v>494</v>
      </c>
      <c r="O2961" t="s">
        <v>29</v>
      </c>
      <c r="P2961" t="s">
        <v>30</v>
      </c>
      <c r="Q2961" t="s">
        <v>31</v>
      </c>
      <c r="R2961">
        <v>7500000</v>
      </c>
      <c r="S2961">
        <v>2009</v>
      </c>
      <c r="T2961">
        <v>7.7</v>
      </c>
      <c r="U2961">
        <v>1.6</v>
      </c>
      <c r="V2961">
        <v>24891374</v>
      </c>
      <c r="W2961" t="s">
        <v>21</v>
      </c>
    </row>
    <row r="2962" spans="1:23" x14ac:dyDescent="0.3">
      <c r="A2962" t="s">
        <v>3852</v>
      </c>
      <c r="B2962">
        <v>83</v>
      </c>
      <c r="C2962">
        <v>121</v>
      </c>
      <c r="D2962">
        <v>40158000</v>
      </c>
      <c r="E2962" t="s">
        <v>55</v>
      </c>
      <c r="F2962" t="s">
        <v>59</v>
      </c>
      <c r="G2962" t="s">
        <v>44</v>
      </c>
      <c r="L2962" t="s">
        <v>4344</v>
      </c>
      <c r="M2962">
        <v>63931</v>
      </c>
      <c r="N2962">
        <v>241</v>
      </c>
      <c r="O2962" t="s">
        <v>29</v>
      </c>
      <c r="P2962" t="s">
        <v>91</v>
      </c>
      <c r="Q2962" t="s">
        <v>213</v>
      </c>
      <c r="R2962">
        <v>7000000</v>
      </c>
      <c r="S2962">
        <v>1993</v>
      </c>
      <c r="T2962">
        <v>7.6</v>
      </c>
      <c r="U2962">
        <v>2</v>
      </c>
      <c r="V2962">
        <v>33158000</v>
      </c>
      <c r="W2962" t="s">
        <v>21</v>
      </c>
    </row>
    <row r="2963" spans="1:23" x14ac:dyDescent="0.3">
      <c r="A2963" t="s">
        <v>445</v>
      </c>
      <c r="B2963">
        <v>324</v>
      </c>
      <c r="C2963">
        <v>110</v>
      </c>
      <c r="D2963">
        <v>113709992</v>
      </c>
      <c r="E2963" t="s">
        <v>48</v>
      </c>
      <c r="F2963" t="s">
        <v>55</v>
      </c>
      <c r="L2963" t="s">
        <v>4345</v>
      </c>
      <c r="M2963">
        <v>108843</v>
      </c>
      <c r="N2963">
        <v>281</v>
      </c>
      <c r="O2963" t="s">
        <v>29</v>
      </c>
      <c r="P2963" t="s">
        <v>30</v>
      </c>
      <c r="Q2963" t="s">
        <v>213</v>
      </c>
      <c r="R2963">
        <v>7000000</v>
      </c>
      <c r="S2963">
        <v>2012</v>
      </c>
      <c r="T2963">
        <v>6.1</v>
      </c>
      <c r="U2963">
        <v>1.8</v>
      </c>
      <c r="V2963">
        <v>106709992</v>
      </c>
      <c r="W2963" t="s">
        <v>21</v>
      </c>
    </row>
    <row r="2964" spans="1:23" x14ac:dyDescent="0.3">
      <c r="A2964" t="s">
        <v>273</v>
      </c>
      <c r="B2964">
        <v>140</v>
      </c>
      <c r="C2964">
        <v>96</v>
      </c>
      <c r="D2964">
        <v>32131483</v>
      </c>
      <c r="E2964" t="s">
        <v>57</v>
      </c>
      <c r="F2964" t="s">
        <v>60</v>
      </c>
      <c r="G2964" t="s">
        <v>35</v>
      </c>
      <c r="L2964" t="s">
        <v>4346</v>
      </c>
      <c r="M2964">
        <v>25870</v>
      </c>
      <c r="N2964">
        <v>369</v>
      </c>
      <c r="O2964" t="s">
        <v>29</v>
      </c>
      <c r="P2964" t="s">
        <v>30</v>
      </c>
      <c r="Q2964" t="s">
        <v>31</v>
      </c>
      <c r="R2964">
        <v>11000000</v>
      </c>
      <c r="S2964">
        <v>2003</v>
      </c>
      <c r="T2964">
        <v>4.9000000000000004</v>
      </c>
      <c r="U2964">
        <v>1.6</v>
      </c>
      <c r="V2964">
        <v>21131483</v>
      </c>
      <c r="W2964" t="s">
        <v>21</v>
      </c>
    </row>
    <row r="2965" spans="1:23" x14ac:dyDescent="0.3">
      <c r="A2965" t="s">
        <v>4338</v>
      </c>
      <c r="B2965">
        <v>136</v>
      </c>
      <c r="C2965">
        <v>121</v>
      </c>
      <c r="D2965">
        <v>35400000</v>
      </c>
      <c r="E2965" t="s">
        <v>24</v>
      </c>
      <c r="F2965" t="s">
        <v>25</v>
      </c>
      <c r="G2965" t="s">
        <v>35</v>
      </c>
      <c r="L2965" t="s">
        <v>4347</v>
      </c>
      <c r="M2965">
        <v>74957</v>
      </c>
      <c r="N2965">
        <v>251</v>
      </c>
      <c r="O2965" t="s">
        <v>29</v>
      </c>
      <c r="P2965" t="s">
        <v>37</v>
      </c>
      <c r="Q2965" t="s">
        <v>52</v>
      </c>
      <c r="R2965">
        <v>7000000</v>
      </c>
      <c r="S2965">
        <v>1973</v>
      </c>
      <c r="T2965">
        <v>6.8</v>
      </c>
      <c r="U2965">
        <v>2</v>
      </c>
      <c r="V2965">
        <v>28400000</v>
      </c>
      <c r="W2965" t="s">
        <v>21</v>
      </c>
    </row>
    <row r="2966" spans="1:23" x14ac:dyDescent="0.3">
      <c r="A2966" t="s">
        <v>1101</v>
      </c>
      <c r="B2966">
        <v>79</v>
      </c>
      <c r="C2966">
        <v>95</v>
      </c>
      <c r="D2966">
        <v>34099640</v>
      </c>
      <c r="E2966" t="s">
        <v>55</v>
      </c>
      <c r="F2966" t="s">
        <v>49</v>
      </c>
      <c r="G2966" t="s">
        <v>61</v>
      </c>
      <c r="L2966" t="s">
        <v>4348</v>
      </c>
      <c r="M2966">
        <v>16651</v>
      </c>
      <c r="N2966">
        <v>149</v>
      </c>
      <c r="O2966" t="s">
        <v>29</v>
      </c>
      <c r="P2966" t="s">
        <v>30</v>
      </c>
      <c r="Q2966" t="s">
        <v>52</v>
      </c>
      <c r="R2966">
        <v>5000000</v>
      </c>
      <c r="S2966">
        <v>2000</v>
      </c>
      <c r="T2966">
        <v>7</v>
      </c>
      <c r="U2966">
        <v>1.6</v>
      </c>
      <c r="V2966">
        <v>29099640</v>
      </c>
      <c r="W2966" t="s">
        <v>21</v>
      </c>
    </row>
    <row r="2967" spans="1:23" x14ac:dyDescent="0.3">
      <c r="A2967" t="s">
        <v>4012</v>
      </c>
      <c r="B2967">
        <v>52</v>
      </c>
      <c r="C2967">
        <v>112</v>
      </c>
      <c r="D2967">
        <v>37295394</v>
      </c>
      <c r="E2967" t="s">
        <v>48</v>
      </c>
      <c r="F2967" t="s">
        <v>55</v>
      </c>
      <c r="L2967" t="s">
        <v>4349</v>
      </c>
      <c r="M2967">
        <v>7973</v>
      </c>
      <c r="N2967">
        <v>59</v>
      </c>
      <c r="O2967" t="s">
        <v>29</v>
      </c>
      <c r="P2967" t="s">
        <v>30</v>
      </c>
      <c r="Q2967" t="s">
        <v>31</v>
      </c>
      <c r="R2967">
        <v>6600000</v>
      </c>
      <c r="S2967">
        <v>2011</v>
      </c>
      <c r="T2967">
        <v>5.7</v>
      </c>
      <c r="U2967">
        <v>1.9</v>
      </c>
      <c r="V2967">
        <v>30695394</v>
      </c>
      <c r="W2967" t="s">
        <v>21</v>
      </c>
    </row>
    <row r="2968" spans="1:23" x14ac:dyDescent="0.3">
      <c r="A2968" t="s">
        <v>923</v>
      </c>
      <c r="B2968">
        <v>351</v>
      </c>
      <c r="C2968">
        <v>93</v>
      </c>
      <c r="D2968">
        <v>31501218</v>
      </c>
      <c r="E2968" t="s">
        <v>242</v>
      </c>
      <c r="F2968" t="s">
        <v>55</v>
      </c>
      <c r="G2968" t="s">
        <v>54</v>
      </c>
      <c r="L2968" t="s">
        <v>4350</v>
      </c>
      <c r="M2968">
        <v>84070</v>
      </c>
      <c r="N2968">
        <v>526</v>
      </c>
      <c r="O2968" t="s">
        <v>29</v>
      </c>
      <c r="P2968" t="s">
        <v>30</v>
      </c>
      <c r="Q2968" t="s">
        <v>52</v>
      </c>
      <c r="R2968">
        <v>7500000</v>
      </c>
      <c r="S2968">
        <v>2005</v>
      </c>
      <c r="T2968">
        <v>7.5</v>
      </c>
      <c r="U2968">
        <v>1.6</v>
      </c>
      <c r="V2968">
        <v>24001218</v>
      </c>
      <c r="W2968" t="s">
        <v>21</v>
      </c>
    </row>
    <row r="2969" spans="1:23" x14ac:dyDescent="0.3">
      <c r="A2969" t="s">
        <v>1388</v>
      </c>
      <c r="B2969">
        <v>271</v>
      </c>
      <c r="C2969">
        <v>110</v>
      </c>
      <c r="D2969">
        <v>28747570</v>
      </c>
      <c r="E2969" t="s">
        <v>242</v>
      </c>
      <c r="F2969" t="s">
        <v>56</v>
      </c>
      <c r="G2969" t="s">
        <v>55</v>
      </c>
      <c r="L2969" t="s">
        <v>4351</v>
      </c>
      <c r="M2969">
        <v>100571</v>
      </c>
      <c r="N2969">
        <v>416</v>
      </c>
      <c r="O2969" t="s">
        <v>29</v>
      </c>
      <c r="P2969" t="s">
        <v>115</v>
      </c>
      <c r="Q2969" t="s">
        <v>213</v>
      </c>
      <c r="R2969">
        <v>7000000</v>
      </c>
      <c r="S2969">
        <v>2005</v>
      </c>
      <c r="T2969">
        <v>7.4</v>
      </c>
      <c r="U2969">
        <v>1.8</v>
      </c>
      <c r="V2969">
        <v>21747570</v>
      </c>
      <c r="W2969" t="s">
        <v>21</v>
      </c>
    </row>
    <row r="2970" spans="1:23" x14ac:dyDescent="0.3">
      <c r="A2970" t="s">
        <v>1325</v>
      </c>
      <c r="B2970">
        <v>93</v>
      </c>
      <c r="C2970">
        <v>104</v>
      </c>
      <c r="D2970">
        <v>25625110</v>
      </c>
      <c r="E2970" t="s">
        <v>24</v>
      </c>
      <c r="F2970" t="s">
        <v>56</v>
      </c>
      <c r="G2970" t="s">
        <v>35</v>
      </c>
      <c r="L2970" t="s">
        <v>4352</v>
      </c>
      <c r="M2970">
        <v>138707</v>
      </c>
      <c r="N2970">
        <v>202</v>
      </c>
      <c r="O2970" t="s">
        <v>29</v>
      </c>
      <c r="P2970" t="s">
        <v>30</v>
      </c>
      <c r="Q2970" t="s">
        <v>213</v>
      </c>
      <c r="R2970">
        <v>7000000</v>
      </c>
      <c r="S2970">
        <v>1995</v>
      </c>
      <c r="T2970">
        <v>7.2</v>
      </c>
      <c r="U2970">
        <v>1.7</v>
      </c>
      <c r="V2970">
        <v>18625110</v>
      </c>
      <c r="W2970" t="s">
        <v>21</v>
      </c>
    </row>
    <row r="2971" spans="1:23" x14ac:dyDescent="0.3">
      <c r="A2971" t="s">
        <v>4353</v>
      </c>
      <c r="B2971">
        <v>112</v>
      </c>
      <c r="C2971">
        <v>119</v>
      </c>
      <c r="D2971">
        <v>25000000</v>
      </c>
      <c r="E2971" t="s">
        <v>24</v>
      </c>
      <c r="F2971" t="s">
        <v>25</v>
      </c>
      <c r="G2971" t="s">
        <v>27</v>
      </c>
      <c r="L2971" t="s">
        <v>4354</v>
      </c>
      <c r="M2971">
        <v>39847</v>
      </c>
      <c r="N2971">
        <v>242</v>
      </c>
      <c r="O2971" t="s">
        <v>29</v>
      </c>
      <c r="P2971" t="s">
        <v>30</v>
      </c>
      <c r="Q2971" t="s">
        <v>52</v>
      </c>
      <c r="R2971">
        <v>9000000</v>
      </c>
      <c r="S2971">
        <v>1976</v>
      </c>
      <c r="T2971">
        <v>6.8</v>
      </c>
      <c r="U2971">
        <v>2</v>
      </c>
      <c r="V2971">
        <v>16000000</v>
      </c>
      <c r="W2971" t="s">
        <v>21</v>
      </c>
    </row>
    <row r="2972" spans="1:23" x14ac:dyDescent="0.3">
      <c r="A2972" t="s">
        <v>4338</v>
      </c>
      <c r="B2972">
        <v>118</v>
      </c>
      <c r="C2972">
        <v>125</v>
      </c>
      <c r="D2972">
        <v>21000000</v>
      </c>
      <c r="E2972" t="s">
        <v>24</v>
      </c>
      <c r="F2972" t="s">
        <v>25</v>
      </c>
      <c r="G2972" t="s">
        <v>35</v>
      </c>
      <c r="L2972" t="s">
        <v>4355</v>
      </c>
      <c r="M2972">
        <v>73950</v>
      </c>
      <c r="N2972">
        <v>258</v>
      </c>
      <c r="O2972" t="s">
        <v>29</v>
      </c>
      <c r="P2972" t="s">
        <v>37</v>
      </c>
      <c r="Q2972" t="s">
        <v>52</v>
      </c>
      <c r="R2972">
        <v>13000000</v>
      </c>
      <c r="S2972">
        <v>1974</v>
      </c>
      <c r="T2972">
        <v>6.8</v>
      </c>
      <c r="U2972">
        <v>2.1</v>
      </c>
      <c r="V2972">
        <v>8000000</v>
      </c>
      <c r="W2972" t="s">
        <v>21</v>
      </c>
    </row>
    <row r="2973" spans="1:23" x14ac:dyDescent="0.3">
      <c r="A2973" t="s">
        <v>2684</v>
      </c>
      <c r="B2973">
        <v>35</v>
      </c>
      <c r="C2973">
        <v>96</v>
      </c>
      <c r="D2973">
        <v>20257000</v>
      </c>
      <c r="E2973" t="s">
        <v>24</v>
      </c>
      <c r="F2973" t="s">
        <v>48</v>
      </c>
      <c r="G2973" t="s">
        <v>56</v>
      </c>
      <c r="H2973" t="s">
        <v>35</v>
      </c>
      <c r="L2973" t="s">
        <v>4356</v>
      </c>
      <c r="M2973">
        <v>7569</v>
      </c>
      <c r="N2973">
        <v>65</v>
      </c>
      <c r="O2973" t="s">
        <v>29</v>
      </c>
      <c r="P2973" t="s">
        <v>30</v>
      </c>
      <c r="Q2973" t="s">
        <v>213</v>
      </c>
      <c r="R2973">
        <v>7000000</v>
      </c>
      <c r="S2973">
        <v>1988</v>
      </c>
      <c r="T2973">
        <v>5.2</v>
      </c>
      <c r="U2973">
        <v>1.6</v>
      </c>
      <c r="V2973">
        <v>13257000</v>
      </c>
      <c r="W2973" t="s">
        <v>21</v>
      </c>
    </row>
    <row r="2974" spans="1:23" x14ac:dyDescent="0.3">
      <c r="A2974" t="s">
        <v>2132</v>
      </c>
      <c r="B2974">
        <v>342</v>
      </c>
      <c r="C2974">
        <v>100</v>
      </c>
      <c r="D2974">
        <v>26005908</v>
      </c>
      <c r="E2974" t="s">
        <v>25</v>
      </c>
      <c r="F2974" t="s">
        <v>57</v>
      </c>
      <c r="G2974" t="s">
        <v>35</v>
      </c>
      <c r="L2974" t="s">
        <v>4357</v>
      </c>
      <c r="M2974">
        <v>154938</v>
      </c>
      <c r="N2974">
        <v>1100</v>
      </c>
      <c r="O2974" t="s">
        <v>29</v>
      </c>
      <c r="P2974" t="s">
        <v>37</v>
      </c>
      <c r="Q2974" t="s">
        <v>213</v>
      </c>
      <c r="R2974">
        <v>3500000</v>
      </c>
      <c r="S2974">
        <v>2005</v>
      </c>
      <c r="T2974">
        <v>7.2</v>
      </c>
      <c r="U2974">
        <v>1.7</v>
      </c>
      <c r="V2974">
        <v>22505908</v>
      </c>
      <c r="W2974" t="s">
        <v>21</v>
      </c>
    </row>
    <row r="2975" spans="1:23" x14ac:dyDescent="0.3">
      <c r="A2975" t="s">
        <v>4358</v>
      </c>
      <c r="B2975">
        <v>137</v>
      </c>
      <c r="C2975">
        <v>89</v>
      </c>
      <c r="D2975">
        <v>15818967</v>
      </c>
      <c r="E2975" t="s">
        <v>57</v>
      </c>
      <c r="F2975" t="s">
        <v>60</v>
      </c>
      <c r="L2975" t="s">
        <v>4359</v>
      </c>
      <c r="M2975">
        <v>13913</v>
      </c>
      <c r="N2975">
        <v>120</v>
      </c>
      <c r="O2975" t="s">
        <v>29</v>
      </c>
      <c r="P2975" t="s">
        <v>30</v>
      </c>
      <c r="Q2975" t="s">
        <v>213</v>
      </c>
      <c r="R2975">
        <v>7000000</v>
      </c>
      <c r="S2975">
        <v>2014</v>
      </c>
      <c r="T2975">
        <v>4</v>
      </c>
      <c r="U2975">
        <v>1.5</v>
      </c>
      <c r="V2975">
        <v>8818967</v>
      </c>
      <c r="W2975" t="s">
        <v>21</v>
      </c>
    </row>
    <row r="2976" spans="1:23" x14ac:dyDescent="0.3">
      <c r="A2976" t="s">
        <v>1134</v>
      </c>
      <c r="B2976">
        <v>50</v>
      </c>
      <c r="C2976">
        <v>92</v>
      </c>
      <c r="D2976">
        <v>14891000</v>
      </c>
      <c r="E2976" t="s">
        <v>48</v>
      </c>
      <c r="L2976" t="s">
        <v>4360</v>
      </c>
      <c r="M2976">
        <v>15088</v>
      </c>
      <c r="N2976">
        <v>105</v>
      </c>
      <c r="O2976" t="s">
        <v>29</v>
      </c>
      <c r="P2976" t="s">
        <v>30</v>
      </c>
      <c r="Q2976" t="s">
        <v>213</v>
      </c>
      <c r="R2976">
        <v>7000000</v>
      </c>
      <c r="S2976">
        <v>1996</v>
      </c>
      <c r="T2976">
        <v>6.8</v>
      </c>
      <c r="U2976">
        <v>1.5</v>
      </c>
      <c r="V2976">
        <v>7891000</v>
      </c>
      <c r="W2976" t="s">
        <v>21</v>
      </c>
    </row>
    <row r="2977" spans="1:23" x14ac:dyDescent="0.3">
      <c r="A2977" t="s">
        <v>3436</v>
      </c>
      <c r="B2977">
        <v>261</v>
      </c>
      <c r="C2977">
        <v>109</v>
      </c>
      <c r="D2977">
        <v>16901126</v>
      </c>
      <c r="E2977" t="s">
        <v>56</v>
      </c>
      <c r="F2977" t="s">
        <v>57</v>
      </c>
      <c r="L2977" t="s">
        <v>4361</v>
      </c>
      <c r="M2977">
        <v>76267</v>
      </c>
      <c r="N2977">
        <v>687</v>
      </c>
      <c r="O2977" t="s">
        <v>29</v>
      </c>
      <c r="P2977" t="s">
        <v>30</v>
      </c>
      <c r="Q2977" t="s">
        <v>213</v>
      </c>
      <c r="R2977">
        <v>7000000</v>
      </c>
      <c r="S2977">
        <v>2005</v>
      </c>
      <c r="T2977">
        <v>6.9</v>
      </c>
      <c r="U2977">
        <v>1.8</v>
      </c>
      <c r="V2977">
        <v>9901126</v>
      </c>
      <c r="W2977" t="s">
        <v>21</v>
      </c>
    </row>
    <row r="2978" spans="1:23" x14ac:dyDescent="0.3">
      <c r="A2978" t="s">
        <v>3616</v>
      </c>
      <c r="B2978">
        <v>180</v>
      </c>
      <c r="C2978">
        <v>103</v>
      </c>
      <c r="D2978">
        <v>17474107</v>
      </c>
      <c r="E2978" t="s">
        <v>48</v>
      </c>
      <c r="F2978" t="s">
        <v>56</v>
      </c>
      <c r="G2978" t="s">
        <v>55</v>
      </c>
      <c r="L2978" t="s">
        <v>4362</v>
      </c>
      <c r="M2978">
        <v>56605</v>
      </c>
      <c r="N2978">
        <v>89</v>
      </c>
      <c r="O2978" t="s">
        <v>29</v>
      </c>
      <c r="P2978" t="s">
        <v>30</v>
      </c>
      <c r="Q2978" t="s">
        <v>213</v>
      </c>
      <c r="R2978">
        <v>7000000</v>
      </c>
      <c r="S2978">
        <v>2015</v>
      </c>
      <c r="T2978">
        <v>7.3</v>
      </c>
      <c r="U2978">
        <v>1.7</v>
      </c>
      <c r="V2978">
        <v>10474107</v>
      </c>
      <c r="W2978" t="s">
        <v>21</v>
      </c>
    </row>
    <row r="2979" spans="1:23" x14ac:dyDescent="0.3">
      <c r="A2979" t="s">
        <v>2032</v>
      </c>
      <c r="B2979">
        <v>28</v>
      </c>
      <c r="C2979">
        <v>95</v>
      </c>
      <c r="D2979">
        <v>14003141</v>
      </c>
      <c r="E2979" t="s">
        <v>56</v>
      </c>
      <c r="F2979" t="s">
        <v>55</v>
      </c>
      <c r="G2979" t="s">
        <v>35</v>
      </c>
      <c r="L2979" t="s">
        <v>4363</v>
      </c>
      <c r="M2979">
        <v>4598</v>
      </c>
      <c r="N2979">
        <v>29</v>
      </c>
      <c r="O2979" t="s">
        <v>29</v>
      </c>
      <c r="P2979" t="s">
        <v>30</v>
      </c>
      <c r="Q2979" t="s">
        <v>213</v>
      </c>
      <c r="R2979">
        <v>7000000</v>
      </c>
      <c r="S2979">
        <v>1999</v>
      </c>
      <c r="T2979">
        <v>6.1</v>
      </c>
      <c r="U2979">
        <v>1.6</v>
      </c>
      <c r="V2979">
        <v>7003141</v>
      </c>
      <c r="W2979" t="s">
        <v>21</v>
      </c>
    </row>
    <row r="2980" spans="1:23" x14ac:dyDescent="0.3">
      <c r="A2980" t="s">
        <v>3436</v>
      </c>
      <c r="B2980">
        <v>202</v>
      </c>
      <c r="C2980">
        <v>105</v>
      </c>
      <c r="D2980">
        <v>12583510</v>
      </c>
      <c r="E2980" t="s">
        <v>57</v>
      </c>
      <c r="L2980" t="s">
        <v>4364</v>
      </c>
      <c r="M2980">
        <v>60709</v>
      </c>
      <c r="N2980">
        <v>922</v>
      </c>
      <c r="O2980" t="s">
        <v>29</v>
      </c>
      <c r="P2980" t="s">
        <v>30</v>
      </c>
      <c r="Q2980" t="s">
        <v>213</v>
      </c>
      <c r="R2980">
        <v>7000000</v>
      </c>
      <c r="S2980">
        <v>2003</v>
      </c>
      <c r="T2980">
        <v>6</v>
      </c>
      <c r="U2980">
        <v>1.8</v>
      </c>
      <c r="V2980">
        <v>5583510</v>
      </c>
      <c r="W2980" t="s">
        <v>21</v>
      </c>
    </row>
    <row r="2981" spans="1:23" x14ac:dyDescent="0.3">
      <c r="A2981" t="s">
        <v>1929</v>
      </c>
      <c r="B2981">
        <v>341</v>
      </c>
      <c r="C2981">
        <v>106</v>
      </c>
      <c r="D2981">
        <v>9190525</v>
      </c>
      <c r="E2981" t="s">
        <v>48</v>
      </c>
      <c r="F2981" t="s">
        <v>55</v>
      </c>
      <c r="L2981" t="s">
        <v>4365</v>
      </c>
      <c r="M2981">
        <v>102125</v>
      </c>
      <c r="N2981">
        <v>324</v>
      </c>
      <c r="O2981" t="s">
        <v>29</v>
      </c>
      <c r="P2981" t="s">
        <v>30</v>
      </c>
      <c r="Q2981" t="s">
        <v>213</v>
      </c>
      <c r="R2981">
        <v>7000000</v>
      </c>
      <c r="S2981">
        <v>2009</v>
      </c>
      <c r="T2981">
        <v>7</v>
      </c>
      <c r="U2981">
        <v>1.8</v>
      </c>
      <c r="V2981">
        <v>2190525</v>
      </c>
      <c r="W2981" t="s">
        <v>21</v>
      </c>
    </row>
    <row r="2982" spans="1:23" x14ac:dyDescent="0.3">
      <c r="A2982" t="s">
        <v>4366</v>
      </c>
      <c r="B2982">
        <v>160</v>
      </c>
      <c r="C2982">
        <v>100</v>
      </c>
      <c r="D2982">
        <v>9176553</v>
      </c>
      <c r="E2982" t="s">
        <v>55</v>
      </c>
      <c r="F2982" t="s">
        <v>60</v>
      </c>
      <c r="L2982" t="s">
        <v>4367</v>
      </c>
      <c r="M2982">
        <v>19147</v>
      </c>
      <c r="N2982">
        <v>97</v>
      </c>
      <c r="O2982" t="s">
        <v>29</v>
      </c>
      <c r="P2982" t="s">
        <v>30</v>
      </c>
      <c r="Q2982" t="s">
        <v>31</v>
      </c>
      <c r="R2982">
        <v>7500000</v>
      </c>
      <c r="S2982">
        <v>2009</v>
      </c>
      <c r="T2982">
        <v>7.1</v>
      </c>
      <c r="U2982">
        <v>1.7</v>
      </c>
      <c r="V2982">
        <v>1676553</v>
      </c>
      <c r="W2982" t="s">
        <v>21</v>
      </c>
    </row>
    <row r="2983" spans="1:23" x14ac:dyDescent="0.3">
      <c r="A2983" t="s">
        <v>1916</v>
      </c>
      <c r="B2983">
        <v>31</v>
      </c>
      <c r="C2983">
        <v>103</v>
      </c>
      <c r="D2983">
        <v>9094451</v>
      </c>
      <c r="E2983" t="s">
        <v>24</v>
      </c>
      <c r="F2983" t="s">
        <v>26</v>
      </c>
      <c r="G2983" t="s">
        <v>57</v>
      </c>
      <c r="H2983" t="s">
        <v>35</v>
      </c>
      <c r="L2983" t="s">
        <v>4368</v>
      </c>
      <c r="M2983">
        <v>11668</v>
      </c>
      <c r="N2983">
        <v>79</v>
      </c>
      <c r="O2983" t="s">
        <v>29</v>
      </c>
      <c r="P2983" t="s">
        <v>30</v>
      </c>
      <c r="Q2983" t="s">
        <v>213</v>
      </c>
      <c r="R2983">
        <v>7000000</v>
      </c>
      <c r="S2983">
        <v>1989</v>
      </c>
      <c r="T2983">
        <v>6.2</v>
      </c>
      <c r="U2983">
        <v>1.7</v>
      </c>
      <c r="V2983">
        <v>2094451</v>
      </c>
      <c r="W2983" t="s">
        <v>21</v>
      </c>
    </row>
    <row r="2984" spans="1:23" x14ac:dyDescent="0.3">
      <c r="A2984" t="s">
        <v>4369</v>
      </c>
      <c r="B2984">
        <v>281</v>
      </c>
      <c r="C2984">
        <v>99</v>
      </c>
      <c r="D2984">
        <v>9166863</v>
      </c>
      <c r="E2984" t="s">
        <v>55</v>
      </c>
      <c r="F2984" t="s">
        <v>44</v>
      </c>
      <c r="L2984" t="s">
        <v>4370</v>
      </c>
      <c r="M2984">
        <v>83182</v>
      </c>
      <c r="N2984">
        <v>247</v>
      </c>
      <c r="O2984" t="s">
        <v>29</v>
      </c>
      <c r="P2984" t="s">
        <v>30</v>
      </c>
      <c r="Q2984" t="s">
        <v>213</v>
      </c>
      <c r="R2984">
        <v>7000000</v>
      </c>
      <c r="S2984">
        <v>2009</v>
      </c>
      <c r="T2984">
        <v>7.6</v>
      </c>
      <c r="U2984">
        <v>1.6</v>
      </c>
      <c r="V2984">
        <v>2166863</v>
      </c>
      <c r="W2984" t="s">
        <v>21</v>
      </c>
    </row>
    <row r="2985" spans="1:23" x14ac:dyDescent="0.3">
      <c r="A2985" t="s">
        <v>172</v>
      </c>
      <c r="B2985">
        <v>114</v>
      </c>
      <c r="C2985">
        <v>164</v>
      </c>
      <c r="D2985">
        <v>8373585</v>
      </c>
      <c r="E2985" t="s">
        <v>55</v>
      </c>
      <c r="L2985" t="s">
        <v>4371</v>
      </c>
      <c r="M2985">
        <v>39680</v>
      </c>
      <c r="N2985">
        <v>308</v>
      </c>
      <c r="O2985" t="s">
        <v>29</v>
      </c>
      <c r="P2985" t="s">
        <v>30</v>
      </c>
      <c r="Q2985" t="s">
        <v>213</v>
      </c>
      <c r="R2985">
        <v>7000000</v>
      </c>
      <c r="S2985">
        <v>1988</v>
      </c>
      <c r="T2985">
        <v>7.6</v>
      </c>
      <c r="U2985">
        <v>2.7</v>
      </c>
      <c r="V2985">
        <v>1373585</v>
      </c>
      <c r="W2985" t="s">
        <v>21</v>
      </c>
    </row>
    <row r="2986" spans="1:23" x14ac:dyDescent="0.3">
      <c r="A2986" t="s">
        <v>4289</v>
      </c>
      <c r="B2986">
        <v>72</v>
      </c>
      <c r="C2986">
        <v>96</v>
      </c>
      <c r="D2986">
        <v>7292175</v>
      </c>
      <c r="E2986" t="s">
        <v>48</v>
      </c>
      <c r="F2986" t="s">
        <v>55</v>
      </c>
      <c r="G2986" t="s">
        <v>44</v>
      </c>
      <c r="L2986" t="s">
        <v>4372</v>
      </c>
      <c r="M2986">
        <v>7736</v>
      </c>
      <c r="N2986">
        <v>100</v>
      </c>
      <c r="O2986" t="s">
        <v>29</v>
      </c>
      <c r="P2986" t="s">
        <v>30</v>
      </c>
      <c r="Q2986" t="s">
        <v>213</v>
      </c>
      <c r="R2986">
        <v>7000000</v>
      </c>
      <c r="S2986">
        <v>1999</v>
      </c>
      <c r="T2986">
        <v>6.4</v>
      </c>
      <c r="U2986">
        <v>1.6</v>
      </c>
      <c r="V2986">
        <v>292175</v>
      </c>
      <c r="W2986" t="s">
        <v>21</v>
      </c>
    </row>
    <row r="2987" spans="1:23" x14ac:dyDescent="0.3">
      <c r="A2987" t="s">
        <v>4373</v>
      </c>
      <c r="B2987">
        <v>119</v>
      </c>
      <c r="C2987">
        <v>122</v>
      </c>
      <c r="D2987">
        <v>6601079</v>
      </c>
      <c r="E2987" t="s">
        <v>48</v>
      </c>
      <c r="F2987" t="s">
        <v>55</v>
      </c>
      <c r="G2987" t="s">
        <v>50</v>
      </c>
      <c r="H2987" t="s">
        <v>44</v>
      </c>
      <c r="L2987" t="s">
        <v>4374</v>
      </c>
      <c r="M2987">
        <v>17436</v>
      </c>
      <c r="N2987">
        <v>276</v>
      </c>
      <c r="O2987" t="s">
        <v>29</v>
      </c>
      <c r="P2987" t="s">
        <v>37</v>
      </c>
      <c r="Q2987" t="s">
        <v>31</v>
      </c>
      <c r="R2987">
        <v>7000000</v>
      </c>
      <c r="S2987">
        <v>2004</v>
      </c>
      <c r="T2987">
        <v>6.2</v>
      </c>
      <c r="U2987">
        <v>2</v>
      </c>
      <c r="V2987">
        <v>-398921</v>
      </c>
      <c r="W2987" t="s">
        <v>38</v>
      </c>
    </row>
    <row r="2988" spans="1:23" x14ac:dyDescent="0.3">
      <c r="A2988" t="s">
        <v>361</v>
      </c>
      <c r="B2988">
        <v>74</v>
      </c>
      <c r="C2988">
        <v>94</v>
      </c>
      <c r="D2988">
        <v>6165429</v>
      </c>
      <c r="E2988" t="s">
        <v>25</v>
      </c>
      <c r="F2988" t="s">
        <v>242</v>
      </c>
      <c r="G2988" t="s">
        <v>55</v>
      </c>
      <c r="H2988" t="s">
        <v>54</v>
      </c>
      <c r="L2988" t="s">
        <v>4375</v>
      </c>
      <c r="M2988">
        <v>23486</v>
      </c>
      <c r="N2988">
        <v>249</v>
      </c>
      <c r="O2988" t="s">
        <v>623</v>
      </c>
      <c r="P2988" t="s">
        <v>143</v>
      </c>
      <c r="Q2988" t="s">
        <v>52</v>
      </c>
      <c r="R2988">
        <v>6000000</v>
      </c>
      <c r="S2988">
        <v>2002</v>
      </c>
      <c r="T2988">
        <v>7.5</v>
      </c>
      <c r="U2988">
        <v>1.6</v>
      </c>
      <c r="V2988">
        <v>165429</v>
      </c>
      <c r="W2988" t="s">
        <v>21</v>
      </c>
    </row>
    <row r="2989" spans="1:23" x14ac:dyDescent="0.3">
      <c r="A2989" t="s">
        <v>2641</v>
      </c>
      <c r="B2989">
        <v>25</v>
      </c>
      <c r="C2989">
        <v>93</v>
      </c>
      <c r="D2989">
        <v>5694308</v>
      </c>
      <c r="E2989" t="s">
        <v>48</v>
      </c>
      <c r="F2989" t="s">
        <v>61</v>
      </c>
      <c r="L2989" t="s">
        <v>4376</v>
      </c>
      <c r="M2989">
        <v>13815</v>
      </c>
      <c r="N2989">
        <v>46</v>
      </c>
      <c r="O2989" t="s">
        <v>29</v>
      </c>
      <c r="P2989" t="s">
        <v>30</v>
      </c>
      <c r="Q2989" t="s">
        <v>31</v>
      </c>
      <c r="R2989">
        <v>7000000</v>
      </c>
      <c r="S2989">
        <v>2007</v>
      </c>
      <c r="T2989">
        <v>2</v>
      </c>
      <c r="U2989">
        <v>1.6</v>
      </c>
      <c r="V2989">
        <v>-1305692</v>
      </c>
      <c r="W2989" t="s">
        <v>38</v>
      </c>
    </row>
    <row r="2990" spans="1:23" x14ac:dyDescent="0.3">
      <c r="A2990" t="s">
        <v>4377</v>
      </c>
      <c r="B2990">
        <v>39</v>
      </c>
      <c r="C2990">
        <v>96</v>
      </c>
      <c r="D2990">
        <v>5430822</v>
      </c>
      <c r="E2990" t="s">
        <v>24</v>
      </c>
      <c r="F2990" t="s">
        <v>56</v>
      </c>
      <c r="G2990" t="s">
        <v>57</v>
      </c>
      <c r="H2990" t="s">
        <v>27</v>
      </c>
      <c r="I2990" t="s">
        <v>35</v>
      </c>
      <c r="L2990" t="s">
        <v>4378</v>
      </c>
      <c r="M2990">
        <v>8391</v>
      </c>
      <c r="N2990">
        <v>75</v>
      </c>
      <c r="O2990" t="s">
        <v>29</v>
      </c>
      <c r="P2990" t="s">
        <v>37</v>
      </c>
      <c r="Q2990" t="s">
        <v>213</v>
      </c>
      <c r="R2990">
        <v>7000000</v>
      </c>
      <c r="S2990">
        <v>1992</v>
      </c>
      <c r="T2990">
        <v>6.2</v>
      </c>
      <c r="U2990">
        <v>1.6</v>
      </c>
      <c r="V2990">
        <v>-1569178</v>
      </c>
      <c r="W2990" t="s">
        <v>38</v>
      </c>
    </row>
    <row r="2991" spans="1:23" x14ac:dyDescent="0.3">
      <c r="A2991" t="s">
        <v>4379</v>
      </c>
      <c r="B2991">
        <v>27</v>
      </c>
      <c r="C2991">
        <v>113</v>
      </c>
      <c r="D2991">
        <v>4720371</v>
      </c>
      <c r="E2991" t="s">
        <v>25</v>
      </c>
      <c r="F2991" t="s">
        <v>242</v>
      </c>
      <c r="G2991" t="s">
        <v>55</v>
      </c>
      <c r="L2991" t="s">
        <v>4380</v>
      </c>
      <c r="M2991">
        <v>3203</v>
      </c>
      <c r="N2991">
        <v>85</v>
      </c>
      <c r="O2991" t="s">
        <v>29</v>
      </c>
      <c r="P2991" t="s">
        <v>30</v>
      </c>
      <c r="Q2991" t="s">
        <v>52</v>
      </c>
      <c r="R2991">
        <v>7000000</v>
      </c>
      <c r="S2991">
        <v>2001</v>
      </c>
      <c r="T2991">
        <v>6.5</v>
      </c>
      <c r="U2991">
        <v>1.9</v>
      </c>
      <c r="V2991">
        <v>-2279629</v>
      </c>
      <c r="W2991" t="s">
        <v>38</v>
      </c>
    </row>
    <row r="2992" spans="1:23" x14ac:dyDescent="0.3">
      <c r="A2992" t="s">
        <v>548</v>
      </c>
      <c r="B2992">
        <v>158</v>
      </c>
      <c r="C2992">
        <v>99</v>
      </c>
      <c r="D2992">
        <v>2344847</v>
      </c>
      <c r="E2992" t="s">
        <v>55</v>
      </c>
      <c r="F2992" t="s">
        <v>61</v>
      </c>
      <c r="L2992" t="s">
        <v>4381</v>
      </c>
      <c r="M2992">
        <v>18561</v>
      </c>
      <c r="N2992">
        <v>119</v>
      </c>
      <c r="O2992" t="s">
        <v>29</v>
      </c>
      <c r="P2992" t="s">
        <v>30</v>
      </c>
      <c r="Q2992" t="s">
        <v>213</v>
      </c>
      <c r="R2992">
        <v>7000000</v>
      </c>
      <c r="S2992">
        <v>2008</v>
      </c>
      <c r="T2992">
        <v>6.8</v>
      </c>
      <c r="U2992">
        <v>1.6</v>
      </c>
      <c r="V2992">
        <v>-4655153</v>
      </c>
      <c r="W2992" t="s">
        <v>38</v>
      </c>
    </row>
    <row r="2993" spans="1:23" x14ac:dyDescent="0.3">
      <c r="A2993" t="s">
        <v>4079</v>
      </c>
      <c r="B2993">
        <v>223</v>
      </c>
      <c r="C2993">
        <v>91</v>
      </c>
      <c r="D2993">
        <v>7455447</v>
      </c>
      <c r="E2993" t="s">
        <v>48</v>
      </c>
      <c r="F2993" t="s">
        <v>55</v>
      </c>
      <c r="G2993" t="s">
        <v>44</v>
      </c>
      <c r="L2993" t="s">
        <v>4382</v>
      </c>
      <c r="M2993">
        <v>29967</v>
      </c>
      <c r="N2993">
        <v>126</v>
      </c>
      <c r="O2993" t="s">
        <v>29</v>
      </c>
      <c r="P2993" t="s">
        <v>30</v>
      </c>
      <c r="Q2993" t="s">
        <v>213</v>
      </c>
      <c r="R2993">
        <v>7000000</v>
      </c>
      <c r="S2993">
        <v>2010</v>
      </c>
      <c r="T2993">
        <v>6.3</v>
      </c>
      <c r="U2993">
        <v>1.5</v>
      </c>
      <c r="V2993">
        <v>455447</v>
      </c>
      <c r="W2993" t="s">
        <v>21</v>
      </c>
    </row>
    <row r="2994" spans="1:23" x14ac:dyDescent="0.3">
      <c r="A2994" t="s">
        <v>4383</v>
      </c>
      <c r="B2994">
        <v>25</v>
      </c>
      <c r="C2994">
        <v>100</v>
      </c>
      <c r="D2994">
        <v>2148212</v>
      </c>
      <c r="E2994" t="s">
        <v>55</v>
      </c>
      <c r="F2994" t="s">
        <v>49</v>
      </c>
      <c r="L2994" t="s">
        <v>4384</v>
      </c>
      <c r="M2994">
        <v>781</v>
      </c>
      <c r="N2994">
        <v>20</v>
      </c>
      <c r="O2994" t="s">
        <v>29</v>
      </c>
      <c r="P2994" t="s">
        <v>30</v>
      </c>
      <c r="Q2994" t="s">
        <v>52</v>
      </c>
      <c r="R2994">
        <v>7000000</v>
      </c>
      <c r="S2994">
        <v>1999</v>
      </c>
      <c r="T2994">
        <v>6.3</v>
      </c>
      <c r="U2994">
        <v>1.7</v>
      </c>
      <c r="V2994">
        <v>-4851788</v>
      </c>
      <c r="W2994" t="s">
        <v>38</v>
      </c>
    </row>
    <row r="2995" spans="1:23" x14ac:dyDescent="0.3">
      <c r="A2995" t="s">
        <v>4385</v>
      </c>
      <c r="B2995">
        <v>97</v>
      </c>
      <c r="C2995">
        <v>105</v>
      </c>
      <c r="D2995">
        <v>2062066</v>
      </c>
      <c r="E2995" t="s">
        <v>242</v>
      </c>
      <c r="F2995" t="s">
        <v>56</v>
      </c>
      <c r="G2995" t="s">
        <v>55</v>
      </c>
      <c r="L2995" t="s">
        <v>4386</v>
      </c>
      <c r="M2995">
        <v>11387</v>
      </c>
      <c r="N2995">
        <v>147</v>
      </c>
      <c r="O2995" t="s">
        <v>29</v>
      </c>
      <c r="P2995" t="s">
        <v>30</v>
      </c>
      <c r="Q2995" t="s">
        <v>213</v>
      </c>
      <c r="R2995">
        <v>7000000</v>
      </c>
      <c r="S2995">
        <v>2002</v>
      </c>
      <c r="T2995">
        <v>6.6</v>
      </c>
      <c r="U2995">
        <v>1.8</v>
      </c>
      <c r="V2995">
        <v>-4937934</v>
      </c>
      <c r="W2995" t="s">
        <v>38</v>
      </c>
    </row>
    <row r="2996" spans="1:23" x14ac:dyDescent="0.3">
      <c r="A2996" t="s">
        <v>3765</v>
      </c>
      <c r="B2996">
        <v>117</v>
      </c>
      <c r="C2996">
        <v>99</v>
      </c>
      <c r="D2996">
        <v>1654367</v>
      </c>
      <c r="E2996" t="s">
        <v>242</v>
      </c>
      <c r="F2996" t="s">
        <v>55</v>
      </c>
      <c r="L2996" t="s">
        <v>4387</v>
      </c>
      <c r="M2996">
        <v>18355</v>
      </c>
      <c r="N2996">
        <v>106</v>
      </c>
      <c r="O2996" t="s">
        <v>29</v>
      </c>
      <c r="P2996" t="s">
        <v>30</v>
      </c>
      <c r="Q2996" t="s">
        <v>213</v>
      </c>
      <c r="R2996">
        <v>7000000</v>
      </c>
      <c r="S2996">
        <v>2006</v>
      </c>
      <c r="T2996">
        <v>6.4</v>
      </c>
      <c r="U2996">
        <v>1.6</v>
      </c>
      <c r="V2996">
        <v>-5345633</v>
      </c>
      <c r="W2996" t="s">
        <v>38</v>
      </c>
    </row>
    <row r="2997" spans="1:23" x14ac:dyDescent="0.3">
      <c r="A2997" t="s">
        <v>4388</v>
      </c>
      <c r="B2997">
        <v>389</v>
      </c>
      <c r="C2997">
        <v>112</v>
      </c>
      <c r="D2997">
        <v>1738692</v>
      </c>
      <c r="E2997" t="s">
        <v>55</v>
      </c>
      <c r="F2997" t="s">
        <v>35</v>
      </c>
      <c r="L2997" t="s">
        <v>4389</v>
      </c>
      <c r="M2997">
        <v>95529</v>
      </c>
      <c r="N2997">
        <v>301</v>
      </c>
      <c r="O2997" t="s">
        <v>29</v>
      </c>
      <c r="P2997" t="s">
        <v>37</v>
      </c>
      <c r="Q2997" t="s">
        <v>213</v>
      </c>
      <c r="R2997">
        <v>7000000</v>
      </c>
      <c r="S2997">
        <v>2011</v>
      </c>
      <c r="T2997">
        <v>7.5</v>
      </c>
      <c r="U2997">
        <v>1.9</v>
      </c>
      <c r="V2997">
        <v>-5261308</v>
      </c>
      <c r="W2997" t="s">
        <v>38</v>
      </c>
    </row>
    <row r="2998" spans="1:23" x14ac:dyDescent="0.3">
      <c r="A2998" t="s">
        <v>4390</v>
      </c>
      <c r="B2998">
        <v>34</v>
      </c>
      <c r="C2998">
        <v>99</v>
      </c>
      <c r="D2998">
        <v>1889522</v>
      </c>
      <c r="E2998" t="s">
        <v>55</v>
      </c>
      <c r="F2998" t="s">
        <v>61</v>
      </c>
      <c r="L2998" t="s">
        <v>4391</v>
      </c>
      <c r="M2998">
        <v>1119</v>
      </c>
      <c r="N2998">
        <v>12</v>
      </c>
      <c r="O2998" t="s">
        <v>29</v>
      </c>
      <c r="P2998" t="s">
        <v>30</v>
      </c>
      <c r="Q2998" t="s">
        <v>118</v>
      </c>
      <c r="R2998">
        <v>7000000</v>
      </c>
      <c r="S2998">
        <v>2009</v>
      </c>
      <c r="T2998">
        <v>6.5</v>
      </c>
      <c r="U2998">
        <v>1.6</v>
      </c>
      <c r="V2998">
        <v>-5110478</v>
      </c>
      <c r="W2998" t="s">
        <v>38</v>
      </c>
    </row>
    <row r="2999" spans="1:23" x14ac:dyDescent="0.3">
      <c r="A2999" t="s">
        <v>4328</v>
      </c>
      <c r="B2999">
        <v>161</v>
      </c>
      <c r="C2999">
        <v>125</v>
      </c>
      <c r="D2999">
        <v>1110286</v>
      </c>
      <c r="E2999" t="s">
        <v>55</v>
      </c>
      <c r="F2999" t="s">
        <v>44</v>
      </c>
      <c r="L2999" t="s">
        <v>4392</v>
      </c>
      <c r="M2999">
        <v>9727</v>
      </c>
      <c r="N2999">
        <v>65</v>
      </c>
      <c r="O2999" t="s">
        <v>29</v>
      </c>
      <c r="P2999" t="s">
        <v>30</v>
      </c>
      <c r="Q2999" t="s">
        <v>213</v>
      </c>
      <c r="R2999">
        <v>4825000</v>
      </c>
      <c r="S2999">
        <v>2009</v>
      </c>
      <c r="T2999">
        <v>7.2</v>
      </c>
      <c r="U2999">
        <v>2.1</v>
      </c>
      <c r="V2999">
        <v>-3714714</v>
      </c>
      <c r="W2999" t="s">
        <v>38</v>
      </c>
    </row>
    <row r="3000" spans="1:23" x14ac:dyDescent="0.3">
      <c r="A3000" t="s">
        <v>4393</v>
      </c>
      <c r="B3000">
        <v>6</v>
      </c>
      <c r="C3000">
        <v>107</v>
      </c>
      <c r="D3000">
        <v>1000000</v>
      </c>
      <c r="E3000" t="s">
        <v>25</v>
      </c>
      <c r="F3000" t="s">
        <v>55</v>
      </c>
      <c r="G3000" t="s">
        <v>44</v>
      </c>
      <c r="H3000" t="s">
        <v>58</v>
      </c>
      <c r="L3000" t="s">
        <v>4394</v>
      </c>
      <c r="M3000">
        <v>2215</v>
      </c>
      <c r="N3000">
        <v>26</v>
      </c>
      <c r="O3000" t="s">
        <v>29</v>
      </c>
      <c r="P3000" t="s">
        <v>37</v>
      </c>
      <c r="Q3000" t="s">
        <v>52</v>
      </c>
      <c r="R3000">
        <v>9000000</v>
      </c>
      <c r="S3000">
        <v>1977</v>
      </c>
      <c r="T3000">
        <v>6.3</v>
      </c>
      <c r="U3000">
        <v>1.8</v>
      </c>
      <c r="V3000">
        <v>-8000000</v>
      </c>
      <c r="W3000" t="s">
        <v>38</v>
      </c>
    </row>
    <row r="3001" spans="1:23" x14ac:dyDescent="0.3">
      <c r="A3001" t="s">
        <v>1857</v>
      </c>
      <c r="B3001">
        <v>16</v>
      </c>
      <c r="C3001">
        <v>107</v>
      </c>
      <c r="D3001">
        <v>700000</v>
      </c>
      <c r="E3001" t="s">
        <v>48</v>
      </c>
      <c r="F3001" t="s">
        <v>26</v>
      </c>
      <c r="G3001" t="s">
        <v>27</v>
      </c>
      <c r="L3001" t="s">
        <v>4395</v>
      </c>
      <c r="M3001">
        <v>24438</v>
      </c>
      <c r="N3001">
        <v>78</v>
      </c>
      <c r="O3001" t="s">
        <v>792</v>
      </c>
      <c r="P3001" t="s">
        <v>545</v>
      </c>
      <c r="Q3001" t="s">
        <v>213</v>
      </c>
      <c r="R3001">
        <v>50000000</v>
      </c>
      <c r="S3001">
        <v>1993</v>
      </c>
      <c r="T3001">
        <v>7</v>
      </c>
      <c r="U3001">
        <v>1.8</v>
      </c>
      <c r="V3001">
        <v>-49300000</v>
      </c>
      <c r="W3001" t="s">
        <v>38</v>
      </c>
    </row>
    <row r="3002" spans="1:23" x14ac:dyDescent="0.3">
      <c r="A3002" t="s">
        <v>1825</v>
      </c>
      <c r="B3002">
        <v>301</v>
      </c>
      <c r="C3002">
        <v>97</v>
      </c>
      <c r="D3002">
        <v>1768416</v>
      </c>
      <c r="E3002" t="s">
        <v>48</v>
      </c>
      <c r="F3002" t="s">
        <v>55</v>
      </c>
      <c r="L3002" t="s">
        <v>4396</v>
      </c>
      <c r="M3002">
        <v>35848</v>
      </c>
      <c r="N3002">
        <v>198</v>
      </c>
      <c r="O3002" t="s">
        <v>29</v>
      </c>
      <c r="P3002" t="s">
        <v>30</v>
      </c>
      <c r="Q3002" t="s">
        <v>213</v>
      </c>
      <c r="R3002">
        <v>7000000</v>
      </c>
      <c r="S3002">
        <v>2010</v>
      </c>
      <c r="T3002">
        <v>6.3</v>
      </c>
      <c r="U3002">
        <v>1.6</v>
      </c>
      <c r="V3002">
        <v>-5231584</v>
      </c>
      <c r="W3002" t="s">
        <v>38</v>
      </c>
    </row>
    <row r="3003" spans="1:23" x14ac:dyDescent="0.3">
      <c r="A3003" t="s">
        <v>4397</v>
      </c>
      <c r="B3003">
        <v>12</v>
      </c>
      <c r="C3003">
        <v>95</v>
      </c>
      <c r="D3003">
        <v>306715</v>
      </c>
      <c r="E3003" t="s">
        <v>48</v>
      </c>
      <c r="L3003" t="s">
        <v>4398</v>
      </c>
      <c r="M3003">
        <v>5143</v>
      </c>
      <c r="N3003">
        <v>62</v>
      </c>
      <c r="O3003" t="s">
        <v>29</v>
      </c>
      <c r="P3003" t="s">
        <v>30</v>
      </c>
      <c r="Q3003" t="s">
        <v>31</v>
      </c>
      <c r="R3003">
        <v>10000000</v>
      </c>
      <c r="S3003">
        <v>1998</v>
      </c>
      <c r="T3003">
        <v>2.2999999999999998</v>
      </c>
      <c r="U3003">
        <v>1.6</v>
      </c>
      <c r="V3003">
        <v>-9693285</v>
      </c>
      <c r="W3003" t="s">
        <v>38</v>
      </c>
    </row>
    <row r="3004" spans="1:23" x14ac:dyDescent="0.3">
      <c r="A3004" t="s">
        <v>4399</v>
      </c>
      <c r="B3004">
        <v>134</v>
      </c>
      <c r="C3004">
        <v>106</v>
      </c>
      <c r="D3004">
        <v>382946</v>
      </c>
      <c r="E3004" t="s">
        <v>55</v>
      </c>
      <c r="L3004" t="s">
        <v>4400</v>
      </c>
      <c r="M3004">
        <v>43965</v>
      </c>
      <c r="N3004">
        <v>99</v>
      </c>
      <c r="O3004" t="s">
        <v>29</v>
      </c>
      <c r="P3004" t="s">
        <v>30</v>
      </c>
      <c r="Q3004" t="s">
        <v>213</v>
      </c>
      <c r="R3004">
        <v>7000000</v>
      </c>
      <c r="S3004">
        <v>2010</v>
      </c>
      <c r="T3004">
        <v>7.1</v>
      </c>
      <c r="U3004">
        <v>1.8</v>
      </c>
      <c r="V3004">
        <v>-6617054</v>
      </c>
      <c r="W3004" t="s">
        <v>38</v>
      </c>
    </row>
    <row r="3005" spans="1:23" x14ac:dyDescent="0.3">
      <c r="A3005" t="s">
        <v>4401</v>
      </c>
      <c r="B3005">
        <v>39</v>
      </c>
      <c r="C3005">
        <v>96</v>
      </c>
      <c r="D3005">
        <v>196067</v>
      </c>
      <c r="E3005" t="s">
        <v>55</v>
      </c>
      <c r="F3005" t="s">
        <v>44</v>
      </c>
      <c r="L3005" t="s">
        <v>4402</v>
      </c>
      <c r="M3005">
        <v>1966</v>
      </c>
      <c r="N3005">
        <v>25</v>
      </c>
      <c r="O3005" t="s">
        <v>29</v>
      </c>
      <c r="P3005" t="s">
        <v>37</v>
      </c>
      <c r="Q3005" t="s">
        <v>213</v>
      </c>
      <c r="R3005">
        <v>7000000</v>
      </c>
      <c r="S3005">
        <v>2002</v>
      </c>
      <c r="T3005">
        <v>6.7</v>
      </c>
      <c r="U3005">
        <v>1.6</v>
      </c>
      <c r="V3005">
        <v>-6803933</v>
      </c>
      <c r="W3005" t="s">
        <v>38</v>
      </c>
    </row>
    <row r="3006" spans="1:23" x14ac:dyDescent="0.3">
      <c r="A3006" t="s">
        <v>3996</v>
      </c>
      <c r="B3006">
        <v>133</v>
      </c>
      <c r="C3006">
        <v>103</v>
      </c>
      <c r="D3006">
        <v>532988</v>
      </c>
      <c r="E3006" t="s">
        <v>242</v>
      </c>
      <c r="F3006" t="s">
        <v>55</v>
      </c>
      <c r="G3006" t="s">
        <v>44</v>
      </c>
      <c r="L3006" t="s">
        <v>4403</v>
      </c>
      <c r="M3006">
        <v>5863</v>
      </c>
      <c r="N3006">
        <v>25</v>
      </c>
      <c r="O3006" t="s">
        <v>29</v>
      </c>
      <c r="P3006" t="s">
        <v>30</v>
      </c>
      <c r="Q3006" t="s">
        <v>31</v>
      </c>
      <c r="R3006">
        <v>7000000</v>
      </c>
      <c r="S3006">
        <v>2015</v>
      </c>
      <c r="T3006">
        <v>6.5</v>
      </c>
      <c r="U3006">
        <v>1.7</v>
      </c>
      <c r="V3006">
        <v>-6467012</v>
      </c>
      <c r="W3006" t="s">
        <v>38</v>
      </c>
    </row>
    <row r="3007" spans="1:23" x14ac:dyDescent="0.3">
      <c r="A3007" t="s">
        <v>4404</v>
      </c>
      <c r="B3007">
        <v>104</v>
      </c>
      <c r="C3007">
        <v>108</v>
      </c>
      <c r="D3007">
        <v>453079</v>
      </c>
      <c r="E3007" t="s">
        <v>48</v>
      </c>
      <c r="L3007" t="s">
        <v>4405</v>
      </c>
      <c r="M3007">
        <v>4124</v>
      </c>
      <c r="N3007">
        <v>29</v>
      </c>
      <c r="O3007" t="s">
        <v>29</v>
      </c>
      <c r="P3007" t="s">
        <v>30</v>
      </c>
      <c r="Q3007" t="s">
        <v>213</v>
      </c>
      <c r="R3007">
        <v>7000000</v>
      </c>
      <c r="S3007">
        <v>2010</v>
      </c>
      <c r="T3007">
        <v>5.9</v>
      </c>
      <c r="U3007">
        <v>1.8</v>
      </c>
      <c r="V3007">
        <v>-6546921</v>
      </c>
      <c r="W3007" t="s">
        <v>38</v>
      </c>
    </row>
    <row r="3008" spans="1:23" x14ac:dyDescent="0.3">
      <c r="A3008" t="s">
        <v>4406</v>
      </c>
      <c r="B3008">
        <v>27</v>
      </c>
      <c r="C3008">
        <v>118</v>
      </c>
      <c r="D3008">
        <v>46451</v>
      </c>
      <c r="E3008" t="s">
        <v>48</v>
      </c>
      <c r="F3008" t="s">
        <v>56</v>
      </c>
      <c r="G3008" t="s">
        <v>35</v>
      </c>
      <c r="L3008" t="s">
        <v>4407</v>
      </c>
      <c r="M3008">
        <v>7663</v>
      </c>
      <c r="N3008">
        <v>38</v>
      </c>
      <c r="O3008" t="s">
        <v>29</v>
      </c>
      <c r="P3008" t="s">
        <v>30</v>
      </c>
      <c r="Q3008" t="s">
        <v>213</v>
      </c>
      <c r="R3008">
        <v>7000000</v>
      </c>
      <c r="S3008">
        <v>2010</v>
      </c>
      <c r="T3008">
        <v>6</v>
      </c>
      <c r="U3008">
        <v>2</v>
      </c>
      <c r="V3008">
        <v>-6953549</v>
      </c>
      <c r="W3008" t="s">
        <v>38</v>
      </c>
    </row>
    <row r="3009" spans="1:23" x14ac:dyDescent="0.3">
      <c r="A3009" t="s">
        <v>4408</v>
      </c>
      <c r="B3009">
        <v>49</v>
      </c>
      <c r="C3009">
        <v>97</v>
      </c>
      <c r="D3009">
        <v>233103</v>
      </c>
      <c r="E3009" t="s">
        <v>55</v>
      </c>
      <c r="L3009" t="s">
        <v>4409</v>
      </c>
      <c r="M3009">
        <v>2670</v>
      </c>
      <c r="N3009">
        <v>50</v>
      </c>
      <c r="O3009" t="s">
        <v>29</v>
      </c>
      <c r="P3009" t="s">
        <v>37</v>
      </c>
      <c r="Q3009" t="s">
        <v>213</v>
      </c>
      <c r="R3009">
        <v>7000000</v>
      </c>
      <c r="S3009">
        <v>2005</v>
      </c>
      <c r="T3009">
        <v>6.9</v>
      </c>
      <c r="U3009">
        <v>1.6</v>
      </c>
      <c r="V3009">
        <v>-6766897</v>
      </c>
      <c r="W3009" t="s">
        <v>38</v>
      </c>
    </row>
    <row r="3010" spans="1:23" x14ac:dyDescent="0.3">
      <c r="A3010" t="s">
        <v>1004</v>
      </c>
      <c r="B3010">
        <v>38</v>
      </c>
      <c r="C3010">
        <v>115</v>
      </c>
      <c r="D3010">
        <v>41400000</v>
      </c>
      <c r="E3010" t="s">
        <v>53</v>
      </c>
      <c r="L3010" t="s">
        <v>4410</v>
      </c>
      <c r="M3010">
        <v>39451</v>
      </c>
      <c r="N3010">
        <v>138</v>
      </c>
      <c r="O3010" t="s">
        <v>29</v>
      </c>
      <c r="P3010" t="s">
        <v>30</v>
      </c>
      <c r="Q3010" t="s">
        <v>213</v>
      </c>
      <c r="R3010">
        <v>6900000</v>
      </c>
      <c r="S3010">
        <v>1985</v>
      </c>
      <c r="T3010">
        <v>7.3</v>
      </c>
      <c r="U3010">
        <v>1.9</v>
      </c>
      <c r="V3010">
        <v>34500000</v>
      </c>
      <c r="W3010" t="s">
        <v>21</v>
      </c>
    </row>
    <row r="3011" spans="1:23" x14ac:dyDescent="0.3">
      <c r="A3011" t="s">
        <v>2478</v>
      </c>
      <c r="B3011">
        <v>152</v>
      </c>
      <c r="C3011">
        <v>102</v>
      </c>
      <c r="D3011">
        <v>7993039</v>
      </c>
      <c r="E3011" t="s">
        <v>48</v>
      </c>
      <c r="L3011" t="s">
        <v>4411</v>
      </c>
      <c r="M3011">
        <v>120036</v>
      </c>
      <c r="N3011">
        <v>408</v>
      </c>
      <c r="O3011" t="s">
        <v>29</v>
      </c>
      <c r="P3011" t="s">
        <v>30</v>
      </c>
      <c r="Q3011" t="s">
        <v>213</v>
      </c>
      <c r="R3011">
        <v>6900000</v>
      </c>
      <c r="S3011">
        <v>1993</v>
      </c>
      <c r="T3011">
        <v>7.7</v>
      </c>
      <c r="U3011">
        <v>1.7</v>
      </c>
      <c r="V3011">
        <v>1093039</v>
      </c>
      <c r="W3011" t="s">
        <v>21</v>
      </c>
    </row>
    <row r="3012" spans="1:23" x14ac:dyDescent="0.3">
      <c r="A3012" t="s">
        <v>4412</v>
      </c>
      <c r="B3012">
        <v>74</v>
      </c>
      <c r="C3012">
        <v>108</v>
      </c>
      <c r="D3012">
        <v>49526</v>
      </c>
      <c r="E3012" t="s">
        <v>48</v>
      </c>
      <c r="F3012" t="s">
        <v>55</v>
      </c>
      <c r="L3012" t="s">
        <v>4413</v>
      </c>
      <c r="M3012">
        <v>16299</v>
      </c>
      <c r="N3012">
        <v>129</v>
      </c>
      <c r="O3012" t="s">
        <v>29</v>
      </c>
      <c r="P3012" t="s">
        <v>30</v>
      </c>
      <c r="Q3012" t="s">
        <v>213</v>
      </c>
      <c r="R3012">
        <v>6800000</v>
      </c>
      <c r="S3012">
        <v>2005</v>
      </c>
      <c r="T3012">
        <v>7</v>
      </c>
      <c r="U3012">
        <v>1.8</v>
      </c>
      <c r="V3012">
        <v>-6750474</v>
      </c>
      <c r="W3012" t="s">
        <v>38</v>
      </c>
    </row>
    <row r="3013" spans="1:23" x14ac:dyDescent="0.3">
      <c r="A3013" t="s">
        <v>4414</v>
      </c>
      <c r="B3013">
        <v>25</v>
      </c>
      <c r="C3013">
        <v>101</v>
      </c>
      <c r="D3013">
        <v>10696</v>
      </c>
      <c r="E3013" t="s">
        <v>56</v>
      </c>
      <c r="F3013" t="s">
        <v>35</v>
      </c>
      <c r="L3013" t="s">
        <v>4415</v>
      </c>
      <c r="M3013">
        <v>10771</v>
      </c>
      <c r="N3013">
        <v>65</v>
      </c>
      <c r="O3013" t="s">
        <v>29</v>
      </c>
      <c r="P3013" t="s">
        <v>30</v>
      </c>
      <c r="Q3013" t="s">
        <v>213</v>
      </c>
      <c r="R3013">
        <v>6800000</v>
      </c>
      <c r="S3013">
        <v>2003</v>
      </c>
      <c r="T3013">
        <v>6.4</v>
      </c>
      <c r="U3013">
        <v>1.7</v>
      </c>
      <c r="V3013">
        <v>-6789304</v>
      </c>
      <c r="W3013" t="s">
        <v>38</v>
      </c>
    </row>
    <row r="3014" spans="1:23" x14ac:dyDescent="0.3">
      <c r="A3014" t="s">
        <v>4416</v>
      </c>
      <c r="B3014">
        <v>224</v>
      </c>
      <c r="C3014">
        <v>101</v>
      </c>
      <c r="D3014">
        <v>31607598</v>
      </c>
      <c r="E3014" t="s">
        <v>55</v>
      </c>
      <c r="F3014" t="s">
        <v>57</v>
      </c>
      <c r="G3014" t="s">
        <v>35</v>
      </c>
      <c r="L3014" t="s">
        <v>4417</v>
      </c>
      <c r="M3014">
        <v>58366</v>
      </c>
      <c r="N3014">
        <v>160</v>
      </c>
      <c r="O3014" t="s">
        <v>29</v>
      </c>
      <c r="P3014" t="s">
        <v>115</v>
      </c>
      <c r="Q3014" t="s">
        <v>31</v>
      </c>
      <c r="R3014">
        <v>6900000</v>
      </c>
      <c r="S3014">
        <v>2012</v>
      </c>
      <c r="T3014">
        <v>5.6</v>
      </c>
      <c r="U3014">
        <v>1.7</v>
      </c>
      <c r="V3014">
        <v>24707598</v>
      </c>
      <c r="W3014" t="s">
        <v>21</v>
      </c>
    </row>
    <row r="3015" spans="1:23" x14ac:dyDescent="0.3">
      <c r="A3015" t="s">
        <v>1553</v>
      </c>
      <c r="B3015">
        <v>226</v>
      </c>
      <c r="C3015">
        <v>139</v>
      </c>
      <c r="D3015">
        <v>6857096</v>
      </c>
      <c r="E3015" t="s">
        <v>55</v>
      </c>
      <c r="F3015" t="s">
        <v>60</v>
      </c>
      <c r="G3015" t="s">
        <v>58</v>
      </c>
      <c r="L3015" t="s">
        <v>4418</v>
      </c>
      <c r="M3015">
        <v>80429</v>
      </c>
      <c r="N3015">
        <v>156</v>
      </c>
      <c r="O3015" t="s">
        <v>792</v>
      </c>
      <c r="P3015" t="s">
        <v>115</v>
      </c>
      <c r="Q3015" t="s">
        <v>213</v>
      </c>
      <c r="R3015">
        <v>6800000</v>
      </c>
      <c r="S3015">
        <v>2010</v>
      </c>
      <c r="T3015">
        <v>8.1999999999999993</v>
      </c>
      <c r="U3015">
        <v>2.2999999999999998</v>
      </c>
      <c r="V3015">
        <v>57096</v>
      </c>
      <c r="W3015" t="s">
        <v>21</v>
      </c>
    </row>
    <row r="3016" spans="1:23" x14ac:dyDescent="0.3">
      <c r="A3016" t="s">
        <v>1253</v>
      </c>
      <c r="B3016">
        <v>36</v>
      </c>
      <c r="C3016">
        <v>125</v>
      </c>
      <c r="D3016">
        <v>223878</v>
      </c>
      <c r="E3016" t="s">
        <v>48</v>
      </c>
      <c r="F3016" t="s">
        <v>55</v>
      </c>
      <c r="G3016" t="s">
        <v>44</v>
      </c>
      <c r="L3016" t="s">
        <v>4419</v>
      </c>
      <c r="M3016">
        <v>3548</v>
      </c>
      <c r="N3016">
        <v>21</v>
      </c>
      <c r="O3016" t="s">
        <v>2648</v>
      </c>
      <c r="P3016" t="s">
        <v>2365</v>
      </c>
      <c r="Q3016" t="s">
        <v>213</v>
      </c>
      <c r="R3016">
        <v>5000000</v>
      </c>
      <c r="S3016">
        <v>2003</v>
      </c>
      <c r="T3016">
        <v>6.5</v>
      </c>
      <c r="U3016">
        <v>2.1</v>
      </c>
      <c r="V3016">
        <v>-4776122</v>
      </c>
      <c r="W3016" t="s">
        <v>38</v>
      </c>
    </row>
    <row r="3017" spans="1:23" x14ac:dyDescent="0.3">
      <c r="A3017" t="s">
        <v>414</v>
      </c>
      <c r="B3017">
        <v>142</v>
      </c>
      <c r="C3017">
        <v>115</v>
      </c>
      <c r="D3017">
        <v>8060</v>
      </c>
      <c r="E3017" t="s">
        <v>24</v>
      </c>
      <c r="F3017" t="s">
        <v>56</v>
      </c>
      <c r="G3017" t="s">
        <v>55</v>
      </c>
      <c r="H3017" t="s">
        <v>35</v>
      </c>
      <c r="L3017" t="s">
        <v>4420</v>
      </c>
      <c r="M3017">
        <v>81644</v>
      </c>
      <c r="N3017">
        <v>107</v>
      </c>
      <c r="O3017" t="s">
        <v>4421</v>
      </c>
      <c r="P3017" t="s">
        <v>3520</v>
      </c>
      <c r="Q3017" t="s">
        <v>213</v>
      </c>
      <c r="R3017">
        <v>4000000</v>
      </c>
      <c r="S3017">
        <v>2007</v>
      </c>
      <c r="T3017">
        <v>8.1</v>
      </c>
      <c r="U3017">
        <v>1.9</v>
      </c>
      <c r="V3017">
        <v>-3991940</v>
      </c>
      <c r="W3017" t="s">
        <v>38</v>
      </c>
    </row>
    <row r="3018" spans="1:23" x14ac:dyDescent="0.3">
      <c r="A3018" t="s">
        <v>2285</v>
      </c>
      <c r="B3018">
        <v>271</v>
      </c>
      <c r="C3018">
        <v>99</v>
      </c>
      <c r="D3018">
        <v>84263837</v>
      </c>
      <c r="E3018" t="s">
        <v>57</v>
      </c>
      <c r="F3018" t="s">
        <v>60</v>
      </c>
      <c r="L3018" t="s">
        <v>4422</v>
      </c>
      <c r="M3018">
        <v>81699</v>
      </c>
      <c r="N3018">
        <v>291</v>
      </c>
      <c r="O3018" t="s">
        <v>29</v>
      </c>
      <c r="P3018" t="s">
        <v>30</v>
      </c>
      <c r="Q3018" t="s">
        <v>213</v>
      </c>
      <c r="R3018">
        <v>6500000</v>
      </c>
      <c r="S3018">
        <v>2014</v>
      </c>
      <c r="T3018">
        <v>5.4</v>
      </c>
      <c r="U3018">
        <v>1.6</v>
      </c>
      <c r="V3018">
        <v>77763837</v>
      </c>
      <c r="W3018" t="s">
        <v>21</v>
      </c>
    </row>
    <row r="3019" spans="1:23" x14ac:dyDescent="0.3">
      <c r="A3019" t="s">
        <v>4423</v>
      </c>
      <c r="B3019">
        <v>33</v>
      </c>
      <c r="C3019">
        <v>88</v>
      </c>
      <c r="D3019">
        <v>110029</v>
      </c>
      <c r="E3019" t="s">
        <v>48</v>
      </c>
      <c r="F3019" t="s">
        <v>55</v>
      </c>
      <c r="G3019" t="s">
        <v>50</v>
      </c>
      <c r="L3019" t="s">
        <v>4424</v>
      </c>
      <c r="M3019">
        <v>1388</v>
      </c>
      <c r="N3019">
        <v>31</v>
      </c>
      <c r="O3019" t="s">
        <v>29</v>
      </c>
      <c r="P3019" t="s">
        <v>143</v>
      </c>
      <c r="Q3019" t="s">
        <v>31</v>
      </c>
      <c r="R3019">
        <v>6500000</v>
      </c>
      <c r="S3019">
        <v>2009</v>
      </c>
      <c r="T3019">
        <v>6.3</v>
      </c>
      <c r="U3019">
        <v>1.5</v>
      </c>
      <c r="V3019">
        <v>-6389971</v>
      </c>
      <c r="W3019" t="s">
        <v>38</v>
      </c>
    </row>
    <row r="3020" spans="1:23" x14ac:dyDescent="0.3">
      <c r="A3020" t="s">
        <v>803</v>
      </c>
      <c r="B3020">
        <v>64</v>
      </c>
      <c r="C3020">
        <v>112</v>
      </c>
      <c r="D3020">
        <v>57504069</v>
      </c>
      <c r="E3020" t="s">
        <v>56</v>
      </c>
      <c r="F3020" t="s">
        <v>55</v>
      </c>
      <c r="L3020" t="s">
        <v>4425</v>
      </c>
      <c r="M3020">
        <v>94139</v>
      </c>
      <c r="N3020">
        <v>183</v>
      </c>
      <c r="O3020" t="s">
        <v>29</v>
      </c>
      <c r="P3020" t="s">
        <v>30</v>
      </c>
      <c r="Q3020" t="s">
        <v>213</v>
      </c>
      <c r="R3020">
        <v>6000000</v>
      </c>
      <c r="S3020">
        <v>1991</v>
      </c>
      <c r="T3020">
        <v>7.8</v>
      </c>
      <c r="U3020">
        <v>1.9</v>
      </c>
      <c r="V3020">
        <v>51504069</v>
      </c>
      <c r="W3020" t="s">
        <v>21</v>
      </c>
    </row>
    <row r="3021" spans="1:23" x14ac:dyDescent="0.3">
      <c r="A3021" t="s">
        <v>4426</v>
      </c>
      <c r="B3021">
        <v>18</v>
      </c>
      <c r="C3021">
        <v>108</v>
      </c>
      <c r="D3021">
        <v>54215416</v>
      </c>
      <c r="E3021" t="s">
        <v>242</v>
      </c>
      <c r="F3021" t="s">
        <v>55</v>
      </c>
      <c r="G3021" t="s">
        <v>59</v>
      </c>
      <c r="L3021" t="s">
        <v>4427</v>
      </c>
      <c r="M3021">
        <v>21409</v>
      </c>
      <c r="N3021">
        <v>63</v>
      </c>
      <c r="O3021" t="s">
        <v>29</v>
      </c>
      <c r="P3021" t="s">
        <v>30</v>
      </c>
      <c r="Q3021" t="s">
        <v>31</v>
      </c>
      <c r="R3021">
        <v>6500000</v>
      </c>
      <c r="S3021">
        <v>1987</v>
      </c>
      <c r="T3021">
        <v>6.8</v>
      </c>
      <c r="U3021">
        <v>1.8</v>
      </c>
      <c r="V3021">
        <v>47715416</v>
      </c>
      <c r="W3021" t="s">
        <v>21</v>
      </c>
    </row>
    <row r="3022" spans="1:23" x14ac:dyDescent="0.3">
      <c r="A3022" t="s">
        <v>630</v>
      </c>
      <c r="B3022">
        <v>121</v>
      </c>
      <c r="C3022">
        <v>104</v>
      </c>
      <c r="D3022">
        <v>31899000</v>
      </c>
      <c r="E3022" t="s">
        <v>60</v>
      </c>
      <c r="F3022" t="s">
        <v>44</v>
      </c>
      <c r="G3022" t="s">
        <v>35</v>
      </c>
      <c r="L3022" t="s">
        <v>4428</v>
      </c>
      <c r="M3022">
        <v>23986</v>
      </c>
      <c r="N3022">
        <v>201</v>
      </c>
      <c r="O3022" t="s">
        <v>29</v>
      </c>
      <c r="P3022" t="s">
        <v>30</v>
      </c>
      <c r="Q3022" t="s">
        <v>1989</v>
      </c>
      <c r="R3022">
        <v>6500000</v>
      </c>
      <c r="S3022">
        <v>1980</v>
      </c>
      <c r="T3022">
        <v>7.1</v>
      </c>
      <c r="U3022">
        <v>1.7</v>
      </c>
      <c r="V3022">
        <v>25399000</v>
      </c>
      <c r="W3022" t="s">
        <v>21</v>
      </c>
    </row>
    <row r="3023" spans="1:23" x14ac:dyDescent="0.3">
      <c r="A3023" t="s">
        <v>185</v>
      </c>
      <c r="B3023">
        <v>14</v>
      </c>
      <c r="C3023">
        <v>108</v>
      </c>
      <c r="D3023">
        <v>24103594</v>
      </c>
      <c r="E3023" t="s">
        <v>25</v>
      </c>
      <c r="F3023" t="s">
        <v>48</v>
      </c>
      <c r="G3023" t="s">
        <v>55</v>
      </c>
      <c r="H3023" t="s">
        <v>49</v>
      </c>
      <c r="L3023" t="s">
        <v>4429</v>
      </c>
      <c r="M3023">
        <v>6384</v>
      </c>
      <c r="N3023">
        <v>54</v>
      </c>
      <c r="O3023" t="s">
        <v>29</v>
      </c>
      <c r="P3023" t="s">
        <v>30</v>
      </c>
      <c r="Q3023" t="s">
        <v>52</v>
      </c>
      <c r="R3023">
        <v>6500000</v>
      </c>
      <c r="S3023">
        <v>1993</v>
      </c>
      <c r="T3023">
        <v>6.2</v>
      </c>
      <c r="U3023">
        <v>1.8</v>
      </c>
      <c r="V3023">
        <v>17603594</v>
      </c>
      <c r="W3023" t="s">
        <v>21</v>
      </c>
    </row>
    <row r="3024" spans="1:23" x14ac:dyDescent="0.3">
      <c r="A3024" t="s">
        <v>181</v>
      </c>
      <c r="B3024">
        <v>137</v>
      </c>
      <c r="C3024">
        <v>102</v>
      </c>
      <c r="D3024">
        <v>16842303</v>
      </c>
      <c r="E3024" t="s">
        <v>48</v>
      </c>
      <c r="F3024" t="s">
        <v>56</v>
      </c>
      <c r="L3024" t="s">
        <v>4430</v>
      </c>
      <c r="M3024">
        <v>59474</v>
      </c>
      <c r="N3024">
        <v>418</v>
      </c>
      <c r="O3024" t="s">
        <v>29</v>
      </c>
      <c r="P3024" t="s">
        <v>30</v>
      </c>
      <c r="Q3024" t="s">
        <v>213</v>
      </c>
      <c r="R3024">
        <v>6500000</v>
      </c>
      <c r="S3024">
        <v>1999</v>
      </c>
      <c r="T3024">
        <v>7.3</v>
      </c>
      <c r="U3024">
        <v>1.7</v>
      </c>
      <c r="V3024">
        <v>10342303</v>
      </c>
      <c r="W3024" t="s">
        <v>21</v>
      </c>
    </row>
    <row r="3025" spans="1:23" x14ac:dyDescent="0.3">
      <c r="A3025" t="s">
        <v>4262</v>
      </c>
      <c r="B3025">
        <v>111</v>
      </c>
      <c r="C3025">
        <v>88</v>
      </c>
      <c r="D3025">
        <v>13367101</v>
      </c>
      <c r="E3025" t="s">
        <v>48</v>
      </c>
      <c r="F3025" t="s">
        <v>55</v>
      </c>
      <c r="G3025" t="s">
        <v>44</v>
      </c>
      <c r="L3025" t="s">
        <v>4431</v>
      </c>
      <c r="M3025">
        <v>19715</v>
      </c>
      <c r="N3025">
        <v>166</v>
      </c>
      <c r="O3025" t="s">
        <v>29</v>
      </c>
      <c r="P3025" t="s">
        <v>30</v>
      </c>
      <c r="Q3025" t="s">
        <v>213</v>
      </c>
      <c r="R3025">
        <v>6500000</v>
      </c>
      <c r="S3025">
        <v>2006</v>
      </c>
      <c r="T3025">
        <v>5.9</v>
      </c>
      <c r="U3025">
        <v>1.5</v>
      </c>
      <c r="V3025">
        <v>6867101</v>
      </c>
      <c r="W3025" t="s">
        <v>21</v>
      </c>
    </row>
    <row r="3026" spans="1:23" x14ac:dyDescent="0.3">
      <c r="A3026" t="s">
        <v>4432</v>
      </c>
      <c r="B3026">
        <v>97</v>
      </c>
      <c r="C3026">
        <v>91</v>
      </c>
      <c r="D3026">
        <v>10149779</v>
      </c>
      <c r="E3026" t="s">
        <v>57</v>
      </c>
      <c r="F3026" t="s">
        <v>27</v>
      </c>
      <c r="G3026" t="s">
        <v>35</v>
      </c>
      <c r="L3026" t="s">
        <v>4433</v>
      </c>
      <c r="M3026">
        <v>8294</v>
      </c>
      <c r="N3026">
        <v>160</v>
      </c>
      <c r="O3026" t="s">
        <v>29</v>
      </c>
      <c r="P3026" t="s">
        <v>30</v>
      </c>
      <c r="Q3026" t="s">
        <v>31</v>
      </c>
      <c r="R3026">
        <v>6500000</v>
      </c>
      <c r="S3026">
        <v>1999</v>
      </c>
      <c r="T3026">
        <v>3.6</v>
      </c>
      <c r="U3026">
        <v>1.5</v>
      </c>
      <c r="V3026">
        <v>3649779</v>
      </c>
      <c r="W3026" t="s">
        <v>21</v>
      </c>
    </row>
    <row r="3027" spans="1:23" x14ac:dyDescent="0.3">
      <c r="A3027" t="s">
        <v>4434</v>
      </c>
      <c r="B3027">
        <v>73</v>
      </c>
      <c r="C3027">
        <v>141</v>
      </c>
      <c r="D3027">
        <v>6173485</v>
      </c>
      <c r="E3027" t="s">
        <v>242</v>
      </c>
      <c r="F3027" t="s">
        <v>55</v>
      </c>
      <c r="L3027" t="s">
        <v>4435</v>
      </c>
      <c r="M3027">
        <v>10672</v>
      </c>
      <c r="N3027">
        <v>84</v>
      </c>
      <c r="O3027" t="s">
        <v>29</v>
      </c>
      <c r="P3027" t="s">
        <v>244</v>
      </c>
      <c r="Q3027" t="s">
        <v>213</v>
      </c>
      <c r="R3027">
        <v>7000000</v>
      </c>
      <c r="S3027">
        <v>2001</v>
      </c>
      <c r="T3027">
        <v>7.7</v>
      </c>
      <c r="U3027">
        <v>2.4</v>
      </c>
      <c r="V3027">
        <v>-826515</v>
      </c>
      <c r="W3027" t="s">
        <v>38</v>
      </c>
    </row>
    <row r="3028" spans="1:23" x14ac:dyDescent="0.3">
      <c r="A3028" t="s">
        <v>2896</v>
      </c>
      <c r="B3028">
        <v>486</v>
      </c>
      <c r="C3028">
        <v>101</v>
      </c>
      <c r="D3028">
        <v>4000304</v>
      </c>
      <c r="E3028" t="s">
        <v>55</v>
      </c>
      <c r="L3028" t="s">
        <v>4436</v>
      </c>
      <c r="M3028">
        <v>145395</v>
      </c>
      <c r="N3028">
        <v>375</v>
      </c>
      <c r="O3028" t="s">
        <v>29</v>
      </c>
      <c r="P3028" t="s">
        <v>37</v>
      </c>
      <c r="Q3028" t="s">
        <v>1824</v>
      </c>
      <c r="R3028">
        <v>6500000</v>
      </c>
      <c r="S3028">
        <v>2011</v>
      </c>
      <c r="T3028">
        <v>7.3</v>
      </c>
      <c r="U3028">
        <v>1.7</v>
      </c>
      <c r="V3028">
        <v>-2499696</v>
      </c>
      <c r="W3028" t="s">
        <v>38</v>
      </c>
    </row>
    <row r="3029" spans="1:23" x14ac:dyDescent="0.3">
      <c r="A3029" t="s">
        <v>221</v>
      </c>
      <c r="B3029">
        <v>149</v>
      </c>
      <c r="C3029">
        <v>105</v>
      </c>
      <c r="D3029">
        <v>2338695</v>
      </c>
      <c r="E3029" t="s">
        <v>56</v>
      </c>
      <c r="F3029" t="s">
        <v>55</v>
      </c>
      <c r="G3029" t="s">
        <v>35</v>
      </c>
      <c r="L3029" t="s">
        <v>4437</v>
      </c>
      <c r="M3029">
        <v>134070</v>
      </c>
      <c r="N3029">
        <v>263</v>
      </c>
      <c r="O3029" t="s">
        <v>29</v>
      </c>
      <c r="P3029" t="s">
        <v>37</v>
      </c>
      <c r="Q3029" t="s">
        <v>213</v>
      </c>
      <c r="R3029">
        <v>4000000</v>
      </c>
      <c r="S3029">
        <v>2004</v>
      </c>
      <c r="T3029">
        <v>7.4</v>
      </c>
      <c r="U3029">
        <v>1.8</v>
      </c>
      <c r="V3029">
        <v>-1661305</v>
      </c>
      <c r="W3029" t="s">
        <v>38</v>
      </c>
    </row>
    <row r="3030" spans="1:23" x14ac:dyDescent="0.3">
      <c r="A3030" t="s">
        <v>4438</v>
      </c>
      <c r="B3030">
        <v>4</v>
      </c>
      <c r="C3030">
        <v>100</v>
      </c>
      <c r="D3030">
        <v>2024854</v>
      </c>
      <c r="E3030" t="s">
        <v>55</v>
      </c>
      <c r="F3030" t="s">
        <v>53</v>
      </c>
      <c r="L3030" t="s">
        <v>4439</v>
      </c>
      <c r="M3030">
        <v>564</v>
      </c>
      <c r="N3030">
        <v>21</v>
      </c>
      <c r="O3030" t="s">
        <v>29</v>
      </c>
      <c r="P3030" t="s">
        <v>30</v>
      </c>
      <c r="Q3030" t="s">
        <v>31</v>
      </c>
      <c r="R3030">
        <v>6500000</v>
      </c>
      <c r="S3030">
        <v>2005</v>
      </c>
      <c r="T3030">
        <v>6.6</v>
      </c>
      <c r="U3030">
        <v>1.7</v>
      </c>
      <c r="V3030">
        <v>-4475146</v>
      </c>
      <c r="W3030" t="s">
        <v>38</v>
      </c>
    </row>
    <row r="3031" spans="1:23" x14ac:dyDescent="0.3">
      <c r="A3031" t="s">
        <v>4440</v>
      </c>
      <c r="B3031">
        <v>200</v>
      </c>
      <c r="C3031">
        <v>116</v>
      </c>
      <c r="D3031">
        <v>2268296</v>
      </c>
      <c r="E3031" t="s">
        <v>55</v>
      </c>
      <c r="F3031" t="s">
        <v>35</v>
      </c>
      <c r="L3031" t="s">
        <v>4441</v>
      </c>
      <c r="M3031">
        <v>41856</v>
      </c>
      <c r="N3031">
        <v>119</v>
      </c>
      <c r="O3031" t="s">
        <v>29</v>
      </c>
      <c r="P3031" t="s">
        <v>37</v>
      </c>
      <c r="Q3031" t="s">
        <v>31</v>
      </c>
      <c r="R3031">
        <v>6500000</v>
      </c>
      <c r="S3031">
        <v>2013</v>
      </c>
      <c r="T3031">
        <v>6.9</v>
      </c>
      <c r="U3031">
        <v>1.9</v>
      </c>
      <c r="V3031">
        <v>-4231704</v>
      </c>
      <c r="W3031" t="s">
        <v>38</v>
      </c>
    </row>
    <row r="3032" spans="1:23" x14ac:dyDescent="0.3">
      <c r="A3032" t="s">
        <v>3470</v>
      </c>
      <c r="B3032">
        <v>84</v>
      </c>
      <c r="C3032">
        <v>97</v>
      </c>
      <c r="D3032">
        <v>1029017</v>
      </c>
      <c r="E3032" t="s">
        <v>55</v>
      </c>
      <c r="F3032" t="s">
        <v>44</v>
      </c>
      <c r="L3032" t="s">
        <v>4442</v>
      </c>
      <c r="M3032">
        <v>12049</v>
      </c>
      <c r="N3032">
        <v>135</v>
      </c>
      <c r="O3032" t="s">
        <v>29</v>
      </c>
      <c r="P3032" t="s">
        <v>30</v>
      </c>
      <c r="Q3032" t="s">
        <v>213</v>
      </c>
      <c r="R3032">
        <v>6500000</v>
      </c>
      <c r="S3032">
        <v>2004</v>
      </c>
      <c r="T3032">
        <v>6.8</v>
      </c>
      <c r="U3032">
        <v>1.6</v>
      </c>
      <c r="V3032">
        <v>-5470983</v>
      </c>
      <c r="W3032" t="s">
        <v>38</v>
      </c>
    </row>
    <row r="3033" spans="1:23" x14ac:dyDescent="0.3">
      <c r="A3033" t="s">
        <v>4443</v>
      </c>
      <c r="B3033">
        <v>217</v>
      </c>
      <c r="C3033">
        <v>105</v>
      </c>
      <c r="D3033">
        <v>66637</v>
      </c>
      <c r="E3033" t="s">
        <v>55</v>
      </c>
      <c r="F3033" t="s">
        <v>44</v>
      </c>
      <c r="G3033" t="s">
        <v>58</v>
      </c>
      <c r="L3033" t="s">
        <v>4444</v>
      </c>
      <c r="M3033">
        <v>29608</v>
      </c>
      <c r="N3033">
        <v>92</v>
      </c>
      <c r="O3033" t="s">
        <v>29</v>
      </c>
      <c r="P3033" t="s">
        <v>30</v>
      </c>
      <c r="Q3033" t="s">
        <v>213</v>
      </c>
      <c r="R3033">
        <v>6500000</v>
      </c>
      <c r="S3033">
        <v>2009</v>
      </c>
      <c r="T3033">
        <v>7.2</v>
      </c>
      <c r="U3033">
        <v>1.8</v>
      </c>
      <c r="V3033">
        <v>-6433363</v>
      </c>
      <c r="W3033" t="s">
        <v>38</v>
      </c>
    </row>
    <row r="3034" spans="1:23" x14ac:dyDescent="0.3">
      <c r="A3034" t="s">
        <v>2927</v>
      </c>
      <c r="B3034">
        <v>183</v>
      </c>
      <c r="C3034">
        <v>122</v>
      </c>
      <c r="D3034">
        <v>871577</v>
      </c>
      <c r="E3034" t="s">
        <v>242</v>
      </c>
      <c r="F3034" t="s">
        <v>55</v>
      </c>
      <c r="G3034" t="s">
        <v>59</v>
      </c>
      <c r="L3034" t="s">
        <v>4445</v>
      </c>
      <c r="M3034">
        <v>51353</v>
      </c>
      <c r="N3034">
        <v>143</v>
      </c>
      <c r="O3034" t="s">
        <v>29</v>
      </c>
      <c r="P3034" t="s">
        <v>37</v>
      </c>
      <c r="Q3034" t="s">
        <v>213</v>
      </c>
      <c r="R3034">
        <v>4500000</v>
      </c>
      <c r="S3034">
        <v>2007</v>
      </c>
      <c r="T3034">
        <v>7.7</v>
      </c>
      <c r="U3034">
        <v>2</v>
      </c>
      <c r="V3034">
        <v>-3628423</v>
      </c>
      <c r="W3034" t="s">
        <v>38</v>
      </c>
    </row>
    <row r="3035" spans="1:23" x14ac:dyDescent="0.3">
      <c r="A3035" t="s">
        <v>23</v>
      </c>
      <c r="B3035">
        <v>204</v>
      </c>
      <c r="C3035">
        <v>107</v>
      </c>
      <c r="D3035">
        <v>38400000</v>
      </c>
      <c r="E3035" t="s">
        <v>24</v>
      </c>
      <c r="F3035" t="s">
        <v>27</v>
      </c>
      <c r="L3035" t="s">
        <v>4446</v>
      </c>
      <c r="M3035">
        <v>600266</v>
      </c>
      <c r="N3035">
        <v>692</v>
      </c>
      <c r="O3035" t="s">
        <v>29</v>
      </c>
      <c r="P3035" t="s">
        <v>37</v>
      </c>
      <c r="Q3035" t="s">
        <v>213</v>
      </c>
      <c r="R3035">
        <v>6500000</v>
      </c>
      <c r="S3035">
        <v>1984</v>
      </c>
      <c r="T3035">
        <v>8.1</v>
      </c>
      <c r="U3035">
        <v>1.8</v>
      </c>
      <c r="V3035">
        <v>31900000</v>
      </c>
      <c r="W3035" t="s">
        <v>21</v>
      </c>
    </row>
    <row r="3036" spans="1:23" x14ac:dyDescent="0.3">
      <c r="A3036" t="s">
        <v>4447</v>
      </c>
      <c r="B3036">
        <v>153</v>
      </c>
      <c r="C3036">
        <v>121</v>
      </c>
      <c r="D3036">
        <v>4063859</v>
      </c>
      <c r="E3036" t="s">
        <v>55</v>
      </c>
      <c r="F3036" t="s">
        <v>44</v>
      </c>
      <c r="L3036" t="s">
        <v>4448</v>
      </c>
      <c r="M3036">
        <v>114407</v>
      </c>
      <c r="N3036">
        <v>225</v>
      </c>
      <c r="O3036" t="s">
        <v>3104</v>
      </c>
      <c r="P3036" t="s">
        <v>244</v>
      </c>
      <c r="Q3036" t="s">
        <v>213</v>
      </c>
      <c r="R3036">
        <v>4800000</v>
      </c>
      <c r="S3036">
        <v>2003</v>
      </c>
      <c r="T3036">
        <v>7.7</v>
      </c>
      <c r="U3036">
        <v>2</v>
      </c>
      <c r="V3036">
        <v>-736141</v>
      </c>
      <c r="W3036" t="s">
        <v>38</v>
      </c>
    </row>
    <row r="3037" spans="1:23" x14ac:dyDescent="0.3">
      <c r="A3037" t="s">
        <v>995</v>
      </c>
      <c r="B3037">
        <v>145</v>
      </c>
      <c r="C3037">
        <v>98</v>
      </c>
      <c r="D3037">
        <v>449558</v>
      </c>
      <c r="E3037" t="s">
        <v>242</v>
      </c>
      <c r="F3037" t="s">
        <v>55</v>
      </c>
      <c r="G3037" t="s">
        <v>61</v>
      </c>
      <c r="L3037" t="s">
        <v>4449</v>
      </c>
      <c r="M3037">
        <v>32307</v>
      </c>
      <c r="N3037">
        <v>75</v>
      </c>
      <c r="O3037" t="s">
        <v>29</v>
      </c>
      <c r="P3037" t="s">
        <v>37</v>
      </c>
      <c r="Q3037" t="s">
        <v>213</v>
      </c>
      <c r="R3037">
        <v>10000000</v>
      </c>
      <c r="S3037">
        <v>2009</v>
      </c>
      <c r="T3037">
        <v>7.6</v>
      </c>
      <c r="U3037">
        <v>1.6</v>
      </c>
      <c r="V3037">
        <v>-9550442</v>
      </c>
      <c r="W3037" t="s">
        <v>38</v>
      </c>
    </row>
    <row r="3038" spans="1:23" x14ac:dyDescent="0.3">
      <c r="A3038" t="s">
        <v>1935</v>
      </c>
      <c r="B3038">
        <v>93</v>
      </c>
      <c r="C3038">
        <v>123</v>
      </c>
      <c r="D3038">
        <v>2122561</v>
      </c>
      <c r="E3038" t="s">
        <v>48</v>
      </c>
      <c r="F3038" t="s">
        <v>44</v>
      </c>
      <c r="L3038" t="s">
        <v>4450</v>
      </c>
      <c r="M3038">
        <v>99033</v>
      </c>
      <c r="N3038">
        <v>434</v>
      </c>
      <c r="O3038" t="s">
        <v>29</v>
      </c>
      <c r="P3038" t="s">
        <v>30</v>
      </c>
      <c r="Q3038" t="s">
        <v>213</v>
      </c>
      <c r="R3038">
        <v>6000000</v>
      </c>
      <c r="S3038">
        <v>1995</v>
      </c>
      <c r="T3038">
        <v>7.2</v>
      </c>
      <c r="U3038">
        <v>2</v>
      </c>
      <c r="V3038">
        <v>-3877439</v>
      </c>
      <c r="W3038" t="s">
        <v>38</v>
      </c>
    </row>
    <row r="3039" spans="1:23" x14ac:dyDescent="0.3">
      <c r="A3039" t="s">
        <v>3605</v>
      </c>
      <c r="B3039">
        <v>124</v>
      </c>
      <c r="C3039">
        <v>110</v>
      </c>
      <c r="D3039">
        <v>181360000</v>
      </c>
      <c r="E3039" t="s">
        <v>50</v>
      </c>
      <c r="F3039" t="s">
        <v>44</v>
      </c>
      <c r="L3039" t="s">
        <v>4451</v>
      </c>
      <c r="M3039">
        <v>170027</v>
      </c>
      <c r="N3039">
        <v>350</v>
      </c>
      <c r="O3039" t="s">
        <v>29</v>
      </c>
      <c r="P3039" t="s">
        <v>30</v>
      </c>
      <c r="Q3039" t="s">
        <v>31</v>
      </c>
      <c r="R3039">
        <v>6000000</v>
      </c>
      <c r="S3039">
        <v>1978</v>
      </c>
      <c r="T3039">
        <v>7.2</v>
      </c>
      <c r="U3039">
        <v>1.8</v>
      </c>
      <c r="V3039">
        <v>175360000</v>
      </c>
      <c r="W3039" t="s">
        <v>21</v>
      </c>
    </row>
    <row r="3040" spans="1:23" x14ac:dyDescent="0.3">
      <c r="A3040" t="s">
        <v>241</v>
      </c>
      <c r="B3040">
        <v>120</v>
      </c>
      <c r="C3040">
        <v>120</v>
      </c>
      <c r="D3040">
        <v>137963328</v>
      </c>
      <c r="E3040" t="s">
        <v>55</v>
      </c>
      <c r="F3040" t="s">
        <v>58</v>
      </c>
      <c r="L3040" t="s">
        <v>4452</v>
      </c>
      <c r="M3040">
        <v>291603</v>
      </c>
      <c r="N3040">
        <v>505</v>
      </c>
      <c r="O3040" t="s">
        <v>29</v>
      </c>
      <c r="P3040" t="s">
        <v>37</v>
      </c>
      <c r="Q3040" t="s">
        <v>213</v>
      </c>
      <c r="R3040">
        <v>6000000</v>
      </c>
      <c r="S3040">
        <v>1986</v>
      </c>
      <c r="T3040">
        <v>8.1</v>
      </c>
      <c r="U3040">
        <v>2</v>
      </c>
      <c r="V3040">
        <v>131963328</v>
      </c>
      <c r="W3040" t="s">
        <v>21</v>
      </c>
    </row>
    <row r="3041" spans="1:23" x14ac:dyDescent="0.3">
      <c r="A3041" t="s">
        <v>4173</v>
      </c>
      <c r="B3041">
        <v>288</v>
      </c>
      <c r="C3041">
        <v>122</v>
      </c>
      <c r="D3041">
        <v>119078393</v>
      </c>
      <c r="E3041" t="s">
        <v>790</v>
      </c>
      <c r="F3041" t="s">
        <v>55</v>
      </c>
      <c r="G3041" t="s">
        <v>58</v>
      </c>
      <c r="L3041" t="s">
        <v>4453</v>
      </c>
      <c r="M3041">
        <v>113152</v>
      </c>
      <c r="N3041">
        <v>1416</v>
      </c>
      <c r="O3041" t="s">
        <v>29</v>
      </c>
      <c r="P3041" t="s">
        <v>30</v>
      </c>
      <c r="Q3041" t="s">
        <v>213</v>
      </c>
      <c r="R3041">
        <v>6000000</v>
      </c>
      <c r="S3041">
        <v>2004</v>
      </c>
      <c r="T3041">
        <v>7.5</v>
      </c>
      <c r="U3041">
        <v>2</v>
      </c>
      <c r="V3041">
        <v>113078393</v>
      </c>
      <c r="W3041" t="s">
        <v>21</v>
      </c>
    </row>
    <row r="3042" spans="1:23" x14ac:dyDescent="0.3">
      <c r="A3042" t="s">
        <v>4454</v>
      </c>
      <c r="B3042">
        <v>130</v>
      </c>
      <c r="C3042">
        <v>110</v>
      </c>
      <c r="D3042">
        <v>102308900</v>
      </c>
      <c r="E3042" t="s">
        <v>242</v>
      </c>
      <c r="F3042" t="s">
        <v>56</v>
      </c>
      <c r="G3042" t="s">
        <v>55</v>
      </c>
      <c r="H3042" t="s">
        <v>53</v>
      </c>
      <c r="L3042" t="s">
        <v>4455</v>
      </c>
      <c r="M3042">
        <v>152089</v>
      </c>
      <c r="N3042">
        <v>309</v>
      </c>
      <c r="O3042" t="s">
        <v>29</v>
      </c>
      <c r="P3042" t="s">
        <v>30</v>
      </c>
      <c r="Q3042" t="s">
        <v>4251</v>
      </c>
      <c r="R3042">
        <v>6000000</v>
      </c>
      <c r="S3042">
        <v>1969</v>
      </c>
      <c r="T3042">
        <v>8.1</v>
      </c>
      <c r="U3042">
        <v>1.8</v>
      </c>
      <c r="V3042">
        <v>96308900</v>
      </c>
      <c r="W3042" t="s">
        <v>21</v>
      </c>
    </row>
    <row r="3043" spans="1:23" x14ac:dyDescent="0.3">
      <c r="A3043" t="s">
        <v>4456</v>
      </c>
      <c r="B3043">
        <v>145</v>
      </c>
      <c r="C3043">
        <v>139</v>
      </c>
      <c r="D3043">
        <v>102300000</v>
      </c>
      <c r="E3043" t="s">
        <v>48</v>
      </c>
      <c r="F3043" t="s">
        <v>49</v>
      </c>
      <c r="G3043" t="s">
        <v>26</v>
      </c>
      <c r="H3043" t="s">
        <v>50</v>
      </c>
      <c r="L3043" t="s">
        <v>4457</v>
      </c>
      <c r="M3043">
        <v>107408</v>
      </c>
      <c r="N3043">
        <v>259</v>
      </c>
      <c r="O3043" t="s">
        <v>29</v>
      </c>
      <c r="P3043" t="s">
        <v>30</v>
      </c>
      <c r="Q3043" t="s">
        <v>1636</v>
      </c>
      <c r="R3043">
        <v>6000000</v>
      </c>
      <c r="S3043">
        <v>1964</v>
      </c>
      <c r="T3043">
        <v>7.8</v>
      </c>
      <c r="U3043">
        <v>2.2999999999999998</v>
      </c>
      <c r="V3043">
        <v>96300000</v>
      </c>
      <c r="W3043" t="s">
        <v>21</v>
      </c>
    </row>
    <row r="3044" spans="1:23" x14ac:dyDescent="0.3">
      <c r="A3044" t="s">
        <v>1097</v>
      </c>
      <c r="B3044">
        <v>62</v>
      </c>
      <c r="C3044">
        <v>124</v>
      </c>
      <c r="D3044">
        <v>54800000</v>
      </c>
      <c r="E3044" t="s">
        <v>55</v>
      </c>
      <c r="L3044" t="s">
        <v>4458</v>
      </c>
      <c r="M3044">
        <v>35130</v>
      </c>
      <c r="N3044">
        <v>283</v>
      </c>
      <c r="O3044" t="s">
        <v>29</v>
      </c>
      <c r="P3044" t="s">
        <v>30</v>
      </c>
      <c r="Q3044" t="s">
        <v>213</v>
      </c>
      <c r="R3044">
        <v>6000000</v>
      </c>
      <c r="S3044">
        <v>1980</v>
      </c>
      <c r="T3044">
        <v>7.8</v>
      </c>
      <c r="U3044">
        <v>2.1</v>
      </c>
      <c r="V3044">
        <v>48800000</v>
      </c>
      <c r="W3044" t="s">
        <v>21</v>
      </c>
    </row>
    <row r="3045" spans="1:23" x14ac:dyDescent="0.3">
      <c r="A3045" t="s">
        <v>4459</v>
      </c>
      <c r="B3045">
        <v>120</v>
      </c>
      <c r="C3045">
        <v>152</v>
      </c>
      <c r="D3045">
        <v>43650000</v>
      </c>
      <c r="E3045" t="s">
        <v>56</v>
      </c>
      <c r="F3045" t="s">
        <v>55</v>
      </c>
      <c r="G3045" t="s">
        <v>50</v>
      </c>
      <c r="H3045" t="s">
        <v>44</v>
      </c>
      <c r="I3045" t="s">
        <v>35</v>
      </c>
      <c r="L3045" t="s">
        <v>4460</v>
      </c>
      <c r="M3045">
        <v>71919</v>
      </c>
      <c r="N3045">
        <v>316</v>
      </c>
      <c r="O3045" t="s">
        <v>29</v>
      </c>
      <c r="P3045" t="s">
        <v>30</v>
      </c>
      <c r="Q3045" t="s">
        <v>3646</v>
      </c>
      <c r="R3045">
        <v>6000000</v>
      </c>
      <c r="S3045">
        <v>1961</v>
      </c>
      <c r="T3045">
        <v>7.6</v>
      </c>
      <c r="U3045">
        <v>2.5</v>
      </c>
      <c r="V3045">
        <v>37650000</v>
      </c>
      <c r="W3045" t="s">
        <v>21</v>
      </c>
    </row>
    <row r="3046" spans="1:23" x14ac:dyDescent="0.3">
      <c r="A3046" t="s">
        <v>1151</v>
      </c>
      <c r="B3046">
        <v>71</v>
      </c>
      <c r="C3046">
        <v>98</v>
      </c>
      <c r="D3046">
        <v>39800000</v>
      </c>
      <c r="E3046" t="s">
        <v>48</v>
      </c>
      <c r="F3046" t="s">
        <v>61</v>
      </c>
      <c r="L3046" t="s">
        <v>4461</v>
      </c>
      <c r="M3046">
        <v>81599</v>
      </c>
      <c r="N3046">
        <v>250</v>
      </c>
      <c r="O3046" t="s">
        <v>29</v>
      </c>
      <c r="P3046" t="s">
        <v>30</v>
      </c>
      <c r="Q3046" t="s">
        <v>213</v>
      </c>
      <c r="R3046">
        <v>6000000</v>
      </c>
      <c r="S3046">
        <v>1980</v>
      </c>
      <c r="T3046">
        <v>7.4</v>
      </c>
      <c r="U3046">
        <v>1.6</v>
      </c>
      <c r="V3046">
        <v>33800000</v>
      </c>
      <c r="W3046" t="s">
        <v>21</v>
      </c>
    </row>
    <row r="3047" spans="1:23" x14ac:dyDescent="0.3">
      <c r="A3047" t="s">
        <v>4462</v>
      </c>
      <c r="B3047">
        <v>52</v>
      </c>
      <c r="C3047">
        <v>106</v>
      </c>
      <c r="D3047">
        <v>27457409</v>
      </c>
      <c r="E3047" t="s">
        <v>48</v>
      </c>
      <c r="F3047" t="s">
        <v>55</v>
      </c>
      <c r="L3047" t="s">
        <v>4463</v>
      </c>
      <c r="M3047">
        <v>3198</v>
      </c>
      <c r="N3047">
        <v>43</v>
      </c>
      <c r="O3047" t="s">
        <v>29</v>
      </c>
      <c r="P3047" t="s">
        <v>30</v>
      </c>
      <c r="Q3047" t="s">
        <v>213</v>
      </c>
      <c r="R3047">
        <v>6000000</v>
      </c>
      <c r="S3047">
        <v>2001</v>
      </c>
      <c r="T3047">
        <v>6.3</v>
      </c>
      <c r="U3047">
        <v>1.8</v>
      </c>
      <c r="V3047">
        <v>21457409</v>
      </c>
      <c r="W3047" t="s">
        <v>21</v>
      </c>
    </row>
    <row r="3048" spans="1:23" x14ac:dyDescent="0.3">
      <c r="A3048" t="s">
        <v>3616</v>
      </c>
      <c r="B3048">
        <v>18</v>
      </c>
      <c r="C3048">
        <v>106</v>
      </c>
      <c r="D3048">
        <v>25047631</v>
      </c>
      <c r="E3048" t="s">
        <v>48</v>
      </c>
      <c r="F3048" t="s">
        <v>55</v>
      </c>
      <c r="G3048" t="s">
        <v>44</v>
      </c>
      <c r="L3048" t="s">
        <v>4464</v>
      </c>
      <c r="M3048">
        <v>6585</v>
      </c>
      <c r="N3048">
        <v>50</v>
      </c>
      <c r="O3048" t="s">
        <v>29</v>
      </c>
      <c r="P3048" t="s">
        <v>30</v>
      </c>
      <c r="Q3048" t="s">
        <v>213</v>
      </c>
      <c r="R3048">
        <v>6000000</v>
      </c>
      <c r="S3048">
        <v>1999</v>
      </c>
      <c r="T3048">
        <v>6.9</v>
      </c>
      <c r="U3048">
        <v>1.8</v>
      </c>
      <c r="V3048">
        <v>19047631</v>
      </c>
      <c r="W3048" t="s">
        <v>21</v>
      </c>
    </row>
    <row r="3049" spans="1:23" x14ac:dyDescent="0.3">
      <c r="A3049" t="s">
        <v>68</v>
      </c>
      <c r="B3049">
        <v>162</v>
      </c>
      <c r="C3049">
        <v>106</v>
      </c>
      <c r="D3049">
        <v>23272306</v>
      </c>
      <c r="E3049" t="s">
        <v>56</v>
      </c>
      <c r="F3049" t="s">
        <v>55</v>
      </c>
      <c r="G3049" t="s">
        <v>60</v>
      </c>
      <c r="H3049" t="s">
        <v>35</v>
      </c>
      <c r="L3049" t="s">
        <v>4465</v>
      </c>
      <c r="M3049">
        <v>740918</v>
      </c>
      <c r="N3049">
        <v>1182</v>
      </c>
      <c r="O3049" t="s">
        <v>29</v>
      </c>
      <c r="P3049" t="s">
        <v>30</v>
      </c>
      <c r="Q3049" t="s">
        <v>213</v>
      </c>
      <c r="R3049">
        <v>6000000</v>
      </c>
      <c r="S3049">
        <v>1995</v>
      </c>
      <c r="T3049">
        <v>8.6</v>
      </c>
      <c r="U3049">
        <v>1.8</v>
      </c>
      <c r="V3049">
        <v>17272306</v>
      </c>
      <c r="W3049" t="s">
        <v>21</v>
      </c>
    </row>
    <row r="3050" spans="1:23" x14ac:dyDescent="0.3">
      <c r="A3050" t="s">
        <v>752</v>
      </c>
      <c r="B3050">
        <v>88</v>
      </c>
      <c r="C3050">
        <v>89</v>
      </c>
      <c r="D3050">
        <v>22168359</v>
      </c>
      <c r="E3050" t="s">
        <v>26</v>
      </c>
      <c r="F3050" t="s">
        <v>57</v>
      </c>
      <c r="G3050" t="s">
        <v>44</v>
      </c>
      <c r="H3050" t="s">
        <v>35</v>
      </c>
      <c r="L3050" t="s">
        <v>4466</v>
      </c>
      <c r="M3050">
        <v>29659</v>
      </c>
      <c r="N3050">
        <v>227</v>
      </c>
      <c r="O3050" t="s">
        <v>29</v>
      </c>
      <c r="P3050" t="s">
        <v>30</v>
      </c>
      <c r="Q3050" t="s">
        <v>1989</v>
      </c>
      <c r="R3050">
        <v>8000000</v>
      </c>
      <c r="S3050">
        <v>1989</v>
      </c>
      <c r="T3050">
        <v>5.0999999999999996</v>
      </c>
      <c r="U3050">
        <v>1.5</v>
      </c>
      <c r="V3050">
        <v>14168359</v>
      </c>
      <c r="W3050" t="s">
        <v>21</v>
      </c>
    </row>
    <row r="3051" spans="1:23" x14ac:dyDescent="0.3">
      <c r="A3051" t="s">
        <v>611</v>
      </c>
      <c r="B3051">
        <v>96</v>
      </c>
      <c r="C3051">
        <v>94</v>
      </c>
      <c r="D3051">
        <v>21005329</v>
      </c>
      <c r="E3051" t="s">
        <v>48</v>
      </c>
      <c r="F3051" t="s">
        <v>44</v>
      </c>
      <c r="L3051" t="s">
        <v>4467</v>
      </c>
      <c r="M3051">
        <v>89128</v>
      </c>
      <c r="N3051">
        <v>258</v>
      </c>
      <c r="O3051" t="s">
        <v>29</v>
      </c>
      <c r="P3051" t="s">
        <v>244</v>
      </c>
      <c r="Q3051" t="s">
        <v>213</v>
      </c>
      <c r="R3051">
        <v>6000000</v>
      </c>
      <c r="S3051">
        <v>2002</v>
      </c>
      <c r="T3051">
        <v>6.4</v>
      </c>
      <c r="U3051">
        <v>1.6</v>
      </c>
      <c r="V3051">
        <v>15005329</v>
      </c>
      <c r="W3051" t="s">
        <v>21</v>
      </c>
    </row>
    <row r="3052" spans="1:23" x14ac:dyDescent="0.3">
      <c r="A3052" t="s">
        <v>363</v>
      </c>
      <c r="B3052">
        <v>391</v>
      </c>
      <c r="C3052">
        <v>109</v>
      </c>
      <c r="D3052">
        <v>26236603</v>
      </c>
      <c r="E3052" t="s">
        <v>55</v>
      </c>
      <c r="F3052" t="s">
        <v>61</v>
      </c>
      <c r="L3052" t="s">
        <v>4468</v>
      </c>
      <c r="M3052">
        <v>251349</v>
      </c>
      <c r="N3052">
        <v>547</v>
      </c>
      <c r="O3052" t="s">
        <v>29</v>
      </c>
      <c r="P3052" t="s">
        <v>30</v>
      </c>
      <c r="Q3052" t="s">
        <v>213</v>
      </c>
      <c r="R3052">
        <v>6000000</v>
      </c>
      <c r="S3052">
        <v>2008</v>
      </c>
      <c r="T3052">
        <v>7.9</v>
      </c>
      <c r="U3052">
        <v>1.8</v>
      </c>
      <c r="V3052">
        <v>20236603</v>
      </c>
      <c r="W3052" t="s">
        <v>21</v>
      </c>
    </row>
    <row r="3053" spans="1:23" x14ac:dyDescent="0.3">
      <c r="A3053" t="s">
        <v>4469</v>
      </c>
      <c r="B3053">
        <v>32</v>
      </c>
      <c r="C3053">
        <v>144</v>
      </c>
      <c r="D3053">
        <v>20400000</v>
      </c>
      <c r="E3053" t="s">
        <v>55</v>
      </c>
      <c r="F3053" t="s">
        <v>44</v>
      </c>
      <c r="G3053" t="s">
        <v>53</v>
      </c>
      <c r="L3053" t="s">
        <v>4470</v>
      </c>
      <c r="M3053">
        <v>6304</v>
      </c>
      <c r="N3053">
        <v>87</v>
      </c>
      <c r="O3053" t="s">
        <v>29</v>
      </c>
      <c r="P3053" t="s">
        <v>30</v>
      </c>
      <c r="Q3053" t="s">
        <v>3646</v>
      </c>
      <c r="R3053">
        <v>8000000</v>
      </c>
      <c r="S3053">
        <v>1946</v>
      </c>
      <c r="T3053">
        <v>6.9</v>
      </c>
      <c r="U3053">
        <v>2.4</v>
      </c>
      <c r="V3053">
        <v>12400000</v>
      </c>
      <c r="W3053" t="s">
        <v>21</v>
      </c>
    </row>
    <row r="3054" spans="1:23" x14ac:dyDescent="0.3">
      <c r="A3054" t="s">
        <v>3846</v>
      </c>
      <c r="B3054">
        <v>119</v>
      </c>
      <c r="C3054">
        <v>90</v>
      </c>
      <c r="D3054">
        <v>18621249</v>
      </c>
      <c r="E3054" t="s">
        <v>48</v>
      </c>
      <c r="L3054" t="s">
        <v>4471</v>
      </c>
      <c r="M3054">
        <v>45859</v>
      </c>
      <c r="N3054">
        <v>340</v>
      </c>
      <c r="O3054" t="s">
        <v>29</v>
      </c>
      <c r="P3054" t="s">
        <v>30</v>
      </c>
      <c r="Q3054" t="s">
        <v>31</v>
      </c>
      <c r="R3054">
        <v>6000000</v>
      </c>
      <c r="S3054">
        <v>2000</v>
      </c>
      <c r="T3054">
        <v>7.5</v>
      </c>
      <c r="U3054">
        <v>1.5</v>
      </c>
      <c r="V3054">
        <v>12621249</v>
      </c>
      <c r="W3054" t="s">
        <v>21</v>
      </c>
    </row>
    <row r="3055" spans="1:23" x14ac:dyDescent="0.3">
      <c r="A3055" t="s">
        <v>1462</v>
      </c>
      <c r="B3055">
        <v>201</v>
      </c>
      <c r="C3055">
        <v>106</v>
      </c>
      <c r="D3055">
        <v>25244700</v>
      </c>
      <c r="E3055" t="s">
        <v>24</v>
      </c>
      <c r="F3055" t="s">
        <v>27</v>
      </c>
      <c r="L3055" t="s">
        <v>4472</v>
      </c>
      <c r="M3055">
        <v>91017</v>
      </c>
      <c r="N3055">
        <v>284</v>
      </c>
      <c r="O3055" t="s">
        <v>29</v>
      </c>
      <c r="P3055" t="s">
        <v>37</v>
      </c>
      <c r="Q3055" t="s">
        <v>213</v>
      </c>
      <c r="R3055">
        <v>6000000</v>
      </c>
      <c r="S3055">
        <v>1981</v>
      </c>
      <c r="T3055">
        <v>7.2</v>
      </c>
      <c r="U3055">
        <v>1.8</v>
      </c>
      <c r="V3055">
        <v>19244700</v>
      </c>
      <c r="W3055" t="s">
        <v>21</v>
      </c>
    </row>
    <row r="3056" spans="1:23" x14ac:dyDescent="0.3">
      <c r="A3056" t="s">
        <v>1375</v>
      </c>
      <c r="B3056">
        <v>22</v>
      </c>
      <c r="C3056">
        <v>121</v>
      </c>
      <c r="D3056">
        <v>14545844</v>
      </c>
      <c r="E3056" t="s">
        <v>48</v>
      </c>
      <c r="F3056" t="s">
        <v>55</v>
      </c>
      <c r="G3056" t="s">
        <v>50</v>
      </c>
      <c r="L3056" t="s">
        <v>4473</v>
      </c>
      <c r="M3056">
        <v>4756</v>
      </c>
      <c r="N3056">
        <v>38</v>
      </c>
      <c r="O3056" t="s">
        <v>29</v>
      </c>
      <c r="P3056" t="s">
        <v>30</v>
      </c>
      <c r="Q3056" t="s">
        <v>213</v>
      </c>
      <c r="R3056">
        <v>6500000</v>
      </c>
      <c r="S3056">
        <v>1988</v>
      </c>
      <c r="T3056">
        <v>5.8</v>
      </c>
      <c r="U3056">
        <v>2</v>
      </c>
      <c r="V3056">
        <v>8045844</v>
      </c>
      <c r="W3056" t="s">
        <v>21</v>
      </c>
    </row>
    <row r="3057" spans="1:23" x14ac:dyDescent="0.3">
      <c r="A3057" t="s">
        <v>4474</v>
      </c>
      <c r="B3057">
        <v>52</v>
      </c>
      <c r="C3057">
        <v>89</v>
      </c>
      <c r="D3057">
        <v>13235267</v>
      </c>
      <c r="E3057" t="s">
        <v>48</v>
      </c>
      <c r="F3057" t="s">
        <v>49</v>
      </c>
      <c r="L3057" t="s">
        <v>4475</v>
      </c>
      <c r="M3057">
        <v>12339</v>
      </c>
      <c r="N3057">
        <v>32</v>
      </c>
      <c r="O3057" t="s">
        <v>29</v>
      </c>
      <c r="P3057" t="s">
        <v>30</v>
      </c>
      <c r="Q3057" t="s">
        <v>52</v>
      </c>
      <c r="R3057">
        <v>6000000</v>
      </c>
      <c r="S3057">
        <v>2007</v>
      </c>
      <c r="T3057">
        <v>2.9</v>
      </c>
      <c r="U3057">
        <v>1.5</v>
      </c>
      <c r="V3057">
        <v>7235267</v>
      </c>
      <c r="W3057" t="s">
        <v>21</v>
      </c>
    </row>
    <row r="3058" spans="1:23" x14ac:dyDescent="0.3">
      <c r="A3058" t="s">
        <v>1155</v>
      </c>
      <c r="B3058">
        <v>34</v>
      </c>
      <c r="C3058">
        <v>104</v>
      </c>
      <c r="D3058">
        <v>12793213</v>
      </c>
      <c r="E3058" t="s">
        <v>48</v>
      </c>
      <c r="F3058" t="s">
        <v>55</v>
      </c>
      <c r="G3058" t="s">
        <v>44</v>
      </c>
      <c r="L3058" t="s">
        <v>4476</v>
      </c>
      <c r="M3058">
        <v>18286</v>
      </c>
      <c r="N3058">
        <v>73</v>
      </c>
      <c r="O3058" t="s">
        <v>29</v>
      </c>
      <c r="P3058" t="s">
        <v>30</v>
      </c>
      <c r="Q3058" t="s">
        <v>213</v>
      </c>
      <c r="R3058">
        <v>6000000</v>
      </c>
      <c r="S3058">
        <v>1988</v>
      </c>
      <c r="T3058">
        <v>6.2</v>
      </c>
      <c r="U3058">
        <v>1.7</v>
      </c>
      <c r="V3058">
        <v>6793213</v>
      </c>
      <c r="W3058" t="s">
        <v>21</v>
      </c>
    </row>
    <row r="3059" spans="1:23" x14ac:dyDescent="0.3">
      <c r="A3059" t="s">
        <v>1588</v>
      </c>
      <c r="B3059">
        <v>88</v>
      </c>
      <c r="C3059">
        <v>99</v>
      </c>
      <c r="D3059">
        <v>11883495</v>
      </c>
      <c r="E3059" t="s">
        <v>48</v>
      </c>
      <c r="F3059" t="s">
        <v>55</v>
      </c>
      <c r="G3059" t="s">
        <v>26</v>
      </c>
      <c r="H3059" t="s">
        <v>44</v>
      </c>
      <c r="L3059" t="s">
        <v>4477</v>
      </c>
      <c r="M3059">
        <v>52805</v>
      </c>
      <c r="N3059">
        <v>278</v>
      </c>
      <c r="O3059" t="s">
        <v>29</v>
      </c>
      <c r="P3059" t="s">
        <v>37</v>
      </c>
      <c r="Q3059" t="s">
        <v>213</v>
      </c>
      <c r="R3059">
        <v>9000000</v>
      </c>
      <c r="S3059">
        <v>1998</v>
      </c>
      <c r="T3059">
        <v>6.8</v>
      </c>
      <c r="U3059">
        <v>1.6</v>
      </c>
      <c r="V3059">
        <v>2883495</v>
      </c>
      <c r="W3059" t="s">
        <v>21</v>
      </c>
    </row>
    <row r="3060" spans="1:23" x14ac:dyDescent="0.3">
      <c r="A3060" t="s">
        <v>4478</v>
      </c>
      <c r="B3060">
        <v>25</v>
      </c>
      <c r="C3060">
        <v>98</v>
      </c>
      <c r="D3060">
        <v>11797927</v>
      </c>
      <c r="E3060" t="s">
        <v>48</v>
      </c>
      <c r="F3060" t="s">
        <v>57</v>
      </c>
      <c r="G3060" t="s">
        <v>35</v>
      </c>
      <c r="L3060" t="s">
        <v>4479</v>
      </c>
      <c r="M3060">
        <v>4582</v>
      </c>
      <c r="N3060">
        <v>52</v>
      </c>
      <c r="O3060" t="s">
        <v>29</v>
      </c>
      <c r="P3060" t="s">
        <v>30</v>
      </c>
      <c r="Q3060" t="s">
        <v>213</v>
      </c>
      <c r="R3060">
        <v>6000000</v>
      </c>
      <c r="S3060">
        <v>1995</v>
      </c>
      <c r="T3060">
        <v>6.1</v>
      </c>
      <c r="U3060">
        <v>1.6</v>
      </c>
      <c r="V3060">
        <v>5797927</v>
      </c>
      <c r="W3060" t="s">
        <v>21</v>
      </c>
    </row>
    <row r="3061" spans="1:23" x14ac:dyDescent="0.3">
      <c r="A3061" t="s">
        <v>4480</v>
      </c>
      <c r="B3061">
        <v>252</v>
      </c>
      <c r="C3061">
        <v>121</v>
      </c>
      <c r="D3061">
        <v>17605861</v>
      </c>
      <c r="E3061" t="s">
        <v>242</v>
      </c>
      <c r="F3061" t="s">
        <v>55</v>
      </c>
      <c r="G3061" t="s">
        <v>54</v>
      </c>
      <c r="H3061" t="s">
        <v>35</v>
      </c>
      <c r="L3061" t="s">
        <v>4481</v>
      </c>
      <c r="M3061">
        <v>145580</v>
      </c>
      <c r="N3061">
        <v>351</v>
      </c>
      <c r="O3061" t="s">
        <v>29</v>
      </c>
      <c r="P3061" t="s">
        <v>37</v>
      </c>
      <c r="Q3061" t="s">
        <v>213</v>
      </c>
      <c r="R3061">
        <v>6000000</v>
      </c>
      <c r="S3061">
        <v>2006</v>
      </c>
      <c r="T3061">
        <v>7.7</v>
      </c>
      <c r="U3061">
        <v>2</v>
      </c>
      <c r="V3061">
        <v>11605861</v>
      </c>
      <c r="W3061" t="s">
        <v>21</v>
      </c>
    </row>
    <row r="3062" spans="1:23" x14ac:dyDescent="0.3">
      <c r="A3062" t="s">
        <v>4482</v>
      </c>
      <c r="B3062">
        <v>137</v>
      </c>
      <c r="C3062">
        <v>96</v>
      </c>
      <c r="D3062">
        <v>11642254</v>
      </c>
      <c r="E3062" t="s">
        <v>57</v>
      </c>
      <c r="F3062" t="s">
        <v>35</v>
      </c>
      <c r="L3062" t="s">
        <v>4483</v>
      </c>
      <c r="M3062">
        <v>22929</v>
      </c>
      <c r="N3062">
        <v>287</v>
      </c>
      <c r="O3062" t="s">
        <v>29</v>
      </c>
      <c r="P3062" t="s">
        <v>30</v>
      </c>
      <c r="Q3062" t="s">
        <v>1989</v>
      </c>
      <c r="R3062">
        <v>3000000</v>
      </c>
      <c r="S3062">
        <v>1989</v>
      </c>
      <c r="T3062">
        <v>5.2</v>
      </c>
      <c r="U3062">
        <v>1.6</v>
      </c>
      <c r="V3062">
        <v>8642254</v>
      </c>
      <c r="W3062" t="s">
        <v>21</v>
      </c>
    </row>
    <row r="3063" spans="1:23" x14ac:dyDescent="0.3">
      <c r="A3063" t="s">
        <v>2478</v>
      </c>
      <c r="B3063">
        <v>231</v>
      </c>
      <c r="C3063">
        <v>99</v>
      </c>
      <c r="D3063">
        <v>9203192</v>
      </c>
      <c r="E3063" t="s">
        <v>48</v>
      </c>
      <c r="F3063" t="s">
        <v>56</v>
      </c>
      <c r="G3063" t="s">
        <v>55</v>
      </c>
      <c r="L3063" t="s">
        <v>4484</v>
      </c>
      <c r="M3063">
        <v>45396</v>
      </c>
      <c r="N3063">
        <v>136</v>
      </c>
      <c r="O3063" t="s">
        <v>29</v>
      </c>
      <c r="P3063" t="s">
        <v>30</v>
      </c>
      <c r="Q3063" t="s">
        <v>31</v>
      </c>
      <c r="R3063">
        <v>5000000</v>
      </c>
      <c r="S3063">
        <v>2011</v>
      </c>
      <c r="T3063">
        <v>6.8</v>
      </c>
      <c r="U3063">
        <v>1.6</v>
      </c>
      <c r="V3063">
        <v>4203192</v>
      </c>
      <c r="W3063" t="s">
        <v>21</v>
      </c>
    </row>
    <row r="3064" spans="1:23" x14ac:dyDescent="0.3">
      <c r="A3064" t="s">
        <v>4485</v>
      </c>
      <c r="B3064">
        <v>115</v>
      </c>
      <c r="C3064">
        <v>122</v>
      </c>
      <c r="D3064">
        <v>8596914</v>
      </c>
      <c r="E3064" t="s">
        <v>242</v>
      </c>
      <c r="F3064" t="s">
        <v>55</v>
      </c>
      <c r="L3064" t="s">
        <v>4486</v>
      </c>
      <c r="M3064">
        <v>23023</v>
      </c>
      <c r="N3064">
        <v>148</v>
      </c>
      <c r="O3064" t="s">
        <v>29</v>
      </c>
      <c r="P3064" t="s">
        <v>30</v>
      </c>
      <c r="Q3064" t="s">
        <v>213</v>
      </c>
      <c r="R3064">
        <v>6000000</v>
      </c>
      <c r="S3064">
        <v>2000</v>
      </c>
      <c r="T3064">
        <v>7</v>
      </c>
      <c r="U3064">
        <v>2</v>
      </c>
      <c r="V3064">
        <v>2596914</v>
      </c>
      <c r="W3064" t="s">
        <v>21</v>
      </c>
    </row>
    <row r="3065" spans="1:23" x14ac:dyDescent="0.3">
      <c r="A3065" t="s">
        <v>4487</v>
      </c>
      <c r="B3065">
        <v>67</v>
      </c>
      <c r="C3065">
        <v>101</v>
      </c>
      <c r="D3065">
        <v>6851636</v>
      </c>
      <c r="E3065" t="s">
        <v>48</v>
      </c>
      <c r="F3065" t="s">
        <v>55</v>
      </c>
      <c r="G3065" t="s">
        <v>44</v>
      </c>
      <c r="L3065" t="s">
        <v>4488</v>
      </c>
      <c r="M3065">
        <v>13010</v>
      </c>
      <c r="N3065">
        <v>182</v>
      </c>
      <c r="O3065" t="s">
        <v>29</v>
      </c>
      <c r="P3065" t="s">
        <v>30</v>
      </c>
      <c r="Q3065" t="s">
        <v>213</v>
      </c>
      <c r="R3065">
        <v>6000000</v>
      </c>
      <c r="S3065">
        <v>1999</v>
      </c>
      <c r="T3065">
        <v>5.9</v>
      </c>
      <c r="U3065">
        <v>1.7</v>
      </c>
      <c r="V3065">
        <v>851636</v>
      </c>
      <c r="W3065" t="s">
        <v>21</v>
      </c>
    </row>
    <row r="3066" spans="1:23" x14ac:dyDescent="0.3">
      <c r="A3066" t="s">
        <v>4489</v>
      </c>
      <c r="B3066">
        <v>216</v>
      </c>
      <c r="C3066">
        <v>102</v>
      </c>
      <c r="D3066">
        <v>11434867</v>
      </c>
      <c r="E3066" t="s">
        <v>55</v>
      </c>
      <c r="F3066" t="s">
        <v>60</v>
      </c>
      <c r="G3066" t="s">
        <v>44</v>
      </c>
      <c r="H3066" t="s">
        <v>35</v>
      </c>
      <c r="L3066" t="s">
        <v>4490</v>
      </c>
      <c r="M3066">
        <v>59637</v>
      </c>
      <c r="N3066">
        <v>130</v>
      </c>
      <c r="O3066" t="s">
        <v>29</v>
      </c>
      <c r="P3066" t="s">
        <v>30</v>
      </c>
      <c r="Q3066" t="s">
        <v>31</v>
      </c>
      <c r="R3066">
        <v>6000000</v>
      </c>
      <c r="S3066">
        <v>2012</v>
      </c>
      <c r="T3066">
        <v>7.1</v>
      </c>
      <c r="U3066">
        <v>1.7</v>
      </c>
      <c r="V3066">
        <v>5434867</v>
      </c>
      <c r="W3066" t="s">
        <v>21</v>
      </c>
    </row>
    <row r="3067" spans="1:23" x14ac:dyDescent="0.3">
      <c r="A3067" t="s">
        <v>4491</v>
      </c>
      <c r="B3067">
        <v>133</v>
      </c>
      <c r="C3067">
        <v>84</v>
      </c>
      <c r="D3067">
        <v>5895238</v>
      </c>
      <c r="E3067" t="s">
        <v>48</v>
      </c>
      <c r="F3067" t="s">
        <v>53</v>
      </c>
      <c r="L3067" t="s">
        <v>4492</v>
      </c>
      <c r="M3067">
        <v>17169</v>
      </c>
      <c r="N3067">
        <v>70</v>
      </c>
      <c r="O3067" t="s">
        <v>763</v>
      </c>
      <c r="P3067" t="s">
        <v>30</v>
      </c>
      <c r="Q3067" t="s">
        <v>213</v>
      </c>
      <c r="R3067">
        <v>6000000</v>
      </c>
      <c r="S3067">
        <v>2012</v>
      </c>
      <c r="T3067">
        <v>5.5</v>
      </c>
      <c r="U3067">
        <v>1.4</v>
      </c>
      <c r="V3067">
        <v>-104762</v>
      </c>
      <c r="W3067" t="s">
        <v>38</v>
      </c>
    </row>
    <row r="3068" spans="1:23" x14ac:dyDescent="0.3">
      <c r="A3068" t="s">
        <v>4493</v>
      </c>
      <c r="B3068">
        <v>149</v>
      </c>
      <c r="C3068">
        <v>104</v>
      </c>
      <c r="D3068">
        <v>6670712</v>
      </c>
      <c r="E3068" t="s">
        <v>48</v>
      </c>
      <c r="F3068" t="s">
        <v>55</v>
      </c>
      <c r="L3068" t="s">
        <v>4494</v>
      </c>
      <c r="M3068">
        <v>27301</v>
      </c>
      <c r="N3068">
        <v>101</v>
      </c>
      <c r="O3068" t="s">
        <v>29</v>
      </c>
      <c r="P3068" t="s">
        <v>30</v>
      </c>
      <c r="Q3068" t="s">
        <v>31</v>
      </c>
      <c r="R3068">
        <v>6000000</v>
      </c>
      <c r="S3068">
        <v>2009</v>
      </c>
      <c r="T3068">
        <v>7.4</v>
      </c>
      <c r="U3068">
        <v>1.7</v>
      </c>
      <c r="V3068">
        <v>670712</v>
      </c>
      <c r="W3068" t="s">
        <v>21</v>
      </c>
    </row>
    <row r="3069" spans="1:23" x14ac:dyDescent="0.3">
      <c r="A3069" t="s">
        <v>4495</v>
      </c>
      <c r="B3069">
        <v>261</v>
      </c>
      <c r="C3069">
        <v>96</v>
      </c>
      <c r="D3069">
        <v>5359774</v>
      </c>
      <c r="E3069" t="s">
        <v>48</v>
      </c>
      <c r="F3069" t="s">
        <v>56</v>
      </c>
      <c r="G3069" t="s">
        <v>35</v>
      </c>
      <c r="L3069" t="s">
        <v>4496</v>
      </c>
      <c r="M3069">
        <v>64794</v>
      </c>
      <c r="N3069">
        <v>131</v>
      </c>
      <c r="O3069" t="s">
        <v>29</v>
      </c>
      <c r="P3069" t="s">
        <v>2161</v>
      </c>
      <c r="Q3069" t="s">
        <v>213</v>
      </c>
      <c r="R3069">
        <v>6000000</v>
      </c>
      <c r="S3069">
        <v>2011</v>
      </c>
      <c r="T3069">
        <v>7.3</v>
      </c>
      <c r="U3069">
        <v>1.6</v>
      </c>
      <c r="V3069">
        <v>-640226</v>
      </c>
      <c r="W3069" t="s">
        <v>38</v>
      </c>
    </row>
    <row r="3070" spans="1:23" x14ac:dyDescent="0.3">
      <c r="A3070" t="s">
        <v>4497</v>
      </c>
      <c r="B3070">
        <v>42</v>
      </c>
      <c r="C3070">
        <v>94</v>
      </c>
      <c r="D3070">
        <v>4693919</v>
      </c>
      <c r="E3070" t="s">
        <v>48</v>
      </c>
      <c r="L3070" t="s">
        <v>4498</v>
      </c>
      <c r="M3070">
        <v>11011</v>
      </c>
      <c r="N3070">
        <v>78</v>
      </c>
      <c r="O3070" t="s">
        <v>29</v>
      </c>
      <c r="P3070" t="s">
        <v>30</v>
      </c>
      <c r="Q3070" t="s">
        <v>213</v>
      </c>
      <c r="R3070">
        <v>6500000</v>
      </c>
      <c r="S3070">
        <v>2008</v>
      </c>
      <c r="T3070">
        <v>4.5999999999999996</v>
      </c>
      <c r="U3070">
        <v>1.6</v>
      </c>
      <c r="V3070">
        <v>-1806081</v>
      </c>
      <c r="W3070" t="s">
        <v>38</v>
      </c>
    </row>
    <row r="3071" spans="1:23" x14ac:dyDescent="0.3">
      <c r="A3071" t="s">
        <v>1825</v>
      </c>
      <c r="B3071">
        <v>152</v>
      </c>
      <c r="C3071">
        <v>90</v>
      </c>
      <c r="D3071">
        <v>4859475</v>
      </c>
      <c r="E3071" t="s">
        <v>55</v>
      </c>
      <c r="F3071" t="s">
        <v>44</v>
      </c>
      <c r="L3071" t="s">
        <v>4499</v>
      </c>
      <c r="M3071">
        <v>116910</v>
      </c>
      <c r="N3071">
        <v>520</v>
      </c>
      <c r="O3071" t="s">
        <v>29</v>
      </c>
      <c r="P3071" t="s">
        <v>30</v>
      </c>
      <c r="Q3071" t="s">
        <v>213</v>
      </c>
      <c r="R3071">
        <v>6000000</v>
      </c>
      <c r="S3071">
        <v>1999</v>
      </c>
      <c r="T3071">
        <v>7.2</v>
      </c>
      <c r="U3071">
        <v>1.5</v>
      </c>
      <c r="V3071">
        <v>-1140525</v>
      </c>
      <c r="W3071" t="s">
        <v>38</v>
      </c>
    </row>
    <row r="3072" spans="1:23" x14ac:dyDescent="0.3">
      <c r="A3072" t="s">
        <v>4500</v>
      </c>
      <c r="B3072">
        <v>76</v>
      </c>
      <c r="C3072">
        <v>90</v>
      </c>
      <c r="D3072">
        <v>4542775</v>
      </c>
      <c r="E3072" t="s">
        <v>48</v>
      </c>
      <c r="F3072" t="s">
        <v>44</v>
      </c>
      <c r="L3072" t="s">
        <v>4501</v>
      </c>
      <c r="M3072">
        <v>18313</v>
      </c>
      <c r="N3072">
        <v>73</v>
      </c>
      <c r="O3072" t="s">
        <v>29</v>
      </c>
      <c r="P3072" t="s">
        <v>30</v>
      </c>
      <c r="Q3072" t="s">
        <v>213</v>
      </c>
      <c r="R3072">
        <v>6000000</v>
      </c>
      <c r="S3072">
        <v>2009</v>
      </c>
      <c r="T3072">
        <v>5.0999999999999996</v>
      </c>
      <c r="U3072">
        <v>1.5</v>
      </c>
      <c r="V3072">
        <v>-1457225</v>
      </c>
      <c r="W3072" t="s">
        <v>38</v>
      </c>
    </row>
    <row r="3073" spans="1:23" x14ac:dyDescent="0.3">
      <c r="A3073" t="s">
        <v>4502</v>
      </c>
      <c r="B3073">
        <v>149</v>
      </c>
      <c r="C3073">
        <v>106</v>
      </c>
      <c r="D3073">
        <v>3588432</v>
      </c>
      <c r="E3073" t="s">
        <v>48</v>
      </c>
      <c r="F3073" t="s">
        <v>55</v>
      </c>
      <c r="L3073" t="s">
        <v>4503</v>
      </c>
      <c r="M3073">
        <v>29341</v>
      </c>
      <c r="N3073">
        <v>93</v>
      </c>
      <c r="O3073" t="s">
        <v>29</v>
      </c>
      <c r="P3073" t="s">
        <v>30</v>
      </c>
      <c r="Q3073" t="s">
        <v>213</v>
      </c>
      <c r="R3073">
        <v>6000000</v>
      </c>
      <c r="S3073">
        <v>2014</v>
      </c>
      <c r="T3073">
        <v>6.7</v>
      </c>
      <c r="U3073">
        <v>1.8</v>
      </c>
      <c r="V3073">
        <v>-2411568</v>
      </c>
      <c r="W3073" t="s">
        <v>38</v>
      </c>
    </row>
    <row r="3074" spans="1:23" x14ac:dyDescent="0.3">
      <c r="A3074" t="s">
        <v>4504</v>
      </c>
      <c r="B3074">
        <v>35</v>
      </c>
      <c r="C3074">
        <v>96</v>
      </c>
      <c r="D3074">
        <v>4394936</v>
      </c>
      <c r="E3074" t="s">
        <v>48</v>
      </c>
      <c r="F3074" t="s">
        <v>55</v>
      </c>
      <c r="G3074" t="s">
        <v>26</v>
      </c>
      <c r="H3074" t="s">
        <v>44</v>
      </c>
      <c r="L3074" t="s">
        <v>4505</v>
      </c>
      <c r="M3074">
        <v>11439</v>
      </c>
      <c r="N3074">
        <v>190</v>
      </c>
      <c r="O3074" t="s">
        <v>29</v>
      </c>
      <c r="P3074" t="s">
        <v>244</v>
      </c>
      <c r="Q3074" t="s">
        <v>31</v>
      </c>
      <c r="R3074">
        <v>6000000</v>
      </c>
      <c r="S3074">
        <v>1999</v>
      </c>
      <c r="T3074">
        <v>5.3</v>
      </c>
      <c r="U3074">
        <v>1.6</v>
      </c>
      <c r="V3074">
        <v>-1605064</v>
      </c>
      <c r="W3074" t="s">
        <v>38</v>
      </c>
    </row>
    <row r="3075" spans="1:23" x14ac:dyDescent="0.3">
      <c r="A3075" t="s">
        <v>4506</v>
      </c>
      <c r="B3075">
        <v>108</v>
      </c>
      <c r="C3075">
        <v>95</v>
      </c>
      <c r="D3075">
        <v>3029081</v>
      </c>
      <c r="E3075" t="s">
        <v>48</v>
      </c>
      <c r="F3075" t="s">
        <v>55</v>
      </c>
      <c r="G3075" t="s">
        <v>59</v>
      </c>
      <c r="H3075" t="s">
        <v>50</v>
      </c>
      <c r="L3075" t="s">
        <v>4507</v>
      </c>
      <c r="M3075">
        <v>26300</v>
      </c>
      <c r="N3075">
        <v>231</v>
      </c>
      <c r="O3075" t="s">
        <v>29</v>
      </c>
      <c r="P3075" t="s">
        <v>30</v>
      </c>
      <c r="Q3075" t="s">
        <v>213</v>
      </c>
      <c r="R3075">
        <v>6000000</v>
      </c>
      <c r="S3075">
        <v>2001</v>
      </c>
      <c r="T3075">
        <v>7.8</v>
      </c>
      <c r="U3075">
        <v>1.6</v>
      </c>
      <c r="V3075">
        <v>-2970919</v>
      </c>
      <c r="W3075" t="s">
        <v>38</v>
      </c>
    </row>
    <row r="3076" spans="1:23" x14ac:dyDescent="0.3">
      <c r="A3076" t="s">
        <v>3335</v>
      </c>
      <c r="B3076">
        <v>17</v>
      </c>
      <c r="C3076">
        <v>99</v>
      </c>
      <c r="D3076">
        <v>3273588</v>
      </c>
      <c r="E3076" t="s">
        <v>24</v>
      </c>
      <c r="F3076" t="s">
        <v>55</v>
      </c>
      <c r="L3076" t="s">
        <v>4508</v>
      </c>
      <c r="M3076">
        <v>4195</v>
      </c>
      <c r="N3076">
        <v>50</v>
      </c>
      <c r="O3076" t="s">
        <v>29</v>
      </c>
      <c r="P3076" t="s">
        <v>30</v>
      </c>
      <c r="Q3076" t="s">
        <v>31</v>
      </c>
      <c r="R3076">
        <v>6000000</v>
      </c>
      <c r="S3076">
        <v>1993</v>
      </c>
      <c r="T3076">
        <v>6.7</v>
      </c>
      <c r="U3076">
        <v>1.6</v>
      </c>
      <c r="V3076">
        <v>-2726412</v>
      </c>
      <c r="W3076" t="s">
        <v>38</v>
      </c>
    </row>
    <row r="3077" spans="1:23" x14ac:dyDescent="0.3">
      <c r="A3077" t="s">
        <v>4509</v>
      </c>
      <c r="B3077">
        <v>129</v>
      </c>
      <c r="C3077">
        <v>99</v>
      </c>
      <c r="D3077">
        <v>2207975</v>
      </c>
      <c r="E3077" t="s">
        <v>55</v>
      </c>
      <c r="F3077" t="s">
        <v>54</v>
      </c>
      <c r="L3077" t="s">
        <v>4510</v>
      </c>
      <c r="M3077">
        <v>28855</v>
      </c>
      <c r="N3077">
        <v>190</v>
      </c>
      <c r="O3077" t="s">
        <v>29</v>
      </c>
      <c r="P3077" t="s">
        <v>30</v>
      </c>
      <c r="Q3077" t="s">
        <v>31</v>
      </c>
      <c r="R3077">
        <v>6000000</v>
      </c>
      <c r="S3077">
        <v>2003</v>
      </c>
      <c r="T3077">
        <v>7.2</v>
      </c>
      <c r="U3077">
        <v>1.6</v>
      </c>
      <c r="V3077">
        <v>-3792025</v>
      </c>
      <c r="W3077" t="s">
        <v>38</v>
      </c>
    </row>
    <row r="3078" spans="1:23" x14ac:dyDescent="0.3">
      <c r="A3078" t="s">
        <v>4511</v>
      </c>
      <c r="B3078">
        <v>84</v>
      </c>
      <c r="C3078">
        <v>95</v>
      </c>
      <c r="D3078">
        <v>2025238</v>
      </c>
      <c r="E3078" t="s">
        <v>48</v>
      </c>
      <c r="F3078" t="s">
        <v>56</v>
      </c>
      <c r="G3078" t="s">
        <v>55</v>
      </c>
      <c r="H3078" t="s">
        <v>35</v>
      </c>
      <c r="L3078" t="s">
        <v>4512</v>
      </c>
      <c r="M3078">
        <v>9589</v>
      </c>
      <c r="N3078">
        <v>105</v>
      </c>
      <c r="O3078" t="s">
        <v>29</v>
      </c>
      <c r="P3078" t="s">
        <v>30</v>
      </c>
      <c r="Q3078" t="s">
        <v>213</v>
      </c>
      <c r="R3078">
        <v>6000000</v>
      </c>
      <c r="S3078">
        <v>2001</v>
      </c>
      <c r="T3078">
        <v>5.8</v>
      </c>
      <c r="U3078">
        <v>1.6</v>
      </c>
      <c r="V3078">
        <v>-3974762</v>
      </c>
      <c r="W3078" t="s">
        <v>38</v>
      </c>
    </row>
    <row r="3079" spans="1:23" x14ac:dyDescent="0.3">
      <c r="A3079" t="s">
        <v>2228</v>
      </c>
      <c r="B3079">
        <v>147</v>
      </c>
      <c r="C3079">
        <v>99</v>
      </c>
      <c r="D3079">
        <v>2077046</v>
      </c>
      <c r="E3079" t="s">
        <v>48</v>
      </c>
      <c r="F3079" t="s">
        <v>55</v>
      </c>
      <c r="G3079" t="s">
        <v>44</v>
      </c>
      <c r="L3079" t="s">
        <v>4513</v>
      </c>
      <c r="M3079">
        <v>27266</v>
      </c>
      <c r="N3079">
        <v>75</v>
      </c>
      <c r="O3079" t="s">
        <v>29</v>
      </c>
      <c r="P3079" t="s">
        <v>30</v>
      </c>
      <c r="Q3079" t="s">
        <v>213</v>
      </c>
      <c r="R3079">
        <v>6000000</v>
      </c>
      <c r="S3079">
        <v>2008</v>
      </c>
      <c r="T3079">
        <v>7</v>
      </c>
      <c r="U3079">
        <v>1.6</v>
      </c>
      <c r="V3079">
        <v>-3922954</v>
      </c>
      <c r="W3079" t="s">
        <v>38</v>
      </c>
    </row>
    <row r="3080" spans="1:23" x14ac:dyDescent="0.3">
      <c r="A3080" t="s">
        <v>4514</v>
      </c>
      <c r="B3080">
        <v>17</v>
      </c>
      <c r="C3080">
        <v>107</v>
      </c>
      <c r="D3080">
        <v>869325</v>
      </c>
      <c r="E3080" t="s">
        <v>24</v>
      </c>
      <c r="F3080" t="s">
        <v>25</v>
      </c>
      <c r="G3080" t="s">
        <v>26</v>
      </c>
      <c r="H3080" t="s">
        <v>27</v>
      </c>
      <c r="L3080" t="s">
        <v>4515</v>
      </c>
      <c r="M3080">
        <v>2281</v>
      </c>
      <c r="N3080">
        <v>16</v>
      </c>
      <c r="O3080" t="s">
        <v>29</v>
      </c>
      <c r="P3080" t="s">
        <v>30</v>
      </c>
      <c r="Q3080" t="s">
        <v>31</v>
      </c>
      <c r="R3080">
        <v>6000000</v>
      </c>
      <c r="S3080">
        <v>1991</v>
      </c>
      <c r="T3080">
        <v>3.8</v>
      </c>
      <c r="U3080">
        <v>1.8</v>
      </c>
      <c r="V3080">
        <v>-5130675</v>
      </c>
      <c r="W3080" t="s">
        <v>38</v>
      </c>
    </row>
    <row r="3081" spans="1:23" x14ac:dyDescent="0.3">
      <c r="A3081" t="s">
        <v>4516</v>
      </c>
      <c r="B3081">
        <v>16</v>
      </c>
      <c r="C3081">
        <v>90</v>
      </c>
      <c r="D3081">
        <v>399611</v>
      </c>
      <c r="E3081" t="s">
        <v>242</v>
      </c>
      <c r="F3081" t="s">
        <v>55</v>
      </c>
      <c r="G3081" t="s">
        <v>61</v>
      </c>
      <c r="L3081" t="s">
        <v>4517</v>
      </c>
      <c r="M3081">
        <v>1245</v>
      </c>
      <c r="N3081">
        <v>29</v>
      </c>
      <c r="O3081" t="s">
        <v>29</v>
      </c>
      <c r="P3081" t="s">
        <v>30</v>
      </c>
      <c r="Q3081" t="s">
        <v>52</v>
      </c>
      <c r="R3081">
        <v>6000000</v>
      </c>
      <c r="S3081">
        <v>2010</v>
      </c>
      <c r="T3081">
        <v>5.7</v>
      </c>
      <c r="U3081">
        <v>1.5</v>
      </c>
      <c r="V3081">
        <v>-5600389</v>
      </c>
      <c r="W3081" t="s">
        <v>38</v>
      </c>
    </row>
    <row r="3082" spans="1:23" x14ac:dyDescent="0.3">
      <c r="A3082" t="s">
        <v>2979</v>
      </c>
      <c r="B3082">
        <v>63</v>
      </c>
      <c r="C3082">
        <v>96</v>
      </c>
      <c r="D3082">
        <v>115862</v>
      </c>
      <c r="E3082" t="s">
        <v>55</v>
      </c>
      <c r="F3082" t="s">
        <v>44</v>
      </c>
      <c r="L3082" t="s">
        <v>4518</v>
      </c>
      <c r="M3082">
        <v>7394</v>
      </c>
      <c r="N3082">
        <v>50</v>
      </c>
      <c r="O3082" t="s">
        <v>29</v>
      </c>
      <c r="P3082" t="s">
        <v>30</v>
      </c>
      <c r="Q3082" t="s">
        <v>213</v>
      </c>
      <c r="R3082">
        <v>6000000</v>
      </c>
      <c r="S3082">
        <v>2009</v>
      </c>
      <c r="T3082">
        <v>6.7</v>
      </c>
      <c r="U3082">
        <v>1.6</v>
      </c>
      <c r="V3082">
        <v>-5884138</v>
      </c>
      <c r="W3082" t="s">
        <v>38</v>
      </c>
    </row>
    <row r="3083" spans="1:23" x14ac:dyDescent="0.3">
      <c r="A3083" t="s">
        <v>4519</v>
      </c>
      <c r="B3083">
        <v>36</v>
      </c>
      <c r="C3083">
        <v>97</v>
      </c>
      <c r="D3083">
        <v>117560</v>
      </c>
      <c r="E3083" t="s">
        <v>55</v>
      </c>
      <c r="F3083" t="s">
        <v>44</v>
      </c>
      <c r="L3083" t="s">
        <v>4520</v>
      </c>
      <c r="M3083">
        <v>2330</v>
      </c>
      <c r="N3083">
        <v>29</v>
      </c>
      <c r="O3083" t="s">
        <v>29</v>
      </c>
      <c r="P3083" t="s">
        <v>30</v>
      </c>
      <c r="Q3083" t="s">
        <v>213</v>
      </c>
      <c r="R3083">
        <v>6000000</v>
      </c>
      <c r="S3083">
        <v>2006</v>
      </c>
      <c r="T3083">
        <v>6.2</v>
      </c>
      <c r="U3083">
        <v>1.6</v>
      </c>
      <c r="V3083">
        <v>-5882440</v>
      </c>
      <c r="W3083" t="s">
        <v>38</v>
      </c>
    </row>
    <row r="3084" spans="1:23" x14ac:dyDescent="0.3">
      <c r="A3084" t="s">
        <v>3539</v>
      </c>
      <c r="B3084">
        <v>47</v>
      </c>
      <c r="C3084">
        <v>107</v>
      </c>
      <c r="D3084">
        <v>54606</v>
      </c>
      <c r="E3084" t="s">
        <v>48</v>
      </c>
      <c r="F3084" t="s">
        <v>56</v>
      </c>
      <c r="G3084" t="s">
        <v>44</v>
      </c>
      <c r="L3084" t="s">
        <v>4521</v>
      </c>
      <c r="M3084">
        <v>1940</v>
      </c>
      <c r="N3084">
        <v>34</v>
      </c>
      <c r="O3084" t="s">
        <v>29</v>
      </c>
      <c r="P3084" t="s">
        <v>37</v>
      </c>
      <c r="Q3084" t="s">
        <v>31</v>
      </c>
      <c r="R3084">
        <v>6000000</v>
      </c>
      <c r="S3084">
        <v>2001</v>
      </c>
      <c r="T3084">
        <v>6.2</v>
      </c>
      <c r="U3084">
        <v>1.8</v>
      </c>
      <c r="V3084">
        <v>-5945394</v>
      </c>
      <c r="W3084" t="s">
        <v>38</v>
      </c>
    </row>
    <row r="3085" spans="1:23" x14ac:dyDescent="0.3">
      <c r="A3085" t="s">
        <v>4522</v>
      </c>
      <c r="B3085">
        <v>26</v>
      </c>
      <c r="C3085">
        <v>85</v>
      </c>
      <c r="D3085">
        <v>36497</v>
      </c>
      <c r="E3085" t="s">
        <v>48</v>
      </c>
      <c r="L3085" t="s">
        <v>4523</v>
      </c>
      <c r="M3085">
        <v>7367</v>
      </c>
      <c r="N3085">
        <v>37</v>
      </c>
      <c r="O3085" t="s">
        <v>29</v>
      </c>
      <c r="P3085" t="s">
        <v>30</v>
      </c>
      <c r="Q3085" t="s">
        <v>213</v>
      </c>
      <c r="R3085">
        <v>6000000</v>
      </c>
      <c r="S3085">
        <v>2008</v>
      </c>
      <c r="T3085">
        <v>4.7</v>
      </c>
      <c r="U3085">
        <v>1.4</v>
      </c>
      <c r="V3085">
        <v>-5963503</v>
      </c>
      <c r="W3085" t="s">
        <v>38</v>
      </c>
    </row>
    <row r="3086" spans="1:23" x14ac:dyDescent="0.3">
      <c r="A3086" t="s">
        <v>3580</v>
      </c>
      <c r="B3086">
        <v>162</v>
      </c>
      <c r="C3086">
        <v>95</v>
      </c>
      <c r="D3086">
        <v>65804</v>
      </c>
      <c r="E3086" t="s">
        <v>56</v>
      </c>
      <c r="F3086" t="s">
        <v>55</v>
      </c>
      <c r="G3086" t="s">
        <v>35</v>
      </c>
      <c r="L3086" t="s">
        <v>4524</v>
      </c>
      <c r="M3086">
        <v>32512</v>
      </c>
      <c r="N3086">
        <v>86</v>
      </c>
      <c r="O3086" t="s">
        <v>29</v>
      </c>
      <c r="P3086" t="s">
        <v>30</v>
      </c>
      <c r="Q3086" t="s">
        <v>213</v>
      </c>
      <c r="R3086">
        <v>12000000</v>
      </c>
      <c r="S3086">
        <v>2012</v>
      </c>
      <c r="T3086">
        <v>6.3</v>
      </c>
      <c r="U3086">
        <v>1.6</v>
      </c>
      <c r="V3086">
        <v>-11934196</v>
      </c>
      <c r="W3086" t="s">
        <v>38</v>
      </c>
    </row>
    <row r="3087" spans="1:23" x14ac:dyDescent="0.3">
      <c r="A3087" t="s">
        <v>4525</v>
      </c>
      <c r="B3087">
        <v>88</v>
      </c>
      <c r="C3087">
        <v>111</v>
      </c>
      <c r="D3087">
        <v>3895664</v>
      </c>
      <c r="E3087" t="s">
        <v>48</v>
      </c>
      <c r="F3087" t="s">
        <v>55</v>
      </c>
      <c r="L3087" t="s">
        <v>4526</v>
      </c>
      <c r="M3087">
        <v>34383</v>
      </c>
      <c r="N3087">
        <v>149</v>
      </c>
      <c r="O3087" t="s">
        <v>792</v>
      </c>
      <c r="P3087" t="s">
        <v>545</v>
      </c>
      <c r="Q3087" t="s">
        <v>213</v>
      </c>
      <c r="R3087">
        <v>5300000</v>
      </c>
      <c r="S3087">
        <v>2002</v>
      </c>
      <c r="T3087">
        <v>7.3</v>
      </c>
      <c r="U3087">
        <v>1.8</v>
      </c>
      <c r="V3087">
        <v>-1404336</v>
      </c>
      <c r="W3087" t="s">
        <v>38</v>
      </c>
    </row>
    <row r="3088" spans="1:23" x14ac:dyDescent="0.3">
      <c r="A3088" t="s">
        <v>4527</v>
      </c>
      <c r="B3088">
        <v>111</v>
      </c>
      <c r="C3088">
        <v>103</v>
      </c>
      <c r="D3088">
        <v>542860</v>
      </c>
      <c r="E3088" t="s">
        <v>55</v>
      </c>
      <c r="F3088" t="s">
        <v>54</v>
      </c>
      <c r="G3088" t="s">
        <v>58</v>
      </c>
      <c r="L3088" t="s">
        <v>4528</v>
      </c>
      <c r="M3088">
        <v>9230</v>
      </c>
      <c r="N3088">
        <v>37</v>
      </c>
      <c r="O3088" t="s">
        <v>2829</v>
      </c>
      <c r="P3088" t="s">
        <v>2830</v>
      </c>
      <c r="Q3088" t="s">
        <v>213</v>
      </c>
      <c r="R3088">
        <v>4000000</v>
      </c>
      <c r="S3088">
        <v>2008</v>
      </c>
      <c r="T3088">
        <v>7.1</v>
      </c>
      <c r="U3088">
        <v>1.7</v>
      </c>
      <c r="V3088">
        <v>-3457140</v>
      </c>
      <c r="W3088" t="s">
        <v>38</v>
      </c>
    </row>
    <row r="3089" spans="1:23" x14ac:dyDescent="0.3">
      <c r="A3089" t="s">
        <v>4529</v>
      </c>
      <c r="B3089">
        <v>112</v>
      </c>
      <c r="C3089">
        <v>111</v>
      </c>
      <c r="D3089">
        <v>11905519</v>
      </c>
      <c r="E3089" t="s">
        <v>24</v>
      </c>
      <c r="F3089" t="s">
        <v>56</v>
      </c>
      <c r="G3089" t="s">
        <v>55</v>
      </c>
      <c r="H3089" t="s">
        <v>35</v>
      </c>
      <c r="L3089" t="s">
        <v>4530</v>
      </c>
      <c r="M3089">
        <v>30210</v>
      </c>
      <c r="N3089">
        <v>214</v>
      </c>
      <c r="O3089" t="s">
        <v>3574</v>
      </c>
      <c r="P3089" t="s">
        <v>3575</v>
      </c>
      <c r="Q3089" t="s">
        <v>213</v>
      </c>
      <c r="R3089">
        <v>200000000</v>
      </c>
      <c r="S3089">
        <v>2005</v>
      </c>
      <c r="T3089">
        <v>7.1</v>
      </c>
      <c r="U3089">
        <v>1.8</v>
      </c>
      <c r="V3089">
        <v>-188094481</v>
      </c>
      <c r="W3089" t="s">
        <v>38</v>
      </c>
    </row>
    <row r="3090" spans="1:23" x14ac:dyDescent="0.3">
      <c r="A3090" t="s">
        <v>4373</v>
      </c>
      <c r="B3090">
        <v>161</v>
      </c>
      <c r="C3090">
        <v>112</v>
      </c>
      <c r="D3090">
        <v>32541719</v>
      </c>
      <c r="E3090" t="s">
        <v>48</v>
      </c>
      <c r="F3090" t="s">
        <v>55</v>
      </c>
      <c r="G3090" t="s">
        <v>44</v>
      </c>
      <c r="H3090" t="s">
        <v>61</v>
      </c>
      <c r="L3090" t="s">
        <v>4531</v>
      </c>
      <c r="M3090">
        <v>89806</v>
      </c>
      <c r="N3090">
        <v>438</v>
      </c>
      <c r="O3090" t="s">
        <v>29</v>
      </c>
      <c r="P3090" t="s">
        <v>37</v>
      </c>
      <c r="Q3090" t="s">
        <v>31</v>
      </c>
      <c r="R3090">
        <v>3500159</v>
      </c>
      <c r="S3090">
        <v>2002</v>
      </c>
      <c r="T3090">
        <v>6.7</v>
      </c>
      <c r="U3090">
        <v>1.9</v>
      </c>
      <c r="V3090">
        <v>29041560</v>
      </c>
      <c r="W3090" t="s">
        <v>21</v>
      </c>
    </row>
    <row r="3091" spans="1:23" x14ac:dyDescent="0.3">
      <c r="A3091" t="s">
        <v>4223</v>
      </c>
      <c r="B3091">
        <v>68</v>
      </c>
      <c r="C3091">
        <v>141</v>
      </c>
      <c r="D3091">
        <v>3064356</v>
      </c>
      <c r="E3091" t="s">
        <v>55</v>
      </c>
      <c r="F3091" t="s">
        <v>44</v>
      </c>
      <c r="L3091" t="s">
        <v>4532</v>
      </c>
      <c r="M3091">
        <v>3433</v>
      </c>
      <c r="N3091">
        <v>81</v>
      </c>
      <c r="O3091" t="s">
        <v>29</v>
      </c>
      <c r="P3091" t="s">
        <v>30</v>
      </c>
      <c r="Q3091" t="s">
        <v>31</v>
      </c>
      <c r="R3091">
        <v>5600000</v>
      </c>
      <c r="S3091">
        <v>2002</v>
      </c>
      <c r="T3091">
        <v>6.9</v>
      </c>
      <c r="U3091">
        <v>2.4</v>
      </c>
      <c r="V3091">
        <v>-2535644</v>
      </c>
      <c r="W3091" t="s">
        <v>38</v>
      </c>
    </row>
    <row r="3092" spans="1:23" x14ac:dyDescent="0.3">
      <c r="A3092" t="s">
        <v>3683</v>
      </c>
      <c r="B3092">
        <v>25</v>
      </c>
      <c r="C3092">
        <v>95</v>
      </c>
      <c r="D3092">
        <v>7009668</v>
      </c>
      <c r="E3092" t="s">
        <v>24</v>
      </c>
      <c r="F3092" t="s">
        <v>61</v>
      </c>
      <c r="L3092" t="s">
        <v>4533</v>
      </c>
      <c r="M3092">
        <v>8707</v>
      </c>
      <c r="N3092">
        <v>36</v>
      </c>
      <c r="O3092" t="s">
        <v>29</v>
      </c>
      <c r="P3092" t="s">
        <v>30</v>
      </c>
      <c r="Q3092" t="s">
        <v>31</v>
      </c>
      <c r="R3092">
        <v>5600000</v>
      </c>
      <c r="S3092">
        <v>2006</v>
      </c>
      <c r="T3092">
        <v>2.1</v>
      </c>
      <c r="U3092">
        <v>1.6</v>
      </c>
      <c r="V3092">
        <v>1409668</v>
      </c>
      <c r="W3092" t="s">
        <v>21</v>
      </c>
    </row>
    <row r="3093" spans="1:23" x14ac:dyDescent="0.3">
      <c r="A3093" t="s">
        <v>3956</v>
      </c>
      <c r="B3093">
        <v>222</v>
      </c>
      <c r="C3093">
        <v>85</v>
      </c>
      <c r="D3093">
        <v>27024</v>
      </c>
      <c r="E3093" t="s">
        <v>57</v>
      </c>
      <c r="L3093" t="s">
        <v>4534</v>
      </c>
      <c r="M3093">
        <v>55597</v>
      </c>
      <c r="N3093">
        <v>148</v>
      </c>
      <c r="O3093" t="s">
        <v>763</v>
      </c>
      <c r="P3093" t="s">
        <v>971</v>
      </c>
      <c r="Q3093" t="s">
        <v>213</v>
      </c>
      <c r="R3093">
        <v>5600000</v>
      </c>
      <c r="S3093">
        <v>2009</v>
      </c>
      <c r="T3093">
        <v>6.6</v>
      </c>
      <c r="U3093">
        <v>1.4</v>
      </c>
      <c r="V3093">
        <v>-5572976</v>
      </c>
      <c r="W3093" t="s">
        <v>38</v>
      </c>
    </row>
    <row r="3094" spans="1:23" x14ac:dyDescent="0.3">
      <c r="A3094" t="s">
        <v>4454</v>
      </c>
      <c r="B3094">
        <v>119</v>
      </c>
      <c r="C3094">
        <v>129</v>
      </c>
      <c r="D3094">
        <v>159600000</v>
      </c>
      <c r="E3094" t="s">
        <v>48</v>
      </c>
      <c r="F3094" t="s">
        <v>56</v>
      </c>
      <c r="G3094" t="s">
        <v>55</v>
      </c>
      <c r="L3094" t="s">
        <v>4535</v>
      </c>
      <c r="M3094">
        <v>175607</v>
      </c>
      <c r="N3094">
        <v>252</v>
      </c>
      <c r="O3094" t="s">
        <v>29</v>
      </c>
      <c r="P3094" t="s">
        <v>30</v>
      </c>
      <c r="Q3094" t="s">
        <v>52</v>
      </c>
      <c r="R3094">
        <v>5500000</v>
      </c>
      <c r="S3094">
        <v>1973</v>
      </c>
      <c r="T3094">
        <v>8.3000000000000007</v>
      </c>
      <c r="U3094">
        <v>2.2000000000000002</v>
      </c>
      <c r="V3094">
        <v>154100000</v>
      </c>
      <c r="W3094" t="s">
        <v>21</v>
      </c>
    </row>
    <row r="3095" spans="1:23" x14ac:dyDescent="0.3">
      <c r="A3095" t="s">
        <v>2109</v>
      </c>
      <c r="B3095">
        <v>90</v>
      </c>
      <c r="C3095">
        <v>125</v>
      </c>
      <c r="D3095">
        <v>58800000</v>
      </c>
      <c r="E3095" t="s">
        <v>242</v>
      </c>
      <c r="F3095" t="s">
        <v>55</v>
      </c>
      <c r="G3095" t="s">
        <v>61</v>
      </c>
      <c r="L3095" t="s">
        <v>4536</v>
      </c>
      <c r="M3095">
        <v>40511</v>
      </c>
      <c r="N3095">
        <v>213</v>
      </c>
      <c r="O3095" t="s">
        <v>29</v>
      </c>
      <c r="P3095" t="s">
        <v>37</v>
      </c>
      <c r="Q3095" t="s">
        <v>52</v>
      </c>
      <c r="R3095">
        <v>5500000</v>
      </c>
      <c r="S3095">
        <v>1981</v>
      </c>
      <c r="T3095">
        <v>7.2</v>
      </c>
      <c r="U3095">
        <v>2.1</v>
      </c>
      <c r="V3095">
        <v>53300000</v>
      </c>
      <c r="W3095" t="s">
        <v>21</v>
      </c>
    </row>
    <row r="3096" spans="1:23" x14ac:dyDescent="0.3">
      <c r="A3096" t="s">
        <v>4537</v>
      </c>
      <c r="B3096">
        <v>62</v>
      </c>
      <c r="C3096">
        <v>116</v>
      </c>
      <c r="D3096">
        <v>50382128</v>
      </c>
      <c r="E3096" t="s">
        <v>48</v>
      </c>
      <c r="F3096" t="s">
        <v>55</v>
      </c>
      <c r="G3096" t="s">
        <v>44</v>
      </c>
      <c r="L3096" t="s">
        <v>4538</v>
      </c>
      <c r="M3096">
        <v>10472</v>
      </c>
      <c r="N3096">
        <v>202</v>
      </c>
      <c r="O3096" t="s">
        <v>29</v>
      </c>
      <c r="P3096" t="s">
        <v>30</v>
      </c>
      <c r="Q3096" t="s">
        <v>31</v>
      </c>
      <c r="R3096">
        <v>5500000</v>
      </c>
      <c r="S3096">
        <v>2005</v>
      </c>
      <c r="T3096">
        <v>5.6</v>
      </c>
      <c r="U3096">
        <v>1.9</v>
      </c>
      <c r="V3096">
        <v>44882128</v>
      </c>
      <c r="W3096" t="s">
        <v>21</v>
      </c>
    </row>
    <row r="3097" spans="1:23" x14ac:dyDescent="0.3">
      <c r="A3097" t="s">
        <v>1955</v>
      </c>
      <c r="B3097">
        <v>71</v>
      </c>
      <c r="C3097">
        <v>105</v>
      </c>
      <c r="D3097">
        <v>35811509</v>
      </c>
      <c r="E3097" t="s">
        <v>242</v>
      </c>
      <c r="F3097" t="s">
        <v>55</v>
      </c>
      <c r="G3097" t="s">
        <v>59</v>
      </c>
      <c r="H3097" t="s">
        <v>44</v>
      </c>
      <c r="L3097" t="s">
        <v>4539</v>
      </c>
      <c r="M3097">
        <v>43013</v>
      </c>
      <c r="N3097">
        <v>104</v>
      </c>
      <c r="O3097" t="s">
        <v>29</v>
      </c>
      <c r="P3097" t="s">
        <v>143</v>
      </c>
      <c r="Q3097" t="s">
        <v>31</v>
      </c>
      <c r="R3097">
        <v>5500000</v>
      </c>
      <c r="S3097">
        <v>1996</v>
      </c>
      <c r="T3097">
        <v>7.7</v>
      </c>
      <c r="U3097">
        <v>1.8</v>
      </c>
      <c r="V3097">
        <v>30311509</v>
      </c>
      <c r="W3097" t="s">
        <v>21</v>
      </c>
    </row>
    <row r="3098" spans="1:23" x14ac:dyDescent="0.3">
      <c r="A3098" t="s">
        <v>4540</v>
      </c>
      <c r="B3098">
        <v>364</v>
      </c>
      <c r="C3098">
        <v>90</v>
      </c>
      <c r="D3098">
        <v>24475193</v>
      </c>
      <c r="E3098" t="s">
        <v>48</v>
      </c>
      <c r="F3098" t="s">
        <v>55</v>
      </c>
      <c r="G3098" t="s">
        <v>44</v>
      </c>
      <c r="L3098" t="s">
        <v>4541</v>
      </c>
      <c r="M3098">
        <v>190494</v>
      </c>
      <c r="N3098">
        <v>314</v>
      </c>
      <c r="O3098" t="s">
        <v>29</v>
      </c>
      <c r="P3098" t="s">
        <v>30</v>
      </c>
      <c r="Q3098" t="s">
        <v>213</v>
      </c>
      <c r="R3098">
        <v>3000000</v>
      </c>
      <c r="S3098">
        <v>2013</v>
      </c>
      <c r="T3098">
        <v>6.6</v>
      </c>
      <c r="U3098">
        <v>1.5</v>
      </c>
      <c r="V3098">
        <v>21475193</v>
      </c>
      <c r="W3098" t="s">
        <v>21</v>
      </c>
    </row>
    <row r="3099" spans="1:23" x14ac:dyDescent="0.3">
      <c r="A3099" t="s">
        <v>3155</v>
      </c>
      <c r="B3099">
        <v>122</v>
      </c>
      <c r="C3099">
        <v>111</v>
      </c>
      <c r="D3099">
        <v>6200756</v>
      </c>
      <c r="E3099" t="s">
        <v>48</v>
      </c>
      <c r="F3099" t="s">
        <v>55</v>
      </c>
      <c r="L3099" t="s">
        <v>4542</v>
      </c>
      <c r="M3099">
        <v>96129</v>
      </c>
      <c r="N3099">
        <v>488</v>
      </c>
      <c r="O3099" t="s">
        <v>29</v>
      </c>
      <c r="P3099" t="s">
        <v>30</v>
      </c>
      <c r="Q3099" t="s">
        <v>213</v>
      </c>
      <c r="R3099">
        <v>7000000</v>
      </c>
      <c r="S3099">
        <v>2001</v>
      </c>
      <c r="T3099">
        <v>7.4</v>
      </c>
      <c r="U3099">
        <v>1.8</v>
      </c>
      <c r="V3099">
        <v>-799244</v>
      </c>
      <c r="W3099" t="s">
        <v>38</v>
      </c>
    </row>
    <row r="3100" spans="1:23" x14ac:dyDescent="0.3">
      <c r="A3100" t="s">
        <v>2458</v>
      </c>
      <c r="B3100">
        <v>100</v>
      </c>
      <c r="C3100">
        <v>91</v>
      </c>
      <c r="D3100">
        <v>1292119</v>
      </c>
      <c r="E3100" t="s">
        <v>242</v>
      </c>
      <c r="F3100" t="s">
        <v>55</v>
      </c>
      <c r="G3100" t="s">
        <v>44</v>
      </c>
      <c r="L3100" t="s">
        <v>4543</v>
      </c>
      <c r="M3100">
        <v>14786</v>
      </c>
      <c r="N3100">
        <v>144</v>
      </c>
      <c r="O3100" t="s">
        <v>29</v>
      </c>
      <c r="P3100" t="s">
        <v>37</v>
      </c>
      <c r="Q3100" t="s">
        <v>213</v>
      </c>
      <c r="R3100">
        <v>5500000</v>
      </c>
      <c r="S3100">
        <v>2001</v>
      </c>
      <c r="T3100">
        <v>7.1</v>
      </c>
      <c r="U3100">
        <v>1.5</v>
      </c>
      <c r="V3100">
        <v>-4207881</v>
      </c>
      <c r="W3100" t="s">
        <v>38</v>
      </c>
    </row>
    <row r="3101" spans="1:23" x14ac:dyDescent="0.3">
      <c r="A3101" t="s">
        <v>4544</v>
      </c>
      <c r="B3101">
        <v>112</v>
      </c>
      <c r="C3101">
        <v>97</v>
      </c>
      <c r="D3101">
        <v>3629758</v>
      </c>
      <c r="E3101" t="s">
        <v>55</v>
      </c>
      <c r="F3101" t="s">
        <v>59</v>
      </c>
      <c r="L3101" t="s">
        <v>4545</v>
      </c>
      <c r="M3101">
        <v>44151</v>
      </c>
      <c r="N3101">
        <v>110</v>
      </c>
      <c r="O3101" t="s">
        <v>792</v>
      </c>
      <c r="P3101" t="s">
        <v>545</v>
      </c>
      <c r="Q3101" t="s">
        <v>31</v>
      </c>
      <c r="R3101">
        <v>5500000</v>
      </c>
      <c r="S3101">
        <v>2004</v>
      </c>
      <c r="T3101">
        <v>7.9</v>
      </c>
      <c r="U3101">
        <v>1.6</v>
      </c>
      <c r="V3101">
        <v>-1870242</v>
      </c>
      <c r="W3101" t="s">
        <v>38</v>
      </c>
    </row>
    <row r="3102" spans="1:23" x14ac:dyDescent="0.3">
      <c r="A3102" t="s">
        <v>4546</v>
      </c>
      <c r="B3102">
        <v>67</v>
      </c>
      <c r="C3102">
        <v>92</v>
      </c>
      <c r="D3102">
        <v>6239558</v>
      </c>
      <c r="E3102" t="s">
        <v>48</v>
      </c>
      <c r="F3102" t="s">
        <v>55</v>
      </c>
      <c r="L3102" t="s">
        <v>4547</v>
      </c>
      <c r="M3102">
        <v>5548</v>
      </c>
      <c r="N3102">
        <v>67</v>
      </c>
      <c r="O3102" t="s">
        <v>29</v>
      </c>
      <c r="P3102" t="s">
        <v>115</v>
      </c>
      <c r="Q3102" t="s">
        <v>213</v>
      </c>
      <c r="R3102">
        <v>5000000</v>
      </c>
      <c r="S3102">
        <v>2003</v>
      </c>
      <c r="T3102">
        <v>6.7</v>
      </c>
      <c r="U3102">
        <v>1.5</v>
      </c>
      <c r="V3102">
        <v>1239558</v>
      </c>
      <c r="W3102" t="s">
        <v>21</v>
      </c>
    </row>
    <row r="3103" spans="1:23" x14ac:dyDescent="0.3">
      <c r="A3103" t="s">
        <v>4548</v>
      </c>
      <c r="B3103">
        <v>91</v>
      </c>
      <c r="C3103">
        <v>104</v>
      </c>
      <c r="D3103">
        <v>1056102</v>
      </c>
      <c r="E3103" t="s">
        <v>56</v>
      </c>
      <c r="F3103" t="s">
        <v>55</v>
      </c>
      <c r="G3103" t="s">
        <v>60</v>
      </c>
      <c r="H3103" t="s">
        <v>35</v>
      </c>
      <c r="L3103" t="s">
        <v>4549</v>
      </c>
      <c r="M3103">
        <v>18792</v>
      </c>
      <c r="N3103">
        <v>153</v>
      </c>
      <c r="O3103" t="s">
        <v>29</v>
      </c>
      <c r="P3103" t="s">
        <v>30</v>
      </c>
      <c r="Q3103" t="s">
        <v>213</v>
      </c>
      <c r="R3103">
        <v>5000000</v>
      </c>
      <c r="S3103">
        <v>2003</v>
      </c>
      <c r="T3103">
        <v>6.6</v>
      </c>
      <c r="U3103">
        <v>1.7</v>
      </c>
      <c r="V3103">
        <v>-3943898</v>
      </c>
      <c r="W3103" t="s">
        <v>38</v>
      </c>
    </row>
    <row r="3104" spans="1:23" x14ac:dyDescent="0.3">
      <c r="A3104" t="s">
        <v>1375</v>
      </c>
      <c r="B3104">
        <v>103</v>
      </c>
      <c r="C3104">
        <v>120</v>
      </c>
      <c r="D3104">
        <v>27545445</v>
      </c>
      <c r="E3104" t="s">
        <v>55</v>
      </c>
      <c r="L3104" t="s">
        <v>4550</v>
      </c>
      <c r="M3104">
        <v>59524</v>
      </c>
      <c r="N3104">
        <v>418</v>
      </c>
      <c r="O3104" t="s">
        <v>29</v>
      </c>
      <c r="P3104" t="s">
        <v>30</v>
      </c>
      <c r="Q3104" t="s">
        <v>213</v>
      </c>
      <c r="R3104">
        <v>6500000</v>
      </c>
      <c r="S3104">
        <v>1989</v>
      </c>
      <c r="T3104">
        <v>7.9</v>
      </c>
      <c r="U3104">
        <v>2</v>
      </c>
      <c r="V3104">
        <v>21045445</v>
      </c>
      <c r="W3104" t="s">
        <v>21</v>
      </c>
    </row>
    <row r="3105" spans="1:23" x14ac:dyDescent="0.3">
      <c r="A3105" t="s">
        <v>4551</v>
      </c>
      <c r="B3105">
        <v>27</v>
      </c>
      <c r="C3105">
        <v>99</v>
      </c>
      <c r="D3105">
        <v>56007</v>
      </c>
      <c r="E3105" t="s">
        <v>48</v>
      </c>
      <c r="F3105" t="s">
        <v>56</v>
      </c>
      <c r="G3105" t="s">
        <v>55</v>
      </c>
      <c r="H3105" t="s">
        <v>44</v>
      </c>
      <c r="I3105" t="s">
        <v>35</v>
      </c>
      <c r="L3105" t="s">
        <v>4552</v>
      </c>
      <c r="M3105">
        <v>3754</v>
      </c>
      <c r="N3105">
        <v>69</v>
      </c>
      <c r="O3105" t="s">
        <v>29</v>
      </c>
      <c r="P3105" t="s">
        <v>30</v>
      </c>
      <c r="Q3105" t="s">
        <v>213</v>
      </c>
      <c r="R3105">
        <v>5500000</v>
      </c>
      <c r="S3105">
        <v>2001</v>
      </c>
      <c r="T3105">
        <v>4.9000000000000004</v>
      </c>
      <c r="U3105">
        <v>1.6</v>
      </c>
      <c r="V3105">
        <v>-5443993</v>
      </c>
      <c r="W3105" t="s">
        <v>38</v>
      </c>
    </row>
    <row r="3106" spans="1:23" x14ac:dyDescent="0.3">
      <c r="A3106" t="s">
        <v>4553</v>
      </c>
      <c r="B3106">
        <v>205</v>
      </c>
      <c r="C3106">
        <v>93</v>
      </c>
      <c r="D3106">
        <v>611709</v>
      </c>
      <c r="E3106" t="s">
        <v>48</v>
      </c>
      <c r="F3106" t="s">
        <v>55</v>
      </c>
      <c r="L3106" t="s">
        <v>4554</v>
      </c>
      <c r="M3106">
        <v>15267</v>
      </c>
      <c r="N3106">
        <v>41</v>
      </c>
      <c r="O3106" t="s">
        <v>792</v>
      </c>
      <c r="P3106" t="s">
        <v>4555</v>
      </c>
      <c r="Q3106" t="s">
        <v>2708</v>
      </c>
      <c r="R3106">
        <v>3850000</v>
      </c>
      <c r="S3106">
        <v>2011</v>
      </c>
      <c r="T3106">
        <v>7.2</v>
      </c>
      <c r="U3106">
        <v>1.6</v>
      </c>
      <c r="V3106">
        <v>-3238291</v>
      </c>
      <c r="W3106" t="s">
        <v>38</v>
      </c>
    </row>
    <row r="3107" spans="1:23" x14ac:dyDescent="0.3">
      <c r="A3107" t="s">
        <v>4556</v>
      </c>
      <c r="B3107">
        <v>72</v>
      </c>
      <c r="C3107">
        <v>99</v>
      </c>
      <c r="D3107">
        <v>22770</v>
      </c>
      <c r="E3107" t="s">
        <v>48</v>
      </c>
      <c r="F3107" t="s">
        <v>55</v>
      </c>
      <c r="L3107" t="s">
        <v>4557</v>
      </c>
      <c r="M3107">
        <v>1658</v>
      </c>
      <c r="N3107">
        <v>12</v>
      </c>
      <c r="O3107" t="s">
        <v>2104</v>
      </c>
      <c r="P3107" t="s">
        <v>812</v>
      </c>
      <c r="Q3107" t="s">
        <v>3646</v>
      </c>
      <c r="R3107">
        <v>5500000</v>
      </c>
      <c r="S3107">
        <v>2013</v>
      </c>
      <c r="T3107">
        <v>6.1</v>
      </c>
      <c r="U3107">
        <v>1.6</v>
      </c>
      <c r="V3107">
        <v>-5477230</v>
      </c>
      <c r="W3107" t="s">
        <v>38</v>
      </c>
    </row>
    <row r="3108" spans="1:23" x14ac:dyDescent="0.3">
      <c r="A3108" t="s">
        <v>4558</v>
      </c>
      <c r="B3108">
        <v>48</v>
      </c>
      <c r="C3108">
        <v>96</v>
      </c>
      <c r="D3108">
        <v>27445</v>
      </c>
      <c r="E3108" t="s">
        <v>24</v>
      </c>
      <c r="F3108" t="s">
        <v>48</v>
      </c>
      <c r="G3108" t="s">
        <v>55</v>
      </c>
      <c r="H3108" t="s">
        <v>35</v>
      </c>
      <c r="L3108" t="s">
        <v>4559</v>
      </c>
      <c r="M3108">
        <v>3788</v>
      </c>
      <c r="N3108">
        <v>31</v>
      </c>
      <c r="O3108" t="s">
        <v>29</v>
      </c>
      <c r="P3108" t="s">
        <v>30</v>
      </c>
      <c r="Q3108" t="s">
        <v>213</v>
      </c>
      <c r="R3108">
        <v>9000000</v>
      </c>
      <c r="S3108">
        <v>2011</v>
      </c>
      <c r="T3108">
        <v>5.3</v>
      </c>
      <c r="U3108">
        <v>1.6</v>
      </c>
      <c r="V3108">
        <v>-8972555</v>
      </c>
      <c r="W3108" t="s">
        <v>38</v>
      </c>
    </row>
    <row r="3109" spans="1:23" x14ac:dyDescent="0.3">
      <c r="A3109" t="s">
        <v>2406</v>
      </c>
      <c r="B3109">
        <v>65</v>
      </c>
      <c r="C3109">
        <v>96</v>
      </c>
      <c r="D3109">
        <v>766487</v>
      </c>
      <c r="E3109" t="s">
        <v>48</v>
      </c>
      <c r="F3109" t="s">
        <v>44</v>
      </c>
      <c r="L3109" t="s">
        <v>4560</v>
      </c>
      <c r="M3109">
        <v>15315</v>
      </c>
      <c r="N3109">
        <v>117</v>
      </c>
      <c r="O3109" t="s">
        <v>29</v>
      </c>
      <c r="P3109" t="s">
        <v>30</v>
      </c>
      <c r="Q3109" t="s">
        <v>213</v>
      </c>
      <c r="R3109">
        <v>5250000</v>
      </c>
      <c r="S3109">
        <v>2007</v>
      </c>
      <c r="T3109">
        <v>5</v>
      </c>
      <c r="U3109">
        <v>1.6</v>
      </c>
      <c r="V3109">
        <v>-4483513</v>
      </c>
      <c r="W3109" t="s">
        <v>38</v>
      </c>
    </row>
    <row r="3110" spans="1:23" x14ac:dyDescent="0.3">
      <c r="A3110" t="s">
        <v>3400</v>
      </c>
      <c r="B3110">
        <v>284</v>
      </c>
      <c r="C3110">
        <v>100</v>
      </c>
      <c r="D3110">
        <v>1196752</v>
      </c>
      <c r="E3110" t="s">
        <v>56</v>
      </c>
      <c r="F3110" t="s">
        <v>55</v>
      </c>
      <c r="G3110" t="s">
        <v>35</v>
      </c>
      <c r="L3110" t="s">
        <v>4561</v>
      </c>
      <c r="M3110">
        <v>79353</v>
      </c>
      <c r="N3110">
        <v>121</v>
      </c>
      <c r="O3110" t="s">
        <v>4562</v>
      </c>
      <c r="P3110" t="s">
        <v>4563</v>
      </c>
      <c r="Q3110" t="s">
        <v>213</v>
      </c>
      <c r="R3110">
        <v>30300000</v>
      </c>
      <c r="S3110">
        <v>2011</v>
      </c>
      <c r="T3110">
        <v>7.6</v>
      </c>
      <c r="U3110">
        <v>1.7</v>
      </c>
      <c r="V3110">
        <v>-29103248</v>
      </c>
      <c r="W3110" t="s">
        <v>38</v>
      </c>
    </row>
    <row r="3111" spans="1:23" x14ac:dyDescent="0.3">
      <c r="A3111" t="s">
        <v>4564</v>
      </c>
      <c r="B3111">
        <v>47</v>
      </c>
      <c r="C3111">
        <v>98</v>
      </c>
      <c r="D3111">
        <v>795126</v>
      </c>
      <c r="E3111" t="s">
        <v>48</v>
      </c>
      <c r="F3111" t="s">
        <v>55</v>
      </c>
      <c r="G3111" t="s">
        <v>61</v>
      </c>
      <c r="L3111" t="s">
        <v>4565</v>
      </c>
      <c r="M3111">
        <v>4976</v>
      </c>
      <c r="N3111">
        <v>52</v>
      </c>
      <c r="O3111" t="s">
        <v>29</v>
      </c>
      <c r="P3111" t="s">
        <v>115</v>
      </c>
      <c r="Q3111" t="s">
        <v>31</v>
      </c>
      <c r="R3111">
        <v>6000000</v>
      </c>
      <c r="S3111">
        <v>2004</v>
      </c>
      <c r="T3111">
        <v>7.6</v>
      </c>
      <c r="U3111">
        <v>1.6</v>
      </c>
      <c r="V3111">
        <v>-5204874</v>
      </c>
      <c r="W3111" t="s">
        <v>38</v>
      </c>
    </row>
    <row r="3112" spans="1:23" x14ac:dyDescent="0.3">
      <c r="A3112" t="s">
        <v>134</v>
      </c>
      <c r="B3112">
        <v>318</v>
      </c>
      <c r="C3112">
        <v>106</v>
      </c>
      <c r="D3112">
        <v>83574831</v>
      </c>
      <c r="E3112" t="s">
        <v>26</v>
      </c>
      <c r="F3112" t="s">
        <v>57</v>
      </c>
      <c r="G3112" t="s">
        <v>35</v>
      </c>
      <c r="L3112" t="s">
        <v>4566</v>
      </c>
      <c r="M3112">
        <v>109214</v>
      </c>
      <c r="N3112">
        <v>269</v>
      </c>
      <c r="O3112" t="s">
        <v>29</v>
      </c>
      <c r="P3112" t="s">
        <v>30</v>
      </c>
      <c r="Q3112" t="s">
        <v>31</v>
      </c>
      <c r="R3112">
        <v>5000000</v>
      </c>
      <c r="S3112">
        <v>2013</v>
      </c>
      <c r="T3112">
        <v>6.6</v>
      </c>
      <c r="U3112">
        <v>1.8</v>
      </c>
      <c r="V3112">
        <v>78574831</v>
      </c>
      <c r="W3112" t="s">
        <v>21</v>
      </c>
    </row>
    <row r="3113" spans="1:23" x14ac:dyDescent="0.3">
      <c r="A3113" t="s">
        <v>3965</v>
      </c>
      <c r="B3113">
        <v>250</v>
      </c>
      <c r="C3113">
        <v>95</v>
      </c>
      <c r="D3113">
        <v>87025093</v>
      </c>
      <c r="E3113" t="s">
        <v>57</v>
      </c>
      <c r="F3113" t="s">
        <v>60</v>
      </c>
      <c r="L3113" t="s">
        <v>4567</v>
      </c>
      <c r="M3113">
        <v>188679</v>
      </c>
      <c r="N3113">
        <v>864</v>
      </c>
      <c r="O3113" t="s">
        <v>29</v>
      </c>
      <c r="P3113" t="s">
        <v>30</v>
      </c>
      <c r="Q3113" t="s">
        <v>213</v>
      </c>
      <c r="R3113">
        <v>4000000</v>
      </c>
      <c r="S3113">
        <v>2005</v>
      </c>
      <c r="T3113">
        <v>6.6</v>
      </c>
      <c r="U3113">
        <v>1.6</v>
      </c>
      <c r="V3113">
        <v>83025093</v>
      </c>
      <c r="W3113" t="s">
        <v>21</v>
      </c>
    </row>
    <row r="3114" spans="1:23" x14ac:dyDescent="0.3">
      <c r="A3114" t="s">
        <v>4568</v>
      </c>
      <c r="B3114">
        <v>411</v>
      </c>
      <c r="C3114">
        <v>104</v>
      </c>
      <c r="D3114">
        <v>71897215</v>
      </c>
      <c r="E3114" t="s">
        <v>55</v>
      </c>
      <c r="F3114" t="s">
        <v>57</v>
      </c>
      <c r="G3114" t="s">
        <v>60</v>
      </c>
      <c r="H3114" t="s">
        <v>27</v>
      </c>
      <c r="I3114" t="s">
        <v>35</v>
      </c>
      <c r="L3114" t="s">
        <v>4569</v>
      </c>
      <c r="M3114">
        <v>126893</v>
      </c>
      <c r="N3114">
        <v>440</v>
      </c>
      <c r="O3114" t="s">
        <v>29</v>
      </c>
      <c r="P3114" t="s">
        <v>30</v>
      </c>
      <c r="Q3114" t="s">
        <v>31</v>
      </c>
      <c r="R3114">
        <v>15000000</v>
      </c>
      <c r="S3114">
        <v>2016</v>
      </c>
      <c r="T3114">
        <v>7.3</v>
      </c>
      <c r="U3114">
        <v>1.7</v>
      </c>
      <c r="V3114">
        <v>56897215</v>
      </c>
      <c r="W3114" t="s">
        <v>21</v>
      </c>
    </row>
    <row r="3115" spans="1:23" x14ac:dyDescent="0.3">
      <c r="A3115" t="s">
        <v>2882</v>
      </c>
      <c r="B3115">
        <v>106</v>
      </c>
      <c r="C3115">
        <v>87</v>
      </c>
      <c r="D3115">
        <v>64267897</v>
      </c>
      <c r="E3115" t="s">
        <v>48</v>
      </c>
      <c r="F3115" t="s">
        <v>790</v>
      </c>
      <c r="L3115" t="s">
        <v>4570</v>
      </c>
      <c r="M3115">
        <v>67992</v>
      </c>
      <c r="N3115">
        <v>327</v>
      </c>
      <c r="O3115" t="s">
        <v>29</v>
      </c>
      <c r="P3115" t="s">
        <v>30</v>
      </c>
      <c r="Q3115" t="s">
        <v>213</v>
      </c>
      <c r="R3115">
        <v>5000000</v>
      </c>
      <c r="S3115">
        <v>2002</v>
      </c>
      <c r="T3115">
        <v>6.6</v>
      </c>
      <c r="U3115">
        <v>1.4</v>
      </c>
      <c r="V3115">
        <v>59267897</v>
      </c>
      <c r="W3115" t="s">
        <v>21</v>
      </c>
    </row>
    <row r="3116" spans="1:23" x14ac:dyDescent="0.3">
      <c r="A3116" t="s">
        <v>4571</v>
      </c>
      <c r="B3116">
        <v>159</v>
      </c>
      <c r="C3116">
        <v>81</v>
      </c>
      <c r="D3116">
        <v>56536016</v>
      </c>
      <c r="E3116" t="s">
        <v>57</v>
      </c>
      <c r="L3116" t="s">
        <v>4572</v>
      </c>
      <c r="M3116">
        <v>13523</v>
      </c>
      <c r="N3116">
        <v>95</v>
      </c>
      <c r="O3116" t="s">
        <v>29</v>
      </c>
      <c r="P3116" t="s">
        <v>30</v>
      </c>
      <c r="Q3116" t="s">
        <v>31</v>
      </c>
      <c r="R3116">
        <v>4900000</v>
      </c>
      <c r="S3116">
        <v>2016</v>
      </c>
      <c r="T3116">
        <v>6.9</v>
      </c>
      <c r="U3116">
        <v>1.4</v>
      </c>
      <c r="V3116">
        <v>51636016</v>
      </c>
      <c r="W3116" t="s">
        <v>21</v>
      </c>
    </row>
    <row r="3117" spans="1:23" x14ac:dyDescent="0.3">
      <c r="A3117" t="s">
        <v>4573</v>
      </c>
      <c r="B3117">
        <v>251</v>
      </c>
      <c r="C3117">
        <v>94</v>
      </c>
      <c r="D3117">
        <v>104007828</v>
      </c>
      <c r="E3117" t="s">
        <v>57</v>
      </c>
      <c r="L3117" t="s">
        <v>4574</v>
      </c>
      <c r="M3117">
        <v>76828</v>
      </c>
      <c r="N3117">
        <v>314</v>
      </c>
      <c r="O3117" t="s">
        <v>29</v>
      </c>
      <c r="P3117" t="s">
        <v>30</v>
      </c>
      <c r="Q3117" t="s">
        <v>213</v>
      </c>
      <c r="R3117">
        <v>5000000</v>
      </c>
      <c r="S3117">
        <v>2011</v>
      </c>
      <c r="T3117">
        <v>5.8</v>
      </c>
      <c r="U3117">
        <v>1.6</v>
      </c>
      <c r="V3117">
        <v>99007828</v>
      </c>
      <c r="W3117" t="s">
        <v>21</v>
      </c>
    </row>
    <row r="3118" spans="1:23" x14ac:dyDescent="0.3">
      <c r="A3118" t="s">
        <v>4575</v>
      </c>
      <c r="B3118">
        <v>183</v>
      </c>
      <c r="C3118">
        <v>89</v>
      </c>
      <c r="D3118">
        <v>50820940</v>
      </c>
      <c r="E3118" t="s">
        <v>26</v>
      </c>
      <c r="F3118" t="s">
        <v>57</v>
      </c>
      <c r="L3118" t="s">
        <v>4576</v>
      </c>
      <c r="M3118">
        <v>31915</v>
      </c>
      <c r="N3118">
        <v>159</v>
      </c>
      <c r="O3118" t="s">
        <v>29</v>
      </c>
      <c r="P3118" t="s">
        <v>30</v>
      </c>
      <c r="Q3118" t="s">
        <v>31</v>
      </c>
      <c r="R3118">
        <v>5000000</v>
      </c>
      <c r="S3118">
        <v>2014</v>
      </c>
      <c r="T3118">
        <v>4.4000000000000004</v>
      </c>
      <c r="U3118">
        <v>1.5</v>
      </c>
      <c r="V3118">
        <v>45820940</v>
      </c>
      <c r="W3118" t="s">
        <v>21</v>
      </c>
    </row>
    <row r="3119" spans="1:23" x14ac:dyDescent="0.3">
      <c r="A3119" t="s">
        <v>501</v>
      </c>
      <c r="B3119">
        <v>131</v>
      </c>
      <c r="C3119">
        <v>88</v>
      </c>
      <c r="D3119">
        <v>44793200</v>
      </c>
      <c r="E3119" t="s">
        <v>24</v>
      </c>
      <c r="F3119" t="s">
        <v>26</v>
      </c>
      <c r="G3119" t="s">
        <v>57</v>
      </c>
      <c r="H3119" t="s">
        <v>35</v>
      </c>
      <c r="L3119" t="s">
        <v>4577</v>
      </c>
      <c r="M3119">
        <v>49820</v>
      </c>
      <c r="N3119">
        <v>311</v>
      </c>
      <c r="O3119" t="s">
        <v>29</v>
      </c>
      <c r="P3119" t="s">
        <v>30</v>
      </c>
      <c r="Q3119" t="s">
        <v>1989</v>
      </c>
      <c r="R3119">
        <v>4500000</v>
      </c>
      <c r="S3119">
        <v>1987</v>
      </c>
      <c r="T3119">
        <v>6.6</v>
      </c>
      <c r="U3119">
        <v>1.5</v>
      </c>
      <c r="V3119">
        <v>40293200</v>
      </c>
      <c r="W3119" t="s">
        <v>21</v>
      </c>
    </row>
    <row r="3120" spans="1:23" x14ac:dyDescent="0.3">
      <c r="A3120" t="s">
        <v>4578</v>
      </c>
      <c r="B3120">
        <v>41</v>
      </c>
      <c r="C3120">
        <v>115</v>
      </c>
      <c r="D3120">
        <v>44456509</v>
      </c>
      <c r="E3120" t="s">
        <v>48</v>
      </c>
      <c r="F3120" t="s">
        <v>55</v>
      </c>
      <c r="L3120" t="s">
        <v>4579</v>
      </c>
      <c r="M3120">
        <v>22105</v>
      </c>
      <c r="N3120">
        <v>81</v>
      </c>
      <c r="O3120" t="s">
        <v>763</v>
      </c>
      <c r="P3120" t="s">
        <v>3061</v>
      </c>
      <c r="Q3120" t="s">
        <v>31</v>
      </c>
      <c r="R3120">
        <v>5000000</v>
      </c>
      <c r="S3120">
        <v>2013</v>
      </c>
      <c r="T3120">
        <v>7.6</v>
      </c>
      <c r="U3120">
        <v>1.9</v>
      </c>
      <c r="V3120">
        <v>39456509</v>
      </c>
      <c r="W3120" t="s">
        <v>21</v>
      </c>
    </row>
    <row r="3121" spans="1:23" x14ac:dyDescent="0.3">
      <c r="A3121" t="s">
        <v>4573</v>
      </c>
      <c r="B3121">
        <v>248</v>
      </c>
      <c r="C3121">
        <v>96</v>
      </c>
      <c r="D3121">
        <v>53884821</v>
      </c>
      <c r="E3121" t="s">
        <v>57</v>
      </c>
      <c r="L3121" t="s">
        <v>4580</v>
      </c>
      <c r="M3121">
        <v>51204</v>
      </c>
      <c r="N3121">
        <v>247</v>
      </c>
      <c r="O3121" t="s">
        <v>29</v>
      </c>
      <c r="P3121" t="s">
        <v>30</v>
      </c>
      <c r="Q3121" t="s">
        <v>213</v>
      </c>
      <c r="R3121">
        <v>5000000</v>
      </c>
      <c r="S3121">
        <v>2012</v>
      </c>
      <c r="T3121">
        <v>4.5999999999999996</v>
      </c>
      <c r="U3121">
        <v>1.6</v>
      </c>
      <c r="V3121">
        <v>48884821</v>
      </c>
      <c r="W3121" t="s">
        <v>21</v>
      </c>
    </row>
    <row r="3122" spans="1:23" x14ac:dyDescent="0.3">
      <c r="A3122" t="s">
        <v>4581</v>
      </c>
      <c r="B3122">
        <v>42</v>
      </c>
      <c r="C3122">
        <v>135</v>
      </c>
      <c r="D3122">
        <v>36000000</v>
      </c>
      <c r="E3122" t="s">
        <v>55</v>
      </c>
      <c r="F3122" t="s">
        <v>54</v>
      </c>
      <c r="L3122" t="s">
        <v>4582</v>
      </c>
      <c r="M3122">
        <v>6359</v>
      </c>
      <c r="N3122">
        <v>69</v>
      </c>
      <c r="O3122" t="s">
        <v>29</v>
      </c>
      <c r="P3122" t="s">
        <v>30</v>
      </c>
      <c r="Q3122" t="s">
        <v>3646</v>
      </c>
      <c r="R3122">
        <v>5000000</v>
      </c>
      <c r="S3122">
        <v>1953</v>
      </c>
      <c r="T3122">
        <v>6.8</v>
      </c>
      <c r="U3122">
        <v>2.2000000000000002</v>
      </c>
      <c r="V3122">
        <v>31000000</v>
      </c>
      <c r="W3122" t="s">
        <v>21</v>
      </c>
    </row>
    <row r="3123" spans="1:23" x14ac:dyDescent="0.3">
      <c r="A3123" t="s">
        <v>2692</v>
      </c>
      <c r="B3123">
        <v>91</v>
      </c>
      <c r="C3123">
        <v>93</v>
      </c>
      <c r="D3123">
        <v>34872293</v>
      </c>
      <c r="E3123" t="s">
        <v>48</v>
      </c>
      <c r="F3123" t="s">
        <v>26</v>
      </c>
      <c r="G3123" t="s">
        <v>57</v>
      </c>
      <c r="H3123" t="s">
        <v>35</v>
      </c>
      <c r="L3123" t="s">
        <v>4583</v>
      </c>
      <c r="M3123">
        <v>30765</v>
      </c>
      <c r="N3123">
        <v>252</v>
      </c>
      <c r="O3123" t="s">
        <v>29</v>
      </c>
      <c r="P3123" t="s">
        <v>30</v>
      </c>
      <c r="Q3123" t="s">
        <v>213</v>
      </c>
      <c r="R3123">
        <v>8500000</v>
      </c>
      <c r="S3123">
        <v>1991</v>
      </c>
      <c r="T3123">
        <v>4.9000000000000004</v>
      </c>
      <c r="U3123">
        <v>1.6</v>
      </c>
      <c r="V3123">
        <v>26372293</v>
      </c>
      <c r="W3123" t="s">
        <v>21</v>
      </c>
    </row>
    <row r="3124" spans="1:23" x14ac:dyDescent="0.3">
      <c r="A3124" t="s">
        <v>4584</v>
      </c>
      <c r="B3124">
        <v>185</v>
      </c>
      <c r="C3124">
        <v>109</v>
      </c>
      <c r="D3124">
        <v>34468224</v>
      </c>
      <c r="E3124" t="s">
        <v>242</v>
      </c>
      <c r="F3124" t="s">
        <v>56</v>
      </c>
      <c r="G3124" t="s">
        <v>55</v>
      </c>
      <c r="H3124" t="s">
        <v>35</v>
      </c>
      <c r="L3124" t="s">
        <v>4585</v>
      </c>
      <c r="M3124">
        <v>105568</v>
      </c>
      <c r="N3124">
        <v>533</v>
      </c>
      <c r="O3124" t="s">
        <v>29</v>
      </c>
      <c r="P3124" t="s">
        <v>30</v>
      </c>
      <c r="Q3124" t="s">
        <v>213</v>
      </c>
      <c r="R3124">
        <v>4500000</v>
      </c>
      <c r="S3124">
        <v>2003</v>
      </c>
      <c r="T3124">
        <v>7.3</v>
      </c>
      <c r="U3124">
        <v>1.8</v>
      </c>
      <c r="V3124">
        <v>29968224</v>
      </c>
      <c r="W3124" t="s">
        <v>21</v>
      </c>
    </row>
    <row r="3125" spans="1:23" x14ac:dyDescent="0.3">
      <c r="A3125" t="s">
        <v>4586</v>
      </c>
      <c r="B3125">
        <v>220</v>
      </c>
      <c r="C3125">
        <v>101</v>
      </c>
      <c r="D3125">
        <v>32453345</v>
      </c>
      <c r="E3125" t="s">
        <v>26</v>
      </c>
      <c r="F3125" t="s">
        <v>57</v>
      </c>
      <c r="G3125" t="s">
        <v>35</v>
      </c>
      <c r="L3125" t="s">
        <v>4587</v>
      </c>
      <c r="M3125">
        <v>31791</v>
      </c>
      <c r="N3125">
        <v>155</v>
      </c>
      <c r="O3125" t="s">
        <v>29</v>
      </c>
      <c r="P3125" t="s">
        <v>30</v>
      </c>
      <c r="Q3125" t="s">
        <v>213</v>
      </c>
      <c r="R3125">
        <v>5000000</v>
      </c>
      <c r="S3125">
        <v>2014</v>
      </c>
      <c r="T3125">
        <v>5</v>
      </c>
      <c r="U3125">
        <v>1.7</v>
      </c>
      <c r="V3125">
        <v>27453345</v>
      </c>
      <c r="W3125" t="s">
        <v>21</v>
      </c>
    </row>
    <row r="3126" spans="1:23" x14ac:dyDescent="0.3">
      <c r="A3126" t="s">
        <v>2071</v>
      </c>
      <c r="B3126">
        <v>471</v>
      </c>
      <c r="C3126">
        <v>117</v>
      </c>
      <c r="D3126">
        <v>27296514</v>
      </c>
      <c r="E3126" t="s">
        <v>242</v>
      </c>
      <c r="F3126" t="s">
        <v>55</v>
      </c>
      <c r="L3126" t="s">
        <v>4588</v>
      </c>
      <c r="M3126">
        <v>326494</v>
      </c>
      <c r="N3126">
        <v>340</v>
      </c>
      <c r="O3126" t="s">
        <v>29</v>
      </c>
      <c r="P3126" t="s">
        <v>30</v>
      </c>
      <c r="Q3126" t="s">
        <v>213</v>
      </c>
      <c r="R3126">
        <v>5000000</v>
      </c>
      <c r="S3126">
        <v>2013</v>
      </c>
      <c r="T3126">
        <v>8</v>
      </c>
      <c r="U3126">
        <v>2</v>
      </c>
      <c r="V3126">
        <v>22296514</v>
      </c>
      <c r="W3126" t="s">
        <v>21</v>
      </c>
    </row>
    <row r="3127" spans="1:23" x14ac:dyDescent="0.3">
      <c r="A3127" t="s">
        <v>4589</v>
      </c>
      <c r="B3127">
        <v>152</v>
      </c>
      <c r="C3127">
        <v>83</v>
      </c>
      <c r="D3127">
        <v>25799043</v>
      </c>
      <c r="E3127" t="s">
        <v>57</v>
      </c>
      <c r="F3127" t="s">
        <v>27</v>
      </c>
      <c r="G3127" t="s">
        <v>35</v>
      </c>
      <c r="L3127" t="s">
        <v>4590</v>
      </c>
      <c r="M3127">
        <v>28513</v>
      </c>
      <c r="N3127">
        <v>126</v>
      </c>
      <c r="O3127" t="s">
        <v>29</v>
      </c>
      <c r="P3127" t="s">
        <v>30</v>
      </c>
      <c r="Q3127" t="s">
        <v>31</v>
      </c>
      <c r="R3127">
        <v>3300000</v>
      </c>
      <c r="S3127">
        <v>2015</v>
      </c>
      <c r="T3127">
        <v>5.2</v>
      </c>
      <c r="U3127">
        <v>1.4</v>
      </c>
      <c r="V3127">
        <v>22499043</v>
      </c>
      <c r="W3127" t="s">
        <v>21</v>
      </c>
    </row>
    <row r="3128" spans="1:23" x14ac:dyDescent="0.3">
      <c r="A3128" t="s">
        <v>39</v>
      </c>
      <c r="B3128">
        <v>274</v>
      </c>
      <c r="C3128">
        <v>113</v>
      </c>
      <c r="D3128">
        <v>25530884</v>
      </c>
      <c r="E3128" t="s">
        <v>60</v>
      </c>
      <c r="F3128" t="s">
        <v>35</v>
      </c>
      <c r="L3128" t="s">
        <v>4591</v>
      </c>
      <c r="M3128">
        <v>845580</v>
      </c>
      <c r="N3128">
        <v>2067</v>
      </c>
      <c r="O3128" t="s">
        <v>29</v>
      </c>
      <c r="P3128" t="s">
        <v>30</v>
      </c>
      <c r="Q3128" t="s">
        <v>213</v>
      </c>
      <c r="R3128">
        <v>9000000</v>
      </c>
      <c r="S3128">
        <v>2000</v>
      </c>
      <c r="T3128">
        <v>8.5</v>
      </c>
      <c r="U3128">
        <v>1.9</v>
      </c>
      <c r="V3128">
        <v>16530884</v>
      </c>
      <c r="W3128" t="s">
        <v>21</v>
      </c>
    </row>
    <row r="3129" spans="1:23" x14ac:dyDescent="0.3">
      <c r="A3129" t="s">
        <v>4592</v>
      </c>
      <c r="B3129">
        <v>336</v>
      </c>
      <c r="C3129">
        <v>104</v>
      </c>
      <c r="D3129">
        <v>27689474</v>
      </c>
      <c r="E3129" t="s">
        <v>57</v>
      </c>
      <c r="F3129" t="s">
        <v>60</v>
      </c>
      <c r="L3129" t="s">
        <v>4593</v>
      </c>
      <c r="M3129">
        <v>85688</v>
      </c>
      <c r="N3129">
        <v>339</v>
      </c>
      <c r="O3129" t="s">
        <v>29</v>
      </c>
      <c r="P3129" t="s">
        <v>30</v>
      </c>
      <c r="Q3129" t="s">
        <v>213</v>
      </c>
      <c r="R3129">
        <v>5000000</v>
      </c>
      <c r="S3129">
        <v>2013</v>
      </c>
      <c r="T3129">
        <v>6.5</v>
      </c>
      <c r="U3129">
        <v>1.7</v>
      </c>
      <c r="V3129">
        <v>22689474</v>
      </c>
      <c r="W3129" t="s">
        <v>21</v>
      </c>
    </row>
    <row r="3130" spans="1:23" x14ac:dyDescent="0.3">
      <c r="A3130" t="s">
        <v>1935</v>
      </c>
      <c r="B3130">
        <v>174</v>
      </c>
      <c r="C3130">
        <v>97</v>
      </c>
      <c r="D3130">
        <v>24138847</v>
      </c>
      <c r="E3130" t="s">
        <v>48</v>
      </c>
      <c r="L3130" t="s">
        <v>4594</v>
      </c>
      <c r="M3130">
        <v>114797</v>
      </c>
      <c r="N3130">
        <v>472</v>
      </c>
      <c r="O3130" t="s">
        <v>29</v>
      </c>
      <c r="P3130" t="s">
        <v>30</v>
      </c>
      <c r="Q3130" t="s">
        <v>213</v>
      </c>
      <c r="R3130">
        <v>5000000</v>
      </c>
      <c r="S3130">
        <v>2006</v>
      </c>
      <c r="T3130">
        <v>7.4</v>
      </c>
      <c r="U3130">
        <v>1.6</v>
      </c>
      <c r="V3130">
        <v>19138847</v>
      </c>
      <c r="W3130" t="s">
        <v>21</v>
      </c>
    </row>
    <row r="3131" spans="1:23" x14ac:dyDescent="0.3">
      <c r="A3131" t="s">
        <v>1796</v>
      </c>
      <c r="B3131">
        <v>151</v>
      </c>
      <c r="C3131">
        <v>110</v>
      </c>
      <c r="D3131">
        <v>21994911</v>
      </c>
      <c r="E3131" t="s">
        <v>55</v>
      </c>
      <c r="F3131" t="s">
        <v>59</v>
      </c>
      <c r="L3131" t="s">
        <v>4595</v>
      </c>
      <c r="M3131">
        <v>98354</v>
      </c>
      <c r="N3131">
        <v>433</v>
      </c>
      <c r="O3131" t="s">
        <v>29</v>
      </c>
      <c r="P3131" t="s">
        <v>37</v>
      </c>
      <c r="Q3131" t="s">
        <v>213</v>
      </c>
      <c r="R3131">
        <v>5000000</v>
      </c>
      <c r="S3131">
        <v>2000</v>
      </c>
      <c r="T3131">
        <v>7.7</v>
      </c>
      <c r="U3131">
        <v>1.8</v>
      </c>
      <c r="V3131">
        <v>16994911</v>
      </c>
      <c r="W3131" t="s">
        <v>21</v>
      </c>
    </row>
    <row r="3132" spans="1:23" x14ac:dyDescent="0.3">
      <c r="A3132" t="s">
        <v>4596</v>
      </c>
      <c r="B3132">
        <v>276</v>
      </c>
      <c r="C3132">
        <v>103</v>
      </c>
      <c r="D3132">
        <v>21501098</v>
      </c>
      <c r="E3132" t="s">
        <v>48</v>
      </c>
      <c r="F3132" t="s">
        <v>55</v>
      </c>
      <c r="L3132" t="s">
        <v>4597</v>
      </c>
      <c r="M3132">
        <v>115813</v>
      </c>
      <c r="N3132">
        <v>216</v>
      </c>
      <c r="O3132" t="s">
        <v>29</v>
      </c>
      <c r="P3132" t="s">
        <v>30</v>
      </c>
      <c r="Q3132" t="s">
        <v>31</v>
      </c>
      <c r="R3132">
        <v>5000000</v>
      </c>
      <c r="S3132">
        <v>2013</v>
      </c>
      <c r="T3132">
        <v>7.4</v>
      </c>
      <c r="U3132">
        <v>1.7</v>
      </c>
      <c r="V3132">
        <v>16501098</v>
      </c>
      <c r="W3132" t="s">
        <v>21</v>
      </c>
    </row>
    <row r="3133" spans="1:23" x14ac:dyDescent="0.3">
      <c r="A3133" t="s">
        <v>4598</v>
      </c>
      <c r="B3133">
        <v>12</v>
      </c>
      <c r="C3133">
        <v>94</v>
      </c>
      <c r="D3133">
        <v>19281235</v>
      </c>
      <c r="E3133" t="s">
        <v>48</v>
      </c>
      <c r="F3133" t="s">
        <v>55</v>
      </c>
      <c r="G3133" t="s">
        <v>59</v>
      </c>
      <c r="H3133" t="s">
        <v>44</v>
      </c>
      <c r="L3133" t="s">
        <v>4599</v>
      </c>
      <c r="M3133">
        <v>3571</v>
      </c>
      <c r="N3133">
        <v>11</v>
      </c>
      <c r="O3133" t="s">
        <v>29</v>
      </c>
      <c r="P3133" t="s">
        <v>30</v>
      </c>
      <c r="Q3133" t="s">
        <v>213</v>
      </c>
      <c r="R3133">
        <v>5000000</v>
      </c>
      <c r="S3133">
        <v>1991</v>
      </c>
      <c r="T3133">
        <v>5.0999999999999996</v>
      </c>
      <c r="U3133">
        <v>1.6</v>
      </c>
      <c r="V3133">
        <v>14281235</v>
      </c>
      <c r="W3133" t="s">
        <v>21</v>
      </c>
    </row>
    <row r="3134" spans="1:23" x14ac:dyDescent="0.3">
      <c r="A3134" t="s">
        <v>4600</v>
      </c>
      <c r="B3134">
        <v>28</v>
      </c>
      <c r="C3134">
        <v>77</v>
      </c>
      <c r="D3134">
        <v>19421271</v>
      </c>
      <c r="E3134" t="s">
        <v>47</v>
      </c>
      <c r="F3134" t="s">
        <v>48</v>
      </c>
      <c r="G3134" t="s">
        <v>49</v>
      </c>
      <c r="L3134" t="s">
        <v>4601</v>
      </c>
      <c r="M3134">
        <v>2448</v>
      </c>
      <c r="N3134">
        <v>18</v>
      </c>
      <c r="O3134" t="s">
        <v>29</v>
      </c>
      <c r="P3134" t="s">
        <v>30</v>
      </c>
      <c r="Q3134" t="s">
        <v>118</v>
      </c>
      <c r="R3134">
        <v>5000000</v>
      </c>
      <c r="S3134">
        <v>1999</v>
      </c>
      <c r="T3134">
        <v>5</v>
      </c>
      <c r="U3134">
        <v>1.3</v>
      </c>
      <c r="V3134">
        <v>14421271</v>
      </c>
      <c r="W3134" t="s">
        <v>21</v>
      </c>
    </row>
    <row r="3135" spans="1:23" x14ac:dyDescent="0.3">
      <c r="A3135" t="s">
        <v>4602</v>
      </c>
      <c r="B3135">
        <v>95</v>
      </c>
      <c r="C3135">
        <v>134</v>
      </c>
      <c r="D3135">
        <v>20733485</v>
      </c>
      <c r="E3135" t="s">
        <v>55</v>
      </c>
      <c r="L3135" t="s">
        <v>4603</v>
      </c>
      <c r="M3135">
        <v>11622</v>
      </c>
      <c r="N3135">
        <v>157</v>
      </c>
      <c r="O3135" t="s">
        <v>29</v>
      </c>
      <c r="P3135" t="s">
        <v>30</v>
      </c>
      <c r="Q3135" t="s">
        <v>31</v>
      </c>
      <c r="R3135">
        <v>5000000</v>
      </c>
      <c r="S3135">
        <v>1997</v>
      </c>
      <c r="T3135">
        <v>7.2</v>
      </c>
      <c r="U3135">
        <v>2.2000000000000002</v>
      </c>
      <c r="V3135">
        <v>15733485</v>
      </c>
      <c r="W3135" t="s">
        <v>21</v>
      </c>
    </row>
    <row r="3136" spans="1:23" x14ac:dyDescent="0.3">
      <c r="A3136" t="s">
        <v>4604</v>
      </c>
      <c r="B3136">
        <v>179</v>
      </c>
      <c r="C3136">
        <v>90</v>
      </c>
      <c r="D3136">
        <v>24809547</v>
      </c>
      <c r="E3136" t="s">
        <v>48</v>
      </c>
      <c r="F3136" t="s">
        <v>55</v>
      </c>
      <c r="L3136" t="s">
        <v>4605</v>
      </c>
      <c r="M3136">
        <v>74875</v>
      </c>
      <c r="N3136">
        <v>115</v>
      </c>
      <c r="O3136" t="s">
        <v>29</v>
      </c>
      <c r="P3136" t="s">
        <v>30</v>
      </c>
      <c r="Q3136" t="s">
        <v>213</v>
      </c>
      <c r="R3136">
        <v>5000000</v>
      </c>
      <c r="S3136">
        <v>2011</v>
      </c>
      <c r="T3136">
        <v>6.4</v>
      </c>
      <c r="U3136">
        <v>1.5</v>
      </c>
      <c r="V3136">
        <v>19809547</v>
      </c>
      <c r="W3136" t="s">
        <v>21</v>
      </c>
    </row>
    <row r="3137" spans="1:23" x14ac:dyDescent="0.3">
      <c r="A3137" t="s">
        <v>4606</v>
      </c>
      <c r="B3137">
        <v>22</v>
      </c>
      <c r="C3137">
        <v>104</v>
      </c>
      <c r="D3137">
        <v>23031390</v>
      </c>
      <c r="E3137" t="s">
        <v>48</v>
      </c>
      <c r="F3137" t="s">
        <v>55</v>
      </c>
      <c r="L3137" t="s">
        <v>4607</v>
      </c>
      <c r="M3137">
        <v>4345</v>
      </c>
      <c r="N3137">
        <v>26</v>
      </c>
      <c r="O3137" t="s">
        <v>29</v>
      </c>
      <c r="P3137" t="s">
        <v>30</v>
      </c>
      <c r="Q3137" t="s">
        <v>213</v>
      </c>
      <c r="R3137">
        <v>4500000</v>
      </c>
      <c r="S3137">
        <v>1998</v>
      </c>
      <c r="T3137">
        <v>5.6</v>
      </c>
      <c r="U3137">
        <v>1.7</v>
      </c>
      <c r="V3137">
        <v>18531390</v>
      </c>
      <c r="W3137" t="s">
        <v>21</v>
      </c>
    </row>
    <row r="3138" spans="1:23" x14ac:dyDescent="0.3">
      <c r="A3138" t="s">
        <v>3801</v>
      </c>
      <c r="B3138">
        <v>196</v>
      </c>
      <c r="C3138">
        <v>93</v>
      </c>
      <c r="D3138">
        <v>21197315</v>
      </c>
      <c r="E3138" t="s">
        <v>57</v>
      </c>
      <c r="F3138" t="s">
        <v>60</v>
      </c>
      <c r="G3138" t="s">
        <v>35</v>
      </c>
      <c r="L3138" t="s">
        <v>4608</v>
      </c>
      <c r="M3138">
        <v>49948</v>
      </c>
      <c r="N3138">
        <v>211</v>
      </c>
      <c r="O3138" t="s">
        <v>29</v>
      </c>
      <c r="P3138" t="s">
        <v>30</v>
      </c>
      <c r="Q3138" t="s">
        <v>213</v>
      </c>
      <c r="R3138">
        <v>5000000</v>
      </c>
      <c r="S3138">
        <v>2014</v>
      </c>
      <c r="T3138">
        <v>6.1</v>
      </c>
      <c r="U3138">
        <v>1.6</v>
      </c>
      <c r="V3138">
        <v>16197315</v>
      </c>
      <c r="W3138" t="s">
        <v>21</v>
      </c>
    </row>
    <row r="3139" spans="1:23" x14ac:dyDescent="0.3">
      <c r="A3139" t="s">
        <v>3172</v>
      </c>
      <c r="B3139">
        <v>9</v>
      </c>
      <c r="C3139">
        <v>106</v>
      </c>
      <c r="D3139">
        <v>17382982</v>
      </c>
      <c r="E3139" t="s">
        <v>55</v>
      </c>
      <c r="F3139" t="s">
        <v>35</v>
      </c>
      <c r="L3139" t="s">
        <v>4609</v>
      </c>
      <c r="M3139">
        <v>5975</v>
      </c>
      <c r="N3139">
        <v>33</v>
      </c>
      <c r="O3139" t="s">
        <v>763</v>
      </c>
      <c r="P3139" t="s">
        <v>30</v>
      </c>
      <c r="Q3139" t="s">
        <v>213</v>
      </c>
      <c r="R3139">
        <v>5000000</v>
      </c>
      <c r="S3139">
        <v>2014</v>
      </c>
      <c r="T3139">
        <v>5.2</v>
      </c>
      <c r="U3139">
        <v>1.8</v>
      </c>
      <c r="V3139">
        <v>12382982</v>
      </c>
      <c r="W3139" t="s">
        <v>21</v>
      </c>
    </row>
    <row r="3140" spans="1:23" x14ac:dyDescent="0.3">
      <c r="A3140" t="s">
        <v>3245</v>
      </c>
      <c r="B3140">
        <v>31</v>
      </c>
      <c r="C3140">
        <v>109</v>
      </c>
      <c r="D3140">
        <v>14821531</v>
      </c>
      <c r="E3140" t="s">
        <v>55</v>
      </c>
      <c r="L3140" t="s">
        <v>4610</v>
      </c>
      <c r="M3140">
        <v>6915</v>
      </c>
      <c r="N3140">
        <v>209</v>
      </c>
      <c r="O3140" t="s">
        <v>29</v>
      </c>
      <c r="P3140" t="s">
        <v>30</v>
      </c>
      <c r="Q3140" t="s">
        <v>213</v>
      </c>
      <c r="R3140">
        <v>6000000</v>
      </c>
      <c r="S3140">
        <v>1997</v>
      </c>
      <c r="T3140">
        <v>7.3</v>
      </c>
      <c r="U3140">
        <v>1.8</v>
      </c>
      <c r="V3140">
        <v>8821531</v>
      </c>
      <c r="W3140" t="s">
        <v>21</v>
      </c>
    </row>
    <row r="3141" spans="1:23" x14ac:dyDescent="0.3">
      <c r="A3141" t="s">
        <v>4611</v>
      </c>
      <c r="B3141">
        <v>309</v>
      </c>
      <c r="C3141">
        <v>101</v>
      </c>
      <c r="D3141">
        <v>18656400</v>
      </c>
      <c r="E3141" t="s">
        <v>55</v>
      </c>
      <c r="L3141" t="s">
        <v>4612</v>
      </c>
      <c r="M3141">
        <v>86077</v>
      </c>
      <c r="N3141">
        <v>195</v>
      </c>
      <c r="O3141" t="s">
        <v>29</v>
      </c>
      <c r="P3141" t="s">
        <v>30</v>
      </c>
      <c r="Q3141" t="s">
        <v>31</v>
      </c>
      <c r="R3141">
        <v>5000000</v>
      </c>
      <c r="S3141">
        <v>2014</v>
      </c>
      <c r="T3141">
        <v>7.5</v>
      </c>
      <c r="U3141">
        <v>1.7</v>
      </c>
      <c r="V3141">
        <v>13656400</v>
      </c>
      <c r="W3141" t="s">
        <v>21</v>
      </c>
    </row>
    <row r="3142" spans="1:23" x14ac:dyDescent="0.3">
      <c r="A3142" t="s">
        <v>4613</v>
      </c>
      <c r="B3142">
        <v>129</v>
      </c>
      <c r="C3142">
        <v>100</v>
      </c>
      <c r="D3142">
        <v>14343976</v>
      </c>
      <c r="E3142" t="s">
        <v>25</v>
      </c>
      <c r="F3142" t="s">
        <v>57</v>
      </c>
      <c r="L3142" t="s">
        <v>4614</v>
      </c>
      <c r="M3142">
        <v>22961</v>
      </c>
      <c r="N3142">
        <v>291</v>
      </c>
      <c r="O3142" t="s">
        <v>29</v>
      </c>
      <c r="P3142" t="s">
        <v>30</v>
      </c>
      <c r="Q3142" t="s">
        <v>213</v>
      </c>
      <c r="R3142">
        <v>5000000</v>
      </c>
      <c r="S3142">
        <v>1989</v>
      </c>
      <c r="T3142">
        <v>4.5</v>
      </c>
      <c r="U3142">
        <v>1.7</v>
      </c>
      <c r="V3142">
        <v>9343976</v>
      </c>
      <c r="W3142" t="s">
        <v>21</v>
      </c>
    </row>
    <row r="3143" spans="1:23" x14ac:dyDescent="0.3">
      <c r="A3143" t="s">
        <v>1577</v>
      </c>
      <c r="B3143">
        <v>168</v>
      </c>
      <c r="C3143">
        <v>95</v>
      </c>
      <c r="D3143">
        <v>241437427</v>
      </c>
      <c r="E3143" t="s">
        <v>48</v>
      </c>
      <c r="F3143" t="s">
        <v>49</v>
      </c>
      <c r="G3143" t="s">
        <v>44</v>
      </c>
      <c r="L3143" t="s">
        <v>4615</v>
      </c>
      <c r="M3143">
        <v>102071</v>
      </c>
      <c r="N3143">
        <v>756</v>
      </c>
      <c r="O3143" t="s">
        <v>29</v>
      </c>
      <c r="P3143" t="s">
        <v>30</v>
      </c>
      <c r="Q3143" t="s">
        <v>52</v>
      </c>
      <c r="R3143">
        <v>5000000</v>
      </c>
      <c r="S3143">
        <v>2002</v>
      </c>
      <c r="T3143">
        <v>6.6</v>
      </c>
      <c r="U3143">
        <v>1.6</v>
      </c>
      <c r="V3143">
        <v>236437427</v>
      </c>
      <c r="W3143" t="s">
        <v>21</v>
      </c>
    </row>
    <row r="3144" spans="1:23" x14ac:dyDescent="0.3">
      <c r="A3144" t="s">
        <v>4616</v>
      </c>
      <c r="B3144">
        <v>444</v>
      </c>
      <c r="C3144">
        <v>94</v>
      </c>
      <c r="D3144">
        <v>14123773</v>
      </c>
      <c r="E3144" t="s">
        <v>56</v>
      </c>
      <c r="F3144" t="s">
        <v>55</v>
      </c>
      <c r="L3144" t="s">
        <v>4617</v>
      </c>
      <c r="M3144">
        <v>108683</v>
      </c>
      <c r="N3144">
        <v>561</v>
      </c>
      <c r="O3144" t="s">
        <v>29</v>
      </c>
      <c r="P3144" t="s">
        <v>30</v>
      </c>
      <c r="Q3144" t="s">
        <v>213</v>
      </c>
      <c r="R3144">
        <v>5000000</v>
      </c>
      <c r="S3144">
        <v>2012</v>
      </c>
      <c r="T3144">
        <v>5.3</v>
      </c>
      <c r="U3144">
        <v>1.6</v>
      </c>
      <c r="V3144">
        <v>9123773</v>
      </c>
      <c r="W3144" t="s">
        <v>21</v>
      </c>
    </row>
    <row r="3145" spans="1:23" x14ac:dyDescent="0.3">
      <c r="A3145" t="s">
        <v>4618</v>
      </c>
      <c r="B3145">
        <v>123</v>
      </c>
      <c r="C3145">
        <v>93</v>
      </c>
      <c r="D3145">
        <v>15126948</v>
      </c>
      <c r="E3145" t="s">
        <v>57</v>
      </c>
      <c r="F3145" t="s">
        <v>35</v>
      </c>
      <c r="L3145" t="s">
        <v>4619</v>
      </c>
      <c r="M3145">
        <v>20815</v>
      </c>
      <c r="N3145">
        <v>335</v>
      </c>
      <c r="O3145" t="s">
        <v>29</v>
      </c>
      <c r="P3145" t="s">
        <v>30</v>
      </c>
      <c r="Q3145" t="s">
        <v>213</v>
      </c>
      <c r="R3145">
        <v>5000000</v>
      </c>
      <c r="S3145">
        <v>1995</v>
      </c>
      <c r="T3145">
        <v>4.9000000000000004</v>
      </c>
      <c r="U3145">
        <v>1.6</v>
      </c>
      <c r="V3145">
        <v>10126948</v>
      </c>
      <c r="W3145" t="s">
        <v>21</v>
      </c>
    </row>
    <row r="3146" spans="1:23" x14ac:dyDescent="0.3">
      <c r="A3146" t="s">
        <v>366</v>
      </c>
      <c r="B3146">
        <v>173</v>
      </c>
      <c r="C3146">
        <v>106</v>
      </c>
      <c r="D3146">
        <v>13622333</v>
      </c>
      <c r="E3146" t="s">
        <v>25</v>
      </c>
      <c r="F3146" t="s">
        <v>48</v>
      </c>
      <c r="G3146" t="s">
        <v>55</v>
      </c>
      <c r="H3146" t="s">
        <v>44</v>
      </c>
      <c r="L3146" t="s">
        <v>4620</v>
      </c>
      <c r="M3146">
        <v>91377</v>
      </c>
      <c r="N3146">
        <v>385</v>
      </c>
      <c r="O3146" t="s">
        <v>763</v>
      </c>
      <c r="P3146" t="s">
        <v>3061</v>
      </c>
      <c r="Q3146" t="s">
        <v>213</v>
      </c>
      <c r="R3146">
        <v>2000000</v>
      </c>
      <c r="S3146">
        <v>2001</v>
      </c>
      <c r="T3146">
        <v>7.7</v>
      </c>
      <c r="U3146">
        <v>1.8</v>
      </c>
      <c r="V3146">
        <v>11622333</v>
      </c>
      <c r="W3146" t="s">
        <v>21</v>
      </c>
    </row>
    <row r="3147" spans="1:23" x14ac:dyDescent="0.3">
      <c r="A3147" t="s">
        <v>686</v>
      </c>
      <c r="B3147">
        <v>246</v>
      </c>
      <c r="C3147">
        <v>99</v>
      </c>
      <c r="D3147">
        <v>13464388</v>
      </c>
      <c r="E3147" t="s">
        <v>48</v>
      </c>
      <c r="F3147" t="s">
        <v>57</v>
      </c>
      <c r="L3147" t="s">
        <v>4621</v>
      </c>
      <c r="M3147">
        <v>395921</v>
      </c>
      <c r="N3147">
        <v>859</v>
      </c>
      <c r="O3147" t="s">
        <v>29</v>
      </c>
      <c r="P3147" t="s">
        <v>37</v>
      </c>
      <c r="Q3147" t="s">
        <v>213</v>
      </c>
      <c r="R3147">
        <v>4000000</v>
      </c>
      <c r="S3147">
        <v>2004</v>
      </c>
      <c r="T3147">
        <v>8</v>
      </c>
      <c r="U3147">
        <v>1.6</v>
      </c>
      <c r="V3147">
        <v>9464388</v>
      </c>
      <c r="W3147" t="s">
        <v>21</v>
      </c>
    </row>
    <row r="3148" spans="1:23" x14ac:dyDescent="0.3">
      <c r="A3148" t="s">
        <v>4622</v>
      </c>
      <c r="B3148">
        <v>74</v>
      </c>
      <c r="C3148">
        <v>82</v>
      </c>
      <c r="D3148">
        <v>13350177</v>
      </c>
      <c r="E3148" t="s">
        <v>55</v>
      </c>
      <c r="F3148" t="s">
        <v>57</v>
      </c>
      <c r="G3148" t="s">
        <v>35</v>
      </c>
      <c r="L3148" t="s">
        <v>4623</v>
      </c>
      <c r="M3148">
        <v>7904</v>
      </c>
      <c r="N3148">
        <v>113</v>
      </c>
      <c r="O3148" t="s">
        <v>29</v>
      </c>
      <c r="P3148" t="s">
        <v>30</v>
      </c>
      <c r="Q3148" t="s">
        <v>31</v>
      </c>
      <c r="R3148">
        <v>5000000</v>
      </c>
      <c r="S3148">
        <v>2008</v>
      </c>
      <c r="T3148">
        <v>3.8</v>
      </c>
      <c r="U3148">
        <v>1.4</v>
      </c>
      <c r="V3148">
        <v>8350177</v>
      </c>
      <c r="W3148" t="s">
        <v>21</v>
      </c>
    </row>
    <row r="3149" spans="1:23" x14ac:dyDescent="0.3">
      <c r="A3149" t="s">
        <v>4223</v>
      </c>
      <c r="B3149">
        <v>68</v>
      </c>
      <c r="C3149">
        <v>135</v>
      </c>
      <c r="D3149">
        <v>13269963</v>
      </c>
      <c r="E3149" t="s">
        <v>55</v>
      </c>
      <c r="F3149" t="s">
        <v>60</v>
      </c>
      <c r="L3149" t="s">
        <v>4624</v>
      </c>
      <c r="M3149">
        <v>23202</v>
      </c>
      <c r="N3149">
        <v>173</v>
      </c>
      <c r="O3149" t="s">
        <v>29</v>
      </c>
      <c r="P3149" t="s">
        <v>30</v>
      </c>
      <c r="Q3149" t="s">
        <v>213</v>
      </c>
      <c r="R3149">
        <v>5000000</v>
      </c>
      <c r="S3149">
        <v>1996</v>
      </c>
      <c r="T3149">
        <v>7.6</v>
      </c>
      <c r="U3149">
        <v>2.2000000000000002</v>
      </c>
      <c r="V3149">
        <v>8269963</v>
      </c>
      <c r="W3149" t="s">
        <v>21</v>
      </c>
    </row>
    <row r="3150" spans="1:23" x14ac:dyDescent="0.3">
      <c r="A3150" t="s">
        <v>2606</v>
      </c>
      <c r="B3150">
        <v>144</v>
      </c>
      <c r="C3150">
        <v>88</v>
      </c>
      <c r="D3150">
        <v>17768000</v>
      </c>
      <c r="E3150" t="s">
        <v>57</v>
      </c>
      <c r="F3150" t="s">
        <v>35</v>
      </c>
      <c r="L3150" t="s">
        <v>4625</v>
      </c>
      <c r="M3150">
        <v>29629</v>
      </c>
      <c r="N3150">
        <v>374</v>
      </c>
      <c r="O3150" t="s">
        <v>29</v>
      </c>
      <c r="P3150" t="s">
        <v>30</v>
      </c>
      <c r="Q3150" t="s">
        <v>213</v>
      </c>
      <c r="R3150">
        <v>5000000</v>
      </c>
      <c r="S3150">
        <v>1988</v>
      </c>
      <c r="T3150">
        <v>5.9</v>
      </c>
      <c r="U3150">
        <v>1.5</v>
      </c>
      <c r="V3150">
        <v>12768000</v>
      </c>
      <c r="W3150" t="s">
        <v>21</v>
      </c>
    </row>
    <row r="3151" spans="1:23" x14ac:dyDescent="0.3">
      <c r="A3151" t="s">
        <v>4626</v>
      </c>
      <c r="B3151">
        <v>96</v>
      </c>
      <c r="C3151">
        <v>89</v>
      </c>
      <c r="D3151">
        <v>12947763</v>
      </c>
      <c r="E3151" t="s">
        <v>57</v>
      </c>
      <c r="F3151" t="s">
        <v>60</v>
      </c>
      <c r="L3151" t="s">
        <v>4627</v>
      </c>
      <c r="M3151">
        <v>10624</v>
      </c>
      <c r="N3151">
        <v>125</v>
      </c>
      <c r="O3151" t="s">
        <v>29</v>
      </c>
      <c r="P3151" t="s">
        <v>30</v>
      </c>
      <c r="Q3151" t="s">
        <v>213</v>
      </c>
      <c r="R3151">
        <v>5000000</v>
      </c>
      <c r="S3151">
        <v>1986</v>
      </c>
      <c r="T3151">
        <v>6.2</v>
      </c>
      <c r="U3151">
        <v>1.5</v>
      </c>
      <c r="V3151">
        <v>7947763</v>
      </c>
      <c r="W3151" t="s">
        <v>21</v>
      </c>
    </row>
    <row r="3152" spans="1:23" x14ac:dyDescent="0.3">
      <c r="A3152" t="s">
        <v>851</v>
      </c>
      <c r="B3152">
        <v>42</v>
      </c>
      <c r="C3152">
        <v>110</v>
      </c>
      <c r="D3152">
        <v>14100000</v>
      </c>
      <c r="E3152" t="s">
        <v>48</v>
      </c>
      <c r="F3152" t="s">
        <v>55</v>
      </c>
      <c r="L3152" t="s">
        <v>4628</v>
      </c>
      <c r="M3152">
        <v>14995</v>
      </c>
      <c r="N3152">
        <v>87</v>
      </c>
      <c r="O3152" t="s">
        <v>29</v>
      </c>
      <c r="P3152" t="s">
        <v>30</v>
      </c>
      <c r="Q3152" t="s">
        <v>213</v>
      </c>
      <c r="R3152">
        <v>5000000</v>
      </c>
      <c r="S3152">
        <v>1982</v>
      </c>
      <c r="T3152">
        <v>7.2</v>
      </c>
      <c r="U3152">
        <v>1.8</v>
      </c>
      <c r="V3152">
        <v>9100000</v>
      </c>
      <c r="W3152" t="s">
        <v>21</v>
      </c>
    </row>
    <row r="3153" spans="1:23" x14ac:dyDescent="0.3">
      <c r="A3153" t="s">
        <v>4629</v>
      </c>
      <c r="B3153">
        <v>29</v>
      </c>
      <c r="C3153">
        <v>107</v>
      </c>
      <c r="D3153">
        <v>12200000</v>
      </c>
      <c r="E3153" t="s">
        <v>24</v>
      </c>
      <c r="F3153" t="s">
        <v>56</v>
      </c>
      <c r="G3153" t="s">
        <v>55</v>
      </c>
      <c r="H3153" t="s">
        <v>35</v>
      </c>
      <c r="I3153" t="s">
        <v>53</v>
      </c>
      <c r="L3153" t="s">
        <v>4630</v>
      </c>
      <c r="M3153">
        <v>7973</v>
      </c>
      <c r="N3153">
        <v>65</v>
      </c>
      <c r="O3153" t="s">
        <v>29</v>
      </c>
      <c r="P3153" t="s">
        <v>30</v>
      </c>
      <c r="Q3153" t="s">
        <v>52</v>
      </c>
      <c r="R3153">
        <v>5000000</v>
      </c>
      <c r="S3153">
        <v>1983</v>
      </c>
      <c r="T3153">
        <v>6.3</v>
      </c>
      <c r="U3153">
        <v>1.8</v>
      </c>
      <c r="V3153">
        <v>7200000</v>
      </c>
      <c r="W3153" t="s">
        <v>21</v>
      </c>
    </row>
    <row r="3154" spans="1:23" x14ac:dyDescent="0.3">
      <c r="A3154" t="s">
        <v>4631</v>
      </c>
      <c r="B3154">
        <v>228</v>
      </c>
      <c r="C3154">
        <v>86</v>
      </c>
      <c r="D3154">
        <v>17683670</v>
      </c>
      <c r="E3154" t="s">
        <v>57</v>
      </c>
      <c r="F3154" t="s">
        <v>60</v>
      </c>
      <c r="G3154" t="s">
        <v>27</v>
      </c>
      <c r="H3154" t="s">
        <v>35</v>
      </c>
      <c r="L3154" t="s">
        <v>4632</v>
      </c>
      <c r="M3154">
        <v>47227</v>
      </c>
      <c r="N3154">
        <v>323</v>
      </c>
      <c r="O3154" t="s">
        <v>29</v>
      </c>
      <c r="P3154" t="s">
        <v>30</v>
      </c>
      <c r="Q3154" t="s">
        <v>31</v>
      </c>
      <c r="R3154">
        <v>5000000</v>
      </c>
      <c r="S3154">
        <v>2011</v>
      </c>
      <c r="T3154">
        <v>5.2</v>
      </c>
      <c r="U3154">
        <v>1.4</v>
      </c>
      <c r="V3154">
        <v>12683670</v>
      </c>
      <c r="W3154" t="s">
        <v>21</v>
      </c>
    </row>
    <row r="3155" spans="1:23" x14ac:dyDescent="0.3">
      <c r="A3155" t="s">
        <v>4633</v>
      </c>
      <c r="B3155">
        <v>195</v>
      </c>
      <c r="C3155">
        <v>91</v>
      </c>
      <c r="D3155">
        <v>12055108</v>
      </c>
      <c r="E3155" t="s">
        <v>48</v>
      </c>
      <c r="F3155" t="s">
        <v>55</v>
      </c>
      <c r="L3155" t="s">
        <v>4634</v>
      </c>
      <c r="M3155">
        <v>61151</v>
      </c>
      <c r="N3155">
        <v>134</v>
      </c>
      <c r="O3155" t="s">
        <v>29</v>
      </c>
      <c r="P3155" t="s">
        <v>30</v>
      </c>
      <c r="Q3155" t="s">
        <v>213</v>
      </c>
      <c r="R3155">
        <v>8000000</v>
      </c>
      <c r="S3155">
        <v>2008</v>
      </c>
      <c r="T3155">
        <v>6.9</v>
      </c>
      <c r="U3155">
        <v>1.5</v>
      </c>
      <c r="V3155">
        <v>4055108</v>
      </c>
      <c r="W3155" t="s">
        <v>21</v>
      </c>
    </row>
    <row r="3156" spans="1:23" x14ac:dyDescent="0.3">
      <c r="A3156" t="s">
        <v>3801</v>
      </c>
      <c r="B3156">
        <v>203</v>
      </c>
      <c r="C3156">
        <v>103</v>
      </c>
      <c r="D3156">
        <v>27285953</v>
      </c>
      <c r="E3156" t="s">
        <v>24</v>
      </c>
      <c r="F3156" t="s">
        <v>35</v>
      </c>
      <c r="L3156" t="s">
        <v>4635</v>
      </c>
      <c r="M3156">
        <v>48675</v>
      </c>
      <c r="N3156">
        <v>214</v>
      </c>
      <c r="O3156" t="s">
        <v>29</v>
      </c>
      <c r="P3156" t="s">
        <v>30</v>
      </c>
      <c r="Q3156" t="s">
        <v>213</v>
      </c>
      <c r="R3156">
        <v>5000000</v>
      </c>
      <c r="S3156">
        <v>2015</v>
      </c>
      <c r="T3156">
        <v>6.8</v>
      </c>
      <c r="U3156">
        <v>1.7</v>
      </c>
      <c r="V3156">
        <v>22285953</v>
      </c>
      <c r="W3156" t="s">
        <v>21</v>
      </c>
    </row>
    <row r="3157" spans="1:23" x14ac:dyDescent="0.3">
      <c r="A3157" t="s">
        <v>4636</v>
      </c>
      <c r="B3157">
        <v>45</v>
      </c>
      <c r="C3157">
        <v>99</v>
      </c>
      <c r="D3157">
        <v>10572742</v>
      </c>
      <c r="E3157" t="s">
        <v>55</v>
      </c>
      <c r="F3157" t="s">
        <v>44</v>
      </c>
      <c r="L3157" t="s">
        <v>4637</v>
      </c>
      <c r="M3157">
        <v>2326</v>
      </c>
      <c r="N3157">
        <v>21</v>
      </c>
      <c r="O3157" t="s">
        <v>29</v>
      </c>
      <c r="P3157" t="s">
        <v>30</v>
      </c>
      <c r="Q3157" t="s">
        <v>31</v>
      </c>
      <c r="R3157">
        <v>8000000</v>
      </c>
      <c r="S3157">
        <v>2009</v>
      </c>
      <c r="T3157">
        <v>6.1</v>
      </c>
      <c r="U3157">
        <v>1.6</v>
      </c>
      <c r="V3157">
        <v>2572742</v>
      </c>
      <c r="W3157" t="s">
        <v>21</v>
      </c>
    </row>
    <row r="3158" spans="1:23" x14ac:dyDescent="0.3">
      <c r="A3158" t="s">
        <v>4638</v>
      </c>
      <c r="B3158">
        <v>29</v>
      </c>
      <c r="C3158">
        <v>82</v>
      </c>
      <c r="D3158">
        <v>9628751</v>
      </c>
      <c r="E3158" t="s">
        <v>24</v>
      </c>
      <c r="F3158" t="s">
        <v>25</v>
      </c>
      <c r="G3158" t="s">
        <v>47</v>
      </c>
      <c r="H3158" t="s">
        <v>49</v>
      </c>
      <c r="I3158" t="s">
        <v>27</v>
      </c>
      <c r="L3158" t="s">
        <v>4639</v>
      </c>
      <c r="M3158">
        <v>5164</v>
      </c>
      <c r="N3158">
        <v>65</v>
      </c>
      <c r="O3158" t="s">
        <v>29</v>
      </c>
      <c r="P3158" t="s">
        <v>30</v>
      </c>
      <c r="Q3158" t="s">
        <v>52</v>
      </c>
      <c r="R3158">
        <v>5000000</v>
      </c>
      <c r="S3158">
        <v>2000</v>
      </c>
      <c r="T3158">
        <v>5.9</v>
      </c>
      <c r="U3158">
        <v>1.4</v>
      </c>
      <c r="V3158">
        <v>4628751</v>
      </c>
      <c r="W3158" t="s">
        <v>21</v>
      </c>
    </row>
    <row r="3159" spans="1:23" x14ac:dyDescent="0.3">
      <c r="A3159" t="s">
        <v>4640</v>
      </c>
      <c r="B3159">
        <v>121</v>
      </c>
      <c r="C3159">
        <v>92</v>
      </c>
      <c r="D3159">
        <v>8786715</v>
      </c>
      <c r="E3159" t="s">
        <v>48</v>
      </c>
      <c r="F3159" t="s">
        <v>55</v>
      </c>
      <c r="L3159" t="s">
        <v>4641</v>
      </c>
      <c r="M3159">
        <v>40274</v>
      </c>
      <c r="N3159">
        <v>324</v>
      </c>
      <c r="O3159" t="s">
        <v>29</v>
      </c>
      <c r="P3159" t="s">
        <v>30</v>
      </c>
      <c r="Q3159" t="s">
        <v>31</v>
      </c>
      <c r="R3159">
        <v>5000000</v>
      </c>
      <c r="S3159">
        <v>2004</v>
      </c>
      <c r="T3159">
        <v>6.9</v>
      </c>
      <c r="U3159">
        <v>1.5</v>
      </c>
      <c r="V3159">
        <v>3786715</v>
      </c>
      <c r="W3159" t="s">
        <v>21</v>
      </c>
    </row>
    <row r="3160" spans="1:23" x14ac:dyDescent="0.3">
      <c r="A3160" t="s">
        <v>4642</v>
      </c>
      <c r="B3160">
        <v>135</v>
      </c>
      <c r="C3160">
        <v>112</v>
      </c>
      <c r="D3160">
        <v>3432342</v>
      </c>
      <c r="E3160" t="s">
        <v>48</v>
      </c>
      <c r="F3160" t="s">
        <v>56</v>
      </c>
      <c r="G3160" t="s">
        <v>55</v>
      </c>
      <c r="H3160" t="s">
        <v>60</v>
      </c>
      <c r="I3160" t="s">
        <v>44</v>
      </c>
      <c r="L3160" t="s">
        <v>4643</v>
      </c>
      <c r="M3160">
        <v>24921</v>
      </c>
      <c r="N3160">
        <v>166</v>
      </c>
      <c r="O3160" t="s">
        <v>792</v>
      </c>
      <c r="P3160" t="s">
        <v>115</v>
      </c>
      <c r="Q3160" t="s">
        <v>213</v>
      </c>
      <c r="R3160">
        <v>6000000</v>
      </c>
      <c r="S3160">
        <v>2003</v>
      </c>
      <c r="T3160">
        <v>7.7</v>
      </c>
      <c r="U3160">
        <v>1.9</v>
      </c>
      <c r="V3160">
        <v>-2567658</v>
      </c>
      <c r="W3160" t="s">
        <v>38</v>
      </c>
    </row>
    <row r="3161" spans="1:23" x14ac:dyDescent="0.3">
      <c r="A3161" t="s">
        <v>4644</v>
      </c>
      <c r="B3161">
        <v>56</v>
      </c>
      <c r="C3161">
        <v>90</v>
      </c>
      <c r="D3161">
        <v>6755271</v>
      </c>
      <c r="E3161" t="s">
        <v>57</v>
      </c>
      <c r="F3161" t="s">
        <v>35</v>
      </c>
      <c r="L3161" t="s">
        <v>4645</v>
      </c>
      <c r="M3161">
        <v>7319</v>
      </c>
      <c r="N3161">
        <v>131</v>
      </c>
      <c r="O3161" t="s">
        <v>29</v>
      </c>
      <c r="P3161" t="s">
        <v>30</v>
      </c>
      <c r="Q3161" t="s">
        <v>213</v>
      </c>
      <c r="R3161">
        <v>5000000</v>
      </c>
      <c r="S3161">
        <v>2001</v>
      </c>
      <c r="T3161">
        <v>5.3</v>
      </c>
      <c r="U3161">
        <v>1.5</v>
      </c>
      <c r="V3161">
        <v>1755271</v>
      </c>
      <c r="W3161" t="s">
        <v>21</v>
      </c>
    </row>
    <row r="3162" spans="1:23" x14ac:dyDescent="0.3">
      <c r="A3162" t="s">
        <v>4646</v>
      </c>
      <c r="B3162">
        <v>59</v>
      </c>
      <c r="C3162">
        <v>150</v>
      </c>
      <c r="D3162">
        <v>6157157</v>
      </c>
      <c r="E3162" t="s">
        <v>48</v>
      </c>
      <c r="F3162" t="s">
        <v>55</v>
      </c>
      <c r="L3162" t="s">
        <v>4647</v>
      </c>
      <c r="M3162">
        <v>21416</v>
      </c>
      <c r="N3162">
        <v>198</v>
      </c>
      <c r="O3162" t="s">
        <v>29</v>
      </c>
      <c r="P3162" t="s">
        <v>30</v>
      </c>
      <c r="Q3162" t="s">
        <v>31</v>
      </c>
      <c r="R3162">
        <v>5000000</v>
      </c>
      <c r="S3162">
        <v>1989</v>
      </c>
      <c r="T3162">
        <v>7</v>
      </c>
      <c r="U3162">
        <v>2.5</v>
      </c>
      <c r="V3162">
        <v>1157157</v>
      </c>
      <c r="W3162" t="s">
        <v>21</v>
      </c>
    </row>
    <row r="3163" spans="1:23" x14ac:dyDescent="0.3">
      <c r="A3163" t="s">
        <v>4648</v>
      </c>
      <c r="B3163">
        <v>60</v>
      </c>
      <c r="C3163">
        <v>91</v>
      </c>
      <c r="D3163">
        <v>5480318</v>
      </c>
      <c r="E3163" t="s">
        <v>48</v>
      </c>
      <c r="F3163" t="s">
        <v>55</v>
      </c>
      <c r="L3163" t="s">
        <v>4649</v>
      </c>
      <c r="M3163">
        <v>9427</v>
      </c>
      <c r="N3163">
        <v>79</v>
      </c>
      <c r="O3163" t="s">
        <v>29</v>
      </c>
      <c r="P3163" t="s">
        <v>30</v>
      </c>
      <c r="Q3163" t="s">
        <v>213</v>
      </c>
      <c r="R3163">
        <v>5000000</v>
      </c>
      <c r="S3163">
        <v>1998</v>
      </c>
      <c r="T3163">
        <v>6.6</v>
      </c>
      <c r="U3163">
        <v>1.5</v>
      </c>
      <c r="V3163">
        <v>480318</v>
      </c>
      <c r="W3163" t="s">
        <v>21</v>
      </c>
    </row>
    <row r="3164" spans="1:23" x14ac:dyDescent="0.3">
      <c r="A3164" t="s">
        <v>170</v>
      </c>
      <c r="B3164">
        <v>81</v>
      </c>
      <c r="C3164">
        <v>95</v>
      </c>
      <c r="D3164">
        <v>5308707</v>
      </c>
      <c r="E3164" t="s">
        <v>48</v>
      </c>
      <c r="F3164" t="s">
        <v>56</v>
      </c>
      <c r="G3164" t="s">
        <v>55</v>
      </c>
      <c r="H3164" t="s">
        <v>35</v>
      </c>
      <c r="L3164" t="s">
        <v>4650</v>
      </c>
      <c r="M3164">
        <v>15053</v>
      </c>
      <c r="N3164">
        <v>165</v>
      </c>
      <c r="O3164" t="s">
        <v>29</v>
      </c>
      <c r="P3164" t="s">
        <v>30</v>
      </c>
      <c r="Q3164" t="s">
        <v>213</v>
      </c>
      <c r="R3164">
        <v>5000000</v>
      </c>
      <c r="S3164">
        <v>2001</v>
      </c>
      <c r="T3164">
        <v>6.4</v>
      </c>
      <c r="U3164">
        <v>1.6</v>
      </c>
      <c r="V3164">
        <v>308707</v>
      </c>
      <c r="W3164" t="s">
        <v>21</v>
      </c>
    </row>
    <row r="3165" spans="1:23" x14ac:dyDescent="0.3">
      <c r="A3165" t="s">
        <v>233</v>
      </c>
      <c r="B3165">
        <v>415</v>
      </c>
      <c r="C3165">
        <v>97</v>
      </c>
      <c r="D3165">
        <v>5009677</v>
      </c>
      <c r="E3165" t="s">
        <v>55</v>
      </c>
      <c r="F3165" t="s">
        <v>60</v>
      </c>
      <c r="G3165" t="s">
        <v>27</v>
      </c>
      <c r="L3165" t="s">
        <v>4651</v>
      </c>
      <c r="M3165">
        <v>260607</v>
      </c>
      <c r="N3165">
        <v>485</v>
      </c>
      <c r="O3165" t="s">
        <v>29</v>
      </c>
      <c r="P3165" t="s">
        <v>37</v>
      </c>
      <c r="Q3165" t="s">
        <v>213</v>
      </c>
      <c r="R3165">
        <v>5000000</v>
      </c>
      <c r="S3165">
        <v>2009</v>
      </c>
      <c r="T3165">
        <v>7.9</v>
      </c>
      <c r="U3165">
        <v>1.6</v>
      </c>
      <c r="V3165">
        <v>9677</v>
      </c>
      <c r="W3165" t="s">
        <v>21</v>
      </c>
    </row>
    <row r="3166" spans="1:23" x14ac:dyDescent="0.3">
      <c r="A3166" t="s">
        <v>2698</v>
      </c>
      <c r="B3166">
        <v>120</v>
      </c>
      <c r="C3166">
        <v>112</v>
      </c>
      <c r="D3166">
        <v>4306697</v>
      </c>
      <c r="E3166" t="s">
        <v>55</v>
      </c>
      <c r="L3166" t="s">
        <v>4652</v>
      </c>
      <c r="M3166">
        <v>26720</v>
      </c>
      <c r="N3166">
        <v>196</v>
      </c>
      <c r="O3166" t="s">
        <v>29</v>
      </c>
      <c r="P3166" t="s">
        <v>115</v>
      </c>
      <c r="Q3166" t="s">
        <v>213</v>
      </c>
      <c r="R3166">
        <v>5000000</v>
      </c>
      <c r="S3166">
        <v>1997</v>
      </c>
      <c r="T3166">
        <v>7.7</v>
      </c>
      <c r="U3166">
        <v>1.9</v>
      </c>
      <c r="V3166">
        <v>-693303</v>
      </c>
      <c r="W3166" t="s">
        <v>38</v>
      </c>
    </row>
    <row r="3167" spans="1:23" x14ac:dyDescent="0.3">
      <c r="A3167" t="s">
        <v>4653</v>
      </c>
      <c r="B3167">
        <v>195</v>
      </c>
      <c r="C3167">
        <v>122</v>
      </c>
      <c r="D3167">
        <v>3950029</v>
      </c>
      <c r="E3167" t="s">
        <v>55</v>
      </c>
      <c r="L3167" t="s">
        <v>4654</v>
      </c>
      <c r="M3167">
        <v>12411</v>
      </c>
      <c r="N3167">
        <v>89</v>
      </c>
      <c r="O3167" t="s">
        <v>792</v>
      </c>
      <c r="P3167" t="s">
        <v>545</v>
      </c>
      <c r="Q3167" t="s">
        <v>31</v>
      </c>
      <c r="R3167">
        <v>4000000</v>
      </c>
      <c r="S3167">
        <v>2010</v>
      </c>
      <c r="T3167">
        <v>7.2</v>
      </c>
      <c r="U3167">
        <v>2</v>
      </c>
      <c r="V3167">
        <v>-49971</v>
      </c>
      <c r="W3167" t="s">
        <v>38</v>
      </c>
    </row>
    <row r="3168" spans="1:23" x14ac:dyDescent="0.3">
      <c r="A3168" t="s">
        <v>4655</v>
      </c>
      <c r="B3168">
        <v>109</v>
      </c>
      <c r="C3168">
        <v>110</v>
      </c>
      <c r="D3168">
        <v>4040588</v>
      </c>
      <c r="E3168" t="s">
        <v>48</v>
      </c>
      <c r="F3168" t="s">
        <v>55</v>
      </c>
      <c r="L3168" t="s">
        <v>4656</v>
      </c>
      <c r="M3168">
        <v>12233</v>
      </c>
      <c r="N3168">
        <v>89</v>
      </c>
      <c r="O3168" t="s">
        <v>29</v>
      </c>
      <c r="P3168" t="s">
        <v>30</v>
      </c>
      <c r="Q3168" t="s">
        <v>31</v>
      </c>
      <c r="R3168">
        <v>5000000</v>
      </c>
      <c r="S3168">
        <v>2008</v>
      </c>
      <c r="T3168">
        <v>6.8</v>
      </c>
      <c r="U3168">
        <v>1.8</v>
      </c>
      <c r="V3168">
        <v>-959412</v>
      </c>
      <c r="W3168" t="s">
        <v>38</v>
      </c>
    </row>
    <row r="3169" spans="1:23" x14ac:dyDescent="0.3">
      <c r="A3169" t="s">
        <v>89</v>
      </c>
      <c r="B3169">
        <v>93</v>
      </c>
      <c r="C3169">
        <v>108</v>
      </c>
      <c r="D3169">
        <v>3049135</v>
      </c>
      <c r="E3169" t="s">
        <v>242</v>
      </c>
      <c r="F3169" t="s">
        <v>56</v>
      </c>
      <c r="G3169" t="s">
        <v>55</v>
      </c>
      <c r="H3169" t="s">
        <v>44</v>
      </c>
      <c r="I3169" t="s">
        <v>35</v>
      </c>
      <c r="L3169" t="s">
        <v>4657</v>
      </c>
      <c r="M3169">
        <v>50197</v>
      </c>
      <c r="N3169">
        <v>265</v>
      </c>
      <c r="O3169" t="s">
        <v>29</v>
      </c>
      <c r="P3169" t="s">
        <v>91</v>
      </c>
      <c r="Q3169" t="s">
        <v>213</v>
      </c>
      <c r="R3169">
        <v>5000000</v>
      </c>
      <c r="S3169">
        <v>1994</v>
      </c>
      <c r="T3169">
        <v>7.4</v>
      </c>
      <c r="U3169">
        <v>1.8</v>
      </c>
      <c r="V3169">
        <v>-1950865</v>
      </c>
      <c r="W3169" t="s">
        <v>38</v>
      </c>
    </row>
    <row r="3170" spans="1:23" x14ac:dyDescent="0.3">
      <c r="A3170" t="s">
        <v>3704</v>
      </c>
      <c r="B3170">
        <v>12</v>
      </c>
      <c r="C3170">
        <v>121</v>
      </c>
      <c r="D3170">
        <v>4700361</v>
      </c>
      <c r="E3170" t="s">
        <v>55</v>
      </c>
      <c r="L3170" t="s">
        <v>4658</v>
      </c>
      <c r="M3170">
        <v>2047</v>
      </c>
      <c r="N3170">
        <v>29</v>
      </c>
      <c r="O3170" t="s">
        <v>29</v>
      </c>
      <c r="P3170" t="s">
        <v>30</v>
      </c>
      <c r="Q3170" t="s">
        <v>31</v>
      </c>
      <c r="R3170">
        <v>5000000</v>
      </c>
      <c r="S3170">
        <v>2015</v>
      </c>
      <c r="T3170">
        <v>4.5999999999999996</v>
      </c>
      <c r="U3170">
        <v>2</v>
      </c>
      <c r="V3170">
        <v>-299639</v>
      </c>
      <c r="W3170" t="s">
        <v>38</v>
      </c>
    </row>
    <row r="3171" spans="1:23" x14ac:dyDescent="0.3">
      <c r="A3171" t="s">
        <v>4659</v>
      </c>
      <c r="B3171">
        <v>155</v>
      </c>
      <c r="C3171">
        <v>97</v>
      </c>
      <c r="D3171">
        <v>2711210</v>
      </c>
      <c r="E3171" t="s">
        <v>48</v>
      </c>
      <c r="F3171" t="s">
        <v>55</v>
      </c>
      <c r="L3171" t="s">
        <v>4660</v>
      </c>
      <c r="M3171">
        <v>40305</v>
      </c>
      <c r="N3171">
        <v>86</v>
      </c>
      <c r="O3171" t="s">
        <v>29</v>
      </c>
      <c r="P3171" t="s">
        <v>30</v>
      </c>
      <c r="Q3171" t="s">
        <v>213</v>
      </c>
      <c r="R3171">
        <v>5000000</v>
      </c>
      <c r="S3171">
        <v>2010</v>
      </c>
      <c r="T3171">
        <v>6.4</v>
      </c>
      <c r="U3171">
        <v>1.6</v>
      </c>
      <c r="V3171">
        <v>-2288790</v>
      </c>
      <c r="W3171" t="s">
        <v>38</v>
      </c>
    </row>
    <row r="3172" spans="1:23" x14ac:dyDescent="0.3">
      <c r="A3172" t="s">
        <v>1784</v>
      </c>
      <c r="B3172">
        <v>81</v>
      </c>
      <c r="C3172">
        <v>116</v>
      </c>
      <c r="D3172">
        <v>1980338</v>
      </c>
      <c r="E3172" t="s">
        <v>48</v>
      </c>
      <c r="F3172" t="s">
        <v>56</v>
      </c>
      <c r="G3172" t="s">
        <v>55</v>
      </c>
      <c r="H3172" t="s">
        <v>60</v>
      </c>
      <c r="I3172" t="s">
        <v>35</v>
      </c>
      <c r="L3172" t="s">
        <v>4661</v>
      </c>
      <c r="M3172">
        <v>12366</v>
      </c>
      <c r="N3172">
        <v>151</v>
      </c>
      <c r="O3172" t="s">
        <v>29</v>
      </c>
      <c r="P3172" t="s">
        <v>30</v>
      </c>
      <c r="Q3172" t="s">
        <v>213</v>
      </c>
      <c r="R3172">
        <v>5000000</v>
      </c>
      <c r="S3172">
        <v>1998</v>
      </c>
      <c r="T3172">
        <v>7</v>
      </c>
      <c r="U3172">
        <v>1.9</v>
      </c>
      <c r="V3172">
        <v>-3019662</v>
      </c>
      <c r="W3172" t="s">
        <v>38</v>
      </c>
    </row>
    <row r="3173" spans="1:23" x14ac:dyDescent="0.3">
      <c r="A3173" t="s">
        <v>3557</v>
      </c>
      <c r="B3173">
        <v>204</v>
      </c>
      <c r="C3173">
        <v>94</v>
      </c>
      <c r="D3173">
        <v>1082044</v>
      </c>
      <c r="E3173" t="s">
        <v>55</v>
      </c>
      <c r="F3173" t="s">
        <v>35</v>
      </c>
      <c r="L3173" t="s">
        <v>4662</v>
      </c>
      <c r="M3173">
        <v>281649</v>
      </c>
      <c r="N3173">
        <v>458</v>
      </c>
      <c r="O3173" t="s">
        <v>29</v>
      </c>
      <c r="P3173" t="s">
        <v>971</v>
      </c>
      <c r="Q3173" t="s">
        <v>213</v>
      </c>
      <c r="R3173">
        <v>5000000</v>
      </c>
      <c r="S3173">
        <v>2004</v>
      </c>
      <c r="T3173">
        <v>7.7</v>
      </c>
      <c r="U3173">
        <v>1.6</v>
      </c>
      <c r="V3173">
        <v>-3917956</v>
      </c>
      <c r="W3173" t="s">
        <v>38</v>
      </c>
    </row>
    <row r="3174" spans="1:23" x14ac:dyDescent="0.3">
      <c r="A3174" t="s">
        <v>4385</v>
      </c>
      <c r="B3174">
        <v>19</v>
      </c>
      <c r="C3174">
        <v>103</v>
      </c>
      <c r="D3174">
        <v>1100000</v>
      </c>
      <c r="E3174" t="s">
        <v>56</v>
      </c>
      <c r="F3174" t="s">
        <v>55</v>
      </c>
      <c r="L3174" t="s">
        <v>4663</v>
      </c>
      <c r="M3174">
        <v>3665</v>
      </c>
      <c r="N3174">
        <v>39</v>
      </c>
      <c r="O3174" t="s">
        <v>29</v>
      </c>
      <c r="P3174" t="s">
        <v>30</v>
      </c>
      <c r="Q3174" t="s">
        <v>213</v>
      </c>
      <c r="R3174">
        <v>5000000</v>
      </c>
      <c r="S3174">
        <v>1992</v>
      </c>
      <c r="T3174">
        <v>6.8</v>
      </c>
      <c r="U3174">
        <v>1.7</v>
      </c>
      <c r="V3174">
        <v>-3900000</v>
      </c>
      <c r="W3174" t="s">
        <v>38</v>
      </c>
    </row>
    <row r="3175" spans="1:23" x14ac:dyDescent="0.3">
      <c r="A3175" t="s">
        <v>4664</v>
      </c>
      <c r="B3175">
        <v>163</v>
      </c>
      <c r="C3175">
        <v>112</v>
      </c>
      <c r="D3175">
        <v>2445646</v>
      </c>
      <c r="E3175" t="s">
        <v>242</v>
      </c>
      <c r="F3175" t="s">
        <v>56</v>
      </c>
      <c r="G3175" t="s">
        <v>55</v>
      </c>
      <c r="H3175" t="s">
        <v>60</v>
      </c>
      <c r="I3175" t="s">
        <v>35</v>
      </c>
      <c r="L3175" t="s">
        <v>4665</v>
      </c>
      <c r="M3175">
        <v>32382</v>
      </c>
      <c r="N3175">
        <v>99</v>
      </c>
      <c r="O3175" t="s">
        <v>29</v>
      </c>
      <c r="P3175" t="s">
        <v>30</v>
      </c>
      <c r="Q3175" t="s">
        <v>213</v>
      </c>
      <c r="R3175">
        <v>5000000</v>
      </c>
      <c r="S3175">
        <v>2014</v>
      </c>
      <c r="T3175">
        <v>7</v>
      </c>
      <c r="U3175">
        <v>1.9</v>
      </c>
      <c r="V3175">
        <v>-2554354</v>
      </c>
      <c r="W3175" t="s">
        <v>38</v>
      </c>
    </row>
    <row r="3176" spans="1:23" x14ac:dyDescent="0.3">
      <c r="A3176" t="s">
        <v>4506</v>
      </c>
      <c r="B3176">
        <v>248</v>
      </c>
      <c r="C3176">
        <v>91</v>
      </c>
      <c r="D3176">
        <v>2221809</v>
      </c>
      <c r="E3176" t="s">
        <v>55</v>
      </c>
      <c r="L3176" t="s">
        <v>4666</v>
      </c>
      <c r="M3176">
        <v>40618</v>
      </c>
      <c r="N3176">
        <v>144</v>
      </c>
      <c r="O3176" t="s">
        <v>29</v>
      </c>
      <c r="P3176" t="s">
        <v>30</v>
      </c>
      <c r="Q3176" t="s">
        <v>31</v>
      </c>
      <c r="R3176">
        <v>5000000</v>
      </c>
      <c r="S3176">
        <v>2010</v>
      </c>
      <c r="T3176">
        <v>7</v>
      </c>
      <c r="U3176">
        <v>1.5</v>
      </c>
      <c r="V3176">
        <v>-2778191</v>
      </c>
      <c r="W3176" t="s">
        <v>38</v>
      </c>
    </row>
    <row r="3177" spans="1:23" x14ac:dyDescent="0.3">
      <c r="A3177" t="s">
        <v>4667</v>
      </c>
      <c r="B3177">
        <v>39</v>
      </c>
      <c r="C3177">
        <v>98</v>
      </c>
      <c r="D3177">
        <v>296665</v>
      </c>
      <c r="E3177" t="s">
        <v>242</v>
      </c>
      <c r="F3177" t="s">
        <v>56</v>
      </c>
      <c r="G3177" t="s">
        <v>55</v>
      </c>
      <c r="H3177" t="s">
        <v>35</v>
      </c>
      <c r="L3177" t="s">
        <v>4668</v>
      </c>
      <c r="M3177">
        <v>12675</v>
      </c>
      <c r="N3177">
        <v>158</v>
      </c>
      <c r="O3177" t="s">
        <v>29</v>
      </c>
      <c r="P3177" t="s">
        <v>30</v>
      </c>
      <c r="Q3177" t="s">
        <v>213</v>
      </c>
      <c r="R3177">
        <v>5000000</v>
      </c>
      <c r="S3177">
        <v>2003</v>
      </c>
      <c r="T3177">
        <v>6.3</v>
      </c>
      <c r="U3177">
        <v>1.6</v>
      </c>
      <c r="V3177">
        <v>-4703335</v>
      </c>
      <c r="W3177" t="s">
        <v>38</v>
      </c>
    </row>
    <row r="3178" spans="1:23" x14ac:dyDescent="0.3">
      <c r="A3178" t="s">
        <v>4669</v>
      </c>
      <c r="B3178">
        <v>322</v>
      </c>
      <c r="C3178">
        <v>95</v>
      </c>
      <c r="D3178">
        <v>3219029</v>
      </c>
      <c r="E3178" t="s">
        <v>56</v>
      </c>
      <c r="F3178" t="s">
        <v>57</v>
      </c>
      <c r="G3178" t="s">
        <v>59</v>
      </c>
      <c r="H3178" t="s">
        <v>35</v>
      </c>
      <c r="L3178" t="s">
        <v>4670</v>
      </c>
      <c r="M3178">
        <v>28845</v>
      </c>
      <c r="N3178">
        <v>125</v>
      </c>
      <c r="O3178" t="s">
        <v>29</v>
      </c>
      <c r="P3178" t="s">
        <v>30</v>
      </c>
      <c r="Q3178" t="s">
        <v>213</v>
      </c>
      <c r="R3178">
        <v>5000000</v>
      </c>
      <c r="S3178">
        <v>2015</v>
      </c>
      <c r="T3178">
        <v>7.1</v>
      </c>
      <c r="U3178">
        <v>1.6</v>
      </c>
      <c r="V3178">
        <v>-1780971</v>
      </c>
      <c r="W3178" t="s">
        <v>38</v>
      </c>
    </row>
    <row r="3179" spans="1:23" x14ac:dyDescent="0.3">
      <c r="A3179" t="s">
        <v>1465</v>
      </c>
      <c r="B3179">
        <v>83</v>
      </c>
      <c r="C3179">
        <v>91</v>
      </c>
      <c r="D3179">
        <v>1040879</v>
      </c>
      <c r="E3179" t="s">
        <v>48</v>
      </c>
      <c r="F3179" t="s">
        <v>56</v>
      </c>
      <c r="G3179" t="s">
        <v>55</v>
      </c>
      <c r="L3179" t="s">
        <v>4671</v>
      </c>
      <c r="M3179">
        <v>54478</v>
      </c>
      <c r="N3179">
        <v>184</v>
      </c>
      <c r="O3179" t="s">
        <v>29</v>
      </c>
      <c r="P3179" t="s">
        <v>30</v>
      </c>
      <c r="Q3179" t="s">
        <v>213</v>
      </c>
      <c r="R3179">
        <v>7000000</v>
      </c>
      <c r="S3179">
        <v>1996</v>
      </c>
      <c r="T3179">
        <v>7.1</v>
      </c>
      <c r="U3179">
        <v>1.5</v>
      </c>
      <c r="V3179">
        <v>-5959121</v>
      </c>
      <c r="W3179" t="s">
        <v>38</v>
      </c>
    </row>
    <row r="3180" spans="1:23" x14ac:dyDescent="0.3">
      <c r="A3180" t="s">
        <v>2744</v>
      </c>
      <c r="B3180">
        <v>37</v>
      </c>
      <c r="C3180">
        <v>97</v>
      </c>
      <c r="D3180">
        <v>326308</v>
      </c>
      <c r="E3180" t="s">
        <v>56</v>
      </c>
      <c r="F3180" t="s">
        <v>55</v>
      </c>
      <c r="G3180" t="s">
        <v>35</v>
      </c>
      <c r="L3180" t="s">
        <v>4672</v>
      </c>
      <c r="M3180">
        <v>6632</v>
      </c>
      <c r="N3180">
        <v>69</v>
      </c>
      <c r="O3180" t="s">
        <v>29</v>
      </c>
      <c r="P3180" t="s">
        <v>30</v>
      </c>
      <c r="Q3180" t="s">
        <v>213</v>
      </c>
      <c r="R3180">
        <v>5000000</v>
      </c>
      <c r="S3180">
        <v>1996</v>
      </c>
      <c r="T3180">
        <v>6.1</v>
      </c>
      <c r="U3180">
        <v>1.6</v>
      </c>
      <c r="V3180">
        <v>-4673692</v>
      </c>
      <c r="W3180" t="s">
        <v>38</v>
      </c>
    </row>
    <row r="3181" spans="1:23" x14ac:dyDescent="0.3">
      <c r="A3181" t="s">
        <v>4673</v>
      </c>
      <c r="B3181">
        <v>27</v>
      </c>
      <c r="C3181">
        <v>90</v>
      </c>
      <c r="D3181">
        <v>124720</v>
      </c>
      <c r="E3181" t="s">
        <v>55</v>
      </c>
      <c r="F3181" t="s">
        <v>44</v>
      </c>
      <c r="L3181" t="s">
        <v>4674</v>
      </c>
      <c r="M3181">
        <v>1560</v>
      </c>
      <c r="N3181">
        <v>15</v>
      </c>
      <c r="O3181" t="s">
        <v>29</v>
      </c>
      <c r="P3181" t="s">
        <v>30</v>
      </c>
      <c r="Q3181" t="s">
        <v>52</v>
      </c>
      <c r="R3181">
        <v>5000000</v>
      </c>
      <c r="S3181">
        <v>2008</v>
      </c>
      <c r="T3181">
        <v>7.3</v>
      </c>
      <c r="U3181">
        <v>1.5</v>
      </c>
      <c r="V3181">
        <v>-4875280</v>
      </c>
      <c r="W3181" t="s">
        <v>38</v>
      </c>
    </row>
    <row r="3182" spans="1:23" x14ac:dyDescent="0.3">
      <c r="A3182" t="s">
        <v>4675</v>
      </c>
      <c r="B3182">
        <v>31</v>
      </c>
      <c r="C3182">
        <v>90</v>
      </c>
      <c r="D3182">
        <v>99147</v>
      </c>
      <c r="E3182" t="s">
        <v>55</v>
      </c>
      <c r="L3182" t="s">
        <v>4676</v>
      </c>
      <c r="M3182">
        <v>1884</v>
      </c>
      <c r="N3182">
        <v>28</v>
      </c>
      <c r="O3182" t="s">
        <v>29</v>
      </c>
      <c r="P3182" t="s">
        <v>30</v>
      </c>
      <c r="Q3182" t="s">
        <v>213</v>
      </c>
      <c r="R3182">
        <v>2000000</v>
      </c>
      <c r="S3182">
        <v>1998</v>
      </c>
      <c r="T3182">
        <v>6.2</v>
      </c>
      <c r="U3182">
        <v>1.5</v>
      </c>
      <c r="V3182">
        <v>-1900853</v>
      </c>
      <c r="W3182" t="s">
        <v>38</v>
      </c>
    </row>
    <row r="3183" spans="1:23" x14ac:dyDescent="0.3">
      <c r="A3183" t="s">
        <v>630</v>
      </c>
      <c r="B3183">
        <v>133</v>
      </c>
      <c r="C3183">
        <v>90</v>
      </c>
      <c r="D3183">
        <v>65087</v>
      </c>
      <c r="E3183" t="s">
        <v>56</v>
      </c>
      <c r="F3183" t="s">
        <v>35</v>
      </c>
      <c r="G3183" t="s">
        <v>58</v>
      </c>
      <c r="L3183" t="s">
        <v>4677</v>
      </c>
      <c r="M3183">
        <v>8824</v>
      </c>
      <c r="N3183">
        <v>108</v>
      </c>
      <c r="O3183" t="s">
        <v>29</v>
      </c>
      <c r="P3183" t="s">
        <v>30</v>
      </c>
      <c r="Q3183" t="s">
        <v>213</v>
      </c>
      <c r="R3183">
        <v>5000000</v>
      </c>
      <c r="S3183">
        <v>2007</v>
      </c>
      <c r="T3183">
        <v>6.2</v>
      </c>
      <c r="U3183">
        <v>1.5</v>
      </c>
      <c r="V3183">
        <v>-4934913</v>
      </c>
      <c r="W3183" t="s">
        <v>38</v>
      </c>
    </row>
    <row r="3184" spans="1:23" x14ac:dyDescent="0.3">
      <c r="A3184" t="s">
        <v>4678</v>
      </c>
      <c r="B3184">
        <v>13</v>
      </c>
      <c r="C3184">
        <v>103</v>
      </c>
      <c r="D3184">
        <v>16066</v>
      </c>
      <c r="E3184" t="s">
        <v>60</v>
      </c>
      <c r="F3184" t="s">
        <v>44</v>
      </c>
      <c r="G3184" t="s">
        <v>35</v>
      </c>
      <c r="L3184" t="s">
        <v>4679</v>
      </c>
      <c r="M3184">
        <v>1207</v>
      </c>
      <c r="N3184">
        <v>44</v>
      </c>
      <c r="O3184" t="s">
        <v>29</v>
      </c>
      <c r="P3184" t="s">
        <v>244</v>
      </c>
      <c r="Q3184" t="s">
        <v>213</v>
      </c>
      <c r="R3184">
        <v>5000000</v>
      </c>
      <c r="S3184">
        <v>2004</v>
      </c>
      <c r="T3184">
        <v>3.3</v>
      </c>
      <c r="U3184">
        <v>1.7</v>
      </c>
      <c r="V3184">
        <v>-4983934</v>
      </c>
      <c r="W3184" t="s">
        <v>38</v>
      </c>
    </row>
    <row r="3185" spans="1:23" x14ac:dyDescent="0.3">
      <c r="A3185" t="s">
        <v>4680</v>
      </c>
      <c r="B3185">
        <v>99</v>
      </c>
      <c r="C3185">
        <v>113</v>
      </c>
      <c r="D3185">
        <v>617228</v>
      </c>
      <c r="E3185" t="s">
        <v>48</v>
      </c>
      <c r="F3185" t="s">
        <v>55</v>
      </c>
      <c r="G3185" t="s">
        <v>44</v>
      </c>
      <c r="H3185" t="s">
        <v>58</v>
      </c>
      <c r="L3185" t="s">
        <v>4681</v>
      </c>
      <c r="M3185">
        <v>6183</v>
      </c>
      <c r="N3185">
        <v>27</v>
      </c>
      <c r="O3185" t="s">
        <v>4682</v>
      </c>
      <c r="P3185" t="s">
        <v>1511</v>
      </c>
      <c r="Q3185" t="s">
        <v>213</v>
      </c>
      <c r="R3185">
        <v>84450000</v>
      </c>
      <c r="S3185">
        <v>2006</v>
      </c>
      <c r="T3185">
        <v>7.4</v>
      </c>
      <c r="U3185">
        <v>1.9</v>
      </c>
      <c r="V3185">
        <v>-83832772</v>
      </c>
      <c r="W3185" t="s">
        <v>38</v>
      </c>
    </row>
    <row r="3186" spans="1:23" x14ac:dyDescent="0.3">
      <c r="A3186" t="s">
        <v>1611</v>
      </c>
      <c r="B3186">
        <v>104</v>
      </c>
      <c r="C3186">
        <v>148</v>
      </c>
      <c r="D3186">
        <v>24475416</v>
      </c>
      <c r="E3186" t="s">
        <v>55</v>
      </c>
      <c r="L3186" t="s">
        <v>4683</v>
      </c>
      <c r="M3186">
        <v>72443</v>
      </c>
      <c r="N3186">
        <v>309</v>
      </c>
      <c r="O3186" t="s">
        <v>29</v>
      </c>
      <c r="P3186" t="s">
        <v>30</v>
      </c>
      <c r="Q3186" t="s">
        <v>213</v>
      </c>
      <c r="R3186">
        <v>890000</v>
      </c>
      <c r="S3186">
        <v>1996</v>
      </c>
      <c r="T3186">
        <v>8</v>
      </c>
      <c r="U3186">
        <v>2.5</v>
      </c>
      <c r="V3186">
        <v>23585416</v>
      </c>
      <c r="W3186" t="s">
        <v>21</v>
      </c>
    </row>
    <row r="3187" spans="1:23" x14ac:dyDescent="0.3">
      <c r="A3187" t="s">
        <v>4316</v>
      </c>
      <c r="B3187">
        <v>303</v>
      </c>
      <c r="C3187">
        <v>93</v>
      </c>
      <c r="D3187">
        <v>47277326</v>
      </c>
      <c r="E3187" t="s">
        <v>57</v>
      </c>
      <c r="L3187" t="s">
        <v>4684</v>
      </c>
      <c r="M3187">
        <v>138814</v>
      </c>
      <c r="N3187">
        <v>1516</v>
      </c>
      <c r="O3187" t="s">
        <v>29</v>
      </c>
      <c r="P3187" t="s">
        <v>30</v>
      </c>
      <c r="Q3187" t="s">
        <v>213</v>
      </c>
      <c r="R3187">
        <v>4800000</v>
      </c>
      <c r="S3187">
        <v>2005</v>
      </c>
      <c r="T3187">
        <v>5.9</v>
      </c>
      <c r="U3187">
        <v>1.6</v>
      </c>
      <c r="V3187">
        <v>42477326</v>
      </c>
      <c r="W3187" t="s">
        <v>21</v>
      </c>
    </row>
    <row r="3188" spans="1:23" x14ac:dyDescent="0.3">
      <c r="A3188" t="s">
        <v>3526</v>
      </c>
      <c r="B3188">
        <v>122</v>
      </c>
      <c r="C3188">
        <v>94</v>
      </c>
      <c r="D3188">
        <v>1247453</v>
      </c>
      <c r="E3188" t="s">
        <v>48</v>
      </c>
      <c r="F3188" t="s">
        <v>55</v>
      </c>
      <c r="L3188" t="s">
        <v>4685</v>
      </c>
      <c r="M3188">
        <v>11202</v>
      </c>
      <c r="N3188">
        <v>123</v>
      </c>
      <c r="O3188" t="s">
        <v>29</v>
      </c>
      <c r="P3188" t="s">
        <v>37</v>
      </c>
      <c r="Q3188" t="s">
        <v>213</v>
      </c>
      <c r="R3188">
        <v>2800000</v>
      </c>
      <c r="S3188">
        <v>2005</v>
      </c>
      <c r="T3188">
        <v>6.8</v>
      </c>
      <c r="U3188">
        <v>1.6</v>
      </c>
      <c r="V3188">
        <v>-1552547</v>
      </c>
      <c r="W3188" t="s">
        <v>38</v>
      </c>
    </row>
    <row r="3189" spans="1:23" x14ac:dyDescent="0.3">
      <c r="A3189" t="s">
        <v>3222</v>
      </c>
      <c r="B3189">
        <v>359</v>
      </c>
      <c r="C3189">
        <v>121</v>
      </c>
      <c r="D3189">
        <v>1729969</v>
      </c>
      <c r="E3189" t="s">
        <v>55</v>
      </c>
      <c r="F3189" t="s">
        <v>35</v>
      </c>
      <c r="L3189" t="s">
        <v>4686</v>
      </c>
      <c r="M3189">
        <v>68211</v>
      </c>
      <c r="N3189">
        <v>219</v>
      </c>
      <c r="O3189" t="s">
        <v>29</v>
      </c>
      <c r="P3189" t="s">
        <v>30</v>
      </c>
      <c r="Q3189" t="s">
        <v>213</v>
      </c>
      <c r="R3189">
        <v>5000000</v>
      </c>
      <c r="S3189">
        <v>2011</v>
      </c>
      <c r="T3189">
        <v>7.4</v>
      </c>
      <c r="U3189">
        <v>2</v>
      </c>
      <c r="V3189">
        <v>-3270031</v>
      </c>
      <c r="W3189" t="s">
        <v>38</v>
      </c>
    </row>
    <row r="3190" spans="1:23" x14ac:dyDescent="0.3">
      <c r="A3190" t="s">
        <v>4687</v>
      </c>
      <c r="B3190">
        <v>130</v>
      </c>
      <c r="C3190">
        <v>118</v>
      </c>
      <c r="D3190">
        <v>1705139</v>
      </c>
      <c r="E3190" t="s">
        <v>26</v>
      </c>
      <c r="F3190" t="s">
        <v>57</v>
      </c>
      <c r="G3190" t="s">
        <v>60</v>
      </c>
      <c r="H3190" t="s">
        <v>35</v>
      </c>
      <c r="L3190" t="s">
        <v>4688</v>
      </c>
      <c r="M3190">
        <v>4695</v>
      </c>
      <c r="N3190">
        <v>69</v>
      </c>
      <c r="O3190" t="s">
        <v>29</v>
      </c>
      <c r="P3190" t="s">
        <v>30</v>
      </c>
      <c r="Q3190" t="s">
        <v>213</v>
      </c>
      <c r="R3190">
        <v>4700000</v>
      </c>
      <c r="S3190">
        <v>1988</v>
      </c>
      <c r="T3190">
        <v>6.7</v>
      </c>
      <c r="U3190">
        <v>2</v>
      </c>
      <c r="V3190">
        <v>-2994861</v>
      </c>
      <c r="W3190" t="s">
        <v>38</v>
      </c>
    </row>
    <row r="3191" spans="1:23" x14ac:dyDescent="0.3">
      <c r="A3191" t="s">
        <v>2012</v>
      </c>
      <c r="B3191">
        <v>159</v>
      </c>
      <c r="C3191">
        <v>101</v>
      </c>
      <c r="D3191">
        <v>8025872</v>
      </c>
      <c r="E3191" t="s">
        <v>48</v>
      </c>
      <c r="F3191" t="s">
        <v>57</v>
      </c>
      <c r="L3191" t="s">
        <v>4689</v>
      </c>
      <c r="M3191">
        <v>19234</v>
      </c>
      <c r="N3191">
        <v>258</v>
      </c>
      <c r="O3191" t="s">
        <v>29</v>
      </c>
      <c r="P3191" t="s">
        <v>30</v>
      </c>
      <c r="Q3191" t="s">
        <v>1989</v>
      </c>
      <c r="R3191">
        <v>4700000</v>
      </c>
      <c r="S3191">
        <v>1986</v>
      </c>
      <c r="T3191">
        <v>5.5</v>
      </c>
      <c r="U3191">
        <v>1.7</v>
      </c>
      <c r="V3191">
        <v>3325872</v>
      </c>
      <c r="W3191" t="s">
        <v>21</v>
      </c>
    </row>
    <row r="3192" spans="1:23" x14ac:dyDescent="0.3">
      <c r="A3192" t="s">
        <v>3447</v>
      </c>
      <c r="B3192">
        <v>440</v>
      </c>
      <c r="C3192">
        <v>90</v>
      </c>
      <c r="D3192">
        <v>778565</v>
      </c>
      <c r="E3192" t="s">
        <v>56</v>
      </c>
      <c r="F3192" t="s">
        <v>55</v>
      </c>
      <c r="L3192" t="s">
        <v>4690</v>
      </c>
      <c r="M3192">
        <v>83234</v>
      </c>
      <c r="N3192">
        <v>475</v>
      </c>
      <c r="O3192" t="s">
        <v>29</v>
      </c>
      <c r="P3192" t="s">
        <v>2091</v>
      </c>
      <c r="Q3192" t="s">
        <v>213</v>
      </c>
      <c r="R3192">
        <v>4800000</v>
      </c>
      <c r="S3192">
        <v>2013</v>
      </c>
      <c r="T3192">
        <v>5.7</v>
      </c>
      <c r="U3192">
        <v>1.5</v>
      </c>
      <c r="V3192">
        <v>-4021435</v>
      </c>
      <c r="W3192" t="s">
        <v>38</v>
      </c>
    </row>
    <row r="3193" spans="1:23" x14ac:dyDescent="0.3">
      <c r="A3193" t="s">
        <v>4691</v>
      </c>
      <c r="B3193">
        <v>87</v>
      </c>
      <c r="C3193">
        <v>100</v>
      </c>
      <c r="D3193">
        <v>513836</v>
      </c>
      <c r="E3193" t="s">
        <v>48</v>
      </c>
      <c r="F3193" t="s">
        <v>55</v>
      </c>
      <c r="G3193" t="s">
        <v>44</v>
      </c>
      <c r="L3193" t="s">
        <v>4692</v>
      </c>
      <c r="M3193">
        <v>6304</v>
      </c>
      <c r="N3193">
        <v>21</v>
      </c>
      <c r="O3193" t="s">
        <v>792</v>
      </c>
      <c r="P3193" t="s">
        <v>545</v>
      </c>
      <c r="Q3193" t="s">
        <v>213</v>
      </c>
      <c r="R3193">
        <v>4600000</v>
      </c>
      <c r="S3193">
        <v>2010</v>
      </c>
      <c r="T3193">
        <v>7.2</v>
      </c>
      <c r="U3193">
        <v>1.7</v>
      </c>
      <c r="V3193">
        <v>-4086164</v>
      </c>
      <c r="W3193" t="s">
        <v>38</v>
      </c>
    </row>
    <row r="3194" spans="1:23" x14ac:dyDescent="0.3">
      <c r="A3194" t="s">
        <v>4693</v>
      </c>
      <c r="B3194">
        <v>121</v>
      </c>
      <c r="C3194">
        <v>97</v>
      </c>
      <c r="D3194">
        <v>434417</v>
      </c>
      <c r="E3194" t="s">
        <v>55</v>
      </c>
      <c r="L3194" t="s">
        <v>4694</v>
      </c>
      <c r="M3194">
        <v>8867</v>
      </c>
      <c r="N3194">
        <v>65</v>
      </c>
      <c r="O3194" t="s">
        <v>29</v>
      </c>
      <c r="P3194" t="s">
        <v>971</v>
      </c>
      <c r="Q3194" t="s">
        <v>2708</v>
      </c>
      <c r="R3194">
        <v>4600000</v>
      </c>
      <c r="S3194">
        <v>2007</v>
      </c>
      <c r="T3194">
        <v>5.9</v>
      </c>
      <c r="U3194">
        <v>1.6</v>
      </c>
      <c r="V3194">
        <v>-4165583</v>
      </c>
      <c r="W3194" t="s">
        <v>38</v>
      </c>
    </row>
    <row r="3195" spans="1:23" x14ac:dyDescent="0.3">
      <c r="A3195" t="s">
        <v>2036</v>
      </c>
      <c r="B3195">
        <v>45</v>
      </c>
      <c r="C3195">
        <v>96</v>
      </c>
      <c r="D3195">
        <v>81200000</v>
      </c>
      <c r="E3195" t="s">
        <v>48</v>
      </c>
      <c r="L3195" t="s">
        <v>4695</v>
      </c>
      <c r="M3195">
        <v>87739</v>
      </c>
      <c r="N3195">
        <v>133</v>
      </c>
      <c r="O3195" t="s">
        <v>29</v>
      </c>
      <c r="P3195" t="s">
        <v>30</v>
      </c>
      <c r="Q3195" t="s">
        <v>213</v>
      </c>
      <c r="R3195">
        <v>4500000</v>
      </c>
      <c r="S3195">
        <v>1984</v>
      </c>
      <c r="T3195">
        <v>6.7</v>
      </c>
      <c r="U3195">
        <v>1.6</v>
      </c>
      <c r="V3195">
        <v>76700000</v>
      </c>
      <c r="W3195" t="s">
        <v>21</v>
      </c>
    </row>
    <row r="3196" spans="1:23" x14ac:dyDescent="0.3">
      <c r="A3196" t="s">
        <v>144</v>
      </c>
      <c r="B3196">
        <v>84</v>
      </c>
      <c r="C3196">
        <v>117</v>
      </c>
      <c r="D3196">
        <v>52700832</v>
      </c>
      <c r="E3196" t="s">
        <v>48</v>
      </c>
      <c r="F3196" t="s">
        <v>55</v>
      </c>
      <c r="G3196" t="s">
        <v>44</v>
      </c>
      <c r="L3196" t="s">
        <v>4696</v>
      </c>
      <c r="M3196">
        <v>107923</v>
      </c>
      <c r="N3196">
        <v>197</v>
      </c>
      <c r="O3196" t="s">
        <v>29</v>
      </c>
      <c r="P3196" t="s">
        <v>37</v>
      </c>
      <c r="Q3196" t="s">
        <v>213</v>
      </c>
      <c r="R3196">
        <v>4500000</v>
      </c>
      <c r="S3196">
        <v>1994</v>
      </c>
      <c r="T3196">
        <v>7.1</v>
      </c>
      <c r="U3196">
        <v>2</v>
      </c>
      <c r="V3196">
        <v>48200832</v>
      </c>
      <c r="W3196" t="s">
        <v>21</v>
      </c>
    </row>
    <row r="3197" spans="1:23" x14ac:dyDescent="0.3">
      <c r="A3197" t="s">
        <v>1375</v>
      </c>
      <c r="B3197">
        <v>202</v>
      </c>
      <c r="C3197">
        <v>108</v>
      </c>
      <c r="D3197">
        <v>13060843</v>
      </c>
      <c r="E3197" t="s">
        <v>55</v>
      </c>
      <c r="L3197" t="s">
        <v>4697</v>
      </c>
      <c r="M3197">
        <v>149528</v>
      </c>
      <c r="N3197">
        <v>454</v>
      </c>
      <c r="O3197" t="s">
        <v>29</v>
      </c>
      <c r="P3197" t="s">
        <v>30</v>
      </c>
      <c r="Q3197" t="s">
        <v>213</v>
      </c>
      <c r="R3197">
        <v>15000000</v>
      </c>
      <c r="S3197">
        <v>2002</v>
      </c>
      <c r="T3197">
        <v>7.7</v>
      </c>
      <c r="U3197">
        <v>1.8</v>
      </c>
      <c r="V3197">
        <v>-1939157</v>
      </c>
      <c r="W3197" t="s">
        <v>38</v>
      </c>
    </row>
    <row r="3198" spans="1:23" x14ac:dyDescent="0.3">
      <c r="A3198" t="s">
        <v>160</v>
      </c>
      <c r="B3198">
        <v>120</v>
      </c>
      <c r="C3198">
        <v>109</v>
      </c>
      <c r="D3198">
        <v>3798532</v>
      </c>
      <c r="E3198" t="s">
        <v>56</v>
      </c>
      <c r="F3198" t="s">
        <v>55</v>
      </c>
      <c r="G3198" t="s">
        <v>44</v>
      </c>
      <c r="H3198" t="s">
        <v>35</v>
      </c>
      <c r="L3198" t="s">
        <v>4698</v>
      </c>
      <c r="M3198">
        <v>41138</v>
      </c>
      <c r="N3198">
        <v>208</v>
      </c>
      <c r="O3198" t="s">
        <v>29</v>
      </c>
      <c r="P3198" t="s">
        <v>30</v>
      </c>
      <c r="Q3198" t="s">
        <v>213</v>
      </c>
      <c r="R3198">
        <v>4500000</v>
      </c>
      <c r="S3198">
        <v>1996</v>
      </c>
      <c r="T3198">
        <v>7.4</v>
      </c>
      <c r="U3198">
        <v>1.8</v>
      </c>
      <c r="V3198">
        <v>-701468</v>
      </c>
      <c r="W3198" t="s">
        <v>38</v>
      </c>
    </row>
    <row r="3199" spans="1:23" x14ac:dyDescent="0.3">
      <c r="A3199" t="s">
        <v>363</v>
      </c>
      <c r="B3199">
        <v>234</v>
      </c>
      <c r="C3199">
        <v>102</v>
      </c>
      <c r="D3199">
        <v>3609278</v>
      </c>
      <c r="E3199" t="s">
        <v>55</v>
      </c>
      <c r="L3199" t="s">
        <v>4699</v>
      </c>
      <c r="M3199">
        <v>573541</v>
      </c>
      <c r="N3199">
        <v>1916</v>
      </c>
      <c r="O3199" t="s">
        <v>29</v>
      </c>
      <c r="P3199" t="s">
        <v>30</v>
      </c>
      <c r="Q3199" t="s">
        <v>213</v>
      </c>
      <c r="R3199">
        <v>4500000</v>
      </c>
      <c r="S3199">
        <v>2000</v>
      </c>
      <c r="T3199">
        <v>8.4</v>
      </c>
      <c r="U3199">
        <v>1.7</v>
      </c>
      <c r="V3199">
        <v>-890722</v>
      </c>
      <c r="W3199" t="s">
        <v>38</v>
      </c>
    </row>
    <row r="3200" spans="1:23" x14ac:dyDescent="0.3">
      <c r="A3200" t="s">
        <v>4700</v>
      </c>
      <c r="B3200">
        <v>35</v>
      </c>
      <c r="C3200">
        <v>115</v>
      </c>
      <c r="D3200">
        <v>1687311</v>
      </c>
      <c r="E3200" t="s">
        <v>55</v>
      </c>
      <c r="F3200" t="s">
        <v>50</v>
      </c>
      <c r="L3200" t="s">
        <v>4701</v>
      </c>
      <c r="M3200">
        <v>2412</v>
      </c>
      <c r="N3200">
        <v>40</v>
      </c>
      <c r="O3200" t="s">
        <v>763</v>
      </c>
      <c r="P3200" t="s">
        <v>971</v>
      </c>
      <c r="Q3200" t="s">
        <v>31</v>
      </c>
      <c r="R3200">
        <v>700000000</v>
      </c>
      <c r="S3200">
        <v>1998</v>
      </c>
      <c r="T3200">
        <v>7.2</v>
      </c>
      <c r="U3200">
        <v>1.9</v>
      </c>
      <c r="V3200">
        <v>-698312689</v>
      </c>
      <c r="W3200" t="s">
        <v>38</v>
      </c>
    </row>
    <row r="3201" spans="1:23" x14ac:dyDescent="0.3">
      <c r="A3201" t="s">
        <v>2649</v>
      </c>
      <c r="B3201">
        <v>283</v>
      </c>
      <c r="C3201">
        <v>133</v>
      </c>
      <c r="D3201">
        <v>727883</v>
      </c>
      <c r="E3201" t="s">
        <v>55</v>
      </c>
      <c r="F3201" t="s">
        <v>27</v>
      </c>
      <c r="G3201" t="s">
        <v>35</v>
      </c>
      <c r="L3201" t="s">
        <v>4702</v>
      </c>
      <c r="M3201">
        <v>580999</v>
      </c>
      <c r="N3201">
        <v>2110</v>
      </c>
      <c r="O3201" t="s">
        <v>29</v>
      </c>
      <c r="P3201" t="s">
        <v>30</v>
      </c>
      <c r="Q3201" t="s">
        <v>213</v>
      </c>
      <c r="R3201">
        <v>4500000</v>
      </c>
      <c r="S3201">
        <v>2001</v>
      </c>
      <c r="T3201">
        <v>8.1</v>
      </c>
      <c r="U3201">
        <v>2.2000000000000002</v>
      </c>
      <c r="V3201">
        <v>-3772117</v>
      </c>
      <c r="W3201" t="s">
        <v>38</v>
      </c>
    </row>
    <row r="3202" spans="1:23" x14ac:dyDescent="0.3">
      <c r="A3202" t="s">
        <v>4703</v>
      </c>
      <c r="B3202">
        <v>54</v>
      </c>
      <c r="C3202">
        <v>122</v>
      </c>
      <c r="D3202">
        <v>713413</v>
      </c>
      <c r="E3202" t="s">
        <v>56</v>
      </c>
      <c r="F3202" t="s">
        <v>55</v>
      </c>
      <c r="G3202" t="s">
        <v>60</v>
      </c>
      <c r="L3202" t="s">
        <v>4704</v>
      </c>
      <c r="M3202">
        <v>9171</v>
      </c>
      <c r="N3202">
        <v>68</v>
      </c>
      <c r="O3202" t="s">
        <v>2829</v>
      </c>
      <c r="P3202" t="s">
        <v>2830</v>
      </c>
      <c r="Q3202" t="s">
        <v>213</v>
      </c>
      <c r="R3202">
        <v>4500000</v>
      </c>
      <c r="S3202">
        <v>1997</v>
      </c>
      <c r="T3202">
        <v>7.8</v>
      </c>
      <c r="U3202">
        <v>2</v>
      </c>
      <c r="V3202">
        <v>-3786587</v>
      </c>
      <c r="W3202" t="s">
        <v>38</v>
      </c>
    </row>
    <row r="3203" spans="1:23" x14ac:dyDescent="0.3">
      <c r="A3203" t="s">
        <v>4705</v>
      </c>
      <c r="B3203">
        <v>92</v>
      </c>
      <c r="C3203">
        <v>106</v>
      </c>
      <c r="D3203">
        <v>410241</v>
      </c>
      <c r="E3203" t="s">
        <v>48</v>
      </c>
      <c r="F3203" t="s">
        <v>56</v>
      </c>
      <c r="G3203" t="s">
        <v>55</v>
      </c>
      <c r="L3203" t="s">
        <v>4706</v>
      </c>
      <c r="M3203">
        <v>32357</v>
      </c>
      <c r="N3203">
        <v>199</v>
      </c>
      <c r="O3203" t="s">
        <v>29</v>
      </c>
      <c r="P3203" t="s">
        <v>30</v>
      </c>
      <c r="Q3203" t="s">
        <v>213</v>
      </c>
      <c r="R3203">
        <v>2000000</v>
      </c>
      <c r="S3203">
        <v>2002</v>
      </c>
      <c r="T3203">
        <v>6.8</v>
      </c>
      <c r="U3203">
        <v>1.8</v>
      </c>
      <c r="V3203">
        <v>-1589759</v>
      </c>
      <c r="W3203" t="s">
        <v>38</v>
      </c>
    </row>
    <row r="3204" spans="1:23" x14ac:dyDescent="0.3">
      <c r="A3204" t="s">
        <v>3865</v>
      </c>
      <c r="B3204">
        <v>202</v>
      </c>
      <c r="C3204">
        <v>112</v>
      </c>
      <c r="D3204">
        <v>211667</v>
      </c>
      <c r="E3204" t="s">
        <v>56</v>
      </c>
      <c r="F3204" t="s">
        <v>55</v>
      </c>
      <c r="L3204" t="s">
        <v>4707</v>
      </c>
      <c r="M3204">
        <v>53508</v>
      </c>
      <c r="N3204">
        <v>131</v>
      </c>
      <c r="O3204" t="s">
        <v>3770</v>
      </c>
      <c r="P3204" t="s">
        <v>1877</v>
      </c>
      <c r="Q3204" t="s">
        <v>213</v>
      </c>
      <c r="R3204">
        <v>4200000000</v>
      </c>
      <c r="S3204">
        <v>2005</v>
      </c>
      <c r="T3204">
        <v>7.7</v>
      </c>
      <c r="U3204">
        <v>1.9</v>
      </c>
      <c r="V3204">
        <v>-4199788333</v>
      </c>
      <c r="W3204" t="s">
        <v>38</v>
      </c>
    </row>
    <row r="3205" spans="1:23" x14ac:dyDescent="0.3">
      <c r="A3205" t="s">
        <v>4708</v>
      </c>
      <c r="B3205">
        <v>54</v>
      </c>
      <c r="C3205">
        <v>99</v>
      </c>
      <c r="D3205">
        <v>92191</v>
      </c>
      <c r="E3205" t="s">
        <v>48</v>
      </c>
      <c r="F3205" t="s">
        <v>55</v>
      </c>
      <c r="G3205" t="s">
        <v>61</v>
      </c>
      <c r="L3205" t="s">
        <v>4709</v>
      </c>
      <c r="M3205">
        <v>29463</v>
      </c>
      <c r="N3205">
        <v>84</v>
      </c>
      <c r="O3205" t="s">
        <v>29</v>
      </c>
      <c r="P3205" t="s">
        <v>37</v>
      </c>
      <c r="Q3205" t="s">
        <v>213</v>
      </c>
      <c r="R3205">
        <v>2500000</v>
      </c>
      <c r="S3205">
        <v>2001</v>
      </c>
      <c r="T3205">
        <v>6.5</v>
      </c>
      <c r="U3205">
        <v>1.6</v>
      </c>
      <c r="V3205">
        <v>-2407809</v>
      </c>
      <c r="W3205" t="s">
        <v>38</v>
      </c>
    </row>
    <row r="3206" spans="1:23" x14ac:dyDescent="0.3">
      <c r="A3206" t="s">
        <v>4710</v>
      </c>
      <c r="B3206">
        <v>98</v>
      </c>
      <c r="C3206">
        <v>110</v>
      </c>
      <c r="D3206">
        <v>49413</v>
      </c>
      <c r="E3206" t="s">
        <v>24</v>
      </c>
      <c r="F3206" t="s">
        <v>56</v>
      </c>
      <c r="G3206" t="s">
        <v>35</v>
      </c>
      <c r="L3206" t="s">
        <v>4711</v>
      </c>
      <c r="M3206">
        <v>6919</v>
      </c>
      <c r="N3206">
        <v>26</v>
      </c>
      <c r="O3206" t="s">
        <v>1966</v>
      </c>
      <c r="P3206" t="s">
        <v>1047</v>
      </c>
      <c r="Q3206" t="s">
        <v>213</v>
      </c>
      <c r="R3206">
        <v>35000000</v>
      </c>
      <c r="S3206">
        <v>2006</v>
      </c>
      <c r="T3206">
        <v>7.3</v>
      </c>
      <c r="U3206">
        <v>1.8</v>
      </c>
      <c r="V3206">
        <v>-34950587</v>
      </c>
      <c r="W3206" t="s">
        <v>38</v>
      </c>
    </row>
    <row r="3207" spans="1:23" x14ac:dyDescent="0.3">
      <c r="A3207" t="s">
        <v>4712</v>
      </c>
      <c r="B3207">
        <v>138</v>
      </c>
      <c r="C3207">
        <v>104</v>
      </c>
      <c r="D3207">
        <v>108229</v>
      </c>
      <c r="E3207" t="s">
        <v>55</v>
      </c>
      <c r="F3207" t="s">
        <v>57</v>
      </c>
      <c r="G3207" t="s">
        <v>60</v>
      </c>
      <c r="H3207" t="s">
        <v>35</v>
      </c>
      <c r="L3207" t="s">
        <v>4713</v>
      </c>
      <c r="M3207">
        <v>30836</v>
      </c>
      <c r="N3207">
        <v>137</v>
      </c>
      <c r="O3207" t="s">
        <v>29</v>
      </c>
      <c r="P3207" t="s">
        <v>30</v>
      </c>
      <c r="Q3207" t="s">
        <v>213</v>
      </c>
      <c r="R3207">
        <v>4500000</v>
      </c>
      <c r="S3207">
        <v>2009</v>
      </c>
      <c r="T3207">
        <v>5.9</v>
      </c>
      <c r="U3207">
        <v>1.7</v>
      </c>
      <c r="V3207">
        <v>-4391771</v>
      </c>
      <c r="W3207" t="s">
        <v>38</v>
      </c>
    </row>
    <row r="3208" spans="1:23" x14ac:dyDescent="0.3">
      <c r="A3208" t="s">
        <v>1342</v>
      </c>
      <c r="B3208">
        <v>149</v>
      </c>
      <c r="C3208">
        <v>133</v>
      </c>
      <c r="D3208">
        <v>112000000</v>
      </c>
      <c r="E3208" t="s">
        <v>55</v>
      </c>
      <c r="L3208" t="s">
        <v>4714</v>
      </c>
      <c r="M3208">
        <v>680041</v>
      </c>
      <c r="N3208">
        <v>760</v>
      </c>
      <c r="O3208" t="s">
        <v>29</v>
      </c>
      <c r="P3208" t="s">
        <v>30</v>
      </c>
      <c r="Q3208" t="s">
        <v>213</v>
      </c>
      <c r="R3208">
        <v>4400000</v>
      </c>
      <c r="S3208">
        <v>1975</v>
      </c>
      <c r="T3208">
        <v>8.6999999999999993</v>
      </c>
      <c r="U3208">
        <v>2.2000000000000002</v>
      </c>
      <c r="V3208">
        <v>107600000</v>
      </c>
      <c r="W3208" t="s">
        <v>21</v>
      </c>
    </row>
    <row r="3209" spans="1:23" x14ac:dyDescent="0.3">
      <c r="A3209" t="s">
        <v>4715</v>
      </c>
      <c r="B3209">
        <v>111</v>
      </c>
      <c r="C3209">
        <v>112</v>
      </c>
      <c r="D3209">
        <v>26345</v>
      </c>
      <c r="E3209" t="s">
        <v>24</v>
      </c>
      <c r="F3209" t="s">
        <v>56</v>
      </c>
      <c r="G3209" t="s">
        <v>55</v>
      </c>
      <c r="L3209" t="s">
        <v>4716</v>
      </c>
      <c r="M3209">
        <v>16445</v>
      </c>
      <c r="N3209">
        <v>99</v>
      </c>
      <c r="O3209" t="s">
        <v>29</v>
      </c>
      <c r="P3209" t="s">
        <v>37</v>
      </c>
      <c r="Q3209" t="s">
        <v>213</v>
      </c>
      <c r="R3209">
        <v>3000000</v>
      </c>
      <c r="S3209">
        <v>2012</v>
      </c>
      <c r="T3209">
        <v>6.1</v>
      </c>
      <c r="U3209">
        <v>1.9</v>
      </c>
      <c r="V3209">
        <v>-2973655</v>
      </c>
      <c r="W3209" t="s">
        <v>38</v>
      </c>
    </row>
    <row r="3210" spans="1:23" x14ac:dyDescent="0.3">
      <c r="A3210" t="s">
        <v>2330</v>
      </c>
      <c r="B3210">
        <v>149</v>
      </c>
      <c r="C3210">
        <v>101</v>
      </c>
      <c r="D3210">
        <v>20772796</v>
      </c>
      <c r="E3210" t="s">
        <v>55</v>
      </c>
      <c r="F3210" t="s">
        <v>49</v>
      </c>
      <c r="L3210" t="s">
        <v>4717</v>
      </c>
      <c r="M3210">
        <v>34232</v>
      </c>
      <c r="N3210">
        <v>346</v>
      </c>
      <c r="O3210" t="s">
        <v>29</v>
      </c>
      <c r="P3210" t="s">
        <v>91</v>
      </c>
      <c r="Q3210" t="s">
        <v>31</v>
      </c>
      <c r="R3210">
        <v>6000000</v>
      </c>
      <c r="S3210">
        <v>2002</v>
      </c>
      <c r="T3210">
        <v>7.6</v>
      </c>
      <c r="U3210">
        <v>1.7</v>
      </c>
      <c r="V3210">
        <v>14772796</v>
      </c>
      <c r="W3210" t="s">
        <v>21</v>
      </c>
    </row>
    <row r="3211" spans="1:23" x14ac:dyDescent="0.3">
      <c r="A3211" t="s">
        <v>822</v>
      </c>
      <c r="B3211">
        <v>232</v>
      </c>
      <c r="C3211">
        <v>104</v>
      </c>
      <c r="D3211">
        <v>1487477</v>
      </c>
      <c r="E3211" t="s">
        <v>26</v>
      </c>
      <c r="F3211" t="s">
        <v>35</v>
      </c>
      <c r="L3211" t="s">
        <v>4718</v>
      </c>
      <c r="M3211">
        <v>47097</v>
      </c>
      <c r="N3211">
        <v>310</v>
      </c>
      <c r="O3211" t="s">
        <v>4719</v>
      </c>
      <c r="P3211" t="s">
        <v>3053</v>
      </c>
      <c r="Q3211" t="s">
        <v>213</v>
      </c>
      <c r="R3211">
        <v>4200000</v>
      </c>
      <c r="S3211">
        <v>2004</v>
      </c>
      <c r="T3211">
        <v>6.5</v>
      </c>
      <c r="U3211">
        <v>1.7</v>
      </c>
      <c r="V3211">
        <v>-2712523</v>
      </c>
      <c r="W3211" t="s">
        <v>38</v>
      </c>
    </row>
    <row r="3212" spans="1:23" x14ac:dyDescent="0.3">
      <c r="A3212" t="s">
        <v>1367</v>
      </c>
      <c r="B3212">
        <v>63</v>
      </c>
      <c r="C3212">
        <v>112</v>
      </c>
      <c r="D3212">
        <v>62549000</v>
      </c>
      <c r="E3212" t="s">
        <v>56</v>
      </c>
      <c r="F3212" t="s">
        <v>55</v>
      </c>
      <c r="G3212" t="s">
        <v>44</v>
      </c>
      <c r="H3212" t="s">
        <v>35</v>
      </c>
      <c r="L3212" t="s">
        <v>4720</v>
      </c>
      <c r="M3212">
        <v>41361</v>
      </c>
      <c r="N3212">
        <v>148</v>
      </c>
      <c r="O3212" t="s">
        <v>29</v>
      </c>
      <c r="P3212" t="s">
        <v>37</v>
      </c>
      <c r="Q3212" t="s">
        <v>213</v>
      </c>
      <c r="R3212">
        <v>2300000</v>
      </c>
      <c r="S3212">
        <v>1992</v>
      </c>
      <c r="T3212">
        <v>7.3</v>
      </c>
      <c r="U3212">
        <v>1.9</v>
      </c>
      <c r="V3212">
        <v>60249000</v>
      </c>
      <c r="W3212" t="s">
        <v>21</v>
      </c>
    </row>
    <row r="3213" spans="1:23" x14ac:dyDescent="0.3">
      <c r="A3213" t="s">
        <v>3041</v>
      </c>
      <c r="B3213">
        <v>75</v>
      </c>
      <c r="C3213">
        <v>94</v>
      </c>
      <c r="D3213">
        <v>105500000</v>
      </c>
      <c r="E3213" t="s">
        <v>48</v>
      </c>
      <c r="L3213" t="s">
        <v>4721</v>
      </c>
      <c r="M3213">
        <v>31260</v>
      </c>
      <c r="N3213">
        <v>152</v>
      </c>
      <c r="O3213" t="s">
        <v>29</v>
      </c>
      <c r="P3213" t="s">
        <v>115</v>
      </c>
      <c r="Q3213" t="s">
        <v>213</v>
      </c>
      <c r="R3213">
        <v>4000000</v>
      </c>
      <c r="S3213">
        <v>1981</v>
      </c>
      <c r="T3213">
        <v>6.2</v>
      </c>
      <c r="U3213">
        <v>1.6</v>
      </c>
      <c r="V3213">
        <v>101500000</v>
      </c>
      <c r="W3213" t="s">
        <v>21</v>
      </c>
    </row>
    <row r="3214" spans="1:23" x14ac:dyDescent="0.3">
      <c r="A3214" t="s">
        <v>3138</v>
      </c>
      <c r="B3214">
        <v>274</v>
      </c>
      <c r="C3214">
        <v>90</v>
      </c>
      <c r="D3214">
        <v>101055</v>
      </c>
      <c r="E3214" t="s">
        <v>57</v>
      </c>
      <c r="L3214" t="s">
        <v>4722</v>
      </c>
      <c r="M3214">
        <v>17478</v>
      </c>
      <c r="N3214">
        <v>159</v>
      </c>
      <c r="O3214" t="s">
        <v>29</v>
      </c>
      <c r="P3214" t="s">
        <v>30</v>
      </c>
      <c r="Q3214" t="s">
        <v>213</v>
      </c>
      <c r="R3214">
        <v>4000000</v>
      </c>
      <c r="S3214">
        <v>2009</v>
      </c>
      <c r="T3214">
        <v>5</v>
      </c>
      <c r="U3214">
        <v>1.5</v>
      </c>
      <c r="V3214">
        <v>-3898945</v>
      </c>
      <c r="W3214" t="s">
        <v>38</v>
      </c>
    </row>
    <row r="3215" spans="1:23" x14ac:dyDescent="0.3">
      <c r="A3215" t="s">
        <v>1825</v>
      </c>
      <c r="B3215">
        <v>265</v>
      </c>
      <c r="C3215">
        <v>101</v>
      </c>
      <c r="D3215">
        <v>44566004</v>
      </c>
      <c r="E3215" t="s">
        <v>55</v>
      </c>
      <c r="L3215" t="s">
        <v>4723</v>
      </c>
      <c r="M3215">
        <v>321283</v>
      </c>
      <c r="N3215">
        <v>1848</v>
      </c>
      <c r="O3215" t="s">
        <v>29</v>
      </c>
      <c r="P3215" t="s">
        <v>30</v>
      </c>
      <c r="Q3215" t="s">
        <v>213</v>
      </c>
      <c r="R3215">
        <v>4000000</v>
      </c>
      <c r="S3215">
        <v>2003</v>
      </c>
      <c r="T3215">
        <v>7.8</v>
      </c>
      <c r="U3215">
        <v>1.7</v>
      </c>
      <c r="V3215">
        <v>40566004</v>
      </c>
      <c r="W3215" t="s">
        <v>21</v>
      </c>
    </row>
    <row r="3216" spans="1:23" x14ac:dyDescent="0.3">
      <c r="A3216" t="s">
        <v>2246</v>
      </c>
      <c r="B3216">
        <v>154</v>
      </c>
      <c r="C3216">
        <v>93</v>
      </c>
      <c r="D3216">
        <v>39200000</v>
      </c>
      <c r="E3216" t="s">
        <v>48</v>
      </c>
      <c r="F3216" t="s">
        <v>44</v>
      </c>
      <c r="L3216" t="s">
        <v>4724</v>
      </c>
      <c r="M3216">
        <v>192940</v>
      </c>
      <c r="N3216">
        <v>491</v>
      </c>
      <c r="O3216" t="s">
        <v>29</v>
      </c>
      <c r="P3216" t="s">
        <v>30</v>
      </c>
      <c r="Q3216" t="s">
        <v>52</v>
      </c>
      <c r="R3216">
        <v>4000000</v>
      </c>
      <c r="S3216">
        <v>1977</v>
      </c>
      <c r="T3216">
        <v>8.1</v>
      </c>
      <c r="U3216">
        <v>1.6</v>
      </c>
      <c r="V3216">
        <v>35200000</v>
      </c>
      <c r="W3216" t="s">
        <v>21</v>
      </c>
    </row>
    <row r="3217" spans="1:23" x14ac:dyDescent="0.3">
      <c r="A3217" t="s">
        <v>4725</v>
      </c>
      <c r="B3217">
        <v>44</v>
      </c>
      <c r="C3217">
        <v>152</v>
      </c>
      <c r="D3217">
        <v>36000000</v>
      </c>
      <c r="E3217" t="s">
        <v>55</v>
      </c>
      <c r="F3217" t="s">
        <v>49</v>
      </c>
      <c r="G3217" t="s">
        <v>44</v>
      </c>
      <c r="L3217" t="s">
        <v>4726</v>
      </c>
      <c r="M3217">
        <v>9456</v>
      </c>
      <c r="N3217">
        <v>107</v>
      </c>
      <c r="O3217" t="s">
        <v>29</v>
      </c>
      <c r="P3217" t="s">
        <v>30</v>
      </c>
      <c r="Q3217" t="s">
        <v>2708</v>
      </c>
      <c r="R3217">
        <v>4000000</v>
      </c>
      <c r="S3217">
        <v>1952</v>
      </c>
      <c r="T3217">
        <v>6.7</v>
      </c>
      <c r="U3217">
        <v>2.5</v>
      </c>
      <c r="V3217">
        <v>32000000</v>
      </c>
      <c r="W3217" t="s">
        <v>21</v>
      </c>
    </row>
    <row r="3218" spans="1:23" x14ac:dyDescent="0.3">
      <c r="A3218" t="s">
        <v>70</v>
      </c>
      <c r="B3218">
        <v>153</v>
      </c>
      <c r="C3218">
        <v>112</v>
      </c>
      <c r="D3218">
        <v>31252964</v>
      </c>
      <c r="E3218" t="s">
        <v>55</v>
      </c>
      <c r="F3218" t="s">
        <v>44</v>
      </c>
      <c r="L3218" t="s">
        <v>4727</v>
      </c>
      <c r="M3218">
        <v>71495</v>
      </c>
      <c r="N3218">
        <v>522</v>
      </c>
      <c r="O3218" t="s">
        <v>29</v>
      </c>
      <c r="P3218" t="s">
        <v>30</v>
      </c>
      <c r="Q3218" t="s">
        <v>213</v>
      </c>
      <c r="R3218">
        <v>4000000</v>
      </c>
      <c r="S3218">
        <v>2001</v>
      </c>
      <c r="T3218">
        <v>7.1</v>
      </c>
      <c r="U3218">
        <v>1.9</v>
      </c>
      <c r="V3218">
        <v>27252964</v>
      </c>
      <c r="W3218" t="s">
        <v>21</v>
      </c>
    </row>
    <row r="3219" spans="1:23" x14ac:dyDescent="0.3">
      <c r="A3219" t="s">
        <v>4728</v>
      </c>
      <c r="B3219">
        <v>256</v>
      </c>
      <c r="C3219">
        <v>95</v>
      </c>
      <c r="D3219">
        <v>131175</v>
      </c>
      <c r="E3219" t="s">
        <v>55</v>
      </c>
      <c r="F3219" t="s">
        <v>57</v>
      </c>
      <c r="L3219" t="s">
        <v>4729</v>
      </c>
      <c r="M3219">
        <v>30219</v>
      </c>
      <c r="N3219">
        <v>200</v>
      </c>
      <c r="O3219" t="s">
        <v>29</v>
      </c>
      <c r="P3219" t="s">
        <v>30</v>
      </c>
      <c r="Q3219" t="s">
        <v>31</v>
      </c>
      <c r="R3219">
        <v>8500000</v>
      </c>
      <c r="S3219">
        <v>2015</v>
      </c>
      <c r="T3219">
        <v>5.6</v>
      </c>
      <c r="U3219">
        <v>1.6</v>
      </c>
      <c r="V3219">
        <v>-8368825</v>
      </c>
      <c r="W3219" t="s">
        <v>38</v>
      </c>
    </row>
    <row r="3220" spans="1:23" x14ac:dyDescent="0.3">
      <c r="A3220" t="s">
        <v>4730</v>
      </c>
      <c r="B3220">
        <v>123</v>
      </c>
      <c r="C3220">
        <v>111</v>
      </c>
      <c r="D3220">
        <v>31968347</v>
      </c>
      <c r="E3220" t="s">
        <v>55</v>
      </c>
      <c r="F3220" t="s">
        <v>44</v>
      </c>
      <c r="L3220" t="s">
        <v>4731</v>
      </c>
      <c r="M3220">
        <v>93894</v>
      </c>
      <c r="N3220">
        <v>286</v>
      </c>
      <c r="O3220" t="s">
        <v>29</v>
      </c>
      <c r="P3220" t="s">
        <v>30</v>
      </c>
      <c r="Q3220" t="s">
        <v>213</v>
      </c>
      <c r="R3220">
        <v>3600000</v>
      </c>
      <c r="S3220">
        <v>1995</v>
      </c>
      <c r="T3220">
        <v>7.6</v>
      </c>
      <c r="U3220">
        <v>1.8</v>
      </c>
      <c r="V3220">
        <v>28368347</v>
      </c>
      <c r="W3220" t="s">
        <v>21</v>
      </c>
    </row>
    <row r="3221" spans="1:23" x14ac:dyDescent="0.3">
      <c r="A3221" t="s">
        <v>175</v>
      </c>
      <c r="B3221">
        <v>149</v>
      </c>
      <c r="C3221">
        <v>91</v>
      </c>
      <c r="D3221">
        <v>35385560</v>
      </c>
      <c r="E3221" t="s">
        <v>60</v>
      </c>
      <c r="F3221" t="s">
        <v>35</v>
      </c>
      <c r="L3221" t="s">
        <v>4732</v>
      </c>
      <c r="M3221">
        <v>27198</v>
      </c>
      <c r="N3221">
        <v>131</v>
      </c>
      <c r="O3221" t="s">
        <v>29</v>
      </c>
      <c r="P3221" t="s">
        <v>30</v>
      </c>
      <c r="Q3221" t="s">
        <v>213</v>
      </c>
      <c r="R3221">
        <v>4000000</v>
      </c>
      <c r="S3221">
        <v>2015</v>
      </c>
      <c r="T3221">
        <v>4.5999999999999996</v>
      </c>
      <c r="U3221">
        <v>1.5</v>
      </c>
      <c r="V3221">
        <v>31385560</v>
      </c>
      <c r="W3221" t="s">
        <v>21</v>
      </c>
    </row>
    <row r="3222" spans="1:23" x14ac:dyDescent="0.3">
      <c r="A3222" t="s">
        <v>4733</v>
      </c>
      <c r="B3222">
        <v>323</v>
      </c>
      <c r="C3222">
        <v>106</v>
      </c>
      <c r="D3222">
        <v>20803237</v>
      </c>
      <c r="E3222" t="s">
        <v>48</v>
      </c>
      <c r="F3222" t="s">
        <v>55</v>
      </c>
      <c r="L3222" t="s">
        <v>4734</v>
      </c>
      <c r="M3222">
        <v>110616</v>
      </c>
      <c r="N3222">
        <v>291</v>
      </c>
      <c r="O3222" t="s">
        <v>29</v>
      </c>
      <c r="P3222" t="s">
        <v>30</v>
      </c>
      <c r="Q3222" t="s">
        <v>213</v>
      </c>
      <c r="R3222">
        <v>3500000</v>
      </c>
      <c r="S3222">
        <v>2010</v>
      </c>
      <c r="T3222">
        <v>7.1</v>
      </c>
      <c r="U3222">
        <v>1.8</v>
      </c>
      <c r="V3222">
        <v>17303237</v>
      </c>
      <c r="W3222" t="s">
        <v>21</v>
      </c>
    </row>
    <row r="3223" spans="1:23" x14ac:dyDescent="0.3">
      <c r="A3223" t="s">
        <v>1462</v>
      </c>
      <c r="B3223">
        <v>172</v>
      </c>
      <c r="C3223">
        <v>93</v>
      </c>
      <c r="D3223">
        <v>13008928</v>
      </c>
      <c r="E3223" t="s">
        <v>57</v>
      </c>
      <c r="F3223" t="s">
        <v>27</v>
      </c>
      <c r="G3223" t="s">
        <v>35</v>
      </c>
      <c r="L3223" t="s">
        <v>4735</v>
      </c>
      <c r="M3223">
        <v>73501</v>
      </c>
      <c r="N3223">
        <v>333</v>
      </c>
      <c r="O3223" t="s">
        <v>29</v>
      </c>
      <c r="P3223" t="s">
        <v>30</v>
      </c>
      <c r="Q3223" t="s">
        <v>213</v>
      </c>
      <c r="R3223">
        <v>4000000</v>
      </c>
      <c r="S3223">
        <v>1988</v>
      </c>
      <c r="T3223">
        <v>7.3</v>
      </c>
      <c r="U3223">
        <v>1.6</v>
      </c>
      <c r="V3223">
        <v>9008928</v>
      </c>
      <c r="W3223" t="s">
        <v>21</v>
      </c>
    </row>
    <row r="3224" spans="1:23" x14ac:dyDescent="0.3">
      <c r="A3224" t="s">
        <v>4736</v>
      </c>
      <c r="B3224">
        <v>161</v>
      </c>
      <c r="C3224">
        <v>93</v>
      </c>
      <c r="D3224">
        <v>15152879</v>
      </c>
      <c r="E3224" t="s">
        <v>55</v>
      </c>
      <c r="F3224" t="s">
        <v>57</v>
      </c>
      <c r="G3224" t="s">
        <v>35</v>
      </c>
      <c r="L3224" t="s">
        <v>4737</v>
      </c>
      <c r="M3224">
        <v>13506</v>
      </c>
      <c r="N3224">
        <v>68</v>
      </c>
      <c r="O3224" t="s">
        <v>29</v>
      </c>
      <c r="P3224" t="s">
        <v>545</v>
      </c>
      <c r="Q3224" t="s">
        <v>31</v>
      </c>
      <c r="R3224">
        <v>5000000</v>
      </c>
      <c r="S3224">
        <v>2013</v>
      </c>
      <c r="T3224">
        <v>4</v>
      </c>
      <c r="U3224">
        <v>1.6</v>
      </c>
      <c r="V3224">
        <v>10152879</v>
      </c>
      <c r="W3224" t="s">
        <v>21</v>
      </c>
    </row>
    <row r="3225" spans="1:23" x14ac:dyDescent="0.3">
      <c r="A3225" t="s">
        <v>2478</v>
      </c>
      <c r="B3225">
        <v>548</v>
      </c>
      <c r="C3225">
        <v>165</v>
      </c>
      <c r="D3225">
        <v>25359200</v>
      </c>
      <c r="E3225" t="s">
        <v>55</v>
      </c>
      <c r="L3225" t="s">
        <v>4738</v>
      </c>
      <c r="M3225">
        <v>266020</v>
      </c>
      <c r="N3225">
        <v>836</v>
      </c>
      <c r="O3225" t="s">
        <v>29</v>
      </c>
      <c r="P3225" t="s">
        <v>30</v>
      </c>
      <c r="Q3225" t="s">
        <v>213</v>
      </c>
      <c r="R3225">
        <v>4000000</v>
      </c>
      <c r="S3225">
        <v>2014</v>
      </c>
      <c r="T3225">
        <v>8</v>
      </c>
      <c r="U3225">
        <v>2.8</v>
      </c>
      <c r="V3225">
        <v>21359200</v>
      </c>
      <c r="W3225" t="s">
        <v>21</v>
      </c>
    </row>
    <row r="3226" spans="1:23" x14ac:dyDescent="0.3">
      <c r="A3226" t="s">
        <v>2246</v>
      </c>
      <c r="B3226">
        <v>177</v>
      </c>
      <c r="C3226">
        <v>96</v>
      </c>
      <c r="D3226">
        <v>10515579</v>
      </c>
      <c r="E3226" t="s">
        <v>48</v>
      </c>
      <c r="F3226" t="s">
        <v>56</v>
      </c>
      <c r="G3226" t="s">
        <v>60</v>
      </c>
      <c r="L3226" t="s">
        <v>4739</v>
      </c>
      <c r="M3226">
        <v>66840</v>
      </c>
      <c r="N3226">
        <v>248</v>
      </c>
      <c r="O3226" t="s">
        <v>29</v>
      </c>
      <c r="P3226" t="s">
        <v>37</v>
      </c>
      <c r="Q3226" t="s">
        <v>31</v>
      </c>
      <c r="R3226">
        <v>4000000</v>
      </c>
      <c r="S3226">
        <v>2006</v>
      </c>
      <c r="T3226">
        <v>6.7</v>
      </c>
      <c r="U3226">
        <v>1.6</v>
      </c>
      <c r="V3226">
        <v>6515579</v>
      </c>
      <c r="W3226" t="s">
        <v>21</v>
      </c>
    </row>
    <row r="3227" spans="1:23" x14ac:dyDescent="0.3">
      <c r="A3227" t="s">
        <v>4740</v>
      </c>
      <c r="B3227">
        <v>27</v>
      </c>
      <c r="C3227">
        <v>93</v>
      </c>
      <c r="D3227">
        <v>10097096</v>
      </c>
      <c r="E3227" t="s">
        <v>48</v>
      </c>
      <c r="L3227" t="s">
        <v>4741</v>
      </c>
      <c r="M3227">
        <v>5612</v>
      </c>
      <c r="N3227">
        <v>38</v>
      </c>
      <c r="O3227" t="s">
        <v>29</v>
      </c>
      <c r="P3227" t="s">
        <v>30</v>
      </c>
      <c r="Q3227" t="s">
        <v>213</v>
      </c>
      <c r="R3227">
        <v>4000000</v>
      </c>
      <c r="S3227">
        <v>2001</v>
      </c>
      <c r="T3227">
        <v>4.5999999999999996</v>
      </c>
      <c r="U3227">
        <v>1.6</v>
      </c>
      <c r="V3227">
        <v>6097096</v>
      </c>
      <c r="W3227" t="s">
        <v>21</v>
      </c>
    </row>
    <row r="3228" spans="1:23" x14ac:dyDescent="0.3">
      <c r="A3228" t="s">
        <v>4740</v>
      </c>
      <c r="B3228">
        <v>22</v>
      </c>
      <c r="C3228">
        <v>82</v>
      </c>
      <c r="D3228">
        <v>9821335</v>
      </c>
      <c r="E3228" t="s">
        <v>48</v>
      </c>
      <c r="L3228" t="s">
        <v>4742</v>
      </c>
      <c r="M3228">
        <v>1415</v>
      </c>
      <c r="N3228">
        <v>10</v>
      </c>
      <c r="O3228" t="s">
        <v>29</v>
      </c>
      <c r="P3228" t="s">
        <v>30</v>
      </c>
      <c r="Q3228" t="s">
        <v>213</v>
      </c>
      <c r="R3228">
        <v>6000000</v>
      </c>
      <c r="S3228">
        <v>2000</v>
      </c>
      <c r="T3228">
        <v>4</v>
      </c>
      <c r="U3228">
        <v>1.4</v>
      </c>
      <c r="V3228">
        <v>3821335</v>
      </c>
      <c r="W3228" t="s">
        <v>21</v>
      </c>
    </row>
    <row r="3229" spans="1:23" x14ac:dyDescent="0.3">
      <c r="A3229" t="s">
        <v>3290</v>
      </c>
      <c r="B3229">
        <v>157</v>
      </c>
      <c r="C3229">
        <v>101</v>
      </c>
      <c r="D3229">
        <v>8243880</v>
      </c>
      <c r="E3229" t="s">
        <v>56</v>
      </c>
      <c r="F3229" t="s">
        <v>55</v>
      </c>
      <c r="G3229" t="s">
        <v>26</v>
      </c>
      <c r="H3229" t="s">
        <v>44</v>
      </c>
      <c r="L3229" t="s">
        <v>4743</v>
      </c>
      <c r="M3229">
        <v>28714</v>
      </c>
      <c r="N3229">
        <v>215</v>
      </c>
      <c r="O3229" t="s">
        <v>29</v>
      </c>
      <c r="P3229" t="s">
        <v>30</v>
      </c>
      <c r="Q3229" t="s">
        <v>213</v>
      </c>
      <c r="R3229">
        <v>3200000</v>
      </c>
      <c r="S3229">
        <v>2003</v>
      </c>
      <c r="T3229">
        <v>7</v>
      </c>
      <c r="U3229">
        <v>1.7</v>
      </c>
      <c r="V3229">
        <v>5043880</v>
      </c>
      <c r="W3229" t="s">
        <v>21</v>
      </c>
    </row>
    <row r="3230" spans="1:23" x14ac:dyDescent="0.3">
      <c r="A3230" t="s">
        <v>4744</v>
      </c>
      <c r="B3230">
        <v>125</v>
      </c>
      <c r="C3230">
        <v>81</v>
      </c>
      <c r="D3230">
        <v>7825820</v>
      </c>
      <c r="E3230" t="s">
        <v>56</v>
      </c>
      <c r="F3230" t="s">
        <v>60</v>
      </c>
      <c r="G3230" t="s">
        <v>35</v>
      </c>
      <c r="L3230" t="s">
        <v>4745</v>
      </c>
      <c r="M3230">
        <v>13086</v>
      </c>
      <c r="N3230">
        <v>156</v>
      </c>
      <c r="O3230" t="s">
        <v>29</v>
      </c>
      <c r="P3230" t="s">
        <v>30</v>
      </c>
      <c r="Q3230" t="s">
        <v>213</v>
      </c>
      <c r="R3230">
        <v>4000000</v>
      </c>
      <c r="S3230">
        <v>2006</v>
      </c>
      <c r="T3230">
        <v>5.9</v>
      </c>
      <c r="U3230">
        <v>1.4</v>
      </c>
      <c r="V3230">
        <v>3825820</v>
      </c>
      <c r="W3230" t="s">
        <v>21</v>
      </c>
    </row>
    <row r="3231" spans="1:23" x14ac:dyDescent="0.3">
      <c r="A3231" t="s">
        <v>1830</v>
      </c>
      <c r="B3231">
        <v>300</v>
      </c>
      <c r="C3231">
        <v>105</v>
      </c>
      <c r="D3231">
        <v>7159147</v>
      </c>
      <c r="E3231" t="s">
        <v>55</v>
      </c>
      <c r="F3231" t="s">
        <v>60</v>
      </c>
      <c r="G3231" t="s">
        <v>35</v>
      </c>
      <c r="L3231" t="s">
        <v>4746</v>
      </c>
      <c r="M3231">
        <v>120189</v>
      </c>
      <c r="N3231">
        <v>308</v>
      </c>
      <c r="O3231" t="s">
        <v>763</v>
      </c>
      <c r="P3231" t="s">
        <v>971</v>
      </c>
      <c r="Q3231" t="s">
        <v>213</v>
      </c>
      <c r="R3231">
        <v>3400000</v>
      </c>
      <c r="S3231">
        <v>2007</v>
      </c>
      <c r="T3231">
        <v>7.5</v>
      </c>
      <c r="U3231">
        <v>1.8</v>
      </c>
      <c r="V3231">
        <v>3759147</v>
      </c>
      <c r="W3231" t="s">
        <v>21</v>
      </c>
    </row>
    <row r="3232" spans="1:23" x14ac:dyDescent="0.3">
      <c r="A3232" t="s">
        <v>4747</v>
      </c>
      <c r="B3232">
        <v>69</v>
      </c>
      <c r="C3232">
        <v>86</v>
      </c>
      <c r="D3232">
        <v>17314483</v>
      </c>
      <c r="E3232" t="s">
        <v>48</v>
      </c>
      <c r="F3232" t="s">
        <v>26</v>
      </c>
      <c r="L3232" t="s">
        <v>4748</v>
      </c>
      <c r="M3232">
        <v>14621</v>
      </c>
      <c r="N3232">
        <v>48</v>
      </c>
      <c r="O3232" t="s">
        <v>29</v>
      </c>
      <c r="P3232" t="s">
        <v>30</v>
      </c>
      <c r="Q3232" t="s">
        <v>213</v>
      </c>
      <c r="R3232">
        <v>4000000</v>
      </c>
      <c r="S3232">
        <v>2014</v>
      </c>
      <c r="T3232">
        <v>4.7</v>
      </c>
      <c r="U3232">
        <v>1.4</v>
      </c>
      <c r="V3232">
        <v>13314483</v>
      </c>
      <c r="W3232" t="s">
        <v>21</v>
      </c>
    </row>
    <row r="3233" spans="1:23" x14ac:dyDescent="0.3">
      <c r="A3233" t="s">
        <v>4749</v>
      </c>
      <c r="B3233">
        <v>143</v>
      </c>
      <c r="C3233">
        <v>110</v>
      </c>
      <c r="D3233">
        <v>6525762</v>
      </c>
      <c r="E3233" t="s">
        <v>48</v>
      </c>
      <c r="F3233" t="s">
        <v>55</v>
      </c>
      <c r="G3233" t="s">
        <v>44</v>
      </c>
      <c r="L3233" t="s">
        <v>4750</v>
      </c>
      <c r="M3233">
        <v>44339</v>
      </c>
      <c r="N3233">
        <v>425</v>
      </c>
      <c r="O3233" t="s">
        <v>29</v>
      </c>
      <c r="P3233" t="s">
        <v>30</v>
      </c>
      <c r="Q3233" t="s">
        <v>213</v>
      </c>
      <c r="R3233">
        <v>4000000</v>
      </c>
      <c r="S3233">
        <v>2002</v>
      </c>
      <c r="T3233">
        <v>6.7</v>
      </c>
      <c r="U3233">
        <v>1.8</v>
      </c>
      <c r="V3233">
        <v>2525762</v>
      </c>
      <c r="W3233" t="s">
        <v>21</v>
      </c>
    </row>
    <row r="3234" spans="1:23" x14ac:dyDescent="0.3">
      <c r="A3234" t="s">
        <v>4751</v>
      </c>
      <c r="B3234">
        <v>51</v>
      </c>
      <c r="C3234">
        <v>110</v>
      </c>
      <c r="D3234">
        <v>4301331</v>
      </c>
      <c r="E3234" t="s">
        <v>48</v>
      </c>
      <c r="F3234" t="s">
        <v>26</v>
      </c>
      <c r="L3234" t="s">
        <v>4752</v>
      </c>
      <c r="M3234">
        <v>78241</v>
      </c>
      <c r="N3234">
        <v>177</v>
      </c>
      <c r="O3234" t="s">
        <v>29</v>
      </c>
      <c r="P3234" t="s">
        <v>30</v>
      </c>
      <c r="Q3234" t="s">
        <v>213</v>
      </c>
      <c r="R3234">
        <v>4000000</v>
      </c>
      <c r="S3234">
        <v>1995</v>
      </c>
      <c r="T3234">
        <v>6.7</v>
      </c>
      <c r="U3234">
        <v>1.8</v>
      </c>
      <c r="V3234">
        <v>301331</v>
      </c>
      <c r="W3234" t="s">
        <v>21</v>
      </c>
    </row>
    <row r="3235" spans="1:23" x14ac:dyDescent="0.3">
      <c r="A3235" t="s">
        <v>3303</v>
      </c>
      <c r="B3235">
        <v>163</v>
      </c>
      <c r="C3235">
        <v>104</v>
      </c>
      <c r="D3235">
        <v>4046737</v>
      </c>
      <c r="E3235" t="s">
        <v>48</v>
      </c>
      <c r="F3235" t="s">
        <v>55</v>
      </c>
      <c r="G3235" t="s">
        <v>44</v>
      </c>
      <c r="L3235" t="s">
        <v>4753</v>
      </c>
      <c r="M3235">
        <v>67949</v>
      </c>
      <c r="N3235">
        <v>390</v>
      </c>
      <c r="O3235" t="s">
        <v>29</v>
      </c>
      <c r="P3235" t="s">
        <v>30</v>
      </c>
      <c r="Q3235" t="s">
        <v>213</v>
      </c>
      <c r="R3235">
        <v>4000000</v>
      </c>
      <c r="S3235">
        <v>2002</v>
      </c>
      <c r="T3235">
        <v>7.1</v>
      </c>
      <c r="U3235">
        <v>1.7</v>
      </c>
      <c r="V3235">
        <v>46737</v>
      </c>
      <c r="W3235" t="s">
        <v>21</v>
      </c>
    </row>
    <row r="3236" spans="1:23" x14ac:dyDescent="0.3">
      <c r="A3236" t="s">
        <v>4754</v>
      </c>
      <c r="B3236">
        <v>52</v>
      </c>
      <c r="C3236">
        <v>96</v>
      </c>
      <c r="D3236">
        <v>3713002</v>
      </c>
      <c r="E3236" t="s">
        <v>790</v>
      </c>
      <c r="L3236" t="s">
        <v>4755</v>
      </c>
      <c r="M3236">
        <v>3611</v>
      </c>
      <c r="N3236">
        <v>62</v>
      </c>
      <c r="O3236" t="s">
        <v>29</v>
      </c>
      <c r="P3236" t="s">
        <v>30</v>
      </c>
      <c r="Q3236" t="s">
        <v>213</v>
      </c>
      <c r="R3236">
        <v>8000000</v>
      </c>
      <c r="S3236">
        <v>2003</v>
      </c>
      <c r="T3236">
        <v>2.7</v>
      </c>
      <c r="U3236">
        <v>1.6</v>
      </c>
      <c r="V3236">
        <v>-4286998</v>
      </c>
      <c r="W3236" t="s">
        <v>38</v>
      </c>
    </row>
    <row r="3237" spans="1:23" x14ac:dyDescent="0.3">
      <c r="A3237" t="s">
        <v>241</v>
      </c>
      <c r="B3237">
        <v>40</v>
      </c>
      <c r="C3237">
        <v>110</v>
      </c>
      <c r="D3237">
        <v>3468572</v>
      </c>
      <c r="E3237" t="s">
        <v>55</v>
      </c>
      <c r="L3237" t="s">
        <v>4756</v>
      </c>
      <c r="M3237">
        <v>10073</v>
      </c>
      <c r="N3237">
        <v>78</v>
      </c>
      <c r="O3237" t="s">
        <v>29</v>
      </c>
      <c r="P3237" t="s">
        <v>30</v>
      </c>
      <c r="Q3237" t="s">
        <v>213</v>
      </c>
      <c r="R3237">
        <v>4000000</v>
      </c>
      <c r="S3237">
        <v>1988</v>
      </c>
      <c r="T3237">
        <v>7.3</v>
      </c>
      <c r="U3237">
        <v>1.8</v>
      </c>
      <c r="V3237">
        <v>-531428</v>
      </c>
      <c r="W3237" t="s">
        <v>38</v>
      </c>
    </row>
    <row r="3238" spans="1:23" x14ac:dyDescent="0.3">
      <c r="A3238" t="s">
        <v>3846</v>
      </c>
      <c r="B3238">
        <v>50</v>
      </c>
      <c r="C3238">
        <v>84</v>
      </c>
      <c r="D3238">
        <v>2892582</v>
      </c>
      <c r="E3238" t="s">
        <v>48</v>
      </c>
      <c r="L3238" t="s">
        <v>4757</v>
      </c>
      <c r="M3238">
        <v>22697</v>
      </c>
      <c r="N3238">
        <v>202</v>
      </c>
      <c r="O3238" t="s">
        <v>29</v>
      </c>
      <c r="P3238" t="s">
        <v>30</v>
      </c>
      <c r="Q3238" t="s">
        <v>213</v>
      </c>
      <c r="R3238">
        <v>4000000</v>
      </c>
      <c r="S3238">
        <v>1996</v>
      </c>
      <c r="T3238">
        <v>7.6</v>
      </c>
      <c r="U3238">
        <v>1.4</v>
      </c>
      <c r="V3238">
        <v>-1107418</v>
      </c>
      <c r="W3238" t="s">
        <v>38</v>
      </c>
    </row>
    <row r="3239" spans="1:23" x14ac:dyDescent="0.3">
      <c r="A3239" t="s">
        <v>4758</v>
      </c>
      <c r="B3239">
        <v>45</v>
      </c>
      <c r="C3239">
        <v>94</v>
      </c>
      <c r="D3239">
        <v>2800000</v>
      </c>
      <c r="E3239" t="s">
        <v>48</v>
      </c>
      <c r="L3239" t="s">
        <v>4759</v>
      </c>
      <c r="M3239">
        <v>4377</v>
      </c>
      <c r="N3239">
        <v>85</v>
      </c>
      <c r="O3239" t="s">
        <v>29</v>
      </c>
      <c r="P3239" t="s">
        <v>30</v>
      </c>
      <c r="Q3239" t="s">
        <v>213</v>
      </c>
      <c r="R3239">
        <v>4000000</v>
      </c>
      <c r="S3239">
        <v>1999</v>
      </c>
      <c r="T3239">
        <v>5.8</v>
      </c>
      <c r="U3239">
        <v>1.6</v>
      </c>
      <c r="V3239">
        <v>-1200000</v>
      </c>
      <c r="W3239" t="s">
        <v>38</v>
      </c>
    </row>
    <row r="3240" spans="1:23" x14ac:dyDescent="0.3">
      <c r="A3240" t="s">
        <v>1203</v>
      </c>
      <c r="B3240">
        <v>121</v>
      </c>
      <c r="C3240">
        <v>93</v>
      </c>
      <c r="D3240">
        <v>2426851</v>
      </c>
      <c r="E3240" t="s">
        <v>48</v>
      </c>
      <c r="F3240" t="s">
        <v>56</v>
      </c>
      <c r="G3240" t="s">
        <v>44</v>
      </c>
      <c r="H3240" t="s">
        <v>35</v>
      </c>
      <c r="L3240" t="s">
        <v>4760</v>
      </c>
      <c r="M3240">
        <v>16224</v>
      </c>
      <c r="N3240">
        <v>76</v>
      </c>
      <c r="O3240" t="s">
        <v>29</v>
      </c>
      <c r="P3240" t="s">
        <v>30</v>
      </c>
      <c r="Q3240" t="s">
        <v>213</v>
      </c>
      <c r="R3240">
        <v>4000000</v>
      </c>
      <c r="S3240">
        <v>2007</v>
      </c>
      <c r="T3240">
        <v>6.5</v>
      </c>
      <c r="U3240">
        <v>1.6</v>
      </c>
      <c r="V3240">
        <v>-1573149</v>
      </c>
      <c r="W3240" t="s">
        <v>38</v>
      </c>
    </row>
    <row r="3241" spans="1:23" x14ac:dyDescent="0.3">
      <c r="A3241" t="s">
        <v>4761</v>
      </c>
      <c r="B3241">
        <v>114</v>
      </c>
      <c r="C3241">
        <v>96</v>
      </c>
      <c r="D3241">
        <v>1325073</v>
      </c>
      <c r="E3241" t="s">
        <v>48</v>
      </c>
      <c r="F3241" t="s">
        <v>55</v>
      </c>
      <c r="L3241" t="s">
        <v>4762</v>
      </c>
      <c r="M3241">
        <v>18762</v>
      </c>
      <c r="N3241">
        <v>91</v>
      </c>
      <c r="O3241" t="s">
        <v>29</v>
      </c>
      <c r="P3241" t="s">
        <v>30</v>
      </c>
      <c r="Q3241" t="s">
        <v>213</v>
      </c>
      <c r="R3241">
        <v>4000000</v>
      </c>
      <c r="S3241">
        <v>2005</v>
      </c>
      <c r="T3241">
        <v>6.6</v>
      </c>
      <c r="U3241">
        <v>1.6</v>
      </c>
      <c r="V3241">
        <v>-2674927</v>
      </c>
      <c r="W3241" t="s">
        <v>38</v>
      </c>
    </row>
    <row r="3242" spans="1:23" x14ac:dyDescent="0.3">
      <c r="A3242" t="s">
        <v>4763</v>
      </c>
      <c r="B3242">
        <v>116</v>
      </c>
      <c r="C3242">
        <v>101</v>
      </c>
      <c r="D3242">
        <v>864959</v>
      </c>
      <c r="E3242" t="s">
        <v>25</v>
      </c>
      <c r="F3242" t="s">
        <v>26</v>
      </c>
      <c r="L3242" t="s">
        <v>4764</v>
      </c>
      <c r="M3242">
        <v>20275</v>
      </c>
      <c r="N3242">
        <v>151</v>
      </c>
      <c r="O3242" t="s">
        <v>29</v>
      </c>
      <c r="P3242" t="s">
        <v>37</v>
      </c>
      <c r="Q3242" t="s">
        <v>52</v>
      </c>
      <c r="R3242">
        <v>4000000</v>
      </c>
      <c r="S3242">
        <v>2005</v>
      </c>
      <c r="T3242">
        <v>6.9</v>
      </c>
      <c r="U3242">
        <v>1.7</v>
      </c>
      <c r="V3242">
        <v>-3135041</v>
      </c>
      <c r="W3242" t="s">
        <v>38</v>
      </c>
    </row>
    <row r="3243" spans="1:23" x14ac:dyDescent="0.3">
      <c r="A3243" t="s">
        <v>4765</v>
      </c>
      <c r="B3243">
        <v>115</v>
      </c>
      <c r="C3243">
        <v>102</v>
      </c>
      <c r="D3243">
        <v>2601847</v>
      </c>
      <c r="E3243" t="s">
        <v>790</v>
      </c>
      <c r="F3243" t="s">
        <v>59</v>
      </c>
      <c r="L3243" t="s">
        <v>4766</v>
      </c>
      <c r="M3243">
        <v>22457</v>
      </c>
      <c r="N3243">
        <v>69</v>
      </c>
      <c r="O3243" t="s">
        <v>4767</v>
      </c>
      <c r="P3243" t="s">
        <v>30</v>
      </c>
      <c r="Q3243" t="s">
        <v>31</v>
      </c>
      <c r="R3243">
        <v>4000000</v>
      </c>
      <c r="S3243">
        <v>2011</v>
      </c>
      <c r="T3243">
        <v>8.5</v>
      </c>
      <c r="U3243">
        <v>1.7</v>
      </c>
      <c r="V3243">
        <v>-1398153</v>
      </c>
      <c r="W3243" t="s">
        <v>38</v>
      </c>
    </row>
    <row r="3244" spans="1:23" x14ac:dyDescent="0.3">
      <c r="A3244" t="s">
        <v>4768</v>
      </c>
      <c r="B3244">
        <v>15</v>
      </c>
      <c r="C3244">
        <v>87</v>
      </c>
      <c r="D3244">
        <v>800000</v>
      </c>
      <c r="E3244" t="s">
        <v>25</v>
      </c>
      <c r="F3244" t="s">
        <v>26</v>
      </c>
      <c r="L3244" t="s">
        <v>4769</v>
      </c>
      <c r="M3244">
        <v>2308</v>
      </c>
      <c r="N3244">
        <v>35</v>
      </c>
      <c r="O3244" t="s">
        <v>29</v>
      </c>
      <c r="P3244" t="s">
        <v>30</v>
      </c>
      <c r="Q3244" t="s">
        <v>213</v>
      </c>
      <c r="R3244">
        <v>4000000</v>
      </c>
      <c r="S3244">
        <v>1987</v>
      </c>
      <c r="T3244">
        <v>4.8</v>
      </c>
      <c r="U3244">
        <v>1.4</v>
      </c>
      <c r="V3244">
        <v>-3200000</v>
      </c>
      <c r="W3244" t="s">
        <v>38</v>
      </c>
    </row>
    <row r="3245" spans="1:23" x14ac:dyDescent="0.3">
      <c r="A3245" t="s">
        <v>4770</v>
      </c>
      <c r="B3245">
        <v>41</v>
      </c>
      <c r="C3245">
        <v>99</v>
      </c>
      <c r="D3245">
        <v>562059</v>
      </c>
      <c r="E3245" t="s">
        <v>55</v>
      </c>
      <c r="F3245" t="s">
        <v>35</v>
      </c>
      <c r="L3245" t="s">
        <v>4771</v>
      </c>
      <c r="M3245">
        <v>8535</v>
      </c>
      <c r="N3245">
        <v>113</v>
      </c>
      <c r="O3245" t="s">
        <v>29</v>
      </c>
      <c r="P3245" t="s">
        <v>30</v>
      </c>
      <c r="Q3245" t="s">
        <v>213</v>
      </c>
      <c r="R3245">
        <v>4000000</v>
      </c>
      <c r="S3245">
        <v>2002</v>
      </c>
      <c r="T3245">
        <v>7</v>
      </c>
      <c r="U3245">
        <v>1.6</v>
      </c>
      <c r="V3245">
        <v>-3437941</v>
      </c>
      <c r="W3245" t="s">
        <v>38</v>
      </c>
    </row>
    <row r="3246" spans="1:23" x14ac:dyDescent="0.3">
      <c r="A3246" t="s">
        <v>4730</v>
      </c>
      <c r="B3246">
        <v>31</v>
      </c>
      <c r="C3246">
        <v>106</v>
      </c>
      <c r="D3246">
        <v>399793</v>
      </c>
      <c r="E3246" t="s">
        <v>55</v>
      </c>
      <c r="L3246" t="s">
        <v>4772</v>
      </c>
      <c r="M3246">
        <v>2877</v>
      </c>
      <c r="N3246">
        <v>70</v>
      </c>
      <c r="O3246" t="s">
        <v>29</v>
      </c>
      <c r="P3246" t="s">
        <v>30</v>
      </c>
      <c r="Q3246" t="s">
        <v>213</v>
      </c>
      <c r="R3246">
        <v>4000000</v>
      </c>
      <c r="S3246">
        <v>1999</v>
      </c>
      <c r="T3246">
        <v>5.4</v>
      </c>
      <c r="U3246">
        <v>1.8</v>
      </c>
      <c r="V3246">
        <v>-3600207</v>
      </c>
      <c r="W3246" t="s">
        <v>38</v>
      </c>
    </row>
    <row r="3247" spans="1:23" x14ac:dyDescent="0.3">
      <c r="A3247" t="s">
        <v>1476</v>
      </c>
      <c r="B3247">
        <v>232</v>
      </c>
      <c r="C3247">
        <v>117</v>
      </c>
      <c r="D3247">
        <v>371897</v>
      </c>
      <c r="E3247" t="s">
        <v>55</v>
      </c>
      <c r="L3247" t="s">
        <v>4773</v>
      </c>
      <c r="M3247">
        <v>36494</v>
      </c>
      <c r="N3247">
        <v>118</v>
      </c>
      <c r="O3247" t="s">
        <v>29</v>
      </c>
      <c r="P3247" t="s">
        <v>30</v>
      </c>
      <c r="Q3247" t="s">
        <v>213</v>
      </c>
      <c r="R3247">
        <v>4000000</v>
      </c>
      <c r="S3247">
        <v>2013</v>
      </c>
      <c r="T3247">
        <v>6.9</v>
      </c>
      <c r="U3247">
        <v>2</v>
      </c>
      <c r="V3247">
        <v>-3628103</v>
      </c>
      <c r="W3247" t="s">
        <v>38</v>
      </c>
    </row>
    <row r="3248" spans="1:23" x14ac:dyDescent="0.3">
      <c r="A3248" t="s">
        <v>4774</v>
      </c>
      <c r="B3248">
        <v>43</v>
      </c>
      <c r="C3248">
        <v>99</v>
      </c>
      <c r="D3248">
        <v>302204</v>
      </c>
      <c r="E3248" t="s">
        <v>48</v>
      </c>
      <c r="F3248" t="s">
        <v>56</v>
      </c>
      <c r="G3248" t="s">
        <v>44</v>
      </c>
      <c r="L3248" t="s">
        <v>4775</v>
      </c>
      <c r="M3248">
        <v>6705</v>
      </c>
      <c r="N3248">
        <v>53</v>
      </c>
      <c r="O3248" t="s">
        <v>29</v>
      </c>
      <c r="P3248" t="s">
        <v>37</v>
      </c>
      <c r="Q3248" t="s">
        <v>52</v>
      </c>
      <c r="R3248">
        <v>3000000</v>
      </c>
      <c r="S3248">
        <v>1997</v>
      </c>
      <c r="T3248">
        <v>6.6</v>
      </c>
      <c r="U3248">
        <v>1.6</v>
      </c>
      <c r="V3248">
        <v>-2697796</v>
      </c>
      <c r="W3248" t="s">
        <v>38</v>
      </c>
    </row>
    <row r="3249" spans="1:23" x14ac:dyDescent="0.3">
      <c r="A3249" t="s">
        <v>589</v>
      </c>
      <c r="B3249">
        <v>68</v>
      </c>
      <c r="C3249">
        <v>102</v>
      </c>
      <c r="D3249">
        <v>354704</v>
      </c>
      <c r="E3249" t="s">
        <v>56</v>
      </c>
      <c r="F3249" t="s">
        <v>55</v>
      </c>
      <c r="G3249" t="s">
        <v>57</v>
      </c>
      <c r="H3249" t="s">
        <v>35</v>
      </c>
      <c r="L3249" t="s">
        <v>4776</v>
      </c>
      <c r="M3249">
        <v>2705</v>
      </c>
      <c r="N3249">
        <v>38</v>
      </c>
      <c r="O3249" t="s">
        <v>29</v>
      </c>
      <c r="P3249" t="s">
        <v>30</v>
      </c>
      <c r="Q3249" t="s">
        <v>213</v>
      </c>
      <c r="R3249">
        <v>1300000</v>
      </c>
      <c r="S3249">
        <v>1987</v>
      </c>
      <c r="T3249">
        <v>5.9</v>
      </c>
      <c r="U3249">
        <v>1.7</v>
      </c>
      <c r="V3249">
        <v>-945296</v>
      </c>
      <c r="W3249" t="s">
        <v>38</v>
      </c>
    </row>
    <row r="3250" spans="1:23" x14ac:dyDescent="0.3">
      <c r="A3250" t="s">
        <v>4777</v>
      </c>
      <c r="B3250">
        <v>51</v>
      </c>
      <c r="C3250">
        <v>85</v>
      </c>
      <c r="D3250">
        <v>265107</v>
      </c>
      <c r="E3250" t="s">
        <v>48</v>
      </c>
      <c r="F3250" t="s">
        <v>57</v>
      </c>
      <c r="G3250" t="s">
        <v>60</v>
      </c>
      <c r="L3250" t="s">
        <v>4778</v>
      </c>
      <c r="M3250">
        <v>4617</v>
      </c>
      <c r="N3250">
        <v>93</v>
      </c>
      <c r="O3250" t="s">
        <v>29</v>
      </c>
      <c r="P3250" t="s">
        <v>143</v>
      </c>
      <c r="Q3250" t="s">
        <v>3646</v>
      </c>
      <c r="R3250">
        <v>1500000</v>
      </c>
      <c r="S3250">
        <v>2000</v>
      </c>
      <c r="T3250">
        <v>6.3</v>
      </c>
      <c r="U3250">
        <v>1.4</v>
      </c>
      <c r="V3250">
        <v>-1234893</v>
      </c>
      <c r="W3250" t="s">
        <v>38</v>
      </c>
    </row>
    <row r="3251" spans="1:23" x14ac:dyDescent="0.3">
      <c r="A3251" t="s">
        <v>2514</v>
      </c>
      <c r="B3251">
        <v>33</v>
      </c>
      <c r="C3251">
        <v>86</v>
      </c>
      <c r="D3251">
        <v>185577</v>
      </c>
      <c r="E3251" t="s">
        <v>48</v>
      </c>
      <c r="L3251" t="s">
        <v>4779</v>
      </c>
      <c r="M3251">
        <v>2133</v>
      </c>
      <c r="N3251">
        <v>31</v>
      </c>
      <c r="O3251" t="s">
        <v>29</v>
      </c>
      <c r="P3251" t="s">
        <v>37</v>
      </c>
      <c r="Q3251" t="s">
        <v>213</v>
      </c>
      <c r="R3251">
        <v>4000000</v>
      </c>
      <c r="S3251">
        <v>1999</v>
      </c>
      <c r="T3251">
        <v>6.3</v>
      </c>
      <c r="U3251">
        <v>1.4</v>
      </c>
      <c r="V3251">
        <v>-3814423</v>
      </c>
      <c r="W3251" t="s">
        <v>38</v>
      </c>
    </row>
    <row r="3252" spans="1:23" x14ac:dyDescent="0.3">
      <c r="A3252" t="s">
        <v>4780</v>
      </c>
      <c r="B3252">
        <v>26</v>
      </c>
      <c r="C3252">
        <v>120</v>
      </c>
      <c r="D3252">
        <v>100412</v>
      </c>
      <c r="E3252" t="s">
        <v>55</v>
      </c>
      <c r="L3252" t="s">
        <v>4781</v>
      </c>
      <c r="M3252">
        <v>2112</v>
      </c>
      <c r="N3252">
        <v>7</v>
      </c>
      <c r="O3252" t="s">
        <v>3104</v>
      </c>
      <c r="P3252" t="s">
        <v>3061</v>
      </c>
      <c r="Q3252" t="s">
        <v>31</v>
      </c>
      <c r="R3252">
        <v>4000000</v>
      </c>
      <c r="S3252">
        <v>2013</v>
      </c>
      <c r="T3252">
        <v>7.7</v>
      </c>
      <c r="U3252">
        <v>2</v>
      </c>
      <c r="V3252">
        <v>-3899588</v>
      </c>
      <c r="W3252" t="s">
        <v>38</v>
      </c>
    </row>
    <row r="3253" spans="1:23" x14ac:dyDescent="0.3">
      <c r="A3253" t="s">
        <v>4782</v>
      </c>
      <c r="B3253">
        <v>109</v>
      </c>
      <c r="C3253">
        <v>106</v>
      </c>
      <c r="D3253">
        <v>58214</v>
      </c>
      <c r="E3253" t="s">
        <v>56</v>
      </c>
      <c r="F3253" t="s">
        <v>55</v>
      </c>
      <c r="G3253" t="s">
        <v>35</v>
      </c>
      <c r="L3253" t="s">
        <v>4783</v>
      </c>
      <c r="M3253">
        <v>34224</v>
      </c>
      <c r="N3253">
        <v>137</v>
      </c>
      <c r="O3253" t="s">
        <v>29</v>
      </c>
      <c r="P3253" t="s">
        <v>30</v>
      </c>
      <c r="Q3253" t="s">
        <v>213</v>
      </c>
      <c r="R3253">
        <v>9500000</v>
      </c>
      <c r="S3253">
        <v>2010</v>
      </c>
      <c r="T3253">
        <v>7</v>
      </c>
      <c r="U3253">
        <v>1.8</v>
      </c>
      <c r="V3253">
        <v>-9441786</v>
      </c>
      <c r="W3253" t="s">
        <v>38</v>
      </c>
    </row>
    <row r="3254" spans="1:23" x14ac:dyDescent="0.3">
      <c r="A3254" t="s">
        <v>851</v>
      </c>
      <c r="B3254">
        <v>34</v>
      </c>
      <c r="C3254">
        <v>103</v>
      </c>
      <c r="D3254">
        <v>75078</v>
      </c>
      <c r="E3254" t="s">
        <v>48</v>
      </c>
      <c r="L3254" t="s">
        <v>4784</v>
      </c>
      <c r="M3254">
        <v>1398</v>
      </c>
      <c r="N3254">
        <v>26</v>
      </c>
      <c r="O3254" t="s">
        <v>29</v>
      </c>
      <c r="P3254" t="s">
        <v>30</v>
      </c>
      <c r="Q3254" t="s">
        <v>213</v>
      </c>
      <c r="R3254">
        <v>14000000</v>
      </c>
      <c r="S3254">
        <v>2000</v>
      </c>
      <c r="T3254">
        <v>6.3</v>
      </c>
      <c r="U3254">
        <v>1.7</v>
      </c>
      <c r="V3254">
        <v>-13924922</v>
      </c>
      <c r="W3254" t="s">
        <v>38</v>
      </c>
    </row>
    <row r="3255" spans="1:23" x14ac:dyDescent="0.3">
      <c r="A3255" t="s">
        <v>2778</v>
      </c>
      <c r="B3255">
        <v>141</v>
      </c>
      <c r="C3255">
        <v>112</v>
      </c>
      <c r="D3255">
        <v>317125</v>
      </c>
      <c r="E3255" t="s">
        <v>55</v>
      </c>
      <c r="F3255" t="s">
        <v>44</v>
      </c>
      <c r="L3255" t="s">
        <v>4785</v>
      </c>
      <c r="M3255">
        <v>23334</v>
      </c>
      <c r="N3255">
        <v>87</v>
      </c>
      <c r="O3255" t="s">
        <v>29</v>
      </c>
      <c r="P3255" t="s">
        <v>143</v>
      </c>
      <c r="Q3255" t="s">
        <v>213</v>
      </c>
      <c r="R3255">
        <v>16000000</v>
      </c>
      <c r="S3255">
        <v>2013</v>
      </c>
      <c r="T3255">
        <v>6.2</v>
      </c>
      <c r="U3255">
        <v>1.9</v>
      </c>
      <c r="V3255">
        <v>-15682875</v>
      </c>
      <c r="W3255" t="s">
        <v>38</v>
      </c>
    </row>
    <row r="3256" spans="1:23" x14ac:dyDescent="0.3">
      <c r="A3256" t="s">
        <v>4786</v>
      </c>
      <c r="B3256">
        <v>64</v>
      </c>
      <c r="C3256">
        <v>113</v>
      </c>
      <c r="D3256">
        <v>146402</v>
      </c>
      <c r="E3256" t="s">
        <v>48</v>
      </c>
      <c r="F3256" t="s">
        <v>55</v>
      </c>
      <c r="L3256" t="s">
        <v>4787</v>
      </c>
      <c r="M3256">
        <v>9913</v>
      </c>
      <c r="N3256">
        <v>38</v>
      </c>
      <c r="O3256" t="s">
        <v>763</v>
      </c>
      <c r="P3256" t="s">
        <v>971</v>
      </c>
      <c r="Q3256" t="s">
        <v>213</v>
      </c>
      <c r="R3256">
        <v>4000000</v>
      </c>
      <c r="S3256">
        <v>2002</v>
      </c>
      <c r="T3256">
        <v>7.7</v>
      </c>
      <c r="U3256">
        <v>1.9</v>
      </c>
      <c r="V3256">
        <v>-3853598</v>
      </c>
      <c r="W3256" t="s">
        <v>38</v>
      </c>
    </row>
    <row r="3257" spans="1:23" x14ac:dyDescent="0.3">
      <c r="A3257" t="s">
        <v>4788</v>
      </c>
      <c r="B3257">
        <v>215</v>
      </c>
      <c r="C3257">
        <v>98</v>
      </c>
      <c r="D3257">
        <v>18469</v>
      </c>
      <c r="E3257" t="s">
        <v>55</v>
      </c>
      <c r="F3257" t="s">
        <v>57</v>
      </c>
      <c r="G3257" t="s">
        <v>27</v>
      </c>
      <c r="L3257" t="s">
        <v>4789</v>
      </c>
      <c r="M3257">
        <v>34263</v>
      </c>
      <c r="N3257">
        <v>141</v>
      </c>
      <c r="O3257" t="s">
        <v>29</v>
      </c>
      <c r="P3257" t="s">
        <v>30</v>
      </c>
      <c r="Q3257" t="s">
        <v>213</v>
      </c>
      <c r="R3257">
        <v>650000</v>
      </c>
      <c r="S3257">
        <v>2010</v>
      </c>
      <c r="T3257">
        <v>6.5</v>
      </c>
      <c r="U3257">
        <v>1.6</v>
      </c>
      <c r="V3257">
        <v>-631531</v>
      </c>
      <c r="W3257" t="s">
        <v>38</v>
      </c>
    </row>
    <row r="3258" spans="1:23" x14ac:dyDescent="0.3">
      <c r="A3258" t="s">
        <v>1828</v>
      </c>
      <c r="B3258">
        <v>12</v>
      </c>
      <c r="C3258">
        <v>92</v>
      </c>
      <c r="D3258">
        <v>12836</v>
      </c>
      <c r="E3258" t="s">
        <v>242</v>
      </c>
      <c r="F3258" t="s">
        <v>55</v>
      </c>
      <c r="L3258" t="s">
        <v>4790</v>
      </c>
      <c r="M3258">
        <v>1686</v>
      </c>
      <c r="N3258">
        <v>28</v>
      </c>
      <c r="O3258" t="s">
        <v>29</v>
      </c>
      <c r="P3258" t="s">
        <v>30</v>
      </c>
      <c r="Q3258" t="s">
        <v>213</v>
      </c>
      <c r="R3258">
        <v>4000000</v>
      </c>
      <c r="S3258">
        <v>1997</v>
      </c>
      <c r="T3258">
        <v>5.8</v>
      </c>
      <c r="U3258">
        <v>1.5</v>
      </c>
      <c r="V3258">
        <v>-3987164</v>
      </c>
      <c r="W3258" t="s">
        <v>38</v>
      </c>
    </row>
    <row r="3259" spans="1:23" x14ac:dyDescent="0.3">
      <c r="A3259" t="s">
        <v>4791</v>
      </c>
      <c r="B3259">
        <v>70</v>
      </c>
      <c r="C3259">
        <v>106</v>
      </c>
      <c r="D3259">
        <v>20262</v>
      </c>
      <c r="E3259" t="s">
        <v>55</v>
      </c>
      <c r="L3259" t="s">
        <v>4792</v>
      </c>
      <c r="M3259">
        <v>1738</v>
      </c>
      <c r="N3259">
        <v>10</v>
      </c>
      <c r="O3259" t="s">
        <v>4421</v>
      </c>
      <c r="P3259" t="s">
        <v>3520</v>
      </c>
      <c r="Q3259" t="s">
        <v>3646</v>
      </c>
      <c r="R3259">
        <v>4000000</v>
      </c>
      <c r="S3259">
        <v>2014</v>
      </c>
      <c r="T3259">
        <v>6.1</v>
      </c>
      <c r="U3259">
        <v>1.8</v>
      </c>
      <c r="V3259">
        <v>-3979738</v>
      </c>
      <c r="W3259" t="s">
        <v>38</v>
      </c>
    </row>
    <row r="3260" spans="1:23" x14ac:dyDescent="0.3">
      <c r="A3260" t="s">
        <v>4793</v>
      </c>
      <c r="B3260">
        <v>36</v>
      </c>
      <c r="C3260">
        <v>93</v>
      </c>
      <c r="D3260">
        <v>4063</v>
      </c>
      <c r="E3260" t="s">
        <v>55</v>
      </c>
      <c r="F3260" t="s">
        <v>60</v>
      </c>
      <c r="G3260" t="s">
        <v>44</v>
      </c>
      <c r="H3260" t="s">
        <v>35</v>
      </c>
      <c r="L3260" t="s">
        <v>4794</v>
      </c>
      <c r="M3260">
        <v>2086</v>
      </c>
      <c r="N3260">
        <v>20</v>
      </c>
      <c r="O3260" t="s">
        <v>29</v>
      </c>
      <c r="P3260" t="s">
        <v>115</v>
      </c>
      <c r="Q3260" t="s">
        <v>213</v>
      </c>
      <c r="R3260">
        <v>4000000</v>
      </c>
      <c r="S3260">
        <v>2012</v>
      </c>
      <c r="T3260">
        <v>5.2</v>
      </c>
      <c r="U3260">
        <v>1.6</v>
      </c>
      <c r="V3260">
        <v>-3995937</v>
      </c>
      <c r="W3260" t="s">
        <v>38</v>
      </c>
    </row>
    <row r="3261" spans="1:23" x14ac:dyDescent="0.3">
      <c r="A3261" t="s">
        <v>4795</v>
      </c>
      <c r="B3261">
        <v>157</v>
      </c>
      <c r="C3261">
        <v>226</v>
      </c>
      <c r="D3261">
        <v>198655278</v>
      </c>
      <c r="E3261" t="s">
        <v>55</v>
      </c>
      <c r="F3261" t="s">
        <v>54</v>
      </c>
      <c r="G3261" t="s">
        <v>44</v>
      </c>
      <c r="H3261" t="s">
        <v>58</v>
      </c>
      <c r="L3261" t="s">
        <v>4796</v>
      </c>
      <c r="M3261">
        <v>215340</v>
      </c>
      <c r="N3261">
        <v>706</v>
      </c>
      <c r="O3261" t="s">
        <v>29</v>
      </c>
      <c r="P3261" t="s">
        <v>30</v>
      </c>
      <c r="Q3261" t="s">
        <v>118</v>
      </c>
      <c r="R3261">
        <v>3977000</v>
      </c>
      <c r="S3261">
        <v>1939</v>
      </c>
      <c r="T3261">
        <v>8.1999999999999993</v>
      </c>
      <c r="U3261">
        <v>3.8</v>
      </c>
      <c r="V3261">
        <v>194678278</v>
      </c>
      <c r="W3261" t="s">
        <v>21</v>
      </c>
    </row>
    <row r="3262" spans="1:23" x14ac:dyDescent="0.3">
      <c r="A3262" t="s">
        <v>4797</v>
      </c>
      <c r="B3262">
        <v>31</v>
      </c>
      <c r="C3262">
        <v>104</v>
      </c>
      <c r="D3262">
        <v>143653</v>
      </c>
      <c r="E3262" t="s">
        <v>242</v>
      </c>
      <c r="F3262" t="s">
        <v>55</v>
      </c>
      <c r="L3262" t="s">
        <v>4798</v>
      </c>
      <c r="M3262">
        <v>1177</v>
      </c>
      <c r="N3262">
        <v>10</v>
      </c>
      <c r="O3262" t="s">
        <v>29</v>
      </c>
      <c r="P3262" t="s">
        <v>37</v>
      </c>
      <c r="Q3262" t="s">
        <v>31</v>
      </c>
      <c r="R3262">
        <v>4000000</v>
      </c>
      <c r="S3262">
        <v>2014</v>
      </c>
      <c r="T3262">
        <v>6</v>
      </c>
      <c r="U3262">
        <v>1.7</v>
      </c>
      <c r="V3262">
        <v>-3856347</v>
      </c>
      <c r="W3262" t="s">
        <v>38</v>
      </c>
    </row>
    <row r="3263" spans="1:23" x14ac:dyDescent="0.3">
      <c r="A3263" t="s">
        <v>4799</v>
      </c>
      <c r="B3263">
        <v>53</v>
      </c>
      <c r="C3263">
        <v>152</v>
      </c>
      <c r="D3263">
        <v>14873</v>
      </c>
      <c r="E3263" t="s">
        <v>25</v>
      </c>
      <c r="F3263" t="s">
        <v>58</v>
      </c>
      <c r="G3263" t="s">
        <v>53</v>
      </c>
      <c r="L3263" t="s">
        <v>4800</v>
      </c>
      <c r="M3263">
        <v>5294</v>
      </c>
      <c r="N3263">
        <v>67</v>
      </c>
      <c r="O3263" t="s">
        <v>29</v>
      </c>
      <c r="P3263" t="s">
        <v>30</v>
      </c>
      <c r="Q3263" t="s">
        <v>1636</v>
      </c>
      <c r="R3263">
        <v>3800000</v>
      </c>
      <c r="S3263">
        <v>1965</v>
      </c>
      <c r="T3263">
        <v>6.8</v>
      </c>
      <c r="U3263">
        <v>2.5</v>
      </c>
      <c r="V3263">
        <v>-3785127</v>
      </c>
      <c r="W3263" t="s">
        <v>38</v>
      </c>
    </row>
    <row r="3264" spans="1:23" x14ac:dyDescent="0.3">
      <c r="A3264" t="s">
        <v>4801</v>
      </c>
      <c r="B3264">
        <v>21</v>
      </c>
      <c r="C3264">
        <v>107</v>
      </c>
      <c r="D3264">
        <v>8000000</v>
      </c>
      <c r="E3264" t="s">
        <v>242</v>
      </c>
      <c r="F3264" t="s">
        <v>48</v>
      </c>
      <c r="G3264" t="s">
        <v>50</v>
      </c>
      <c r="H3264" t="s">
        <v>44</v>
      </c>
      <c r="I3264" t="s">
        <v>53</v>
      </c>
      <c r="L3264" t="s">
        <v>4802</v>
      </c>
      <c r="M3264">
        <v>3167</v>
      </c>
      <c r="N3264">
        <v>90</v>
      </c>
      <c r="O3264" t="s">
        <v>29</v>
      </c>
      <c r="P3264" t="s">
        <v>30</v>
      </c>
      <c r="Q3264" t="s">
        <v>4803</v>
      </c>
      <c r="R3264">
        <v>3768785</v>
      </c>
      <c r="S3264">
        <v>1950</v>
      </c>
      <c r="T3264">
        <v>7</v>
      </c>
      <c r="U3264">
        <v>1.8</v>
      </c>
      <c r="V3264">
        <v>4231215</v>
      </c>
      <c r="W3264" t="s">
        <v>21</v>
      </c>
    </row>
    <row r="3265" spans="1:23" x14ac:dyDescent="0.3">
      <c r="A3265" t="s">
        <v>4804</v>
      </c>
      <c r="B3265">
        <v>78</v>
      </c>
      <c r="C3265">
        <v>95</v>
      </c>
      <c r="D3265">
        <v>37606</v>
      </c>
      <c r="E3265" t="s">
        <v>48</v>
      </c>
      <c r="F3265" t="s">
        <v>56</v>
      </c>
      <c r="G3265" t="s">
        <v>55</v>
      </c>
      <c r="L3265" t="s">
        <v>4805</v>
      </c>
      <c r="M3265">
        <v>31836</v>
      </c>
      <c r="N3265">
        <v>90</v>
      </c>
      <c r="O3265" t="s">
        <v>29</v>
      </c>
      <c r="P3265" t="s">
        <v>115</v>
      </c>
      <c r="Q3265" t="s">
        <v>213</v>
      </c>
      <c r="R3265">
        <v>3500000</v>
      </c>
      <c r="S3265">
        <v>2009</v>
      </c>
      <c r="T3265">
        <v>6.8</v>
      </c>
      <c r="U3265">
        <v>1.6</v>
      </c>
      <c r="V3265">
        <v>-3462394</v>
      </c>
      <c r="W3265" t="s">
        <v>38</v>
      </c>
    </row>
    <row r="3266" spans="1:23" x14ac:dyDescent="0.3">
      <c r="A3266" t="s">
        <v>4806</v>
      </c>
      <c r="B3266">
        <v>41</v>
      </c>
      <c r="C3266">
        <v>102</v>
      </c>
      <c r="D3266">
        <v>2956000</v>
      </c>
      <c r="E3266" t="s">
        <v>25</v>
      </c>
      <c r="F3266" t="s">
        <v>48</v>
      </c>
      <c r="G3266" t="s">
        <v>50</v>
      </c>
      <c r="H3266" t="s">
        <v>44</v>
      </c>
      <c r="L3266" t="s">
        <v>4807</v>
      </c>
      <c r="M3266">
        <v>3258</v>
      </c>
      <c r="N3266">
        <v>54</v>
      </c>
      <c r="O3266" t="s">
        <v>29</v>
      </c>
      <c r="P3266" t="s">
        <v>30</v>
      </c>
      <c r="Q3266" t="s">
        <v>1636</v>
      </c>
      <c r="R3266">
        <v>3700000</v>
      </c>
      <c r="S3266">
        <v>1948</v>
      </c>
      <c r="T3266">
        <v>7.1</v>
      </c>
      <c r="U3266">
        <v>1.7</v>
      </c>
      <c r="V3266">
        <v>-744000</v>
      </c>
      <c r="W3266" t="s">
        <v>38</v>
      </c>
    </row>
    <row r="3267" spans="1:23" x14ac:dyDescent="0.3">
      <c r="A3267" t="s">
        <v>4808</v>
      </c>
      <c r="B3267">
        <v>61</v>
      </c>
      <c r="C3267">
        <v>99</v>
      </c>
      <c r="D3267">
        <v>19959</v>
      </c>
      <c r="E3267" t="s">
        <v>55</v>
      </c>
      <c r="L3267" t="s">
        <v>4809</v>
      </c>
      <c r="M3267">
        <v>3579</v>
      </c>
      <c r="N3267">
        <v>14</v>
      </c>
      <c r="O3267" t="s">
        <v>29</v>
      </c>
      <c r="P3267" t="s">
        <v>4810</v>
      </c>
      <c r="Q3267" t="s">
        <v>213</v>
      </c>
      <c r="R3267">
        <v>3800000</v>
      </c>
      <c r="S3267">
        <v>2009</v>
      </c>
      <c r="T3267">
        <v>6.9</v>
      </c>
      <c r="U3267">
        <v>1.6</v>
      </c>
      <c r="V3267">
        <v>-3780041</v>
      </c>
      <c r="W3267" t="s">
        <v>38</v>
      </c>
    </row>
    <row r="3268" spans="1:23" x14ac:dyDescent="0.3">
      <c r="A3268" t="s">
        <v>3190</v>
      </c>
      <c r="B3268">
        <v>112</v>
      </c>
      <c r="C3268">
        <v>109</v>
      </c>
      <c r="D3268">
        <v>2706659</v>
      </c>
      <c r="E3268" t="s">
        <v>48</v>
      </c>
      <c r="F3268" t="s">
        <v>55</v>
      </c>
      <c r="L3268" t="s">
        <v>4811</v>
      </c>
      <c r="M3268">
        <v>17770</v>
      </c>
      <c r="N3268">
        <v>172</v>
      </c>
      <c r="O3268" t="s">
        <v>29</v>
      </c>
      <c r="P3268" t="s">
        <v>37</v>
      </c>
      <c r="Q3268" t="s">
        <v>213</v>
      </c>
      <c r="R3268">
        <v>2000000</v>
      </c>
      <c r="S3268">
        <v>2006</v>
      </c>
      <c r="T3268">
        <v>6.9</v>
      </c>
      <c r="U3268">
        <v>1.8</v>
      </c>
      <c r="V3268">
        <v>706659</v>
      </c>
      <c r="W3268" t="s">
        <v>21</v>
      </c>
    </row>
    <row r="3269" spans="1:23" x14ac:dyDescent="0.3">
      <c r="A3269" t="s">
        <v>3539</v>
      </c>
      <c r="B3269">
        <v>122</v>
      </c>
      <c r="C3269">
        <v>91</v>
      </c>
      <c r="D3269">
        <v>45857453</v>
      </c>
      <c r="E3269" t="s">
        <v>48</v>
      </c>
      <c r="F3269" t="s">
        <v>55</v>
      </c>
      <c r="G3269" t="s">
        <v>59</v>
      </c>
      <c r="L3269" t="s">
        <v>4812</v>
      </c>
      <c r="M3269">
        <v>82232</v>
      </c>
      <c r="N3269">
        <v>174</v>
      </c>
      <c r="O3269" t="s">
        <v>29</v>
      </c>
      <c r="P3269" t="s">
        <v>37</v>
      </c>
      <c r="Q3269" t="s">
        <v>213</v>
      </c>
      <c r="R3269">
        <v>3500000</v>
      </c>
      <c r="S3269">
        <v>1997</v>
      </c>
      <c r="T3269">
        <v>7.2</v>
      </c>
      <c r="U3269">
        <v>1.5</v>
      </c>
      <c r="V3269">
        <v>42357453</v>
      </c>
      <c r="W3269" t="s">
        <v>21</v>
      </c>
    </row>
    <row r="3270" spans="1:23" x14ac:dyDescent="0.3">
      <c r="A3270" t="s">
        <v>4813</v>
      </c>
      <c r="B3270">
        <v>134</v>
      </c>
      <c r="C3270">
        <v>88</v>
      </c>
      <c r="D3270">
        <v>83400000</v>
      </c>
      <c r="E3270" t="s">
        <v>48</v>
      </c>
      <c r="L3270" t="s">
        <v>4814</v>
      </c>
      <c r="M3270">
        <v>160281</v>
      </c>
      <c r="N3270">
        <v>427</v>
      </c>
      <c r="O3270" t="s">
        <v>29</v>
      </c>
      <c r="P3270" t="s">
        <v>30</v>
      </c>
      <c r="Q3270" t="s">
        <v>52</v>
      </c>
      <c r="R3270">
        <v>3500000</v>
      </c>
      <c r="S3270">
        <v>1980</v>
      </c>
      <c r="T3270">
        <v>7.8</v>
      </c>
      <c r="U3270">
        <v>1.5</v>
      </c>
      <c r="V3270">
        <v>79900000</v>
      </c>
      <c r="W3270" t="s">
        <v>21</v>
      </c>
    </row>
    <row r="3271" spans="1:23" x14ac:dyDescent="0.3">
      <c r="A3271" t="s">
        <v>840</v>
      </c>
      <c r="B3271">
        <v>20</v>
      </c>
      <c r="C3271">
        <v>97</v>
      </c>
      <c r="D3271">
        <v>27900000</v>
      </c>
      <c r="E3271" t="s">
        <v>48</v>
      </c>
      <c r="F3271" t="s">
        <v>55</v>
      </c>
      <c r="L3271" t="s">
        <v>4815</v>
      </c>
      <c r="M3271">
        <v>74626</v>
      </c>
      <c r="N3271">
        <v>157</v>
      </c>
      <c r="O3271" t="s">
        <v>29</v>
      </c>
      <c r="P3271" t="s">
        <v>30</v>
      </c>
      <c r="Q3271" t="s">
        <v>213</v>
      </c>
      <c r="R3271">
        <v>3500000</v>
      </c>
      <c r="S3271">
        <v>1995</v>
      </c>
      <c r="T3271">
        <v>7.3</v>
      </c>
      <c r="U3271">
        <v>1.6</v>
      </c>
      <c r="V3271">
        <v>24400000</v>
      </c>
      <c r="W3271" t="s">
        <v>21</v>
      </c>
    </row>
    <row r="3272" spans="1:23" x14ac:dyDescent="0.3">
      <c r="A3272" t="s">
        <v>733</v>
      </c>
      <c r="B3272">
        <v>28</v>
      </c>
      <c r="C3272">
        <v>97</v>
      </c>
      <c r="D3272">
        <v>27900000</v>
      </c>
      <c r="E3272" t="s">
        <v>56</v>
      </c>
      <c r="F3272" t="s">
        <v>55</v>
      </c>
      <c r="G3272" t="s">
        <v>35</v>
      </c>
      <c r="L3272" t="s">
        <v>4816</v>
      </c>
      <c r="M3272">
        <v>39508</v>
      </c>
      <c r="N3272">
        <v>96</v>
      </c>
      <c r="O3272" t="s">
        <v>29</v>
      </c>
      <c r="P3272" t="s">
        <v>30</v>
      </c>
      <c r="Q3272" t="s">
        <v>213</v>
      </c>
      <c r="R3272">
        <v>3500000</v>
      </c>
      <c r="S3272">
        <v>1993</v>
      </c>
      <c r="T3272">
        <v>7.5</v>
      </c>
      <c r="U3272">
        <v>1.6</v>
      </c>
      <c r="V3272">
        <v>24400000</v>
      </c>
      <c r="W3272" t="s">
        <v>21</v>
      </c>
    </row>
    <row r="3273" spans="1:23" x14ac:dyDescent="0.3">
      <c r="A3273" t="s">
        <v>4817</v>
      </c>
      <c r="B3273">
        <v>95</v>
      </c>
      <c r="C3273">
        <v>85</v>
      </c>
      <c r="D3273">
        <v>14000000</v>
      </c>
      <c r="E3273" t="s">
        <v>48</v>
      </c>
      <c r="F3273" t="s">
        <v>26</v>
      </c>
      <c r="G3273" t="s">
        <v>57</v>
      </c>
      <c r="H3273" t="s">
        <v>35</v>
      </c>
      <c r="L3273" t="s">
        <v>4818</v>
      </c>
      <c r="M3273">
        <v>15956</v>
      </c>
      <c r="N3273">
        <v>118</v>
      </c>
      <c r="O3273" t="s">
        <v>29</v>
      </c>
      <c r="P3273" t="s">
        <v>30</v>
      </c>
      <c r="Q3273" t="s">
        <v>213</v>
      </c>
      <c r="R3273">
        <v>3500000</v>
      </c>
      <c r="S3273">
        <v>1987</v>
      </c>
      <c r="T3273">
        <v>6</v>
      </c>
      <c r="U3273">
        <v>1.4</v>
      </c>
      <c r="V3273">
        <v>10500000</v>
      </c>
      <c r="W3273" t="s">
        <v>21</v>
      </c>
    </row>
    <row r="3274" spans="1:23" x14ac:dyDescent="0.3">
      <c r="A3274" t="s">
        <v>4819</v>
      </c>
      <c r="B3274">
        <v>425</v>
      </c>
      <c r="C3274">
        <v>92</v>
      </c>
      <c r="D3274">
        <v>25138292</v>
      </c>
      <c r="E3274" t="s">
        <v>57</v>
      </c>
      <c r="F3274" t="s">
        <v>60</v>
      </c>
      <c r="L3274" t="s">
        <v>4820</v>
      </c>
      <c r="M3274">
        <v>66483</v>
      </c>
      <c r="N3274">
        <v>452</v>
      </c>
      <c r="O3274" t="s">
        <v>29</v>
      </c>
      <c r="P3274" t="s">
        <v>30</v>
      </c>
      <c r="Q3274" t="s">
        <v>213</v>
      </c>
      <c r="R3274">
        <v>3500000</v>
      </c>
      <c r="S3274">
        <v>2015</v>
      </c>
      <c r="T3274">
        <v>6.8</v>
      </c>
      <c r="U3274">
        <v>1.5</v>
      </c>
      <c r="V3274">
        <v>21638292</v>
      </c>
      <c r="W3274" t="s">
        <v>21</v>
      </c>
    </row>
    <row r="3275" spans="1:23" x14ac:dyDescent="0.3">
      <c r="A3275" t="s">
        <v>4821</v>
      </c>
      <c r="B3275">
        <v>19</v>
      </c>
      <c r="C3275">
        <v>93</v>
      </c>
      <c r="D3275">
        <v>10305534</v>
      </c>
      <c r="E3275" t="s">
        <v>48</v>
      </c>
      <c r="L3275" t="s">
        <v>4822</v>
      </c>
      <c r="M3275">
        <v>1721</v>
      </c>
      <c r="N3275">
        <v>38</v>
      </c>
      <c r="O3275" t="s">
        <v>29</v>
      </c>
      <c r="P3275" t="s">
        <v>30</v>
      </c>
      <c r="Q3275" t="s">
        <v>213</v>
      </c>
      <c r="R3275">
        <v>3500000</v>
      </c>
      <c r="S3275">
        <v>1998</v>
      </c>
      <c r="T3275">
        <v>3.9</v>
      </c>
      <c r="U3275">
        <v>1.6</v>
      </c>
      <c r="V3275">
        <v>6805534</v>
      </c>
      <c r="W3275" t="s">
        <v>21</v>
      </c>
    </row>
    <row r="3276" spans="1:23" x14ac:dyDescent="0.3">
      <c r="A3276" t="s">
        <v>4823</v>
      </c>
      <c r="B3276">
        <v>43</v>
      </c>
      <c r="C3276">
        <v>96</v>
      </c>
      <c r="D3276">
        <v>9449219</v>
      </c>
      <c r="E3276" t="s">
        <v>48</v>
      </c>
      <c r="F3276" t="s">
        <v>55</v>
      </c>
      <c r="G3276" t="s">
        <v>44</v>
      </c>
      <c r="L3276" t="s">
        <v>4824</v>
      </c>
      <c r="M3276">
        <v>13949</v>
      </c>
      <c r="N3276">
        <v>98</v>
      </c>
      <c r="O3276" t="s">
        <v>29</v>
      </c>
      <c r="P3276" t="s">
        <v>30</v>
      </c>
      <c r="Q3276" t="s">
        <v>213</v>
      </c>
      <c r="R3276">
        <v>3500000</v>
      </c>
      <c r="S3276">
        <v>1996</v>
      </c>
      <c r="T3276">
        <v>6.1</v>
      </c>
      <c r="U3276">
        <v>1.6</v>
      </c>
      <c r="V3276">
        <v>5949219</v>
      </c>
      <c r="W3276" t="s">
        <v>21</v>
      </c>
    </row>
    <row r="3277" spans="1:23" x14ac:dyDescent="0.3">
      <c r="A3277" t="s">
        <v>337</v>
      </c>
      <c r="B3277">
        <v>127</v>
      </c>
      <c r="C3277">
        <v>105</v>
      </c>
      <c r="D3277">
        <v>6390032</v>
      </c>
      <c r="E3277" t="s">
        <v>242</v>
      </c>
      <c r="F3277" t="s">
        <v>55</v>
      </c>
      <c r="L3277" t="s">
        <v>4825</v>
      </c>
      <c r="M3277">
        <v>24977</v>
      </c>
      <c r="N3277">
        <v>229</v>
      </c>
      <c r="O3277" t="s">
        <v>29</v>
      </c>
      <c r="P3277" t="s">
        <v>30</v>
      </c>
      <c r="Q3277" t="s">
        <v>213</v>
      </c>
      <c r="R3277">
        <v>3500000</v>
      </c>
      <c r="S3277">
        <v>1998</v>
      </c>
      <c r="T3277">
        <v>7.5</v>
      </c>
      <c r="U3277">
        <v>1.8</v>
      </c>
      <c r="V3277">
        <v>2890032</v>
      </c>
      <c r="W3277" t="s">
        <v>21</v>
      </c>
    </row>
    <row r="3278" spans="1:23" x14ac:dyDescent="0.3">
      <c r="A3278" t="s">
        <v>4826</v>
      </c>
      <c r="B3278">
        <v>262</v>
      </c>
      <c r="C3278">
        <v>129</v>
      </c>
      <c r="D3278">
        <v>20167424</v>
      </c>
      <c r="E3278" t="s">
        <v>55</v>
      </c>
      <c r="F3278" t="s">
        <v>60</v>
      </c>
      <c r="G3278" t="s">
        <v>35</v>
      </c>
      <c r="L3278" t="s">
        <v>4827</v>
      </c>
      <c r="M3278">
        <v>131831</v>
      </c>
      <c r="N3278">
        <v>231</v>
      </c>
      <c r="O3278" t="s">
        <v>763</v>
      </c>
      <c r="P3278" t="s">
        <v>4828</v>
      </c>
      <c r="Q3278" t="s">
        <v>213</v>
      </c>
      <c r="R3278">
        <v>2000000</v>
      </c>
      <c r="S3278">
        <v>2009</v>
      </c>
      <c r="T3278">
        <v>8.1999999999999993</v>
      </c>
      <c r="U3278">
        <v>2.2000000000000002</v>
      </c>
      <c r="V3278">
        <v>18167424</v>
      </c>
      <c r="W3278" t="s">
        <v>21</v>
      </c>
    </row>
    <row r="3279" spans="1:23" x14ac:dyDescent="0.3">
      <c r="A3279" t="s">
        <v>43</v>
      </c>
      <c r="B3279">
        <v>252</v>
      </c>
      <c r="C3279">
        <v>37</v>
      </c>
      <c r="D3279">
        <v>5923044</v>
      </c>
      <c r="E3279" t="s">
        <v>48</v>
      </c>
      <c r="F3279" t="s">
        <v>26</v>
      </c>
      <c r="G3279" t="s">
        <v>57</v>
      </c>
      <c r="H3279" t="s">
        <v>35</v>
      </c>
      <c r="L3279" t="s">
        <v>4829</v>
      </c>
      <c r="M3279">
        <v>113451</v>
      </c>
      <c r="N3279">
        <v>537</v>
      </c>
      <c r="O3279" t="s">
        <v>29</v>
      </c>
      <c r="P3279" t="s">
        <v>30</v>
      </c>
      <c r="Q3279" t="s">
        <v>1989</v>
      </c>
      <c r="R3279">
        <v>3600000</v>
      </c>
      <c r="S3279">
        <v>1987</v>
      </c>
      <c r="T3279">
        <v>7.8</v>
      </c>
      <c r="U3279">
        <v>0.6</v>
      </c>
      <c r="V3279">
        <v>2323044</v>
      </c>
      <c r="W3279" t="s">
        <v>21</v>
      </c>
    </row>
    <row r="3280" spans="1:23" x14ac:dyDescent="0.3">
      <c r="A3280" t="s">
        <v>4830</v>
      </c>
      <c r="B3280">
        <v>31</v>
      </c>
      <c r="C3280">
        <v>81</v>
      </c>
      <c r="D3280">
        <v>3293258</v>
      </c>
      <c r="E3280" t="s">
        <v>24</v>
      </c>
      <c r="F3280" t="s">
        <v>25</v>
      </c>
      <c r="G3280" t="s">
        <v>48</v>
      </c>
      <c r="H3280" t="s">
        <v>50</v>
      </c>
      <c r="L3280" t="s">
        <v>4831</v>
      </c>
      <c r="M3280">
        <v>11399</v>
      </c>
      <c r="N3280">
        <v>131</v>
      </c>
      <c r="O3280" t="s">
        <v>29</v>
      </c>
      <c r="P3280" t="s">
        <v>30</v>
      </c>
      <c r="Q3280" t="s">
        <v>31</v>
      </c>
      <c r="R3280">
        <v>3000000</v>
      </c>
      <c r="S3280">
        <v>2001</v>
      </c>
      <c r="T3280">
        <v>5.2</v>
      </c>
      <c r="U3280">
        <v>1.4</v>
      </c>
      <c r="V3280">
        <v>293258</v>
      </c>
      <c r="W3280" t="s">
        <v>21</v>
      </c>
    </row>
    <row r="3281" spans="1:23" x14ac:dyDescent="0.3">
      <c r="A3281" t="s">
        <v>4832</v>
      </c>
      <c r="B3281">
        <v>39</v>
      </c>
      <c r="C3281">
        <v>106</v>
      </c>
      <c r="D3281">
        <v>886410</v>
      </c>
      <c r="E3281" t="s">
        <v>55</v>
      </c>
      <c r="F3281" t="s">
        <v>54</v>
      </c>
      <c r="L3281" t="s">
        <v>4833</v>
      </c>
      <c r="M3281">
        <v>1024</v>
      </c>
      <c r="N3281">
        <v>494</v>
      </c>
      <c r="O3281" t="s">
        <v>763</v>
      </c>
      <c r="P3281" t="s">
        <v>3061</v>
      </c>
      <c r="Q3281" t="s">
        <v>213</v>
      </c>
      <c r="R3281">
        <v>3500000</v>
      </c>
      <c r="S3281">
        <v>1998</v>
      </c>
      <c r="T3281">
        <v>6.8</v>
      </c>
      <c r="U3281">
        <v>1.8</v>
      </c>
      <c r="V3281">
        <v>-2613590</v>
      </c>
      <c r="W3281" t="s">
        <v>38</v>
      </c>
    </row>
    <row r="3282" spans="1:23" x14ac:dyDescent="0.3">
      <c r="A3282" t="s">
        <v>4834</v>
      </c>
      <c r="B3282">
        <v>337</v>
      </c>
      <c r="C3282">
        <v>103</v>
      </c>
      <c r="D3282">
        <v>252652</v>
      </c>
      <c r="E3282" t="s">
        <v>48</v>
      </c>
      <c r="F3282" t="s">
        <v>55</v>
      </c>
      <c r="G3282" t="s">
        <v>26</v>
      </c>
      <c r="H3282" t="s">
        <v>57</v>
      </c>
      <c r="L3282" t="s">
        <v>4835</v>
      </c>
      <c r="M3282">
        <v>54104</v>
      </c>
      <c r="N3282">
        <v>199</v>
      </c>
      <c r="O3282" t="s">
        <v>4562</v>
      </c>
      <c r="P3282" t="s">
        <v>4563</v>
      </c>
      <c r="Q3282" t="s">
        <v>31</v>
      </c>
      <c r="R3282">
        <v>19900000</v>
      </c>
      <c r="S3282">
        <v>2010</v>
      </c>
      <c r="T3282">
        <v>7</v>
      </c>
      <c r="U3282">
        <v>1.7</v>
      </c>
      <c r="V3282">
        <v>-19647348</v>
      </c>
      <c r="W3282" t="s">
        <v>38</v>
      </c>
    </row>
    <row r="3283" spans="1:23" x14ac:dyDescent="0.3">
      <c r="A3283" t="s">
        <v>4836</v>
      </c>
      <c r="B3283">
        <v>30</v>
      </c>
      <c r="C3283">
        <v>101</v>
      </c>
      <c r="D3283">
        <v>220234</v>
      </c>
      <c r="E3283" t="s">
        <v>48</v>
      </c>
      <c r="F3283" t="s">
        <v>44</v>
      </c>
      <c r="L3283" t="s">
        <v>4837</v>
      </c>
      <c r="M3283">
        <v>1950</v>
      </c>
      <c r="N3283">
        <v>24</v>
      </c>
      <c r="O3283" t="s">
        <v>29</v>
      </c>
      <c r="P3283" t="s">
        <v>30</v>
      </c>
      <c r="Q3283" t="s">
        <v>213</v>
      </c>
      <c r="R3283">
        <v>3500000</v>
      </c>
      <c r="S3283">
        <v>2006</v>
      </c>
      <c r="T3283">
        <v>6.5</v>
      </c>
      <c r="U3283">
        <v>1.7</v>
      </c>
      <c r="V3283">
        <v>-3279766</v>
      </c>
      <c r="W3283" t="s">
        <v>38</v>
      </c>
    </row>
    <row r="3284" spans="1:23" x14ac:dyDescent="0.3">
      <c r="A3284" t="s">
        <v>4838</v>
      </c>
      <c r="B3284">
        <v>50</v>
      </c>
      <c r="C3284">
        <v>98</v>
      </c>
      <c r="D3284">
        <v>101228</v>
      </c>
      <c r="E3284" t="s">
        <v>48</v>
      </c>
      <c r="F3284" t="s">
        <v>55</v>
      </c>
      <c r="L3284" t="s">
        <v>4839</v>
      </c>
      <c r="M3284">
        <v>7228</v>
      </c>
      <c r="N3284">
        <v>53</v>
      </c>
      <c r="O3284" t="s">
        <v>29</v>
      </c>
      <c r="P3284" t="s">
        <v>30</v>
      </c>
      <c r="Q3284" t="s">
        <v>213</v>
      </c>
      <c r="R3284">
        <v>3500000</v>
      </c>
      <c r="S3284">
        <v>2005</v>
      </c>
      <c r="T3284">
        <v>6.4</v>
      </c>
      <c r="U3284">
        <v>1.6</v>
      </c>
      <c r="V3284">
        <v>-3398772</v>
      </c>
      <c r="W3284" t="s">
        <v>38</v>
      </c>
    </row>
    <row r="3285" spans="1:23" x14ac:dyDescent="0.3">
      <c r="A3285" t="s">
        <v>1400</v>
      </c>
      <c r="B3285">
        <v>50</v>
      </c>
      <c r="C3285">
        <v>91</v>
      </c>
      <c r="D3285">
        <v>96793</v>
      </c>
      <c r="E3285" t="s">
        <v>24</v>
      </c>
      <c r="F3285" t="s">
        <v>48</v>
      </c>
      <c r="G3285" t="s">
        <v>44</v>
      </c>
      <c r="L3285" t="s">
        <v>4840</v>
      </c>
      <c r="M3285">
        <v>12188</v>
      </c>
      <c r="N3285">
        <v>135</v>
      </c>
      <c r="O3285" t="s">
        <v>29</v>
      </c>
      <c r="P3285" t="s">
        <v>30</v>
      </c>
      <c r="Q3285" t="s">
        <v>31</v>
      </c>
      <c r="R3285">
        <v>3500000</v>
      </c>
      <c r="S3285">
        <v>2004</v>
      </c>
      <c r="T3285">
        <v>5.3</v>
      </c>
      <c r="U3285">
        <v>1.5</v>
      </c>
      <c r="V3285">
        <v>-3403207</v>
      </c>
      <c r="W3285" t="s">
        <v>38</v>
      </c>
    </row>
    <row r="3286" spans="1:23" x14ac:dyDescent="0.3">
      <c r="A3286" t="s">
        <v>4841</v>
      </c>
      <c r="B3286">
        <v>9</v>
      </c>
      <c r="C3286">
        <v>105</v>
      </c>
      <c r="D3286">
        <v>123777</v>
      </c>
      <c r="E3286" t="s">
        <v>24</v>
      </c>
      <c r="F3286" t="s">
        <v>242</v>
      </c>
      <c r="G3286" t="s">
        <v>56</v>
      </c>
      <c r="H3286" t="s">
        <v>55</v>
      </c>
      <c r="I3286" t="s">
        <v>49</v>
      </c>
      <c r="J3286" t="s">
        <v>26</v>
      </c>
      <c r="L3286" t="s">
        <v>4842</v>
      </c>
      <c r="M3286">
        <v>342</v>
      </c>
      <c r="N3286">
        <v>15</v>
      </c>
      <c r="O3286" t="s">
        <v>29</v>
      </c>
      <c r="P3286" t="s">
        <v>115</v>
      </c>
      <c r="Q3286" t="s">
        <v>31</v>
      </c>
      <c r="R3286">
        <v>3500000</v>
      </c>
      <c r="S3286">
        <v>2016</v>
      </c>
      <c r="T3286">
        <v>4.7</v>
      </c>
      <c r="U3286">
        <v>1.8</v>
      </c>
      <c r="V3286">
        <v>-3376223</v>
      </c>
      <c r="W3286" t="s">
        <v>38</v>
      </c>
    </row>
    <row r="3287" spans="1:23" x14ac:dyDescent="0.3">
      <c r="A3287" t="s">
        <v>4843</v>
      </c>
      <c r="B3287">
        <v>169</v>
      </c>
      <c r="C3287">
        <v>80</v>
      </c>
      <c r="D3287">
        <v>77413017</v>
      </c>
      <c r="E3287" t="s">
        <v>790</v>
      </c>
      <c r="L3287" t="s">
        <v>4844</v>
      </c>
      <c r="M3287">
        <v>45984</v>
      </c>
      <c r="N3287">
        <v>331</v>
      </c>
      <c r="O3287" t="s">
        <v>792</v>
      </c>
      <c r="P3287" t="s">
        <v>545</v>
      </c>
      <c r="Q3287" t="s">
        <v>118</v>
      </c>
      <c r="R3287">
        <v>8000000</v>
      </c>
      <c r="S3287">
        <v>2005</v>
      </c>
      <c r="T3287">
        <v>7.6</v>
      </c>
      <c r="U3287">
        <v>1.3</v>
      </c>
      <c r="V3287">
        <v>69413017</v>
      </c>
      <c r="W3287" t="s">
        <v>21</v>
      </c>
    </row>
    <row r="3288" spans="1:23" x14ac:dyDescent="0.3">
      <c r="A3288" t="s">
        <v>3069</v>
      </c>
      <c r="B3288">
        <v>290</v>
      </c>
      <c r="C3288">
        <v>107</v>
      </c>
      <c r="D3288">
        <v>5354039</v>
      </c>
      <c r="E3288" t="s">
        <v>242</v>
      </c>
      <c r="F3288" t="s">
        <v>55</v>
      </c>
      <c r="G3288" t="s">
        <v>35</v>
      </c>
      <c r="L3288" t="s">
        <v>4845</v>
      </c>
      <c r="M3288">
        <v>92599</v>
      </c>
      <c r="N3288">
        <v>225</v>
      </c>
      <c r="O3288" t="s">
        <v>29</v>
      </c>
      <c r="P3288" t="s">
        <v>30</v>
      </c>
      <c r="Q3288" t="s">
        <v>213</v>
      </c>
      <c r="R3288">
        <v>3500000</v>
      </c>
      <c r="S3288">
        <v>2011</v>
      </c>
      <c r="T3288">
        <v>7.1</v>
      </c>
      <c r="U3288">
        <v>1.8</v>
      </c>
      <c r="V3288">
        <v>1854039</v>
      </c>
      <c r="W3288" t="s">
        <v>21</v>
      </c>
    </row>
    <row r="3289" spans="1:23" x14ac:dyDescent="0.3">
      <c r="A3289" t="s">
        <v>4846</v>
      </c>
      <c r="B3289">
        <v>159</v>
      </c>
      <c r="C3289">
        <v>92</v>
      </c>
      <c r="D3289">
        <v>2926565</v>
      </c>
      <c r="E3289" t="s">
        <v>48</v>
      </c>
      <c r="F3289" t="s">
        <v>55</v>
      </c>
      <c r="L3289" t="s">
        <v>4847</v>
      </c>
      <c r="M3289">
        <v>28573</v>
      </c>
      <c r="N3289">
        <v>72</v>
      </c>
      <c r="O3289" t="s">
        <v>29</v>
      </c>
      <c r="P3289" t="s">
        <v>30</v>
      </c>
      <c r="Q3289" t="s">
        <v>213</v>
      </c>
      <c r="R3289">
        <v>3000000</v>
      </c>
      <c r="S3289">
        <v>2008</v>
      </c>
      <c r="T3289">
        <v>6.5</v>
      </c>
      <c r="U3289">
        <v>1.5</v>
      </c>
      <c r="V3289">
        <v>-73435</v>
      </c>
      <c r="W3289" t="s">
        <v>38</v>
      </c>
    </row>
    <row r="3290" spans="1:23" x14ac:dyDescent="0.3">
      <c r="A3290" t="s">
        <v>4848</v>
      </c>
      <c r="B3290">
        <v>535</v>
      </c>
      <c r="C3290">
        <v>107</v>
      </c>
      <c r="D3290">
        <v>13092000</v>
      </c>
      <c r="E3290" t="s">
        <v>55</v>
      </c>
      <c r="F3290" t="s">
        <v>59</v>
      </c>
      <c r="L3290" t="s">
        <v>4849</v>
      </c>
      <c r="M3290">
        <v>399138</v>
      </c>
      <c r="N3290">
        <v>731</v>
      </c>
      <c r="O3290" t="s">
        <v>29</v>
      </c>
      <c r="P3290" t="s">
        <v>30</v>
      </c>
      <c r="Q3290" t="s">
        <v>213</v>
      </c>
      <c r="R3290">
        <v>3300000</v>
      </c>
      <c r="S3290">
        <v>2014</v>
      </c>
      <c r="T3290">
        <v>8.5</v>
      </c>
      <c r="U3290">
        <v>1.8</v>
      </c>
      <c r="V3290">
        <v>9792000</v>
      </c>
      <c r="W3290" t="s">
        <v>21</v>
      </c>
    </row>
    <row r="3291" spans="1:23" x14ac:dyDescent="0.3">
      <c r="A3291" t="s">
        <v>2529</v>
      </c>
      <c r="B3291">
        <v>214</v>
      </c>
      <c r="C3291">
        <v>135</v>
      </c>
      <c r="D3291">
        <v>7563397</v>
      </c>
      <c r="E3291" t="s">
        <v>56</v>
      </c>
      <c r="F3291" t="s">
        <v>55</v>
      </c>
      <c r="L3291" t="s">
        <v>4850</v>
      </c>
      <c r="M3291">
        <v>533200</v>
      </c>
      <c r="N3291">
        <v>749</v>
      </c>
      <c r="O3291" t="s">
        <v>4421</v>
      </c>
      <c r="P3291" t="s">
        <v>3520</v>
      </c>
      <c r="Q3291" t="s">
        <v>213</v>
      </c>
      <c r="R3291">
        <v>3300000</v>
      </c>
      <c r="S3291">
        <v>2002</v>
      </c>
      <c r="T3291">
        <v>8.6999999999999993</v>
      </c>
      <c r="U3291">
        <v>2.2000000000000002</v>
      </c>
      <c r="V3291">
        <v>4263397</v>
      </c>
      <c r="W3291" t="s">
        <v>21</v>
      </c>
    </row>
    <row r="3292" spans="1:23" x14ac:dyDescent="0.3">
      <c r="A3292" t="s">
        <v>4851</v>
      </c>
      <c r="B3292">
        <v>47</v>
      </c>
      <c r="C3292">
        <v>99</v>
      </c>
      <c r="D3292">
        <v>104257</v>
      </c>
      <c r="E3292" t="s">
        <v>48</v>
      </c>
      <c r="F3292" t="s">
        <v>59</v>
      </c>
      <c r="L3292" t="s">
        <v>4852</v>
      </c>
      <c r="M3292">
        <v>19194</v>
      </c>
      <c r="N3292">
        <v>160</v>
      </c>
      <c r="O3292" t="s">
        <v>29</v>
      </c>
      <c r="P3292" t="s">
        <v>37</v>
      </c>
      <c r="Q3292" t="s">
        <v>213</v>
      </c>
      <c r="R3292">
        <v>2200000</v>
      </c>
      <c r="S3292">
        <v>1999</v>
      </c>
      <c r="T3292">
        <v>7.1</v>
      </c>
      <c r="U3292">
        <v>1.6</v>
      </c>
      <c r="V3292">
        <v>-2095743</v>
      </c>
      <c r="W3292" t="s">
        <v>38</v>
      </c>
    </row>
    <row r="3293" spans="1:23" x14ac:dyDescent="0.3">
      <c r="A3293" t="s">
        <v>4302</v>
      </c>
      <c r="B3293">
        <v>349</v>
      </c>
      <c r="C3293">
        <v>115</v>
      </c>
      <c r="D3293">
        <v>610968</v>
      </c>
      <c r="E3293" t="s">
        <v>55</v>
      </c>
      <c r="L3293" t="s">
        <v>4853</v>
      </c>
      <c r="M3293">
        <v>170155</v>
      </c>
      <c r="N3293">
        <v>249</v>
      </c>
      <c r="O3293" t="s">
        <v>4202</v>
      </c>
      <c r="P3293" t="s">
        <v>2091</v>
      </c>
      <c r="Q3293" t="s">
        <v>213</v>
      </c>
      <c r="R3293">
        <v>3800000</v>
      </c>
      <c r="S3293">
        <v>2012</v>
      </c>
      <c r="T3293">
        <v>8.3000000000000007</v>
      </c>
      <c r="U3293">
        <v>1.9</v>
      </c>
      <c r="V3293">
        <v>-3189032</v>
      </c>
      <c r="W3293" t="s">
        <v>38</v>
      </c>
    </row>
    <row r="3294" spans="1:23" x14ac:dyDescent="0.3">
      <c r="A3294" t="s">
        <v>3059</v>
      </c>
      <c r="B3294">
        <v>60</v>
      </c>
      <c r="C3294">
        <v>91</v>
      </c>
      <c r="D3294">
        <v>8108247</v>
      </c>
      <c r="E3294" t="s">
        <v>55</v>
      </c>
      <c r="F3294" t="s">
        <v>44</v>
      </c>
      <c r="L3294" t="s">
        <v>4854</v>
      </c>
      <c r="M3294">
        <v>9607</v>
      </c>
      <c r="N3294">
        <v>174</v>
      </c>
      <c r="O3294" t="s">
        <v>29</v>
      </c>
      <c r="P3294" t="s">
        <v>30</v>
      </c>
      <c r="Q3294" t="s">
        <v>31</v>
      </c>
      <c r="R3294">
        <v>3300000</v>
      </c>
      <c r="S3294">
        <v>2006</v>
      </c>
      <c r="T3294">
        <v>7.4</v>
      </c>
      <c r="U3294">
        <v>1.5</v>
      </c>
      <c r="V3294">
        <v>4808247</v>
      </c>
      <c r="W3294" t="s">
        <v>21</v>
      </c>
    </row>
    <row r="3295" spans="1:23" x14ac:dyDescent="0.3">
      <c r="A3295" t="s">
        <v>4855</v>
      </c>
      <c r="B3295">
        <v>155</v>
      </c>
      <c r="C3295">
        <v>101</v>
      </c>
      <c r="D3295">
        <v>6517198</v>
      </c>
      <c r="E3295" t="s">
        <v>56</v>
      </c>
      <c r="F3295" t="s">
        <v>55</v>
      </c>
      <c r="L3295" t="s">
        <v>4856</v>
      </c>
      <c r="M3295">
        <v>30474</v>
      </c>
      <c r="N3295">
        <v>172</v>
      </c>
      <c r="O3295" t="s">
        <v>763</v>
      </c>
      <c r="P3295" t="s">
        <v>4857</v>
      </c>
      <c r="Q3295" t="s">
        <v>213</v>
      </c>
      <c r="R3295">
        <v>3000000</v>
      </c>
      <c r="S3295">
        <v>2004</v>
      </c>
      <c r="T3295">
        <v>7.5</v>
      </c>
      <c r="U3295">
        <v>1.7</v>
      </c>
      <c r="V3295">
        <v>3517198</v>
      </c>
      <c r="W3295" t="s">
        <v>21</v>
      </c>
    </row>
    <row r="3296" spans="1:23" x14ac:dyDescent="0.3">
      <c r="A3296" t="s">
        <v>4761</v>
      </c>
      <c r="B3296">
        <v>261</v>
      </c>
      <c r="C3296">
        <v>105</v>
      </c>
      <c r="D3296">
        <v>5776314</v>
      </c>
      <c r="E3296" t="s">
        <v>48</v>
      </c>
      <c r="F3296" t="s">
        <v>55</v>
      </c>
      <c r="G3296" t="s">
        <v>44</v>
      </c>
      <c r="L3296" t="s">
        <v>4858</v>
      </c>
      <c r="M3296">
        <v>73349</v>
      </c>
      <c r="N3296">
        <v>142</v>
      </c>
      <c r="O3296" t="s">
        <v>29</v>
      </c>
      <c r="P3296" t="s">
        <v>30</v>
      </c>
      <c r="Q3296" t="s">
        <v>213</v>
      </c>
      <c r="R3296">
        <v>3200000</v>
      </c>
      <c r="S3296">
        <v>2010</v>
      </c>
      <c r="T3296">
        <v>7.2</v>
      </c>
      <c r="U3296">
        <v>1.8</v>
      </c>
      <c r="V3296">
        <v>2576314</v>
      </c>
      <c r="W3296" t="s">
        <v>21</v>
      </c>
    </row>
    <row r="3297" spans="1:23" x14ac:dyDescent="0.3">
      <c r="A3297" t="s">
        <v>1428</v>
      </c>
      <c r="B3297">
        <v>94</v>
      </c>
      <c r="C3297">
        <v>109</v>
      </c>
      <c r="D3297">
        <v>141600000</v>
      </c>
      <c r="E3297" t="s">
        <v>48</v>
      </c>
      <c r="L3297" t="s">
        <v>4859</v>
      </c>
      <c r="M3297">
        <v>90177</v>
      </c>
      <c r="N3297">
        <v>257</v>
      </c>
      <c r="O3297" t="s">
        <v>29</v>
      </c>
      <c r="P3297" t="s">
        <v>30</v>
      </c>
      <c r="Q3297" t="s">
        <v>213</v>
      </c>
      <c r="R3297">
        <v>3000000</v>
      </c>
      <c r="S3297">
        <v>1978</v>
      </c>
      <c r="T3297">
        <v>7.6</v>
      </c>
      <c r="U3297">
        <v>1.8</v>
      </c>
      <c r="V3297">
        <v>138600000</v>
      </c>
      <c r="W3297" t="s">
        <v>21</v>
      </c>
    </row>
    <row r="3298" spans="1:23" x14ac:dyDescent="0.3">
      <c r="A3298" t="s">
        <v>4338</v>
      </c>
      <c r="B3298">
        <v>164</v>
      </c>
      <c r="C3298">
        <v>110</v>
      </c>
      <c r="D3298">
        <v>51100000</v>
      </c>
      <c r="E3298" t="s">
        <v>24</v>
      </c>
      <c r="F3298" t="s">
        <v>25</v>
      </c>
      <c r="G3298" t="s">
        <v>35</v>
      </c>
      <c r="L3298" t="s">
        <v>4860</v>
      </c>
      <c r="M3298">
        <v>139432</v>
      </c>
      <c r="N3298">
        <v>418</v>
      </c>
      <c r="O3298" t="s">
        <v>29</v>
      </c>
      <c r="P3298" t="s">
        <v>37</v>
      </c>
      <c r="Q3298" t="s">
        <v>1636</v>
      </c>
      <c r="R3298">
        <v>3000000</v>
      </c>
      <c r="S3298">
        <v>1964</v>
      </c>
      <c r="T3298">
        <v>7.8</v>
      </c>
      <c r="U3298">
        <v>1.8</v>
      </c>
      <c r="V3298">
        <v>48100000</v>
      </c>
      <c r="W3298" t="s">
        <v>21</v>
      </c>
    </row>
    <row r="3299" spans="1:23" x14ac:dyDescent="0.3">
      <c r="A3299" t="s">
        <v>1442</v>
      </c>
      <c r="B3299">
        <v>134</v>
      </c>
      <c r="C3299">
        <v>94</v>
      </c>
      <c r="D3299">
        <v>16501785</v>
      </c>
      <c r="E3299" t="s">
        <v>55</v>
      </c>
      <c r="L3299" t="s">
        <v>4861</v>
      </c>
      <c r="M3299">
        <v>469561</v>
      </c>
      <c r="N3299">
        <v>514</v>
      </c>
      <c r="O3299" t="s">
        <v>29</v>
      </c>
      <c r="P3299" t="s">
        <v>37</v>
      </c>
      <c r="Q3299" t="s">
        <v>213</v>
      </c>
      <c r="R3299">
        <v>3500000</v>
      </c>
      <c r="S3299">
        <v>1996</v>
      </c>
      <c r="T3299">
        <v>8.1999999999999993</v>
      </c>
      <c r="U3299">
        <v>1.6</v>
      </c>
      <c r="V3299">
        <v>13001785</v>
      </c>
      <c r="W3299" t="s">
        <v>21</v>
      </c>
    </row>
    <row r="3300" spans="1:23" x14ac:dyDescent="0.3">
      <c r="A3300" t="s">
        <v>1375</v>
      </c>
      <c r="B3300">
        <v>53</v>
      </c>
      <c r="C3300">
        <v>115</v>
      </c>
      <c r="D3300">
        <v>38168022</v>
      </c>
      <c r="E3300" t="s">
        <v>48</v>
      </c>
      <c r="F3300" t="s">
        <v>790</v>
      </c>
      <c r="L3300" t="s">
        <v>4862</v>
      </c>
      <c r="M3300">
        <v>4687</v>
      </c>
      <c r="N3300">
        <v>83</v>
      </c>
      <c r="O3300" t="s">
        <v>29</v>
      </c>
      <c r="P3300" t="s">
        <v>30</v>
      </c>
      <c r="Q3300" t="s">
        <v>213</v>
      </c>
      <c r="R3300">
        <v>3000000</v>
      </c>
      <c r="S3300">
        <v>2000</v>
      </c>
      <c r="T3300">
        <v>6.6</v>
      </c>
      <c r="U3300">
        <v>1.9</v>
      </c>
      <c r="V3300">
        <v>35168022</v>
      </c>
      <c r="W3300" t="s">
        <v>21</v>
      </c>
    </row>
    <row r="3301" spans="1:23" x14ac:dyDescent="0.3">
      <c r="A3301" t="s">
        <v>4863</v>
      </c>
      <c r="B3301">
        <v>264</v>
      </c>
      <c r="C3301">
        <v>98</v>
      </c>
      <c r="D3301">
        <v>84749884</v>
      </c>
      <c r="E3301" t="s">
        <v>57</v>
      </c>
      <c r="L3301" t="s">
        <v>4864</v>
      </c>
      <c r="M3301">
        <v>82133</v>
      </c>
      <c r="N3301">
        <v>359</v>
      </c>
      <c r="O3301" t="s">
        <v>29</v>
      </c>
      <c r="P3301" t="s">
        <v>30</v>
      </c>
      <c r="Q3301" t="s">
        <v>213</v>
      </c>
      <c r="R3301">
        <v>3000000</v>
      </c>
      <c r="S3301">
        <v>2010</v>
      </c>
      <c r="T3301">
        <v>5.7</v>
      </c>
      <c r="U3301">
        <v>1.6</v>
      </c>
      <c r="V3301">
        <v>81749884</v>
      </c>
      <c r="W3301" t="s">
        <v>21</v>
      </c>
    </row>
    <row r="3302" spans="1:23" x14ac:dyDescent="0.3">
      <c r="A3302" t="s">
        <v>1927</v>
      </c>
      <c r="B3302">
        <v>94</v>
      </c>
      <c r="C3302">
        <v>91</v>
      </c>
      <c r="D3302">
        <v>24788807</v>
      </c>
      <c r="E3302" t="s">
        <v>48</v>
      </c>
      <c r="L3302" t="s">
        <v>4865</v>
      </c>
      <c r="M3302">
        <v>21245</v>
      </c>
      <c r="N3302">
        <v>213</v>
      </c>
      <c r="O3302" t="s">
        <v>29</v>
      </c>
      <c r="P3302" t="s">
        <v>37</v>
      </c>
      <c r="Q3302" t="s">
        <v>52</v>
      </c>
      <c r="R3302">
        <v>3000000</v>
      </c>
      <c r="S3302">
        <v>1998</v>
      </c>
      <c r="T3302">
        <v>7.4</v>
      </c>
      <c r="U3302">
        <v>1.5</v>
      </c>
      <c r="V3302">
        <v>21788807</v>
      </c>
      <c r="W3302" t="s">
        <v>21</v>
      </c>
    </row>
    <row r="3303" spans="1:23" x14ac:dyDescent="0.3">
      <c r="A3303" t="s">
        <v>4173</v>
      </c>
      <c r="B3303">
        <v>215</v>
      </c>
      <c r="C3303">
        <v>120</v>
      </c>
      <c r="D3303">
        <v>21244913</v>
      </c>
      <c r="E3303" t="s">
        <v>56</v>
      </c>
      <c r="F3303" t="s">
        <v>790</v>
      </c>
      <c r="G3303" t="s">
        <v>55</v>
      </c>
      <c r="L3303" t="s">
        <v>4866</v>
      </c>
      <c r="M3303">
        <v>123090</v>
      </c>
      <c r="N3303">
        <v>888</v>
      </c>
      <c r="O3303" t="s">
        <v>29</v>
      </c>
      <c r="P3303" t="s">
        <v>244</v>
      </c>
      <c r="Q3303" t="s">
        <v>213</v>
      </c>
      <c r="R3303">
        <v>4000000</v>
      </c>
      <c r="S3303">
        <v>2002</v>
      </c>
      <c r="T3303">
        <v>8</v>
      </c>
      <c r="U3303">
        <v>2</v>
      </c>
      <c r="V3303">
        <v>17244913</v>
      </c>
      <c r="W3303" t="s">
        <v>21</v>
      </c>
    </row>
    <row r="3304" spans="1:23" x14ac:dyDescent="0.3">
      <c r="A3304" t="s">
        <v>4867</v>
      </c>
      <c r="B3304">
        <v>138</v>
      </c>
      <c r="C3304">
        <v>87</v>
      </c>
      <c r="D3304">
        <v>30000000</v>
      </c>
      <c r="E3304" t="s">
        <v>26</v>
      </c>
      <c r="F3304" t="s">
        <v>57</v>
      </c>
      <c r="L3304" t="s">
        <v>4868</v>
      </c>
      <c r="M3304">
        <v>43485</v>
      </c>
      <c r="N3304">
        <v>327</v>
      </c>
      <c r="O3304" t="s">
        <v>29</v>
      </c>
      <c r="P3304" t="s">
        <v>30</v>
      </c>
      <c r="Q3304" t="s">
        <v>213</v>
      </c>
      <c r="R3304">
        <v>2200000</v>
      </c>
      <c r="S3304">
        <v>1985</v>
      </c>
      <c r="T3304">
        <v>5.4</v>
      </c>
      <c r="U3304">
        <v>1.4</v>
      </c>
      <c r="V3304">
        <v>27800000</v>
      </c>
      <c r="W3304" t="s">
        <v>21</v>
      </c>
    </row>
    <row r="3305" spans="1:23" x14ac:dyDescent="0.3">
      <c r="A3305" t="s">
        <v>3368</v>
      </c>
      <c r="B3305">
        <v>55</v>
      </c>
      <c r="C3305">
        <v>117</v>
      </c>
      <c r="D3305">
        <v>20966644</v>
      </c>
      <c r="E3305" t="s">
        <v>55</v>
      </c>
      <c r="F3305" t="s">
        <v>44</v>
      </c>
      <c r="L3305" t="s">
        <v>4869</v>
      </c>
      <c r="M3305">
        <v>29610</v>
      </c>
      <c r="N3305">
        <v>94</v>
      </c>
      <c r="O3305" t="s">
        <v>29</v>
      </c>
      <c r="P3305" t="s">
        <v>37</v>
      </c>
      <c r="Q3305" t="s">
        <v>3646</v>
      </c>
      <c r="R3305">
        <v>3000000</v>
      </c>
      <c r="S3305">
        <v>1985</v>
      </c>
      <c r="T3305">
        <v>7.4</v>
      </c>
      <c r="U3305">
        <v>2</v>
      </c>
      <c r="V3305">
        <v>17966644</v>
      </c>
      <c r="W3305" t="s">
        <v>21</v>
      </c>
    </row>
    <row r="3306" spans="1:23" x14ac:dyDescent="0.3">
      <c r="A3306" t="s">
        <v>3969</v>
      </c>
      <c r="B3306">
        <v>361</v>
      </c>
      <c r="C3306">
        <v>85</v>
      </c>
      <c r="D3306">
        <v>64423650</v>
      </c>
      <c r="E3306" t="s">
        <v>57</v>
      </c>
      <c r="F3306" t="s">
        <v>27</v>
      </c>
      <c r="G3306" t="s">
        <v>35</v>
      </c>
      <c r="L3306" t="s">
        <v>4870</v>
      </c>
      <c r="M3306">
        <v>139329</v>
      </c>
      <c r="N3306">
        <v>578</v>
      </c>
      <c r="O3306" t="s">
        <v>29</v>
      </c>
      <c r="P3306" t="s">
        <v>30</v>
      </c>
      <c r="Q3306" t="s">
        <v>213</v>
      </c>
      <c r="R3306">
        <v>3000000</v>
      </c>
      <c r="S3306">
        <v>2013</v>
      </c>
      <c r="T3306">
        <v>5.7</v>
      </c>
      <c r="U3306">
        <v>1.4</v>
      </c>
      <c r="V3306">
        <v>61423650</v>
      </c>
      <c r="W3306" t="s">
        <v>21</v>
      </c>
    </row>
    <row r="3307" spans="1:23" x14ac:dyDescent="0.3">
      <c r="A3307" t="s">
        <v>741</v>
      </c>
      <c r="B3307">
        <v>411</v>
      </c>
      <c r="C3307">
        <v>110</v>
      </c>
      <c r="D3307">
        <v>48056940</v>
      </c>
      <c r="E3307" t="s">
        <v>57</v>
      </c>
      <c r="F3307" t="s">
        <v>60</v>
      </c>
      <c r="L3307" t="s">
        <v>4871</v>
      </c>
      <c r="M3307">
        <v>155153</v>
      </c>
      <c r="N3307">
        <v>524</v>
      </c>
      <c r="O3307" t="s">
        <v>29</v>
      </c>
      <c r="P3307" t="s">
        <v>30</v>
      </c>
      <c r="Q3307" t="s">
        <v>213</v>
      </c>
      <c r="R3307">
        <v>3000000</v>
      </c>
      <c r="S3307">
        <v>2012</v>
      </c>
      <c r="T3307">
        <v>6.8</v>
      </c>
      <c r="U3307">
        <v>1.8</v>
      </c>
      <c r="V3307">
        <v>45056940</v>
      </c>
      <c r="W3307" t="s">
        <v>21</v>
      </c>
    </row>
    <row r="3308" spans="1:23" x14ac:dyDescent="0.3">
      <c r="A3308" t="s">
        <v>3528</v>
      </c>
      <c r="B3308">
        <v>24</v>
      </c>
      <c r="C3308">
        <v>113</v>
      </c>
      <c r="D3308">
        <v>19184015</v>
      </c>
      <c r="E3308" t="s">
        <v>242</v>
      </c>
      <c r="F3308" t="s">
        <v>48</v>
      </c>
      <c r="G3308" t="s">
        <v>790</v>
      </c>
      <c r="L3308" t="s">
        <v>4872</v>
      </c>
      <c r="M3308">
        <v>1466</v>
      </c>
      <c r="N3308">
        <v>35</v>
      </c>
      <c r="O3308" t="s">
        <v>29</v>
      </c>
      <c r="P3308" t="s">
        <v>30</v>
      </c>
      <c r="Q3308" t="s">
        <v>213</v>
      </c>
      <c r="R3308">
        <v>3000000</v>
      </c>
      <c r="S3308">
        <v>2002</v>
      </c>
      <c r="T3308">
        <v>5.4</v>
      </c>
      <c r="U3308">
        <v>1.9</v>
      </c>
      <c r="V3308">
        <v>16184015</v>
      </c>
      <c r="W3308" t="s">
        <v>21</v>
      </c>
    </row>
    <row r="3309" spans="1:23" x14ac:dyDescent="0.3">
      <c r="A3309" t="s">
        <v>1939</v>
      </c>
      <c r="B3309">
        <v>35</v>
      </c>
      <c r="C3309">
        <v>98</v>
      </c>
      <c r="D3309">
        <v>24629916</v>
      </c>
      <c r="E3309" t="s">
        <v>48</v>
      </c>
      <c r="F3309" t="s">
        <v>55</v>
      </c>
      <c r="G3309" t="s">
        <v>49</v>
      </c>
      <c r="H3309" t="s">
        <v>61</v>
      </c>
      <c r="L3309" t="s">
        <v>4873</v>
      </c>
      <c r="M3309">
        <v>12942</v>
      </c>
      <c r="N3309">
        <v>34</v>
      </c>
      <c r="O3309" t="s">
        <v>29</v>
      </c>
      <c r="P3309" t="s">
        <v>30</v>
      </c>
      <c r="Q3309" t="s">
        <v>52</v>
      </c>
      <c r="R3309">
        <v>3000000</v>
      </c>
      <c r="S3309">
        <v>1997</v>
      </c>
      <c r="T3309">
        <v>5.0999999999999996</v>
      </c>
      <c r="U3309">
        <v>1.6</v>
      </c>
      <c r="V3309">
        <v>21629916</v>
      </c>
      <c r="W3309" t="s">
        <v>21</v>
      </c>
    </row>
    <row r="3310" spans="1:23" x14ac:dyDescent="0.3">
      <c r="A3310" t="s">
        <v>4874</v>
      </c>
      <c r="B3310">
        <v>158</v>
      </c>
      <c r="C3310">
        <v>86</v>
      </c>
      <c r="D3310">
        <v>19472057</v>
      </c>
      <c r="E3310" t="s">
        <v>57</v>
      </c>
      <c r="F3310" t="s">
        <v>35</v>
      </c>
      <c r="L3310" t="s">
        <v>4875</v>
      </c>
      <c r="M3310">
        <v>25332</v>
      </c>
      <c r="N3310">
        <v>307</v>
      </c>
      <c r="O3310" t="s">
        <v>29</v>
      </c>
      <c r="P3310" t="s">
        <v>30</v>
      </c>
      <c r="Q3310" t="s">
        <v>213</v>
      </c>
      <c r="R3310">
        <v>3000000</v>
      </c>
      <c r="S3310">
        <v>1986</v>
      </c>
      <c r="T3310">
        <v>5.9</v>
      </c>
      <c r="U3310">
        <v>1.4</v>
      </c>
      <c r="V3310">
        <v>16472057</v>
      </c>
      <c r="W3310" t="s">
        <v>21</v>
      </c>
    </row>
    <row r="3311" spans="1:23" x14ac:dyDescent="0.3">
      <c r="A3311" t="s">
        <v>2456</v>
      </c>
      <c r="B3311">
        <v>122</v>
      </c>
      <c r="C3311">
        <v>161</v>
      </c>
      <c r="D3311">
        <v>27200000</v>
      </c>
      <c r="E3311" t="s">
        <v>25</v>
      </c>
      <c r="F3311" t="s">
        <v>55</v>
      </c>
      <c r="G3311" t="s">
        <v>58</v>
      </c>
      <c r="L3311" t="s">
        <v>4876</v>
      </c>
      <c r="M3311">
        <v>149444</v>
      </c>
      <c r="N3311">
        <v>273</v>
      </c>
      <c r="O3311" t="s">
        <v>29</v>
      </c>
      <c r="P3311" t="s">
        <v>37</v>
      </c>
      <c r="Q3311" t="s">
        <v>52</v>
      </c>
      <c r="R3311">
        <v>3000000</v>
      </c>
      <c r="S3311">
        <v>1957</v>
      </c>
      <c r="T3311">
        <v>8.1999999999999993</v>
      </c>
      <c r="U3311">
        <v>2.7</v>
      </c>
      <c r="V3311">
        <v>24200000</v>
      </c>
      <c r="W3311" t="s">
        <v>21</v>
      </c>
    </row>
    <row r="3312" spans="1:23" x14ac:dyDescent="0.3">
      <c r="A3312" t="s">
        <v>1482</v>
      </c>
      <c r="B3312">
        <v>16</v>
      </c>
      <c r="C3312">
        <v>100</v>
      </c>
      <c r="D3312">
        <v>15369573</v>
      </c>
      <c r="E3312" t="s">
        <v>25</v>
      </c>
      <c r="F3312" t="s">
        <v>48</v>
      </c>
      <c r="G3312" t="s">
        <v>27</v>
      </c>
      <c r="L3312" t="s">
        <v>4877</v>
      </c>
      <c r="M3312">
        <v>2580</v>
      </c>
      <c r="N3312">
        <v>54</v>
      </c>
      <c r="O3312" t="s">
        <v>29</v>
      </c>
      <c r="P3312" t="s">
        <v>30</v>
      </c>
      <c r="Q3312" t="s">
        <v>52</v>
      </c>
      <c r="R3312">
        <v>3000000</v>
      </c>
      <c r="S3312">
        <v>1990</v>
      </c>
      <c r="T3312">
        <v>5.3</v>
      </c>
      <c r="U3312">
        <v>1.7</v>
      </c>
      <c r="V3312">
        <v>12369573</v>
      </c>
      <c r="W3312" t="s">
        <v>21</v>
      </c>
    </row>
    <row r="3313" spans="1:23" x14ac:dyDescent="0.3">
      <c r="A3313" t="s">
        <v>4878</v>
      </c>
      <c r="B3313">
        <v>112</v>
      </c>
      <c r="C3313">
        <v>91</v>
      </c>
      <c r="D3313">
        <v>15935068</v>
      </c>
      <c r="E3313" t="s">
        <v>26</v>
      </c>
      <c r="F3313" t="s">
        <v>57</v>
      </c>
      <c r="G3313" t="s">
        <v>35</v>
      </c>
      <c r="L3313" t="s">
        <v>4879</v>
      </c>
      <c r="M3313">
        <v>19331</v>
      </c>
      <c r="N3313">
        <v>317</v>
      </c>
      <c r="O3313" t="s">
        <v>29</v>
      </c>
      <c r="P3313" t="s">
        <v>30</v>
      </c>
      <c r="Q3313" t="s">
        <v>213</v>
      </c>
      <c r="R3313">
        <v>2500000</v>
      </c>
      <c r="S3313">
        <v>1993</v>
      </c>
      <c r="T3313">
        <v>4.3</v>
      </c>
      <c r="U3313">
        <v>1.5</v>
      </c>
      <c r="V3313">
        <v>13435068</v>
      </c>
      <c r="W3313" t="s">
        <v>21</v>
      </c>
    </row>
    <row r="3314" spans="1:23" x14ac:dyDescent="0.3">
      <c r="A3314" t="s">
        <v>451</v>
      </c>
      <c r="B3314">
        <v>114</v>
      </c>
      <c r="C3314">
        <v>100</v>
      </c>
      <c r="D3314">
        <v>11694528</v>
      </c>
      <c r="E3314" t="s">
        <v>48</v>
      </c>
      <c r="F3314" t="s">
        <v>790</v>
      </c>
      <c r="G3314" t="s">
        <v>59</v>
      </c>
      <c r="L3314" t="s">
        <v>4880</v>
      </c>
      <c r="M3314">
        <v>7721</v>
      </c>
      <c r="N3314">
        <v>72</v>
      </c>
      <c r="O3314" t="s">
        <v>29</v>
      </c>
      <c r="P3314" t="s">
        <v>30</v>
      </c>
      <c r="Q3314" t="s">
        <v>213</v>
      </c>
      <c r="R3314">
        <v>3000000</v>
      </c>
      <c r="S3314">
        <v>2005</v>
      </c>
      <c r="T3314">
        <v>7.2</v>
      </c>
      <c r="U3314">
        <v>1.7</v>
      </c>
      <c r="V3314">
        <v>8694528</v>
      </c>
      <c r="W3314" t="s">
        <v>21</v>
      </c>
    </row>
    <row r="3315" spans="1:23" x14ac:dyDescent="0.3">
      <c r="A3315" t="s">
        <v>4881</v>
      </c>
      <c r="B3315">
        <v>49</v>
      </c>
      <c r="C3315">
        <v>84</v>
      </c>
      <c r="D3315">
        <v>10017041</v>
      </c>
      <c r="E3315" t="s">
        <v>24</v>
      </c>
      <c r="F3315" t="s">
        <v>48</v>
      </c>
      <c r="G3315" t="s">
        <v>56</v>
      </c>
      <c r="L3315" t="s">
        <v>4882</v>
      </c>
      <c r="M3315">
        <v>8265</v>
      </c>
      <c r="N3315">
        <v>20</v>
      </c>
      <c r="O3315" t="s">
        <v>29</v>
      </c>
      <c r="P3315" t="s">
        <v>30</v>
      </c>
      <c r="Q3315" t="s">
        <v>213</v>
      </c>
      <c r="R3315">
        <v>3000000</v>
      </c>
      <c r="S3315">
        <v>2009</v>
      </c>
      <c r="T3315">
        <v>5.9</v>
      </c>
      <c r="U3315">
        <v>1.4</v>
      </c>
      <c r="V3315">
        <v>7017041</v>
      </c>
      <c r="W3315" t="s">
        <v>21</v>
      </c>
    </row>
    <row r="3316" spans="1:23" x14ac:dyDescent="0.3">
      <c r="A3316" t="s">
        <v>4883</v>
      </c>
      <c r="B3316">
        <v>37</v>
      </c>
      <c r="C3316">
        <v>99</v>
      </c>
      <c r="D3316">
        <v>7059537</v>
      </c>
      <c r="E3316" t="s">
        <v>48</v>
      </c>
      <c r="L3316" t="s">
        <v>4884</v>
      </c>
      <c r="M3316">
        <v>8279</v>
      </c>
      <c r="N3316">
        <v>101</v>
      </c>
      <c r="O3316" t="s">
        <v>29</v>
      </c>
      <c r="P3316" t="s">
        <v>30</v>
      </c>
      <c r="Q3316" t="s">
        <v>31</v>
      </c>
      <c r="R3316">
        <v>3000000</v>
      </c>
      <c r="S3316">
        <v>2006</v>
      </c>
      <c r="T3316">
        <v>3</v>
      </c>
      <c r="U3316">
        <v>1.6</v>
      </c>
      <c r="V3316">
        <v>4059537</v>
      </c>
      <c r="W3316" t="s">
        <v>21</v>
      </c>
    </row>
    <row r="3317" spans="1:23" x14ac:dyDescent="0.3">
      <c r="A3317" t="s">
        <v>2478</v>
      </c>
      <c r="B3317">
        <v>405</v>
      </c>
      <c r="C3317">
        <v>109</v>
      </c>
      <c r="D3317">
        <v>8114507</v>
      </c>
      <c r="E3317" t="s">
        <v>55</v>
      </c>
      <c r="F3317" t="s">
        <v>44</v>
      </c>
      <c r="L3317" t="s">
        <v>4885</v>
      </c>
      <c r="M3317">
        <v>95362</v>
      </c>
      <c r="N3317">
        <v>270</v>
      </c>
      <c r="O3317" t="s">
        <v>29</v>
      </c>
      <c r="P3317" t="s">
        <v>30</v>
      </c>
      <c r="Q3317" t="s">
        <v>213</v>
      </c>
      <c r="R3317">
        <v>3000000</v>
      </c>
      <c r="S3317">
        <v>2013</v>
      </c>
      <c r="T3317">
        <v>7.9</v>
      </c>
      <c r="U3317">
        <v>1.8</v>
      </c>
      <c r="V3317">
        <v>5114507</v>
      </c>
      <c r="W3317" t="s">
        <v>21</v>
      </c>
    </row>
    <row r="3318" spans="1:23" x14ac:dyDescent="0.3">
      <c r="A3318" t="s">
        <v>4886</v>
      </c>
      <c r="B3318">
        <v>29</v>
      </c>
      <c r="C3318">
        <v>95</v>
      </c>
      <c r="D3318">
        <v>7888703</v>
      </c>
      <c r="E3318" t="s">
        <v>48</v>
      </c>
      <c r="F3318" t="s">
        <v>26</v>
      </c>
      <c r="L3318" t="s">
        <v>4887</v>
      </c>
      <c r="M3318">
        <v>8465</v>
      </c>
      <c r="N3318">
        <v>65</v>
      </c>
      <c r="O3318" t="s">
        <v>29</v>
      </c>
      <c r="P3318" t="s">
        <v>30</v>
      </c>
      <c r="Q3318" t="s">
        <v>52</v>
      </c>
      <c r="R3318">
        <v>3000000</v>
      </c>
      <c r="S3318">
        <v>1987</v>
      </c>
      <c r="T3318">
        <v>3.2</v>
      </c>
      <c r="U3318">
        <v>1.6</v>
      </c>
      <c r="V3318">
        <v>4888703</v>
      </c>
      <c r="W3318" t="s">
        <v>21</v>
      </c>
    </row>
    <row r="3319" spans="1:23" x14ac:dyDescent="0.3">
      <c r="A3319" t="s">
        <v>4888</v>
      </c>
      <c r="B3319">
        <v>81</v>
      </c>
      <c r="C3319">
        <v>97</v>
      </c>
      <c r="D3319">
        <v>7282851</v>
      </c>
      <c r="E3319" t="s">
        <v>24</v>
      </c>
      <c r="F3319" t="s">
        <v>26</v>
      </c>
      <c r="G3319" t="s">
        <v>57</v>
      </c>
      <c r="H3319" t="s">
        <v>27</v>
      </c>
      <c r="I3319" t="s">
        <v>35</v>
      </c>
      <c r="L3319" t="s">
        <v>4889</v>
      </c>
      <c r="M3319">
        <v>9502</v>
      </c>
      <c r="N3319">
        <v>100</v>
      </c>
      <c r="O3319" t="s">
        <v>29</v>
      </c>
      <c r="P3319" t="s">
        <v>30</v>
      </c>
      <c r="Q3319" t="s">
        <v>213</v>
      </c>
      <c r="R3319">
        <v>3000000</v>
      </c>
      <c r="S3319">
        <v>1988</v>
      </c>
      <c r="T3319">
        <v>6.5</v>
      </c>
      <c r="U3319">
        <v>1.6</v>
      </c>
      <c r="V3319">
        <v>4282851</v>
      </c>
      <c r="W3319" t="s">
        <v>21</v>
      </c>
    </row>
    <row r="3320" spans="1:23" x14ac:dyDescent="0.3">
      <c r="A3320" t="s">
        <v>4890</v>
      </c>
      <c r="B3320">
        <v>75</v>
      </c>
      <c r="C3320">
        <v>90</v>
      </c>
      <c r="D3320">
        <v>5844929</v>
      </c>
      <c r="E3320" t="s">
        <v>48</v>
      </c>
      <c r="F3320" t="s">
        <v>55</v>
      </c>
      <c r="L3320" t="s">
        <v>4891</v>
      </c>
      <c r="M3320">
        <v>6000</v>
      </c>
      <c r="N3320">
        <v>109</v>
      </c>
      <c r="O3320" t="s">
        <v>29</v>
      </c>
      <c r="P3320" t="s">
        <v>30</v>
      </c>
      <c r="Q3320" t="s">
        <v>31</v>
      </c>
      <c r="R3320">
        <v>3000000</v>
      </c>
      <c r="S3320">
        <v>2002</v>
      </c>
      <c r="T3320">
        <v>7</v>
      </c>
      <c r="U3320">
        <v>1.5</v>
      </c>
      <c r="V3320">
        <v>2844929</v>
      </c>
      <c r="W3320" t="s">
        <v>21</v>
      </c>
    </row>
    <row r="3321" spans="1:23" x14ac:dyDescent="0.3">
      <c r="A3321" t="s">
        <v>4892</v>
      </c>
      <c r="B3321">
        <v>82</v>
      </c>
      <c r="C3321">
        <v>96</v>
      </c>
      <c r="D3321">
        <v>4170647</v>
      </c>
      <c r="E3321" t="s">
        <v>48</v>
      </c>
      <c r="F3321" t="s">
        <v>55</v>
      </c>
      <c r="L3321" t="s">
        <v>4893</v>
      </c>
      <c r="M3321">
        <v>14548</v>
      </c>
      <c r="N3321">
        <v>161</v>
      </c>
      <c r="O3321" t="s">
        <v>29</v>
      </c>
      <c r="P3321" t="s">
        <v>37</v>
      </c>
      <c r="Q3321" t="s">
        <v>213</v>
      </c>
      <c r="R3321">
        <v>1900000</v>
      </c>
      <c r="S3321">
        <v>1999</v>
      </c>
      <c r="T3321">
        <v>6.9</v>
      </c>
      <c r="U3321">
        <v>1.6</v>
      </c>
      <c r="V3321">
        <v>2270647</v>
      </c>
      <c r="W3321" t="s">
        <v>21</v>
      </c>
    </row>
    <row r="3322" spans="1:23" x14ac:dyDescent="0.3">
      <c r="A3322" t="s">
        <v>4894</v>
      </c>
      <c r="B3322">
        <v>48</v>
      </c>
      <c r="C3322">
        <v>82</v>
      </c>
      <c r="D3322">
        <v>4142507</v>
      </c>
      <c r="E3322" t="s">
        <v>48</v>
      </c>
      <c r="F3322" t="s">
        <v>44</v>
      </c>
      <c r="L3322" t="s">
        <v>4895</v>
      </c>
      <c r="M3322">
        <v>3665</v>
      </c>
      <c r="N3322">
        <v>81</v>
      </c>
      <c r="O3322" t="s">
        <v>29</v>
      </c>
      <c r="P3322" t="s">
        <v>30</v>
      </c>
      <c r="Q3322" t="s">
        <v>213</v>
      </c>
      <c r="R3322">
        <v>3000000</v>
      </c>
      <c r="S3322">
        <v>2000</v>
      </c>
      <c r="T3322">
        <v>4.4000000000000004</v>
      </c>
      <c r="U3322">
        <v>1.4</v>
      </c>
      <c r="V3322">
        <v>1142507</v>
      </c>
      <c r="W3322" t="s">
        <v>21</v>
      </c>
    </row>
    <row r="3323" spans="1:23" x14ac:dyDescent="0.3">
      <c r="A3323" t="s">
        <v>2781</v>
      </c>
      <c r="B3323">
        <v>33</v>
      </c>
      <c r="C3323">
        <v>109</v>
      </c>
      <c r="D3323">
        <v>4109095</v>
      </c>
      <c r="E3323" t="s">
        <v>56</v>
      </c>
      <c r="F3323" t="s">
        <v>55</v>
      </c>
      <c r="G3323" t="s">
        <v>54</v>
      </c>
      <c r="H3323" t="s">
        <v>44</v>
      </c>
      <c r="L3323" t="s">
        <v>4896</v>
      </c>
      <c r="M3323">
        <v>8239</v>
      </c>
      <c r="N3323">
        <v>92</v>
      </c>
      <c r="O3323" t="s">
        <v>29</v>
      </c>
      <c r="P3323" t="s">
        <v>30</v>
      </c>
      <c r="Q3323" t="s">
        <v>213</v>
      </c>
      <c r="R3323">
        <v>3000000</v>
      </c>
      <c r="S3323">
        <v>1996</v>
      </c>
      <c r="T3323">
        <v>6</v>
      </c>
      <c r="U3323">
        <v>1.8</v>
      </c>
      <c r="V3323">
        <v>1109095</v>
      </c>
      <c r="W3323" t="s">
        <v>21</v>
      </c>
    </row>
    <row r="3324" spans="1:23" x14ac:dyDescent="0.3">
      <c r="A3324" t="s">
        <v>4897</v>
      </c>
      <c r="B3324">
        <v>22</v>
      </c>
      <c r="C3324">
        <v>98</v>
      </c>
      <c r="D3324">
        <v>3902679</v>
      </c>
      <c r="E3324" t="s">
        <v>26</v>
      </c>
      <c r="F3324" t="s">
        <v>57</v>
      </c>
      <c r="L3324" t="s">
        <v>4898</v>
      </c>
      <c r="M3324">
        <v>3943</v>
      </c>
      <c r="N3324">
        <v>49</v>
      </c>
      <c r="O3324" t="s">
        <v>29</v>
      </c>
      <c r="P3324" t="s">
        <v>30</v>
      </c>
      <c r="Q3324" t="s">
        <v>213</v>
      </c>
      <c r="R3324">
        <v>3000000</v>
      </c>
      <c r="S3324">
        <v>1993</v>
      </c>
      <c r="T3324">
        <v>5.3</v>
      </c>
      <c r="U3324">
        <v>1.6</v>
      </c>
      <c r="V3324">
        <v>902679</v>
      </c>
      <c r="W3324" t="s">
        <v>21</v>
      </c>
    </row>
    <row r="3325" spans="1:23" x14ac:dyDescent="0.3">
      <c r="A3325" t="s">
        <v>4899</v>
      </c>
      <c r="B3325">
        <v>30</v>
      </c>
      <c r="C3325">
        <v>95</v>
      </c>
      <c r="D3325">
        <v>3559990</v>
      </c>
      <c r="E3325" t="s">
        <v>48</v>
      </c>
      <c r="F3325" t="s">
        <v>56</v>
      </c>
      <c r="L3325" t="s">
        <v>4900</v>
      </c>
      <c r="M3325">
        <v>8005</v>
      </c>
      <c r="N3325">
        <v>49</v>
      </c>
      <c r="O3325" t="s">
        <v>29</v>
      </c>
      <c r="P3325" t="s">
        <v>30</v>
      </c>
      <c r="Q3325" t="s">
        <v>213</v>
      </c>
      <c r="R3325">
        <v>3000000</v>
      </c>
      <c r="S3325">
        <v>1997</v>
      </c>
      <c r="T3325">
        <v>5.3</v>
      </c>
      <c r="U3325">
        <v>1.6</v>
      </c>
      <c r="V3325">
        <v>559990</v>
      </c>
      <c r="W3325" t="s">
        <v>21</v>
      </c>
    </row>
    <row r="3326" spans="1:23" x14ac:dyDescent="0.3">
      <c r="A3326" t="s">
        <v>4901</v>
      </c>
      <c r="B3326">
        <v>79</v>
      </c>
      <c r="C3326">
        <v>104</v>
      </c>
      <c r="D3326">
        <v>3287435</v>
      </c>
      <c r="E3326" t="s">
        <v>55</v>
      </c>
      <c r="L3326" t="s">
        <v>4902</v>
      </c>
      <c r="M3326">
        <v>8603</v>
      </c>
      <c r="N3326">
        <v>115</v>
      </c>
      <c r="O3326" t="s">
        <v>29</v>
      </c>
      <c r="P3326" t="s">
        <v>30</v>
      </c>
      <c r="Q3326" t="s">
        <v>213</v>
      </c>
      <c r="R3326">
        <v>4500000</v>
      </c>
      <c r="S3326">
        <v>2001</v>
      </c>
      <c r="T3326">
        <v>7.1</v>
      </c>
      <c r="U3326">
        <v>1.7</v>
      </c>
      <c r="V3326">
        <v>-1212565</v>
      </c>
      <c r="W3326" t="s">
        <v>38</v>
      </c>
    </row>
    <row r="3327" spans="1:23" x14ac:dyDescent="0.3">
      <c r="A3327" t="s">
        <v>4903</v>
      </c>
      <c r="B3327">
        <v>49</v>
      </c>
      <c r="C3327">
        <v>87</v>
      </c>
      <c r="D3327">
        <v>3071947</v>
      </c>
      <c r="E3327" t="s">
        <v>48</v>
      </c>
      <c r="F3327" t="s">
        <v>56</v>
      </c>
      <c r="G3327" t="s">
        <v>35</v>
      </c>
      <c r="L3327" t="s">
        <v>4904</v>
      </c>
      <c r="M3327">
        <v>18711</v>
      </c>
      <c r="N3327">
        <v>183</v>
      </c>
      <c r="O3327" t="s">
        <v>29</v>
      </c>
      <c r="P3327" t="s">
        <v>30</v>
      </c>
      <c r="Q3327" t="s">
        <v>213</v>
      </c>
      <c r="R3327">
        <v>3500000</v>
      </c>
      <c r="S3327">
        <v>1999</v>
      </c>
      <c r="T3327">
        <v>5.4</v>
      </c>
      <c r="U3327">
        <v>1.4</v>
      </c>
      <c r="V3327">
        <v>-428053</v>
      </c>
      <c r="W3327" t="s">
        <v>38</v>
      </c>
    </row>
    <row r="3328" spans="1:23" x14ac:dyDescent="0.3">
      <c r="A3328" t="s">
        <v>4905</v>
      </c>
      <c r="B3328">
        <v>42</v>
      </c>
      <c r="C3328">
        <v>108</v>
      </c>
      <c r="D3328">
        <v>2961991</v>
      </c>
      <c r="E3328" t="s">
        <v>242</v>
      </c>
      <c r="F3328" t="s">
        <v>55</v>
      </c>
      <c r="L3328" t="s">
        <v>4906</v>
      </c>
      <c r="M3328">
        <v>15885</v>
      </c>
      <c r="N3328">
        <v>78</v>
      </c>
      <c r="O3328" t="s">
        <v>29</v>
      </c>
      <c r="P3328" t="s">
        <v>30</v>
      </c>
      <c r="Q3328" t="s">
        <v>213</v>
      </c>
      <c r="R3328">
        <v>3300000</v>
      </c>
      <c r="S3328">
        <v>1996</v>
      </c>
      <c r="T3328">
        <v>6.9</v>
      </c>
      <c r="U3328">
        <v>1.8</v>
      </c>
      <c r="V3328">
        <v>-338009</v>
      </c>
      <c r="W3328" t="s">
        <v>38</v>
      </c>
    </row>
    <row r="3329" spans="1:23" x14ac:dyDescent="0.3">
      <c r="A3329" t="s">
        <v>256</v>
      </c>
      <c r="B3329">
        <v>152</v>
      </c>
      <c r="C3329">
        <v>94</v>
      </c>
      <c r="D3329">
        <v>2912363</v>
      </c>
      <c r="E3329" t="s">
        <v>56</v>
      </c>
      <c r="F3329" t="s">
        <v>55</v>
      </c>
      <c r="L3329" t="s">
        <v>4907</v>
      </c>
      <c r="M3329">
        <v>25063</v>
      </c>
      <c r="N3329">
        <v>177</v>
      </c>
      <c r="O3329" t="s">
        <v>4908</v>
      </c>
      <c r="P3329" t="s">
        <v>37</v>
      </c>
      <c r="Q3329" t="s">
        <v>213</v>
      </c>
      <c r="R3329">
        <v>3000000</v>
      </c>
      <c r="S3329">
        <v>2005</v>
      </c>
      <c r="T3329">
        <v>7.3</v>
      </c>
      <c r="U3329">
        <v>1.6</v>
      </c>
      <c r="V3329">
        <v>-87637</v>
      </c>
      <c r="W3329" t="s">
        <v>38</v>
      </c>
    </row>
    <row r="3330" spans="1:23" x14ac:dyDescent="0.3">
      <c r="A3330" t="s">
        <v>2732</v>
      </c>
      <c r="B3330">
        <v>23</v>
      </c>
      <c r="C3330">
        <v>89</v>
      </c>
      <c r="D3330">
        <v>2223990</v>
      </c>
      <c r="E3330" t="s">
        <v>48</v>
      </c>
      <c r="F3330" t="s">
        <v>790</v>
      </c>
      <c r="L3330" t="s">
        <v>4909</v>
      </c>
      <c r="M3330">
        <v>761</v>
      </c>
      <c r="N3330">
        <v>14</v>
      </c>
      <c r="O3330" t="s">
        <v>29</v>
      </c>
      <c r="P3330" t="s">
        <v>30</v>
      </c>
      <c r="Q3330" t="s">
        <v>213</v>
      </c>
      <c r="R3330">
        <v>3000000</v>
      </c>
      <c r="S3330">
        <v>2003</v>
      </c>
      <c r="T3330">
        <v>6.6</v>
      </c>
      <c r="U3330">
        <v>1.5</v>
      </c>
      <c r="V3330">
        <v>-776010</v>
      </c>
      <c r="W3330" t="s">
        <v>38</v>
      </c>
    </row>
    <row r="3331" spans="1:23" x14ac:dyDescent="0.3">
      <c r="A3331" t="s">
        <v>1935</v>
      </c>
      <c r="B3331">
        <v>254</v>
      </c>
      <c r="C3331">
        <v>102</v>
      </c>
      <c r="D3331">
        <v>1821983</v>
      </c>
      <c r="E3331" t="s">
        <v>48</v>
      </c>
      <c r="F3331" t="s">
        <v>55</v>
      </c>
      <c r="G3331" t="s">
        <v>57</v>
      </c>
      <c r="L3331" t="s">
        <v>4910</v>
      </c>
      <c r="M3331">
        <v>31089</v>
      </c>
      <c r="N3331">
        <v>261</v>
      </c>
      <c r="O3331" t="s">
        <v>29</v>
      </c>
      <c r="P3331" t="s">
        <v>30</v>
      </c>
      <c r="Q3331" t="s">
        <v>213</v>
      </c>
      <c r="R3331">
        <v>3000000</v>
      </c>
      <c r="S3331">
        <v>2014</v>
      </c>
      <c r="T3331">
        <v>5.4</v>
      </c>
      <c r="U3331">
        <v>1.7</v>
      </c>
      <c r="V3331">
        <v>-1178017</v>
      </c>
      <c r="W3331" t="s">
        <v>38</v>
      </c>
    </row>
    <row r="3332" spans="1:23" x14ac:dyDescent="0.3">
      <c r="A3332" t="s">
        <v>3865</v>
      </c>
      <c r="B3332">
        <v>305</v>
      </c>
      <c r="C3332">
        <v>120</v>
      </c>
      <c r="D3332">
        <v>2181290</v>
      </c>
      <c r="E3332" t="s">
        <v>55</v>
      </c>
      <c r="F3332" t="s">
        <v>60</v>
      </c>
      <c r="G3332" t="s">
        <v>35</v>
      </c>
      <c r="L3332" t="s">
        <v>4911</v>
      </c>
      <c r="M3332">
        <v>356181</v>
      </c>
      <c r="N3332">
        <v>809</v>
      </c>
      <c r="O3332" t="s">
        <v>3770</v>
      </c>
      <c r="P3332" t="s">
        <v>1877</v>
      </c>
      <c r="Q3332" t="s">
        <v>213</v>
      </c>
      <c r="R3332">
        <v>3000000</v>
      </c>
      <c r="S3332">
        <v>2003</v>
      </c>
      <c r="T3332">
        <v>8.4</v>
      </c>
      <c r="U3332">
        <v>2</v>
      </c>
      <c r="V3332">
        <v>-818710</v>
      </c>
      <c r="W3332" t="s">
        <v>38</v>
      </c>
    </row>
    <row r="3333" spans="1:23" x14ac:dyDescent="0.3">
      <c r="A3333" t="s">
        <v>4912</v>
      </c>
      <c r="B3333">
        <v>19</v>
      </c>
      <c r="C3333">
        <v>110</v>
      </c>
      <c r="D3333">
        <v>2848578</v>
      </c>
      <c r="E3333" t="s">
        <v>55</v>
      </c>
      <c r="F3333" t="s">
        <v>49</v>
      </c>
      <c r="L3333" t="s">
        <v>4913</v>
      </c>
      <c r="M3333">
        <v>3942</v>
      </c>
      <c r="N3333">
        <v>65</v>
      </c>
      <c r="O3333" t="s">
        <v>29</v>
      </c>
      <c r="P3333" t="s">
        <v>30</v>
      </c>
      <c r="Q3333" t="s">
        <v>52</v>
      </c>
      <c r="R3333">
        <v>3500000</v>
      </c>
      <c r="S3333">
        <v>2010</v>
      </c>
      <c r="T3333">
        <v>6.3</v>
      </c>
      <c r="U3333">
        <v>1.8</v>
      </c>
      <c r="V3333">
        <v>-651422</v>
      </c>
      <c r="W3333" t="s">
        <v>38</v>
      </c>
    </row>
    <row r="3334" spans="1:23" x14ac:dyDescent="0.3">
      <c r="A3334" t="s">
        <v>4914</v>
      </c>
      <c r="B3334">
        <v>272</v>
      </c>
      <c r="C3334">
        <v>86</v>
      </c>
      <c r="D3334">
        <v>703002</v>
      </c>
      <c r="E3334" t="s">
        <v>24</v>
      </c>
      <c r="F3334" t="s">
        <v>48</v>
      </c>
      <c r="G3334" t="s">
        <v>35</v>
      </c>
      <c r="L3334" t="s">
        <v>4915</v>
      </c>
      <c r="M3334">
        <v>37495</v>
      </c>
      <c r="N3334">
        <v>230</v>
      </c>
      <c r="O3334" t="s">
        <v>29</v>
      </c>
      <c r="P3334" t="s">
        <v>115</v>
      </c>
      <c r="Q3334" t="s">
        <v>2708</v>
      </c>
      <c r="R3334">
        <v>3000000</v>
      </c>
      <c r="S3334">
        <v>2011</v>
      </c>
      <c r="T3334">
        <v>6.1</v>
      </c>
      <c r="U3334">
        <v>1.4</v>
      </c>
      <c r="V3334">
        <v>-2296998</v>
      </c>
      <c r="W3334" t="s">
        <v>38</v>
      </c>
    </row>
    <row r="3335" spans="1:23" x14ac:dyDescent="0.3">
      <c r="A3335" t="s">
        <v>4916</v>
      </c>
      <c r="B3335">
        <v>156</v>
      </c>
      <c r="C3335">
        <v>87</v>
      </c>
      <c r="D3335">
        <v>418268</v>
      </c>
      <c r="E3335" t="s">
        <v>48</v>
      </c>
      <c r="F3335" t="s">
        <v>44</v>
      </c>
      <c r="L3335" t="s">
        <v>4917</v>
      </c>
      <c r="M3335">
        <v>37156</v>
      </c>
      <c r="N3335">
        <v>129</v>
      </c>
      <c r="O3335" t="s">
        <v>29</v>
      </c>
      <c r="P3335" t="s">
        <v>30</v>
      </c>
      <c r="Q3335" t="s">
        <v>213</v>
      </c>
      <c r="R3335">
        <v>3000000</v>
      </c>
      <c r="S3335">
        <v>2012</v>
      </c>
      <c r="T3335">
        <v>5.3</v>
      </c>
      <c r="U3335">
        <v>1.4</v>
      </c>
      <c r="V3335">
        <v>-2581732</v>
      </c>
      <c r="W3335" t="s">
        <v>38</v>
      </c>
    </row>
    <row r="3336" spans="1:23" x14ac:dyDescent="0.3">
      <c r="A3336" t="s">
        <v>4918</v>
      </c>
      <c r="B3336">
        <v>82</v>
      </c>
      <c r="C3336">
        <v>93</v>
      </c>
      <c r="D3336">
        <v>200803</v>
      </c>
      <c r="E3336" t="s">
        <v>48</v>
      </c>
      <c r="L3336" t="s">
        <v>4919</v>
      </c>
      <c r="M3336">
        <v>7988</v>
      </c>
      <c r="N3336">
        <v>71</v>
      </c>
      <c r="O3336" t="s">
        <v>29</v>
      </c>
      <c r="P3336" t="s">
        <v>30</v>
      </c>
      <c r="Q3336" t="s">
        <v>213</v>
      </c>
      <c r="R3336">
        <v>3000000</v>
      </c>
      <c r="S3336">
        <v>2012</v>
      </c>
      <c r="T3336">
        <v>5.3</v>
      </c>
      <c r="U3336">
        <v>1.6</v>
      </c>
      <c r="V3336">
        <v>-2799197</v>
      </c>
      <c r="W3336" t="s">
        <v>38</v>
      </c>
    </row>
    <row r="3337" spans="1:23" x14ac:dyDescent="0.3">
      <c r="A3337" t="s">
        <v>3877</v>
      </c>
      <c r="B3337">
        <v>40</v>
      </c>
      <c r="C3337">
        <v>98</v>
      </c>
      <c r="D3337">
        <v>95016</v>
      </c>
      <c r="E3337" t="s">
        <v>48</v>
      </c>
      <c r="F3337" t="s">
        <v>55</v>
      </c>
      <c r="G3337" t="s">
        <v>44</v>
      </c>
      <c r="H3337" t="s">
        <v>61</v>
      </c>
      <c r="L3337" t="s">
        <v>4920</v>
      </c>
      <c r="M3337">
        <v>11074</v>
      </c>
      <c r="N3337">
        <v>56</v>
      </c>
      <c r="O3337" t="s">
        <v>3104</v>
      </c>
      <c r="P3337" t="s">
        <v>244</v>
      </c>
      <c r="Q3337" t="s">
        <v>213</v>
      </c>
      <c r="R3337">
        <v>2700000</v>
      </c>
      <c r="S3337">
        <v>2004</v>
      </c>
      <c r="T3337">
        <v>7.4</v>
      </c>
      <c r="U3337">
        <v>1.6</v>
      </c>
      <c r="V3337">
        <v>-2604984</v>
      </c>
      <c r="W3337" t="s">
        <v>38</v>
      </c>
    </row>
    <row r="3338" spans="1:23" x14ac:dyDescent="0.3">
      <c r="A3338" t="s">
        <v>4921</v>
      </c>
      <c r="B3338">
        <v>63</v>
      </c>
      <c r="C3338">
        <v>88</v>
      </c>
      <c r="D3338">
        <v>143000</v>
      </c>
      <c r="E3338" t="s">
        <v>57</v>
      </c>
      <c r="F3338" t="s">
        <v>35</v>
      </c>
      <c r="L3338" t="s">
        <v>4922</v>
      </c>
      <c r="M3338">
        <v>4122</v>
      </c>
      <c r="N3338">
        <v>48</v>
      </c>
      <c r="O3338" t="s">
        <v>29</v>
      </c>
      <c r="P3338" t="s">
        <v>30</v>
      </c>
      <c r="Q3338" t="s">
        <v>213</v>
      </c>
      <c r="R3338">
        <v>5000000</v>
      </c>
      <c r="S3338">
        <v>2009</v>
      </c>
      <c r="T3338">
        <v>4.0999999999999996</v>
      </c>
      <c r="U3338">
        <v>1.5</v>
      </c>
      <c r="V3338">
        <v>-4857000</v>
      </c>
      <c r="W3338" t="s">
        <v>38</v>
      </c>
    </row>
    <row r="3339" spans="1:23" x14ac:dyDescent="0.3">
      <c r="A3339" t="s">
        <v>4923</v>
      </c>
      <c r="B3339">
        <v>20</v>
      </c>
      <c r="C3339">
        <v>97</v>
      </c>
      <c r="D3339">
        <v>39852</v>
      </c>
      <c r="E3339" t="s">
        <v>48</v>
      </c>
      <c r="F3339" t="s">
        <v>55</v>
      </c>
      <c r="L3339" t="s">
        <v>4924</v>
      </c>
      <c r="M3339">
        <v>1238</v>
      </c>
      <c r="N3339">
        <v>25</v>
      </c>
      <c r="O3339" t="s">
        <v>29</v>
      </c>
      <c r="P3339" t="s">
        <v>30</v>
      </c>
      <c r="Q3339" t="s">
        <v>213</v>
      </c>
      <c r="R3339">
        <v>3000000</v>
      </c>
      <c r="S3339">
        <v>1999</v>
      </c>
      <c r="T3339">
        <v>6.7</v>
      </c>
      <c r="U3339">
        <v>1.6</v>
      </c>
      <c r="V3339">
        <v>-2960148</v>
      </c>
      <c r="W3339" t="s">
        <v>38</v>
      </c>
    </row>
    <row r="3340" spans="1:23" x14ac:dyDescent="0.3">
      <c r="A3340" t="s">
        <v>3243</v>
      </c>
      <c r="B3340">
        <v>174</v>
      </c>
      <c r="C3340">
        <v>122</v>
      </c>
      <c r="D3340">
        <v>22000</v>
      </c>
      <c r="E3340" t="s">
        <v>55</v>
      </c>
      <c r="F3340" t="s">
        <v>27</v>
      </c>
      <c r="G3340" t="s">
        <v>35</v>
      </c>
      <c r="L3340" t="s">
        <v>4925</v>
      </c>
      <c r="M3340">
        <v>30511</v>
      </c>
      <c r="N3340">
        <v>226</v>
      </c>
      <c r="O3340" t="s">
        <v>29</v>
      </c>
      <c r="P3340" t="s">
        <v>244</v>
      </c>
      <c r="Q3340" t="s">
        <v>213</v>
      </c>
      <c r="R3340">
        <v>3000000</v>
      </c>
      <c r="S3340">
        <v>2011</v>
      </c>
      <c r="T3340">
        <v>5.8</v>
      </c>
      <c r="U3340">
        <v>2</v>
      </c>
      <c r="V3340">
        <v>-2978000</v>
      </c>
      <c r="W3340" t="s">
        <v>38</v>
      </c>
    </row>
    <row r="3341" spans="1:23" x14ac:dyDescent="0.3">
      <c r="A3341" t="s">
        <v>1192</v>
      </c>
      <c r="B3341">
        <v>71</v>
      </c>
      <c r="C3341">
        <v>113</v>
      </c>
      <c r="D3341">
        <v>5595428</v>
      </c>
      <c r="E3341" t="s">
        <v>55</v>
      </c>
      <c r="L3341" t="s">
        <v>4926</v>
      </c>
      <c r="M3341">
        <v>28951</v>
      </c>
      <c r="N3341">
        <v>257</v>
      </c>
      <c r="O3341" t="s">
        <v>4421</v>
      </c>
      <c r="P3341" t="s">
        <v>3520</v>
      </c>
      <c r="Q3341" t="s">
        <v>213</v>
      </c>
      <c r="R3341">
        <v>2900000</v>
      </c>
      <c r="S3341">
        <v>1998</v>
      </c>
      <c r="T3341">
        <v>8</v>
      </c>
      <c r="U3341">
        <v>1.9</v>
      </c>
      <c r="V3341">
        <v>2695428</v>
      </c>
      <c r="W3341" t="s">
        <v>21</v>
      </c>
    </row>
    <row r="3342" spans="1:23" x14ac:dyDescent="0.3">
      <c r="A3342" t="s">
        <v>4927</v>
      </c>
      <c r="B3342">
        <v>35</v>
      </c>
      <c r="C3342">
        <v>105</v>
      </c>
      <c r="D3342">
        <v>3123749</v>
      </c>
      <c r="E3342" t="s">
        <v>48</v>
      </c>
      <c r="F3342" t="s">
        <v>44</v>
      </c>
      <c r="L3342" t="s">
        <v>4928</v>
      </c>
      <c r="M3342">
        <v>746</v>
      </c>
      <c r="N3342">
        <v>27</v>
      </c>
      <c r="O3342" t="s">
        <v>29</v>
      </c>
      <c r="P3342" t="s">
        <v>30</v>
      </c>
      <c r="Q3342" t="s">
        <v>213</v>
      </c>
      <c r="R3342">
        <v>1500000</v>
      </c>
      <c r="S3342">
        <v>2005</v>
      </c>
      <c r="T3342">
        <v>6.5</v>
      </c>
      <c r="U3342">
        <v>1.8</v>
      </c>
      <c r="V3342">
        <v>1623749</v>
      </c>
      <c r="W3342" t="s">
        <v>21</v>
      </c>
    </row>
    <row r="3343" spans="1:23" x14ac:dyDescent="0.3">
      <c r="A3343" t="s">
        <v>2030</v>
      </c>
      <c r="B3343">
        <v>251</v>
      </c>
      <c r="C3343">
        <v>89</v>
      </c>
      <c r="D3343">
        <v>3645438</v>
      </c>
      <c r="E3343" t="s">
        <v>57</v>
      </c>
      <c r="L3343" t="s">
        <v>4929</v>
      </c>
      <c r="M3343">
        <v>55040</v>
      </c>
      <c r="N3343">
        <v>539</v>
      </c>
      <c r="O3343" t="s">
        <v>792</v>
      </c>
      <c r="P3343" t="s">
        <v>545</v>
      </c>
      <c r="Q3343" t="s">
        <v>3646</v>
      </c>
      <c r="R3343">
        <v>2200000</v>
      </c>
      <c r="S3343">
        <v>2003</v>
      </c>
      <c r="T3343">
        <v>6.8</v>
      </c>
      <c r="U3343">
        <v>1.5</v>
      </c>
      <c r="V3343">
        <v>1445438</v>
      </c>
      <c r="W3343" t="s">
        <v>21</v>
      </c>
    </row>
    <row r="3344" spans="1:23" x14ac:dyDescent="0.3">
      <c r="A3344" t="s">
        <v>3523</v>
      </c>
      <c r="B3344">
        <v>159</v>
      </c>
      <c r="C3344">
        <v>116</v>
      </c>
      <c r="D3344">
        <v>22201636</v>
      </c>
      <c r="E3344" t="s">
        <v>56</v>
      </c>
      <c r="F3344" t="s">
        <v>55</v>
      </c>
      <c r="G3344" t="s">
        <v>59</v>
      </c>
      <c r="L3344" t="s">
        <v>4930</v>
      </c>
      <c r="M3344">
        <v>33567</v>
      </c>
      <c r="N3344">
        <v>206</v>
      </c>
      <c r="O3344" t="s">
        <v>29</v>
      </c>
      <c r="P3344" t="s">
        <v>30</v>
      </c>
      <c r="Q3344" t="s">
        <v>213</v>
      </c>
      <c r="R3344">
        <v>8000000</v>
      </c>
      <c r="S3344">
        <v>2005</v>
      </c>
      <c r="T3344">
        <v>7.4</v>
      </c>
      <c r="U3344">
        <v>1.9</v>
      </c>
      <c r="V3344">
        <v>14201636</v>
      </c>
      <c r="W3344" t="s">
        <v>21</v>
      </c>
    </row>
    <row r="3345" spans="1:23" x14ac:dyDescent="0.3">
      <c r="A3345" t="s">
        <v>4931</v>
      </c>
      <c r="B3345">
        <v>181</v>
      </c>
      <c r="C3345">
        <v>120</v>
      </c>
      <c r="D3345">
        <v>25000000</v>
      </c>
      <c r="E3345" t="s">
        <v>48</v>
      </c>
      <c r="F3345" t="s">
        <v>59</v>
      </c>
      <c r="G3345" t="s">
        <v>44</v>
      </c>
      <c r="L3345" t="s">
        <v>4932</v>
      </c>
      <c r="M3345">
        <v>175196</v>
      </c>
      <c r="N3345">
        <v>350</v>
      </c>
      <c r="O3345" t="s">
        <v>29</v>
      </c>
      <c r="P3345" t="s">
        <v>30</v>
      </c>
      <c r="Q3345" t="s">
        <v>2708</v>
      </c>
      <c r="R3345">
        <v>2883848</v>
      </c>
      <c r="S3345">
        <v>1959</v>
      </c>
      <c r="T3345">
        <v>8.3000000000000007</v>
      </c>
      <c r="U3345">
        <v>2</v>
      </c>
      <c r="V3345">
        <v>22116152</v>
      </c>
      <c r="W3345" t="s">
        <v>21</v>
      </c>
    </row>
    <row r="3346" spans="1:23" x14ac:dyDescent="0.3">
      <c r="A3346" t="s">
        <v>4933</v>
      </c>
      <c r="B3346">
        <v>110</v>
      </c>
      <c r="C3346">
        <v>88</v>
      </c>
      <c r="D3346">
        <v>19170001</v>
      </c>
      <c r="E3346" t="s">
        <v>57</v>
      </c>
      <c r="L3346" t="s">
        <v>4934</v>
      </c>
      <c r="M3346">
        <v>21359</v>
      </c>
      <c r="N3346">
        <v>270</v>
      </c>
      <c r="O3346" t="s">
        <v>29</v>
      </c>
      <c r="P3346" t="s">
        <v>30</v>
      </c>
      <c r="Q3346" t="s">
        <v>213</v>
      </c>
      <c r="R3346">
        <v>2800000</v>
      </c>
      <c r="S3346">
        <v>1988</v>
      </c>
      <c r="T3346">
        <v>5.3</v>
      </c>
      <c r="U3346">
        <v>1.5</v>
      </c>
      <c r="V3346">
        <v>16370001</v>
      </c>
      <c r="W3346" t="s">
        <v>21</v>
      </c>
    </row>
    <row r="3347" spans="1:23" x14ac:dyDescent="0.3">
      <c r="A3347" t="s">
        <v>4795</v>
      </c>
      <c r="B3347">
        <v>213</v>
      </c>
      <c r="C3347">
        <v>102</v>
      </c>
      <c r="D3347">
        <v>22202612</v>
      </c>
      <c r="E3347" t="s">
        <v>25</v>
      </c>
      <c r="F3347" t="s">
        <v>49</v>
      </c>
      <c r="G3347" t="s">
        <v>26</v>
      </c>
      <c r="H3347" t="s">
        <v>50</v>
      </c>
      <c r="L3347" t="s">
        <v>4935</v>
      </c>
      <c r="M3347">
        <v>291875</v>
      </c>
      <c r="N3347">
        <v>533</v>
      </c>
      <c r="O3347" t="s">
        <v>29</v>
      </c>
      <c r="P3347" t="s">
        <v>30</v>
      </c>
      <c r="Q3347" t="s">
        <v>4803</v>
      </c>
      <c r="R3347">
        <v>2800000</v>
      </c>
      <c r="S3347">
        <v>1939</v>
      </c>
      <c r="T3347">
        <v>8.1</v>
      </c>
      <c r="U3347">
        <v>1.7</v>
      </c>
      <c r="V3347">
        <v>19402612</v>
      </c>
      <c r="W3347" t="s">
        <v>21</v>
      </c>
    </row>
    <row r="3348" spans="1:23" x14ac:dyDescent="0.3">
      <c r="A3348" t="s">
        <v>2783</v>
      </c>
      <c r="B3348">
        <v>129</v>
      </c>
      <c r="C3348">
        <v>106</v>
      </c>
      <c r="D3348">
        <v>86300000</v>
      </c>
      <c r="E3348" t="s">
        <v>48</v>
      </c>
      <c r="L3348" t="s">
        <v>4936</v>
      </c>
      <c r="M3348">
        <v>112671</v>
      </c>
      <c r="N3348">
        <v>315</v>
      </c>
      <c r="O3348" t="s">
        <v>29</v>
      </c>
      <c r="P3348" t="s">
        <v>30</v>
      </c>
      <c r="Q3348" t="s">
        <v>52</v>
      </c>
      <c r="R3348">
        <v>2800000</v>
      </c>
      <c r="S3348">
        <v>1974</v>
      </c>
      <c r="T3348">
        <v>8</v>
      </c>
      <c r="U3348">
        <v>1.8</v>
      </c>
      <c r="V3348">
        <v>83500000</v>
      </c>
      <c r="W3348" t="s">
        <v>21</v>
      </c>
    </row>
    <row r="3349" spans="1:23" x14ac:dyDescent="0.3">
      <c r="A3349" t="s">
        <v>3138</v>
      </c>
      <c r="B3349">
        <v>280</v>
      </c>
      <c r="C3349">
        <v>95</v>
      </c>
      <c r="D3349">
        <v>952620</v>
      </c>
      <c r="E3349" t="s">
        <v>57</v>
      </c>
      <c r="L3349" t="s">
        <v>4937</v>
      </c>
      <c r="M3349">
        <v>40800</v>
      </c>
      <c r="N3349">
        <v>332</v>
      </c>
      <c r="O3349" t="s">
        <v>29</v>
      </c>
      <c r="P3349" t="s">
        <v>30</v>
      </c>
      <c r="Q3349" t="s">
        <v>213</v>
      </c>
      <c r="R3349">
        <v>2000000</v>
      </c>
      <c r="S3349">
        <v>2007</v>
      </c>
      <c r="T3349">
        <v>5.7</v>
      </c>
      <c r="U3349">
        <v>1.6</v>
      </c>
      <c r="V3349">
        <v>-1047380</v>
      </c>
      <c r="W3349" t="s">
        <v>38</v>
      </c>
    </row>
    <row r="3350" spans="1:23" x14ac:dyDescent="0.3">
      <c r="A3350" t="s">
        <v>4938</v>
      </c>
      <c r="B3350">
        <v>61</v>
      </c>
      <c r="C3350">
        <v>113</v>
      </c>
      <c r="D3350">
        <v>9054736</v>
      </c>
      <c r="E3350" t="s">
        <v>55</v>
      </c>
      <c r="L3350" t="s">
        <v>4939</v>
      </c>
      <c r="M3350">
        <v>5744</v>
      </c>
      <c r="N3350">
        <v>57</v>
      </c>
      <c r="O3350" t="s">
        <v>29</v>
      </c>
      <c r="P3350" t="s">
        <v>30</v>
      </c>
      <c r="Q3350" t="s">
        <v>213</v>
      </c>
      <c r="R3350">
        <v>2700000</v>
      </c>
      <c r="S3350">
        <v>1997</v>
      </c>
      <c r="T3350">
        <v>7.1</v>
      </c>
      <c r="U3350">
        <v>1.9</v>
      </c>
      <c r="V3350">
        <v>6354736</v>
      </c>
      <c r="W3350" t="s">
        <v>21</v>
      </c>
    </row>
    <row r="3351" spans="1:23" x14ac:dyDescent="0.3">
      <c r="A3351" t="s">
        <v>2783</v>
      </c>
      <c r="B3351">
        <v>121</v>
      </c>
      <c r="C3351">
        <v>93</v>
      </c>
      <c r="D3351">
        <v>119500000</v>
      </c>
      <c r="E3351" t="s">
        <v>48</v>
      </c>
      <c r="F3351" t="s">
        <v>53</v>
      </c>
      <c r="L3351" t="s">
        <v>4940</v>
      </c>
      <c r="M3351">
        <v>95294</v>
      </c>
      <c r="N3351">
        <v>363</v>
      </c>
      <c r="O3351" t="s">
        <v>29</v>
      </c>
      <c r="P3351" t="s">
        <v>30</v>
      </c>
      <c r="Q3351" t="s">
        <v>213</v>
      </c>
      <c r="R3351">
        <v>2600000</v>
      </c>
      <c r="S3351">
        <v>1974</v>
      </c>
      <c r="T3351">
        <v>7.8</v>
      </c>
      <c r="U3351">
        <v>1.6</v>
      </c>
      <c r="V3351">
        <v>116900000</v>
      </c>
      <c r="W3351" t="s">
        <v>21</v>
      </c>
    </row>
    <row r="3352" spans="1:23" x14ac:dyDescent="0.3">
      <c r="A3352" t="s">
        <v>4941</v>
      </c>
      <c r="B3352">
        <v>166</v>
      </c>
      <c r="C3352">
        <v>97</v>
      </c>
      <c r="D3352">
        <v>32600000</v>
      </c>
      <c r="E3352" t="s">
        <v>57</v>
      </c>
      <c r="F3352" t="s">
        <v>35</v>
      </c>
      <c r="L3352" t="s">
        <v>4942</v>
      </c>
      <c r="M3352">
        <v>29488</v>
      </c>
      <c r="N3352">
        <v>326</v>
      </c>
      <c r="O3352" t="s">
        <v>29</v>
      </c>
      <c r="P3352" t="s">
        <v>30</v>
      </c>
      <c r="Q3352" t="s">
        <v>213</v>
      </c>
      <c r="R3352">
        <v>1800000</v>
      </c>
      <c r="S3352">
        <v>1984</v>
      </c>
      <c r="T3352">
        <v>5.9</v>
      </c>
      <c r="U3352">
        <v>1.6</v>
      </c>
      <c r="V3352">
        <v>30800000</v>
      </c>
      <c r="W3352" t="s">
        <v>21</v>
      </c>
    </row>
    <row r="3353" spans="1:23" x14ac:dyDescent="0.3">
      <c r="A3353" t="s">
        <v>3368</v>
      </c>
      <c r="B3353">
        <v>29</v>
      </c>
      <c r="C3353">
        <v>140</v>
      </c>
      <c r="D3353">
        <v>3130592</v>
      </c>
      <c r="E3353" t="s">
        <v>55</v>
      </c>
      <c r="F3353" t="s">
        <v>44</v>
      </c>
      <c r="L3353" t="s">
        <v>4943</v>
      </c>
      <c r="M3353">
        <v>10755</v>
      </c>
      <c r="N3353">
        <v>69</v>
      </c>
      <c r="O3353" t="s">
        <v>29</v>
      </c>
      <c r="P3353" t="s">
        <v>37</v>
      </c>
      <c r="Q3353" t="s">
        <v>213</v>
      </c>
      <c r="R3353">
        <v>2600000</v>
      </c>
      <c r="S3353">
        <v>1987</v>
      </c>
      <c r="T3353">
        <v>7.8</v>
      </c>
      <c r="U3353">
        <v>2.2999999999999998</v>
      </c>
      <c r="V3353">
        <v>530592</v>
      </c>
      <c r="W3353" t="s">
        <v>21</v>
      </c>
    </row>
    <row r="3354" spans="1:23" x14ac:dyDescent="0.3">
      <c r="A3354" t="s">
        <v>4944</v>
      </c>
      <c r="B3354">
        <v>173</v>
      </c>
      <c r="C3354">
        <v>66</v>
      </c>
      <c r="D3354">
        <v>38108</v>
      </c>
      <c r="E3354" t="s">
        <v>57</v>
      </c>
      <c r="F3354" t="s">
        <v>60</v>
      </c>
      <c r="G3354" t="s">
        <v>27</v>
      </c>
      <c r="H3354" t="s">
        <v>35</v>
      </c>
      <c r="L3354" t="s">
        <v>4945</v>
      </c>
      <c r="M3354">
        <v>40878</v>
      </c>
      <c r="N3354">
        <v>124</v>
      </c>
      <c r="O3354" t="s">
        <v>763</v>
      </c>
      <c r="P3354" t="s">
        <v>971</v>
      </c>
      <c r="Q3354" t="s">
        <v>213</v>
      </c>
      <c r="R3354">
        <v>2600000</v>
      </c>
      <c r="S3354">
        <v>2007</v>
      </c>
      <c r="T3354">
        <v>7.2</v>
      </c>
      <c r="U3354">
        <v>1.1000000000000001</v>
      </c>
      <c r="V3354">
        <v>-2561892</v>
      </c>
      <c r="W3354" t="s">
        <v>38</v>
      </c>
    </row>
    <row r="3355" spans="1:23" x14ac:dyDescent="0.3">
      <c r="A3355" t="s">
        <v>4747</v>
      </c>
      <c r="B3355">
        <v>129</v>
      </c>
      <c r="C3355">
        <v>86</v>
      </c>
      <c r="D3355">
        <v>40041683</v>
      </c>
      <c r="E3355" t="s">
        <v>48</v>
      </c>
      <c r="F3355" t="s">
        <v>26</v>
      </c>
      <c r="L3355" t="s">
        <v>4946</v>
      </c>
      <c r="M3355">
        <v>34620</v>
      </c>
      <c r="N3355">
        <v>107</v>
      </c>
      <c r="O3355" t="s">
        <v>29</v>
      </c>
      <c r="P3355" t="s">
        <v>30</v>
      </c>
      <c r="Q3355" t="s">
        <v>213</v>
      </c>
      <c r="R3355">
        <v>2500000</v>
      </c>
      <c r="S3355">
        <v>2013</v>
      </c>
      <c r="T3355">
        <v>5.0999999999999996</v>
      </c>
      <c r="U3355">
        <v>1.4</v>
      </c>
      <c r="V3355">
        <v>37541683</v>
      </c>
      <c r="W3355" t="s">
        <v>21</v>
      </c>
    </row>
    <row r="3356" spans="1:23" x14ac:dyDescent="0.3">
      <c r="A3356" t="s">
        <v>4947</v>
      </c>
      <c r="B3356">
        <v>30</v>
      </c>
      <c r="C3356">
        <v>87</v>
      </c>
      <c r="D3356">
        <v>33349949</v>
      </c>
      <c r="E3356" t="s">
        <v>790</v>
      </c>
      <c r="L3356" t="s">
        <v>4948</v>
      </c>
      <c r="M3356">
        <v>9010</v>
      </c>
      <c r="N3356">
        <v>199</v>
      </c>
      <c r="O3356" t="s">
        <v>29</v>
      </c>
      <c r="P3356" t="s">
        <v>30</v>
      </c>
      <c r="Q3356" t="s">
        <v>52</v>
      </c>
      <c r="R3356">
        <v>2500000</v>
      </c>
      <c r="S3356">
        <v>2012</v>
      </c>
      <c r="T3356">
        <v>5.0999999999999996</v>
      </c>
      <c r="U3356">
        <v>1.4</v>
      </c>
      <c r="V3356">
        <v>30849949</v>
      </c>
      <c r="W3356" t="s">
        <v>21</v>
      </c>
    </row>
    <row r="3357" spans="1:23" x14ac:dyDescent="0.3">
      <c r="A3357" t="s">
        <v>2287</v>
      </c>
      <c r="B3357">
        <v>75</v>
      </c>
      <c r="C3357">
        <v>149</v>
      </c>
      <c r="D3357">
        <v>25809813</v>
      </c>
      <c r="E3357" t="s">
        <v>48</v>
      </c>
      <c r="F3357" t="s">
        <v>55</v>
      </c>
      <c r="G3357" t="s">
        <v>59</v>
      </c>
      <c r="L3357" t="s">
        <v>4949</v>
      </c>
      <c r="M3357">
        <v>50311</v>
      </c>
      <c r="N3357">
        <v>212</v>
      </c>
      <c r="O3357" t="s">
        <v>29</v>
      </c>
      <c r="P3357" t="s">
        <v>30</v>
      </c>
      <c r="Q3357" t="s">
        <v>52</v>
      </c>
      <c r="R3357">
        <v>26000000</v>
      </c>
      <c r="S3357">
        <v>1996</v>
      </c>
      <c r="T3357">
        <v>6.9</v>
      </c>
      <c r="U3357">
        <v>2.5</v>
      </c>
      <c r="V3357">
        <v>-190187</v>
      </c>
      <c r="W3357" t="s">
        <v>38</v>
      </c>
    </row>
    <row r="3358" spans="1:23" x14ac:dyDescent="0.3">
      <c r="A3358" t="s">
        <v>4950</v>
      </c>
      <c r="B3358">
        <v>162</v>
      </c>
      <c r="C3358">
        <v>98</v>
      </c>
      <c r="D3358">
        <v>14400000</v>
      </c>
      <c r="E3358" t="s">
        <v>57</v>
      </c>
      <c r="F3358" t="s">
        <v>60</v>
      </c>
      <c r="G3358" t="s">
        <v>27</v>
      </c>
      <c r="L3358" t="s">
        <v>4951</v>
      </c>
      <c r="M3358">
        <v>28589</v>
      </c>
      <c r="N3358">
        <v>532</v>
      </c>
      <c r="O3358" t="s">
        <v>29</v>
      </c>
      <c r="P3358" t="s">
        <v>30</v>
      </c>
      <c r="Q3358" t="s">
        <v>213</v>
      </c>
      <c r="R3358">
        <v>2500000</v>
      </c>
      <c r="S3358">
        <v>1982</v>
      </c>
      <c r="T3358">
        <v>4.5999999999999996</v>
      </c>
      <c r="U3358">
        <v>1.6</v>
      </c>
      <c r="V3358">
        <v>11900000</v>
      </c>
      <c r="W3358" t="s">
        <v>21</v>
      </c>
    </row>
    <row r="3359" spans="1:23" x14ac:dyDescent="0.3">
      <c r="A3359" t="s">
        <v>4952</v>
      </c>
      <c r="B3359">
        <v>26</v>
      </c>
      <c r="C3359">
        <v>75</v>
      </c>
      <c r="D3359">
        <v>32230907</v>
      </c>
      <c r="E3359" t="s">
        <v>48</v>
      </c>
      <c r="F3359" t="s">
        <v>790</v>
      </c>
      <c r="L3359" t="s">
        <v>4953</v>
      </c>
      <c r="M3359">
        <v>6062</v>
      </c>
      <c r="N3359">
        <v>30</v>
      </c>
      <c r="O3359" t="s">
        <v>29</v>
      </c>
      <c r="P3359" t="s">
        <v>30</v>
      </c>
      <c r="Q3359" t="s">
        <v>213</v>
      </c>
      <c r="R3359">
        <v>2500000</v>
      </c>
      <c r="S3359">
        <v>2013</v>
      </c>
      <c r="T3359">
        <v>6.7</v>
      </c>
      <c r="U3359">
        <v>1.2</v>
      </c>
      <c r="V3359">
        <v>29730907</v>
      </c>
      <c r="W3359" t="s">
        <v>21</v>
      </c>
    </row>
    <row r="3360" spans="1:23" x14ac:dyDescent="0.3">
      <c r="A3360" t="s">
        <v>1642</v>
      </c>
      <c r="B3360">
        <v>63</v>
      </c>
      <c r="C3360">
        <v>104</v>
      </c>
      <c r="D3360">
        <v>6401336</v>
      </c>
      <c r="E3360" t="s">
        <v>55</v>
      </c>
      <c r="L3360" t="s">
        <v>4954</v>
      </c>
      <c r="M3360">
        <v>36996</v>
      </c>
      <c r="N3360">
        <v>153</v>
      </c>
      <c r="O3360" t="s">
        <v>29</v>
      </c>
      <c r="P3360" t="s">
        <v>30</v>
      </c>
      <c r="Q3360" t="s">
        <v>213</v>
      </c>
      <c r="R3360">
        <v>2500000</v>
      </c>
      <c r="S3360">
        <v>1991</v>
      </c>
      <c r="T3360">
        <v>7.1</v>
      </c>
      <c r="U3360">
        <v>1.7</v>
      </c>
      <c r="V3360">
        <v>3901336</v>
      </c>
      <c r="W3360" t="s">
        <v>21</v>
      </c>
    </row>
    <row r="3361" spans="1:23" x14ac:dyDescent="0.3">
      <c r="A3361" t="s">
        <v>4502</v>
      </c>
      <c r="B3361">
        <v>205</v>
      </c>
      <c r="C3361">
        <v>102</v>
      </c>
      <c r="D3361">
        <v>26781723</v>
      </c>
      <c r="E3361" t="s">
        <v>48</v>
      </c>
      <c r="F3361" t="s">
        <v>55</v>
      </c>
      <c r="G3361" t="s">
        <v>44</v>
      </c>
      <c r="L3361" t="s">
        <v>4955</v>
      </c>
      <c r="M3361">
        <v>187595</v>
      </c>
      <c r="N3361">
        <v>978</v>
      </c>
      <c r="O3361" t="s">
        <v>29</v>
      </c>
      <c r="P3361" t="s">
        <v>30</v>
      </c>
      <c r="Q3361" t="s">
        <v>213</v>
      </c>
      <c r="R3361">
        <v>2500000</v>
      </c>
      <c r="S3361">
        <v>2004</v>
      </c>
      <c r="T3361">
        <v>7.6</v>
      </c>
      <c r="U3361">
        <v>1.7</v>
      </c>
      <c r="V3361">
        <v>24281723</v>
      </c>
      <c r="W3361" t="s">
        <v>21</v>
      </c>
    </row>
    <row r="3362" spans="1:23" x14ac:dyDescent="0.3">
      <c r="A3362" t="s">
        <v>2478</v>
      </c>
      <c r="B3362">
        <v>121</v>
      </c>
      <c r="C3362">
        <v>105</v>
      </c>
      <c r="D3362">
        <v>5400000</v>
      </c>
      <c r="E3362" t="s">
        <v>55</v>
      </c>
      <c r="F3362" t="s">
        <v>44</v>
      </c>
      <c r="L3362" t="s">
        <v>4956</v>
      </c>
      <c r="M3362">
        <v>183288</v>
      </c>
      <c r="N3362">
        <v>395</v>
      </c>
      <c r="O3362" t="s">
        <v>29</v>
      </c>
      <c r="P3362" t="s">
        <v>30</v>
      </c>
      <c r="Q3362" t="s">
        <v>213</v>
      </c>
      <c r="R3362">
        <v>2500000</v>
      </c>
      <c r="S3362">
        <v>1995</v>
      </c>
      <c r="T3362">
        <v>8.1</v>
      </c>
      <c r="U3362">
        <v>1.8</v>
      </c>
      <c r="V3362">
        <v>2900000</v>
      </c>
      <c r="W3362" t="s">
        <v>21</v>
      </c>
    </row>
    <row r="3363" spans="1:23" x14ac:dyDescent="0.3">
      <c r="A3363" t="s">
        <v>4957</v>
      </c>
      <c r="B3363">
        <v>74</v>
      </c>
      <c r="C3363">
        <v>107</v>
      </c>
      <c r="D3363">
        <v>1282084</v>
      </c>
      <c r="E3363" t="s">
        <v>55</v>
      </c>
      <c r="L3363" t="s">
        <v>4958</v>
      </c>
      <c r="M3363">
        <v>6221</v>
      </c>
      <c r="N3363">
        <v>87</v>
      </c>
      <c r="O3363" t="s">
        <v>29</v>
      </c>
      <c r="P3363" t="s">
        <v>30</v>
      </c>
      <c r="Q3363" t="s">
        <v>213</v>
      </c>
      <c r="R3363">
        <v>2500000</v>
      </c>
      <c r="S3363">
        <v>1999</v>
      </c>
      <c r="T3363">
        <v>7</v>
      </c>
      <c r="U3363">
        <v>1.8</v>
      </c>
      <c r="V3363">
        <v>-1217916</v>
      </c>
      <c r="W3363" t="s">
        <v>38</v>
      </c>
    </row>
    <row r="3364" spans="1:23" x14ac:dyDescent="0.3">
      <c r="A3364" t="s">
        <v>3821</v>
      </c>
      <c r="B3364">
        <v>252</v>
      </c>
      <c r="C3364">
        <v>89</v>
      </c>
      <c r="D3364">
        <v>3325638</v>
      </c>
      <c r="E3364" t="s">
        <v>48</v>
      </c>
      <c r="F3364" t="s">
        <v>56</v>
      </c>
      <c r="G3364" t="s">
        <v>55</v>
      </c>
      <c r="H3364" t="s">
        <v>27</v>
      </c>
      <c r="L3364" t="s">
        <v>4959</v>
      </c>
      <c r="M3364">
        <v>52509</v>
      </c>
      <c r="N3364">
        <v>84</v>
      </c>
      <c r="O3364" t="s">
        <v>29</v>
      </c>
      <c r="P3364" t="s">
        <v>30</v>
      </c>
      <c r="Q3364" t="s">
        <v>31</v>
      </c>
      <c r="R3364">
        <v>2500000</v>
      </c>
      <c r="S3364">
        <v>2012</v>
      </c>
      <c r="T3364">
        <v>7.1</v>
      </c>
      <c r="U3364">
        <v>1.5</v>
      </c>
      <c r="V3364">
        <v>825638</v>
      </c>
      <c r="W3364" t="s">
        <v>21</v>
      </c>
    </row>
    <row r="3365" spans="1:23" x14ac:dyDescent="0.3">
      <c r="A3365" t="s">
        <v>4960</v>
      </c>
      <c r="B3365">
        <v>72</v>
      </c>
      <c r="C3365">
        <v>106</v>
      </c>
      <c r="D3365">
        <v>395592</v>
      </c>
      <c r="E3365" t="s">
        <v>55</v>
      </c>
      <c r="F3365" t="s">
        <v>44</v>
      </c>
      <c r="L3365" t="s">
        <v>4961</v>
      </c>
      <c r="M3365">
        <v>21202</v>
      </c>
      <c r="N3365">
        <v>134</v>
      </c>
      <c r="O3365" t="s">
        <v>29</v>
      </c>
      <c r="P3365" t="s">
        <v>971</v>
      </c>
      <c r="Q3365" t="s">
        <v>213</v>
      </c>
      <c r="R3365">
        <v>2000000</v>
      </c>
      <c r="S3365">
        <v>2003</v>
      </c>
      <c r="T3365">
        <v>7.6</v>
      </c>
      <c r="U3365">
        <v>1.8</v>
      </c>
      <c r="V3365">
        <v>-1604408</v>
      </c>
      <c r="W3365" t="s">
        <v>38</v>
      </c>
    </row>
    <row r="3366" spans="1:23" x14ac:dyDescent="0.3">
      <c r="A3366" t="s">
        <v>4962</v>
      </c>
      <c r="B3366">
        <v>220</v>
      </c>
      <c r="C3366">
        <v>95</v>
      </c>
      <c r="D3366">
        <v>6851969</v>
      </c>
      <c r="E3366" t="s">
        <v>48</v>
      </c>
      <c r="F3366" t="s">
        <v>55</v>
      </c>
      <c r="G3366" t="s">
        <v>44</v>
      </c>
      <c r="L3366" t="s">
        <v>4963</v>
      </c>
      <c r="M3366">
        <v>105591</v>
      </c>
      <c r="N3366">
        <v>178</v>
      </c>
      <c r="O3366" t="s">
        <v>29</v>
      </c>
      <c r="P3366" t="s">
        <v>30</v>
      </c>
      <c r="Q3366" t="s">
        <v>213</v>
      </c>
      <c r="R3366">
        <v>2500000</v>
      </c>
      <c r="S3366">
        <v>2013</v>
      </c>
      <c r="T3366">
        <v>7.1</v>
      </c>
      <c r="U3366">
        <v>1.6</v>
      </c>
      <c r="V3366">
        <v>4351969</v>
      </c>
      <c r="W3366" t="s">
        <v>21</v>
      </c>
    </row>
    <row r="3367" spans="1:23" x14ac:dyDescent="0.3">
      <c r="A3367" t="s">
        <v>1011</v>
      </c>
      <c r="B3367">
        <v>197</v>
      </c>
      <c r="C3367">
        <v>101</v>
      </c>
      <c r="D3367">
        <v>12995673</v>
      </c>
      <c r="E3367" t="s">
        <v>48</v>
      </c>
      <c r="F3367" t="s">
        <v>790</v>
      </c>
      <c r="G3367" t="s">
        <v>58</v>
      </c>
      <c r="L3367" t="s">
        <v>4964</v>
      </c>
      <c r="M3367">
        <v>52286</v>
      </c>
      <c r="N3367">
        <v>345</v>
      </c>
      <c r="O3367" t="s">
        <v>29</v>
      </c>
      <c r="P3367" t="s">
        <v>30</v>
      </c>
      <c r="Q3367" t="s">
        <v>213</v>
      </c>
      <c r="R3367">
        <v>2500000</v>
      </c>
      <c r="S3367">
        <v>2008</v>
      </c>
      <c r="T3367">
        <v>7.7</v>
      </c>
      <c r="U3367">
        <v>1.7</v>
      </c>
      <c r="V3367">
        <v>10495673</v>
      </c>
      <c r="W3367" t="s">
        <v>21</v>
      </c>
    </row>
    <row r="3368" spans="1:23" x14ac:dyDescent="0.3">
      <c r="A3368" t="s">
        <v>4965</v>
      </c>
      <c r="B3368">
        <v>14</v>
      </c>
      <c r="C3368">
        <v>112</v>
      </c>
      <c r="D3368">
        <v>173783</v>
      </c>
      <c r="E3368" t="s">
        <v>790</v>
      </c>
      <c r="L3368" t="s">
        <v>4966</v>
      </c>
      <c r="M3368">
        <v>578</v>
      </c>
      <c r="N3368">
        <v>34</v>
      </c>
      <c r="O3368" t="s">
        <v>29</v>
      </c>
      <c r="P3368" t="s">
        <v>30</v>
      </c>
      <c r="Q3368" t="s">
        <v>2708</v>
      </c>
      <c r="R3368">
        <v>2500000</v>
      </c>
      <c r="S3368">
        <v>2008</v>
      </c>
      <c r="T3368">
        <v>7.6</v>
      </c>
      <c r="U3368">
        <v>1.9</v>
      </c>
      <c r="V3368">
        <v>-2326217</v>
      </c>
      <c r="W3368" t="s">
        <v>38</v>
      </c>
    </row>
    <row r="3369" spans="1:23" x14ac:dyDescent="0.3">
      <c r="A3369" t="s">
        <v>4967</v>
      </c>
      <c r="B3369">
        <v>18</v>
      </c>
      <c r="C3369">
        <v>100</v>
      </c>
      <c r="D3369">
        <v>71904</v>
      </c>
      <c r="E3369" t="s">
        <v>48</v>
      </c>
      <c r="F3369" t="s">
        <v>55</v>
      </c>
      <c r="G3369" t="s">
        <v>49</v>
      </c>
      <c r="L3369" t="s">
        <v>4968</v>
      </c>
      <c r="M3369">
        <v>806</v>
      </c>
      <c r="N3369">
        <v>18</v>
      </c>
      <c r="O3369" t="s">
        <v>29</v>
      </c>
      <c r="P3369" t="s">
        <v>30</v>
      </c>
      <c r="Q3369" t="s">
        <v>31</v>
      </c>
      <c r="R3369">
        <v>2500000</v>
      </c>
      <c r="S3369">
        <v>2006</v>
      </c>
      <c r="T3369">
        <v>5.7</v>
      </c>
      <c r="U3369">
        <v>1.7</v>
      </c>
      <c r="V3369">
        <v>-2428096</v>
      </c>
      <c r="W3369" t="s">
        <v>38</v>
      </c>
    </row>
    <row r="3370" spans="1:23" x14ac:dyDescent="0.3">
      <c r="A3370" t="s">
        <v>4969</v>
      </c>
      <c r="B3370">
        <v>28</v>
      </c>
      <c r="C3370">
        <v>80</v>
      </c>
      <c r="D3370">
        <v>99851</v>
      </c>
      <c r="E3370" t="s">
        <v>790</v>
      </c>
      <c r="L3370" t="s">
        <v>4970</v>
      </c>
      <c r="M3370">
        <v>1138</v>
      </c>
      <c r="N3370">
        <v>30</v>
      </c>
      <c r="O3370" t="s">
        <v>29</v>
      </c>
      <c r="P3370" t="s">
        <v>30</v>
      </c>
      <c r="Q3370" t="s">
        <v>213</v>
      </c>
      <c r="R3370">
        <v>2500000</v>
      </c>
      <c r="S3370">
        <v>2010</v>
      </c>
      <c r="T3370">
        <v>7.1</v>
      </c>
      <c r="U3370">
        <v>1.3</v>
      </c>
      <c r="V3370">
        <v>-2400149</v>
      </c>
      <c r="W3370" t="s">
        <v>38</v>
      </c>
    </row>
    <row r="3371" spans="1:23" x14ac:dyDescent="0.3">
      <c r="A3371" t="s">
        <v>4971</v>
      </c>
      <c r="B3371">
        <v>22</v>
      </c>
      <c r="C3371">
        <v>106</v>
      </c>
      <c r="D3371">
        <v>115504</v>
      </c>
      <c r="E3371" t="s">
        <v>48</v>
      </c>
      <c r="F3371" t="s">
        <v>55</v>
      </c>
      <c r="G3371" t="s">
        <v>44</v>
      </c>
      <c r="L3371" t="s">
        <v>4972</v>
      </c>
      <c r="M3371">
        <v>4820</v>
      </c>
      <c r="N3371">
        <v>26</v>
      </c>
      <c r="O3371" t="s">
        <v>29</v>
      </c>
      <c r="P3371" t="s">
        <v>37</v>
      </c>
      <c r="Q3371" t="s">
        <v>31</v>
      </c>
      <c r="R3371">
        <v>14000000</v>
      </c>
      <c r="S3371">
        <v>2008</v>
      </c>
      <c r="T3371">
        <v>6.2</v>
      </c>
      <c r="U3371">
        <v>1.8</v>
      </c>
      <c r="V3371">
        <v>-13884496</v>
      </c>
      <c r="W3371" t="s">
        <v>38</v>
      </c>
    </row>
    <row r="3372" spans="1:23" x14ac:dyDescent="0.3">
      <c r="A3372" t="s">
        <v>3580</v>
      </c>
      <c r="B3372">
        <v>62</v>
      </c>
      <c r="C3372">
        <v>103</v>
      </c>
      <c r="D3372">
        <v>5725</v>
      </c>
      <c r="E3372" t="s">
        <v>57</v>
      </c>
      <c r="F3372" t="s">
        <v>35</v>
      </c>
      <c r="L3372" t="s">
        <v>4973</v>
      </c>
      <c r="M3372">
        <v>10220</v>
      </c>
      <c r="N3372">
        <v>110</v>
      </c>
      <c r="O3372" t="s">
        <v>3104</v>
      </c>
      <c r="P3372" t="s">
        <v>244</v>
      </c>
      <c r="Q3372" t="s">
        <v>213</v>
      </c>
      <c r="R3372">
        <v>8400000</v>
      </c>
      <c r="S3372">
        <v>2000</v>
      </c>
      <c r="T3372">
        <v>6.1</v>
      </c>
      <c r="U3372">
        <v>1.7</v>
      </c>
      <c r="V3372">
        <v>-8394275</v>
      </c>
      <c r="W3372" t="s">
        <v>38</v>
      </c>
    </row>
    <row r="3373" spans="1:23" x14ac:dyDescent="0.3">
      <c r="A3373" t="s">
        <v>4974</v>
      </c>
      <c r="B3373">
        <v>47</v>
      </c>
      <c r="C3373">
        <v>90</v>
      </c>
      <c r="D3373">
        <v>75727</v>
      </c>
      <c r="E3373" t="s">
        <v>55</v>
      </c>
      <c r="F3373" t="s">
        <v>44</v>
      </c>
      <c r="G3373" t="s">
        <v>27</v>
      </c>
      <c r="H3373" t="s">
        <v>35</v>
      </c>
      <c r="L3373" t="s">
        <v>4975</v>
      </c>
      <c r="M3373">
        <v>5699</v>
      </c>
      <c r="N3373">
        <v>40</v>
      </c>
      <c r="O3373" t="s">
        <v>763</v>
      </c>
      <c r="P3373" t="s">
        <v>30</v>
      </c>
      <c r="Q3373" t="s">
        <v>31</v>
      </c>
      <c r="R3373">
        <v>2500000</v>
      </c>
      <c r="S3373">
        <v>2008</v>
      </c>
      <c r="T3373">
        <v>5.9</v>
      </c>
      <c r="U3373">
        <v>1.5</v>
      </c>
      <c r="V3373">
        <v>-2424273</v>
      </c>
      <c r="W3373" t="s">
        <v>38</v>
      </c>
    </row>
    <row r="3374" spans="1:23" x14ac:dyDescent="0.3">
      <c r="A3374" t="s">
        <v>214</v>
      </c>
      <c r="B3374">
        <v>238</v>
      </c>
      <c r="C3374">
        <v>96</v>
      </c>
      <c r="D3374">
        <v>322157</v>
      </c>
      <c r="E3374" t="s">
        <v>48</v>
      </c>
      <c r="F3374" t="s">
        <v>56</v>
      </c>
      <c r="G3374" t="s">
        <v>55</v>
      </c>
      <c r="L3374" t="s">
        <v>4976</v>
      </c>
      <c r="M3374">
        <v>61787</v>
      </c>
      <c r="N3374">
        <v>203</v>
      </c>
      <c r="O3374" t="s">
        <v>29</v>
      </c>
      <c r="P3374" t="s">
        <v>30</v>
      </c>
      <c r="Q3374" t="s">
        <v>213</v>
      </c>
      <c r="R3374">
        <v>2500000</v>
      </c>
      <c r="S3374">
        <v>2010</v>
      </c>
      <c r="T3374">
        <v>6.8</v>
      </c>
      <c r="U3374">
        <v>1.6</v>
      </c>
      <c r="V3374">
        <v>-2177843</v>
      </c>
      <c r="W3374" t="s">
        <v>38</v>
      </c>
    </row>
    <row r="3375" spans="1:23" x14ac:dyDescent="0.3">
      <c r="A3375" t="s">
        <v>1375</v>
      </c>
      <c r="B3375">
        <v>28</v>
      </c>
      <c r="C3375">
        <v>120</v>
      </c>
      <c r="D3375">
        <v>5731103</v>
      </c>
      <c r="E3375" t="s">
        <v>55</v>
      </c>
      <c r="F3375" t="s">
        <v>54</v>
      </c>
      <c r="L3375" t="s">
        <v>4977</v>
      </c>
      <c r="M3375">
        <v>4100</v>
      </c>
      <c r="N3375">
        <v>35</v>
      </c>
      <c r="O3375" t="s">
        <v>29</v>
      </c>
      <c r="P3375" t="s">
        <v>30</v>
      </c>
      <c r="Q3375" t="s">
        <v>213</v>
      </c>
      <c r="R3375">
        <v>2400000</v>
      </c>
      <c r="S3375">
        <v>1996</v>
      </c>
      <c r="T3375">
        <v>6.8</v>
      </c>
      <c r="U3375">
        <v>2</v>
      </c>
      <c r="V3375">
        <v>3331103</v>
      </c>
      <c r="W3375" t="s">
        <v>21</v>
      </c>
    </row>
    <row r="3376" spans="1:23" x14ac:dyDescent="0.3">
      <c r="A3376" t="s">
        <v>4978</v>
      </c>
      <c r="B3376">
        <v>25</v>
      </c>
      <c r="C3376">
        <v>101</v>
      </c>
      <c r="D3376">
        <v>978908</v>
      </c>
      <c r="E3376" t="s">
        <v>55</v>
      </c>
      <c r="F3376" t="s">
        <v>57</v>
      </c>
      <c r="G3376" t="s">
        <v>60</v>
      </c>
      <c r="H3376" t="s">
        <v>35</v>
      </c>
      <c r="L3376" t="s">
        <v>4979</v>
      </c>
      <c r="M3376">
        <v>4057</v>
      </c>
      <c r="N3376">
        <v>90</v>
      </c>
      <c r="O3376" t="s">
        <v>29</v>
      </c>
      <c r="P3376" t="s">
        <v>4980</v>
      </c>
      <c r="Q3376" t="s">
        <v>31</v>
      </c>
      <c r="R3376">
        <v>2400000</v>
      </c>
      <c r="S3376">
        <v>2006</v>
      </c>
      <c r="T3376">
        <v>5.0999999999999996</v>
      </c>
      <c r="U3376">
        <v>1.7</v>
      </c>
      <c r="V3376">
        <v>-1421092</v>
      </c>
      <c r="W3376" t="s">
        <v>38</v>
      </c>
    </row>
    <row r="3377" spans="1:23" x14ac:dyDescent="0.3">
      <c r="A3377" t="s">
        <v>4981</v>
      </c>
      <c r="B3377">
        <v>172</v>
      </c>
      <c r="C3377">
        <v>101</v>
      </c>
      <c r="D3377">
        <v>327919</v>
      </c>
      <c r="E3377" t="s">
        <v>56</v>
      </c>
      <c r="F3377" t="s">
        <v>55</v>
      </c>
      <c r="L3377" t="s">
        <v>4982</v>
      </c>
      <c r="M3377">
        <v>99177</v>
      </c>
      <c r="N3377">
        <v>192</v>
      </c>
      <c r="O3377" t="s">
        <v>29</v>
      </c>
      <c r="P3377" t="s">
        <v>37</v>
      </c>
      <c r="Q3377" t="s">
        <v>3646</v>
      </c>
      <c r="R3377">
        <v>1500000</v>
      </c>
      <c r="S3377">
        <v>2006</v>
      </c>
      <c r="T3377">
        <v>7.7</v>
      </c>
      <c r="U3377">
        <v>1.7</v>
      </c>
      <c r="V3377">
        <v>-1172081</v>
      </c>
      <c r="W3377" t="s">
        <v>38</v>
      </c>
    </row>
    <row r="3378" spans="1:23" x14ac:dyDescent="0.3">
      <c r="A3378" t="s">
        <v>4983</v>
      </c>
      <c r="B3378">
        <v>8</v>
      </c>
      <c r="C3378">
        <v>105</v>
      </c>
      <c r="D3378">
        <v>178739</v>
      </c>
      <c r="E3378" t="s">
        <v>55</v>
      </c>
      <c r="F3378" t="s">
        <v>50</v>
      </c>
      <c r="L3378" t="s">
        <v>4984</v>
      </c>
      <c r="M3378">
        <v>1015</v>
      </c>
      <c r="N3378">
        <v>10</v>
      </c>
      <c r="O3378" t="s">
        <v>29</v>
      </c>
      <c r="P3378" t="s">
        <v>30</v>
      </c>
      <c r="Q3378" t="s">
        <v>31</v>
      </c>
      <c r="R3378">
        <v>2450000</v>
      </c>
      <c r="S3378">
        <v>2011</v>
      </c>
      <c r="T3378">
        <v>3.9</v>
      </c>
      <c r="U3378">
        <v>1.8</v>
      </c>
      <c r="V3378">
        <v>-2271261</v>
      </c>
      <c r="W3378" t="s">
        <v>38</v>
      </c>
    </row>
    <row r="3379" spans="1:23" x14ac:dyDescent="0.3">
      <c r="A3379" t="s">
        <v>1916</v>
      </c>
      <c r="B3379">
        <v>235</v>
      </c>
      <c r="C3379">
        <v>91</v>
      </c>
      <c r="D3379">
        <v>36200000</v>
      </c>
      <c r="E3379" t="s">
        <v>57</v>
      </c>
      <c r="F3379" t="s">
        <v>35</v>
      </c>
      <c r="L3379" t="s">
        <v>4985</v>
      </c>
      <c r="M3379">
        <v>31952</v>
      </c>
      <c r="N3379">
        <v>372</v>
      </c>
      <c r="O3379" t="s">
        <v>29</v>
      </c>
      <c r="P3379" t="s">
        <v>30</v>
      </c>
      <c r="Q3379" t="s">
        <v>213</v>
      </c>
      <c r="R3379">
        <v>4000000</v>
      </c>
      <c r="S3379">
        <v>1982</v>
      </c>
      <c r="T3379">
        <v>5.7</v>
      </c>
      <c r="U3379">
        <v>1.5</v>
      </c>
      <c r="V3379">
        <v>32200000</v>
      </c>
      <c r="W3379" t="s">
        <v>21</v>
      </c>
    </row>
    <row r="3380" spans="1:23" x14ac:dyDescent="0.3">
      <c r="A3380" t="s">
        <v>4986</v>
      </c>
      <c r="B3380">
        <v>160</v>
      </c>
      <c r="C3380">
        <v>92</v>
      </c>
      <c r="D3380">
        <v>21300000</v>
      </c>
      <c r="E3380" t="s">
        <v>57</v>
      </c>
      <c r="F3380" t="s">
        <v>60</v>
      </c>
      <c r="G3380" t="s">
        <v>35</v>
      </c>
      <c r="L3380" t="s">
        <v>4987</v>
      </c>
      <c r="M3380">
        <v>22521</v>
      </c>
      <c r="N3380">
        <v>342</v>
      </c>
      <c r="O3380" t="s">
        <v>29</v>
      </c>
      <c r="P3380" t="s">
        <v>30</v>
      </c>
      <c r="Q3380" t="s">
        <v>213</v>
      </c>
      <c r="R3380">
        <v>2200000</v>
      </c>
      <c r="S3380">
        <v>1985</v>
      </c>
      <c r="T3380">
        <v>4.7</v>
      </c>
      <c r="U3380">
        <v>1.5</v>
      </c>
      <c r="V3380">
        <v>19100000</v>
      </c>
      <c r="W3380" t="s">
        <v>21</v>
      </c>
    </row>
    <row r="3381" spans="1:23" x14ac:dyDescent="0.3">
      <c r="A3381" t="s">
        <v>4988</v>
      </c>
      <c r="B3381">
        <v>18</v>
      </c>
      <c r="C3381">
        <v>117</v>
      </c>
      <c r="D3381">
        <v>379643</v>
      </c>
      <c r="E3381" t="s">
        <v>55</v>
      </c>
      <c r="L3381" t="s">
        <v>4989</v>
      </c>
      <c r="M3381">
        <v>1573</v>
      </c>
      <c r="N3381">
        <v>29</v>
      </c>
      <c r="O3381" t="s">
        <v>29</v>
      </c>
      <c r="P3381" t="s">
        <v>30</v>
      </c>
      <c r="Q3381" t="s">
        <v>31</v>
      </c>
      <c r="R3381">
        <v>2200000</v>
      </c>
      <c r="S3381">
        <v>2007</v>
      </c>
      <c r="T3381">
        <v>5.9</v>
      </c>
      <c r="U3381">
        <v>2</v>
      </c>
      <c r="V3381">
        <v>-1820357</v>
      </c>
      <c r="W3381" t="s">
        <v>38</v>
      </c>
    </row>
    <row r="3382" spans="1:23" x14ac:dyDescent="0.3">
      <c r="A3382" t="s">
        <v>4990</v>
      </c>
      <c r="B3382">
        <v>97</v>
      </c>
      <c r="C3382">
        <v>172</v>
      </c>
      <c r="D3382">
        <v>23650000</v>
      </c>
      <c r="E3382" t="s">
        <v>55</v>
      </c>
      <c r="F3382" t="s">
        <v>44</v>
      </c>
      <c r="G3382" t="s">
        <v>58</v>
      </c>
      <c r="L3382" t="s">
        <v>4991</v>
      </c>
      <c r="M3382">
        <v>40359</v>
      </c>
      <c r="N3382">
        <v>235</v>
      </c>
      <c r="O3382" t="s">
        <v>29</v>
      </c>
      <c r="P3382" t="s">
        <v>30</v>
      </c>
      <c r="Q3382" t="s">
        <v>2708</v>
      </c>
      <c r="R3382">
        <v>2100000</v>
      </c>
      <c r="S3382">
        <v>1946</v>
      </c>
      <c r="T3382">
        <v>8.1</v>
      </c>
      <c r="U3382">
        <v>2.9</v>
      </c>
      <c r="V3382">
        <v>21550000</v>
      </c>
      <c r="W3382" t="s">
        <v>21</v>
      </c>
    </row>
    <row r="3383" spans="1:23" x14ac:dyDescent="0.3">
      <c r="A3383" t="s">
        <v>4992</v>
      </c>
      <c r="B3383">
        <v>67</v>
      </c>
      <c r="C3383">
        <v>89</v>
      </c>
      <c r="D3383">
        <v>313436</v>
      </c>
      <c r="E3383" t="s">
        <v>48</v>
      </c>
      <c r="F3383" t="s">
        <v>55</v>
      </c>
      <c r="L3383" t="s">
        <v>4993</v>
      </c>
      <c r="M3383">
        <v>12244</v>
      </c>
      <c r="N3383">
        <v>95</v>
      </c>
      <c r="O3383" t="s">
        <v>4562</v>
      </c>
      <c r="P3383" t="s">
        <v>4563</v>
      </c>
      <c r="Q3383" t="s">
        <v>213</v>
      </c>
      <c r="R3383">
        <v>15500000</v>
      </c>
      <c r="S3383">
        <v>2001</v>
      </c>
      <c r="T3383">
        <v>7.6</v>
      </c>
      <c r="U3383">
        <v>1.5</v>
      </c>
      <c r="V3383">
        <v>-15186564</v>
      </c>
      <c r="W3383" t="s">
        <v>38</v>
      </c>
    </row>
    <row r="3384" spans="1:23" x14ac:dyDescent="0.3">
      <c r="A3384" t="s">
        <v>4994</v>
      </c>
      <c r="B3384">
        <v>4</v>
      </c>
      <c r="C3384">
        <v>125</v>
      </c>
      <c r="D3384">
        <v>3330</v>
      </c>
      <c r="E3384" t="s">
        <v>56</v>
      </c>
      <c r="F3384" t="s">
        <v>55</v>
      </c>
      <c r="L3384" t="s">
        <v>4995</v>
      </c>
      <c r="M3384">
        <v>22</v>
      </c>
      <c r="N3384">
        <v>1</v>
      </c>
      <c r="O3384" t="s">
        <v>29</v>
      </c>
      <c r="P3384" t="s">
        <v>30</v>
      </c>
      <c r="Q3384" t="s">
        <v>213</v>
      </c>
      <c r="R3384">
        <v>2100000</v>
      </c>
      <c r="S3384">
        <v>2015</v>
      </c>
      <c r="T3384">
        <v>7.2</v>
      </c>
      <c r="U3384">
        <v>2.1</v>
      </c>
      <c r="V3384">
        <v>-2096670</v>
      </c>
      <c r="W3384" t="s">
        <v>38</v>
      </c>
    </row>
    <row r="3385" spans="1:23" x14ac:dyDescent="0.3">
      <c r="A3385" t="s">
        <v>4168</v>
      </c>
      <c r="B3385">
        <v>167</v>
      </c>
      <c r="C3385">
        <v>115</v>
      </c>
      <c r="D3385">
        <v>24800000</v>
      </c>
      <c r="E3385" t="s">
        <v>24</v>
      </c>
      <c r="F3385" t="s">
        <v>25</v>
      </c>
      <c r="G3385" t="s">
        <v>35</v>
      </c>
      <c r="L3385" t="s">
        <v>4996</v>
      </c>
      <c r="M3385">
        <v>89403</v>
      </c>
      <c r="N3385">
        <v>358</v>
      </c>
      <c r="O3385" t="s">
        <v>29</v>
      </c>
      <c r="P3385" t="s">
        <v>37</v>
      </c>
      <c r="Q3385" t="s">
        <v>1636</v>
      </c>
      <c r="R3385">
        <v>2000000</v>
      </c>
      <c r="S3385">
        <v>1963</v>
      </c>
      <c r="T3385">
        <v>7.5</v>
      </c>
      <c r="U3385">
        <v>1.9</v>
      </c>
      <c r="V3385">
        <v>22800000</v>
      </c>
      <c r="W3385" t="s">
        <v>21</v>
      </c>
    </row>
    <row r="3386" spans="1:23" x14ac:dyDescent="0.3">
      <c r="A3386" t="s">
        <v>4997</v>
      </c>
      <c r="B3386">
        <v>49</v>
      </c>
      <c r="C3386">
        <v>96</v>
      </c>
      <c r="D3386">
        <v>792966</v>
      </c>
      <c r="E3386" t="s">
        <v>24</v>
      </c>
      <c r="F3386" t="s">
        <v>48</v>
      </c>
      <c r="G3386" t="s">
        <v>57</v>
      </c>
      <c r="H3386" t="s">
        <v>27</v>
      </c>
      <c r="L3386" t="s">
        <v>4998</v>
      </c>
      <c r="M3386">
        <v>4663</v>
      </c>
      <c r="N3386">
        <v>40</v>
      </c>
      <c r="O3386" t="s">
        <v>29</v>
      </c>
      <c r="P3386" t="s">
        <v>30</v>
      </c>
      <c r="Q3386" t="s">
        <v>213</v>
      </c>
      <c r="R3386">
        <v>2300000</v>
      </c>
      <c r="S3386">
        <v>1989</v>
      </c>
      <c r="T3386">
        <v>5.0999999999999996</v>
      </c>
      <c r="U3386">
        <v>1.6</v>
      </c>
      <c r="V3386">
        <v>-1507034</v>
      </c>
      <c r="W3386" t="s">
        <v>38</v>
      </c>
    </row>
    <row r="3387" spans="1:23" x14ac:dyDescent="0.3">
      <c r="A3387" t="s">
        <v>4999</v>
      </c>
      <c r="B3387">
        <v>533</v>
      </c>
      <c r="C3387">
        <v>100</v>
      </c>
      <c r="D3387">
        <v>14673301</v>
      </c>
      <c r="E3387" t="s">
        <v>57</v>
      </c>
      <c r="F3387" t="s">
        <v>60</v>
      </c>
      <c r="L3387" t="s">
        <v>5000</v>
      </c>
      <c r="M3387">
        <v>112899</v>
      </c>
      <c r="N3387">
        <v>631</v>
      </c>
      <c r="O3387" t="s">
        <v>29</v>
      </c>
      <c r="P3387" t="s">
        <v>30</v>
      </c>
      <c r="Q3387" t="s">
        <v>213</v>
      </c>
      <c r="R3387">
        <v>2000000</v>
      </c>
      <c r="S3387">
        <v>2014</v>
      </c>
      <c r="T3387">
        <v>6.9</v>
      </c>
      <c r="U3387">
        <v>1.7</v>
      </c>
      <c r="V3387">
        <v>12673301</v>
      </c>
      <c r="W3387" t="s">
        <v>21</v>
      </c>
    </row>
    <row r="3388" spans="1:23" x14ac:dyDescent="0.3">
      <c r="A3388" t="s">
        <v>263</v>
      </c>
      <c r="B3388">
        <v>177</v>
      </c>
      <c r="C3388">
        <v>87</v>
      </c>
      <c r="D3388">
        <v>9003011</v>
      </c>
      <c r="E3388" t="s">
        <v>24</v>
      </c>
      <c r="F3388" t="s">
        <v>25</v>
      </c>
      <c r="G3388" t="s">
        <v>27</v>
      </c>
      <c r="H3388" t="s">
        <v>35</v>
      </c>
      <c r="L3388" t="s">
        <v>5001</v>
      </c>
      <c r="M3388">
        <v>133966</v>
      </c>
      <c r="N3388">
        <v>294</v>
      </c>
      <c r="O3388" t="s">
        <v>29</v>
      </c>
      <c r="P3388" t="s">
        <v>143</v>
      </c>
      <c r="Q3388" t="s">
        <v>213</v>
      </c>
      <c r="R3388">
        <v>2000000</v>
      </c>
      <c r="S3388">
        <v>1981</v>
      </c>
      <c r="T3388">
        <v>7.6</v>
      </c>
      <c r="U3388">
        <v>1.4</v>
      </c>
      <c r="V3388">
        <v>7003011</v>
      </c>
      <c r="W3388" t="s">
        <v>21</v>
      </c>
    </row>
    <row r="3389" spans="1:23" x14ac:dyDescent="0.3">
      <c r="A3389" t="s">
        <v>5002</v>
      </c>
      <c r="B3389">
        <v>77</v>
      </c>
      <c r="C3389">
        <v>102</v>
      </c>
      <c r="D3389">
        <v>11546543</v>
      </c>
      <c r="E3389" t="s">
        <v>24</v>
      </c>
      <c r="F3389" t="s">
        <v>48</v>
      </c>
      <c r="L3389" t="s">
        <v>5003</v>
      </c>
      <c r="M3389">
        <v>34520</v>
      </c>
      <c r="N3389">
        <v>146</v>
      </c>
      <c r="O3389" t="s">
        <v>1966</v>
      </c>
      <c r="P3389" t="s">
        <v>1047</v>
      </c>
      <c r="Q3389" t="s">
        <v>213</v>
      </c>
      <c r="R3389">
        <v>2000000</v>
      </c>
      <c r="S3389">
        <v>1994</v>
      </c>
      <c r="T3389">
        <v>7.6</v>
      </c>
      <c r="U3389">
        <v>1.7</v>
      </c>
      <c r="V3389">
        <v>9546543</v>
      </c>
      <c r="W3389" t="s">
        <v>21</v>
      </c>
    </row>
    <row r="3390" spans="1:23" x14ac:dyDescent="0.3">
      <c r="A3390" t="s">
        <v>2289</v>
      </c>
      <c r="B3390">
        <v>123</v>
      </c>
      <c r="C3390">
        <v>118</v>
      </c>
      <c r="D3390">
        <v>11533945</v>
      </c>
      <c r="E3390" t="s">
        <v>242</v>
      </c>
      <c r="F3390" t="s">
        <v>56</v>
      </c>
      <c r="G3390" t="s">
        <v>55</v>
      </c>
      <c r="H3390" t="s">
        <v>44</v>
      </c>
      <c r="L3390" t="s">
        <v>5004</v>
      </c>
      <c r="M3390">
        <v>77551</v>
      </c>
      <c r="N3390">
        <v>434</v>
      </c>
      <c r="O3390" t="s">
        <v>29</v>
      </c>
      <c r="P3390" t="s">
        <v>30</v>
      </c>
      <c r="Q3390" t="s">
        <v>213</v>
      </c>
      <c r="R3390">
        <v>2000000</v>
      </c>
      <c r="S3390">
        <v>1999</v>
      </c>
      <c r="T3390">
        <v>7.6</v>
      </c>
      <c r="U3390">
        <v>2</v>
      </c>
      <c r="V3390">
        <v>9533945</v>
      </c>
      <c r="W3390" t="s">
        <v>21</v>
      </c>
    </row>
    <row r="3391" spans="1:23" x14ac:dyDescent="0.3">
      <c r="A3391" t="s">
        <v>5005</v>
      </c>
      <c r="B3391">
        <v>218</v>
      </c>
      <c r="C3391">
        <v>86</v>
      </c>
      <c r="D3391">
        <v>12555230</v>
      </c>
      <c r="E3391" t="s">
        <v>55</v>
      </c>
      <c r="F3391" t="s">
        <v>57</v>
      </c>
      <c r="G3391" t="s">
        <v>60</v>
      </c>
      <c r="H3391" t="s">
        <v>35</v>
      </c>
      <c r="L3391" t="s">
        <v>5006</v>
      </c>
      <c r="M3391">
        <v>18566</v>
      </c>
      <c r="N3391">
        <v>154</v>
      </c>
      <c r="O3391" t="s">
        <v>29</v>
      </c>
      <c r="P3391" t="s">
        <v>545</v>
      </c>
      <c r="Q3391" t="s">
        <v>213</v>
      </c>
      <c r="R3391">
        <v>2000000</v>
      </c>
      <c r="S3391">
        <v>2011</v>
      </c>
      <c r="T3391">
        <v>5.3</v>
      </c>
      <c r="U3391">
        <v>1.4</v>
      </c>
      <c r="V3391">
        <v>10555230</v>
      </c>
      <c r="W3391" t="s">
        <v>21</v>
      </c>
    </row>
    <row r="3392" spans="1:23" x14ac:dyDescent="0.3">
      <c r="A3392" t="s">
        <v>518</v>
      </c>
      <c r="B3392">
        <v>215</v>
      </c>
      <c r="C3392">
        <v>137</v>
      </c>
      <c r="D3392">
        <v>11284657</v>
      </c>
      <c r="E3392" t="s">
        <v>55</v>
      </c>
      <c r="F3392" t="s">
        <v>35</v>
      </c>
      <c r="L3392" t="s">
        <v>5007</v>
      </c>
      <c r="M3392">
        <v>259379</v>
      </c>
      <c r="N3392">
        <v>407</v>
      </c>
      <c r="O3392" t="s">
        <v>3104</v>
      </c>
      <c r="P3392" t="s">
        <v>244</v>
      </c>
      <c r="Q3392" t="s">
        <v>213</v>
      </c>
      <c r="R3392">
        <v>2000000</v>
      </c>
      <c r="S3392">
        <v>2006</v>
      </c>
      <c r="T3392">
        <v>8.5</v>
      </c>
      <c r="U3392">
        <v>2.2999999999999998</v>
      </c>
      <c r="V3392">
        <v>9284657</v>
      </c>
      <c r="W3392" t="s">
        <v>21</v>
      </c>
    </row>
    <row r="3393" spans="1:23" x14ac:dyDescent="0.3">
      <c r="A3393" t="s">
        <v>5008</v>
      </c>
      <c r="B3393">
        <v>34</v>
      </c>
      <c r="C3393">
        <v>129</v>
      </c>
      <c r="D3393">
        <v>34522221</v>
      </c>
      <c r="E3393" t="s">
        <v>55</v>
      </c>
      <c r="L3393" t="s">
        <v>5009</v>
      </c>
      <c r="M3393">
        <v>15401</v>
      </c>
      <c r="N3393">
        <v>175</v>
      </c>
      <c r="O3393" t="s">
        <v>29</v>
      </c>
      <c r="P3393" t="s">
        <v>30</v>
      </c>
      <c r="Q3393" t="s">
        <v>31</v>
      </c>
      <c r="R3393">
        <v>2000000</v>
      </c>
      <c r="S3393">
        <v>2011</v>
      </c>
      <c r="T3393">
        <v>7</v>
      </c>
      <c r="U3393">
        <v>2.2000000000000002</v>
      </c>
      <c r="V3393">
        <v>32522221</v>
      </c>
      <c r="W3393" t="s">
        <v>21</v>
      </c>
    </row>
    <row r="3394" spans="1:23" x14ac:dyDescent="0.3">
      <c r="A3394" t="s">
        <v>5010</v>
      </c>
      <c r="B3394">
        <v>167</v>
      </c>
      <c r="C3394">
        <v>80</v>
      </c>
      <c r="D3394">
        <v>7002255</v>
      </c>
      <c r="E3394" t="s">
        <v>47</v>
      </c>
      <c r="F3394" t="s">
        <v>48</v>
      </c>
      <c r="G3394" t="s">
        <v>55</v>
      </c>
      <c r="L3394" t="s">
        <v>5011</v>
      </c>
      <c r="M3394">
        <v>42462</v>
      </c>
      <c r="N3394">
        <v>312</v>
      </c>
      <c r="O3394" t="s">
        <v>792</v>
      </c>
      <c r="P3394" t="s">
        <v>545</v>
      </c>
      <c r="Q3394" t="s">
        <v>31</v>
      </c>
      <c r="R3394">
        <v>9500000</v>
      </c>
      <c r="S3394">
        <v>2003</v>
      </c>
      <c r="T3394">
        <v>7.8</v>
      </c>
      <c r="U3394">
        <v>1.3</v>
      </c>
      <c r="V3394">
        <v>-2497745</v>
      </c>
      <c r="W3394" t="s">
        <v>38</v>
      </c>
    </row>
    <row r="3395" spans="1:23" x14ac:dyDescent="0.3">
      <c r="A3395" t="s">
        <v>5012</v>
      </c>
      <c r="B3395">
        <v>56</v>
      </c>
      <c r="C3395">
        <v>89</v>
      </c>
      <c r="D3395">
        <v>6719300</v>
      </c>
      <c r="E3395" t="s">
        <v>48</v>
      </c>
      <c r="F3395" t="s">
        <v>55</v>
      </c>
      <c r="L3395" t="s">
        <v>5013</v>
      </c>
      <c r="M3395">
        <v>8224</v>
      </c>
      <c r="N3395">
        <v>132</v>
      </c>
      <c r="O3395" t="s">
        <v>29</v>
      </c>
      <c r="P3395" t="s">
        <v>115</v>
      </c>
      <c r="Q3395" t="s">
        <v>31</v>
      </c>
      <c r="R3395">
        <v>2000000</v>
      </c>
      <c r="S3395">
        <v>1998</v>
      </c>
      <c r="T3395">
        <v>7.2</v>
      </c>
      <c r="U3395">
        <v>1.5</v>
      </c>
      <c r="V3395">
        <v>4719300</v>
      </c>
      <c r="W3395" t="s">
        <v>21</v>
      </c>
    </row>
    <row r="3396" spans="1:23" x14ac:dyDescent="0.3">
      <c r="A3396" t="s">
        <v>2478</v>
      </c>
      <c r="B3396">
        <v>211</v>
      </c>
      <c r="C3396">
        <v>80</v>
      </c>
      <c r="D3396">
        <v>5792822</v>
      </c>
      <c r="E3396" t="s">
        <v>55</v>
      </c>
      <c r="F3396" t="s">
        <v>44</v>
      </c>
      <c r="L3396" t="s">
        <v>5014</v>
      </c>
      <c r="M3396">
        <v>168398</v>
      </c>
      <c r="N3396">
        <v>492</v>
      </c>
      <c r="O3396" t="s">
        <v>29</v>
      </c>
      <c r="P3396" t="s">
        <v>30</v>
      </c>
      <c r="Q3396" t="s">
        <v>213</v>
      </c>
      <c r="R3396">
        <v>2700000</v>
      </c>
      <c r="S3396">
        <v>2004</v>
      </c>
      <c r="T3396">
        <v>8</v>
      </c>
      <c r="U3396">
        <v>1.3</v>
      </c>
      <c r="V3396">
        <v>3092822</v>
      </c>
      <c r="W3396" t="s">
        <v>21</v>
      </c>
    </row>
    <row r="3397" spans="1:23" x14ac:dyDescent="0.3">
      <c r="A3397" t="s">
        <v>343</v>
      </c>
      <c r="B3397">
        <v>157</v>
      </c>
      <c r="C3397">
        <v>115</v>
      </c>
      <c r="D3397">
        <v>5383834</v>
      </c>
      <c r="E3397" t="s">
        <v>55</v>
      </c>
      <c r="F3397" t="s">
        <v>35</v>
      </c>
      <c r="L3397" t="s">
        <v>5015</v>
      </c>
      <c r="M3397">
        <v>173551</v>
      </c>
      <c r="N3397">
        <v>361</v>
      </c>
      <c r="O3397" t="s">
        <v>763</v>
      </c>
      <c r="P3397" t="s">
        <v>3061</v>
      </c>
      <c r="Q3397" t="s">
        <v>213</v>
      </c>
      <c r="R3397">
        <v>2000000</v>
      </c>
      <c r="S3397">
        <v>2000</v>
      </c>
      <c r="T3397">
        <v>8.1</v>
      </c>
      <c r="U3397">
        <v>1.9</v>
      </c>
      <c r="V3397">
        <v>3383834</v>
      </c>
      <c r="W3397" t="s">
        <v>21</v>
      </c>
    </row>
    <row r="3398" spans="1:23" x14ac:dyDescent="0.3">
      <c r="A3398" t="s">
        <v>1671</v>
      </c>
      <c r="B3398">
        <v>126</v>
      </c>
      <c r="C3398">
        <v>100</v>
      </c>
      <c r="D3398">
        <v>4599680</v>
      </c>
      <c r="E3398" t="s">
        <v>55</v>
      </c>
      <c r="L3398" t="s">
        <v>5016</v>
      </c>
      <c r="M3398">
        <v>68222</v>
      </c>
      <c r="N3398">
        <v>545</v>
      </c>
      <c r="O3398" t="s">
        <v>29</v>
      </c>
      <c r="P3398" t="s">
        <v>30</v>
      </c>
      <c r="Q3398" t="s">
        <v>213</v>
      </c>
      <c r="R3398">
        <v>1500000</v>
      </c>
      <c r="S3398">
        <v>2003</v>
      </c>
      <c r="T3398">
        <v>6.8</v>
      </c>
      <c r="U3398">
        <v>1.7</v>
      </c>
      <c r="V3398">
        <v>3099680</v>
      </c>
      <c r="W3398" t="s">
        <v>21</v>
      </c>
    </row>
    <row r="3399" spans="1:23" x14ac:dyDescent="0.3">
      <c r="A3399" t="s">
        <v>5017</v>
      </c>
      <c r="B3399">
        <v>365</v>
      </c>
      <c r="C3399">
        <v>100</v>
      </c>
      <c r="D3399">
        <v>6531491</v>
      </c>
      <c r="E3399" t="s">
        <v>55</v>
      </c>
      <c r="L3399" t="s">
        <v>5018</v>
      </c>
      <c r="M3399">
        <v>111658</v>
      </c>
      <c r="N3399">
        <v>297</v>
      </c>
      <c r="O3399" t="s">
        <v>29</v>
      </c>
      <c r="P3399" t="s">
        <v>30</v>
      </c>
      <c r="Q3399" t="s">
        <v>213</v>
      </c>
      <c r="R3399">
        <v>2000000</v>
      </c>
      <c r="S3399">
        <v>2010</v>
      </c>
      <c r="T3399">
        <v>7.2</v>
      </c>
      <c r="U3399">
        <v>1.7</v>
      </c>
      <c r="V3399">
        <v>4531491</v>
      </c>
      <c r="W3399" t="s">
        <v>21</v>
      </c>
    </row>
    <row r="3400" spans="1:23" x14ac:dyDescent="0.3">
      <c r="A3400" t="s">
        <v>5019</v>
      </c>
      <c r="B3400">
        <v>151</v>
      </c>
      <c r="C3400">
        <v>91</v>
      </c>
      <c r="D3400">
        <v>3885134</v>
      </c>
      <c r="E3400" t="s">
        <v>48</v>
      </c>
      <c r="F3400" t="s">
        <v>55</v>
      </c>
      <c r="L3400" t="s">
        <v>5020</v>
      </c>
      <c r="M3400">
        <v>31130</v>
      </c>
      <c r="N3400">
        <v>243</v>
      </c>
      <c r="O3400" t="s">
        <v>29</v>
      </c>
      <c r="P3400" t="s">
        <v>30</v>
      </c>
      <c r="Q3400" t="s">
        <v>213</v>
      </c>
      <c r="R3400">
        <v>2000000</v>
      </c>
      <c r="S3400">
        <v>2005</v>
      </c>
      <c r="T3400">
        <v>7.4</v>
      </c>
      <c r="U3400">
        <v>1.5</v>
      </c>
      <c r="V3400">
        <v>1885134</v>
      </c>
      <c r="W3400" t="s">
        <v>21</v>
      </c>
    </row>
    <row r="3401" spans="1:23" x14ac:dyDescent="0.3">
      <c r="A3401" t="s">
        <v>5021</v>
      </c>
      <c r="B3401">
        <v>158</v>
      </c>
      <c r="C3401">
        <v>96</v>
      </c>
      <c r="D3401">
        <v>3590010</v>
      </c>
      <c r="E3401" t="s">
        <v>55</v>
      </c>
      <c r="F3401" t="s">
        <v>59</v>
      </c>
      <c r="G3401" t="s">
        <v>44</v>
      </c>
      <c r="L3401" t="s">
        <v>5022</v>
      </c>
      <c r="M3401">
        <v>20885</v>
      </c>
      <c r="N3401">
        <v>60</v>
      </c>
      <c r="O3401" t="s">
        <v>29</v>
      </c>
      <c r="P3401" t="s">
        <v>37</v>
      </c>
      <c r="Q3401" t="s">
        <v>213</v>
      </c>
      <c r="R3401">
        <v>2000000</v>
      </c>
      <c r="S3401">
        <v>2015</v>
      </c>
      <c r="T3401">
        <v>6.1</v>
      </c>
      <c r="U3401">
        <v>1.6</v>
      </c>
      <c r="V3401">
        <v>1590010</v>
      </c>
      <c r="W3401" t="s">
        <v>21</v>
      </c>
    </row>
    <row r="3402" spans="1:23" x14ac:dyDescent="0.3">
      <c r="A3402" t="s">
        <v>177</v>
      </c>
      <c r="B3402">
        <v>118</v>
      </c>
      <c r="C3402">
        <v>116</v>
      </c>
      <c r="D3402">
        <v>3335839</v>
      </c>
      <c r="E3402" t="s">
        <v>24</v>
      </c>
      <c r="F3402" t="s">
        <v>56</v>
      </c>
      <c r="G3402" t="s">
        <v>55</v>
      </c>
      <c r="H3402" t="s">
        <v>35</v>
      </c>
      <c r="L3402" t="s">
        <v>5023</v>
      </c>
      <c r="M3402">
        <v>54657</v>
      </c>
      <c r="N3402">
        <v>222</v>
      </c>
      <c r="O3402" t="s">
        <v>29</v>
      </c>
      <c r="P3402" t="s">
        <v>30</v>
      </c>
      <c r="Q3402" t="s">
        <v>213</v>
      </c>
      <c r="R3402">
        <v>2000000</v>
      </c>
      <c r="S3402">
        <v>2005</v>
      </c>
      <c r="T3402">
        <v>7</v>
      </c>
      <c r="U3402">
        <v>1.9</v>
      </c>
      <c r="V3402">
        <v>1335839</v>
      </c>
      <c r="W3402" t="s">
        <v>21</v>
      </c>
    </row>
    <row r="3403" spans="1:23" x14ac:dyDescent="0.3">
      <c r="A3403" t="s">
        <v>1849</v>
      </c>
      <c r="B3403">
        <v>39</v>
      </c>
      <c r="C3403">
        <v>97</v>
      </c>
      <c r="D3403">
        <v>2557668</v>
      </c>
      <c r="E3403" t="s">
        <v>56</v>
      </c>
      <c r="F3403" t="s">
        <v>55</v>
      </c>
      <c r="G3403" t="s">
        <v>35</v>
      </c>
      <c r="L3403" t="s">
        <v>5024</v>
      </c>
      <c r="M3403">
        <v>3911</v>
      </c>
      <c r="N3403">
        <v>22</v>
      </c>
      <c r="O3403" t="s">
        <v>29</v>
      </c>
      <c r="P3403" t="s">
        <v>30</v>
      </c>
      <c r="Q3403" t="s">
        <v>31</v>
      </c>
      <c r="R3403">
        <v>2000000</v>
      </c>
      <c r="S3403">
        <v>2015</v>
      </c>
      <c r="T3403">
        <v>5.3</v>
      </c>
      <c r="U3403">
        <v>1.6</v>
      </c>
      <c r="V3403">
        <v>557668</v>
      </c>
      <c r="W3403" t="s">
        <v>21</v>
      </c>
    </row>
    <row r="3404" spans="1:23" x14ac:dyDescent="0.3">
      <c r="A3404" t="s">
        <v>445</v>
      </c>
      <c r="B3404">
        <v>108</v>
      </c>
      <c r="C3404">
        <v>101</v>
      </c>
      <c r="D3404">
        <v>2506446</v>
      </c>
      <c r="E3404" t="s">
        <v>48</v>
      </c>
      <c r="F3404" t="s">
        <v>44</v>
      </c>
      <c r="L3404" t="s">
        <v>5025</v>
      </c>
      <c r="M3404">
        <v>8662</v>
      </c>
      <c r="N3404">
        <v>172</v>
      </c>
      <c r="O3404" t="s">
        <v>29</v>
      </c>
      <c r="P3404" t="s">
        <v>30</v>
      </c>
      <c r="Q3404" t="s">
        <v>213</v>
      </c>
      <c r="R3404">
        <v>2000000</v>
      </c>
      <c r="S3404">
        <v>2002</v>
      </c>
      <c r="T3404">
        <v>4.7</v>
      </c>
      <c r="U3404">
        <v>1.7</v>
      </c>
      <c r="V3404">
        <v>506446</v>
      </c>
      <c r="W3404" t="s">
        <v>21</v>
      </c>
    </row>
    <row r="3405" spans="1:23" x14ac:dyDescent="0.3">
      <c r="A3405" t="s">
        <v>5026</v>
      </c>
      <c r="B3405">
        <v>65</v>
      </c>
      <c r="C3405">
        <v>98</v>
      </c>
      <c r="D3405">
        <v>7369373</v>
      </c>
      <c r="E3405" t="s">
        <v>57</v>
      </c>
      <c r="F3405" t="s">
        <v>60</v>
      </c>
      <c r="G3405" t="s">
        <v>35</v>
      </c>
      <c r="L3405" t="s">
        <v>5027</v>
      </c>
      <c r="M3405">
        <v>4288</v>
      </c>
      <c r="N3405">
        <v>74</v>
      </c>
      <c r="O3405" t="s">
        <v>29</v>
      </c>
      <c r="P3405" t="s">
        <v>37</v>
      </c>
      <c r="Q3405" t="s">
        <v>213</v>
      </c>
      <c r="R3405">
        <v>2000000</v>
      </c>
      <c r="S3405">
        <v>1986</v>
      </c>
      <c r="T3405">
        <v>5.7</v>
      </c>
      <c r="U3405">
        <v>1.6</v>
      </c>
      <c r="V3405">
        <v>5369373</v>
      </c>
      <c r="W3405" t="s">
        <v>21</v>
      </c>
    </row>
    <row r="3406" spans="1:23" x14ac:dyDescent="0.3">
      <c r="A3406" t="s">
        <v>4506</v>
      </c>
      <c r="B3406">
        <v>160</v>
      </c>
      <c r="C3406">
        <v>101</v>
      </c>
      <c r="D3406">
        <v>1984378</v>
      </c>
      <c r="E3406" t="s">
        <v>48</v>
      </c>
      <c r="F3406" t="s">
        <v>55</v>
      </c>
      <c r="G3406" t="s">
        <v>44</v>
      </c>
      <c r="L3406" t="s">
        <v>5028</v>
      </c>
      <c r="M3406">
        <v>27346</v>
      </c>
      <c r="N3406">
        <v>206</v>
      </c>
      <c r="O3406" t="s">
        <v>29</v>
      </c>
      <c r="P3406" t="s">
        <v>30</v>
      </c>
      <c r="Q3406" t="s">
        <v>3646</v>
      </c>
      <c r="R3406">
        <v>2000000</v>
      </c>
      <c r="S3406">
        <v>2006</v>
      </c>
      <c r="T3406">
        <v>6.5</v>
      </c>
      <c r="U3406">
        <v>1.7</v>
      </c>
      <c r="V3406">
        <v>-15622</v>
      </c>
      <c r="W3406" t="s">
        <v>38</v>
      </c>
    </row>
    <row r="3407" spans="1:23" x14ac:dyDescent="0.3">
      <c r="A3407" t="s">
        <v>5029</v>
      </c>
      <c r="B3407">
        <v>231</v>
      </c>
      <c r="C3407">
        <v>90</v>
      </c>
      <c r="D3407">
        <v>2283276</v>
      </c>
      <c r="E3407" t="s">
        <v>47</v>
      </c>
      <c r="F3407" t="s">
        <v>242</v>
      </c>
      <c r="G3407" t="s">
        <v>790</v>
      </c>
      <c r="H3407" t="s">
        <v>55</v>
      </c>
      <c r="I3407" t="s">
        <v>54</v>
      </c>
      <c r="J3407" t="s">
        <v>58</v>
      </c>
      <c r="L3407" t="s">
        <v>5030</v>
      </c>
      <c r="M3407">
        <v>46107</v>
      </c>
      <c r="N3407">
        <v>156</v>
      </c>
      <c r="O3407" t="s">
        <v>5031</v>
      </c>
      <c r="P3407" t="s">
        <v>5032</v>
      </c>
      <c r="Q3407" t="s">
        <v>213</v>
      </c>
      <c r="R3407">
        <v>1500000</v>
      </c>
      <c r="S3407">
        <v>2008</v>
      </c>
      <c r="T3407">
        <v>8</v>
      </c>
      <c r="U3407">
        <v>1.5</v>
      </c>
      <c r="V3407">
        <v>783276</v>
      </c>
      <c r="W3407" t="s">
        <v>21</v>
      </c>
    </row>
    <row r="3408" spans="1:23" x14ac:dyDescent="0.3">
      <c r="A3408" t="s">
        <v>5033</v>
      </c>
      <c r="B3408">
        <v>7</v>
      </c>
      <c r="C3408">
        <v>120</v>
      </c>
      <c r="D3408">
        <v>1098224</v>
      </c>
      <c r="E3408" t="s">
        <v>25</v>
      </c>
      <c r="L3408" t="s">
        <v>5034</v>
      </c>
      <c r="M3408">
        <v>397</v>
      </c>
      <c r="N3408">
        <v>30</v>
      </c>
      <c r="O3408" t="s">
        <v>29</v>
      </c>
      <c r="P3408" t="s">
        <v>30</v>
      </c>
      <c r="Q3408" t="s">
        <v>31</v>
      </c>
      <c r="R3408">
        <v>2000000</v>
      </c>
      <c r="S3408">
        <v>2003</v>
      </c>
      <c r="T3408">
        <v>3.3</v>
      </c>
      <c r="U3408">
        <v>2</v>
      </c>
      <c r="V3408">
        <v>-901776</v>
      </c>
      <c r="W3408" t="s">
        <v>38</v>
      </c>
    </row>
    <row r="3409" spans="1:23" x14ac:dyDescent="0.3">
      <c r="A3409" t="s">
        <v>5035</v>
      </c>
      <c r="B3409">
        <v>168</v>
      </c>
      <c r="C3409">
        <v>102</v>
      </c>
      <c r="D3409">
        <v>1477002</v>
      </c>
      <c r="E3409" t="s">
        <v>55</v>
      </c>
      <c r="F3409" t="s">
        <v>44</v>
      </c>
      <c r="L3409" t="s">
        <v>5036</v>
      </c>
      <c r="M3409">
        <v>16645</v>
      </c>
      <c r="N3409">
        <v>72</v>
      </c>
      <c r="O3409" t="s">
        <v>29</v>
      </c>
      <c r="P3409" t="s">
        <v>30</v>
      </c>
      <c r="Q3409" t="s">
        <v>213</v>
      </c>
      <c r="R3409">
        <v>2000000</v>
      </c>
      <c r="S3409">
        <v>2015</v>
      </c>
      <c r="T3409">
        <v>6.9</v>
      </c>
      <c r="U3409">
        <v>1.7</v>
      </c>
      <c r="V3409">
        <v>-522998</v>
      </c>
      <c r="W3409" t="s">
        <v>38</v>
      </c>
    </row>
    <row r="3410" spans="1:23" x14ac:dyDescent="0.3">
      <c r="A3410" t="s">
        <v>5037</v>
      </c>
      <c r="B3410">
        <v>107</v>
      </c>
      <c r="C3410">
        <v>100</v>
      </c>
      <c r="D3410">
        <v>1134049</v>
      </c>
      <c r="E3410" t="s">
        <v>790</v>
      </c>
      <c r="F3410" t="s">
        <v>54</v>
      </c>
      <c r="L3410" t="s">
        <v>5038</v>
      </c>
      <c r="M3410">
        <v>5475</v>
      </c>
      <c r="N3410">
        <v>44</v>
      </c>
      <c r="O3410" t="s">
        <v>29</v>
      </c>
      <c r="P3410" t="s">
        <v>37</v>
      </c>
      <c r="Q3410" t="s">
        <v>52</v>
      </c>
      <c r="R3410">
        <v>2000000</v>
      </c>
      <c r="S3410">
        <v>2007</v>
      </c>
      <c r="T3410">
        <v>8.1</v>
      </c>
      <c r="U3410">
        <v>1.7</v>
      </c>
      <c r="V3410">
        <v>-865951</v>
      </c>
      <c r="W3410" t="s">
        <v>38</v>
      </c>
    </row>
    <row r="3411" spans="1:23" x14ac:dyDescent="0.3">
      <c r="A3411" t="s">
        <v>4667</v>
      </c>
      <c r="B3411">
        <v>123</v>
      </c>
      <c r="C3411">
        <v>89</v>
      </c>
      <c r="D3411">
        <v>653621</v>
      </c>
      <c r="E3411" t="s">
        <v>242</v>
      </c>
      <c r="F3411" t="s">
        <v>790</v>
      </c>
      <c r="G3411" t="s">
        <v>54</v>
      </c>
      <c r="L3411" t="s">
        <v>5039</v>
      </c>
      <c r="M3411">
        <v>5615</v>
      </c>
      <c r="N3411">
        <v>64</v>
      </c>
      <c r="O3411" t="s">
        <v>29</v>
      </c>
      <c r="P3411" t="s">
        <v>30</v>
      </c>
      <c r="Q3411" t="s">
        <v>1824</v>
      </c>
      <c r="R3411">
        <v>2000000</v>
      </c>
      <c r="S3411">
        <v>2005</v>
      </c>
      <c r="T3411">
        <v>6.8</v>
      </c>
      <c r="U3411">
        <v>1.5</v>
      </c>
      <c r="V3411">
        <v>-1346379</v>
      </c>
      <c r="W3411" t="s">
        <v>38</v>
      </c>
    </row>
    <row r="3412" spans="1:23" x14ac:dyDescent="0.3">
      <c r="A3412" t="s">
        <v>5040</v>
      </c>
      <c r="B3412">
        <v>46</v>
      </c>
      <c r="C3412">
        <v>86</v>
      </c>
      <c r="D3412">
        <v>535249</v>
      </c>
      <c r="E3412" t="s">
        <v>48</v>
      </c>
      <c r="L3412" t="s">
        <v>5041</v>
      </c>
      <c r="M3412">
        <v>3467</v>
      </c>
      <c r="N3412">
        <v>13</v>
      </c>
      <c r="O3412" t="s">
        <v>29</v>
      </c>
      <c r="P3412" t="s">
        <v>30</v>
      </c>
      <c r="Q3412" t="s">
        <v>213</v>
      </c>
      <c r="R3412">
        <v>3400000</v>
      </c>
      <c r="S3412">
        <v>2010</v>
      </c>
      <c r="T3412">
        <v>4.5999999999999996</v>
      </c>
      <c r="U3412">
        <v>1.4</v>
      </c>
      <c r="V3412">
        <v>-2864751</v>
      </c>
      <c r="W3412" t="s">
        <v>38</v>
      </c>
    </row>
    <row r="3413" spans="1:23" x14ac:dyDescent="0.3">
      <c r="A3413" t="s">
        <v>5042</v>
      </c>
      <c r="B3413">
        <v>46</v>
      </c>
      <c r="C3413">
        <v>96</v>
      </c>
      <c r="D3413">
        <v>371081</v>
      </c>
      <c r="E3413" t="s">
        <v>48</v>
      </c>
      <c r="F3413" t="s">
        <v>55</v>
      </c>
      <c r="L3413" t="s">
        <v>5043</v>
      </c>
      <c r="M3413">
        <v>7479</v>
      </c>
      <c r="N3413">
        <v>86</v>
      </c>
      <c r="O3413" t="s">
        <v>29</v>
      </c>
      <c r="P3413" t="s">
        <v>30</v>
      </c>
      <c r="Q3413" t="s">
        <v>31</v>
      </c>
      <c r="R3413">
        <v>6000000</v>
      </c>
      <c r="S3413">
        <v>2004</v>
      </c>
      <c r="T3413">
        <v>7</v>
      </c>
      <c r="U3413">
        <v>1.6</v>
      </c>
      <c r="V3413">
        <v>-5628919</v>
      </c>
      <c r="W3413" t="s">
        <v>38</v>
      </c>
    </row>
    <row r="3414" spans="1:23" x14ac:dyDescent="0.3">
      <c r="A3414" t="s">
        <v>5044</v>
      </c>
      <c r="B3414">
        <v>51</v>
      </c>
      <c r="C3414">
        <v>91</v>
      </c>
      <c r="D3414">
        <v>124494</v>
      </c>
      <c r="E3414" t="s">
        <v>24</v>
      </c>
      <c r="F3414" t="s">
        <v>25</v>
      </c>
      <c r="G3414" t="s">
        <v>48</v>
      </c>
      <c r="H3414" t="s">
        <v>55</v>
      </c>
      <c r="I3414" t="s">
        <v>59</v>
      </c>
      <c r="J3414" t="s">
        <v>27</v>
      </c>
      <c r="L3414" t="s">
        <v>5045</v>
      </c>
      <c r="M3414">
        <v>5613</v>
      </c>
      <c r="N3414">
        <v>102</v>
      </c>
      <c r="O3414" t="s">
        <v>29</v>
      </c>
      <c r="P3414" t="s">
        <v>30</v>
      </c>
      <c r="Q3414" t="s">
        <v>31</v>
      </c>
      <c r="R3414">
        <v>2000000</v>
      </c>
      <c r="S3414">
        <v>1998</v>
      </c>
      <c r="T3414">
        <v>6.7</v>
      </c>
      <c r="U3414">
        <v>1.5</v>
      </c>
      <c r="V3414">
        <v>-1875506</v>
      </c>
      <c r="W3414" t="s">
        <v>38</v>
      </c>
    </row>
    <row r="3415" spans="1:23" x14ac:dyDescent="0.3">
      <c r="A3415" t="s">
        <v>5046</v>
      </c>
      <c r="B3415">
        <v>45</v>
      </c>
      <c r="C3415">
        <v>85</v>
      </c>
      <c r="D3415">
        <v>100669</v>
      </c>
      <c r="E3415" t="s">
        <v>48</v>
      </c>
      <c r="F3415" t="s">
        <v>55</v>
      </c>
      <c r="L3415" t="s">
        <v>5047</v>
      </c>
      <c r="M3415">
        <v>2522</v>
      </c>
      <c r="N3415">
        <v>11</v>
      </c>
      <c r="O3415" t="s">
        <v>29</v>
      </c>
      <c r="P3415" t="s">
        <v>30</v>
      </c>
      <c r="Q3415" t="s">
        <v>213</v>
      </c>
      <c r="R3415">
        <v>3800000</v>
      </c>
      <c r="S3415">
        <v>2009</v>
      </c>
      <c r="T3415">
        <v>5.8</v>
      </c>
      <c r="U3415">
        <v>1.4</v>
      </c>
      <c r="V3415">
        <v>-3699331</v>
      </c>
      <c r="W3415" t="s">
        <v>38</v>
      </c>
    </row>
    <row r="3416" spans="1:23" x14ac:dyDescent="0.3">
      <c r="A3416" t="s">
        <v>157</v>
      </c>
      <c r="B3416">
        <v>74</v>
      </c>
      <c r="C3416">
        <v>129</v>
      </c>
      <c r="D3416">
        <v>186354</v>
      </c>
      <c r="E3416" t="s">
        <v>55</v>
      </c>
      <c r="L3416" t="s">
        <v>5048</v>
      </c>
      <c r="M3416">
        <v>1758</v>
      </c>
      <c r="N3416">
        <v>30</v>
      </c>
      <c r="O3416" t="s">
        <v>29</v>
      </c>
      <c r="P3416" t="s">
        <v>30</v>
      </c>
      <c r="Q3416" t="s">
        <v>213</v>
      </c>
      <c r="R3416">
        <v>13500000</v>
      </c>
      <c r="S3416">
        <v>2015</v>
      </c>
      <c r="T3416">
        <v>4.5</v>
      </c>
      <c r="U3416">
        <v>2.2000000000000002</v>
      </c>
      <c r="V3416">
        <v>-13313646</v>
      </c>
      <c r="W3416" t="s">
        <v>38</v>
      </c>
    </row>
    <row r="3417" spans="1:23" x14ac:dyDescent="0.3">
      <c r="A3417" t="s">
        <v>5049</v>
      </c>
      <c r="B3417">
        <v>34</v>
      </c>
      <c r="C3417">
        <v>92</v>
      </c>
      <c r="D3417">
        <v>12667</v>
      </c>
      <c r="E3417" t="s">
        <v>55</v>
      </c>
      <c r="F3417" t="s">
        <v>44</v>
      </c>
      <c r="L3417" t="s">
        <v>5050</v>
      </c>
      <c r="M3417">
        <v>19336</v>
      </c>
      <c r="N3417">
        <v>90</v>
      </c>
      <c r="O3417" t="s">
        <v>29</v>
      </c>
      <c r="P3417" t="s">
        <v>37</v>
      </c>
      <c r="Q3417" t="s">
        <v>213</v>
      </c>
      <c r="R3417">
        <v>14000</v>
      </c>
      <c r="S3417">
        <v>2005</v>
      </c>
      <c r="T3417">
        <v>6.6</v>
      </c>
      <c r="U3417">
        <v>1.5</v>
      </c>
      <c r="V3417">
        <v>-1333</v>
      </c>
      <c r="W3417" t="s">
        <v>38</v>
      </c>
    </row>
    <row r="3418" spans="1:23" x14ac:dyDescent="0.3">
      <c r="A3418" t="s">
        <v>5051</v>
      </c>
      <c r="B3418">
        <v>78</v>
      </c>
      <c r="C3418">
        <v>96</v>
      </c>
      <c r="D3418">
        <v>198407</v>
      </c>
      <c r="E3418" t="s">
        <v>55</v>
      </c>
      <c r="L3418" t="s">
        <v>5052</v>
      </c>
      <c r="M3418">
        <v>10282</v>
      </c>
      <c r="N3418">
        <v>78</v>
      </c>
      <c r="O3418" t="s">
        <v>29</v>
      </c>
      <c r="P3418" t="s">
        <v>30</v>
      </c>
      <c r="Q3418" t="s">
        <v>213</v>
      </c>
      <c r="R3418">
        <v>2000000</v>
      </c>
      <c r="S3418">
        <v>2006</v>
      </c>
      <c r="T3418">
        <v>6.6</v>
      </c>
      <c r="U3418">
        <v>1.6</v>
      </c>
      <c r="V3418">
        <v>-1801593</v>
      </c>
      <c r="W3418" t="s">
        <v>38</v>
      </c>
    </row>
    <row r="3419" spans="1:23" x14ac:dyDescent="0.3">
      <c r="A3419" t="s">
        <v>5053</v>
      </c>
      <c r="B3419">
        <v>30</v>
      </c>
      <c r="C3419">
        <v>119</v>
      </c>
      <c r="D3419">
        <v>4958</v>
      </c>
      <c r="E3419" t="s">
        <v>24</v>
      </c>
      <c r="F3419" t="s">
        <v>56</v>
      </c>
      <c r="G3419" t="s">
        <v>55</v>
      </c>
      <c r="L3419" t="s">
        <v>5054</v>
      </c>
      <c r="M3419">
        <v>9689</v>
      </c>
      <c r="N3419">
        <v>23</v>
      </c>
      <c r="O3419" t="s">
        <v>29</v>
      </c>
      <c r="P3419" t="s">
        <v>2211</v>
      </c>
      <c r="Q3419" t="s">
        <v>213</v>
      </c>
      <c r="R3419">
        <v>2000000</v>
      </c>
      <c r="S3419">
        <v>2008</v>
      </c>
      <c r="T3419">
        <v>7.8</v>
      </c>
      <c r="U3419">
        <v>2</v>
      </c>
      <c r="V3419">
        <v>-1995042</v>
      </c>
      <c r="W3419" t="s">
        <v>38</v>
      </c>
    </row>
    <row r="3420" spans="1:23" x14ac:dyDescent="0.3">
      <c r="A3420" t="s">
        <v>5055</v>
      </c>
      <c r="B3420">
        <v>90</v>
      </c>
      <c r="C3420">
        <v>92</v>
      </c>
      <c r="D3420">
        <v>7927</v>
      </c>
      <c r="E3420" t="s">
        <v>56</v>
      </c>
      <c r="F3420" t="s">
        <v>55</v>
      </c>
      <c r="G3420" t="s">
        <v>5056</v>
      </c>
      <c r="H3420" t="s">
        <v>60</v>
      </c>
      <c r="I3420" t="s">
        <v>35</v>
      </c>
      <c r="L3420" t="s">
        <v>5057</v>
      </c>
      <c r="M3420">
        <v>19236</v>
      </c>
      <c r="N3420">
        <v>175</v>
      </c>
      <c r="O3420" t="s">
        <v>29</v>
      </c>
      <c r="P3420" t="s">
        <v>30</v>
      </c>
      <c r="Q3420" t="s">
        <v>2708</v>
      </c>
      <c r="R3420">
        <v>2300000</v>
      </c>
      <c r="S3420">
        <v>1947</v>
      </c>
      <c r="T3420">
        <v>7.7</v>
      </c>
      <c r="U3420">
        <v>1.5</v>
      </c>
      <c r="V3420">
        <v>-2292073</v>
      </c>
      <c r="W3420" t="s">
        <v>38</v>
      </c>
    </row>
    <row r="3421" spans="1:23" x14ac:dyDescent="0.3">
      <c r="A3421" t="s">
        <v>5058</v>
      </c>
      <c r="B3421">
        <v>94</v>
      </c>
      <c r="C3421">
        <v>106</v>
      </c>
      <c r="D3421">
        <v>2436</v>
      </c>
      <c r="E3421" t="s">
        <v>48</v>
      </c>
      <c r="F3421" t="s">
        <v>26</v>
      </c>
      <c r="G3421" t="s">
        <v>50</v>
      </c>
      <c r="H3421" t="s">
        <v>27</v>
      </c>
      <c r="L3421" t="s">
        <v>5059</v>
      </c>
      <c r="M3421">
        <v>344</v>
      </c>
      <c r="N3421">
        <v>19</v>
      </c>
      <c r="O3421" t="s">
        <v>29</v>
      </c>
      <c r="P3421" t="s">
        <v>30</v>
      </c>
      <c r="Q3421" t="s">
        <v>2708</v>
      </c>
      <c r="R3421">
        <v>2000000</v>
      </c>
      <c r="S3421">
        <v>2012</v>
      </c>
      <c r="T3421">
        <v>5.7</v>
      </c>
      <c r="U3421">
        <v>1.8</v>
      </c>
      <c r="V3421">
        <v>-1997564</v>
      </c>
      <c r="W3421" t="s">
        <v>38</v>
      </c>
    </row>
    <row r="3422" spans="1:23" x14ac:dyDescent="0.3">
      <c r="A3422" t="s">
        <v>5060</v>
      </c>
      <c r="B3422">
        <v>45</v>
      </c>
      <c r="C3422">
        <v>99</v>
      </c>
      <c r="D3422">
        <v>4600000</v>
      </c>
      <c r="E3422" t="s">
        <v>56</v>
      </c>
      <c r="F3422" t="s">
        <v>55</v>
      </c>
      <c r="L3422" t="s">
        <v>5061</v>
      </c>
      <c r="M3422">
        <v>11763</v>
      </c>
      <c r="N3422">
        <v>111</v>
      </c>
      <c r="O3422" t="s">
        <v>29</v>
      </c>
      <c r="P3422" t="s">
        <v>30</v>
      </c>
      <c r="Q3422" t="s">
        <v>213</v>
      </c>
      <c r="R3422">
        <v>1900000</v>
      </c>
      <c r="S3422">
        <v>1986</v>
      </c>
      <c r="T3422">
        <v>7.1</v>
      </c>
      <c r="U3422">
        <v>1.6</v>
      </c>
      <c r="V3422">
        <v>2700000</v>
      </c>
      <c r="W3422" t="s">
        <v>21</v>
      </c>
    </row>
    <row r="3423" spans="1:23" x14ac:dyDescent="0.3">
      <c r="A3423" t="s">
        <v>3704</v>
      </c>
      <c r="B3423">
        <v>60</v>
      </c>
      <c r="C3423">
        <v>103</v>
      </c>
      <c r="D3423">
        <v>1420578</v>
      </c>
      <c r="E3423" t="s">
        <v>55</v>
      </c>
      <c r="F3423" t="s">
        <v>26</v>
      </c>
      <c r="L3423" t="s">
        <v>5062</v>
      </c>
      <c r="M3423">
        <v>4894</v>
      </c>
      <c r="N3423">
        <v>122</v>
      </c>
      <c r="O3423" t="s">
        <v>29</v>
      </c>
      <c r="P3423" t="s">
        <v>30</v>
      </c>
      <c r="Q3423" t="s">
        <v>31</v>
      </c>
      <c r="R3423">
        <v>1900000</v>
      </c>
      <c r="S3423">
        <v>2003</v>
      </c>
      <c r="T3423">
        <v>6.4</v>
      </c>
      <c r="U3423">
        <v>1.7</v>
      </c>
      <c r="V3423">
        <v>-479422</v>
      </c>
      <c r="W3423" t="s">
        <v>38</v>
      </c>
    </row>
    <row r="3424" spans="1:23" x14ac:dyDescent="0.3">
      <c r="A3424" t="s">
        <v>5063</v>
      </c>
      <c r="B3424">
        <v>363</v>
      </c>
      <c r="C3424">
        <v>95</v>
      </c>
      <c r="D3424">
        <v>1028658</v>
      </c>
      <c r="E3424" t="s">
        <v>55</v>
      </c>
      <c r="F3424" t="s">
        <v>60</v>
      </c>
      <c r="G3424" t="s">
        <v>35</v>
      </c>
      <c r="L3424" t="s">
        <v>5064</v>
      </c>
      <c r="M3424">
        <v>118684</v>
      </c>
      <c r="N3424">
        <v>447</v>
      </c>
      <c r="O3424" t="s">
        <v>29</v>
      </c>
      <c r="P3424" t="s">
        <v>971</v>
      </c>
      <c r="Q3424" t="s">
        <v>213</v>
      </c>
      <c r="R3424">
        <v>3000000</v>
      </c>
      <c r="S3424">
        <v>2010</v>
      </c>
      <c r="T3424">
        <v>7</v>
      </c>
      <c r="U3424">
        <v>1.6</v>
      </c>
      <c r="V3424">
        <v>-1971342</v>
      </c>
      <c r="W3424" t="s">
        <v>38</v>
      </c>
    </row>
    <row r="3425" spans="1:23" x14ac:dyDescent="0.3">
      <c r="A3425" t="s">
        <v>5065</v>
      </c>
      <c r="B3425">
        <v>14</v>
      </c>
      <c r="C3425">
        <v>95</v>
      </c>
      <c r="D3425">
        <v>18435</v>
      </c>
      <c r="E3425" t="s">
        <v>55</v>
      </c>
      <c r="L3425" t="s">
        <v>5066</v>
      </c>
      <c r="M3425">
        <v>1010</v>
      </c>
      <c r="N3425">
        <v>15</v>
      </c>
      <c r="O3425" t="s">
        <v>792</v>
      </c>
      <c r="P3425" t="s">
        <v>545</v>
      </c>
      <c r="Q3425" t="s">
        <v>3646</v>
      </c>
      <c r="R3425">
        <v>1400000</v>
      </c>
      <c r="S3425">
        <v>2006</v>
      </c>
      <c r="T3425">
        <v>5.8</v>
      </c>
      <c r="U3425">
        <v>1.6</v>
      </c>
      <c r="V3425">
        <v>-1381565</v>
      </c>
      <c r="W3425" t="s">
        <v>38</v>
      </c>
    </row>
    <row r="3426" spans="1:23" x14ac:dyDescent="0.3">
      <c r="A3426" t="s">
        <v>3430</v>
      </c>
      <c r="B3426">
        <v>194</v>
      </c>
      <c r="C3426">
        <v>90</v>
      </c>
      <c r="D3426">
        <v>2957978</v>
      </c>
      <c r="E3426" t="s">
        <v>242</v>
      </c>
      <c r="F3426" t="s">
        <v>56</v>
      </c>
      <c r="G3426" t="s">
        <v>790</v>
      </c>
      <c r="H3426" t="s">
        <v>54</v>
      </c>
      <c r="I3426" t="s">
        <v>35</v>
      </c>
      <c r="L3426" t="s">
        <v>5067</v>
      </c>
      <c r="M3426">
        <v>40481</v>
      </c>
      <c r="N3426">
        <v>134</v>
      </c>
      <c r="O3426" t="s">
        <v>29</v>
      </c>
      <c r="P3426" t="s">
        <v>37</v>
      </c>
      <c r="Q3426" t="s">
        <v>31</v>
      </c>
      <c r="R3426">
        <v>1000000</v>
      </c>
      <c r="S3426">
        <v>2008</v>
      </c>
      <c r="T3426">
        <v>7.8</v>
      </c>
      <c r="U3426">
        <v>1.5</v>
      </c>
      <c r="V3426">
        <v>1957978</v>
      </c>
      <c r="W3426" t="s">
        <v>21</v>
      </c>
    </row>
    <row r="3427" spans="1:23" x14ac:dyDescent="0.3">
      <c r="A3427" t="s">
        <v>5068</v>
      </c>
      <c r="B3427">
        <v>10</v>
      </c>
      <c r="C3427">
        <v>89</v>
      </c>
      <c r="D3427">
        <v>444044</v>
      </c>
      <c r="E3427" t="s">
        <v>55</v>
      </c>
      <c r="L3427" t="s">
        <v>5069</v>
      </c>
      <c r="M3427">
        <v>744</v>
      </c>
      <c r="N3427">
        <v>19</v>
      </c>
      <c r="O3427" t="s">
        <v>29</v>
      </c>
      <c r="P3427" t="s">
        <v>30</v>
      </c>
      <c r="Q3427" t="s">
        <v>213</v>
      </c>
      <c r="R3427">
        <v>1900000</v>
      </c>
      <c r="S3427">
        <v>2015</v>
      </c>
      <c r="T3427">
        <v>7.2</v>
      </c>
      <c r="U3427">
        <v>1.5</v>
      </c>
      <c r="V3427">
        <v>-1455956</v>
      </c>
      <c r="W3427" t="s">
        <v>38</v>
      </c>
    </row>
    <row r="3428" spans="1:23" x14ac:dyDescent="0.3">
      <c r="A3428" t="s">
        <v>5070</v>
      </c>
      <c r="B3428">
        <v>311</v>
      </c>
      <c r="C3428">
        <v>87</v>
      </c>
      <c r="D3428">
        <v>40990055</v>
      </c>
      <c r="E3428" t="s">
        <v>55</v>
      </c>
      <c r="F3428" t="s">
        <v>57</v>
      </c>
      <c r="G3428" t="s">
        <v>35</v>
      </c>
      <c r="L3428" t="s">
        <v>5071</v>
      </c>
      <c r="M3428">
        <v>41509</v>
      </c>
      <c r="N3428">
        <v>300</v>
      </c>
      <c r="O3428" t="s">
        <v>29</v>
      </c>
      <c r="P3428" t="s">
        <v>545</v>
      </c>
      <c r="Q3428" t="s">
        <v>31</v>
      </c>
      <c r="R3428">
        <v>1800000</v>
      </c>
      <c r="S3428">
        <v>2010</v>
      </c>
      <c r="T3428">
        <v>5.6</v>
      </c>
      <c r="U3428">
        <v>1.4</v>
      </c>
      <c r="V3428">
        <v>39190055</v>
      </c>
      <c r="W3428" t="s">
        <v>21</v>
      </c>
    </row>
    <row r="3429" spans="1:23" x14ac:dyDescent="0.3">
      <c r="A3429" t="s">
        <v>5072</v>
      </c>
      <c r="B3429">
        <v>85</v>
      </c>
      <c r="C3429">
        <v>118</v>
      </c>
      <c r="D3429">
        <v>5709616</v>
      </c>
      <c r="E3429" t="s">
        <v>55</v>
      </c>
      <c r="F3429" t="s">
        <v>44</v>
      </c>
      <c r="L3429" t="s">
        <v>5073</v>
      </c>
      <c r="M3429">
        <v>11088</v>
      </c>
      <c r="N3429">
        <v>110</v>
      </c>
      <c r="O3429" t="s">
        <v>763</v>
      </c>
      <c r="P3429" t="s">
        <v>3061</v>
      </c>
      <c r="Q3429" t="s">
        <v>213</v>
      </c>
      <c r="R3429">
        <v>1800000</v>
      </c>
      <c r="S3429">
        <v>2002</v>
      </c>
      <c r="T3429">
        <v>6.8</v>
      </c>
      <c r="U3429">
        <v>2</v>
      </c>
      <c r="V3429">
        <v>3909616</v>
      </c>
      <c r="W3429" t="s">
        <v>21</v>
      </c>
    </row>
    <row r="3430" spans="1:23" x14ac:dyDescent="0.3">
      <c r="A3430" t="s">
        <v>5074</v>
      </c>
      <c r="B3430">
        <v>663</v>
      </c>
      <c r="C3430">
        <v>93</v>
      </c>
      <c r="D3430">
        <v>12784397</v>
      </c>
      <c r="E3430" t="s">
        <v>55</v>
      </c>
      <c r="F3430" t="s">
        <v>26</v>
      </c>
      <c r="L3430" t="s">
        <v>5075</v>
      </c>
      <c r="M3430">
        <v>70336</v>
      </c>
      <c r="N3430">
        <v>269</v>
      </c>
      <c r="O3430" t="s">
        <v>29</v>
      </c>
      <c r="P3430" t="s">
        <v>30</v>
      </c>
      <c r="Q3430" t="s">
        <v>31</v>
      </c>
      <c r="R3430">
        <v>1800000</v>
      </c>
      <c r="S3430">
        <v>2012</v>
      </c>
      <c r="T3430">
        <v>7.3</v>
      </c>
      <c r="U3430">
        <v>1.6</v>
      </c>
      <c r="V3430">
        <v>10984397</v>
      </c>
      <c r="W3430" t="s">
        <v>21</v>
      </c>
    </row>
    <row r="3431" spans="1:23" x14ac:dyDescent="0.3">
      <c r="A3431" t="s">
        <v>5076</v>
      </c>
      <c r="B3431">
        <v>39</v>
      </c>
      <c r="C3431">
        <v>109</v>
      </c>
      <c r="D3431">
        <v>3050934</v>
      </c>
      <c r="E3431" t="s">
        <v>55</v>
      </c>
      <c r="F3431" t="s">
        <v>59</v>
      </c>
      <c r="L3431" t="s">
        <v>5077</v>
      </c>
      <c r="M3431">
        <v>2794</v>
      </c>
      <c r="N3431">
        <v>78</v>
      </c>
      <c r="O3431" t="s">
        <v>29</v>
      </c>
      <c r="P3431" t="s">
        <v>30</v>
      </c>
      <c r="Q3431" t="s">
        <v>31</v>
      </c>
      <c r="R3431">
        <v>1800000</v>
      </c>
      <c r="S3431">
        <v>2000</v>
      </c>
      <c r="T3431">
        <v>7.3</v>
      </c>
      <c r="U3431">
        <v>1.8</v>
      </c>
      <c r="V3431">
        <v>1250934</v>
      </c>
      <c r="W3431" t="s">
        <v>21</v>
      </c>
    </row>
    <row r="3432" spans="1:23" x14ac:dyDescent="0.3">
      <c r="A3432" t="s">
        <v>526</v>
      </c>
      <c r="B3432">
        <v>181</v>
      </c>
      <c r="C3432">
        <v>81</v>
      </c>
      <c r="D3432">
        <v>7267324</v>
      </c>
      <c r="E3432" t="s">
        <v>56</v>
      </c>
      <c r="F3432" t="s">
        <v>55</v>
      </c>
      <c r="L3432" t="s">
        <v>5078</v>
      </c>
      <c r="M3432">
        <v>161471</v>
      </c>
      <c r="N3432">
        <v>709</v>
      </c>
      <c r="O3432" t="s">
        <v>3104</v>
      </c>
      <c r="P3432" t="s">
        <v>244</v>
      </c>
      <c r="Q3432" t="s">
        <v>213</v>
      </c>
      <c r="R3432">
        <v>3500000</v>
      </c>
      <c r="S3432">
        <v>1998</v>
      </c>
      <c r="T3432">
        <v>7.8</v>
      </c>
      <c r="U3432">
        <v>1.4</v>
      </c>
      <c r="V3432">
        <v>3767324</v>
      </c>
      <c r="W3432" t="s">
        <v>21</v>
      </c>
    </row>
    <row r="3433" spans="1:23" x14ac:dyDescent="0.3">
      <c r="A3433" t="s">
        <v>5079</v>
      </c>
      <c r="B3433">
        <v>114</v>
      </c>
      <c r="C3433">
        <v>93</v>
      </c>
      <c r="D3433">
        <v>145540</v>
      </c>
      <c r="E3433" t="s">
        <v>55</v>
      </c>
      <c r="F3433" t="s">
        <v>57</v>
      </c>
      <c r="L3433" t="s">
        <v>5080</v>
      </c>
      <c r="M3433">
        <v>26773</v>
      </c>
      <c r="N3433">
        <v>277</v>
      </c>
      <c r="O3433" t="s">
        <v>29</v>
      </c>
      <c r="P3433" t="s">
        <v>30</v>
      </c>
      <c r="Q3433" t="s">
        <v>213</v>
      </c>
      <c r="R3433">
        <v>500000</v>
      </c>
      <c r="S3433">
        <v>2002</v>
      </c>
      <c r="T3433">
        <v>6.7</v>
      </c>
      <c r="U3433">
        <v>1.6</v>
      </c>
      <c r="V3433">
        <v>-354460</v>
      </c>
      <c r="W3433" t="s">
        <v>38</v>
      </c>
    </row>
    <row r="3434" spans="1:23" x14ac:dyDescent="0.3">
      <c r="A3434" t="s">
        <v>3632</v>
      </c>
      <c r="B3434">
        <v>179</v>
      </c>
      <c r="C3434">
        <v>138</v>
      </c>
      <c r="D3434">
        <v>35918429</v>
      </c>
      <c r="E3434" t="s">
        <v>56</v>
      </c>
      <c r="F3434" t="s">
        <v>55</v>
      </c>
      <c r="L3434" t="s">
        <v>5081</v>
      </c>
      <c r="M3434">
        <v>32415</v>
      </c>
      <c r="N3434">
        <v>510</v>
      </c>
      <c r="O3434" t="s">
        <v>29</v>
      </c>
      <c r="P3434" t="s">
        <v>30</v>
      </c>
      <c r="Q3434" t="s">
        <v>213</v>
      </c>
      <c r="R3434">
        <v>1700000</v>
      </c>
      <c r="S3434">
        <v>2001</v>
      </c>
      <c r="T3434">
        <v>7.5</v>
      </c>
      <c r="U3434">
        <v>2.2999999999999998</v>
      </c>
      <c r="V3434">
        <v>34218429</v>
      </c>
      <c r="W3434" t="s">
        <v>21</v>
      </c>
    </row>
    <row r="3435" spans="1:23" x14ac:dyDescent="0.3">
      <c r="A3435" t="s">
        <v>5082</v>
      </c>
      <c r="B3435">
        <v>225</v>
      </c>
      <c r="C3435">
        <v>105</v>
      </c>
      <c r="D3435">
        <v>92401</v>
      </c>
      <c r="E3435" t="s">
        <v>57</v>
      </c>
      <c r="F3435" t="s">
        <v>35</v>
      </c>
      <c r="L3435" t="s">
        <v>5083</v>
      </c>
      <c r="M3435">
        <v>56402</v>
      </c>
      <c r="N3435">
        <v>209</v>
      </c>
      <c r="O3435" t="s">
        <v>29</v>
      </c>
      <c r="P3435" t="s">
        <v>30</v>
      </c>
      <c r="Q3435" t="s">
        <v>213</v>
      </c>
      <c r="R3435">
        <v>2000000</v>
      </c>
      <c r="S3435">
        <v>2010</v>
      </c>
      <c r="T3435">
        <v>6.3</v>
      </c>
      <c r="U3435">
        <v>1.8</v>
      </c>
      <c r="V3435">
        <v>-1907599</v>
      </c>
      <c r="W3435" t="s">
        <v>38</v>
      </c>
    </row>
    <row r="3436" spans="1:23" x14ac:dyDescent="0.3">
      <c r="A3436" t="s">
        <v>5084</v>
      </c>
      <c r="B3436">
        <v>77</v>
      </c>
      <c r="C3436">
        <v>98</v>
      </c>
      <c r="D3436">
        <v>1943649</v>
      </c>
      <c r="E3436" t="s">
        <v>48</v>
      </c>
      <c r="F3436" t="s">
        <v>56</v>
      </c>
      <c r="G3436" t="s">
        <v>44</v>
      </c>
      <c r="L3436" t="s">
        <v>5085</v>
      </c>
      <c r="M3436">
        <v>8697</v>
      </c>
      <c r="N3436">
        <v>122</v>
      </c>
      <c r="O3436" t="s">
        <v>29</v>
      </c>
      <c r="P3436" t="s">
        <v>30</v>
      </c>
      <c r="Q3436" t="s">
        <v>31</v>
      </c>
      <c r="R3436">
        <v>1700000</v>
      </c>
      <c r="S3436">
        <v>1999</v>
      </c>
      <c r="T3436">
        <v>6.3</v>
      </c>
      <c r="U3436">
        <v>1.6</v>
      </c>
      <c r="V3436">
        <v>243649</v>
      </c>
      <c r="W3436" t="s">
        <v>21</v>
      </c>
    </row>
    <row r="3437" spans="1:23" x14ac:dyDescent="0.3">
      <c r="A3437" t="s">
        <v>5086</v>
      </c>
      <c r="B3437">
        <v>124</v>
      </c>
      <c r="C3437">
        <v>86</v>
      </c>
      <c r="D3437">
        <v>992238</v>
      </c>
      <c r="E3437" t="s">
        <v>55</v>
      </c>
      <c r="F3437" t="s">
        <v>44</v>
      </c>
      <c r="L3437" t="s">
        <v>5087</v>
      </c>
      <c r="M3437">
        <v>16349</v>
      </c>
      <c r="N3437">
        <v>103</v>
      </c>
      <c r="O3437" t="s">
        <v>29</v>
      </c>
      <c r="P3437" t="s">
        <v>37</v>
      </c>
      <c r="Q3437" t="s">
        <v>213</v>
      </c>
      <c r="R3437">
        <v>1700000</v>
      </c>
      <c r="S3437">
        <v>2004</v>
      </c>
      <c r="T3437">
        <v>6.8</v>
      </c>
      <c r="U3437">
        <v>1.4</v>
      </c>
      <c r="V3437">
        <v>-707762</v>
      </c>
      <c r="W3437" t="s">
        <v>38</v>
      </c>
    </row>
    <row r="3438" spans="1:23" x14ac:dyDescent="0.3">
      <c r="A3438" t="s">
        <v>5088</v>
      </c>
      <c r="B3438">
        <v>195</v>
      </c>
      <c r="C3438">
        <v>104</v>
      </c>
      <c r="D3438">
        <v>4231500</v>
      </c>
      <c r="E3438" t="s">
        <v>55</v>
      </c>
      <c r="F3438" t="s">
        <v>44</v>
      </c>
      <c r="L3438" t="s">
        <v>5089</v>
      </c>
      <c r="M3438">
        <v>30479</v>
      </c>
      <c r="N3438">
        <v>162</v>
      </c>
      <c r="O3438" t="s">
        <v>3951</v>
      </c>
      <c r="P3438" t="s">
        <v>3952</v>
      </c>
      <c r="Q3438" t="s">
        <v>52</v>
      </c>
      <c r="R3438">
        <v>1000000</v>
      </c>
      <c r="S3438">
        <v>2013</v>
      </c>
      <c r="T3438">
        <v>7.8</v>
      </c>
      <c r="U3438">
        <v>1.7</v>
      </c>
      <c r="V3438">
        <v>3231500</v>
      </c>
      <c r="W3438" t="s">
        <v>21</v>
      </c>
    </row>
    <row r="3439" spans="1:23" x14ac:dyDescent="0.3">
      <c r="A3439" t="s">
        <v>5090</v>
      </c>
      <c r="B3439">
        <v>76</v>
      </c>
      <c r="C3439">
        <v>100</v>
      </c>
      <c r="D3439">
        <v>396035</v>
      </c>
      <c r="E3439" t="s">
        <v>55</v>
      </c>
      <c r="F3439" t="s">
        <v>44</v>
      </c>
      <c r="L3439" t="s">
        <v>5091</v>
      </c>
      <c r="M3439">
        <v>2725</v>
      </c>
      <c r="N3439">
        <v>48</v>
      </c>
      <c r="O3439" t="s">
        <v>29</v>
      </c>
      <c r="P3439" t="s">
        <v>37</v>
      </c>
      <c r="Q3439" t="s">
        <v>213</v>
      </c>
      <c r="R3439">
        <v>1000000</v>
      </c>
      <c r="S3439">
        <v>2004</v>
      </c>
      <c r="T3439">
        <v>6.9</v>
      </c>
      <c r="U3439">
        <v>1.7</v>
      </c>
      <c r="V3439">
        <v>-603965</v>
      </c>
      <c r="W3439" t="s">
        <v>38</v>
      </c>
    </row>
    <row r="3440" spans="1:23" x14ac:dyDescent="0.3">
      <c r="A3440" t="s">
        <v>5092</v>
      </c>
      <c r="B3440">
        <v>109</v>
      </c>
      <c r="C3440">
        <v>95</v>
      </c>
      <c r="D3440">
        <v>1060591</v>
      </c>
      <c r="E3440" t="s">
        <v>48</v>
      </c>
      <c r="F3440" t="s">
        <v>55</v>
      </c>
      <c r="G3440" t="s">
        <v>44</v>
      </c>
      <c r="L3440" t="s">
        <v>5093</v>
      </c>
      <c r="M3440">
        <v>9750</v>
      </c>
      <c r="N3440">
        <v>66</v>
      </c>
      <c r="O3440" t="s">
        <v>5094</v>
      </c>
      <c r="P3440" t="s">
        <v>545</v>
      </c>
      <c r="Q3440" t="s">
        <v>52</v>
      </c>
      <c r="R3440">
        <v>1300000</v>
      </c>
      <c r="S3440">
        <v>2007</v>
      </c>
      <c r="T3440">
        <v>7.2</v>
      </c>
      <c r="U3440">
        <v>1.6</v>
      </c>
      <c r="V3440">
        <v>-239409</v>
      </c>
      <c r="W3440" t="s">
        <v>38</v>
      </c>
    </row>
    <row r="3441" spans="1:23" x14ac:dyDescent="0.3">
      <c r="A3441" t="s">
        <v>5095</v>
      </c>
      <c r="B3441">
        <v>35</v>
      </c>
      <c r="C3441">
        <v>123</v>
      </c>
      <c r="D3441">
        <v>26893</v>
      </c>
      <c r="E3441" t="s">
        <v>56</v>
      </c>
      <c r="F3441" t="s">
        <v>55</v>
      </c>
      <c r="G3441" t="s">
        <v>44</v>
      </c>
      <c r="L3441" t="s">
        <v>5096</v>
      </c>
      <c r="M3441">
        <v>4391</v>
      </c>
      <c r="N3441">
        <v>26</v>
      </c>
      <c r="O3441" t="s">
        <v>792</v>
      </c>
      <c r="P3441" t="s">
        <v>545</v>
      </c>
      <c r="Q3441" t="s">
        <v>213</v>
      </c>
      <c r="R3441">
        <v>1600000</v>
      </c>
      <c r="S3441">
        <v>1969</v>
      </c>
      <c r="T3441">
        <v>7.2</v>
      </c>
      <c r="U3441">
        <v>2</v>
      </c>
      <c r="V3441">
        <v>-1573107</v>
      </c>
      <c r="W3441" t="s">
        <v>38</v>
      </c>
    </row>
    <row r="3442" spans="1:23" x14ac:dyDescent="0.3">
      <c r="A3442" t="s">
        <v>5097</v>
      </c>
      <c r="B3442">
        <v>22</v>
      </c>
      <c r="C3442">
        <v>111</v>
      </c>
      <c r="D3442">
        <v>2580</v>
      </c>
      <c r="E3442" t="s">
        <v>55</v>
      </c>
      <c r="F3442" t="s">
        <v>60</v>
      </c>
      <c r="L3442" t="s">
        <v>5098</v>
      </c>
      <c r="M3442">
        <v>1618</v>
      </c>
      <c r="N3442">
        <v>40</v>
      </c>
      <c r="O3442" t="s">
        <v>29</v>
      </c>
      <c r="P3442" t="s">
        <v>30</v>
      </c>
      <c r="Q3442" t="s">
        <v>213</v>
      </c>
      <c r="R3442">
        <v>1650000</v>
      </c>
      <c r="S3442">
        <v>2003</v>
      </c>
      <c r="T3442">
        <v>5.4</v>
      </c>
      <c r="U3442">
        <v>1.8</v>
      </c>
      <c r="V3442">
        <v>-1647420</v>
      </c>
      <c r="W3442" t="s">
        <v>38</v>
      </c>
    </row>
    <row r="3443" spans="1:23" x14ac:dyDescent="0.3">
      <c r="A3443" t="s">
        <v>5099</v>
      </c>
      <c r="B3443">
        <v>173</v>
      </c>
      <c r="C3443">
        <v>108</v>
      </c>
      <c r="D3443">
        <v>19067631</v>
      </c>
      <c r="E3443" t="s">
        <v>48</v>
      </c>
      <c r="F3443" t="s">
        <v>55</v>
      </c>
      <c r="G3443" t="s">
        <v>44</v>
      </c>
      <c r="L3443" t="s">
        <v>5100</v>
      </c>
      <c r="M3443">
        <v>37714</v>
      </c>
      <c r="N3443">
        <v>204</v>
      </c>
      <c r="O3443" t="s">
        <v>29</v>
      </c>
      <c r="P3443" t="s">
        <v>30</v>
      </c>
      <c r="Q3443" t="s">
        <v>31</v>
      </c>
      <c r="R3443">
        <v>2000000</v>
      </c>
      <c r="S3443">
        <v>2007</v>
      </c>
      <c r="T3443">
        <v>7.1</v>
      </c>
      <c r="U3443">
        <v>1.8</v>
      </c>
      <c r="V3443">
        <v>17067631</v>
      </c>
      <c r="W3443" t="s">
        <v>21</v>
      </c>
    </row>
    <row r="3444" spans="1:23" x14ac:dyDescent="0.3">
      <c r="A3444" t="s">
        <v>5101</v>
      </c>
      <c r="B3444">
        <v>61</v>
      </c>
      <c r="C3444">
        <v>92</v>
      </c>
      <c r="D3444">
        <v>11806119</v>
      </c>
      <c r="E3444" t="s">
        <v>24</v>
      </c>
      <c r="F3444" t="s">
        <v>242</v>
      </c>
      <c r="G3444" t="s">
        <v>55</v>
      </c>
      <c r="H3444" t="s">
        <v>61</v>
      </c>
      <c r="L3444" t="s">
        <v>5102</v>
      </c>
      <c r="M3444">
        <v>57578</v>
      </c>
      <c r="N3444">
        <v>210</v>
      </c>
      <c r="O3444" t="s">
        <v>29</v>
      </c>
      <c r="P3444" t="s">
        <v>30</v>
      </c>
      <c r="Q3444" t="s">
        <v>213</v>
      </c>
      <c r="R3444">
        <v>1100000</v>
      </c>
      <c r="S3444">
        <v>1988</v>
      </c>
      <c r="T3444">
        <v>6.8</v>
      </c>
      <c r="U3444">
        <v>1.5</v>
      </c>
      <c r="V3444">
        <v>10706119</v>
      </c>
      <c r="W3444" t="s">
        <v>21</v>
      </c>
    </row>
    <row r="3445" spans="1:23" x14ac:dyDescent="0.3">
      <c r="A3445" t="s">
        <v>4101</v>
      </c>
      <c r="B3445">
        <v>110</v>
      </c>
      <c r="C3445">
        <v>88</v>
      </c>
      <c r="D3445">
        <v>7362100</v>
      </c>
      <c r="E3445" t="s">
        <v>48</v>
      </c>
      <c r="F3445" t="s">
        <v>55</v>
      </c>
      <c r="L3445" t="s">
        <v>5103</v>
      </c>
      <c r="M3445">
        <v>60295</v>
      </c>
      <c r="N3445">
        <v>232</v>
      </c>
      <c r="O3445" t="s">
        <v>29</v>
      </c>
      <c r="P3445" t="s">
        <v>30</v>
      </c>
      <c r="Q3445" t="s">
        <v>213</v>
      </c>
      <c r="R3445">
        <v>1500000</v>
      </c>
      <c r="S3445">
        <v>2005</v>
      </c>
      <c r="T3445">
        <v>7.4</v>
      </c>
      <c r="U3445">
        <v>1.5</v>
      </c>
      <c r="V3445">
        <v>5862100</v>
      </c>
      <c r="W3445" t="s">
        <v>21</v>
      </c>
    </row>
    <row r="3446" spans="1:23" x14ac:dyDescent="0.3">
      <c r="A3446" t="s">
        <v>2556</v>
      </c>
      <c r="B3446">
        <v>110</v>
      </c>
      <c r="C3446">
        <v>97</v>
      </c>
      <c r="D3446">
        <v>7022940</v>
      </c>
      <c r="E3446" t="s">
        <v>48</v>
      </c>
      <c r="F3446" t="s">
        <v>55</v>
      </c>
      <c r="G3446" t="s">
        <v>44</v>
      </c>
      <c r="L3446" t="s">
        <v>5104</v>
      </c>
      <c r="M3446">
        <v>14018</v>
      </c>
      <c r="N3446">
        <v>190</v>
      </c>
      <c r="O3446" t="s">
        <v>29</v>
      </c>
      <c r="P3446" t="s">
        <v>30</v>
      </c>
      <c r="Q3446" t="s">
        <v>213</v>
      </c>
      <c r="R3446">
        <v>1000000</v>
      </c>
      <c r="S3446">
        <v>2001</v>
      </c>
      <c r="T3446">
        <v>6.7</v>
      </c>
      <c r="U3446">
        <v>1.6</v>
      </c>
      <c r="V3446">
        <v>6022940</v>
      </c>
      <c r="W3446" t="s">
        <v>21</v>
      </c>
    </row>
    <row r="3447" spans="1:23" x14ac:dyDescent="0.3">
      <c r="A3447" t="s">
        <v>2698</v>
      </c>
      <c r="B3447">
        <v>53</v>
      </c>
      <c r="C3447">
        <v>103</v>
      </c>
      <c r="D3447">
        <v>5132222</v>
      </c>
      <c r="E3447" t="s">
        <v>55</v>
      </c>
      <c r="F3447" t="s">
        <v>60</v>
      </c>
      <c r="G3447" t="s">
        <v>44</v>
      </c>
      <c r="L3447" t="s">
        <v>5105</v>
      </c>
      <c r="M3447">
        <v>14112</v>
      </c>
      <c r="N3447">
        <v>83</v>
      </c>
      <c r="O3447" t="s">
        <v>29</v>
      </c>
      <c r="P3447" t="s">
        <v>115</v>
      </c>
      <c r="Q3447" t="s">
        <v>213</v>
      </c>
      <c r="R3447">
        <v>2000000</v>
      </c>
      <c r="S3447">
        <v>1994</v>
      </c>
      <c r="T3447">
        <v>7.2</v>
      </c>
      <c r="U3447">
        <v>1.7</v>
      </c>
      <c r="V3447">
        <v>3132222</v>
      </c>
      <c r="W3447" t="s">
        <v>21</v>
      </c>
    </row>
    <row r="3448" spans="1:23" x14ac:dyDescent="0.3">
      <c r="A3448" t="s">
        <v>4122</v>
      </c>
      <c r="B3448">
        <v>106</v>
      </c>
      <c r="C3448">
        <v>110</v>
      </c>
      <c r="D3448">
        <v>2365931</v>
      </c>
      <c r="E3448" t="s">
        <v>48</v>
      </c>
      <c r="F3448" t="s">
        <v>56</v>
      </c>
      <c r="G3448" t="s">
        <v>55</v>
      </c>
      <c r="H3448" t="s">
        <v>44</v>
      </c>
      <c r="L3448" t="s">
        <v>5106</v>
      </c>
      <c r="M3448">
        <v>36657</v>
      </c>
      <c r="N3448">
        <v>318</v>
      </c>
      <c r="O3448" t="s">
        <v>29</v>
      </c>
      <c r="P3448" t="s">
        <v>30</v>
      </c>
      <c r="Q3448" t="s">
        <v>213</v>
      </c>
      <c r="R3448">
        <v>1500000</v>
      </c>
      <c r="S3448">
        <v>1998</v>
      </c>
      <c r="T3448">
        <v>7.5</v>
      </c>
      <c r="U3448">
        <v>1.8</v>
      </c>
      <c r="V3448">
        <v>865931</v>
      </c>
      <c r="W3448" t="s">
        <v>21</v>
      </c>
    </row>
    <row r="3449" spans="1:23" x14ac:dyDescent="0.3">
      <c r="A3449" t="s">
        <v>134</v>
      </c>
      <c r="B3449">
        <v>445</v>
      </c>
      <c r="C3449">
        <v>103</v>
      </c>
      <c r="D3449">
        <v>53991137</v>
      </c>
      <c r="E3449" t="s">
        <v>26</v>
      </c>
      <c r="F3449" t="s">
        <v>57</v>
      </c>
      <c r="G3449" t="s">
        <v>60</v>
      </c>
      <c r="H3449" t="s">
        <v>35</v>
      </c>
      <c r="L3449" t="s">
        <v>5107</v>
      </c>
      <c r="M3449">
        <v>202800</v>
      </c>
      <c r="N3449">
        <v>752</v>
      </c>
      <c r="O3449" t="s">
        <v>29</v>
      </c>
      <c r="P3449" t="s">
        <v>30</v>
      </c>
      <c r="Q3449" t="s">
        <v>31</v>
      </c>
      <c r="R3449">
        <v>1500000</v>
      </c>
      <c r="S3449">
        <v>2010</v>
      </c>
      <c r="T3449">
        <v>6.8</v>
      </c>
      <c r="U3449">
        <v>1.7</v>
      </c>
      <c r="V3449">
        <v>52491137</v>
      </c>
      <c r="W3449" t="s">
        <v>21</v>
      </c>
    </row>
    <row r="3450" spans="1:23" x14ac:dyDescent="0.3">
      <c r="A3450" t="s">
        <v>5108</v>
      </c>
      <c r="B3450">
        <v>94</v>
      </c>
      <c r="C3450">
        <v>114</v>
      </c>
      <c r="D3450">
        <v>1221261</v>
      </c>
      <c r="E3450" t="s">
        <v>56</v>
      </c>
      <c r="F3450" t="s">
        <v>55</v>
      </c>
      <c r="G3450" t="s">
        <v>35</v>
      </c>
      <c r="L3450" t="s">
        <v>5109</v>
      </c>
      <c r="M3450">
        <v>38215</v>
      </c>
      <c r="N3450">
        <v>125</v>
      </c>
      <c r="O3450" t="s">
        <v>763</v>
      </c>
      <c r="P3450" t="s">
        <v>4828</v>
      </c>
      <c r="Q3450" t="s">
        <v>213</v>
      </c>
      <c r="R3450">
        <v>1500000</v>
      </c>
      <c r="S3450">
        <v>2000</v>
      </c>
      <c r="T3450">
        <v>7.9</v>
      </c>
      <c r="U3450">
        <v>1.9</v>
      </c>
      <c r="V3450">
        <v>-278739</v>
      </c>
      <c r="W3450" t="s">
        <v>38</v>
      </c>
    </row>
    <row r="3451" spans="1:23" x14ac:dyDescent="0.3">
      <c r="A3451" t="s">
        <v>5110</v>
      </c>
      <c r="B3451">
        <v>75</v>
      </c>
      <c r="C3451">
        <v>112</v>
      </c>
      <c r="D3451">
        <v>712294</v>
      </c>
      <c r="E3451" t="s">
        <v>55</v>
      </c>
      <c r="L3451" t="s">
        <v>5111</v>
      </c>
      <c r="M3451">
        <v>9408</v>
      </c>
      <c r="N3451">
        <v>68</v>
      </c>
      <c r="O3451" t="s">
        <v>29</v>
      </c>
      <c r="P3451" t="s">
        <v>30</v>
      </c>
      <c r="Q3451" t="s">
        <v>213</v>
      </c>
      <c r="R3451">
        <v>1500000</v>
      </c>
      <c r="S3451">
        <v>2005</v>
      </c>
      <c r="T3451">
        <v>6.7</v>
      </c>
      <c r="U3451">
        <v>1.9</v>
      </c>
      <c r="V3451">
        <v>-787706</v>
      </c>
      <c r="W3451" t="s">
        <v>38</v>
      </c>
    </row>
    <row r="3452" spans="1:23" x14ac:dyDescent="0.3">
      <c r="A3452" t="s">
        <v>5112</v>
      </c>
      <c r="B3452">
        <v>97</v>
      </c>
      <c r="C3452">
        <v>104</v>
      </c>
      <c r="D3452">
        <v>3447339</v>
      </c>
      <c r="E3452" t="s">
        <v>48</v>
      </c>
      <c r="F3452" t="s">
        <v>44</v>
      </c>
      <c r="L3452" t="s">
        <v>5113</v>
      </c>
      <c r="M3452">
        <v>29517</v>
      </c>
      <c r="N3452">
        <v>79</v>
      </c>
      <c r="O3452" t="s">
        <v>29</v>
      </c>
      <c r="P3452" t="s">
        <v>30</v>
      </c>
      <c r="Q3452" t="s">
        <v>213</v>
      </c>
      <c r="R3452">
        <v>1500000</v>
      </c>
      <c r="S3452">
        <v>2013</v>
      </c>
      <c r="T3452">
        <v>5.8</v>
      </c>
      <c r="U3452">
        <v>1.7</v>
      </c>
      <c r="V3452">
        <v>1947339</v>
      </c>
      <c r="W3452" t="s">
        <v>21</v>
      </c>
    </row>
    <row r="3453" spans="1:23" x14ac:dyDescent="0.3">
      <c r="A3453" t="s">
        <v>4749</v>
      </c>
      <c r="B3453">
        <v>37</v>
      </c>
      <c r="C3453">
        <v>99</v>
      </c>
      <c r="D3453">
        <v>418953</v>
      </c>
      <c r="E3453" t="s">
        <v>56</v>
      </c>
      <c r="F3453" t="s">
        <v>55</v>
      </c>
      <c r="G3453" t="s">
        <v>35</v>
      </c>
      <c r="L3453" t="s">
        <v>5114</v>
      </c>
      <c r="M3453">
        <v>17322</v>
      </c>
      <c r="N3453">
        <v>93</v>
      </c>
      <c r="O3453" t="s">
        <v>29</v>
      </c>
      <c r="P3453" t="s">
        <v>545</v>
      </c>
      <c r="Q3453" t="s">
        <v>213</v>
      </c>
      <c r="R3453">
        <v>1500000</v>
      </c>
      <c r="S3453">
        <v>1993</v>
      </c>
      <c r="T3453">
        <v>6.5</v>
      </c>
      <c r="U3453">
        <v>1.6</v>
      </c>
      <c r="V3453">
        <v>-1081047</v>
      </c>
      <c r="W3453" t="s">
        <v>38</v>
      </c>
    </row>
    <row r="3454" spans="1:23" x14ac:dyDescent="0.3">
      <c r="A3454" t="s">
        <v>5115</v>
      </c>
      <c r="B3454">
        <v>84</v>
      </c>
      <c r="C3454">
        <v>98</v>
      </c>
      <c r="D3454">
        <v>406035</v>
      </c>
      <c r="E3454" t="s">
        <v>55</v>
      </c>
      <c r="L3454" t="s">
        <v>5116</v>
      </c>
      <c r="M3454">
        <v>30314</v>
      </c>
      <c r="N3454">
        <v>159</v>
      </c>
      <c r="O3454" t="s">
        <v>29</v>
      </c>
      <c r="P3454" t="s">
        <v>30</v>
      </c>
      <c r="Q3454" t="s">
        <v>213</v>
      </c>
      <c r="R3454">
        <v>1500000</v>
      </c>
      <c r="S3454">
        <v>2001</v>
      </c>
      <c r="T3454">
        <v>7.2</v>
      </c>
      <c r="U3454">
        <v>1.6</v>
      </c>
      <c r="V3454">
        <v>-1093965</v>
      </c>
      <c r="W3454" t="s">
        <v>38</v>
      </c>
    </row>
    <row r="3455" spans="1:23" x14ac:dyDescent="0.3">
      <c r="A3455" t="s">
        <v>3557</v>
      </c>
      <c r="B3455">
        <v>127</v>
      </c>
      <c r="C3455">
        <v>100</v>
      </c>
      <c r="D3455">
        <v>373967</v>
      </c>
      <c r="E3455" t="s">
        <v>57</v>
      </c>
      <c r="F3455" t="s">
        <v>60</v>
      </c>
      <c r="L3455" t="s">
        <v>5117</v>
      </c>
      <c r="M3455">
        <v>43839</v>
      </c>
      <c r="N3455">
        <v>481</v>
      </c>
      <c r="O3455" t="s">
        <v>29</v>
      </c>
      <c r="P3455" t="s">
        <v>30</v>
      </c>
      <c r="Q3455" t="s">
        <v>213</v>
      </c>
      <c r="R3455">
        <v>1500000</v>
      </c>
      <c r="S3455">
        <v>2001</v>
      </c>
      <c r="T3455">
        <v>6.5</v>
      </c>
      <c r="U3455">
        <v>1.7</v>
      </c>
      <c r="V3455">
        <v>-1126033</v>
      </c>
      <c r="W3455" t="s">
        <v>38</v>
      </c>
    </row>
    <row r="3456" spans="1:23" x14ac:dyDescent="0.3">
      <c r="A3456" t="s">
        <v>5118</v>
      </c>
      <c r="B3456">
        <v>32</v>
      </c>
      <c r="C3456">
        <v>80</v>
      </c>
      <c r="D3456">
        <v>194568</v>
      </c>
      <c r="E3456" t="s">
        <v>48</v>
      </c>
      <c r="F3456" t="s">
        <v>44</v>
      </c>
      <c r="L3456" t="s">
        <v>5119</v>
      </c>
      <c r="M3456">
        <v>2963</v>
      </c>
      <c r="N3456">
        <v>28</v>
      </c>
      <c r="O3456" t="s">
        <v>29</v>
      </c>
      <c r="P3456" t="s">
        <v>30</v>
      </c>
      <c r="Q3456" t="s">
        <v>213</v>
      </c>
      <c r="R3456">
        <v>1500000</v>
      </c>
      <c r="S3456">
        <v>2006</v>
      </c>
      <c r="T3456">
        <v>6.2</v>
      </c>
      <c r="U3456">
        <v>1.3</v>
      </c>
      <c r="V3456">
        <v>-1305432</v>
      </c>
      <c r="W3456" t="s">
        <v>38</v>
      </c>
    </row>
    <row r="3457" spans="1:23" x14ac:dyDescent="0.3">
      <c r="A3457" t="s">
        <v>5120</v>
      </c>
      <c r="B3457">
        <v>120</v>
      </c>
      <c r="C3457">
        <v>87</v>
      </c>
      <c r="D3457">
        <v>163245</v>
      </c>
      <c r="E3457" t="s">
        <v>48</v>
      </c>
      <c r="F3457" t="s">
        <v>55</v>
      </c>
      <c r="G3457" t="s">
        <v>49</v>
      </c>
      <c r="L3457" t="s">
        <v>5121</v>
      </c>
      <c r="M3457">
        <v>143086</v>
      </c>
      <c r="N3457">
        <v>211</v>
      </c>
      <c r="O3457" t="s">
        <v>29</v>
      </c>
      <c r="P3457" t="s">
        <v>30</v>
      </c>
      <c r="Q3457" t="s">
        <v>118</v>
      </c>
      <c r="R3457">
        <v>1500000</v>
      </c>
      <c r="S3457">
        <v>1936</v>
      </c>
      <c r="T3457">
        <v>8.6</v>
      </c>
      <c r="U3457">
        <v>1.4</v>
      </c>
      <c r="V3457">
        <v>-1336755</v>
      </c>
      <c r="W3457" t="s">
        <v>38</v>
      </c>
    </row>
    <row r="3458" spans="1:23" x14ac:dyDescent="0.3">
      <c r="A3458" t="s">
        <v>5122</v>
      </c>
      <c r="B3458">
        <v>31</v>
      </c>
      <c r="C3458">
        <v>91</v>
      </c>
      <c r="D3458">
        <v>119841</v>
      </c>
      <c r="E3458" t="s">
        <v>55</v>
      </c>
      <c r="L3458" t="s">
        <v>5123</v>
      </c>
      <c r="M3458">
        <v>2419</v>
      </c>
      <c r="N3458">
        <v>55</v>
      </c>
      <c r="O3458" t="s">
        <v>29</v>
      </c>
      <c r="P3458" t="s">
        <v>30</v>
      </c>
      <c r="Q3458" t="s">
        <v>52</v>
      </c>
      <c r="R3458">
        <v>1500000</v>
      </c>
      <c r="S3458">
        <v>2002</v>
      </c>
      <c r="T3458">
        <v>6.5</v>
      </c>
      <c r="U3458">
        <v>1.5</v>
      </c>
      <c r="V3458">
        <v>-1380159</v>
      </c>
      <c r="W3458" t="s">
        <v>38</v>
      </c>
    </row>
    <row r="3459" spans="1:23" x14ac:dyDescent="0.3">
      <c r="A3459" t="s">
        <v>5124</v>
      </c>
      <c r="B3459">
        <v>100</v>
      </c>
      <c r="C3459">
        <v>84</v>
      </c>
      <c r="D3459">
        <v>173066</v>
      </c>
      <c r="E3459" t="s">
        <v>48</v>
      </c>
      <c r="F3459" t="s">
        <v>26</v>
      </c>
      <c r="L3459" t="s">
        <v>5125</v>
      </c>
      <c r="M3459">
        <v>21379</v>
      </c>
      <c r="N3459">
        <v>88</v>
      </c>
      <c r="O3459" t="s">
        <v>29</v>
      </c>
      <c r="P3459" t="s">
        <v>30</v>
      </c>
      <c r="Q3459" t="s">
        <v>213</v>
      </c>
      <c r="R3459">
        <v>1500000</v>
      </c>
      <c r="S3459">
        <v>2007</v>
      </c>
      <c r="T3459">
        <v>6.3</v>
      </c>
      <c r="U3459">
        <v>1.4</v>
      </c>
      <c r="V3459">
        <v>-1326934</v>
      </c>
      <c r="W3459" t="s">
        <v>38</v>
      </c>
    </row>
    <row r="3460" spans="1:23" x14ac:dyDescent="0.3">
      <c r="A3460" t="s">
        <v>3698</v>
      </c>
      <c r="B3460">
        <v>14</v>
      </c>
      <c r="C3460">
        <v>90</v>
      </c>
      <c r="D3460">
        <v>92362</v>
      </c>
      <c r="E3460" t="s">
        <v>48</v>
      </c>
      <c r="F3460" t="s">
        <v>55</v>
      </c>
      <c r="L3460" t="s">
        <v>5126</v>
      </c>
      <c r="M3460">
        <v>444</v>
      </c>
      <c r="N3460">
        <v>5</v>
      </c>
      <c r="O3460" t="s">
        <v>29</v>
      </c>
      <c r="P3460" t="s">
        <v>30</v>
      </c>
      <c r="Q3460" t="s">
        <v>31</v>
      </c>
      <c r="R3460">
        <v>1500000</v>
      </c>
      <c r="S3460">
        <v>2005</v>
      </c>
      <c r="T3460">
        <v>4.3</v>
      </c>
      <c r="U3460">
        <v>1.5</v>
      </c>
      <c r="V3460">
        <v>-1407638</v>
      </c>
      <c r="W3460" t="s">
        <v>38</v>
      </c>
    </row>
    <row r="3461" spans="1:23" x14ac:dyDescent="0.3">
      <c r="A3461" t="s">
        <v>5127</v>
      </c>
      <c r="B3461">
        <v>178</v>
      </c>
      <c r="C3461">
        <v>95</v>
      </c>
      <c r="D3461">
        <v>3478</v>
      </c>
      <c r="E3461" t="s">
        <v>26</v>
      </c>
      <c r="F3461" t="s">
        <v>57</v>
      </c>
      <c r="L3461" t="s">
        <v>5128</v>
      </c>
      <c r="M3461">
        <v>22212</v>
      </c>
      <c r="N3461">
        <v>142</v>
      </c>
      <c r="O3461" t="s">
        <v>29</v>
      </c>
      <c r="P3461" t="s">
        <v>115</v>
      </c>
      <c r="Q3461" t="s">
        <v>2708</v>
      </c>
      <c r="R3461">
        <v>1500000</v>
      </c>
      <c r="S3461">
        <v>2008</v>
      </c>
      <c r="T3461">
        <v>6.7</v>
      </c>
      <c r="U3461">
        <v>1.6</v>
      </c>
      <c r="V3461">
        <v>-1496522</v>
      </c>
      <c r="W3461" t="s">
        <v>38</v>
      </c>
    </row>
    <row r="3462" spans="1:23" x14ac:dyDescent="0.3">
      <c r="A3462" t="s">
        <v>5129</v>
      </c>
      <c r="B3462">
        <v>46</v>
      </c>
      <c r="C3462">
        <v>90</v>
      </c>
      <c r="D3462">
        <v>52166</v>
      </c>
      <c r="E3462" t="s">
        <v>55</v>
      </c>
      <c r="L3462" t="s">
        <v>5130</v>
      </c>
      <c r="M3462">
        <v>2792</v>
      </c>
      <c r="N3462">
        <v>22</v>
      </c>
      <c r="O3462" t="s">
        <v>29</v>
      </c>
      <c r="P3462" t="s">
        <v>30</v>
      </c>
      <c r="Q3462" t="s">
        <v>213</v>
      </c>
      <c r="R3462">
        <v>2000000</v>
      </c>
      <c r="S3462">
        <v>2008</v>
      </c>
      <c r="T3462">
        <v>6.7</v>
      </c>
      <c r="U3462">
        <v>1.5</v>
      </c>
      <c r="V3462">
        <v>-1947834</v>
      </c>
      <c r="W3462" t="s">
        <v>38</v>
      </c>
    </row>
    <row r="3463" spans="1:23" x14ac:dyDescent="0.3">
      <c r="A3463" t="s">
        <v>3436</v>
      </c>
      <c r="B3463">
        <v>234</v>
      </c>
      <c r="C3463">
        <v>101</v>
      </c>
      <c r="D3463">
        <v>1163508</v>
      </c>
      <c r="E3463" t="s">
        <v>55</v>
      </c>
      <c r="F3463" t="s">
        <v>26</v>
      </c>
      <c r="G3463" t="s">
        <v>57</v>
      </c>
      <c r="H3463" t="s">
        <v>35</v>
      </c>
      <c r="L3463" t="s">
        <v>5131</v>
      </c>
      <c r="M3463">
        <v>20376</v>
      </c>
      <c r="N3463">
        <v>166</v>
      </c>
      <c r="O3463" t="s">
        <v>29</v>
      </c>
      <c r="P3463" t="s">
        <v>30</v>
      </c>
      <c r="Q3463" t="s">
        <v>213</v>
      </c>
      <c r="R3463">
        <v>2500000</v>
      </c>
      <c r="S3463">
        <v>2012</v>
      </c>
      <c r="T3463">
        <v>5.0999999999999996</v>
      </c>
      <c r="U3463">
        <v>1.7</v>
      </c>
      <c r="V3463">
        <v>-1336492</v>
      </c>
      <c r="W3463" t="s">
        <v>38</v>
      </c>
    </row>
    <row r="3464" spans="1:23" x14ac:dyDescent="0.3">
      <c r="A3464" t="s">
        <v>5132</v>
      </c>
      <c r="B3464">
        <v>145</v>
      </c>
      <c r="C3464">
        <v>83</v>
      </c>
      <c r="D3464">
        <v>184925485</v>
      </c>
      <c r="E3464" t="s">
        <v>47</v>
      </c>
      <c r="F3464" t="s">
        <v>49</v>
      </c>
      <c r="G3464" t="s">
        <v>26</v>
      </c>
      <c r="H3464" t="s">
        <v>50</v>
      </c>
      <c r="L3464" t="s">
        <v>5133</v>
      </c>
      <c r="M3464">
        <v>133348</v>
      </c>
      <c r="N3464">
        <v>204</v>
      </c>
      <c r="O3464" t="s">
        <v>29</v>
      </c>
      <c r="P3464" t="s">
        <v>30</v>
      </c>
      <c r="Q3464" t="s">
        <v>1636</v>
      </c>
      <c r="R3464">
        <v>2000000</v>
      </c>
      <c r="S3464">
        <v>1937</v>
      </c>
      <c r="T3464">
        <v>7.7</v>
      </c>
      <c r="U3464">
        <v>1.4</v>
      </c>
      <c r="V3464">
        <v>182925485</v>
      </c>
      <c r="W3464" t="s">
        <v>21</v>
      </c>
    </row>
    <row r="3465" spans="1:23" x14ac:dyDescent="0.3">
      <c r="A3465" t="s">
        <v>5134</v>
      </c>
      <c r="B3465">
        <v>78</v>
      </c>
      <c r="C3465">
        <v>106</v>
      </c>
      <c r="D3465">
        <v>304124</v>
      </c>
      <c r="E3465" t="s">
        <v>55</v>
      </c>
      <c r="L3465" t="s">
        <v>5135</v>
      </c>
      <c r="M3465">
        <v>2720</v>
      </c>
      <c r="N3465">
        <v>37</v>
      </c>
      <c r="O3465" t="s">
        <v>763</v>
      </c>
      <c r="P3465" t="s">
        <v>4828</v>
      </c>
      <c r="Q3465" t="s">
        <v>213</v>
      </c>
      <c r="R3465">
        <v>1400000</v>
      </c>
      <c r="S3465">
        <v>2004</v>
      </c>
      <c r="T3465">
        <v>6.7</v>
      </c>
      <c r="U3465">
        <v>1.8</v>
      </c>
      <c r="V3465">
        <v>-1095876</v>
      </c>
      <c r="W3465" t="s">
        <v>38</v>
      </c>
    </row>
    <row r="3466" spans="1:23" x14ac:dyDescent="0.3">
      <c r="A3466" t="s">
        <v>5136</v>
      </c>
      <c r="B3466">
        <v>60</v>
      </c>
      <c r="C3466">
        <v>94</v>
      </c>
      <c r="D3466">
        <v>36830</v>
      </c>
      <c r="E3466" t="s">
        <v>25</v>
      </c>
      <c r="F3466" t="s">
        <v>48</v>
      </c>
      <c r="G3466" t="s">
        <v>57</v>
      </c>
      <c r="L3466" t="s">
        <v>5137</v>
      </c>
      <c r="M3466">
        <v>3291</v>
      </c>
      <c r="N3466">
        <v>63</v>
      </c>
      <c r="O3466" t="s">
        <v>29</v>
      </c>
      <c r="P3466" t="s">
        <v>37</v>
      </c>
      <c r="Q3466" t="s">
        <v>31</v>
      </c>
      <c r="R3466">
        <v>1400000</v>
      </c>
      <c r="S3466">
        <v>2004</v>
      </c>
      <c r="T3466">
        <v>6.6</v>
      </c>
      <c r="U3466">
        <v>1.6</v>
      </c>
      <c r="V3466">
        <v>-1363170</v>
      </c>
      <c r="W3466" t="s">
        <v>38</v>
      </c>
    </row>
    <row r="3467" spans="1:23" x14ac:dyDescent="0.3">
      <c r="A3467" t="s">
        <v>385</v>
      </c>
      <c r="B3467">
        <v>116</v>
      </c>
      <c r="C3467">
        <v>120</v>
      </c>
      <c r="D3467">
        <v>3650677</v>
      </c>
      <c r="E3467" t="s">
        <v>48</v>
      </c>
      <c r="F3467" t="s">
        <v>56</v>
      </c>
      <c r="L3467" t="s">
        <v>5138</v>
      </c>
      <c r="M3467">
        <v>414976</v>
      </c>
      <c r="N3467">
        <v>523</v>
      </c>
      <c r="O3467" t="s">
        <v>29</v>
      </c>
      <c r="P3467" t="s">
        <v>37</v>
      </c>
      <c r="Q3467" t="s">
        <v>213</v>
      </c>
      <c r="R3467">
        <v>960000</v>
      </c>
      <c r="S3467">
        <v>1998</v>
      </c>
      <c r="T3467">
        <v>8.1999999999999993</v>
      </c>
      <c r="U3467">
        <v>2</v>
      </c>
      <c r="V3467">
        <v>2690677</v>
      </c>
      <c r="W3467" t="s">
        <v>21</v>
      </c>
    </row>
    <row r="3468" spans="1:23" x14ac:dyDescent="0.3">
      <c r="A3468" t="s">
        <v>4302</v>
      </c>
      <c r="B3468">
        <v>98</v>
      </c>
      <c r="C3468">
        <v>105</v>
      </c>
      <c r="D3468">
        <v>1647780</v>
      </c>
      <c r="E3468" t="s">
        <v>55</v>
      </c>
      <c r="L3468" t="s">
        <v>5139</v>
      </c>
      <c r="M3468">
        <v>65951</v>
      </c>
      <c r="N3468">
        <v>258</v>
      </c>
      <c r="O3468" t="s">
        <v>4202</v>
      </c>
      <c r="P3468" t="s">
        <v>2091</v>
      </c>
      <c r="Q3468" t="s">
        <v>213</v>
      </c>
      <c r="R3468">
        <v>1300000</v>
      </c>
      <c r="S3468">
        <v>1998</v>
      </c>
      <c r="T3468">
        <v>8.1</v>
      </c>
      <c r="U3468">
        <v>1.8</v>
      </c>
      <c r="V3468">
        <v>347780</v>
      </c>
      <c r="W3468" t="s">
        <v>21</v>
      </c>
    </row>
    <row r="3469" spans="1:23" x14ac:dyDescent="0.3">
      <c r="A3469" t="s">
        <v>5140</v>
      </c>
      <c r="B3469">
        <v>43</v>
      </c>
      <c r="C3469">
        <v>95</v>
      </c>
      <c r="D3469">
        <v>695229</v>
      </c>
      <c r="E3469" t="s">
        <v>48</v>
      </c>
      <c r="F3469" t="s">
        <v>55</v>
      </c>
      <c r="L3469" t="s">
        <v>5141</v>
      </c>
      <c r="M3469">
        <v>11369</v>
      </c>
      <c r="N3469">
        <v>65</v>
      </c>
      <c r="O3469" t="s">
        <v>29</v>
      </c>
      <c r="P3469" t="s">
        <v>30</v>
      </c>
      <c r="Q3469" t="s">
        <v>213</v>
      </c>
      <c r="R3469">
        <v>1300000</v>
      </c>
      <c r="S3469">
        <v>1996</v>
      </c>
      <c r="T3469">
        <v>7.2</v>
      </c>
      <c r="U3469">
        <v>1.6</v>
      </c>
      <c r="V3469">
        <v>-604771</v>
      </c>
      <c r="W3469" t="s">
        <v>38</v>
      </c>
    </row>
    <row r="3470" spans="1:23" x14ac:dyDescent="0.3">
      <c r="A3470" t="s">
        <v>5142</v>
      </c>
      <c r="B3470">
        <v>15</v>
      </c>
      <c r="C3470">
        <v>135</v>
      </c>
      <c r="D3470">
        <v>638951</v>
      </c>
      <c r="E3470" t="s">
        <v>55</v>
      </c>
      <c r="L3470" t="s">
        <v>5143</v>
      </c>
      <c r="M3470">
        <v>775</v>
      </c>
      <c r="N3470">
        <v>19</v>
      </c>
      <c r="O3470" t="s">
        <v>5144</v>
      </c>
      <c r="P3470" t="s">
        <v>30</v>
      </c>
      <c r="Q3470" t="s">
        <v>213</v>
      </c>
      <c r="R3470">
        <v>1592000</v>
      </c>
      <c r="S3470">
        <v>2006</v>
      </c>
      <c r="T3470">
        <v>7.4</v>
      </c>
      <c r="U3470">
        <v>2.2000000000000002</v>
      </c>
      <c r="V3470">
        <v>-953049</v>
      </c>
      <c r="W3470" t="s">
        <v>38</v>
      </c>
    </row>
    <row r="3471" spans="1:23" x14ac:dyDescent="0.3">
      <c r="A3471" t="s">
        <v>5145</v>
      </c>
      <c r="B3471">
        <v>14</v>
      </c>
      <c r="C3471">
        <v>105</v>
      </c>
      <c r="D3471">
        <v>609042</v>
      </c>
      <c r="E3471" t="s">
        <v>55</v>
      </c>
      <c r="L3471" t="s">
        <v>5146</v>
      </c>
      <c r="M3471">
        <v>449</v>
      </c>
      <c r="N3471">
        <v>38</v>
      </c>
      <c r="O3471" t="s">
        <v>29</v>
      </c>
      <c r="P3471" t="s">
        <v>30</v>
      </c>
      <c r="Q3471" t="s">
        <v>52</v>
      </c>
      <c r="R3471">
        <v>1300000</v>
      </c>
      <c r="S3471">
        <v>1999</v>
      </c>
      <c r="T3471">
        <v>6.5</v>
      </c>
      <c r="U3471">
        <v>1.8</v>
      </c>
      <c r="V3471">
        <v>-690958</v>
      </c>
      <c r="W3471" t="s">
        <v>38</v>
      </c>
    </row>
    <row r="3472" spans="1:23" x14ac:dyDescent="0.3">
      <c r="A3472" t="s">
        <v>5147</v>
      </c>
      <c r="B3472">
        <v>35</v>
      </c>
      <c r="C3472">
        <v>87</v>
      </c>
      <c r="D3472">
        <v>19539</v>
      </c>
      <c r="E3472" t="s">
        <v>48</v>
      </c>
      <c r="L3472" t="s">
        <v>5148</v>
      </c>
      <c r="M3472">
        <v>4182</v>
      </c>
      <c r="N3472">
        <v>53</v>
      </c>
      <c r="O3472" t="s">
        <v>29</v>
      </c>
      <c r="P3472" t="s">
        <v>30</v>
      </c>
      <c r="Q3472" t="s">
        <v>213</v>
      </c>
      <c r="R3472">
        <v>1000000</v>
      </c>
      <c r="S3472">
        <v>2003</v>
      </c>
      <c r="T3472">
        <v>6.2</v>
      </c>
      <c r="U3472">
        <v>1.4</v>
      </c>
      <c r="V3472">
        <v>-980461</v>
      </c>
      <c r="W3472" t="s">
        <v>38</v>
      </c>
    </row>
    <row r="3473" spans="1:23" x14ac:dyDescent="0.3">
      <c r="A3473" t="s">
        <v>1916</v>
      </c>
      <c r="B3473">
        <v>242</v>
      </c>
      <c r="C3473">
        <v>87</v>
      </c>
      <c r="D3473">
        <v>19100000</v>
      </c>
      <c r="E3473" t="s">
        <v>57</v>
      </c>
      <c r="F3473" t="s">
        <v>60</v>
      </c>
      <c r="G3473" t="s">
        <v>35</v>
      </c>
      <c r="L3473" t="s">
        <v>5149</v>
      </c>
      <c r="M3473">
        <v>39690</v>
      </c>
      <c r="N3473">
        <v>394</v>
      </c>
      <c r="O3473" t="s">
        <v>29</v>
      </c>
      <c r="P3473" t="s">
        <v>30</v>
      </c>
      <c r="Q3473" t="s">
        <v>213</v>
      </c>
      <c r="R3473">
        <v>1250000</v>
      </c>
      <c r="S3473">
        <v>1981</v>
      </c>
      <c r="T3473">
        <v>6.1</v>
      </c>
      <c r="U3473">
        <v>1.4</v>
      </c>
      <c r="V3473">
        <v>17850000</v>
      </c>
      <c r="W3473" t="s">
        <v>21</v>
      </c>
    </row>
    <row r="3474" spans="1:23" x14ac:dyDescent="0.3">
      <c r="A3474" t="s">
        <v>5150</v>
      </c>
      <c r="B3474">
        <v>16</v>
      </c>
      <c r="C3474">
        <v>80</v>
      </c>
      <c r="D3474">
        <v>2833383</v>
      </c>
      <c r="E3474" t="s">
        <v>55</v>
      </c>
      <c r="F3474" t="s">
        <v>59</v>
      </c>
      <c r="L3474" t="s">
        <v>5151</v>
      </c>
      <c r="M3474">
        <v>910</v>
      </c>
      <c r="N3474">
        <v>11</v>
      </c>
      <c r="O3474" t="s">
        <v>29</v>
      </c>
      <c r="P3474" t="s">
        <v>30</v>
      </c>
      <c r="Q3474" t="s">
        <v>213</v>
      </c>
      <c r="R3474">
        <v>427000</v>
      </c>
      <c r="S3474">
        <v>2012</v>
      </c>
      <c r="T3474">
        <v>5.7</v>
      </c>
      <c r="U3474">
        <v>1.3</v>
      </c>
      <c r="V3474">
        <v>2406383</v>
      </c>
      <c r="W3474" t="s">
        <v>21</v>
      </c>
    </row>
    <row r="3475" spans="1:23" x14ac:dyDescent="0.3">
      <c r="A3475" t="s">
        <v>445</v>
      </c>
      <c r="B3475">
        <v>58</v>
      </c>
      <c r="C3475">
        <v>100</v>
      </c>
      <c r="D3475">
        <v>24741700</v>
      </c>
      <c r="E3475" t="s">
        <v>55</v>
      </c>
      <c r="L3475" t="s">
        <v>5152</v>
      </c>
      <c r="M3475">
        <v>37785</v>
      </c>
      <c r="N3475">
        <v>95</v>
      </c>
      <c r="O3475" t="s">
        <v>29</v>
      </c>
      <c r="P3475" t="s">
        <v>30</v>
      </c>
      <c r="Q3475" t="s">
        <v>213</v>
      </c>
      <c r="R3475">
        <v>1200000</v>
      </c>
      <c r="S3475">
        <v>1989</v>
      </c>
      <c r="T3475">
        <v>7.2</v>
      </c>
      <c r="U3475">
        <v>1.7</v>
      </c>
      <c r="V3475">
        <v>23541700</v>
      </c>
      <c r="W3475" t="s">
        <v>21</v>
      </c>
    </row>
    <row r="3476" spans="1:23" x14ac:dyDescent="0.3">
      <c r="A3476" t="s">
        <v>134</v>
      </c>
      <c r="B3476">
        <v>287</v>
      </c>
      <c r="C3476">
        <v>103</v>
      </c>
      <c r="D3476">
        <v>55153403</v>
      </c>
      <c r="E3476" t="s">
        <v>57</v>
      </c>
      <c r="F3476" t="s">
        <v>60</v>
      </c>
      <c r="G3476" t="s">
        <v>35</v>
      </c>
      <c r="L3476" t="s">
        <v>5153</v>
      </c>
      <c r="M3476">
        <v>299127</v>
      </c>
      <c r="N3476">
        <v>1509</v>
      </c>
      <c r="O3476" t="s">
        <v>29</v>
      </c>
      <c r="P3476" t="s">
        <v>30</v>
      </c>
      <c r="Q3476" t="s">
        <v>213</v>
      </c>
      <c r="R3476">
        <v>1200000</v>
      </c>
      <c r="S3476">
        <v>2004</v>
      </c>
      <c r="T3476">
        <v>7.7</v>
      </c>
      <c r="U3476">
        <v>1.7</v>
      </c>
      <c r="V3476">
        <v>53953403</v>
      </c>
      <c r="W3476" t="s">
        <v>21</v>
      </c>
    </row>
    <row r="3477" spans="1:23" x14ac:dyDescent="0.3">
      <c r="A3477" t="s">
        <v>1336</v>
      </c>
      <c r="B3477">
        <v>100</v>
      </c>
      <c r="C3477">
        <v>100</v>
      </c>
      <c r="D3477">
        <v>18488314</v>
      </c>
      <c r="E3477" t="s">
        <v>48</v>
      </c>
      <c r="F3477" t="s">
        <v>56</v>
      </c>
      <c r="G3477" t="s">
        <v>60</v>
      </c>
      <c r="L3477" t="s">
        <v>5154</v>
      </c>
      <c r="M3477">
        <v>76151</v>
      </c>
      <c r="N3477">
        <v>333</v>
      </c>
      <c r="O3477" t="s">
        <v>29</v>
      </c>
      <c r="P3477" t="s">
        <v>30</v>
      </c>
      <c r="Q3477" t="s">
        <v>213</v>
      </c>
      <c r="R3477">
        <v>1200000</v>
      </c>
      <c r="S3477">
        <v>2001</v>
      </c>
      <c r="T3477">
        <v>7.1</v>
      </c>
      <c r="U3477">
        <v>1.7</v>
      </c>
      <c r="V3477">
        <v>17288314</v>
      </c>
      <c r="W3477" t="s">
        <v>21</v>
      </c>
    </row>
    <row r="3478" spans="1:23" x14ac:dyDescent="0.3">
      <c r="A3478" t="s">
        <v>2781</v>
      </c>
      <c r="B3478">
        <v>137</v>
      </c>
      <c r="C3478">
        <v>114</v>
      </c>
      <c r="D3478">
        <v>13876974</v>
      </c>
      <c r="E3478" t="s">
        <v>48</v>
      </c>
      <c r="F3478" t="s">
        <v>55</v>
      </c>
      <c r="G3478" t="s">
        <v>44</v>
      </c>
      <c r="L3478" t="s">
        <v>5155</v>
      </c>
      <c r="M3478">
        <v>19397</v>
      </c>
      <c r="N3478">
        <v>214</v>
      </c>
      <c r="O3478" t="s">
        <v>3951</v>
      </c>
      <c r="P3478" t="s">
        <v>3952</v>
      </c>
      <c r="Q3478" t="s">
        <v>213</v>
      </c>
      <c r="R3478">
        <v>7000000</v>
      </c>
      <c r="S3478">
        <v>2001</v>
      </c>
      <c r="T3478">
        <v>7.4</v>
      </c>
      <c r="U3478">
        <v>1.9</v>
      </c>
      <c r="V3478">
        <v>6876974</v>
      </c>
      <c r="W3478" t="s">
        <v>21</v>
      </c>
    </row>
    <row r="3479" spans="1:23" x14ac:dyDescent="0.3">
      <c r="A3479" t="s">
        <v>3648</v>
      </c>
      <c r="B3479">
        <v>122</v>
      </c>
      <c r="C3479">
        <v>111</v>
      </c>
      <c r="D3479">
        <v>9180275</v>
      </c>
      <c r="E3479" t="s">
        <v>55</v>
      </c>
      <c r="L3479" t="s">
        <v>5156</v>
      </c>
      <c r="M3479">
        <v>22145</v>
      </c>
      <c r="N3479">
        <v>231</v>
      </c>
      <c r="O3479" t="s">
        <v>29</v>
      </c>
      <c r="P3479" t="s">
        <v>30</v>
      </c>
      <c r="Q3479" t="s">
        <v>213</v>
      </c>
      <c r="R3479">
        <v>1200000</v>
      </c>
      <c r="S3479">
        <v>2000</v>
      </c>
      <c r="T3479">
        <v>7.7</v>
      </c>
      <c r="U3479">
        <v>1.8</v>
      </c>
      <c r="V3479">
        <v>7980275</v>
      </c>
      <c r="W3479" t="s">
        <v>21</v>
      </c>
    </row>
    <row r="3480" spans="1:23" x14ac:dyDescent="0.3">
      <c r="A3480" t="s">
        <v>5157</v>
      </c>
      <c r="B3480">
        <v>99</v>
      </c>
      <c r="C3480">
        <v>85</v>
      </c>
      <c r="D3480">
        <v>2199853</v>
      </c>
      <c r="E3480" t="s">
        <v>48</v>
      </c>
      <c r="F3480" t="s">
        <v>55</v>
      </c>
      <c r="L3480" t="s">
        <v>5158</v>
      </c>
      <c r="M3480">
        <v>19986</v>
      </c>
      <c r="N3480">
        <v>186</v>
      </c>
      <c r="O3480" t="s">
        <v>29</v>
      </c>
      <c r="P3480" t="s">
        <v>30</v>
      </c>
      <c r="Q3480" t="s">
        <v>213</v>
      </c>
      <c r="R3480">
        <v>1200000</v>
      </c>
      <c r="S3480">
        <v>1999</v>
      </c>
      <c r="T3480">
        <v>6.6</v>
      </c>
      <c r="U3480">
        <v>1.4</v>
      </c>
      <c r="V3480">
        <v>999853</v>
      </c>
      <c r="W3480" t="s">
        <v>21</v>
      </c>
    </row>
    <row r="3481" spans="1:23" x14ac:dyDescent="0.3">
      <c r="A3481" t="s">
        <v>5159</v>
      </c>
      <c r="B3481">
        <v>10</v>
      </c>
      <c r="C3481">
        <v>113</v>
      </c>
      <c r="D3481">
        <v>2859955</v>
      </c>
      <c r="E3481" t="s">
        <v>55</v>
      </c>
      <c r="F3481" t="s">
        <v>61</v>
      </c>
      <c r="L3481" t="s">
        <v>5160</v>
      </c>
      <c r="M3481">
        <v>2417</v>
      </c>
      <c r="N3481">
        <v>32</v>
      </c>
      <c r="O3481" t="s">
        <v>29</v>
      </c>
      <c r="P3481" t="s">
        <v>30</v>
      </c>
      <c r="Q3481" t="s">
        <v>31</v>
      </c>
      <c r="R3481">
        <v>1200000</v>
      </c>
      <c r="S3481">
        <v>2013</v>
      </c>
      <c r="T3481">
        <v>6</v>
      </c>
      <c r="U3481">
        <v>1.9</v>
      </c>
      <c r="V3481">
        <v>1659955</v>
      </c>
      <c r="W3481" t="s">
        <v>21</v>
      </c>
    </row>
    <row r="3482" spans="1:23" x14ac:dyDescent="0.3">
      <c r="A3482" t="s">
        <v>503</v>
      </c>
      <c r="B3482">
        <v>173</v>
      </c>
      <c r="C3482">
        <v>99</v>
      </c>
      <c r="D3482">
        <v>2812029</v>
      </c>
      <c r="E3482" t="s">
        <v>56</v>
      </c>
      <c r="F3482" t="s">
        <v>55</v>
      </c>
      <c r="G3482" t="s">
        <v>35</v>
      </c>
      <c r="L3482" t="s">
        <v>5161</v>
      </c>
      <c r="M3482">
        <v>664719</v>
      </c>
      <c r="N3482">
        <v>931</v>
      </c>
      <c r="O3482" t="s">
        <v>29</v>
      </c>
      <c r="P3482" t="s">
        <v>30</v>
      </c>
      <c r="Q3482" t="s">
        <v>213</v>
      </c>
      <c r="R3482">
        <v>1200000</v>
      </c>
      <c r="S3482">
        <v>1992</v>
      </c>
      <c r="T3482">
        <v>8.4</v>
      </c>
      <c r="U3482">
        <v>1.6</v>
      </c>
      <c r="V3482">
        <v>1612029</v>
      </c>
      <c r="W3482" t="s">
        <v>21</v>
      </c>
    </row>
    <row r="3483" spans="1:23" x14ac:dyDescent="0.3">
      <c r="A3483" t="s">
        <v>2363</v>
      </c>
      <c r="B3483">
        <v>181</v>
      </c>
      <c r="C3483">
        <v>142</v>
      </c>
      <c r="D3483">
        <v>6100000</v>
      </c>
      <c r="E3483" t="s">
        <v>53</v>
      </c>
      <c r="L3483" t="s">
        <v>5162</v>
      </c>
      <c r="M3483">
        <v>503509</v>
      </c>
      <c r="N3483">
        <v>780</v>
      </c>
      <c r="O3483" t="s">
        <v>2648</v>
      </c>
      <c r="P3483" t="s">
        <v>2365</v>
      </c>
      <c r="Q3483" t="s">
        <v>1636</v>
      </c>
      <c r="R3483">
        <v>1200000</v>
      </c>
      <c r="S3483">
        <v>1966</v>
      </c>
      <c r="T3483">
        <v>8.9</v>
      </c>
      <c r="U3483">
        <v>2.4</v>
      </c>
      <c r="V3483">
        <v>4900000</v>
      </c>
      <c r="W3483" t="s">
        <v>21</v>
      </c>
    </row>
    <row r="3484" spans="1:23" x14ac:dyDescent="0.3">
      <c r="A3484" t="s">
        <v>5163</v>
      </c>
      <c r="B3484">
        <v>111</v>
      </c>
      <c r="C3484">
        <v>112</v>
      </c>
      <c r="D3484">
        <v>375723</v>
      </c>
      <c r="E3484" t="s">
        <v>48</v>
      </c>
      <c r="F3484" t="s">
        <v>55</v>
      </c>
      <c r="L3484" t="s">
        <v>5164</v>
      </c>
      <c r="M3484">
        <v>7025</v>
      </c>
      <c r="N3484">
        <v>26</v>
      </c>
      <c r="O3484" t="s">
        <v>4421</v>
      </c>
      <c r="P3484" t="s">
        <v>3520</v>
      </c>
      <c r="Q3484" t="s">
        <v>213</v>
      </c>
      <c r="R3484">
        <v>4000000</v>
      </c>
      <c r="S3484">
        <v>2015</v>
      </c>
      <c r="T3484">
        <v>7.9</v>
      </c>
      <c r="U3484">
        <v>1.9</v>
      </c>
      <c r="V3484">
        <v>-3624277</v>
      </c>
      <c r="W3484" t="s">
        <v>38</v>
      </c>
    </row>
    <row r="3485" spans="1:23" x14ac:dyDescent="0.3">
      <c r="A3485" t="s">
        <v>5165</v>
      </c>
      <c r="B3485">
        <v>38</v>
      </c>
      <c r="C3485">
        <v>108</v>
      </c>
      <c r="D3485">
        <v>594904</v>
      </c>
      <c r="E3485" t="s">
        <v>48</v>
      </c>
      <c r="F3485" t="s">
        <v>55</v>
      </c>
      <c r="L3485" t="s">
        <v>5166</v>
      </c>
      <c r="M3485">
        <v>2582</v>
      </c>
      <c r="N3485">
        <v>89</v>
      </c>
      <c r="O3485" t="s">
        <v>29</v>
      </c>
      <c r="P3485" t="s">
        <v>30</v>
      </c>
      <c r="Q3485" t="s">
        <v>31</v>
      </c>
      <c r="R3485">
        <v>1200000</v>
      </c>
      <c r="S3485">
        <v>2012</v>
      </c>
      <c r="T3485">
        <v>6</v>
      </c>
      <c r="U3485">
        <v>1.8</v>
      </c>
      <c r="V3485">
        <v>-605096</v>
      </c>
      <c r="W3485" t="s">
        <v>38</v>
      </c>
    </row>
    <row r="3486" spans="1:23" x14ac:dyDescent="0.3">
      <c r="A3486" t="s">
        <v>5167</v>
      </c>
      <c r="B3486">
        <v>12</v>
      </c>
      <c r="C3486">
        <v>88</v>
      </c>
      <c r="D3486">
        <v>58936</v>
      </c>
      <c r="E3486" t="s">
        <v>48</v>
      </c>
      <c r="F3486" t="s">
        <v>59</v>
      </c>
      <c r="L3486" t="s">
        <v>5168</v>
      </c>
      <c r="M3486">
        <v>91</v>
      </c>
      <c r="N3486">
        <v>4</v>
      </c>
      <c r="O3486" t="s">
        <v>29</v>
      </c>
      <c r="P3486" t="s">
        <v>30</v>
      </c>
      <c r="Q3486" t="s">
        <v>213</v>
      </c>
      <c r="R3486">
        <v>1200000</v>
      </c>
      <c r="S3486">
        <v>2001</v>
      </c>
      <c r="T3486">
        <v>6.1</v>
      </c>
      <c r="U3486">
        <v>1.5</v>
      </c>
      <c r="V3486">
        <v>-1141064</v>
      </c>
      <c r="W3486" t="s">
        <v>38</v>
      </c>
    </row>
    <row r="3487" spans="1:23" x14ac:dyDescent="0.3">
      <c r="A3487" t="s">
        <v>979</v>
      </c>
      <c r="B3487">
        <v>9</v>
      </c>
      <c r="C3487">
        <v>91</v>
      </c>
      <c r="D3487">
        <v>2850263</v>
      </c>
      <c r="E3487" t="s">
        <v>25</v>
      </c>
      <c r="F3487" t="s">
        <v>48</v>
      </c>
      <c r="G3487" t="s">
        <v>61</v>
      </c>
      <c r="L3487" t="s">
        <v>5169</v>
      </c>
      <c r="M3487">
        <v>5061</v>
      </c>
      <c r="N3487">
        <v>70</v>
      </c>
      <c r="O3487" t="s">
        <v>29</v>
      </c>
      <c r="P3487" t="s">
        <v>30</v>
      </c>
      <c r="Q3487" t="s">
        <v>52</v>
      </c>
      <c r="R3487">
        <v>2600000</v>
      </c>
      <c r="S3487">
        <v>1993</v>
      </c>
      <c r="T3487">
        <v>6.2</v>
      </c>
      <c r="U3487">
        <v>1.5</v>
      </c>
      <c r="V3487">
        <v>250263</v>
      </c>
      <c r="W3487" t="s">
        <v>21</v>
      </c>
    </row>
    <row r="3488" spans="1:23" x14ac:dyDescent="0.3">
      <c r="A3488" t="s">
        <v>5170</v>
      </c>
      <c r="B3488">
        <v>91</v>
      </c>
      <c r="C3488">
        <v>94</v>
      </c>
      <c r="D3488">
        <v>16101109</v>
      </c>
      <c r="E3488" t="s">
        <v>48</v>
      </c>
      <c r="L3488" t="s">
        <v>5171</v>
      </c>
      <c r="M3488">
        <v>76467</v>
      </c>
      <c r="N3488">
        <v>236</v>
      </c>
      <c r="O3488" t="s">
        <v>29</v>
      </c>
      <c r="P3488" t="s">
        <v>30</v>
      </c>
      <c r="Q3488" t="s">
        <v>213</v>
      </c>
      <c r="R3488">
        <v>3000000</v>
      </c>
      <c r="S3488">
        <v>2005</v>
      </c>
      <c r="T3488">
        <v>6.8</v>
      </c>
      <c r="U3488">
        <v>1.6</v>
      </c>
      <c r="V3488">
        <v>13101109</v>
      </c>
      <c r="W3488" t="s">
        <v>21</v>
      </c>
    </row>
    <row r="3489" spans="1:23" x14ac:dyDescent="0.3">
      <c r="A3489" t="s">
        <v>5172</v>
      </c>
      <c r="B3489">
        <v>57</v>
      </c>
      <c r="C3489">
        <v>92</v>
      </c>
      <c r="D3489">
        <v>1400000</v>
      </c>
      <c r="E3489" t="s">
        <v>24</v>
      </c>
      <c r="F3489" t="s">
        <v>55</v>
      </c>
      <c r="G3489" t="s">
        <v>57</v>
      </c>
      <c r="H3489" t="s">
        <v>35</v>
      </c>
      <c r="L3489" t="s">
        <v>5173</v>
      </c>
      <c r="M3489">
        <v>1324</v>
      </c>
      <c r="N3489">
        <v>37</v>
      </c>
      <c r="O3489" t="s">
        <v>29</v>
      </c>
      <c r="P3489" t="s">
        <v>30</v>
      </c>
      <c r="Q3489" t="s">
        <v>213</v>
      </c>
      <c r="R3489">
        <v>1100000</v>
      </c>
      <c r="S3489">
        <v>1987</v>
      </c>
      <c r="T3489">
        <v>5.9</v>
      </c>
      <c r="U3489">
        <v>1.5</v>
      </c>
      <c r="V3489">
        <v>300000</v>
      </c>
      <c r="W3489" t="s">
        <v>21</v>
      </c>
    </row>
    <row r="3490" spans="1:23" x14ac:dyDescent="0.3">
      <c r="A3490" t="s">
        <v>5174</v>
      </c>
      <c r="B3490">
        <v>97</v>
      </c>
      <c r="C3490">
        <v>110</v>
      </c>
      <c r="D3490">
        <v>56129</v>
      </c>
      <c r="E3490" t="s">
        <v>27</v>
      </c>
      <c r="F3490" t="s">
        <v>35</v>
      </c>
      <c r="L3490" t="s">
        <v>5175</v>
      </c>
      <c r="M3490">
        <v>6555</v>
      </c>
      <c r="N3490">
        <v>82</v>
      </c>
      <c r="O3490" t="s">
        <v>29</v>
      </c>
      <c r="P3490" t="s">
        <v>115</v>
      </c>
      <c r="Q3490" t="s">
        <v>213</v>
      </c>
      <c r="R3490">
        <v>1100000</v>
      </c>
      <c r="S3490">
        <v>2010</v>
      </c>
      <c r="T3490">
        <v>6.1</v>
      </c>
      <c r="U3490">
        <v>1.8</v>
      </c>
      <c r="V3490">
        <v>-1043871</v>
      </c>
      <c r="W3490" t="s">
        <v>38</v>
      </c>
    </row>
    <row r="3491" spans="1:23" x14ac:dyDescent="0.3">
      <c r="A3491" t="s">
        <v>5176</v>
      </c>
      <c r="B3491">
        <v>481</v>
      </c>
      <c r="C3491">
        <v>102</v>
      </c>
      <c r="D3491">
        <v>4105123</v>
      </c>
      <c r="E3491" t="s">
        <v>24</v>
      </c>
      <c r="F3491" t="s">
        <v>56</v>
      </c>
      <c r="G3491" t="s">
        <v>35</v>
      </c>
      <c r="L3491" t="s">
        <v>5177</v>
      </c>
      <c r="M3491">
        <v>148221</v>
      </c>
      <c r="N3491">
        <v>316</v>
      </c>
      <c r="O3491" t="s">
        <v>5178</v>
      </c>
      <c r="P3491" t="s">
        <v>5179</v>
      </c>
      <c r="Q3491" t="s">
        <v>213</v>
      </c>
      <c r="R3491">
        <v>1100000</v>
      </c>
      <c r="S3491">
        <v>2011</v>
      </c>
      <c r="T3491">
        <v>7.6</v>
      </c>
      <c r="U3491">
        <v>1.7</v>
      </c>
      <c r="V3491">
        <v>3005123</v>
      </c>
      <c r="W3491" t="s">
        <v>21</v>
      </c>
    </row>
    <row r="3492" spans="1:23" x14ac:dyDescent="0.3">
      <c r="A3492" t="s">
        <v>1694</v>
      </c>
      <c r="B3492">
        <v>141</v>
      </c>
      <c r="C3492">
        <v>145</v>
      </c>
      <c r="D3492">
        <v>117235247</v>
      </c>
      <c r="E3492" t="s">
        <v>55</v>
      </c>
      <c r="F3492" t="s">
        <v>61</v>
      </c>
      <c r="L3492" t="s">
        <v>5180</v>
      </c>
      <c r="M3492">
        <v>375240</v>
      </c>
      <c r="N3492">
        <v>542</v>
      </c>
      <c r="O3492" t="s">
        <v>29</v>
      </c>
      <c r="P3492" t="s">
        <v>30</v>
      </c>
      <c r="Q3492" t="s">
        <v>52</v>
      </c>
      <c r="R3492">
        <v>960000</v>
      </c>
      <c r="S3492">
        <v>1976</v>
      </c>
      <c r="T3492">
        <v>8.1</v>
      </c>
      <c r="U3492">
        <v>2.4</v>
      </c>
      <c r="V3492">
        <v>116275247</v>
      </c>
      <c r="W3492" t="s">
        <v>21</v>
      </c>
    </row>
    <row r="3493" spans="1:23" x14ac:dyDescent="0.3">
      <c r="A3493" t="s">
        <v>5181</v>
      </c>
      <c r="B3493">
        <v>270</v>
      </c>
      <c r="C3493">
        <v>83</v>
      </c>
      <c r="D3493">
        <v>31537320</v>
      </c>
      <c r="E3493" t="s">
        <v>57</v>
      </c>
      <c r="F3493" t="s">
        <v>60</v>
      </c>
      <c r="G3493" t="s">
        <v>35</v>
      </c>
      <c r="L3493" t="s">
        <v>5182</v>
      </c>
      <c r="M3493">
        <v>44329</v>
      </c>
      <c r="N3493">
        <v>309</v>
      </c>
      <c r="O3493" t="s">
        <v>29</v>
      </c>
      <c r="P3493" t="s">
        <v>30</v>
      </c>
      <c r="Q3493" t="s">
        <v>213</v>
      </c>
      <c r="R3493">
        <v>1000000</v>
      </c>
      <c r="S3493">
        <v>2014</v>
      </c>
      <c r="T3493">
        <v>5.7</v>
      </c>
      <c r="U3493">
        <v>1.4</v>
      </c>
      <c r="V3493">
        <v>30537320</v>
      </c>
      <c r="W3493" t="s">
        <v>21</v>
      </c>
    </row>
    <row r="3494" spans="1:23" x14ac:dyDescent="0.3">
      <c r="A3494" t="s">
        <v>778</v>
      </c>
      <c r="B3494">
        <v>161</v>
      </c>
      <c r="C3494">
        <v>91</v>
      </c>
      <c r="D3494">
        <v>17986000</v>
      </c>
      <c r="E3494" t="s">
        <v>57</v>
      </c>
      <c r="L3494" t="s">
        <v>5183</v>
      </c>
      <c r="M3494">
        <v>22773</v>
      </c>
      <c r="N3494">
        <v>195</v>
      </c>
      <c r="O3494" t="s">
        <v>29</v>
      </c>
      <c r="P3494" t="s">
        <v>30</v>
      </c>
      <c r="Q3494" t="s">
        <v>213</v>
      </c>
      <c r="R3494">
        <v>1000000</v>
      </c>
      <c r="S3494">
        <v>1981</v>
      </c>
      <c r="T3494">
        <v>6.6</v>
      </c>
      <c r="U3494">
        <v>1.5</v>
      </c>
      <c r="V3494">
        <v>16986000</v>
      </c>
      <c r="W3494" t="s">
        <v>21</v>
      </c>
    </row>
    <row r="3495" spans="1:23" x14ac:dyDescent="0.3">
      <c r="A3495" t="s">
        <v>4168</v>
      </c>
      <c r="B3495">
        <v>184</v>
      </c>
      <c r="C3495">
        <v>110</v>
      </c>
      <c r="D3495">
        <v>16067035</v>
      </c>
      <c r="E3495" t="s">
        <v>24</v>
      </c>
      <c r="F3495" t="s">
        <v>25</v>
      </c>
      <c r="G3495" t="s">
        <v>35</v>
      </c>
      <c r="L3495" t="s">
        <v>5184</v>
      </c>
      <c r="M3495">
        <v>116642</v>
      </c>
      <c r="N3495">
        <v>389</v>
      </c>
      <c r="O3495" t="s">
        <v>29</v>
      </c>
      <c r="P3495" t="s">
        <v>37</v>
      </c>
      <c r="Q3495" t="s">
        <v>1636</v>
      </c>
      <c r="R3495">
        <v>1100000</v>
      </c>
      <c r="S3495">
        <v>1962</v>
      </c>
      <c r="T3495">
        <v>7.3</v>
      </c>
      <c r="U3495">
        <v>1.8</v>
      </c>
      <c r="V3495">
        <v>14967035</v>
      </c>
      <c r="W3495" t="s">
        <v>21</v>
      </c>
    </row>
    <row r="3496" spans="1:23" x14ac:dyDescent="0.3">
      <c r="A3496" t="s">
        <v>5185</v>
      </c>
      <c r="B3496">
        <v>270</v>
      </c>
      <c r="C3496">
        <v>86</v>
      </c>
      <c r="D3496">
        <v>18112929</v>
      </c>
      <c r="E3496" t="s">
        <v>57</v>
      </c>
      <c r="F3496" t="s">
        <v>60</v>
      </c>
      <c r="G3496" t="s">
        <v>27</v>
      </c>
      <c r="H3496" t="s">
        <v>35</v>
      </c>
      <c r="L3496" t="s">
        <v>5186</v>
      </c>
      <c r="M3496">
        <v>52642</v>
      </c>
      <c r="N3496">
        <v>271</v>
      </c>
      <c r="O3496" t="s">
        <v>29</v>
      </c>
      <c r="P3496" t="s">
        <v>30</v>
      </c>
      <c r="Q3496" t="s">
        <v>213</v>
      </c>
      <c r="R3496">
        <v>1000000</v>
      </c>
      <c r="S3496">
        <v>2012</v>
      </c>
      <c r="T3496">
        <v>5</v>
      </c>
      <c r="U3496">
        <v>1.4</v>
      </c>
      <c r="V3496">
        <v>17112929</v>
      </c>
      <c r="W3496" t="s">
        <v>21</v>
      </c>
    </row>
    <row r="3497" spans="1:23" x14ac:dyDescent="0.3">
      <c r="A3497" t="s">
        <v>5187</v>
      </c>
      <c r="B3497">
        <v>203</v>
      </c>
      <c r="C3497">
        <v>86</v>
      </c>
      <c r="D3497">
        <v>14564027</v>
      </c>
      <c r="E3497" t="s">
        <v>26</v>
      </c>
      <c r="F3497" t="s">
        <v>57</v>
      </c>
      <c r="L3497" t="s">
        <v>5188</v>
      </c>
      <c r="M3497">
        <v>76407</v>
      </c>
      <c r="N3497">
        <v>335</v>
      </c>
      <c r="O3497" t="s">
        <v>29</v>
      </c>
      <c r="P3497" t="s">
        <v>37</v>
      </c>
      <c r="Q3497" t="s">
        <v>213</v>
      </c>
      <c r="R3497">
        <v>1000000</v>
      </c>
      <c r="S3497">
        <v>1987</v>
      </c>
      <c r="T3497">
        <v>7</v>
      </c>
      <c r="U3497">
        <v>1.4</v>
      </c>
      <c r="V3497">
        <v>13564027</v>
      </c>
      <c r="W3497" t="s">
        <v>21</v>
      </c>
    </row>
    <row r="3498" spans="1:23" x14ac:dyDescent="0.3">
      <c r="A3498" t="s">
        <v>5189</v>
      </c>
      <c r="B3498">
        <v>29</v>
      </c>
      <c r="C3498">
        <v>120</v>
      </c>
      <c r="D3498">
        <v>20773070</v>
      </c>
      <c r="E3498" t="s">
        <v>55</v>
      </c>
      <c r="L3498" t="s">
        <v>5190</v>
      </c>
      <c r="M3498">
        <v>4501</v>
      </c>
      <c r="N3498">
        <v>102</v>
      </c>
      <c r="O3498" t="s">
        <v>29</v>
      </c>
      <c r="P3498" t="s">
        <v>30</v>
      </c>
      <c r="Q3498" t="s">
        <v>52</v>
      </c>
      <c r="R3498">
        <v>5000000</v>
      </c>
      <c r="S3498">
        <v>2016</v>
      </c>
      <c r="T3498">
        <v>3.4</v>
      </c>
      <c r="U3498">
        <v>2</v>
      </c>
      <c r="V3498">
        <v>15773070</v>
      </c>
      <c r="W3498" t="s">
        <v>21</v>
      </c>
    </row>
    <row r="3499" spans="1:23" x14ac:dyDescent="0.3">
      <c r="A3499" t="s">
        <v>2447</v>
      </c>
      <c r="B3499">
        <v>137</v>
      </c>
      <c r="C3499">
        <v>90</v>
      </c>
      <c r="D3499">
        <v>10042266</v>
      </c>
      <c r="E3499" t="s">
        <v>55</v>
      </c>
      <c r="F3499" t="s">
        <v>57</v>
      </c>
      <c r="G3499" t="s">
        <v>60</v>
      </c>
      <c r="H3499" t="s">
        <v>35</v>
      </c>
      <c r="L3499" t="s">
        <v>5191</v>
      </c>
      <c r="M3499">
        <v>23021</v>
      </c>
      <c r="N3499">
        <v>220</v>
      </c>
      <c r="O3499" t="s">
        <v>29</v>
      </c>
      <c r="P3499" t="s">
        <v>30</v>
      </c>
      <c r="Q3499" t="s">
        <v>31</v>
      </c>
      <c r="R3499">
        <v>1000000</v>
      </c>
      <c r="S3499">
        <v>2005</v>
      </c>
      <c r="T3499">
        <v>5.9</v>
      </c>
      <c r="U3499">
        <v>1.5</v>
      </c>
      <c r="V3499">
        <v>9042266</v>
      </c>
      <c r="W3499" t="s">
        <v>21</v>
      </c>
    </row>
    <row r="3500" spans="1:23" x14ac:dyDescent="0.3">
      <c r="A3500" t="s">
        <v>5192</v>
      </c>
      <c r="B3500">
        <v>107</v>
      </c>
      <c r="C3500">
        <v>99</v>
      </c>
      <c r="D3500">
        <v>10037390</v>
      </c>
      <c r="E3500" t="s">
        <v>24</v>
      </c>
      <c r="F3500" t="s">
        <v>25</v>
      </c>
      <c r="G3500" t="s">
        <v>55</v>
      </c>
      <c r="H3500" t="s">
        <v>27</v>
      </c>
      <c r="I3500" t="s">
        <v>35</v>
      </c>
      <c r="L3500" t="s">
        <v>5193</v>
      </c>
      <c r="M3500">
        <v>5442</v>
      </c>
      <c r="N3500">
        <v>140</v>
      </c>
      <c r="O3500" t="s">
        <v>2104</v>
      </c>
      <c r="P3500" t="s">
        <v>812</v>
      </c>
      <c r="Q3500" t="s">
        <v>52</v>
      </c>
      <c r="R3500">
        <v>1000000000</v>
      </c>
      <c r="S3500">
        <v>1999</v>
      </c>
      <c r="T3500">
        <v>6</v>
      </c>
      <c r="U3500">
        <v>1.6</v>
      </c>
      <c r="V3500">
        <v>-989962610</v>
      </c>
      <c r="W3500" t="s">
        <v>38</v>
      </c>
    </row>
    <row r="3501" spans="1:23" x14ac:dyDescent="0.3">
      <c r="A3501" t="s">
        <v>3485</v>
      </c>
      <c r="B3501">
        <v>377</v>
      </c>
      <c r="C3501">
        <v>112</v>
      </c>
      <c r="D3501">
        <v>9701559</v>
      </c>
      <c r="E3501" t="s">
        <v>55</v>
      </c>
      <c r="F3501" t="s">
        <v>44</v>
      </c>
      <c r="L3501" t="s">
        <v>5194</v>
      </c>
      <c r="M3501">
        <v>141425</v>
      </c>
      <c r="N3501">
        <v>283</v>
      </c>
      <c r="O3501" t="s">
        <v>29</v>
      </c>
      <c r="P3501" t="s">
        <v>30</v>
      </c>
      <c r="Q3501" t="s">
        <v>213</v>
      </c>
      <c r="R3501">
        <v>3500000</v>
      </c>
      <c r="S3501">
        <v>2010</v>
      </c>
      <c r="T3501">
        <v>7.4</v>
      </c>
      <c r="U3501">
        <v>1.9</v>
      </c>
      <c r="V3501">
        <v>6201559</v>
      </c>
      <c r="W3501" t="s">
        <v>21</v>
      </c>
    </row>
    <row r="3502" spans="1:23" x14ac:dyDescent="0.3">
      <c r="A3502" t="s">
        <v>5195</v>
      </c>
      <c r="B3502">
        <v>169</v>
      </c>
      <c r="C3502">
        <v>103</v>
      </c>
      <c r="D3502">
        <v>9013113</v>
      </c>
      <c r="E3502" t="s">
        <v>25</v>
      </c>
      <c r="F3502" t="s">
        <v>48</v>
      </c>
      <c r="G3502" t="s">
        <v>55</v>
      </c>
      <c r="L3502" t="s">
        <v>5196</v>
      </c>
      <c r="M3502">
        <v>36321</v>
      </c>
      <c r="N3502">
        <v>230</v>
      </c>
      <c r="O3502" t="s">
        <v>29</v>
      </c>
      <c r="P3502" t="s">
        <v>30</v>
      </c>
      <c r="Q3502" t="s">
        <v>213</v>
      </c>
      <c r="R3502">
        <v>1000000</v>
      </c>
      <c r="S3502">
        <v>2005</v>
      </c>
      <c r="T3502">
        <v>7.4</v>
      </c>
      <c r="U3502">
        <v>1.7</v>
      </c>
      <c r="V3502">
        <v>8013113</v>
      </c>
      <c r="W3502" t="s">
        <v>21</v>
      </c>
    </row>
    <row r="3503" spans="1:23" x14ac:dyDescent="0.3">
      <c r="A3503" t="s">
        <v>2967</v>
      </c>
      <c r="B3503">
        <v>225</v>
      </c>
      <c r="C3503">
        <v>83</v>
      </c>
      <c r="D3503">
        <v>53245055</v>
      </c>
      <c r="E3503" t="s">
        <v>57</v>
      </c>
      <c r="L3503" t="s">
        <v>5197</v>
      </c>
      <c r="M3503">
        <v>30570</v>
      </c>
      <c r="N3503">
        <v>290</v>
      </c>
      <c r="O3503" t="s">
        <v>29</v>
      </c>
      <c r="P3503" t="s">
        <v>30</v>
      </c>
      <c r="Q3503" t="s">
        <v>213</v>
      </c>
      <c r="R3503">
        <v>1000000</v>
      </c>
      <c r="S3503">
        <v>2012</v>
      </c>
      <c r="T3503">
        <v>4.2</v>
      </c>
      <c r="U3503">
        <v>1.4</v>
      </c>
      <c r="V3503">
        <v>52245055</v>
      </c>
      <c r="W3503" t="s">
        <v>21</v>
      </c>
    </row>
    <row r="3504" spans="1:23" x14ac:dyDescent="0.3">
      <c r="A3504" t="s">
        <v>5198</v>
      </c>
      <c r="B3504">
        <v>101</v>
      </c>
      <c r="C3504">
        <v>109</v>
      </c>
      <c r="D3504">
        <v>9000000</v>
      </c>
      <c r="E3504" t="s">
        <v>48</v>
      </c>
      <c r="F3504" t="s">
        <v>55</v>
      </c>
      <c r="G3504" t="s">
        <v>59</v>
      </c>
      <c r="L3504" t="s">
        <v>5199</v>
      </c>
      <c r="M3504">
        <v>7584</v>
      </c>
      <c r="N3504">
        <v>137</v>
      </c>
      <c r="O3504" t="s">
        <v>29</v>
      </c>
      <c r="P3504" t="s">
        <v>30</v>
      </c>
      <c r="Q3504" t="s">
        <v>1989</v>
      </c>
      <c r="R3504">
        <v>900000</v>
      </c>
      <c r="S3504">
        <v>1970</v>
      </c>
      <c r="T3504">
        <v>6.2</v>
      </c>
      <c r="U3504">
        <v>1.8</v>
      </c>
      <c r="V3504">
        <v>8100000</v>
      </c>
      <c r="W3504" t="s">
        <v>21</v>
      </c>
    </row>
    <row r="3505" spans="1:23" x14ac:dyDescent="0.3">
      <c r="A3505" t="s">
        <v>4316</v>
      </c>
      <c r="B3505">
        <v>285</v>
      </c>
      <c r="C3505">
        <v>100</v>
      </c>
      <c r="D3505">
        <v>7186670</v>
      </c>
      <c r="E3505" t="s">
        <v>25</v>
      </c>
      <c r="F3505" t="s">
        <v>57</v>
      </c>
      <c r="L3505" t="s">
        <v>5200</v>
      </c>
      <c r="M3505">
        <v>21468</v>
      </c>
      <c r="N3505">
        <v>164</v>
      </c>
      <c r="O3505" t="s">
        <v>29</v>
      </c>
      <c r="P3505" t="s">
        <v>30</v>
      </c>
      <c r="Q3505" t="s">
        <v>213</v>
      </c>
      <c r="R3505">
        <v>6000000</v>
      </c>
      <c r="S3505">
        <v>2013</v>
      </c>
      <c r="T3505">
        <v>5.4</v>
      </c>
      <c r="U3505">
        <v>1.7</v>
      </c>
      <c r="V3505">
        <v>1186670</v>
      </c>
      <c r="W3505" t="s">
        <v>21</v>
      </c>
    </row>
    <row r="3506" spans="1:23" x14ac:dyDescent="0.3">
      <c r="A3506" t="s">
        <v>5201</v>
      </c>
      <c r="B3506">
        <v>337</v>
      </c>
      <c r="C3506">
        <v>95</v>
      </c>
      <c r="D3506">
        <v>5997134</v>
      </c>
      <c r="E3506" t="s">
        <v>242</v>
      </c>
      <c r="F3506" t="s">
        <v>48</v>
      </c>
      <c r="G3506" t="s">
        <v>55</v>
      </c>
      <c r="H3506" t="s">
        <v>44</v>
      </c>
      <c r="L3506" t="s">
        <v>5202</v>
      </c>
      <c r="M3506">
        <v>36381</v>
      </c>
      <c r="N3506">
        <v>126</v>
      </c>
      <c r="O3506" t="s">
        <v>29</v>
      </c>
      <c r="P3506" t="s">
        <v>30</v>
      </c>
      <c r="Q3506" t="s">
        <v>213</v>
      </c>
      <c r="R3506">
        <v>1000000</v>
      </c>
      <c r="S3506">
        <v>2012</v>
      </c>
      <c r="T3506">
        <v>7.2</v>
      </c>
      <c r="U3506">
        <v>1.6</v>
      </c>
      <c r="V3506">
        <v>4997134</v>
      </c>
      <c r="W3506" t="s">
        <v>21</v>
      </c>
    </row>
    <row r="3507" spans="1:23" x14ac:dyDescent="0.3">
      <c r="A3507" t="s">
        <v>3557</v>
      </c>
      <c r="B3507">
        <v>38</v>
      </c>
      <c r="C3507">
        <v>104</v>
      </c>
      <c r="D3507">
        <v>3386698</v>
      </c>
      <c r="E3507" t="s">
        <v>48</v>
      </c>
      <c r="F3507" t="s">
        <v>55</v>
      </c>
      <c r="G3507" t="s">
        <v>44</v>
      </c>
      <c r="L3507" t="s">
        <v>5203</v>
      </c>
      <c r="M3507">
        <v>4195</v>
      </c>
      <c r="N3507">
        <v>86</v>
      </c>
      <c r="O3507" t="s">
        <v>29</v>
      </c>
      <c r="P3507" t="s">
        <v>30</v>
      </c>
      <c r="Q3507" t="s">
        <v>213</v>
      </c>
      <c r="R3507">
        <v>1000000</v>
      </c>
      <c r="S3507">
        <v>1998</v>
      </c>
      <c r="T3507">
        <v>6.7</v>
      </c>
      <c r="U3507">
        <v>1.7</v>
      </c>
      <c r="V3507">
        <v>2386698</v>
      </c>
      <c r="W3507" t="s">
        <v>21</v>
      </c>
    </row>
    <row r="3508" spans="1:23" x14ac:dyDescent="0.3">
      <c r="A3508" t="s">
        <v>5204</v>
      </c>
      <c r="B3508">
        <v>181</v>
      </c>
      <c r="C3508">
        <v>97</v>
      </c>
      <c r="D3508">
        <v>2508841</v>
      </c>
      <c r="E3508" t="s">
        <v>56</v>
      </c>
      <c r="F3508" t="s">
        <v>55</v>
      </c>
      <c r="L3508" t="s">
        <v>5205</v>
      </c>
      <c r="M3508">
        <v>21746</v>
      </c>
      <c r="N3508">
        <v>93</v>
      </c>
      <c r="O3508" t="s">
        <v>29</v>
      </c>
      <c r="P3508" t="s">
        <v>30</v>
      </c>
      <c r="Q3508" t="s">
        <v>213</v>
      </c>
      <c r="R3508">
        <v>1000000</v>
      </c>
      <c r="S3508">
        <v>2008</v>
      </c>
      <c r="T3508">
        <v>7.2</v>
      </c>
      <c r="U3508">
        <v>1.6</v>
      </c>
      <c r="V3508">
        <v>1508841</v>
      </c>
      <c r="W3508" t="s">
        <v>21</v>
      </c>
    </row>
    <row r="3509" spans="1:23" x14ac:dyDescent="0.3">
      <c r="A3509" t="s">
        <v>5206</v>
      </c>
      <c r="B3509">
        <v>149</v>
      </c>
      <c r="C3509">
        <v>91</v>
      </c>
      <c r="D3509">
        <v>4946250</v>
      </c>
      <c r="E3509" t="s">
        <v>790</v>
      </c>
      <c r="F3509" t="s">
        <v>59</v>
      </c>
      <c r="L3509" t="s">
        <v>5207</v>
      </c>
      <c r="M3509">
        <v>9540</v>
      </c>
      <c r="N3509">
        <v>80</v>
      </c>
      <c r="O3509" t="s">
        <v>29</v>
      </c>
      <c r="P3509" t="s">
        <v>30</v>
      </c>
      <c r="Q3509" t="s">
        <v>31</v>
      </c>
      <c r="R3509">
        <v>1000000</v>
      </c>
      <c r="S3509">
        <v>2013</v>
      </c>
      <c r="T3509">
        <v>7.4</v>
      </c>
      <c r="U3509">
        <v>1.5</v>
      </c>
      <c r="V3509">
        <v>3946250</v>
      </c>
      <c r="W3509" t="s">
        <v>21</v>
      </c>
    </row>
    <row r="3510" spans="1:23" x14ac:dyDescent="0.3">
      <c r="A3510" t="s">
        <v>4551</v>
      </c>
      <c r="B3510">
        <v>54</v>
      </c>
      <c r="C3510">
        <v>84</v>
      </c>
      <c r="D3510">
        <v>1950218</v>
      </c>
      <c r="E3510" t="s">
        <v>48</v>
      </c>
      <c r="F3510" t="s">
        <v>55</v>
      </c>
      <c r="L3510" t="s">
        <v>5208</v>
      </c>
      <c r="M3510">
        <v>5933</v>
      </c>
      <c r="N3510">
        <v>102</v>
      </c>
      <c r="O3510" t="s">
        <v>29</v>
      </c>
      <c r="P3510" t="s">
        <v>30</v>
      </c>
      <c r="Q3510" t="s">
        <v>213</v>
      </c>
      <c r="R3510">
        <v>1000000</v>
      </c>
      <c r="S3510">
        <v>1997</v>
      </c>
      <c r="T3510">
        <v>5.6</v>
      </c>
      <c r="U3510">
        <v>1.4</v>
      </c>
      <c r="V3510">
        <v>950218</v>
      </c>
      <c r="W3510" t="s">
        <v>21</v>
      </c>
    </row>
    <row r="3511" spans="1:23" x14ac:dyDescent="0.3">
      <c r="A3511" t="s">
        <v>4262</v>
      </c>
      <c r="B3511">
        <v>18</v>
      </c>
      <c r="C3511">
        <v>86</v>
      </c>
      <c r="D3511">
        <v>1277257</v>
      </c>
      <c r="E3511" t="s">
        <v>48</v>
      </c>
      <c r="F3511" t="s">
        <v>55</v>
      </c>
      <c r="G3511" t="s">
        <v>44</v>
      </c>
      <c r="L3511" t="s">
        <v>5209</v>
      </c>
      <c r="M3511">
        <v>2629</v>
      </c>
      <c r="N3511">
        <v>32</v>
      </c>
      <c r="O3511" t="s">
        <v>29</v>
      </c>
      <c r="P3511" t="s">
        <v>37</v>
      </c>
      <c r="Q3511" t="s">
        <v>213</v>
      </c>
      <c r="R3511">
        <v>1000000</v>
      </c>
      <c r="S3511">
        <v>1996</v>
      </c>
      <c r="T3511">
        <v>6.8</v>
      </c>
      <c r="U3511">
        <v>1.4</v>
      </c>
      <c r="V3511">
        <v>277257</v>
      </c>
      <c r="W3511" t="s">
        <v>21</v>
      </c>
    </row>
    <row r="3512" spans="1:23" x14ac:dyDescent="0.3">
      <c r="A3512" t="s">
        <v>5210</v>
      </c>
      <c r="B3512">
        <v>87</v>
      </c>
      <c r="C3512">
        <v>92</v>
      </c>
      <c r="D3512">
        <v>1677838</v>
      </c>
      <c r="E3512" t="s">
        <v>790</v>
      </c>
      <c r="L3512" t="s">
        <v>5211</v>
      </c>
      <c r="M3512">
        <v>11283</v>
      </c>
      <c r="N3512">
        <v>155</v>
      </c>
      <c r="O3512" t="s">
        <v>29</v>
      </c>
      <c r="P3512" t="s">
        <v>30</v>
      </c>
      <c r="Q3512" t="s">
        <v>52</v>
      </c>
      <c r="R3512">
        <v>1000000</v>
      </c>
      <c r="S3512">
        <v>2006</v>
      </c>
      <c r="T3512">
        <v>7.7</v>
      </c>
      <c r="U3512">
        <v>1.5</v>
      </c>
      <c r="V3512">
        <v>677838</v>
      </c>
      <c r="W3512" t="s">
        <v>21</v>
      </c>
    </row>
    <row r="3513" spans="1:23" x14ac:dyDescent="0.3">
      <c r="A3513" t="s">
        <v>5212</v>
      </c>
      <c r="B3513">
        <v>51</v>
      </c>
      <c r="C3513">
        <v>94</v>
      </c>
      <c r="D3513">
        <v>1744858</v>
      </c>
      <c r="E3513" t="s">
        <v>48</v>
      </c>
      <c r="F3513" t="s">
        <v>55</v>
      </c>
      <c r="G3513" t="s">
        <v>44</v>
      </c>
      <c r="H3513" t="s">
        <v>61</v>
      </c>
      <c r="L3513" t="s">
        <v>5213</v>
      </c>
      <c r="M3513">
        <v>6084</v>
      </c>
      <c r="N3513">
        <v>120</v>
      </c>
      <c r="O3513" t="s">
        <v>29</v>
      </c>
      <c r="P3513" t="s">
        <v>30</v>
      </c>
      <c r="Q3513" t="s">
        <v>213</v>
      </c>
      <c r="R3513">
        <v>1000000</v>
      </c>
      <c r="S3513">
        <v>2000</v>
      </c>
      <c r="T3513">
        <v>7</v>
      </c>
      <c r="U3513">
        <v>1.6</v>
      </c>
      <c r="V3513">
        <v>744858</v>
      </c>
      <c r="W3513" t="s">
        <v>21</v>
      </c>
    </row>
    <row r="3514" spans="1:23" x14ac:dyDescent="0.3">
      <c r="A3514" t="s">
        <v>5214</v>
      </c>
      <c r="B3514">
        <v>16</v>
      </c>
      <c r="C3514">
        <v>100</v>
      </c>
      <c r="D3514">
        <v>982214</v>
      </c>
      <c r="E3514" t="s">
        <v>55</v>
      </c>
      <c r="L3514" t="s">
        <v>5215</v>
      </c>
      <c r="M3514">
        <v>1976</v>
      </c>
      <c r="N3514">
        <v>51</v>
      </c>
      <c r="O3514" t="s">
        <v>29</v>
      </c>
      <c r="P3514" t="s">
        <v>30</v>
      </c>
      <c r="Q3514" t="s">
        <v>213</v>
      </c>
      <c r="R3514">
        <v>1000000</v>
      </c>
      <c r="S3514">
        <v>1998</v>
      </c>
      <c r="T3514">
        <v>7.2</v>
      </c>
      <c r="U3514">
        <v>1.7</v>
      </c>
      <c r="V3514">
        <v>-17786</v>
      </c>
      <c r="W3514" t="s">
        <v>38</v>
      </c>
    </row>
    <row r="3515" spans="1:23" x14ac:dyDescent="0.3">
      <c r="A3515" t="s">
        <v>5216</v>
      </c>
      <c r="B3515">
        <v>12</v>
      </c>
      <c r="C3515">
        <v>119</v>
      </c>
      <c r="D3515">
        <v>798341</v>
      </c>
      <c r="E3515" t="s">
        <v>56</v>
      </c>
      <c r="F3515" t="s">
        <v>55</v>
      </c>
      <c r="G3515" t="s">
        <v>60</v>
      </c>
      <c r="L3515" t="s">
        <v>5217</v>
      </c>
      <c r="M3515">
        <v>983</v>
      </c>
      <c r="N3515">
        <v>63</v>
      </c>
      <c r="O3515" t="s">
        <v>29</v>
      </c>
      <c r="P3515" t="s">
        <v>30</v>
      </c>
      <c r="Q3515" t="s">
        <v>31</v>
      </c>
      <c r="R3515">
        <v>1000000</v>
      </c>
      <c r="S3515">
        <v>2001</v>
      </c>
      <c r="T3515">
        <v>7.2</v>
      </c>
      <c r="U3515">
        <v>2</v>
      </c>
      <c r="V3515">
        <v>-201659</v>
      </c>
      <c r="W3515" t="s">
        <v>38</v>
      </c>
    </row>
    <row r="3516" spans="1:23" x14ac:dyDescent="0.3">
      <c r="A3516" t="s">
        <v>2848</v>
      </c>
      <c r="B3516">
        <v>59</v>
      </c>
      <c r="C3516">
        <v>92</v>
      </c>
      <c r="D3516">
        <v>582024</v>
      </c>
      <c r="E3516" t="s">
        <v>48</v>
      </c>
      <c r="F3516" t="s">
        <v>27</v>
      </c>
      <c r="L3516" t="s">
        <v>5218</v>
      </c>
      <c r="M3516">
        <v>30396</v>
      </c>
      <c r="N3516">
        <v>168</v>
      </c>
      <c r="O3516" t="s">
        <v>29</v>
      </c>
      <c r="P3516" t="s">
        <v>30</v>
      </c>
      <c r="Q3516" t="s">
        <v>1824</v>
      </c>
      <c r="R3516">
        <v>1000000</v>
      </c>
      <c r="S3516">
        <v>1997</v>
      </c>
      <c r="T3516">
        <v>6.2</v>
      </c>
      <c r="U3516">
        <v>1.5</v>
      </c>
      <c r="V3516">
        <v>-417976</v>
      </c>
      <c r="W3516" t="s">
        <v>38</v>
      </c>
    </row>
    <row r="3517" spans="1:23" x14ac:dyDescent="0.3">
      <c r="A3517" t="s">
        <v>1476</v>
      </c>
      <c r="B3517">
        <v>88</v>
      </c>
      <c r="C3517">
        <v>108</v>
      </c>
      <c r="D3517">
        <v>548712</v>
      </c>
      <c r="E3517" t="s">
        <v>55</v>
      </c>
      <c r="F3517" t="s">
        <v>44</v>
      </c>
      <c r="L3517" t="s">
        <v>5219</v>
      </c>
      <c r="M3517">
        <v>9233</v>
      </c>
      <c r="N3517">
        <v>126</v>
      </c>
      <c r="O3517" t="s">
        <v>29</v>
      </c>
      <c r="P3517" t="s">
        <v>30</v>
      </c>
      <c r="Q3517" t="s">
        <v>213</v>
      </c>
      <c r="R3517">
        <v>2500000</v>
      </c>
      <c r="S3517">
        <v>2003</v>
      </c>
      <c r="T3517">
        <v>6.9</v>
      </c>
      <c r="U3517">
        <v>1.8</v>
      </c>
      <c r="V3517">
        <v>-1951288</v>
      </c>
      <c r="W3517" t="s">
        <v>38</v>
      </c>
    </row>
    <row r="3518" spans="1:23" x14ac:dyDescent="0.3">
      <c r="A3518" t="s">
        <v>5220</v>
      </c>
      <c r="B3518">
        <v>28</v>
      </c>
      <c r="C3518">
        <v>97</v>
      </c>
      <c r="D3518">
        <v>464655</v>
      </c>
      <c r="E3518" t="s">
        <v>48</v>
      </c>
      <c r="F3518" t="s">
        <v>55</v>
      </c>
      <c r="L3518" t="s">
        <v>5221</v>
      </c>
      <c r="M3518">
        <v>1524</v>
      </c>
      <c r="N3518">
        <v>29</v>
      </c>
      <c r="O3518" t="s">
        <v>29</v>
      </c>
      <c r="P3518" t="s">
        <v>30</v>
      </c>
      <c r="Q3518" t="s">
        <v>213</v>
      </c>
      <c r="R3518">
        <v>1000000</v>
      </c>
      <c r="S3518">
        <v>1997</v>
      </c>
      <c r="T3518">
        <v>7</v>
      </c>
      <c r="U3518">
        <v>1.6</v>
      </c>
      <c r="V3518">
        <v>-535345</v>
      </c>
      <c r="W3518" t="s">
        <v>38</v>
      </c>
    </row>
    <row r="3519" spans="1:23" x14ac:dyDescent="0.3">
      <c r="A3519" t="s">
        <v>5222</v>
      </c>
      <c r="B3519">
        <v>44</v>
      </c>
      <c r="C3519">
        <v>88</v>
      </c>
      <c r="D3519">
        <v>464126</v>
      </c>
      <c r="E3519" t="s">
        <v>55</v>
      </c>
      <c r="L3519" t="s">
        <v>5223</v>
      </c>
      <c r="M3519">
        <v>3142</v>
      </c>
      <c r="N3519">
        <v>68</v>
      </c>
      <c r="O3519" t="s">
        <v>29</v>
      </c>
      <c r="P3519" t="s">
        <v>30</v>
      </c>
      <c r="Q3519" t="s">
        <v>213</v>
      </c>
      <c r="R3519">
        <v>1000000</v>
      </c>
      <c r="S3519">
        <v>2002</v>
      </c>
      <c r="T3519">
        <v>6.7</v>
      </c>
      <c r="U3519">
        <v>1.5</v>
      </c>
      <c r="V3519">
        <v>-535874</v>
      </c>
      <c r="W3519" t="s">
        <v>38</v>
      </c>
    </row>
    <row r="3520" spans="1:23" x14ac:dyDescent="0.3">
      <c r="A3520" t="s">
        <v>5224</v>
      </c>
      <c r="B3520">
        <v>117</v>
      </c>
      <c r="C3520">
        <v>88</v>
      </c>
      <c r="D3520">
        <v>104077</v>
      </c>
      <c r="E3520" t="s">
        <v>48</v>
      </c>
      <c r="F3520" t="s">
        <v>55</v>
      </c>
      <c r="G3520" t="s">
        <v>26</v>
      </c>
      <c r="H3520" t="s">
        <v>44</v>
      </c>
      <c r="L3520" t="s">
        <v>5225</v>
      </c>
      <c r="M3520">
        <v>46076</v>
      </c>
      <c r="N3520">
        <v>88</v>
      </c>
      <c r="O3520" t="s">
        <v>29</v>
      </c>
      <c r="P3520" t="s">
        <v>30</v>
      </c>
      <c r="Q3520" t="s">
        <v>213</v>
      </c>
      <c r="R3520">
        <v>1000000</v>
      </c>
      <c r="S3520">
        <v>2006</v>
      </c>
      <c r="T3520">
        <v>7.4</v>
      </c>
      <c r="U3520">
        <v>1.5</v>
      </c>
      <c r="V3520">
        <v>-895923</v>
      </c>
      <c r="W3520" t="s">
        <v>38</v>
      </c>
    </row>
    <row r="3521" spans="1:23" x14ac:dyDescent="0.3">
      <c r="A3521" t="s">
        <v>5226</v>
      </c>
      <c r="B3521">
        <v>29</v>
      </c>
      <c r="C3521">
        <v>79</v>
      </c>
      <c r="D3521">
        <v>279282</v>
      </c>
      <c r="E3521" t="s">
        <v>48</v>
      </c>
      <c r="F3521" t="s">
        <v>55</v>
      </c>
      <c r="G3521" t="s">
        <v>44</v>
      </c>
      <c r="L3521" t="s">
        <v>5227</v>
      </c>
      <c r="M3521">
        <v>3806</v>
      </c>
      <c r="N3521">
        <v>49</v>
      </c>
      <c r="O3521" t="s">
        <v>29</v>
      </c>
      <c r="P3521" t="s">
        <v>30</v>
      </c>
      <c r="Q3521" t="s">
        <v>31</v>
      </c>
      <c r="R3521">
        <v>1000000</v>
      </c>
      <c r="S3521">
        <v>2003</v>
      </c>
      <c r="T3521">
        <v>6.1</v>
      </c>
      <c r="U3521">
        <v>1.3</v>
      </c>
      <c r="V3521">
        <v>-720718</v>
      </c>
      <c r="W3521" t="s">
        <v>38</v>
      </c>
    </row>
    <row r="3522" spans="1:23" x14ac:dyDescent="0.3">
      <c r="A3522" t="s">
        <v>5228</v>
      </c>
      <c r="B3522">
        <v>248</v>
      </c>
      <c r="C3522">
        <v>96</v>
      </c>
      <c r="D3522">
        <v>484221</v>
      </c>
      <c r="E3522" t="s">
        <v>242</v>
      </c>
      <c r="F3522" t="s">
        <v>56</v>
      </c>
      <c r="G3522" t="s">
        <v>790</v>
      </c>
      <c r="H3522" t="s">
        <v>54</v>
      </c>
      <c r="L3522" t="s">
        <v>5229</v>
      </c>
      <c r="M3522">
        <v>23836</v>
      </c>
      <c r="N3522">
        <v>107</v>
      </c>
      <c r="O3522" t="s">
        <v>5178</v>
      </c>
      <c r="P3522" t="s">
        <v>37</v>
      </c>
      <c r="Q3522" t="s">
        <v>2708</v>
      </c>
      <c r="R3522">
        <v>1000000</v>
      </c>
      <c r="S3522">
        <v>2012</v>
      </c>
      <c r="T3522">
        <v>8.1999999999999993</v>
      </c>
      <c r="U3522">
        <v>1.6</v>
      </c>
      <c r="V3522">
        <v>-515779</v>
      </c>
      <c r="W3522" t="s">
        <v>38</v>
      </c>
    </row>
    <row r="3523" spans="1:23" x14ac:dyDescent="0.3">
      <c r="A3523" t="s">
        <v>5230</v>
      </c>
      <c r="B3523">
        <v>84</v>
      </c>
      <c r="C3523">
        <v>53</v>
      </c>
      <c r="D3523">
        <v>274661</v>
      </c>
      <c r="E3523" t="s">
        <v>56</v>
      </c>
      <c r="F3523" t="s">
        <v>790</v>
      </c>
      <c r="G3523" t="s">
        <v>58</v>
      </c>
      <c r="L3523" t="s">
        <v>5231</v>
      </c>
      <c r="M3523">
        <v>10564</v>
      </c>
      <c r="N3523">
        <v>40</v>
      </c>
      <c r="O3523" t="s">
        <v>29</v>
      </c>
      <c r="P3523" t="s">
        <v>30</v>
      </c>
      <c r="Q3523" t="s">
        <v>213</v>
      </c>
      <c r="R3523">
        <v>1000000</v>
      </c>
      <c r="S3523">
        <v>2007</v>
      </c>
      <c r="T3523">
        <v>7.7</v>
      </c>
      <c r="U3523">
        <v>0.9</v>
      </c>
      <c r="V3523">
        <v>-725339</v>
      </c>
      <c r="W3523" t="s">
        <v>38</v>
      </c>
    </row>
    <row r="3524" spans="1:23" x14ac:dyDescent="0.3">
      <c r="A3524" t="s">
        <v>5232</v>
      </c>
      <c r="B3524">
        <v>40</v>
      </c>
      <c r="C3524">
        <v>97</v>
      </c>
      <c r="D3524">
        <v>144431</v>
      </c>
      <c r="E3524" t="s">
        <v>790</v>
      </c>
      <c r="F3524" t="s">
        <v>61</v>
      </c>
      <c r="L3524" t="s">
        <v>5233</v>
      </c>
      <c r="M3524">
        <v>1290</v>
      </c>
      <c r="N3524">
        <v>13</v>
      </c>
      <c r="O3524" t="s">
        <v>29</v>
      </c>
      <c r="P3524" t="s">
        <v>37</v>
      </c>
      <c r="Q3524" t="s">
        <v>31</v>
      </c>
      <c r="R3524">
        <v>1000000</v>
      </c>
      <c r="S3524">
        <v>2006</v>
      </c>
      <c r="T3524">
        <v>7.3</v>
      </c>
      <c r="U3524">
        <v>1.6</v>
      </c>
      <c r="V3524">
        <v>-855569</v>
      </c>
      <c r="W3524" t="s">
        <v>38</v>
      </c>
    </row>
    <row r="3525" spans="1:23" x14ac:dyDescent="0.3">
      <c r="A3525" t="s">
        <v>5234</v>
      </c>
      <c r="B3525">
        <v>31</v>
      </c>
      <c r="C3525">
        <v>91</v>
      </c>
      <c r="D3525">
        <v>287761</v>
      </c>
      <c r="E3525" t="s">
        <v>25</v>
      </c>
      <c r="F3525" t="s">
        <v>242</v>
      </c>
      <c r="G3525" t="s">
        <v>790</v>
      </c>
      <c r="H3525" t="s">
        <v>55</v>
      </c>
      <c r="L3525" t="s">
        <v>5235</v>
      </c>
      <c r="M3525">
        <v>2482</v>
      </c>
      <c r="N3525">
        <v>16</v>
      </c>
      <c r="O3525" t="s">
        <v>29</v>
      </c>
      <c r="P3525" t="s">
        <v>91</v>
      </c>
      <c r="Q3525" t="s">
        <v>52</v>
      </c>
      <c r="R3525">
        <v>1000000</v>
      </c>
      <c r="S3525">
        <v>2013</v>
      </c>
      <c r="T3525">
        <v>7.6</v>
      </c>
      <c r="U3525">
        <v>1.5</v>
      </c>
      <c r="V3525">
        <v>-712239</v>
      </c>
      <c r="W3525" t="s">
        <v>38</v>
      </c>
    </row>
    <row r="3526" spans="1:23" x14ac:dyDescent="0.3">
      <c r="A3526" t="s">
        <v>5236</v>
      </c>
      <c r="B3526">
        <v>2</v>
      </c>
      <c r="C3526">
        <v>112</v>
      </c>
      <c r="D3526">
        <v>96734</v>
      </c>
      <c r="E3526" t="s">
        <v>24</v>
      </c>
      <c r="F3526" t="s">
        <v>55</v>
      </c>
      <c r="L3526" t="s">
        <v>5237</v>
      </c>
      <c r="M3526">
        <v>606</v>
      </c>
      <c r="N3526">
        <v>5</v>
      </c>
      <c r="O3526" t="s">
        <v>29</v>
      </c>
      <c r="P3526" t="s">
        <v>30</v>
      </c>
      <c r="Q3526" t="s">
        <v>31</v>
      </c>
      <c r="R3526">
        <v>1000000</v>
      </c>
      <c r="S3526">
        <v>2012</v>
      </c>
      <c r="T3526">
        <v>5.6</v>
      </c>
      <c r="U3526">
        <v>1.9</v>
      </c>
      <c r="V3526">
        <v>-903266</v>
      </c>
      <c r="W3526" t="s">
        <v>38</v>
      </c>
    </row>
    <row r="3527" spans="1:23" x14ac:dyDescent="0.3">
      <c r="A3527" t="s">
        <v>5238</v>
      </c>
      <c r="B3527">
        <v>238</v>
      </c>
      <c r="C3527">
        <v>95</v>
      </c>
      <c r="D3527">
        <v>100659</v>
      </c>
      <c r="E3527" t="s">
        <v>57</v>
      </c>
      <c r="L3527" t="s">
        <v>5239</v>
      </c>
      <c r="M3527">
        <v>30160</v>
      </c>
      <c r="N3527">
        <v>193</v>
      </c>
      <c r="O3527" t="s">
        <v>29</v>
      </c>
      <c r="P3527" t="s">
        <v>30</v>
      </c>
      <c r="Q3527" t="s">
        <v>213</v>
      </c>
      <c r="R3527">
        <v>900000</v>
      </c>
      <c r="S3527">
        <v>2009</v>
      </c>
      <c r="T3527">
        <v>6.4</v>
      </c>
      <c r="U3527">
        <v>1.6</v>
      </c>
      <c r="V3527">
        <v>-799341</v>
      </c>
      <c r="W3527" t="s">
        <v>38</v>
      </c>
    </row>
    <row r="3528" spans="1:23" x14ac:dyDescent="0.3">
      <c r="A3528" t="s">
        <v>5240</v>
      </c>
      <c r="B3528">
        <v>112</v>
      </c>
      <c r="C3528">
        <v>93</v>
      </c>
      <c r="D3528">
        <v>48430</v>
      </c>
      <c r="E3528" t="s">
        <v>48</v>
      </c>
      <c r="F3528" t="s">
        <v>56</v>
      </c>
      <c r="G3528" t="s">
        <v>35</v>
      </c>
      <c r="L3528" t="s">
        <v>5241</v>
      </c>
      <c r="M3528">
        <v>20176</v>
      </c>
      <c r="N3528">
        <v>73</v>
      </c>
      <c r="O3528" t="s">
        <v>29</v>
      </c>
      <c r="P3528" t="s">
        <v>30</v>
      </c>
      <c r="Q3528" t="s">
        <v>213</v>
      </c>
      <c r="R3528">
        <v>500000</v>
      </c>
      <c r="S3528">
        <v>2010</v>
      </c>
      <c r="T3528">
        <v>6.8</v>
      </c>
      <c r="U3528">
        <v>1.6</v>
      </c>
      <c r="V3528">
        <v>-451570</v>
      </c>
      <c r="W3528" t="s">
        <v>38</v>
      </c>
    </row>
    <row r="3529" spans="1:23" x14ac:dyDescent="0.3">
      <c r="A3529" t="s">
        <v>1655</v>
      </c>
      <c r="B3529">
        <v>33</v>
      </c>
      <c r="C3529">
        <v>88</v>
      </c>
      <c r="D3529">
        <v>21210</v>
      </c>
      <c r="E3529" t="s">
        <v>48</v>
      </c>
      <c r="F3529" t="s">
        <v>56</v>
      </c>
      <c r="L3529" t="s">
        <v>5242</v>
      </c>
      <c r="M3529">
        <v>2735</v>
      </c>
      <c r="N3529">
        <v>52</v>
      </c>
      <c r="O3529" t="s">
        <v>29</v>
      </c>
      <c r="P3529" t="s">
        <v>30</v>
      </c>
      <c r="Q3529" t="s">
        <v>213</v>
      </c>
      <c r="R3529">
        <v>1000000</v>
      </c>
      <c r="S3529">
        <v>1998</v>
      </c>
      <c r="T3529">
        <v>6.1</v>
      </c>
      <c r="U3529">
        <v>1.5</v>
      </c>
      <c r="V3529">
        <v>-978790</v>
      </c>
      <c r="W3529" t="s">
        <v>38</v>
      </c>
    </row>
    <row r="3530" spans="1:23" x14ac:dyDescent="0.3">
      <c r="A3530" t="s">
        <v>2054</v>
      </c>
      <c r="B3530">
        <v>29</v>
      </c>
      <c r="C3530">
        <v>82</v>
      </c>
      <c r="D3530">
        <v>12996</v>
      </c>
      <c r="E3530" t="s">
        <v>24</v>
      </c>
      <c r="F3530" t="s">
        <v>48</v>
      </c>
      <c r="G3530" t="s">
        <v>26</v>
      </c>
      <c r="H3530" t="s">
        <v>27</v>
      </c>
      <c r="L3530" t="s">
        <v>5243</v>
      </c>
      <c r="M3530">
        <v>1938</v>
      </c>
      <c r="N3530">
        <v>54</v>
      </c>
      <c r="O3530" t="s">
        <v>29</v>
      </c>
      <c r="P3530" t="s">
        <v>30</v>
      </c>
      <c r="Q3530" t="s">
        <v>213</v>
      </c>
      <c r="R3530">
        <v>1000000</v>
      </c>
      <c r="S3530">
        <v>2000</v>
      </c>
      <c r="T3530">
        <v>6</v>
      </c>
      <c r="U3530">
        <v>1.4</v>
      </c>
      <c r="V3530">
        <v>-987004</v>
      </c>
      <c r="W3530" t="s">
        <v>38</v>
      </c>
    </row>
    <row r="3531" spans="1:23" x14ac:dyDescent="0.3">
      <c r="A3531" t="s">
        <v>5244</v>
      </c>
      <c r="B3531">
        <v>71</v>
      </c>
      <c r="C3531">
        <v>78</v>
      </c>
      <c r="D3531">
        <v>10018</v>
      </c>
      <c r="E3531" t="s">
        <v>56</v>
      </c>
      <c r="F3531" t="s">
        <v>55</v>
      </c>
      <c r="G3531" t="s">
        <v>35</v>
      </c>
      <c r="L3531" t="s">
        <v>5245</v>
      </c>
      <c r="M3531">
        <v>3228</v>
      </c>
      <c r="N3531">
        <v>31</v>
      </c>
      <c r="O3531" t="s">
        <v>29</v>
      </c>
      <c r="P3531" t="s">
        <v>30</v>
      </c>
      <c r="Q3531" t="s">
        <v>2708</v>
      </c>
      <c r="R3531">
        <v>1000000</v>
      </c>
      <c r="S3531">
        <v>2006</v>
      </c>
      <c r="T3531">
        <v>6.1</v>
      </c>
      <c r="U3531">
        <v>1.3</v>
      </c>
      <c r="V3531">
        <v>-989982</v>
      </c>
      <c r="W3531" t="s">
        <v>38</v>
      </c>
    </row>
    <row r="3532" spans="1:23" x14ac:dyDescent="0.3">
      <c r="A3532" t="s">
        <v>5246</v>
      </c>
      <c r="B3532">
        <v>36</v>
      </c>
      <c r="C3532">
        <v>97</v>
      </c>
      <c r="D3532">
        <v>62480</v>
      </c>
      <c r="E3532" t="s">
        <v>55</v>
      </c>
      <c r="F3532" t="s">
        <v>27</v>
      </c>
      <c r="L3532" t="s">
        <v>5247</v>
      </c>
      <c r="M3532">
        <v>1048</v>
      </c>
      <c r="N3532">
        <v>7</v>
      </c>
      <c r="O3532" t="s">
        <v>29</v>
      </c>
      <c r="P3532" t="s">
        <v>30</v>
      </c>
      <c r="Q3532" t="s">
        <v>213</v>
      </c>
      <c r="R3532">
        <v>1000000</v>
      </c>
      <c r="S3532">
        <v>2015</v>
      </c>
      <c r="T3532">
        <v>5.5</v>
      </c>
      <c r="U3532">
        <v>1.6</v>
      </c>
      <c r="V3532">
        <v>-937520</v>
      </c>
      <c r="W3532" t="s">
        <v>38</v>
      </c>
    </row>
    <row r="3533" spans="1:23" x14ac:dyDescent="0.3">
      <c r="A3533" t="s">
        <v>5248</v>
      </c>
      <c r="B3533">
        <v>56</v>
      </c>
      <c r="C3533">
        <v>81</v>
      </c>
      <c r="D3533">
        <v>6387</v>
      </c>
      <c r="E3533" t="s">
        <v>48</v>
      </c>
      <c r="F3533" t="s">
        <v>55</v>
      </c>
      <c r="G3533" t="s">
        <v>27</v>
      </c>
      <c r="L3533" t="s">
        <v>5249</v>
      </c>
      <c r="M3533">
        <v>4862</v>
      </c>
      <c r="N3533">
        <v>37</v>
      </c>
      <c r="O3533" t="s">
        <v>29</v>
      </c>
      <c r="P3533" t="s">
        <v>30</v>
      </c>
      <c r="Q3533" t="s">
        <v>213</v>
      </c>
      <c r="R3533">
        <v>1000000</v>
      </c>
      <c r="S3533">
        <v>2006</v>
      </c>
      <c r="T3533">
        <v>6.9</v>
      </c>
      <c r="U3533">
        <v>1.4</v>
      </c>
      <c r="V3533">
        <v>-993613</v>
      </c>
      <c r="W3533" t="s">
        <v>38</v>
      </c>
    </row>
    <row r="3534" spans="1:23" x14ac:dyDescent="0.3">
      <c r="A3534" t="s">
        <v>2822</v>
      </c>
      <c r="B3534">
        <v>8</v>
      </c>
      <c r="C3534">
        <v>88</v>
      </c>
      <c r="D3534">
        <v>721</v>
      </c>
      <c r="E3534" t="s">
        <v>24</v>
      </c>
      <c r="F3534" t="s">
        <v>55</v>
      </c>
      <c r="L3534" t="s">
        <v>5250</v>
      </c>
      <c r="M3534">
        <v>783</v>
      </c>
      <c r="N3534">
        <v>12</v>
      </c>
      <c r="O3534" t="s">
        <v>29</v>
      </c>
      <c r="P3534" t="s">
        <v>244</v>
      </c>
      <c r="Q3534" t="s">
        <v>213</v>
      </c>
      <c r="R3534">
        <v>1000000</v>
      </c>
      <c r="S3534">
        <v>2006</v>
      </c>
      <c r="T3534">
        <v>4.0999999999999996</v>
      </c>
      <c r="U3534">
        <v>1.5</v>
      </c>
      <c r="V3534">
        <v>-999279</v>
      </c>
      <c r="W3534" t="s">
        <v>38</v>
      </c>
    </row>
    <row r="3535" spans="1:23" x14ac:dyDescent="0.3">
      <c r="A3535" t="s">
        <v>5251</v>
      </c>
      <c r="B3535">
        <v>9</v>
      </c>
      <c r="C3535">
        <v>96</v>
      </c>
      <c r="D3535">
        <v>703</v>
      </c>
      <c r="E3535" t="s">
        <v>48</v>
      </c>
      <c r="F3535" t="s">
        <v>55</v>
      </c>
      <c r="L3535" t="s">
        <v>5252</v>
      </c>
      <c r="M3535">
        <v>480</v>
      </c>
      <c r="N3535">
        <v>21</v>
      </c>
      <c r="O3535" t="s">
        <v>29</v>
      </c>
      <c r="P3535" t="s">
        <v>30</v>
      </c>
      <c r="Q3535" t="s">
        <v>213</v>
      </c>
      <c r="R3535">
        <v>1500000</v>
      </c>
      <c r="S3535">
        <v>2001</v>
      </c>
      <c r="T3535">
        <v>5.4</v>
      </c>
      <c r="U3535">
        <v>1.6</v>
      </c>
      <c r="V3535">
        <v>-1499297</v>
      </c>
      <c r="W3535" t="s">
        <v>38</v>
      </c>
    </row>
    <row r="3536" spans="1:23" x14ac:dyDescent="0.3">
      <c r="A3536" t="s">
        <v>5253</v>
      </c>
      <c r="B3536">
        <v>134</v>
      </c>
      <c r="C3536">
        <v>108</v>
      </c>
      <c r="D3536">
        <v>9600000</v>
      </c>
      <c r="E3536" t="s">
        <v>56</v>
      </c>
      <c r="F3536" t="s">
        <v>55</v>
      </c>
      <c r="G3536" t="s">
        <v>44</v>
      </c>
      <c r="L3536" t="s">
        <v>5254</v>
      </c>
      <c r="M3536">
        <v>100890</v>
      </c>
      <c r="N3536">
        <v>281</v>
      </c>
      <c r="O3536" t="s">
        <v>29</v>
      </c>
      <c r="P3536" t="s">
        <v>30</v>
      </c>
      <c r="Q3536" t="s">
        <v>2708</v>
      </c>
      <c r="R3536">
        <v>910000</v>
      </c>
      <c r="S3536">
        <v>1954</v>
      </c>
      <c r="T3536">
        <v>8.1999999999999993</v>
      </c>
      <c r="U3536">
        <v>1.8</v>
      </c>
      <c r="V3536">
        <v>8690000</v>
      </c>
      <c r="W3536" t="s">
        <v>21</v>
      </c>
    </row>
    <row r="3537" spans="1:23" x14ac:dyDescent="0.3">
      <c r="A3537" t="s">
        <v>5255</v>
      </c>
      <c r="B3537">
        <v>18</v>
      </c>
      <c r="C3537">
        <v>100</v>
      </c>
      <c r="D3537">
        <v>20186</v>
      </c>
      <c r="E3537" t="s">
        <v>48</v>
      </c>
      <c r="L3537" t="s">
        <v>5256</v>
      </c>
      <c r="M3537">
        <v>6025</v>
      </c>
      <c r="N3537">
        <v>15</v>
      </c>
      <c r="O3537" t="s">
        <v>29</v>
      </c>
      <c r="P3537" t="s">
        <v>30</v>
      </c>
      <c r="Q3537" t="s">
        <v>213</v>
      </c>
      <c r="R3537">
        <v>930000</v>
      </c>
      <c r="S3537">
        <v>2011</v>
      </c>
      <c r="T3537">
        <v>5.7</v>
      </c>
      <c r="U3537">
        <v>1.7</v>
      </c>
      <c r="V3537">
        <v>-909814</v>
      </c>
      <c r="W3537" t="s">
        <v>38</v>
      </c>
    </row>
    <row r="3538" spans="1:23" x14ac:dyDescent="0.3">
      <c r="A3538" t="s">
        <v>5257</v>
      </c>
      <c r="B3538">
        <v>233</v>
      </c>
      <c r="C3538">
        <v>113</v>
      </c>
      <c r="D3538">
        <v>1185783</v>
      </c>
      <c r="E3538" t="s">
        <v>55</v>
      </c>
      <c r="L3538" t="s">
        <v>5258</v>
      </c>
      <c r="M3538">
        <v>44763</v>
      </c>
      <c r="N3538">
        <v>172</v>
      </c>
      <c r="O3538" t="s">
        <v>5259</v>
      </c>
      <c r="P3538" t="s">
        <v>2395</v>
      </c>
      <c r="Q3538" t="s">
        <v>2708</v>
      </c>
      <c r="R3538">
        <v>590000</v>
      </c>
      <c r="S3538">
        <v>2007</v>
      </c>
      <c r="T3538">
        <v>7.9</v>
      </c>
      <c r="U3538">
        <v>1.9</v>
      </c>
      <c r="V3538">
        <v>595783</v>
      </c>
      <c r="W3538" t="s">
        <v>21</v>
      </c>
    </row>
    <row r="3539" spans="1:23" x14ac:dyDescent="0.3">
      <c r="A3539" t="s">
        <v>961</v>
      </c>
      <c r="B3539">
        <v>231</v>
      </c>
      <c r="C3539">
        <v>104</v>
      </c>
      <c r="D3539">
        <v>1007962</v>
      </c>
      <c r="E3539" t="s">
        <v>56</v>
      </c>
      <c r="F3539" t="s">
        <v>55</v>
      </c>
      <c r="G3539" t="s">
        <v>35</v>
      </c>
      <c r="L3539" t="s">
        <v>5260</v>
      </c>
      <c r="M3539">
        <v>131969</v>
      </c>
      <c r="N3539">
        <v>651</v>
      </c>
      <c r="O3539" t="s">
        <v>29</v>
      </c>
      <c r="P3539" t="s">
        <v>30</v>
      </c>
      <c r="Q3539" t="s">
        <v>213</v>
      </c>
      <c r="R3539">
        <v>950000</v>
      </c>
      <c r="S3539">
        <v>2005</v>
      </c>
      <c r="T3539">
        <v>7.1</v>
      </c>
      <c r="U3539">
        <v>1.7</v>
      </c>
      <c r="V3539">
        <v>57962</v>
      </c>
      <c r="W3539" t="s">
        <v>21</v>
      </c>
    </row>
    <row r="3540" spans="1:23" x14ac:dyDescent="0.3">
      <c r="A3540" t="s">
        <v>5157</v>
      </c>
      <c r="B3540">
        <v>65</v>
      </c>
      <c r="C3540">
        <v>91</v>
      </c>
      <c r="D3540">
        <v>381186</v>
      </c>
      <c r="E3540" t="s">
        <v>55</v>
      </c>
      <c r="F3540" t="s">
        <v>35</v>
      </c>
      <c r="L3540" t="s">
        <v>5261</v>
      </c>
      <c r="M3540">
        <v>13485</v>
      </c>
      <c r="N3540">
        <v>90</v>
      </c>
      <c r="O3540" t="s">
        <v>29</v>
      </c>
      <c r="P3540" t="s">
        <v>30</v>
      </c>
      <c r="Q3540" t="s">
        <v>213</v>
      </c>
      <c r="R3540">
        <v>900000</v>
      </c>
      <c r="S3540">
        <v>2005</v>
      </c>
      <c r="T3540">
        <v>6.4</v>
      </c>
      <c r="U3540">
        <v>1.5</v>
      </c>
      <c r="V3540">
        <v>-518814</v>
      </c>
      <c r="W3540" t="s">
        <v>38</v>
      </c>
    </row>
    <row r="3541" spans="1:23" x14ac:dyDescent="0.3">
      <c r="A3541" t="s">
        <v>1924</v>
      </c>
      <c r="B3541">
        <v>327</v>
      </c>
      <c r="C3541">
        <v>85</v>
      </c>
      <c r="D3541">
        <v>16097842</v>
      </c>
      <c r="E3541" t="s">
        <v>242</v>
      </c>
      <c r="F3541" t="s">
        <v>55</v>
      </c>
      <c r="G3541" t="s">
        <v>44</v>
      </c>
      <c r="L3541" t="s">
        <v>5262</v>
      </c>
      <c r="M3541">
        <v>53919</v>
      </c>
      <c r="N3541">
        <v>168</v>
      </c>
      <c r="O3541" t="s">
        <v>29</v>
      </c>
      <c r="P3541" t="s">
        <v>30</v>
      </c>
      <c r="Q3541" t="s">
        <v>213</v>
      </c>
      <c r="R3541">
        <v>900000</v>
      </c>
      <c r="S3541">
        <v>2013</v>
      </c>
      <c r="T3541">
        <v>7.5</v>
      </c>
      <c r="U3541">
        <v>1.4</v>
      </c>
      <c r="V3541">
        <v>15197842</v>
      </c>
      <c r="W3541" t="s">
        <v>21</v>
      </c>
    </row>
    <row r="3542" spans="1:23" x14ac:dyDescent="0.3">
      <c r="A3542" t="s">
        <v>5263</v>
      </c>
      <c r="B3542">
        <v>62</v>
      </c>
      <c r="C3542">
        <v>101</v>
      </c>
      <c r="D3542">
        <v>6643</v>
      </c>
      <c r="E3542" t="s">
        <v>48</v>
      </c>
      <c r="F3542" t="s">
        <v>26</v>
      </c>
      <c r="G3542" t="s">
        <v>35</v>
      </c>
      <c r="L3542" t="s">
        <v>5264</v>
      </c>
      <c r="M3542">
        <v>11965</v>
      </c>
      <c r="N3542">
        <v>39</v>
      </c>
      <c r="O3542" t="s">
        <v>29</v>
      </c>
      <c r="P3542" t="s">
        <v>30</v>
      </c>
      <c r="Q3542" t="s">
        <v>213</v>
      </c>
      <c r="R3542">
        <v>900000</v>
      </c>
      <c r="S3542">
        <v>2012</v>
      </c>
      <c r="T3542">
        <v>6.4</v>
      </c>
      <c r="U3542">
        <v>1.7</v>
      </c>
      <c r="V3542">
        <v>-893357</v>
      </c>
      <c r="W3542" t="s">
        <v>38</v>
      </c>
    </row>
    <row r="3543" spans="1:23" x14ac:dyDescent="0.3">
      <c r="A3543" t="s">
        <v>5265</v>
      </c>
      <c r="B3543">
        <v>35</v>
      </c>
      <c r="C3543">
        <v>107</v>
      </c>
      <c r="D3543">
        <v>819939</v>
      </c>
      <c r="E3543" t="s">
        <v>48</v>
      </c>
      <c r="F3543" t="s">
        <v>55</v>
      </c>
      <c r="G3543" t="s">
        <v>44</v>
      </c>
      <c r="L3543" t="s">
        <v>5266</v>
      </c>
      <c r="M3543">
        <v>14580</v>
      </c>
      <c r="N3543">
        <v>252</v>
      </c>
      <c r="O3543" t="s">
        <v>29</v>
      </c>
      <c r="P3543" t="s">
        <v>30</v>
      </c>
      <c r="Q3543" t="s">
        <v>213</v>
      </c>
      <c r="R3543">
        <v>850000</v>
      </c>
      <c r="S3543">
        <v>2003</v>
      </c>
      <c r="T3543">
        <v>7.2</v>
      </c>
      <c r="U3543">
        <v>1.8</v>
      </c>
      <c r="V3543">
        <v>-30061</v>
      </c>
      <c r="W3543" t="s">
        <v>38</v>
      </c>
    </row>
    <row r="3544" spans="1:23" x14ac:dyDescent="0.3">
      <c r="A3544" t="s">
        <v>5267</v>
      </c>
      <c r="B3544">
        <v>115</v>
      </c>
      <c r="C3544">
        <v>88</v>
      </c>
      <c r="D3544">
        <v>1243961</v>
      </c>
      <c r="E3544" t="s">
        <v>48</v>
      </c>
      <c r="L3544" t="s">
        <v>5268</v>
      </c>
      <c r="M3544">
        <v>13421</v>
      </c>
      <c r="N3544">
        <v>34</v>
      </c>
      <c r="O3544" t="s">
        <v>29</v>
      </c>
      <c r="P3544" t="s">
        <v>30</v>
      </c>
      <c r="Q3544" t="s">
        <v>213</v>
      </c>
      <c r="R3544">
        <v>850000</v>
      </c>
      <c r="S3544">
        <v>2012</v>
      </c>
      <c r="T3544">
        <v>6</v>
      </c>
      <c r="U3544">
        <v>1.5</v>
      </c>
      <c r="V3544">
        <v>393961</v>
      </c>
      <c r="W3544" t="s">
        <v>21</v>
      </c>
    </row>
    <row r="3545" spans="1:23" x14ac:dyDescent="0.3">
      <c r="A3545" t="s">
        <v>5269</v>
      </c>
      <c r="B3545">
        <v>16</v>
      </c>
      <c r="C3545">
        <v>95</v>
      </c>
      <c r="D3545">
        <v>15278</v>
      </c>
      <c r="E3545" t="s">
        <v>55</v>
      </c>
      <c r="F3545" t="s">
        <v>26</v>
      </c>
      <c r="G3545" t="s">
        <v>27</v>
      </c>
      <c r="L3545" t="s">
        <v>5270</v>
      </c>
      <c r="M3545">
        <v>1742</v>
      </c>
      <c r="N3545">
        <v>158</v>
      </c>
      <c r="O3545" t="s">
        <v>29</v>
      </c>
      <c r="P3545" t="s">
        <v>30</v>
      </c>
      <c r="Q3545" t="s">
        <v>52</v>
      </c>
      <c r="R3545">
        <v>825000</v>
      </c>
      <c r="S3545">
        <v>2002</v>
      </c>
      <c r="T3545">
        <v>5.6</v>
      </c>
      <c r="U3545">
        <v>1.6</v>
      </c>
      <c r="V3545">
        <v>-809722</v>
      </c>
      <c r="W3545" t="s">
        <v>38</v>
      </c>
    </row>
    <row r="3546" spans="1:23" x14ac:dyDescent="0.3">
      <c r="A3546" t="s">
        <v>5271</v>
      </c>
      <c r="B3546">
        <v>354</v>
      </c>
      <c r="C3546">
        <v>123</v>
      </c>
      <c r="D3546">
        <v>7098492</v>
      </c>
      <c r="E3546" t="s">
        <v>55</v>
      </c>
      <c r="F3546" t="s">
        <v>60</v>
      </c>
      <c r="L3546" t="s">
        <v>5272</v>
      </c>
      <c r="M3546">
        <v>151812</v>
      </c>
      <c r="N3546">
        <v>264</v>
      </c>
      <c r="O3546" t="s">
        <v>5273</v>
      </c>
      <c r="P3546" t="s">
        <v>3643</v>
      </c>
      <c r="Q3546" t="s">
        <v>31</v>
      </c>
      <c r="R3546">
        <v>500000</v>
      </c>
      <c r="S3546">
        <v>2011</v>
      </c>
      <c r="T3546">
        <v>8.4</v>
      </c>
      <c r="U3546">
        <v>2</v>
      </c>
      <c r="V3546">
        <v>6598492</v>
      </c>
      <c r="W3546" t="s">
        <v>21</v>
      </c>
    </row>
    <row r="3547" spans="1:23" x14ac:dyDescent="0.3">
      <c r="A3547" t="s">
        <v>5274</v>
      </c>
      <c r="B3547">
        <v>74</v>
      </c>
      <c r="C3547">
        <v>88</v>
      </c>
      <c r="D3547">
        <v>4771000</v>
      </c>
      <c r="E3547" t="s">
        <v>48</v>
      </c>
      <c r="F3547" t="s">
        <v>55</v>
      </c>
      <c r="L3547" t="s">
        <v>5275</v>
      </c>
      <c r="M3547">
        <v>26513</v>
      </c>
      <c r="N3547">
        <v>174</v>
      </c>
      <c r="O3547" t="s">
        <v>29</v>
      </c>
      <c r="P3547" t="s">
        <v>30</v>
      </c>
      <c r="Q3547" t="s">
        <v>213</v>
      </c>
      <c r="R3547">
        <v>800000</v>
      </c>
      <c r="S3547">
        <v>1995</v>
      </c>
      <c r="T3547">
        <v>7.5</v>
      </c>
      <c r="U3547">
        <v>1.5</v>
      </c>
      <c r="V3547">
        <v>3971000</v>
      </c>
      <c r="W3547" t="s">
        <v>21</v>
      </c>
    </row>
    <row r="3548" spans="1:23" x14ac:dyDescent="0.3">
      <c r="A3548" t="s">
        <v>4938</v>
      </c>
      <c r="B3548">
        <v>11</v>
      </c>
      <c r="C3548">
        <v>114</v>
      </c>
      <c r="D3548">
        <v>1001437</v>
      </c>
      <c r="E3548" t="s">
        <v>55</v>
      </c>
      <c r="F3548" t="s">
        <v>44</v>
      </c>
      <c r="L3548" t="s">
        <v>5276</v>
      </c>
      <c r="M3548">
        <v>2039</v>
      </c>
      <c r="N3548">
        <v>28</v>
      </c>
      <c r="O3548" t="s">
        <v>29</v>
      </c>
      <c r="P3548" t="s">
        <v>30</v>
      </c>
      <c r="Q3548" t="s">
        <v>213</v>
      </c>
      <c r="R3548">
        <v>800000</v>
      </c>
      <c r="S3548">
        <v>1993</v>
      </c>
      <c r="T3548">
        <v>7.2</v>
      </c>
      <c r="U3548">
        <v>1.9</v>
      </c>
      <c r="V3548">
        <v>201437</v>
      </c>
      <c r="W3548" t="s">
        <v>21</v>
      </c>
    </row>
    <row r="3549" spans="1:23" x14ac:dyDescent="0.3">
      <c r="A3549" t="s">
        <v>3996</v>
      </c>
      <c r="B3549">
        <v>59</v>
      </c>
      <c r="C3549">
        <v>88</v>
      </c>
      <c r="D3549">
        <v>2073984</v>
      </c>
      <c r="E3549" t="s">
        <v>55</v>
      </c>
      <c r="F3549" t="s">
        <v>44</v>
      </c>
      <c r="L3549" t="s">
        <v>5277</v>
      </c>
      <c r="M3549">
        <v>4743</v>
      </c>
      <c r="N3549">
        <v>135</v>
      </c>
      <c r="O3549" t="s">
        <v>29</v>
      </c>
      <c r="P3549" t="s">
        <v>545</v>
      </c>
      <c r="Q3549" t="s">
        <v>213</v>
      </c>
      <c r="R3549">
        <v>800000</v>
      </c>
      <c r="S3549">
        <v>2002</v>
      </c>
      <c r="T3549">
        <v>7.2</v>
      </c>
      <c r="U3549">
        <v>1.5</v>
      </c>
      <c r="V3549">
        <v>1273984</v>
      </c>
      <c r="W3549" t="s">
        <v>21</v>
      </c>
    </row>
    <row r="3550" spans="1:23" x14ac:dyDescent="0.3">
      <c r="A3550" t="s">
        <v>1183</v>
      </c>
      <c r="B3550">
        <v>29</v>
      </c>
      <c r="C3550">
        <v>104</v>
      </c>
      <c r="D3550">
        <v>144583</v>
      </c>
      <c r="E3550" t="s">
        <v>55</v>
      </c>
      <c r="F3550" t="s">
        <v>35</v>
      </c>
      <c r="L3550" t="s">
        <v>5278</v>
      </c>
      <c r="M3550">
        <v>2256</v>
      </c>
      <c r="N3550">
        <v>79</v>
      </c>
      <c r="O3550" t="s">
        <v>29</v>
      </c>
      <c r="P3550" t="s">
        <v>545</v>
      </c>
      <c r="Q3550" t="s">
        <v>213</v>
      </c>
      <c r="R3550">
        <v>800000</v>
      </c>
      <c r="S3550">
        <v>1999</v>
      </c>
      <c r="T3550">
        <v>6.5</v>
      </c>
      <c r="U3550">
        <v>1.7</v>
      </c>
      <c r="V3550">
        <v>-655417</v>
      </c>
      <c r="W3550" t="s">
        <v>38</v>
      </c>
    </row>
    <row r="3551" spans="1:23" x14ac:dyDescent="0.3">
      <c r="A3551" t="s">
        <v>1404</v>
      </c>
      <c r="B3551">
        <v>224</v>
      </c>
      <c r="C3551">
        <v>91</v>
      </c>
      <c r="D3551">
        <v>41709</v>
      </c>
      <c r="E3551" t="s">
        <v>48</v>
      </c>
      <c r="F3551" t="s">
        <v>57</v>
      </c>
      <c r="L3551" t="s">
        <v>5279</v>
      </c>
      <c r="M3551">
        <v>54601</v>
      </c>
      <c r="N3551">
        <v>200</v>
      </c>
      <c r="O3551" t="s">
        <v>4562</v>
      </c>
      <c r="P3551" t="s">
        <v>4563</v>
      </c>
      <c r="Q3551" t="s">
        <v>2708</v>
      </c>
      <c r="R3551">
        <v>800000</v>
      </c>
      <c r="S3551">
        <v>2009</v>
      </c>
      <c r="T3551">
        <v>6.4</v>
      </c>
      <c r="U3551">
        <v>1.5</v>
      </c>
      <c r="V3551">
        <v>-758291</v>
      </c>
      <c r="W3551" t="s">
        <v>38</v>
      </c>
    </row>
    <row r="3552" spans="1:23" x14ac:dyDescent="0.3">
      <c r="A3552" t="s">
        <v>422</v>
      </c>
      <c r="B3552">
        <v>100</v>
      </c>
      <c r="C3552">
        <v>112</v>
      </c>
      <c r="D3552">
        <v>115000000</v>
      </c>
      <c r="E3552" t="s">
        <v>48</v>
      </c>
      <c r="F3552" t="s">
        <v>55</v>
      </c>
      <c r="G3552" t="s">
        <v>59</v>
      </c>
      <c r="L3552" t="s">
        <v>5280</v>
      </c>
      <c r="M3552">
        <v>63839</v>
      </c>
      <c r="N3552">
        <v>238</v>
      </c>
      <c r="O3552" t="s">
        <v>29</v>
      </c>
      <c r="P3552" t="s">
        <v>30</v>
      </c>
      <c r="Q3552" t="s">
        <v>52</v>
      </c>
      <c r="R3552">
        <v>777000</v>
      </c>
      <c r="S3552">
        <v>1973</v>
      </c>
      <c r="T3552">
        <v>7.5</v>
      </c>
      <c r="U3552">
        <v>1.9</v>
      </c>
      <c r="V3552">
        <v>114223000</v>
      </c>
      <c r="W3552" t="s">
        <v>21</v>
      </c>
    </row>
    <row r="3553" spans="1:23" x14ac:dyDescent="0.3">
      <c r="A3553" t="s">
        <v>5281</v>
      </c>
      <c r="B3553">
        <v>82</v>
      </c>
      <c r="C3553">
        <v>86</v>
      </c>
      <c r="D3553">
        <v>5518918</v>
      </c>
      <c r="E3553" t="s">
        <v>24</v>
      </c>
      <c r="F3553" t="s">
        <v>25</v>
      </c>
      <c r="G3553" t="s">
        <v>47</v>
      </c>
      <c r="H3553" t="s">
        <v>48</v>
      </c>
      <c r="I3553" t="s">
        <v>26</v>
      </c>
      <c r="J3553" t="s">
        <v>27</v>
      </c>
      <c r="L3553" t="s">
        <v>5282</v>
      </c>
      <c r="M3553">
        <v>12160</v>
      </c>
      <c r="N3553">
        <v>73</v>
      </c>
      <c r="O3553" t="s">
        <v>29</v>
      </c>
      <c r="P3553" t="s">
        <v>30</v>
      </c>
      <c r="Q3553" t="s">
        <v>213</v>
      </c>
      <c r="R3553">
        <v>750000</v>
      </c>
      <c r="S3553">
        <v>2007</v>
      </c>
      <c r="T3553">
        <v>6.9</v>
      </c>
      <c r="U3553">
        <v>1.4</v>
      </c>
      <c r="V3553">
        <v>4768918</v>
      </c>
      <c r="W3553" t="s">
        <v>21</v>
      </c>
    </row>
    <row r="3554" spans="1:23" x14ac:dyDescent="0.3">
      <c r="A3554" t="s">
        <v>105</v>
      </c>
      <c r="B3554">
        <v>271</v>
      </c>
      <c r="C3554">
        <v>86</v>
      </c>
      <c r="D3554">
        <v>4007792</v>
      </c>
      <c r="E3554" t="s">
        <v>48</v>
      </c>
      <c r="F3554" t="s">
        <v>55</v>
      </c>
      <c r="G3554" t="s">
        <v>44</v>
      </c>
      <c r="L3554" t="s">
        <v>5283</v>
      </c>
      <c r="M3554">
        <v>101287</v>
      </c>
      <c r="N3554">
        <v>260</v>
      </c>
      <c r="O3554" t="s">
        <v>29</v>
      </c>
      <c r="P3554" t="s">
        <v>30</v>
      </c>
      <c r="Q3554" t="s">
        <v>213</v>
      </c>
      <c r="R3554">
        <v>750000</v>
      </c>
      <c r="S3554">
        <v>2012</v>
      </c>
      <c r="T3554">
        <v>7</v>
      </c>
      <c r="U3554">
        <v>1.4</v>
      </c>
      <c r="V3554">
        <v>3257792</v>
      </c>
      <c r="W3554" t="s">
        <v>21</v>
      </c>
    </row>
    <row r="3555" spans="1:23" x14ac:dyDescent="0.3">
      <c r="A3555" t="s">
        <v>5284</v>
      </c>
      <c r="B3555">
        <v>255</v>
      </c>
      <c r="C3555">
        <v>95</v>
      </c>
      <c r="D3555">
        <v>26297</v>
      </c>
      <c r="E3555" t="s">
        <v>56</v>
      </c>
      <c r="F3555" t="s">
        <v>57</v>
      </c>
      <c r="G3555" t="s">
        <v>35</v>
      </c>
      <c r="L3555" t="s">
        <v>5285</v>
      </c>
      <c r="M3555">
        <v>25750</v>
      </c>
      <c r="N3555">
        <v>209</v>
      </c>
      <c r="O3555" t="s">
        <v>29</v>
      </c>
      <c r="P3555" t="s">
        <v>37</v>
      </c>
      <c r="Q3555" t="s">
        <v>2708</v>
      </c>
      <c r="R3555">
        <v>500000</v>
      </c>
      <c r="S3555">
        <v>2011</v>
      </c>
      <c r="T3555">
        <v>6.3</v>
      </c>
      <c r="U3555">
        <v>1.6</v>
      </c>
      <c r="V3555">
        <v>-473703</v>
      </c>
      <c r="W3555" t="s">
        <v>38</v>
      </c>
    </row>
    <row r="3556" spans="1:23" x14ac:dyDescent="0.3">
      <c r="A3556" t="s">
        <v>5238</v>
      </c>
      <c r="B3556">
        <v>292</v>
      </c>
      <c r="C3556">
        <v>101</v>
      </c>
      <c r="D3556">
        <v>77501</v>
      </c>
      <c r="E3556" t="s">
        <v>57</v>
      </c>
      <c r="L3556" t="s">
        <v>5286</v>
      </c>
      <c r="M3556">
        <v>27260</v>
      </c>
      <c r="N3556">
        <v>247</v>
      </c>
      <c r="O3556" t="s">
        <v>29</v>
      </c>
      <c r="P3556" t="s">
        <v>30</v>
      </c>
      <c r="Q3556" t="s">
        <v>213</v>
      </c>
      <c r="R3556">
        <v>750000</v>
      </c>
      <c r="S3556">
        <v>2011</v>
      </c>
      <c r="T3556">
        <v>5.5</v>
      </c>
      <c r="U3556">
        <v>1.7</v>
      </c>
      <c r="V3556">
        <v>-672499</v>
      </c>
      <c r="W3556" t="s">
        <v>38</v>
      </c>
    </row>
    <row r="3557" spans="1:23" x14ac:dyDescent="0.3">
      <c r="A3557" t="s">
        <v>670</v>
      </c>
      <c r="B3557">
        <v>31</v>
      </c>
      <c r="C3557">
        <v>88</v>
      </c>
      <c r="D3557">
        <v>47329</v>
      </c>
      <c r="E3557" t="s">
        <v>55</v>
      </c>
      <c r="L3557" t="s">
        <v>5287</v>
      </c>
      <c r="M3557">
        <v>1661</v>
      </c>
      <c r="N3557">
        <v>31</v>
      </c>
      <c r="O3557" t="s">
        <v>29</v>
      </c>
      <c r="P3557" t="s">
        <v>30</v>
      </c>
      <c r="Q3557" t="s">
        <v>213</v>
      </c>
      <c r="R3557">
        <v>750000</v>
      </c>
      <c r="S3557">
        <v>2002</v>
      </c>
      <c r="T3557">
        <v>6.6</v>
      </c>
      <c r="U3557">
        <v>1.5</v>
      </c>
      <c r="V3557">
        <v>-702671</v>
      </c>
      <c r="W3557" t="s">
        <v>38</v>
      </c>
    </row>
    <row r="3558" spans="1:23" x14ac:dyDescent="0.3">
      <c r="A3558" t="s">
        <v>5288</v>
      </c>
      <c r="B3558">
        <v>114</v>
      </c>
      <c r="C3558">
        <v>99</v>
      </c>
      <c r="D3558">
        <v>18378</v>
      </c>
      <c r="E3558" t="s">
        <v>56</v>
      </c>
      <c r="F3558" t="s">
        <v>55</v>
      </c>
      <c r="G3558" t="s">
        <v>57</v>
      </c>
      <c r="H3558" t="s">
        <v>35</v>
      </c>
      <c r="L3558" t="s">
        <v>5289</v>
      </c>
      <c r="M3558">
        <v>9376</v>
      </c>
      <c r="N3558">
        <v>74</v>
      </c>
      <c r="O3558" t="s">
        <v>29</v>
      </c>
      <c r="P3558" t="s">
        <v>37</v>
      </c>
      <c r="Q3558" t="s">
        <v>213</v>
      </c>
      <c r="R3558">
        <v>900000</v>
      </c>
      <c r="S3558">
        <v>2008</v>
      </c>
      <c r="T3558">
        <v>5.2</v>
      </c>
      <c r="U3558">
        <v>1.6</v>
      </c>
      <c r="V3558">
        <v>-881622</v>
      </c>
      <c r="W3558" t="s">
        <v>38</v>
      </c>
    </row>
    <row r="3559" spans="1:23" x14ac:dyDescent="0.3">
      <c r="A3559" t="s">
        <v>4281</v>
      </c>
      <c r="B3559">
        <v>53</v>
      </c>
      <c r="C3559">
        <v>170</v>
      </c>
      <c r="D3559">
        <v>7830611</v>
      </c>
      <c r="E3559" t="s">
        <v>790</v>
      </c>
      <c r="F3559" t="s">
        <v>55</v>
      </c>
      <c r="G3559" t="s">
        <v>61</v>
      </c>
      <c r="L3559" t="s">
        <v>5290</v>
      </c>
      <c r="M3559">
        <v>18980</v>
      </c>
      <c r="N3559">
        <v>74</v>
      </c>
      <c r="O3559" t="s">
        <v>29</v>
      </c>
      <c r="P3559" t="s">
        <v>30</v>
      </c>
      <c r="Q3559" t="s">
        <v>31</v>
      </c>
      <c r="R3559">
        <v>700000</v>
      </c>
      <c r="S3559">
        <v>1994</v>
      </c>
      <c r="T3559">
        <v>8.3000000000000007</v>
      </c>
      <c r="U3559">
        <v>2.8</v>
      </c>
      <c r="V3559">
        <v>7130611</v>
      </c>
      <c r="W3559" t="s">
        <v>21</v>
      </c>
    </row>
    <row r="3560" spans="1:23" x14ac:dyDescent="0.3">
      <c r="A3560" t="s">
        <v>4664</v>
      </c>
      <c r="B3560">
        <v>64</v>
      </c>
      <c r="C3560">
        <v>97</v>
      </c>
      <c r="D3560">
        <v>1141829</v>
      </c>
      <c r="E3560" t="s">
        <v>56</v>
      </c>
      <c r="F3560" t="s">
        <v>55</v>
      </c>
      <c r="L3560" t="s">
        <v>5291</v>
      </c>
      <c r="M3560">
        <v>8509</v>
      </c>
      <c r="N3560">
        <v>109</v>
      </c>
      <c r="O3560" t="s">
        <v>29</v>
      </c>
      <c r="P3560" t="s">
        <v>30</v>
      </c>
      <c r="Q3560" t="s">
        <v>1824</v>
      </c>
      <c r="R3560">
        <v>700000</v>
      </c>
      <c r="S3560">
        <v>2001</v>
      </c>
      <c r="T3560">
        <v>7.2</v>
      </c>
      <c r="U3560">
        <v>1.6</v>
      </c>
      <c r="V3560">
        <v>441829</v>
      </c>
      <c r="W3560" t="s">
        <v>21</v>
      </c>
    </row>
    <row r="3561" spans="1:23" x14ac:dyDescent="0.3">
      <c r="A3561" t="s">
        <v>5292</v>
      </c>
      <c r="B3561">
        <v>208</v>
      </c>
      <c r="C3561">
        <v>106</v>
      </c>
      <c r="D3561">
        <v>2694973</v>
      </c>
      <c r="E3561" t="s">
        <v>55</v>
      </c>
      <c r="L3561" t="s">
        <v>5293</v>
      </c>
      <c r="M3561">
        <v>70885</v>
      </c>
      <c r="N3561">
        <v>189</v>
      </c>
      <c r="O3561" t="s">
        <v>29</v>
      </c>
      <c r="P3561" t="s">
        <v>30</v>
      </c>
      <c r="Q3561" t="s">
        <v>213</v>
      </c>
      <c r="R3561">
        <v>700000</v>
      </c>
      <c r="S3561">
        <v>2006</v>
      </c>
      <c r="T3561">
        <v>7.2</v>
      </c>
      <c r="U3561">
        <v>1.8</v>
      </c>
      <c r="V3561">
        <v>1994973</v>
      </c>
      <c r="W3561" t="s">
        <v>21</v>
      </c>
    </row>
    <row r="3562" spans="1:23" x14ac:dyDescent="0.3">
      <c r="A3562" t="s">
        <v>5294</v>
      </c>
      <c r="B3562">
        <v>66</v>
      </c>
      <c r="C3562">
        <v>81</v>
      </c>
      <c r="D3562">
        <v>3000000</v>
      </c>
      <c r="E3562" t="s">
        <v>48</v>
      </c>
      <c r="F3562" t="s">
        <v>50</v>
      </c>
      <c r="G3562" t="s">
        <v>44</v>
      </c>
      <c r="L3562" t="s">
        <v>5295</v>
      </c>
      <c r="M3562">
        <v>13269</v>
      </c>
      <c r="N3562">
        <v>98</v>
      </c>
      <c r="O3562" t="s">
        <v>29</v>
      </c>
      <c r="P3562" t="s">
        <v>30</v>
      </c>
      <c r="Q3562" t="s">
        <v>1636</v>
      </c>
      <c r="R3562">
        <v>609000</v>
      </c>
      <c r="S3562">
        <v>1935</v>
      </c>
      <c r="T3562">
        <v>7.8</v>
      </c>
      <c r="U3562">
        <v>1.4</v>
      </c>
      <c r="V3562">
        <v>2391000</v>
      </c>
      <c r="W3562" t="s">
        <v>21</v>
      </c>
    </row>
    <row r="3563" spans="1:23" x14ac:dyDescent="0.3">
      <c r="A3563" t="s">
        <v>5296</v>
      </c>
      <c r="B3563">
        <v>360</v>
      </c>
      <c r="C3563">
        <v>81</v>
      </c>
      <c r="D3563">
        <v>140530114</v>
      </c>
      <c r="E3563" t="s">
        <v>57</v>
      </c>
      <c r="L3563" t="s">
        <v>5297</v>
      </c>
      <c r="M3563">
        <v>186786</v>
      </c>
      <c r="N3563">
        <v>3400</v>
      </c>
      <c r="O3563" t="s">
        <v>29</v>
      </c>
      <c r="P3563" t="s">
        <v>30</v>
      </c>
      <c r="Q3563" t="s">
        <v>213</v>
      </c>
      <c r="R3563">
        <v>60000</v>
      </c>
      <c r="S3563">
        <v>1999</v>
      </c>
      <c r="T3563">
        <v>6.4</v>
      </c>
      <c r="U3563">
        <v>1.4</v>
      </c>
      <c r="V3563">
        <v>140470114</v>
      </c>
      <c r="W3563" t="s">
        <v>21</v>
      </c>
    </row>
    <row r="3564" spans="1:23" x14ac:dyDescent="0.3">
      <c r="A3564" t="s">
        <v>5298</v>
      </c>
      <c r="B3564">
        <v>53</v>
      </c>
      <c r="C3564">
        <v>215</v>
      </c>
      <c r="D3564">
        <v>13300000</v>
      </c>
      <c r="E3564" t="s">
        <v>790</v>
      </c>
      <c r="F3564" t="s">
        <v>54</v>
      </c>
      <c r="G3564" t="s">
        <v>59</v>
      </c>
      <c r="L3564" t="s">
        <v>5299</v>
      </c>
      <c r="M3564">
        <v>12631</v>
      </c>
      <c r="N3564">
        <v>63</v>
      </c>
      <c r="O3564" t="s">
        <v>29</v>
      </c>
      <c r="P3564" t="s">
        <v>30</v>
      </c>
      <c r="Q3564" t="s">
        <v>213</v>
      </c>
      <c r="R3564">
        <v>600000</v>
      </c>
      <c r="S3564">
        <v>1970</v>
      </c>
      <c r="T3564">
        <v>8.1</v>
      </c>
      <c r="U3564">
        <v>3.6</v>
      </c>
      <c r="V3564">
        <v>12700000</v>
      </c>
      <c r="W3564" t="s">
        <v>21</v>
      </c>
    </row>
    <row r="3565" spans="1:23" x14ac:dyDescent="0.3">
      <c r="A3565" t="s">
        <v>5300</v>
      </c>
      <c r="B3565">
        <v>15</v>
      </c>
      <c r="C3565">
        <v>106</v>
      </c>
      <c r="D3565">
        <v>171988</v>
      </c>
      <c r="E3565" t="s">
        <v>24</v>
      </c>
      <c r="F3565" t="s">
        <v>56</v>
      </c>
      <c r="G3565" t="s">
        <v>55</v>
      </c>
      <c r="L3565" t="s">
        <v>5301</v>
      </c>
      <c r="M3565">
        <v>448</v>
      </c>
      <c r="N3565">
        <v>16</v>
      </c>
      <c r="O3565" t="s">
        <v>29</v>
      </c>
      <c r="P3565" t="s">
        <v>30</v>
      </c>
      <c r="Q3565" t="s">
        <v>31</v>
      </c>
      <c r="R3565">
        <v>600000</v>
      </c>
      <c r="S3565">
        <v>2000</v>
      </c>
      <c r="T3565">
        <v>5.6</v>
      </c>
      <c r="U3565">
        <v>1.8</v>
      </c>
      <c r="V3565">
        <v>-428012</v>
      </c>
      <c r="W3565" t="s">
        <v>38</v>
      </c>
    </row>
    <row r="3566" spans="1:23" x14ac:dyDescent="0.3">
      <c r="A3566" t="s">
        <v>5302</v>
      </c>
      <c r="B3566">
        <v>18</v>
      </c>
      <c r="C3566">
        <v>90</v>
      </c>
      <c r="D3566">
        <v>13493</v>
      </c>
      <c r="E3566" t="s">
        <v>55</v>
      </c>
      <c r="L3566" t="s">
        <v>5303</v>
      </c>
      <c r="M3566">
        <v>531</v>
      </c>
      <c r="N3566">
        <v>19</v>
      </c>
      <c r="O3566" t="s">
        <v>29</v>
      </c>
      <c r="P3566" t="s">
        <v>30</v>
      </c>
      <c r="Q3566" t="s">
        <v>213</v>
      </c>
      <c r="R3566">
        <v>600000</v>
      </c>
      <c r="S3566">
        <v>1998</v>
      </c>
      <c r="T3566">
        <v>6.6</v>
      </c>
      <c r="U3566">
        <v>1.5</v>
      </c>
      <c r="V3566">
        <v>-586507</v>
      </c>
      <c r="W3566" t="s">
        <v>38</v>
      </c>
    </row>
    <row r="3567" spans="1:23" x14ac:dyDescent="0.3">
      <c r="A3567" t="s">
        <v>1313</v>
      </c>
      <c r="B3567">
        <v>105</v>
      </c>
      <c r="C3567">
        <v>87</v>
      </c>
      <c r="D3567">
        <v>515005</v>
      </c>
      <c r="E3567" t="s">
        <v>48</v>
      </c>
      <c r="F3567" t="s">
        <v>50</v>
      </c>
      <c r="L3567" t="s">
        <v>5304</v>
      </c>
      <c r="M3567">
        <v>31429</v>
      </c>
      <c r="N3567">
        <v>219</v>
      </c>
      <c r="O3567" t="s">
        <v>29</v>
      </c>
      <c r="P3567" t="s">
        <v>37</v>
      </c>
      <c r="Q3567" t="s">
        <v>1636</v>
      </c>
      <c r="R3567">
        <v>560000</v>
      </c>
      <c r="S3567">
        <v>1964</v>
      </c>
      <c r="T3567">
        <v>7.7</v>
      </c>
      <c r="U3567">
        <v>1.4</v>
      </c>
      <c r="V3567">
        <v>-44995</v>
      </c>
      <c r="W3567" t="s">
        <v>38</v>
      </c>
    </row>
    <row r="3568" spans="1:23" x14ac:dyDescent="0.3">
      <c r="A3568" t="s">
        <v>5008</v>
      </c>
      <c r="B3568">
        <v>50</v>
      </c>
      <c r="C3568">
        <v>122</v>
      </c>
      <c r="D3568">
        <v>33451479</v>
      </c>
      <c r="E3568" t="s">
        <v>55</v>
      </c>
      <c r="F3568" t="s">
        <v>44</v>
      </c>
      <c r="L3568" t="s">
        <v>5305</v>
      </c>
      <c r="M3568">
        <v>17068</v>
      </c>
      <c r="N3568">
        <v>215</v>
      </c>
      <c r="O3568" t="s">
        <v>29</v>
      </c>
      <c r="P3568" t="s">
        <v>30</v>
      </c>
      <c r="Q3568" t="s">
        <v>52</v>
      </c>
      <c r="R3568">
        <v>500000</v>
      </c>
      <c r="S3568">
        <v>2008</v>
      </c>
      <c r="T3568">
        <v>6.5</v>
      </c>
      <c r="U3568">
        <v>2</v>
      </c>
      <c r="V3568">
        <v>32951479</v>
      </c>
      <c r="W3568" t="s">
        <v>21</v>
      </c>
    </row>
    <row r="3569" spans="1:23" x14ac:dyDescent="0.3">
      <c r="A3569" t="s">
        <v>5306</v>
      </c>
      <c r="B3569">
        <v>5</v>
      </c>
      <c r="C3569">
        <v>86</v>
      </c>
      <c r="D3569">
        <v>39552600</v>
      </c>
      <c r="E3569" t="s">
        <v>25</v>
      </c>
      <c r="F3569" t="s">
        <v>49</v>
      </c>
      <c r="G3569" t="s">
        <v>44</v>
      </c>
      <c r="L3569" t="s">
        <v>5307</v>
      </c>
      <c r="M3569">
        <v>3411</v>
      </c>
      <c r="N3569">
        <v>36</v>
      </c>
      <c r="O3569" t="s">
        <v>29</v>
      </c>
      <c r="P3569" t="s">
        <v>30</v>
      </c>
      <c r="Q3569" t="s">
        <v>118</v>
      </c>
      <c r="R3569">
        <v>500000</v>
      </c>
      <c r="S3569">
        <v>1974</v>
      </c>
      <c r="T3569">
        <v>6.1</v>
      </c>
      <c r="U3569">
        <v>1.4</v>
      </c>
      <c r="V3569">
        <v>39052600</v>
      </c>
      <c r="W3569" t="s">
        <v>21</v>
      </c>
    </row>
    <row r="3570" spans="1:23" x14ac:dyDescent="0.3">
      <c r="A3570" t="s">
        <v>5005</v>
      </c>
      <c r="B3570">
        <v>235</v>
      </c>
      <c r="C3570">
        <v>79</v>
      </c>
      <c r="D3570">
        <v>30500882</v>
      </c>
      <c r="E3570" t="s">
        <v>25</v>
      </c>
      <c r="F3570" t="s">
        <v>242</v>
      </c>
      <c r="G3570" t="s">
        <v>55</v>
      </c>
      <c r="H3570" t="s">
        <v>57</v>
      </c>
      <c r="I3570" t="s">
        <v>35</v>
      </c>
      <c r="L3570" t="s">
        <v>5308</v>
      </c>
      <c r="M3570">
        <v>42256</v>
      </c>
      <c r="N3570">
        <v>916</v>
      </c>
      <c r="O3570" t="s">
        <v>29</v>
      </c>
      <c r="P3570" t="s">
        <v>30</v>
      </c>
      <c r="Q3570" t="s">
        <v>213</v>
      </c>
      <c r="R3570">
        <v>500000</v>
      </c>
      <c r="S3570">
        <v>2003</v>
      </c>
      <c r="T3570">
        <v>5.7</v>
      </c>
      <c r="U3570">
        <v>1.3</v>
      </c>
      <c r="V3570">
        <v>30000882</v>
      </c>
      <c r="W3570" t="s">
        <v>21</v>
      </c>
    </row>
    <row r="3571" spans="1:23" x14ac:dyDescent="0.3">
      <c r="A3571" t="s">
        <v>5309</v>
      </c>
      <c r="B3571">
        <v>95</v>
      </c>
      <c r="C3571">
        <v>97</v>
      </c>
      <c r="D3571">
        <v>17000000</v>
      </c>
      <c r="E3571" t="s">
        <v>57</v>
      </c>
      <c r="F3571" t="s">
        <v>27</v>
      </c>
      <c r="L3571" t="s">
        <v>5310</v>
      </c>
      <c r="M3571">
        <v>3274</v>
      </c>
      <c r="N3571">
        <v>84</v>
      </c>
      <c r="O3571" t="s">
        <v>29</v>
      </c>
      <c r="P3571" t="s">
        <v>30</v>
      </c>
      <c r="Q3571" t="s">
        <v>52</v>
      </c>
      <c r="R3571">
        <v>500000</v>
      </c>
      <c r="S3571">
        <v>1977</v>
      </c>
      <c r="T3571">
        <v>5.9</v>
      </c>
      <c r="U3571">
        <v>1.6</v>
      </c>
      <c r="V3571">
        <v>16500000</v>
      </c>
      <c r="W3571" t="s">
        <v>21</v>
      </c>
    </row>
    <row r="3572" spans="1:23" x14ac:dyDescent="0.3">
      <c r="A3572" t="s">
        <v>2919</v>
      </c>
      <c r="B3572">
        <v>154</v>
      </c>
      <c r="C3572">
        <v>89</v>
      </c>
      <c r="D3572">
        <v>5739376</v>
      </c>
      <c r="E3572" t="s">
        <v>48</v>
      </c>
      <c r="F3572" t="s">
        <v>55</v>
      </c>
      <c r="L3572" t="s">
        <v>5311</v>
      </c>
      <c r="M3572">
        <v>58260</v>
      </c>
      <c r="N3572">
        <v>286</v>
      </c>
      <c r="O3572" t="s">
        <v>29</v>
      </c>
      <c r="P3572" t="s">
        <v>30</v>
      </c>
      <c r="Q3572" t="s">
        <v>213</v>
      </c>
      <c r="R3572">
        <v>500000</v>
      </c>
      <c r="S3572">
        <v>2003</v>
      </c>
      <c r="T3572">
        <v>7.7</v>
      </c>
      <c r="U3572">
        <v>1.5</v>
      </c>
      <c r="V3572">
        <v>5239376</v>
      </c>
      <c r="W3572" t="s">
        <v>21</v>
      </c>
    </row>
    <row r="3573" spans="1:23" x14ac:dyDescent="0.3">
      <c r="A3573" t="s">
        <v>5312</v>
      </c>
      <c r="B3573">
        <v>20</v>
      </c>
      <c r="C3573">
        <v>120</v>
      </c>
      <c r="D3573">
        <v>3773863</v>
      </c>
      <c r="E3573" t="s">
        <v>55</v>
      </c>
      <c r="L3573" t="s">
        <v>5313</v>
      </c>
      <c r="M3573">
        <v>4583</v>
      </c>
      <c r="N3573">
        <v>55</v>
      </c>
      <c r="O3573" t="s">
        <v>29</v>
      </c>
      <c r="P3573" t="s">
        <v>30</v>
      </c>
      <c r="Q3573" t="s">
        <v>31</v>
      </c>
      <c r="R3573">
        <v>1000000</v>
      </c>
      <c r="S3573">
        <v>2009</v>
      </c>
      <c r="T3573">
        <v>7.1</v>
      </c>
      <c r="U3573">
        <v>2</v>
      </c>
      <c r="V3573">
        <v>2773863</v>
      </c>
      <c r="W3573" t="s">
        <v>21</v>
      </c>
    </row>
    <row r="3574" spans="1:23" x14ac:dyDescent="0.3">
      <c r="A3574" t="s">
        <v>5314</v>
      </c>
      <c r="B3574">
        <v>70</v>
      </c>
      <c r="C3574">
        <v>108</v>
      </c>
      <c r="D3574">
        <v>2047570</v>
      </c>
      <c r="E3574" t="s">
        <v>242</v>
      </c>
      <c r="F3574" t="s">
        <v>790</v>
      </c>
      <c r="G3574" t="s">
        <v>61</v>
      </c>
      <c r="L3574" t="s">
        <v>5315</v>
      </c>
      <c r="M3574">
        <v>6790</v>
      </c>
      <c r="N3574">
        <v>80</v>
      </c>
      <c r="O3574" t="s">
        <v>29</v>
      </c>
      <c r="P3574" t="s">
        <v>30</v>
      </c>
      <c r="Q3574" t="s">
        <v>213</v>
      </c>
      <c r="R3574">
        <v>500000</v>
      </c>
      <c r="S3574">
        <v>1999</v>
      </c>
      <c r="T3574">
        <v>7.6</v>
      </c>
      <c r="U3574">
        <v>1.8</v>
      </c>
      <c r="V3574">
        <v>1547570</v>
      </c>
      <c r="W3574" t="s">
        <v>21</v>
      </c>
    </row>
    <row r="3575" spans="1:23" x14ac:dyDescent="0.3">
      <c r="A3575" t="s">
        <v>5316</v>
      </c>
      <c r="B3575">
        <v>105</v>
      </c>
      <c r="C3575">
        <v>83</v>
      </c>
      <c r="D3575">
        <v>1127331</v>
      </c>
      <c r="E3575" t="s">
        <v>55</v>
      </c>
      <c r="L3575" t="s">
        <v>5317</v>
      </c>
      <c r="M3575">
        <v>7559</v>
      </c>
      <c r="N3575">
        <v>77</v>
      </c>
      <c r="O3575" t="s">
        <v>3000</v>
      </c>
      <c r="P3575" t="s">
        <v>5318</v>
      </c>
      <c r="Q3575" t="s">
        <v>31</v>
      </c>
      <c r="R3575">
        <v>46000</v>
      </c>
      <c r="S3575">
        <v>2003</v>
      </c>
      <c r="T3575">
        <v>7.4</v>
      </c>
      <c r="U3575">
        <v>1.4</v>
      </c>
      <c r="V3575">
        <v>1081331</v>
      </c>
      <c r="W3575" t="s">
        <v>21</v>
      </c>
    </row>
    <row r="3576" spans="1:23" x14ac:dyDescent="0.3">
      <c r="A3576" t="s">
        <v>5319</v>
      </c>
      <c r="B3576">
        <v>29</v>
      </c>
      <c r="C3576">
        <v>93</v>
      </c>
      <c r="D3576">
        <v>906666</v>
      </c>
      <c r="E3576" t="s">
        <v>790</v>
      </c>
      <c r="L3576" t="s">
        <v>5320</v>
      </c>
      <c r="M3576">
        <v>154</v>
      </c>
      <c r="N3576">
        <v>5</v>
      </c>
      <c r="O3576" t="s">
        <v>29</v>
      </c>
      <c r="P3576" t="s">
        <v>30</v>
      </c>
      <c r="Q3576" t="s">
        <v>3646</v>
      </c>
      <c r="R3576">
        <v>500000</v>
      </c>
      <c r="S3576">
        <v>2011</v>
      </c>
      <c r="T3576">
        <v>6.8</v>
      </c>
      <c r="U3576">
        <v>1.6</v>
      </c>
      <c r="V3576">
        <v>406666</v>
      </c>
      <c r="W3576" t="s">
        <v>21</v>
      </c>
    </row>
    <row r="3577" spans="1:23" x14ac:dyDescent="0.3">
      <c r="A3577" t="s">
        <v>5321</v>
      </c>
      <c r="B3577">
        <v>46</v>
      </c>
      <c r="C3577">
        <v>86</v>
      </c>
      <c r="D3577">
        <v>1114943</v>
      </c>
      <c r="E3577" t="s">
        <v>55</v>
      </c>
      <c r="F3577" t="s">
        <v>59</v>
      </c>
      <c r="L3577" t="s">
        <v>5322</v>
      </c>
      <c r="M3577">
        <v>3562</v>
      </c>
      <c r="N3577">
        <v>74</v>
      </c>
      <c r="O3577" t="s">
        <v>29</v>
      </c>
      <c r="P3577" t="s">
        <v>30</v>
      </c>
      <c r="Q3577" t="s">
        <v>213</v>
      </c>
      <c r="R3577">
        <v>500000</v>
      </c>
      <c r="S3577">
        <v>2000</v>
      </c>
      <c r="T3577">
        <v>6.5</v>
      </c>
      <c r="U3577">
        <v>1.4</v>
      </c>
      <c r="V3577">
        <v>614943</v>
      </c>
      <c r="W3577" t="s">
        <v>21</v>
      </c>
    </row>
    <row r="3578" spans="1:23" x14ac:dyDescent="0.3">
      <c r="A3578" t="s">
        <v>3704</v>
      </c>
      <c r="B3578">
        <v>54</v>
      </c>
      <c r="C3578">
        <v>111</v>
      </c>
      <c r="D3578">
        <v>985341</v>
      </c>
      <c r="E3578" t="s">
        <v>55</v>
      </c>
      <c r="L3578" t="s">
        <v>5323</v>
      </c>
      <c r="M3578">
        <v>3479</v>
      </c>
      <c r="N3578">
        <v>87</v>
      </c>
      <c r="O3578" t="s">
        <v>29</v>
      </c>
      <c r="P3578" t="s">
        <v>30</v>
      </c>
      <c r="Q3578" t="s">
        <v>213</v>
      </c>
      <c r="R3578">
        <v>500000</v>
      </c>
      <c r="S3578">
        <v>1999</v>
      </c>
      <c r="T3578">
        <v>7.3</v>
      </c>
      <c r="U3578">
        <v>1.8</v>
      </c>
      <c r="V3578">
        <v>485341</v>
      </c>
      <c r="W3578" t="s">
        <v>21</v>
      </c>
    </row>
    <row r="3579" spans="1:23" x14ac:dyDescent="0.3">
      <c r="A3579" t="s">
        <v>5324</v>
      </c>
      <c r="B3579">
        <v>126</v>
      </c>
      <c r="C3579">
        <v>90</v>
      </c>
      <c r="D3579">
        <v>603943</v>
      </c>
      <c r="E3579" t="s">
        <v>56</v>
      </c>
      <c r="F3579" t="s">
        <v>55</v>
      </c>
      <c r="L3579" t="s">
        <v>5325</v>
      </c>
      <c r="M3579">
        <v>26407</v>
      </c>
      <c r="N3579">
        <v>154</v>
      </c>
      <c r="O3579" t="s">
        <v>29</v>
      </c>
      <c r="P3579" t="s">
        <v>30</v>
      </c>
      <c r="Q3579" t="s">
        <v>213</v>
      </c>
      <c r="R3579">
        <v>500000</v>
      </c>
      <c r="S3579">
        <v>2004</v>
      </c>
      <c r="T3579">
        <v>7.3</v>
      </c>
      <c r="U3579">
        <v>1.5</v>
      </c>
      <c r="V3579">
        <v>103943</v>
      </c>
      <c r="W3579" t="s">
        <v>21</v>
      </c>
    </row>
    <row r="3580" spans="1:23" x14ac:dyDescent="0.3">
      <c r="A3580" t="s">
        <v>4675</v>
      </c>
      <c r="B3580">
        <v>17</v>
      </c>
      <c r="C3580">
        <v>86</v>
      </c>
      <c r="D3580">
        <v>334041</v>
      </c>
      <c r="E3580" t="s">
        <v>56</v>
      </c>
      <c r="F3580" t="s">
        <v>55</v>
      </c>
      <c r="G3580" t="s">
        <v>44</v>
      </c>
      <c r="L3580" t="s">
        <v>5326</v>
      </c>
      <c r="M3580">
        <v>1038</v>
      </c>
      <c r="N3580">
        <v>21</v>
      </c>
      <c r="O3580" t="s">
        <v>29</v>
      </c>
      <c r="P3580" t="s">
        <v>30</v>
      </c>
      <c r="Q3580" t="s">
        <v>213</v>
      </c>
      <c r="R3580">
        <v>500000</v>
      </c>
      <c r="S3580">
        <v>1997</v>
      </c>
      <c r="T3580">
        <v>6.5</v>
      </c>
      <c r="U3580">
        <v>1.4</v>
      </c>
      <c r="V3580">
        <v>-165959</v>
      </c>
      <c r="W3580" t="s">
        <v>38</v>
      </c>
    </row>
    <row r="3581" spans="1:23" x14ac:dyDescent="0.3">
      <c r="A3581" t="s">
        <v>5327</v>
      </c>
      <c r="B3581">
        <v>25</v>
      </c>
      <c r="C3581">
        <v>98</v>
      </c>
      <c r="D3581">
        <v>295468</v>
      </c>
      <c r="E3581" t="s">
        <v>48</v>
      </c>
      <c r="F3581" t="s">
        <v>44</v>
      </c>
      <c r="L3581" t="s">
        <v>5328</v>
      </c>
      <c r="M3581">
        <v>709</v>
      </c>
      <c r="N3581">
        <v>34</v>
      </c>
      <c r="O3581" t="s">
        <v>29</v>
      </c>
      <c r="P3581" t="s">
        <v>30</v>
      </c>
      <c r="Q3581" t="s">
        <v>213</v>
      </c>
      <c r="R3581">
        <v>500000</v>
      </c>
      <c r="S3581">
        <v>2001</v>
      </c>
      <c r="T3581">
        <v>6</v>
      </c>
      <c r="U3581">
        <v>1.6</v>
      </c>
      <c r="V3581">
        <v>-204532</v>
      </c>
      <c r="W3581" t="s">
        <v>38</v>
      </c>
    </row>
    <row r="3582" spans="1:23" x14ac:dyDescent="0.3">
      <c r="A3582" t="s">
        <v>5329</v>
      </c>
      <c r="B3582">
        <v>11</v>
      </c>
      <c r="C3582">
        <v>91</v>
      </c>
      <c r="D3582">
        <v>243347</v>
      </c>
      <c r="E3582" t="s">
        <v>56</v>
      </c>
      <c r="F3582" t="s">
        <v>55</v>
      </c>
      <c r="G3582" t="s">
        <v>35</v>
      </c>
      <c r="L3582" t="s">
        <v>5330</v>
      </c>
      <c r="M3582">
        <v>553</v>
      </c>
      <c r="N3582">
        <v>24</v>
      </c>
      <c r="O3582" t="s">
        <v>29</v>
      </c>
      <c r="P3582" t="s">
        <v>30</v>
      </c>
      <c r="Q3582" t="s">
        <v>213</v>
      </c>
      <c r="R3582">
        <v>500000</v>
      </c>
      <c r="S3582">
        <v>2002</v>
      </c>
      <c r="T3582">
        <v>5.3</v>
      </c>
      <c r="U3582">
        <v>1.5</v>
      </c>
      <c r="V3582">
        <v>-256653</v>
      </c>
      <c r="W3582" t="s">
        <v>38</v>
      </c>
    </row>
    <row r="3583" spans="1:23" x14ac:dyDescent="0.3">
      <c r="A3583" t="s">
        <v>5140</v>
      </c>
      <c r="B3583">
        <v>81</v>
      </c>
      <c r="C3583">
        <v>91</v>
      </c>
      <c r="D3583">
        <v>154077</v>
      </c>
      <c r="E3583" t="s">
        <v>48</v>
      </c>
      <c r="F3583" t="s">
        <v>55</v>
      </c>
      <c r="L3583" t="s">
        <v>5331</v>
      </c>
      <c r="M3583">
        <v>6884</v>
      </c>
      <c r="N3583">
        <v>53</v>
      </c>
      <c r="O3583" t="s">
        <v>29</v>
      </c>
      <c r="P3583" t="s">
        <v>30</v>
      </c>
      <c r="Q3583" t="s">
        <v>213</v>
      </c>
      <c r="R3583">
        <v>500000</v>
      </c>
      <c r="S3583">
        <v>2005</v>
      </c>
      <c r="T3583">
        <v>6.6</v>
      </c>
      <c r="U3583">
        <v>1.5</v>
      </c>
      <c r="V3583">
        <v>-345923</v>
      </c>
      <c r="W3583" t="s">
        <v>38</v>
      </c>
    </row>
    <row r="3584" spans="1:23" x14ac:dyDescent="0.3">
      <c r="A3584" t="s">
        <v>5332</v>
      </c>
      <c r="B3584">
        <v>153</v>
      </c>
      <c r="C3584">
        <v>202</v>
      </c>
      <c r="D3584">
        <v>269061</v>
      </c>
      <c r="E3584" t="s">
        <v>24</v>
      </c>
      <c r="F3584" t="s">
        <v>25</v>
      </c>
      <c r="G3584" t="s">
        <v>55</v>
      </c>
      <c r="L3584" t="s">
        <v>5333</v>
      </c>
      <c r="M3584">
        <v>229012</v>
      </c>
      <c r="N3584">
        <v>596</v>
      </c>
      <c r="O3584" t="s">
        <v>2104</v>
      </c>
      <c r="P3584" t="s">
        <v>812</v>
      </c>
      <c r="Q3584" t="s">
        <v>3646</v>
      </c>
      <c r="R3584">
        <v>2000000</v>
      </c>
      <c r="S3584">
        <v>1954</v>
      </c>
      <c r="T3584">
        <v>8.6999999999999993</v>
      </c>
      <c r="U3584">
        <v>3.4</v>
      </c>
      <c r="V3584">
        <v>-1730939</v>
      </c>
      <c r="W3584" t="s">
        <v>38</v>
      </c>
    </row>
    <row r="3585" spans="1:23" x14ac:dyDescent="0.3">
      <c r="A3585" t="s">
        <v>153</v>
      </c>
      <c r="B3585">
        <v>35</v>
      </c>
      <c r="C3585">
        <v>84</v>
      </c>
      <c r="D3585">
        <v>52850</v>
      </c>
      <c r="E3585" t="s">
        <v>48</v>
      </c>
      <c r="L3585" t="s">
        <v>5334</v>
      </c>
      <c r="M3585">
        <v>1656</v>
      </c>
      <c r="N3585">
        <v>12</v>
      </c>
      <c r="O3585" t="s">
        <v>29</v>
      </c>
      <c r="P3585" t="s">
        <v>30</v>
      </c>
      <c r="Q3585" t="s">
        <v>2708</v>
      </c>
      <c r="R3585">
        <v>500000</v>
      </c>
      <c r="S3585">
        <v>2007</v>
      </c>
      <c r="T3585">
        <v>6.2</v>
      </c>
      <c r="U3585">
        <v>1.4</v>
      </c>
      <c r="V3585">
        <v>-447150</v>
      </c>
      <c r="W3585" t="s">
        <v>38</v>
      </c>
    </row>
    <row r="3586" spans="1:23" x14ac:dyDescent="0.3">
      <c r="A3586" t="s">
        <v>5335</v>
      </c>
      <c r="B3586">
        <v>230</v>
      </c>
      <c r="C3586">
        <v>82</v>
      </c>
      <c r="D3586">
        <v>98017</v>
      </c>
      <c r="E3586" t="s">
        <v>48</v>
      </c>
      <c r="F3586" t="s">
        <v>26</v>
      </c>
      <c r="G3586" t="s">
        <v>57</v>
      </c>
      <c r="L3586" t="s">
        <v>5336</v>
      </c>
      <c r="M3586">
        <v>26185</v>
      </c>
      <c r="N3586">
        <v>170</v>
      </c>
      <c r="O3586" t="s">
        <v>29</v>
      </c>
      <c r="P3586" t="s">
        <v>545</v>
      </c>
      <c r="Q3586" t="s">
        <v>213</v>
      </c>
      <c r="R3586">
        <v>500000</v>
      </c>
      <c r="S3586">
        <v>2010</v>
      </c>
      <c r="T3586">
        <v>5.8</v>
      </c>
      <c r="U3586">
        <v>1.4</v>
      </c>
      <c r="V3586">
        <v>-401983</v>
      </c>
      <c r="W3586" t="s">
        <v>38</v>
      </c>
    </row>
    <row r="3587" spans="1:23" x14ac:dyDescent="0.3">
      <c r="A3587" t="s">
        <v>5265</v>
      </c>
      <c r="B3587">
        <v>9</v>
      </c>
      <c r="C3587">
        <v>100</v>
      </c>
      <c r="D3587">
        <v>31937</v>
      </c>
      <c r="E3587" t="s">
        <v>48</v>
      </c>
      <c r="F3587" t="s">
        <v>44</v>
      </c>
      <c r="L3587" t="s">
        <v>5337</v>
      </c>
      <c r="M3587">
        <v>1358</v>
      </c>
      <c r="N3587">
        <v>10</v>
      </c>
      <c r="O3587" t="s">
        <v>29</v>
      </c>
      <c r="P3587" t="s">
        <v>30</v>
      </c>
      <c r="Q3587" t="s">
        <v>213</v>
      </c>
      <c r="R3587">
        <v>500000</v>
      </c>
      <c r="S3587">
        <v>2007</v>
      </c>
      <c r="T3587">
        <v>5.7</v>
      </c>
      <c r="U3587">
        <v>1.7</v>
      </c>
      <c r="V3587">
        <v>-468063</v>
      </c>
      <c r="W3587" t="s">
        <v>38</v>
      </c>
    </row>
    <row r="3588" spans="1:23" x14ac:dyDescent="0.3">
      <c r="A3588" t="s">
        <v>5338</v>
      </c>
      <c r="B3588">
        <v>17</v>
      </c>
      <c r="C3588">
        <v>112</v>
      </c>
      <c r="D3588">
        <v>13134</v>
      </c>
      <c r="E3588" t="s">
        <v>55</v>
      </c>
      <c r="F3588" t="s">
        <v>61</v>
      </c>
      <c r="L3588" t="s">
        <v>5339</v>
      </c>
      <c r="M3588">
        <v>2004</v>
      </c>
      <c r="N3588">
        <v>32</v>
      </c>
      <c r="O3588" t="s">
        <v>29</v>
      </c>
      <c r="P3588" t="s">
        <v>30</v>
      </c>
      <c r="Q3588" t="s">
        <v>213</v>
      </c>
      <c r="R3588">
        <v>500000</v>
      </c>
      <c r="S3588">
        <v>2002</v>
      </c>
      <c r="T3588">
        <v>6.1</v>
      </c>
      <c r="U3588">
        <v>1.9</v>
      </c>
      <c r="V3588">
        <v>-486866</v>
      </c>
      <c r="W3588" t="s">
        <v>38</v>
      </c>
    </row>
    <row r="3589" spans="1:23" x14ac:dyDescent="0.3">
      <c r="A3589" t="s">
        <v>5340</v>
      </c>
      <c r="B3589">
        <v>344</v>
      </c>
      <c r="C3589">
        <v>94</v>
      </c>
      <c r="D3589">
        <v>237301</v>
      </c>
      <c r="E3589" t="s">
        <v>55</v>
      </c>
      <c r="F3589" t="s">
        <v>27</v>
      </c>
      <c r="G3589" t="s">
        <v>35</v>
      </c>
      <c r="L3589" t="s">
        <v>5341</v>
      </c>
      <c r="M3589">
        <v>75669</v>
      </c>
      <c r="N3589">
        <v>451</v>
      </c>
      <c r="O3589" t="s">
        <v>29</v>
      </c>
      <c r="P3589" t="s">
        <v>37</v>
      </c>
      <c r="Q3589" t="s">
        <v>213</v>
      </c>
      <c r="R3589">
        <v>500000</v>
      </c>
      <c r="S3589">
        <v>2010</v>
      </c>
      <c r="T3589">
        <v>6.4</v>
      </c>
      <c r="U3589">
        <v>1.6</v>
      </c>
      <c r="V3589">
        <v>-262699</v>
      </c>
      <c r="W3589" t="s">
        <v>38</v>
      </c>
    </row>
    <row r="3590" spans="1:23" x14ac:dyDescent="0.3">
      <c r="A3590" t="s">
        <v>5342</v>
      </c>
      <c r="B3590">
        <v>29</v>
      </c>
      <c r="C3590">
        <v>87</v>
      </c>
      <c r="D3590">
        <v>1332</v>
      </c>
      <c r="E3590" t="s">
        <v>48</v>
      </c>
      <c r="F3590" t="s">
        <v>57</v>
      </c>
      <c r="L3590" t="s">
        <v>5343</v>
      </c>
      <c r="M3590">
        <v>2038</v>
      </c>
      <c r="N3590">
        <v>20</v>
      </c>
      <c r="O3590" t="s">
        <v>29</v>
      </c>
      <c r="P3590" t="s">
        <v>30</v>
      </c>
      <c r="Q3590" t="s">
        <v>2708</v>
      </c>
      <c r="R3590">
        <v>500000</v>
      </c>
      <c r="S3590">
        <v>2012</v>
      </c>
      <c r="T3590">
        <v>4.5999999999999996</v>
      </c>
      <c r="U3590">
        <v>1.4</v>
      </c>
      <c r="V3590">
        <v>-498668</v>
      </c>
      <c r="W3590" t="s">
        <v>38</v>
      </c>
    </row>
    <row r="3591" spans="1:23" x14ac:dyDescent="0.3">
      <c r="A3591" t="s">
        <v>5344</v>
      </c>
      <c r="B3591">
        <v>8</v>
      </c>
      <c r="C3591">
        <v>91</v>
      </c>
      <c r="D3591">
        <v>2712293</v>
      </c>
      <c r="E3591" t="s">
        <v>56</v>
      </c>
      <c r="F3591" t="s">
        <v>55</v>
      </c>
      <c r="L3591" t="s">
        <v>5345</v>
      </c>
      <c r="M3591">
        <v>475</v>
      </c>
      <c r="N3591">
        <v>11</v>
      </c>
      <c r="O3591" t="s">
        <v>29</v>
      </c>
      <c r="P3591" t="s">
        <v>30</v>
      </c>
      <c r="Q3591" t="s">
        <v>213</v>
      </c>
      <c r="R3591">
        <v>450000</v>
      </c>
      <c r="S3591">
        <v>1991</v>
      </c>
      <c r="T3591">
        <v>5.9</v>
      </c>
      <c r="U3591">
        <v>1.5</v>
      </c>
      <c r="V3591">
        <v>2262293</v>
      </c>
      <c r="W3591" t="s">
        <v>21</v>
      </c>
    </row>
    <row r="3592" spans="1:23" x14ac:dyDescent="0.3">
      <c r="A3592" t="s">
        <v>349</v>
      </c>
      <c r="B3592">
        <v>92</v>
      </c>
      <c r="C3592">
        <v>107</v>
      </c>
      <c r="D3592">
        <v>768045</v>
      </c>
      <c r="E3592" t="s">
        <v>55</v>
      </c>
      <c r="F3592" t="s">
        <v>54</v>
      </c>
      <c r="G3592" t="s">
        <v>58</v>
      </c>
      <c r="L3592" t="s">
        <v>5346</v>
      </c>
      <c r="M3592">
        <v>19732</v>
      </c>
      <c r="N3592">
        <v>120</v>
      </c>
      <c r="O3592" t="s">
        <v>29</v>
      </c>
      <c r="P3592" t="s">
        <v>37</v>
      </c>
      <c r="Q3592" t="s">
        <v>213</v>
      </c>
      <c r="R3592">
        <v>2000000</v>
      </c>
      <c r="S3592">
        <v>2002</v>
      </c>
      <c r="T3592">
        <v>7.7</v>
      </c>
      <c r="U3592">
        <v>1.8</v>
      </c>
      <c r="V3592">
        <v>-1231955</v>
      </c>
      <c r="W3592" t="s">
        <v>38</v>
      </c>
    </row>
    <row r="3593" spans="1:23" x14ac:dyDescent="0.3">
      <c r="A3593" t="s">
        <v>5347</v>
      </c>
      <c r="B3593">
        <v>365</v>
      </c>
      <c r="C3593">
        <v>84</v>
      </c>
      <c r="D3593">
        <v>379122</v>
      </c>
      <c r="E3593" t="s">
        <v>48</v>
      </c>
      <c r="F3593" t="s">
        <v>55</v>
      </c>
      <c r="G3593" t="s">
        <v>44</v>
      </c>
      <c r="L3593" t="s">
        <v>5348</v>
      </c>
      <c r="M3593">
        <v>10143</v>
      </c>
      <c r="N3593">
        <v>54</v>
      </c>
      <c r="O3593" t="s">
        <v>29</v>
      </c>
      <c r="P3593" t="s">
        <v>37</v>
      </c>
      <c r="Q3593" t="s">
        <v>213</v>
      </c>
      <c r="R3593">
        <v>450000</v>
      </c>
      <c r="S3593">
        <v>2005</v>
      </c>
      <c r="T3593">
        <v>7.1</v>
      </c>
      <c r="U3593">
        <v>1.4</v>
      </c>
      <c r="V3593">
        <v>-70878</v>
      </c>
      <c r="W3593" t="s">
        <v>38</v>
      </c>
    </row>
    <row r="3594" spans="1:23" x14ac:dyDescent="0.3">
      <c r="A3594" t="s">
        <v>5349</v>
      </c>
      <c r="B3594">
        <v>88</v>
      </c>
      <c r="C3594">
        <v>103</v>
      </c>
      <c r="D3594">
        <v>23000</v>
      </c>
      <c r="E3594" t="s">
        <v>48</v>
      </c>
      <c r="F3594" t="s">
        <v>57</v>
      </c>
      <c r="G3594" t="s">
        <v>50</v>
      </c>
      <c r="L3594" t="s">
        <v>5350</v>
      </c>
      <c r="M3594">
        <v>5931</v>
      </c>
      <c r="N3594">
        <v>58</v>
      </c>
      <c r="O3594" t="s">
        <v>29</v>
      </c>
      <c r="P3594" t="s">
        <v>30</v>
      </c>
      <c r="Q3594" t="s">
        <v>3646</v>
      </c>
      <c r="R3594">
        <v>500000</v>
      </c>
      <c r="S3594">
        <v>2006</v>
      </c>
      <c r="T3594">
        <v>6.2</v>
      </c>
      <c r="U3594">
        <v>1.7</v>
      </c>
      <c r="V3594">
        <v>-477000</v>
      </c>
      <c r="W3594" t="s">
        <v>38</v>
      </c>
    </row>
    <row r="3595" spans="1:23" x14ac:dyDescent="0.3">
      <c r="A3595" t="s">
        <v>5351</v>
      </c>
      <c r="B3595">
        <v>65</v>
      </c>
      <c r="C3595">
        <v>89</v>
      </c>
      <c r="D3595">
        <v>2300000</v>
      </c>
      <c r="E3595" t="s">
        <v>48</v>
      </c>
      <c r="F3595" t="s">
        <v>50</v>
      </c>
      <c r="G3595" t="s">
        <v>44</v>
      </c>
      <c r="L3595" t="s">
        <v>5352</v>
      </c>
      <c r="M3595">
        <v>7921</v>
      </c>
      <c r="N3595">
        <v>97</v>
      </c>
      <c r="O3595" t="s">
        <v>29</v>
      </c>
      <c r="P3595" t="s">
        <v>30</v>
      </c>
      <c r="Q3595" t="s">
        <v>3646</v>
      </c>
      <c r="R3595">
        <v>439000</v>
      </c>
      <c r="S3595">
        <v>1933</v>
      </c>
      <c r="T3595">
        <v>7.7</v>
      </c>
      <c r="U3595">
        <v>1.5</v>
      </c>
      <c r="V3595">
        <v>1861000</v>
      </c>
      <c r="W3595" t="s">
        <v>21</v>
      </c>
    </row>
    <row r="3596" spans="1:23" x14ac:dyDescent="0.3">
      <c r="A3596" t="s">
        <v>5353</v>
      </c>
      <c r="B3596">
        <v>71</v>
      </c>
      <c r="C3596">
        <v>98</v>
      </c>
      <c r="D3596">
        <v>2938208</v>
      </c>
      <c r="E3596" t="s">
        <v>48</v>
      </c>
      <c r="F3596" t="s">
        <v>55</v>
      </c>
      <c r="G3596" t="s">
        <v>44</v>
      </c>
      <c r="L3596" t="s">
        <v>5354</v>
      </c>
      <c r="M3596">
        <v>7143</v>
      </c>
      <c r="N3596">
        <v>52</v>
      </c>
      <c r="O3596" t="s">
        <v>29</v>
      </c>
      <c r="P3596" t="s">
        <v>30</v>
      </c>
      <c r="Q3596" t="s">
        <v>31</v>
      </c>
      <c r="R3596">
        <v>225000</v>
      </c>
      <c r="S3596">
        <v>1990</v>
      </c>
      <c r="T3596">
        <v>7.5</v>
      </c>
      <c r="U3596">
        <v>1.6</v>
      </c>
      <c r="V3596">
        <v>2713208</v>
      </c>
      <c r="W3596" t="s">
        <v>21</v>
      </c>
    </row>
    <row r="3597" spans="1:23" x14ac:dyDescent="0.3">
      <c r="A3597" t="s">
        <v>2139</v>
      </c>
      <c r="B3597">
        <v>220</v>
      </c>
      <c r="C3597">
        <v>92</v>
      </c>
      <c r="D3597">
        <v>44540956</v>
      </c>
      <c r="E3597" t="s">
        <v>48</v>
      </c>
      <c r="L3597" t="s">
        <v>5355</v>
      </c>
      <c r="M3597">
        <v>161448</v>
      </c>
      <c r="N3597">
        <v>1473</v>
      </c>
      <c r="O3597" t="s">
        <v>29</v>
      </c>
      <c r="P3597" t="s">
        <v>30</v>
      </c>
      <c r="Q3597" t="s">
        <v>52</v>
      </c>
      <c r="R3597">
        <v>400000</v>
      </c>
      <c r="S3597">
        <v>2004</v>
      </c>
      <c r="T3597">
        <v>6.9</v>
      </c>
      <c r="U3597">
        <v>1.5</v>
      </c>
      <c r="V3597">
        <v>44140956</v>
      </c>
      <c r="W3597" t="s">
        <v>21</v>
      </c>
    </row>
    <row r="3598" spans="1:23" x14ac:dyDescent="0.3">
      <c r="A3598" t="s">
        <v>4669</v>
      </c>
      <c r="B3598">
        <v>279</v>
      </c>
      <c r="C3598">
        <v>90</v>
      </c>
      <c r="D3598">
        <v>258113</v>
      </c>
      <c r="E3598" t="s">
        <v>56</v>
      </c>
      <c r="F3598" t="s">
        <v>55</v>
      </c>
      <c r="G3598" t="s">
        <v>35</v>
      </c>
      <c r="L3598" t="s">
        <v>5356</v>
      </c>
      <c r="M3598">
        <v>42678</v>
      </c>
      <c r="N3598">
        <v>135</v>
      </c>
      <c r="O3598" t="s">
        <v>29</v>
      </c>
      <c r="P3598" t="s">
        <v>30</v>
      </c>
      <c r="Q3598" t="s">
        <v>213</v>
      </c>
      <c r="R3598">
        <v>1066167</v>
      </c>
      <c r="S3598">
        <v>2013</v>
      </c>
      <c r="T3598">
        <v>7.1</v>
      </c>
      <c r="U3598">
        <v>1.5</v>
      </c>
      <c r="V3598">
        <v>-808054</v>
      </c>
      <c r="W3598" t="s">
        <v>38</v>
      </c>
    </row>
    <row r="3599" spans="1:23" x14ac:dyDescent="0.3">
      <c r="A3599" t="s">
        <v>5357</v>
      </c>
      <c r="B3599">
        <v>409</v>
      </c>
      <c r="C3599">
        <v>84</v>
      </c>
      <c r="D3599">
        <v>107917283</v>
      </c>
      <c r="E3599" t="s">
        <v>57</v>
      </c>
      <c r="L3599" t="s">
        <v>5358</v>
      </c>
      <c r="M3599">
        <v>184824</v>
      </c>
      <c r="N3599">
        <v>1189</v>
      </c>
      <c r="O3599" t="s">
        <v>29</v>
      </c>
      <c r="P3599" t="s">
        <v>30</v>
      </c>
      <c r="Q3599" t="s">
        <v>213</v>
      </c>
      <c r="R3599">
        <v>15000</v>
      </c>
      <c r="S3599">
        <v>2007</v>
      </c>
      <c r="T3599">
        <v>6.3</v>
      </c>
      <c r="U3599">
        <v>1.4</v>
      </c>
      <c r="V3599">
        <v>107902283</v>
      </c>
      <c r="W3599" t="s">
        <v>21</v>
      </c>
    </row>
    <row r="3600" spans="1:23" x14ac:dyDescent="0.3">
      <c r="A3600" t="s">
        <v>768</v>
      </c>
      <c r="B3600">
        <v>131</v>
      </c>
      <c r="C3600">
        <v>91</v>
      </c>
      <c r="D3600">
        <v>1229197</v>
      </c>
      <c r="E3600" t="s">
        <v>25</v>
      </c>
      <c r="F3600" t="s">
        <v>48</v>
      </c>
      <c r="G3600" t="s">
        <v>26</v>
      </c>
      <c r="L3600" t="s">
        <v>5359</v>
      </c>
      <c r="M3600">
        <v>382240</v>
      </c>
      <c r="N3600">
        <v>660</v>
      </c>
      <c r="O3600" t="s">
        <v>29</v>
      </c>
      <c r="P3600" t="s">
        <v>37</v>
      </c>
      <c r="Q3600" t="s">
        <v>52</v>
      </c>
      <c r="R3600">
        <v>229575</v>
      </c>
      <c r="S3600">
        <v>1975</v>
      </c>
      <c r="T3600">
        <v>8.3000000000000007</v>
      </c>
      <c r="U3600">
        <v>1.5</v>
      </c>
      <c r="V3600">
        <v>999622</v>
      </c>
      <c r="W3600" t="s">
        <v>21</v>
      </c>
    </row>
    <row r="3601" spans="1:23" x14ac:dyDescent="0.3">
      <c r="A3601" t="s">
        <v>4611</v>
      </c>
      <c r="B3601">
        <v>69</v>
      </c>
      <c r="C3601">
        <v>90</v>
      </c>
      <c r="D3601">
        <v>1689999</v>
      </c>
      <c r="E3601" t="s">
        <v>55</v>
      </c>
      <c r="L3601" t="s">
        <v>5360</v>
      </c>
      <c r="M3601">
        <v>3675</v>
      </c>
      <c r="N3601">
        <v>48</v>
      </c>
      <c r="O3601" t="s">
        <v>763</v>
      </c>
      <c r="P3601" t="s">
        <v>30</v>
      </c>
      <c r="Q3601" t="s">
        <v>213</v>
      </c>
      <c r="R3601">
        <v>400000</v>
      </c>
      <c r="S3601">
        <v>2006</v>
      </c>
      <c r="T3601">
        <v>7.1</v>
      </c>
      <c r="U3601">
        <v>1.5</v>
      </c>
      <c r="V3601">
        <v>1289999</v>
      </c>
      <c r="W3601" t="s">
        <v>21</v>
      </c>
    </row>
    <row r="3602" spans="1:23" x14ac:dyDescent="0.3">
      <c r="A3602" t="s">
        <v>5361</v>
      </c>
      <c r="B3602">
        <v>72</v>
      </c>
      <c r="C3602">
        <v>88</v>
      </c>
      <c r="D3602">
        <v>592014</v>
      </c>
      <c r="E3602" t="s">
        <v>242</v>
      </c>
      <c r="F3602" t="s">
        <v>790</v>
      </c>
      <c r="L3602" t="s">
        <v>5362</v>
      </c>
      <c r="M3602">
        <v>5709</v>
      </c>
      <c r="N3602">
        <v>114</v>
      </c>
      <c r="O3602" t="s">
        <v>29</v>
      </c>
      <c r="P3602" t="s">
        <v>30</v>
      </c>
      <c r="Q3602" t="s">
        <v>3646</v>
      </c>
      <c r="R3602">
        <v>218</v>
      </c>
      <c r="S3602">
        <v>2003</v>
      </c>
      <c r="T3602">
        <v>7.2</v>
      </c>
      <c r="U3602">
        <v>1.5</v>
      </c>
      <c r="V3602">
        <v>591796</v>
      </c>
      <c r="W3602" t="s">
        <v>21</v>
      </c>
    </row>
    <row r="3603" spans="1:23" x14ac:dyDescent="0.3">
      <c r="A3603" t="s">
        <v>5363</v>
      </c>
      <c r="B3603">
        <v>4</v>
      </c>
      <c r="C3603">
        <v>92</v>
      </c>
      <c r="D3603">
        <v>425899</v>
      </c>
      <c r="E3603" t="s">
        <v>790</v>
      </c>
      <c r="L3603" t="s">
        <v>5364</v>
      </c>
      <c r="M3603">
        <v>1123</v>
      </c>
      <c r="N3603">
        <v>31</v>
      </c>
      <c r="O3603" t="s">
        <v>29</v>
      </c>
      <c r="P3603" t="s">
        <v>30</v>
      </c>
      <c r="Q3603" t="s">
        <v>52</v>
      </c>
      <c r="R3603">
        <v>400000</v>
      </c>
      <c r="S3603">
        <v>2010</v>
      </c>
      <c r="T3603">
        <v>5.0999999999999996</v>
      </c>
      <c r="U3603">
        <v>1.5</v>
      </c>
      <c r="V3603">
        <v>25899</v>
      </c>
      <c r="W3603" t="s">
        <v>21</v>
      </c>
    </row>
    <row r="3604" spans="1:23" x14ac:dyDescent="0.3">
      <c r="A3604" t="s">
        <v>5365</v>
      </c>
      <c r="B3604">
        <v>203</v>
      </c>
      <c r="C3604">
        <v>82</v>
      </c>
      <c r="D3604">
        <v>126387</v>
      </c>
      <c r="E3604" t="s">
        <v>57</v>
      </c>
      <c r="L3604" t="s">
        <v>5366</v>
      </c>
      <c r="M3604">
        <v>14985</v>
      </c>
      <c r="N3604">
        <v>253</v>
      </c>
      <c r="O3604" t="s">
        <v>2648</v>
      </c>
      <c r="P3604" t="s">
        <v>2365</v>
      </c>
      <c r="Q3604" t="s">
        <v>1989</v>
      </c>
      <c r="R3604">
        <v>400000</v>
      </c>
      <c r="S3604">
        <v>1981</v>
      </c>
      <c r="T3604">
        <v>6.9</v>
      </c>
      <c r="U3604">
        <v>1.4</v>
      </c>
      <c r="V3604">
        <v>-273613</v>
      </c>
      <c r="W3604" t="s">
        <v>38</v>
      </c>
    </row>
    <row r="3605" spans="1:23" x14ac:dyDescent="0.3">
      <c r="A3605" t="s">
        <v>2199</v>
      </c>
      <c r="B3605">
        <v>148</v>
      </c>
      <c r="C3605">
        <v>101</v>
      </c>
      <c r="D3605">
        <v>80276912</v>
      </c>
      <c r="E3605" t="s">
        <v>48</v>
      </c>
      <c r="F3605" t="s">
        <v>44</v>
      </c>
      <c r="L3605" t="s">
        <v>5367</v>
      </c>
      <c r="M3605">
        <v>140740</v>
      </c>
      <c r="N3605">
        <v>151</v>
      </c>
      <c r="O3605" t="s">
        <v>29</v>
      </c>
      <c r="P3605" t="s">
        <v>30</v>
      </c>
      <c r="Q3605" t="s">
        <v>31</v>
      </c>
      <c r="R3605">
        <v>35000000</v>
      </c>
      <c r="S3605">
        <v>2008</v>
      </c>
      <c r="T3605">
        <v>6.1</v>
      </c>
      <c r="U3605">
        <v>1.7</v>
      </c>
      <c r="V3605">
        <v>45276912</v>
      </c>
      <c r="W3605" t="s">
        <v>21</v>
      </c>
    </row>
    <row r="3606" spans="1:23" x14ac:dyDescent="0.3">
      <c r="A3606" t="s">
        <v>5368</v>
      </c>
      <c r="B3606">
        <v>36</v>
      </c>
      <c r="C3606">
        <v>100</v>
      </c>
      <c r="D3606">
        <v>2808000</v>
      </c>
      <c r="E3606" t="s">
        <v>50</v>
      </c>
      <c r="F3606" t="s">
        <v>44</v>
      </c>
      <c r="L3606" t="s">
        <v>5369</v>
      </c>
      <c r="M3606">
        <v>4546</v>
      </c>
      <c r="N3606">
        <v>71</v>
      </c>
      <c r="O3606" t="s">
        <v>29</v>
      </c>
      <c r="P3606" t="s">
        <v>30</v>
      </c>
      <c r="Q3606" t="s">
        <v>4803</v>
      </c>
      <c r="R3606">
        <v>379000</v>
      </c>
      <c r="S3606">
        <v>1929</v>
      </c>
      <c r="T3606">
        <v>6.3</v>
      </c>
      <c r="U3606">
        <v>1.7</v>
      </c>
      <c r="V3606">
        <v>2429000</v>
      </c>
      <c r="W3606" t="s">
        <v>21</v>
      </c>
    </row>
    <row r="3607" spans="1:23" x14ac:dyDescent="0.3">
      <c r="A3607" t="s">
        <v>5370</v>
      </c>
      <c r="B3607">
        <v>279</v>
      </c>
      <c r="C3607">
        <v>89</v>
      </c>
      <c r="D3607">
        <v>12843</v>
      </c>
      <c r="E3607" t="s">
        <v>57</v>
      </c>
      <c r="F3607" t="s">
        <v>35</v>
      </c>
      <c r="L3607" t="s">
        <v>5371</v>
      </c>
      <c r="M3607">
        <v>27297</v>
      </c>
      <c r="N3607">
        <v>131</v>
      </c>
      <c r="O3607" t="s">
        <v>29</v>
      </c>
      <c r="P3607" t="s">
        <v>545</v>
      </c>
      <c r="Q3607" t="s">
        <v>2708</v>
      </c>
      <c r="R3607">
        <v>6000000</v>
      </c>
      <c r="S3607">
        <v>2012</v>
      </c>
      <c r="T3607">
        <v>6.1</v>
      </c>
      <c r="U3607">
        <v>1.5</v>
      </c>
      <c r="V3607">
        <v>-5987157</v>
      </c>
      <c r="W3607" t="s">
        <v>38</v>
      </c>
    </row>
    <row r="3608" spans="1:23" x14ac:dyDescent="0.3">
      <c r="A3608" t="s">
        <v>5372</v>
      </c>
      <c r="B3608">
        <v>110</v>
      </c>
      <c r="C3608">
        <v>88</v>
      </c>
      <c r="D3608">
        <v>1523883</v>
      </c>
      <c r="E3608" t="s">
        <v>790</v>
      </c>
      <c r="F3608" t="s">
        <v>61</v>
      </c>
      <c r="L3608" t="s">
        <v>5373</v>
      </c>
      <c r="M3608">
        <v>9037</v>
      </c>
      <c r="N3608">
        <v>70</v>
      </c>
      <c r="O3608" t="s">
        <v>29</v>
      </c>
      <c r="P3608" t="s">
        <v>30</v>
      </c>
      <c r="Q3608" t="s">
        <v>213</v>
      </c>
      <c r="R3608">
        <v>1750211</v>
      </c>
      <c r="S3608">
        <v>2005</v>
      </c>
      <c r="T3608">
        <v>7.8</v>
      </c>
      <c r="U3608">
        <v>1.5</v>
      </c>
      <c r="V3608">
        <v>-226328</v>
      </c>
      <c r="W3608" t="s">
        <v>38</v>
      </c>
    </row>
    <row r="3609" spans="1:23" x14ac:dyDescent="0.3">
      <c r="A3609" t="s">
        <v>5374</v>
      </c>
      <c r="B3609">
        <v>40</v>
      </c>
      <c r="C3609">
        <v>90</v>
      </c>
      <c r="D3609">
        <v>4000000</v>
      </c>
      <c r="E3609" t="s">
        <v>24</v>
      </c>
      <c r="F3609" t="s">
        <v>55</v>
      </c>
      <c r="L3609" t="s">
        <v>5375</v>
      </c>
      <c r="M3609">
        <v>6046</v>
      </c>
      <c r="N3609">
        <v>46</v>
      </c>
      <c r="O3609" t="s">
        <v>29</v>
      </c>
      <c r="P3609" t="s">
        <v>30</v>
      </c>
      <c r="Q3609" t="s">
        <v>213</v>
      </c>
      <c r="R3609">
        <v>350000</v>
      </c>
      <c r="S3609">
        <v>1987</v>
      </c>
      <c r="T3609">
        <v>4.7</v>
      </c>
      <c r="U3609">
        <v>1.5</v>
      </c>
      <c r="V3609">
        <v>3650000</v>
      </c>
      <c r="W3609" t="s">
        <v>21</v>
      </c>
    </row>
    <row r="3610" spans="1:23" x14ac:dyDescent="0.3">
      <c r="A3610" t="s">
        <v>2337</v>
      </c>
      <c r="B3610">
        <v>64</v>
      </c>
      <c r="C3610">
        <v>102</v>
      </c>
      <c r="D3610">
        <v>1281176</v>
      </c>
      <c r="E3610" t="s">
        <v>48</v>
      </c>
      <c r="F3610" t="s">
        <v>55</v>
      </c>
      <c r="L3610" t="s">
        <v>5376</v>
      </c>
      <c r="M3610">
        <v>2932</v>
      </c>
      <c r="N3610">
        <v>73</v>
      </c>
      <c r="O3610" t="s">
        <v>29</v>
      </c>
      <c r="P3610" t="s">
        <v>30</v>
      </c>
      <c r="Q3610" t="s">
        <v>31</v>
      </c>
      <c r="R3610">
        <v>312000</v>
      </c>
      <c r="S3610">
        <v>1999</v>
      </c>
      <c r="T3610">
        <v>6.7</v>
      </c>
      <c r="U3610">
        <v>1.7</v>
      </c>
      <c r="V3610">
        <v>969176</v>
      </c>
      <c r="W3610" t="s">
        <v>21</v>
      </c>
    </row>
    <row r="3611" spans="1:23" x14ac:dyDescent="0.3">
      <c r="A3611" t="s">
        <v>5377</v>
      </c>
      <c r="B3611">
        <v>56</v>
      </c>
      <c r="C3611">
        <v>98</v>
      </c>
      <c r="D3611">
        <v>16115878</v>
      </c>
      <c r="E3611" t="s">
        <v>24</v>
      </c>
      <c r="F3611" t="s">
        <v>26</v>
      </c>
      <c r="G3611" t="s">
        <v>57</v>
      </c>
      <c r="H3611" t="s">
        <v>60</v>
      </c>
      <c r="I3611" t="s">
        <v>35</v>
      </c>
      <c r="L3611" t="s">
        <v>5378</v>
      </c>
      <c r="M3611">
        <v>24438</v>
      </c>
      <c r="N3611">
        <v>194</v>
      </c>
      <c r="O3611" t="s">
        <v>29</v>
      </c>
      <c r="P3611" t="s">
        <v>30</v>
      </c>
      <c r="Q3611" t="s">
        <v>213</v>
      </c>
      <c r="R3611">
        <v>8000000</v>
      </c>
      <c r="S3611">
        <v>1995</v>
      </c>
      <c r="T3611">
        <v>6.6</v>
      </c>
      <c r="U3611">
        <v>1.6</v>
      </c>
      <c r="V3611">
        <v>8115878</v>
      </c>
      <c r="W3611" t="s">
        <v>21</v>
      </c>
    </row>
    <row r="3612" spans="1:23" x14ac:dyDescent="0.3">
      <c r="A3612" t="s">
        <v>4525</v>
      </c>
      <c r="B3612">
        <v>29</v>
      </c>
      <c r="C3612">
        <v>91</v>
      </c>
      <c r="D3612">
        <v>1652472</v>
      </c>
      <c r="E3612" t="s">
        <v>48</v>
      </c>
      <c r="F3612" t="s">
        <v>44</v>
      </c>
      <c r="L3612" t="s">
        <v>5379</v>
      </c>
      <c r="M3612">
        <v>2843</v>
      </c>
      <c r="N3612">
        <v>25</v>
      </c>
      <c r="O3612" t="s">
        <v>792</v>
      </c>
      <c r="P3612" t="s">
        <v>545</v>
      </c>
      <c r="Q3612" t="s">
        <v>213</v>
      </c>
      <c r="R3612">
        <v>300000</v>
      </c>
      <c r="S3612">
        <v>1996</v>
      </c>
      <c r="T3612">
        <v>6.9</v>
      </c>
      <c r="U3612">
        <v>1.5</v>
      </c>
      <c r="V3612">
        <v>1352472</v>
      </c>
      <c r="W3612" t="s">
        <v>21</v>
      </c>
    </row>
    <row r="3613" spans="1:23" x14ac:dyDescent="0.3">
      <c r="A3613" t="s">
        <v>1764</v>
      </c>
      <c r="B3613">
        <v>131</v>
      </c>
      <c r="C3613">
        <v>80</v>
      </c>
      <c r="D3613">
        <v>2360184</v>
      </c>
      <c r="E3613" t="s">
        <v>48</v>
      </c>
      <c r="F3613" t="s">
        <v>55</v>
      </c>
      <c r="L3613" t="s">
        <v>5380</v>
      </c>
      <c r="M3613">
        <v>18035</v>
      </c>
      <c r="N3613">
        <v>177</v>
      </c>
      <c r="O3613" t="s">
        <v>29</v>
      </c>
      <c r="P3613" t="s">
        <v>30</v>
      </c>
      <c r="Q3613" t="s">
        <v>31</v>
      </c>
      <c r="R3613">
        <v>300000</v>
      </c>
      <c r="S3613">
        <v>2003</v>
      </c>
      <c r="T3613">
        <v>7.1</v>
      </c>
      <c r="U3613">
        <v>1.3</v>
      </c>
      <c r="V3613">
        <v>2060184</v>
      </c>
      <c r="W3613" t="s">
        <v>21</v>
      </c>
    </row>
    <row r="3614" spans="1:23" x14ac:dyDescent="0.3">
      <c r="A3614" t="s">
        <v>5381</v>
      </c>
      <c r="B3614">
        <v>88</v>
      </c>
      <c r="C3614">
        <v>76</v>
      </c>
      <c r="D3614">
        <v>255352</v>
      </c>
      <c r="E3614" t="s">
        <v>55</v>
      </c>
      <c r="L3614" t="s">
        <v>5382</v>
      </c>
      <c r="M3614">
        <v>4423</v>
      </c>
      <c r="N3614">
        <v>57</v>
      </c>
      <c r="O3614" t="s">
        <v>29</v>
      </c>
      <c r="P3614" t="s">
        <v>30</v>
      </c>
      <c r="Q3614" t="s">
        <v>3646</v>
      </c>
      <c r="R3614">
        <v>300000</v>
      </c>
      <c r="S3614">
        <v>2006</v>
      </c>
      <c r="T3614">
        <v>6.7</v>
      </c>
      <c r="U3614">
        <v>1.3</v>
      </c>
      <c r="V3614">
        <v>-44648</v>
      </c>
      <c r="W3614" t="s">
        <v>38</v>
      </c>
    </row>
    <row r="3615" spans="1:23" x14ac:dyDescent="0.3">
      <c r="A3615" t="s">
        <v>5381</v>
      </c>
      <c r="B3615">
        <v>189</v>
      </c>
      <c r="C3615">
        <v>80</v>
      </c>
      <c r="D3615">
        <v>856942</v>
      </c>
      <c r="E3615" t="s">
        <v>55</v>
      </c>
      <c r="L3615" t="s">
        <v>5383</v>
      </c>
      <c r="M3615">
        <v>12241</v>
      </c>
      <c r="N3615">
        <v>112</v>
      </c>
      <c r="O3615" t="s">
        <v>29</v>
      </c>
      <c r="P3615" t="s">
        <v>30</v>
      </c>
      <c r="Q3615" t="s">
        <v>213</v>
      </c>
      <c r="R3615">
        <v>200000</v>
      </c>
      <c r="S3615">
        <v>2008</v>
      </c>
      <c r="T3615">
        <v>7.1</v>
      </c>
      <c r="U3615">
        <v>1.3</v>
      </c>
      <c r="V3615">
        <v>656942</v>
      </c>
      <c r="W3615" t="s">
        <v>21</v>
      </c>
    </row>
    <row r="3616" spans="1:23" x14ac:dyDescent="0.3">
      <c r="A3616" t="s">
        <v>5384</v>
      </c>
      <c r="B3616">
        <v>13</v>
      </c>
      <c r="C3616">
        <v>109</v>
      </c>
      <c r="D3616">
        <v>5199</v>
      </c>
      <c r="E3616" t="s">
        <v>55</v>
      </c>
      <c r="F3616" t="s">
        <v>61</v>
      </c>
      <c r="L3616" t="s">
        <v>5385</v>
      </c>
      <c r="M3616">
        <v>720</v>
      </c>
      <c r="N3616">
        <v>23</v>
      </c>
      <c r="O3616" t="s">
        <v>29</v>
      </c>
      <c r="P3616" t="s">
        <v>30</v>
      </c>
      <c r="Q3616" t="s">
        <v>213</v>
      </c>
      <c r="R3616">
        <v>200000</v>
      </c>
      <c r="S3616">
        <v>2004</v>
      </c>
      <c r="T3616">
        <v>6.6</v>
      </c>
      <c r="U3616">
        <v>1.8</v>
      </c>
      <c r="V3616">
        <v>-194801</v>
      </c>
      <c r="W3616" t="s">
        <v>38</v>
      </c>
    </row>
    <row r="3617" spans="1:23" x14ac:dyDescent="0.3">
      <c r="A3617" t="s">
        <v>5386</v>
      </c>
      <c r="B3617">
        <v>10</v>
      </c>
      <c r="C3617">
        <v>95</v>
      </c>
      <c r="D3617">
        <v>2468</v>
      </c>
      <c r="E3617" t="s">
        <v>35</v>
      </c>
      <c r="L3617" t="s">
        <v>5387</v>
      </c>
      <c r="M3617">
        <v>241</v>
      </c>
      <c r="N3617">
        <v>5</v>
      </c>
      <c r="O3617" t="s">
        <v>29</v>
      </c>
      <c r="P3617" t="s">
        <v>30</v>
      </c>
      <c r="Q3617" t="s">
        <v>213</v>
      </c>
      <c r="R3617">
        <v>300000</v>
      </c>
      <c r="S3617">
        <v>2014</v>
      </c>
      <c r="T3617">
        <v>4.8</v>
      </c>
      <c r="U3617">
        <v>1.6</v>
      </c>
      <c r="V3617">
        <v>-297532</v>
      </c>
      <c r="W3617" t="s">
        <v>38</v>
      </c>
    </row>
    <row r="3618" spans="1:23" x14ac:dyDescent="0.3">
      <c r="A3618" t="s">
        <v>5388</v>
      </c>
      <c r="B3618">
        <v>286</v>
      </c>
      <c r="C3618">
        <v>90</v>
      </c>
      <c r="D3618">
        <v>318622</v>
      </c>
      <c r="E3618" t="s">
        <v>242</v>
      </c>
      <c r="F3618" t="s">
        <v>56</v>
      </c>
      <c r="G3618" t="s">
        <v>55</v>
      </c>
      <c r="H3618" t="s">
        <v>35</v>
      </c>
      <c r="L3618" t="s">
        <v>5389</v>
      </c>
      <c r="M3618">
        <v>24668</v>
      </c>
      <c r="N3618">
        <v>175</v>
      </c>
      <c r="O3618" t="s">
        <v>29</v>
      </c>
      <c r="P3618" t="s">
        <v>30</v>
      </c>
      <c r="Q3618" t="s">
        <v>213</v>
      </c>
      <c r="R3618">
        <v>270000</v>
      </c>
      <c r="S3618">
        <v>2012</v>
      </c>
      <c r="T3618">
        <v>6.4</v>
      </c>
      <c r="U3618">
        <v>1.5</v>
      </c>
      <c r="V3618">
        <v>48622</v>
      </c>
      <c r="W3618" t="s">
        <v>21</v>
      </c>
    </row>
    <row r="3619" spans="1:23" x14ac:dyDescent="0.3">
      <c r="A3619" t="s">
        <v>1935</v>
      </c>
      <c r="B3619">
        <v>147</v>
      </c>
      <c r="C3619">
        <v>113</v>
      </c>
      <c r="D3619">
        <v>12006514</v>
      </c>
      <c r="E3619" t="s">
        <v>48</v>
      </c>
      <c r="F3619" t="s">
        <v>55</v>
      </c>
      <c r="G3619" t="s">
        <v>44</v>
      </c>
      <c r="L3619" t="s">
        <v>5390</v>
      </c>
      <c r="M3619">
        <v>114070</v>
      </c>
      <c r="N3619">
        <v>500</v>
      </c>
      <c r="O3619" t="s">
        <v>29</v>
      </c>
      <c r="P3619" t="s">
        <v>30</v>
      </c>
      <c r="Q3619" t="s">
        <v>213</v>
      </c>
      <c r="R3619">
        <v>250000</v>
      </c>
      <c r="S3619">
        <v>1997</v>
      </c>
      <c r="T3619">
        <v>7.3</v>
      </c>
      <c r="U3619">
        <v>1.9</v>
      </c>
      <c r="V3619">
        <v>11756514</v>
      </c>
      <c r="W3619" t="s">
        <v>21</v>
      </c>
    </row>
    <row r="3620" spans="1:23" x14ac:dyDescent="0.3">
      <c r="A3620" t="s">
        <v>4262</v>
      </c>
      <c r="B3620">
        <v>71</v>
      </c>
      <c r="C3620">
        <v>91</v>
      </c>
      <c r="D3620">
        <v>4186931</v>
      </c>
      <c r="E3620" t="s">
        <v>48</v>
      </c>
      <c r="F3620" t="s">
        <v>55</v>
      </c>
      <c r="G3620" t="s">
        <v>44</v>
      </c>
      <c r="L3620" t="s">
        <v>5391</v>
      </c>
      <c r="M3620">
        <v>6041</v>
      </c>
      <c r="N3620">
        <v>85</v>
      </c>
      <c r="O3620" t="s">
        <v>29</v>
      </c>
      <c r="P3620" t="s">
        <v>30</v>
      </c>
      <c r="Q3620" t="s">
        <v>213</v>
      </c>
      <c r="R3620">
        <v>250000</v>
      </c>
      <c r="S3620">
        <v>2001</v>
      </c>
      <c r="T3620">
        <v>6.9</v>
      </c>
      <c r="U3620">
        <v>1.5</v>
      </c>
      <c r="V3620">
        <v>3936931</v>
      </c>
      <c r="W3620" t="s">
        <v>21</v>
      </c>
    </row>
    <row r="3621" spans="1:23" x14ac:dyDescent="0.3">
      <c r="A3621" t="s">
        <v>153</v>
      </c>
      <c r="B3621">
        <v>51</v>
      </c>
      <c r="C3621">
        <v>98</v>
      </c>
      <c r="D3621">
        <v>3799339</v>
      </c>
      <c r="E3621" t="s">
        <v>56</v>
      </c>
      <c r="F3621" t="s">
        <v>55</v>
      </c>
      <c r="G3621" t="s">
        <v>44</v>
      </c>
      <c r="L3621" t="s">
        <v>5392</v>
      </c>
      <c r="M3621">
        <v>8000</v>
      </c>
      <c r="N3621">
        <v>138</v>
      </c>
      <c r="O3621" t="s">
        <v>29</v>
      </c>
      <c r="P3621" t="s">
        <v>30</v>
      </c>
      <c r="Q3621" t="s">
        <v>213</v>
      </c>
      <c r="R3621">
        <v>250000</v>
      </c>
      <c r="S3621">
        <v>2002</v>
      </c>
      <c r="T3621">
        <v>7.2</v>
      </c>
      <c r="U3621">
        <v>1.6</v>
      </c>
      <c r="V3621">
        <v>3549339</v>
      </c>
      <c r="W3621" t="s">
        <v>21</v>
      </c>
    </row>
    <row r="3622" spans="1:23" x14ac:dyDescent="0.3">
      <c r="A3622" t="s">
        <v>5393</v>
      </c>
      <c r="B3622">
        <v>23</v>
      </c>
      <c r="C3622">
        <v>94</v>
      </c>
      <c r="D3622">
        <v>1977544</v>
      </c>
      <c r="E3622" t="s">
        <v>48</v>
      </c>
      <c r="F3622" t="s">
        <v>55</v>
      </c>
      <c r="G3622" t="s">
        <v>44</v>
      </c>
      <c r="L3622" t="s">
        <v>5394</v>
      </c>
      <c r="M3622">
        <v>3513</v>
      </c>
      <c r="N3622">
        <v>36</v>
      </c>
      <c r="O3622" t="s">
        <v>29</v>
      </c>
      <c r="P3622" t="s">
        <v>30</v>
      </c>
      <c r="Q3622" t="s">
        <v>213</v>
      </c>
      <c r="R3622">
        <v>250000</v>
      </c>
      <c r="S3622">
        <v>1995</v>
      </c>
      <c r="T3622">
        <v>6.5</v>
      </c>
      <c r="U3622">
        <v>1.6</v>
      </c>
      <c r="V3622">
        <v>1727544</v>
      </c>
      <c r="W3622" t="s">
        <v>21</v>
      </c>
    </row>
    <row r="3623" spans="1:23" x14ac:dyDescent="0.3">
      <c r="A3623" t="s">
        <v>2426</v>
      </c>
      <c r="B3623">
        <v>59</v>
      </c>
      <c r="C3623">
        <v>96</v>
      </c>
      <c r="D3623">
        <v>1050600</v>
      </c>
      <c r="E3623" t="s">
        <v>48</v>
      </c>
      <c r="F3623" t="s">
        <v>55</v>
      </c>
      <c r="L3623" t="s">
        <v>5395</v>
      </c>
      <c r="M3623">
        <v>4662</v>
      </c>
      <c r="N3623">
        <v>136</v>
      </c>
      <c r="O3623" t="s">
        <v>29</v>
      </c>
      <c r="P3623" t="s">
        <v>30</v>
      </c>
      <c r="Q3623" t="s">
        <v>213</v>
      </c>
      <c r="R3623">
        <v>250000</v>
      </c>
      <c r="S3623">
        <v>2000</v>
      </c>
      <c r="T3623">
        <v>6.6</v>
      </c>
      <c r="U3623">
        <v>1.6</v>
      </c>
      <c r="V3623">
        <v>800600</v>
      </c>
      <c r="W3623" t="s">
        <v>21</v>
      </c>
    </row>
    <row r="3624" spans="1:23" x14ac:dyDescent="0.3">
      <c r="A3624" t="s">
        <v>5396</v>
      </c>
      <c r="B3624">
        <v>9</v>
      </c>
      <c r="C3624">
        <v>100</v>
      </c>
      <c r="D3624">
        <v>902835</v>
      </c>
      <c r="E3624" t="s">
        <v>48</v>
      </c>
      <c r="F3624" t="s">
        <v>55</v>
      </c>
      <c r="G3624" t="s">
        <v>44</v>
      </c>
      <c r="L3624" t="s">
        <v>5397</v>
      </c>
      <c r="M3624">
        <v>1489</v>
      </c>
      <c r="N3624">
        <v>40</v>
      </c>
      <c r="O3624" t="s">
        <v>29</v>
      </c>
      <c r="P3624" t="s">
        <v>30</v>
      </c>
      <c r="Q3624" t="s">
        <v>3646</v>
      </c>
      <c r="R3624">
        <v>250000</v>
      </c>
      <c r="S3624">
        <v>2001</v>
      </c>
      <c r="T3624">
        <v>6.7</v>
      </c>
      <c r="U3624">
        <v>1.7</v>
      </c>
      <c r="V3624">
        <v>652835</v>
      </c>
      <c r="W3624" t="s">
        <v>21</v>
      </c>
    </row>
    <row r="3625" spans="1:23" x14ac:dyDescent="0.3">
      <c r="A3625" t="s">
        <v>2333</v>
      </c>
      <c r="B3625">
        <v>99</v>
      </c>
      <c r="C3625">
        <v>90</v>
      </c>
      <c r="D3625">
        <v>489220</v>
      </c>
      <c r="E3625" t="s">
        <v>60</v>
      </c>
      <c r="F3625" t="s">
        <v>27</v>
      </c>
      <c r="G3625" t="s">
        <v>35</v>
      </c>
      <c r="L3625" t="s">
        <v>5398</v>
      </c>
      <c r="M3625">
        <v>160511</v>
      </c>
      <c r="N3625">
        <v>696</v>
      </c>
      <c r="O3625" t="s">
        <v>29</v>
      </c>
      <c r="P3625" t="s">
        <v>115</v>
      </c>
      <c r="Q3625" t="s">
        <v>213</v>
      </c>
      <c r="R3625">
        <v>365000</v>
      </c>
      <c r="S3625">
        <v>1997</v>
      </c>
      <c r="T3625">
        <v>7.3</v>
      </c>
      <c r="U3625">
        <v>1.5</v>
      </c>
      <c r="V3625">
        <v>124220</v>
      </c>
      <c r="W3625" t="s">
        <v>21</v>
      </c>
    </row>
    <row r="3626" spans="1:23" x14ac:dyDescent="0.3">
      <c r="A3626" t="s">
        <v>5399</v>
      </c>
      <c r="B3626">
        <v>19</v>
      </c>
      <c r="C3626">
        <v>75</v>
      </c>
      <c r="D3626">
        <v>203134</v>
      </c>
      <c r="E3626" t="s">
        <v>47</v>
      </c>
      <c r="F3626" t="s">
        <v>48</v>
      </c>
      <c r="G3626" t="s">
        <v>55</v>
      </c>
      <c r="H3626" t="s">
        <v>26</v>
      </c>
      <c r="I3626" t="s">
        <v>27</v>
      </c>
      <c r="L3626" t="s">
        <v>5400</v>
      </c>
      <c r="M3626">
        <v>1428</v>
      </c>
      <c r="N3626">
        <v>21</v>
      </c>
      <c r="O3626" t="s">
        <v>29</v>
      </c>
      <c r="P3626" t="s">
        <v>30</v>
      </c>
      <c r="Q3626" t="s">
        <v>213</v>
      </c>
      <c r="R3626">
        <v>250000</v>
      </c>
      <c r="S3626">
        <v>1997</v>
      </c>
      <c r="T3626">
        <v>7</v>
      </c>
      <c r="U3626">
        <v>1.2</v>
      </c>
      <c r="V3626">
        <v>-46866</v>
      </c>
      <c r="W3626" t="s">
        <v>38</v>
      </c>
    </row>
    <row r="3627" spans="1:23" x14ac:dyDescent="0.3">
      <c r="A3627" t="s">
        <v>5321</v>
      </c>
      <c r="B3627">
        <v>43</v>
      </c>
      <c r="C3627">
        <v>78</v>
      </c>
      <c r="D3627">
        <v>191309</v>
      </c>
      <c r="E3627" t="s">
        <v>55</v>
      </c>
      <c r="F3627" t="s">
        <v>60</v>
      </c>
      <c r="G3627" t="s">
        <v>35</v>
      </c>
      <c r="L3627" t="s">
        <v>5401</v>
      </c>
      <c r="M3627">
        <v>2787</v>
      </c>
      <c r="N3627">
        <v>64</v>
      </c>
      <c r="O3627" t="s">
        <v>29</v>
      </c>
      <c r="P3627" t="s">
        <v>30</v>
      </c>
      <c r="Q3627" t="s">
        <v>213</v>
      </c>
      <c r="R3627">
        <v>150000</v>
      </c>
      <c r="S3627">
        <v>2004</v>
      </c>
      <c r="T3627">
        <v>5.5</v>
      </c>
      <c r="U3627">
        <v>1.3</v>
      </c>
      <c r="V3627">
        <v>41309</v>
      </c>
      <c r="W3627" t="s">
        <v>21</v>
      </c>
    </row>
    <row r="3628" spans="1:23" x14ac:dyDescent="0.3">
      <c r="A3628" t="s">
        <v>5402</v>
      </c>
      <c r="B3628">
        <v>206</v>
      </c>
      <c r="C3628">
        <v>90</v>
      </c>
      <c r="D3628">
        <v>3388210</v>
      </c>
      <c r="E3628" t="s">
        <v>55</v>
      </c>
      <c r="F3628" t="s">
        <v>44</v>
      </c>
      <c r="L3628" t="s">
        <v>5403</v>
      </c>
      <c r="M3628">
        <v>46813</v>
      </c>
      <c r="N3628">
        <v>150</v>
      </c>
      <c r="O3628" t="s">
        <v>29</v>
      </c>
      <c r="P3628" t="s">
        <v>30</v>
      </c>
      <c r="Q3628" t="s">
        <v>31</v>
      </c>
      <c r="R3628">
        <v>250000</v>
      </c>
      <c r="S3628">
        <v>2011</v>
      </c>
      <c r="T3628">
        <v>6.7</v>
      </c>
      <c r="U3628">
        <v>1.5</v>
      </c>
      <c r="V3628">
        <v>3138210</v>
      </c>
      <c r="W3628" t="s">
        <v>21</v>
      </c>
    </row>
    <row r="3629" spans="1:23" x14ac:dyDescent="0.3">
      <c r="A3629" t="s">
        <v>4385</v>
      </c>
      <c r="B3629">
        <v>162</v>
      </c>
      <c r="C3629">
        <v>99</v>
      </c>
      <c r="D3629">
        <v>49494</v>
      </c>
      <c r="E3629" t="s">
        <v>55</v>
      </c>
      <c r="F3629" t="s">
        <v>35</v>
      </c>
      <c r="L3629" t="s">
        <v>5404</v>
      </c>
      <c r="M3629">
        <v>8511</v>
      </c>
      <c r="N3629">
        <v>87</v>
      </c>
      <c r="O3629" t="s">
        <v>29</v>
      </c>
      <c r="P3629" t="s">
        <v>30</v>
      </c>
      <c r="Q3629" t="s">
        <v>213</v>
      </c>
      <c r="R3629">
        <v>250000</v>
      </c>
      <c r="S3629">
        <v>2013</v>
      </c>
      <c r="T3629">
        <v>3.9</v>
      </c>
      <c r="U3629">
        <v>1.6</v>
      </c>
      <c r="V3629">
        <v>-200506</v>
      </c>
      <c r="W3629" t="s">
        <v>38</v>
      </c>
    </row>
    <row r="3630" spans="1:23" x14ac:dyDescent="0.3">
      <c r="A3630" t="s">
        <v>5405</v>
      </c>
      <c r="B3630">
        <v>22</v>
      </c>
      <c r="C3630">
        <v>86</v>
      </c>
      <c r="D3630">
        <v>111300</v>
      </c>
      <c r="E3630" t="s">
        <v>790</v>
      </c>
      <c r="L3630" t="s">
        <v>5406</v>
      </c>
      <c r="M3630">
        <v>575</v>
      </c>
      <c r="N3630">
        <v>6</v>
      </c>
      <c r="O3630" t="s">
        <v>29</v>
      </c>
      <c r="P3630" t="s">
        <v>30</v>
      </c>
      <c r="Q3630" t="s">
        <v>2708</v>
      </c>
      <c r="R3630">
        <v>225000</v>
      </c>
      <c r="S3630">
        <v>2012</v>
      </c>
      <c r="T3630">
        <v>7.5</v>
      </c>
      <c r="U3630">
        <v>1.4</v>
      </c>
      <c r="V3630">
        <v>-113700</v>
      </c>
      <c r="W3630" t="s">
        <v>38</v>
      </c>
    </row>
    <row r="3631" spans="1:23" x14ac:dyDescent="0.3">
      <c r="A3631" t="s">
        <v>5407</v>
      </c>
      <c r="B3631">
        <v>38</v>
      </c>
      <c r="C3631">
        <v>106</v>
      </c>
      <c r="D3631">
        <v>1027119</v>
      </c>
      <c r="E3631" t="s">
        <v>55</v>
      </c>
      <c r="L3631" t="s">
        <v>5408</v>
      </c>
      <c r="M3631">
        <v>2742</v>
      </c>
      <c r="N3631">
        <v>73</v>
      </c>
      <c r="O3631" t="s">
        <v>29</v>
      </c>
      <c r="P3631" t="s">
        <v>30</v>
      </c>
      <c r="Q3631" t="s">
        <v>213</v>
      </c>
      <c r="R3631">
        <v>225000</v>
      </c>
      <c r="S3631">
        <v>2000</v>
      </c>
      <c r="T3631">
        <v>7</v>
      </c>
      <c r="U3631">
        <v>1.8</v>
      </c>
      <c r="V3631">
        <v>802119</v>
      </c>
      <c r="W3631" t="s">
        <v>21</v>
      </c>
    </row>
    <row r="3632" spans="1:23" x14ac:dyDescent="0.3">
      <c r="A3632" t="s">
        <v>5409</v>
      </c>
      <c r="B3632">
        <v>67</v>
      </c>
      <c r="C3632">
        <v>80</v>
      </c>
      <c r="D3632">
        <v>5000000</v>
      </c>
      <c r="E3632" t="s">
        <v>25</v>
      </c>
      <c r="F3632" t="s">
        <v>57</v>
      </c>
      <c r="G3632" t="s">
        <v>27</v>
      </c>
      <c r="L3632" t="s">
        <v>5410</v>
      </c>
      <c r="M3632">
        <v>4812</v>
      </c>
      <c r="N3632">
        <v>88</v>
      </c>
      <c r="O3632" t="s">
        <v>29</v>
      </c>
      <c r="P3632" t="s">
        <v>30</v>
      </c>
      <c r="Q3632" t="s">
        <v>1636</v>
      </c>
      <c r="R3632">
        <v>210000</v>
      </c>
      <c r="S3632">
        <v>1953</v>
      </c>
      <c r="T3632">
        <v>6.7</v>
      </c>
      <c r="U3632">
        <v>1.3</v>
      </c>
      <c r="V3632">
        <v>4790000</v>
      </c>
      <c r="W3632" t="s">
        <v>21</v>
      </c>
    </row>
    <row r="3633" spans="1:23" x14ac:dyDescent="0.3">
      <c r="A3633" t="s">
        <v>181</v>
      </c>
      <c r="B3633">
        <v>77</v>
      </c>
      <c r="C3633">
        <v>96</v>
      </c>
      <c r="D3633">
        <v>4505922</v>
      </c>
      <c r="E3633" t="s">
        <v>48</v>
      </c>
      <c r="F3633" t="s">
        <v>55</v>
      </c>
      <c r="L3633" t="s">
        <v>5411</v>
      </c>
      <c r="M3633">
        <v>63951</v>
      </c>
      <c r="N3633">
        <v>252</v>
      </c>
      <c r="O3633" t="s">
        <v>29</v>
      </c>
      <c r="P3633" t="s">
        <v>30</v>
      </c>
      <c r="Q3633" t="s">
        <v>213</v>
      </c>
      <c r="R3633">
        <v>200000</v>
      </c>
      <c r="S3633">
        <v>1996</v>
      </c>
      <c r="T3633">
        <v>7.4</v>
      </c>
      <c r="U3633">
        <v>1.6</v>
      </c>
      <c r="V3633">
        <v>4305922</v>
      </c>
      <c r="W3633" t="s">
        <v>21</v>
      </c>
    </row>
    <row r="3634" spans="1:23" x14ac:dyDescent="0.3">
      <c r="A3634" t="s">
        <v>2363</v>
      </c>
      <c r="B3634">
        <v>122</v>
      </c>
      <c r="C3634">
        <v>99</v>
      </c>
      <c r="D3634">
        <v>3500000</v>
      </c>
      <c r="E3634" t="s">
        <v>24</v>
      </c>
      <c r="F3634" t="s">
        <v>55</v>
      </c>
      <c r="G3634" t="s">
        <v>53</v>
      </c>
      <c r="L3634" t="s">
        <v>5412</v>
      </c>
      <c r="M3634">
        <v>147566</v>
      </c>
      <c r="N3634">
        <v>235</v>
      </c>
      <c r="O3634" t="s">
        <v>2648</v>
      </c>
      <c r="P3634" t="s">
        <v>2365</v>
      </c>
      <c r="Q3634" t="s">
        <v>213</v>
      </c>
      <c r="R3634">
        <v>200000</v>
      </c>
      <c r="S3634">
        <v>1964</v>
      </c>
      <c r="T3634">
        <v>8</v>
      </c>
      <c r="U3634">
        <v>1.6</v>
      </c>
      <c r="V3634">
        <v>3300000</v>
      </c>
      <c r="W3634" t="s">
        <v>21</v>
      </c>
    </row>
    <row r="3635" spans="1:23" x14ac:dyDescent="0.3">
      <c r="A3635" t="s">
        <v>5413</v>
      </c>
      <c r="B3635">
        <v>15</v>
      </c>
      <c r="C3635">
        <v>85</v>
      </c>
      <c r="D3635">
        <v>381225</v>
      </c>
      <c r="E3635" t="s">
        <v>790</v>
      </c>
      <c r="L3635" t="s">
        <v>5414</v>
      </c>
      <c r="M3635">
        <v>131</v>
      </c>
      <c r="N3635">
        <v>13</v>
      </c>
      <c r="O3635" t="s">
        <v>29</v>
      </c>
      <c r="P3635" t="s">
        <v>30</v>
      </c>
      <c r="Q3635" t="s">
        <v>3646</v>
      </c>
      <c r="R3635">
        <v>200000</v>
      </c>
      <c r="S3635">
        <v>2004</v>
      </c>
      <c r="T3635">
        <v>7.2</v>
      </c>
      <c r="U3635">
        <v>1.4</v>
      </c>
      <c r="V3635">
        <v>181225</v>
      </c>
      <c r="W3635" t="s">
        <v>21</v>
      </c>
    </row>
    <row r="3636" spans="1:23" x14ac:dyDescent="0.3">
      <c r="A3636" t="s">
        <v>2908</v>
      </c>
      <c r="B3636">
        <v>37</v>
      </c>
      <c r="C3636">
        <v>97</v>
      </c>
      <c r="D3636">
        <v>78030</v>
      </c>
      <c r="E3636" t="s">
        <v>55</v>
      </c>
      <c r="L3636" t="s">
        <v>5415</v>
      </c>
      <c r="M3636">
        <v>1034</v>
      </c>
      <c r="N3636">
        <v>10</v>
      </c>
      <c r="O3636" t="s">
        <v>29</v>
      </c>
      <c r="P3636" t="s">
        <v>30</v>
      </c>
      <c r="Q3636" t="s">
        <v>213</v>
      </c>
      <c r="R3636">
        <v>200000</v>
      </c>
      <c r="S3636">
        <v>2012</v>
      </c>
      <c r="T3636">
        <v>6.5</v>
      </c>
      <c r="U3636">
        <v>1.6</v>
      </c>
      <c r="V3636">
        <v>-121970</v>
      </c>
      <c r="W3636" t="s">
        <v>38</v>
      </c>
    </row>
    <row r="3637" spans="1:23" x14ac:dyDescent="0.3">
      <c r="A3637" t="s">
        <v>5416</v>
      </c>
      <c r="B3637">
        <v>11</v>
      </c>
      <c r="C3637">
        <v>106</v>
      </c>
      <c r="D3637">
        <v>1111</v>
      </c>
      <c r="E3637" t="s">
        <v>56</v>
      </c>
      <c r="F3637" t="s">
        <v>790</v>
      </c>
      <c r="L3637" t="s">
        <v>5417</v>
      </c>
      <c r="M3637">
        <v>771</v>
      </c>
      <c r="N3637">
        <v>10</v>
      </c>
      <c r="O3637" t="s">
        <v>29</v>
      </c>
      <c r="P3637" t="s">
        <v>30</v>
      </c>
      <c r="Q3637" t="s">
        <v>31</v>
      </c>
      <c r="R3637">
        <v>200000</v>
      </c>
      <c r="S3637">
        <v>2006</v>
      </c>
      <c r="T3637">
        <v>7.7</v>
      </c>
      <c r="U3637">
        <v>1.8</v>
      </c>
      <c r="V3637">
        <v>-198889</v>
      </c>
      <c r="W3637" t="s">
        <v>38</v>
      </c>
    </row>
    <row r="3638" spans="1:23" x14ac:dyDescent="0.3">
      <c r="A3638" t="s">
        <v>5418</v>
      </c>
      <c r="B3638">
        <v>46</v>
      </c>
      <c r="C3638">
        <v>89</v>
      </c>
      <c r="D3638">
        <v>925402</v>
      </c>
      <c r="E3638" t="s">
        <v>55</v>
      </c>
      <c r="F3638" t="s">
        <v>49</v>
      </c>
      <c r="L3638" t="s">
        <v>5419</v>
      </c>
      <c r="M3638">
        <v>27882</v>
      </c>
      <c r="N3638">
        <v>130</v>
      </c>
      <c r="O3638" t="s">
        <v>5273</v>
      </c>
      <c r="P3638" t="s">
        <v>3643</v>
      </c>
      <c r="Q3638" t="s">
        <v>52</v>
      </c>
      <c r="R3638">
        <v>180000</v>
      </c>
      <c r="S3638">
        <v>1997</v>
      </c>
      <c r="T3638">
        <v>8.5</v>
      </c>
      <c r="U3638">
        <v>1.5</v>
      </c>
      <c r="V3638">
        <v>745402</v>
      </c>
      <c r="W3638" t="s">
        <v>21</v>
      </c>
    </row>
    <row r="3639" spans="1:23" x14ac:dyDescent="0.3">
      <c r="A3639" t="s">
        <v>5420</v>
      </c>
      <c r="B3639">
        <v>143</v>
      </c>
      <c r="C3639">
        <v>97</v>
      </c>
      <c r="D3639">
        <v>469947</v>
      </c>
      <c r="E3639" t="s">
        <v>55</v>
      </c>
      <c r="F3639" t="s">
        <v>44</v>
      </c>
      <c r="L3639" t="s">
        <v>5421</v>
      </c>
      <c r="M3639">
        <v>19846</v>
      </c>
      <c r="N3639">
        <v>68</v>
      </c>
      <c r="O3639" t="s">
        <v>29</v>
      </c>
      <c r="P3639" t="s">
        <v>37</v>
      </c>
      <c r="Q3639" t="s">
        <v>2708</v>
      </c>
      <c r="R3639">
        <v>120000</v>
      </c>
      <c r="S3639">
        <v>2011</v>
      </c>
      <c r="T3639">
        <v>7.7</v>
      </c>
      <c r="U3639">
        <v>1.6</v>
      </c>
      <c r="V3639">
        <v>349947</v>
      </c>
      <c r="W3639" t="s">
        <v>21</v>
      </c>
    </row>
    <row r="3640" spans="1:23" x14ac:dyDescent="0.3">
      <c r="A3640" t="s">
        <v>1375</v>
      </c>
      <c r="B3640">
        <v>26</v>
      </c>
      <c r="C3640">
        <v>88</v>
      </c>
      <c r="D3640">
        <v>7137502</v>
      </c>
      <c r="E3640" t="s">
        <v>48</v>
      </c>
      <c r="F3640" t="s">
        <v>44</v>
      </c>
      <c r="L3640" t="s">
        <v>5422</v>
      </c>
      <c r="M3640">
        <v>4769</v>
      </c>
      <c r="N3640">
        <v>26</v>
      </c>
      <c r="O3640" t="s">
        <v>29</v>
      </c>
      <c r="P3640" t="s">
        <v>30</v>
      </c>
      <c r="Q3640" t="s">
        <v>213</v>
      </c>
      <c r="R3640">
        <v>175000</v>
      </c>
      <c r="S3640">
        <v>1986</v>
      </c>
      <c r="T3640">
        <v>6.5</v>
      </c>
      <c r="U3640">
        <v>1.5</v>
      </c>
      <c r="V3640">
        <v>6962502</v>
      </c>
      <c r="W3640" t="s">
        <v>21</v>
      </c>
    </row>
    <row r="3641" spans="1:23" x14ac:dyDescent="0.3">
      <c r="A3641" t="s">
        <v>5423</v>
      </c>
      <c r="B3641">
        <v>242</v>
      </c>
      <c r="C3641">
        <v>92</v>
      </c>
      <c r="D3641">
        <v>1316074</v>
      </c>
      <c r="E3641" t="s">
        <v>55</v>
      </c>
      <c r="F3641" t="s">
        <v>44</v>
      </c>
      <c r="G3641" t="s">
        <v>27</v>
      </c>
      <c r="L3641" t="s">
        <v>5424</v>
      </c>
      <c r="M3641">
        <v>71387</v>
      </c>
      <c r="N3641">
        <v>228</v>
      </c>
      <c r="O3641" t="s">
        <v>29</v>
      </c>
      <c r="P3641" t="s">
        <v>30</v>
      </c>
      <c r="Q3641" t="s">
        <v>31</v>
      </c>
      <c r="R3641">
        <v>100000</v>
      </c>
      <c r="S3641">
        <v>2011</v>
      </c>
      <c r="T3641">
        <v>7</v>
      </c>
      <c r="U3641">
        <v>1.5</v>
      </c>
      <c r="V3641">
        <v>1216074</v>
      </c>
      <c r="W3641" t="s">
        <v>21</v>
      </c>
    </row>
    <row r="3642" spans="1:23" x14ac:dyDescent="0.3">
      <c r="A3642" t="s">
        <v>5425</v>
      </c>
      <c r="B3642">
        <v>38</v>
      </c>
      <c r="C3642">
        <v>97</v>
      </c>
      <c r="D3642">
        <v>15180000</v>
      </c>
      <c r="E3642" t="s">
        <v>56</v>
      </c>
      <c r="F3642" t="s">
        <v>55</v>
      </c>
      <c r="G3642" t="s">
        <v>35</v>
      </c>
      <c r="L3642" t="s">
        <v>5426</v>
      </c>
      <c r="M3642">
        <v>3340</v>
      </c>
      <c r="N3642">
        <v>50</v>
      </c>
      <c r="O3642" t="s">
        <v>29</v>
      </c>
      <c r="P3642" t="s">
        <v>30</v>
      </c>
      <c r="Q3642" t="s">
        <v>213</v>
      </c>
      <c r="R3642">
        <v>500000</v>
      </c>
      <c r="S3642">
        <v>1971</v>
      </c>
      <c r="T3642">
        <v>5.5</v>
      </c>
      <c r="U3642">
        <v>1.6</v>
      </c>
      <c r="V3642">
        <v>14680000</v>
      </c>
      <c r="W3642" t="s">
        <v>21</v>
      </c>
    </row>
    <row r="3643" spans="1:23" x14ac:dyDescent="0.3">
      <c r="A3643" t="s">
        <v>2242</v>
      </c>
      <c r="B3643">
        <v>91</v>
      </c>
      <c r="C3643">
        <v>78</v>
      </c>
      <c r="D3643">
        <v>2882062</v>
      </c>
      <c r="E3643" t="s">
        <v>48</v>
      </c>
      <c r="F3643" t="s">
        <v>55</v>
      </c>
      <c r="G3643" t="s">
        <v>44</v>
      </c>
      <c r="L3643" t="s">
        <v>5427</v>
      </c>
      <c r="M3643">
        <v>5178</v>
      </c>
      <c r="N3643">
        <v>101</v>
      </c>
      <c r="O3643" t="s">
        <v>29</v>
      </c>
      <c r="P3643" t="s">
        <v>30</v>
      </c>
      <c r="Q3643" t="s">
        <v>31</v>
      </c>
      <c r="R3643">
        <v>150000</v>
      </c>
      <c r="S3643">
        <v>2000</v>
      </c>
      <c r="T3643">
        <v>6.3</v>
      </c>
      <c r="U3643">
        <v>1.3</v>
      </c>
      <c r="V3643">
        <v>2732062</v>
      </c>
      <c r="W3643" t="s">
        <v>21</v>
      </c>
    </row>
    <row r="3644" spans="1:23" x14ac:dyDescent="0.3">
      <c r="A3644" t="s">
        <v>4285</v>
      </c>
      <c r="B3644">
        <v>232</v>
      </c>
      <c r="C3644">
        <v>85</v>
      </c>
      <c r="D3644">
        <v>9437933</v>
      </c>
      <c r="E3644" t="s">
        <v>55</v>
      </c>
      <c r="F3644" t="s">
        <v>59</v>
      </c>
      <c r="G3644" t="s">
        <v>44</v>
      </c>
      <c r="L3644" t="s">
        <v>5428</v>
      </c>
      <c r="M3644">
        <v>90827</v>
      </c>
      <c r="N3644">
        <v>329</v>
      </c>
      <c r="O3644" t="s">
        <v>29</v>
      </c>
      <c r="P3644" t="s">
        <v>2161</v>
      </c>
      <c r="Q3644" t="s">
        <v>213</v>
      </c>
      <c r="R3644">
        <v>180000</v>
      </c>
      <c r="S3644">
        <v>2007</v>
      </c>
      <c r="T3644">
        <v>7.9</v>
      </c>
      <c r="U3644">
        <v>1.4</v>
      </c>
      <c r="V3644">
        <v>9257933</v>
      </c>
      <c r="W3644" t="s">
        <v>21</v>
      </c>
    </row>
    <row r="3645" spans="1:23" x14ac:dyDescent="0.3">
      <c r="A3645" t="s">
        <v>5429</v>
      </c>
      <c r="B3645">
        <v>29</v>
      </c>
      <c r="C3645">
        <v>93</v>
      </c>
      <c r="D3645">
        <v>155984</v>
      </c>
      <c r="E3645" t="s">
        <v>790</v>
      </c>
      <c r="L3645" t="s">
        <v>5430</v>
      </c>
      <c r="M3645">
        <v>586</v>
      </c>
      <c r="N3645">
        <v>9</v>
      </c>
      <c r="O3645" t="s">
        <v>29</v>
      </c>
      <c r="P3645" t="s">
        <v>30</v>
      </c>
      <c r="Q3645" t="s">
        <v>3646</v>
      </c>
      <c r="R3645">
        <v>160000</v>
      </c>
      <c r="S3645">
        <v>2009</v>
      </c>
      <c r="T3645">
        <v>7.4</v>
      </c>
      <c r="U3645">
        <v>1.6</v>
      </c>
      <c r="V3645">
        <v>-4016</v>
      </c>
      <c r="W3645" t="s">
        <v>38</v>
      </c>
    </row>
    <row r="3646" spans="1:23" x14ac:dyDescent="0.3">
      <c r="A3646" t="s">
        <v>4173</v>
      </c>
      <c r="B3646">
        <v>40</v>
      </c>
      <c r="C3646">
        <v>91</v>
      </c>
      <c r="D3646">
        <v>6706368</v>
      </c>
      <c r="E3646" t="s">
        <v>790</v>
      </c>
      <c r="L3646" t="s">
        <v>5431</v>
      </c>
      <c r="M3646">
        <v>22800</v>
      </c>
      <c r="N3646">
        <v>133</v>
      </c>
      <c r="O3646" t="s">
        <v>29</v>
      </c>
      <c r="P3646" t="s">
        <v>30</v>
      </c>
      <c r="Q3646" t="s">
        <v>213</v>
      </c>
      <c r="R3646">
        <v>160000</v>
      </c>
      <c r="S3646">
        <v>1989</v>
      </c>
      <c r="T3646">
        <v>7.5</v>
      </c>
      <c r="U3646">
        <v>1.5</v>
      </c>
      <c r="V3646">
        <v>6546368</v>
      </c>
      <c r="W3646" t="s">
        <v>21</v>
      </c>
    </row>
    <row r="3647" spans="1:23" x14ac:dyDescent="0.3">
      <c r="A3647" t="s">
        <v>5008</v>
      </c>
      <c r="B3647">
        <v>31</v>
      </c>
      <c r="C3647">
        <v>111</v>
      </c>
      <c r="D3647">
        <v>10174663</v>
      </c>
      <c r="E3647" t="s">
        <v>55</v>
      </c>
      <c r="F3647" t="s">
        <v>61</v>
      </c>
      <c r="L3647" t="s">
        <v>5432</v>
      </c>
      <c r="M3647">
        <v>12399</v>
      </c>
      <c r="N3647">
        <v>382</v>
      </c>
      <c r="O3647" t="s">
        <v>29</v>
      </c>
      <c r="P3647" t="s">
        <v>30</v>
      </c>
      <c r="Q3647" t="s">
        <v>52</v>
      </c>
      <c r="R3647">
        <v>100000</v>
      </c>
      <c r="S3647">
        <v>2006</v>
      </c>
      <c r="T3647">
        <v>6.7</v>
      </c>
      <c r="U3647">
        <v>1.8</v>
      </c>
      <c r="V3647">
        <v>10074663</v>
      </c>
      <c r="W3647" t="s">
        <v>21</v>
      </c>
    </row>
    <row r="3648" spans="1:23" x14ac:dyDescent="0.3">
      <c r="A3648" t="s">
        <v>5433</v>
      </c>
      <c r="B3648">
        <v>159</v>
      </c>
      <c r="C3648">
        <v>81</v>
      </c>
      <c r="D3648">
        <v>22757819</v>
      </c>
      <c r="E3648" t="s">
        <v>57</v>
      </c>
      <c r="F3648" t="s">
        <v>35</v>
      </c>
      <c r="L3648" t="s">
        <v>5434</v>
      </c>
      <c r="M3648">
        <v>13521</v>
      </c>
      <c r="N3648">
        <v>150</v>
      </c>
      <c r="O3648" t="s">
        <v>29</v>
      </c>
      <c r="P3648" t="s">
        <v>30</v>
      </c>
      <c r="Q3648" t="s">
        <v>213</v>
      </c>
      <c r="R3648">
        <v>100000</v>
      </c>
      <c r="S3648">
        <v>2015</v>
      </c>
      <c r="T3648">
        <v>4.2</v>
      </c>
      <c r="U3648">
        <v>1.4</v>
      </c>
      <c r="V3648">
        <v>22657819</v>
      </c>
      <c r="W3648" t="s">
        <v>21</v>
      </c>
    </row>
    <row r="3649" spans="1:23" x14ac:dyDescent="0.3">
      <c r="A3649" t="s">
        <v>5435</v>
      </c>
      <c r="B3649">
        <v>21</v>
      </c>
      <c r="C3649">
        <v>81</v>
      </c>
      <c r="D3649">
        <v>5228617</v>
      </c>
      <c r="E3649" t="s">
        <v>48</v>
      </c>
      <c r="L3649" t="s">
        <v>5436</v>
      </c>
      <c r="M3649">
        <v>2770</v>
      </c>
      <c r="N3649">
        <v>32</v>
      </c>
      <c r="O3649" t="s">
        <v>29</v>
      </c>
      <c r="P3649" t="s">
        <v>30</v>
      </c>
      <c r="Q3649" t="s">
        <v>213</v>
      </c>
      <c r="R3649">
        <v>100000</v>
      </c>
      <c r="S3649">
        <v>1987</v>
      </c>
      <c r="T3649">
        <v>7</v>
      </c>
      <c r="U3649">
        <v>1.4</v>
      </c>
      <c r="V3649">
        <v>5128617</v>
      </c>
      <c r="W3649" t="s">
        <v>21</v>
      </c>
    </row>
    <row r="3650" spans="1:23" x14ac:dyDescent="0.3">
      <c r="A3650" t="s">
        <v>5437</v>
      </c>
      <c r="B3650">
        <v>88</v>
      </c>
      <c r="C3650">
        <v>90</v>
      </c>
      <c r="D3650">
        <v>110536</v>
      </c>
      <c r="E3650" t="s">
        <v>48</v>
      </c>
      <c r="F3650" t="s">
        <v>57</v>
      </c>
      <c r="G3650" t="s">
        <v>27</v>
      </c>
      <c r="L3650" t="s">
        <v>5438</v>
      </c>
      <c r="M3650">
        <v>4117</v>
      </c>
      <c r="N3650">
        <v>118</v>
      </c>
      <c r="O3650" t="s">
        <v>29</v>
      </c>
      <c r="P3650" t="s">
        <v>30</v>
      </c>
      <c r="Q3650" t="s">
        <v>52</v>
      </c>
      <c r="R3650">
        <v>40000</v>
      </c>
      <c r="S3650">
        <v>2001</v>
      </c>
      <c r="T3650">
        <v>7</v>
      </c>
      <c r="U3650">
        <v>1.5</v>
      </c>
      <c r="V3650">
        <v>70536</v>
      </c>
      <c r="W3650" t="s">
        <v>21</v>
      </c>
    </row>
    <row r="3651" spans="1:23" x14ac:dyDescent="0.3">
      <c r="A3651" t="s">
        <v>5439</v>
      </c>
      <c r="B3651">
        <v>193</v>
      </c>
      <c r="C3651">
        <v>88</v>
      </c>
      <c r="D3651">
        <v>59379</v>
      </c>
      <c r="E3651" t="s">
        <v>48</v>
      </c>
      <c r="F3651" t="s">
        <v>56</v>
      </c>
      <c r="G3651" t="s">
        <v>55</v>
      </c>
      <c r="H3651" t="s">
        <v>57</v>
      </c>
      <c r="I3651" t="s">
        <v>35</v>
      </c>
      <c r="L3651" t="s">
        <v>5440</v>
      </c>
      <c r="M3651">
        <v>12796</v>
      </c>
      <c r="N3651">
        <v>52</v>
      </c>
      <c r="O3651" t="s">
        <v>29</v>
      </c>
      <c r="P3651" t="s">
        <v>30</v>
      </c>
      <c r="Q3651" t="s">
        <v>2708</v>
      </c>
      <c r="R3651">
        <v>200000</v>
      </c>
      <c r="S3651">
        <v>2013</v>
      </c>
      <c r="T3651">
        <v>6.8</v>
      </c>
      <c r="U3651">
        <v>1.5</v>
      </c>
      <c r="V3651">
        <v>-140621</v>
      </c>
      <c r="W3651" t="s">
        <v>38</v>
      </c>
    </row>
    <row r="3652" spans="1:23" x14ac:dyDescent="0.3">
      <c r="A3652" t="s">
        <v>363</v>
      </c>
      <c r="B3652">
        <v>138</v>
      </c>
      <c r="C3652">
        <v>84</v>
      </c>
      <c r="D3652">
        <v>3216970</v>
      </c>
      <c r="E3652" t="s">
        <v>55</v>
      </c>
      <c r="F3652" t="s">
        <v>60</v>
      </c>
      <c r="G3652" t="s">
        <v>35</v>
      </c>
      <c r="L3652" t="s">
        <v>5441</v>
      </c>
      <c r="M3652">
        <v>142619</v>
      </c>
      <c r="N3652">
        <v>586</v>
      </c>
      <c r="O3652" t="s">
        <v>29</v>
      </c>
      <c r="P3652" t="s">
        <v>30</v>
      </c>
      <c r="Q3652" t="s">
        <v>213</v>
      </c>
      <c r="R3652">
        <v>60000</v>
      </c>
      <c r="S3652">
        <v>1998</v>
      </c>
      <c r="T3652">
        <v>7.5</v>
      </c>
      <c r="U3652">
        <v>1.4</v>
      </c>
      <c r="V3652">
        <v>3156970</v>
      </c>
      <c r="W3652" t="s">
        <v>21</v>
      </c>
    </row>
    <row r="3653" spans="1:23" x14ac:dyDescent="0.3">
      <c r="A3653" t="s">
        <v>5442</v>
      </c>
      <c r="B3653">
        <v>32</v>
      </c>
      <c r="C3653">
        <v>87</v>
      </c>
      <c r="D3653">
        <v>536767</v>
      </c>
      <c r="E3653" t="s">
        <v>242</v>
      </c>
      <c r="F3653" t="s">
        <v>48</v>
      </c>
      <c r="G3653" t="s">
        <v>44</v>
      </c>
      <c r="L3653" t="s">
        <v>5443</v>
      </c>
      <c r="M3653">
        <v>1622</v>
      </c>
      <c r="N3653">
        <v>83</v>
      </c>
      <c r="O3653" t="s">
        <v>29</v>
      </c>
      <c r="P3653" t="s">
        <v>30</v>
      </c>
      <c r="Q3653" t="s">
        <v>213</v>
      </c>
      <c r="R3653">
        <v>60000</v>
      </c>
      <c r="S3653">
        <v>1998</v>
      </c>
      <c r="T3653">
        <v>5.3</v>
      </c>
      <c r="U3653">
        <v>1.4</v>
      </c>
      <c r="V3653">
        <v>476767</v>
      </c>
      <c r="W3653" t="s">
        <v>21</v>
      </c>
    </row>
    <row r="3654" spans="1:23" x14ac:dyDescent="0.3">
      <c r="A3654" t="s">
        <v>4035</v>
      </c>
      <c r="B3654">
        <v>193</v>
      </c>
      <c r="C3654">
        <v>100</v>
      </c>
      <c r="D3654">
        <v>11529368</v>
      </c>
      <c r="E3654" t="s">
        <v>48</v>
      </c>
      <c r="F3654" t="s">
        <v>790</v>
      </c>
      <c r="G3654" t="s">
        <v>55</v>
      </c>
      <c r="L3654" t="s">
        <v>5444</v>
      </c>
      <c r="M3654">
        <v>85028</v>
      </c>
      <c r="N3654">
        <v>404</v>
      </c>
      <c r="O3654" t="s">
        <v>29</v>
      </c>
      <c r="P3654" t="s">
        <v>30</v>
      </c>
      <c r="Q3654" t="s">
        <v>52</v>
      </c>
      <c r="R3654">
        <v>65000</v>
      </c>
      <c r="S3654">
        <v>2004</v>
      </c>
      <c r="T3654">
        <v>7.3</v>
      </c>
      <c r="U3654">
        <v>1.7</v>
      </c>
      <c r="V3654">
        <v>11464368</v>
      </c>
      <c r="W3654" t="s">
        <v>21</v>
      </c>
    </row>
    <row r="3655" spans="1:23" x14ac:dyDescent="0.3">
      <c r="A3655" t="s">
        <v>5445</v>
      </c>
      <c r="B3655">
        <v>66</v>
      </c>
      <c r="C3655">
        <v>82</v>
      </c>
      <c r="D3655">
        <v>40557</v>
      </c>
      <c r="E3655" t="s">
        <v>48</v>
      </c>
      <c r="L3655" t="s">
        <v>5446</v>
      </c>
      <c r="M3655">
        <v>1389</v>
      </c>
      <c r="N3655">
        <v>22</v>
      </c>
      <c r="O3655" t="s">
        <v>29</v>
      </c>
      <c r="P3655" t="s">
        <v>30</v>
      </c>
      <c r="Q3655" t="s">
        <v>213</v>
      </c>
      <c r="R3655">
        <v>60000</v>
      </c>
      <c r="S3655">
        <v>2011</v>
      </c>
      <c r="T3655">
        <v>5.6</v>
      </c>
      <c r="U3655">
        <v>1.4</v>
      </c>
      <c r="V3655">
        <v>-19443</v>
      </c>
      <c r="W3655" t="s">
        <v>38</v>
      </c>
    </row>
    <row r="3656" spans="1:23" x14ac:dyDescent="0.3">
      <c r="A3656" t="s">
        <v>5447</v>
      </c>
      <c r="B3656">
        <v>65</v>
      </c>
      <c r="C3656">
        <v>82</v>
      </c>
      <c r="D3656">
        <v>30084</v>
      </c>
      <c r="E3656" t="s">
        <v>48</v>
      </c>
      <c r="F3656" t="s">
        <v>55</v>
      </c>
      <c r="L3656" t="s">
        <v>5448</v>
      </c>
      <c r="M3656">
        <v>5507</v>
      </c>
      <c r="N3656">
        <v>23</v>
      </c>
      <c r="O3656" t="s">
        <v>29</v>
      </c>
      <c r="P3656" t="s">
        <v>30</v>
      </c>
      <c r="Q3656" t="s">
        <v>213</v>
      </c>
      <c r="R3656">
        <v>70000</v>
      </c>
      <c r="S3656">
        <v>2014</v>
      </c>
      <c r="T3656">
        <v>5.6</v>
      </c>
      <c r="U3656">
        <v>1.4</v>
      </c>
      <c r="V3656">
        <v>-39916</v>
      </c>
      <c r="W3656" t="s">
        <v>38</v>
      </c>
    </row>
    <row r="3657" spans="1:23" x14ac:dyDescent="0.3">
      <c r="A3657" t="s">
        <v>4823</v>
      </c>
      <c r="B3657">
        <v>36</v>
      </c>
      <c r="C3657">
        <v>98</v>
      </c>
      <c r="D3657">
        <v>10246600</v>
      </c>
      <c r="E3657" t="s">
        <v>48</v>
      </c>
      <c r="F3657" t="s">
        <v>55</v>
      </c>
      <c r="G3657" t="s">
        <v>44</v>
      </c>
      <c r="L3657" t="s">
        <v>5449</v>
      </c>
      <c r="M3657">
        <v>6375</v>
      </c>
      <c r="N3657">
        <v>36</v>
      </c>
      <c r="O3657" t="s">
        <v>29</v>
      </c>
      <c r="P3657" t="s">
        <v>30</v>
      </c>
      <c r="Q3657" t="s">
        <v>213</v>
      </c>
      <c r="R3657">
        <v>25000</v>
      </c>
      <c r="S3657">
        <v>1995</v>
      </c>
      <c r="T3657">
        <v>6.6</v>
      </c>
      <c r="U3657">
        <v>1.6</v>
      </c>
      <c r="V3657">
        <v>10221600</v>
      </c>
      <c r="W3657" t="s">
        <v>21</v>
      </c>
    </row>
    <row r="3658" spans="1:23" x14ac:dyDescent="0.3">
      <c r="A3658" t="s">
        <v>5450</v>
      </c>
      <c r="B3658">
        <v>113</v>
      </c>
      <c r="C3658">
        <v>98</v>
      </c>
      <c r="D3658">
        <v>389804</v>
      </c>
      <c r="E3658" t="s">
        <v>48</v>
      </c>
      <c r="F3658" t="s">
        <v>55</v>
      </c>
      <c r="G3658" t="s">
        <v>44</v>
      </c>
      <c r="L3658" t="s">
        <v>5451</v>
      </c>
      <c r="M3658">
        <v>11816</v>
      </c>
      <c r="N3658">
        <v>35</v>
      </c>
      <c r="O3658" t="s">
        <v>29</v>
      </c>
      <c r="P3658" t="s">
        <v>30</v>
      </c>
      <c r="Q3658" t="s">
        <v>2708</v>
      </c>
      <c r="R3658">
        <v>65000</v>
      </c>
      <c r="S3658">
        <v>2010</v>
      </c>
      <c r="T3658">
        <v>6.3</v>
      </c>
      <c r="U3658">
        <v>1.6</v>
      </c>
      <c r="V3658">
        <v>324804</v>
      </c>
      <c r="W3658" t="s">
        <v>21</v>
      </c>
    </row>
    <row r="3659" spans="1:23" x14ac:dyDescent="0.3">
      <c r="A3659" t="s">
        <v>1476</v>
      </c>
      <c r="B3659">
        <v>75</v>
      </c>
      <c r="C3659">
        <v>90</v>
      </c>
      <c r="D3659">
        <v>241816</v>
      </c>
      <c r="E3659" t="s">
        <v>55</v>
      </c>
      <c r="L3659" t="s">
        <v>5452</v>
      </c>
      <c r="M3659">
        <v>6246</v>
      </c>
      <c r="N3659">
        <v>76</v>
      </c>
      <c r="O3659" t="s">
        <v>29</v>
      </c>
      <c r="P3659" t="s">
        <v>30</v>
      </c>
      <c r="Q3659" t="s">
        <v>3646</v>
      </c>
      <c r="R3659">
        <v>42000</v>
      </c>
      <c r="S3659">
        <v>2000</v>
      </c>
      <c r="T3659">
        <v>7.5</v>
      </c>
      <c r="U3659">
        <v>1.5</v>
      </c>
      <c r="V3659">
        <v>199816</v>
      </c>
      <c r="W3659" t="s">
        <v>21</v>
      </c>
    </row>
    <row r="3660" spans="1:23" x14ac:dyDescent="0.3">
      <c r="A3660" t="s">
        <v>5453</v>
      </c>
      <c r="B3660">
        <v>21</v>
      </c>
      <c r="C3660">
        <v>90</v>
      </c>
      <c r="D3660">
        <v>277233</v>
      </c>
      <c r="E3660" t="s">
        <v>48</v>
      </c>
      <c r="F3660" t="s">
        <v>44</v>
      </c>
      <c r="L3660" t="s">
        <v>5454</v>
      </c>
      <c r="M3660">
        <v>2631</v>
      </c>
      <c r="N3660">
        <v>26</v>
      </c>
      <c r="O3660" t="s">
        <v>29</v>
      </c>
      <c r="P3660" t="s">
        <v>30</v>
      </c>
      <c r="Q3660" t="s">
        <v>213</v>
      </c>
      <c r="R3660">
        <v>40000</v>
      </c>
      <c r="S3660">
        <v>1999</v>
      </c>
      <c r="T3660">
        <v>7.6</v>
      </c>
      <c r="U3660">
        <v>1.5</v>
      </c>
      <c r="V3660">
        <v>237233</v>
      </c>
      <c r="W3660" t="s">
        <v>21</v>
      </c>
    </row>
    <row r="3661" spans="1:23" x14ac:dyDescent="0.3">
      <c r="A3661" t="s">
        <v>5455</v>
      </c>
      <c r="B3661">
        <v>3</v>
      </c>
      <c r="C3661">
        <v>78</v>
      </c>
      <c r="D3661">
        <v>243768</v>
      </c>
      <c r="E3661" t="s">
        <v>53</v>
      </c>
      <c r="L3661" t="s">
        <v>5456</v>
      </c>
      <c r="M3661">
        <v>143</v>
      </c>
      <c r="N3661">
        <v>9</v>
      </c>
      <c r="O3661" t="s">
        <v>29</v>
      </c>
      <c r="P3661" t="s">
        <v>30</v>
      </c>
      <c r="Q3661" t="s">
        <v>213</v>
      </c>
      <c r="R3661">
        <v>30000</v>
      </c>
      <c r="S3661">
        <v>2007</v>
      </c>
      <c r="T3661">
        <v>4.0999999999999996</v>
      </c>
      <c r="U3661">
        <v>1.3</v>
      </c>
      <c r="V3661">
        <v>213768</v>
      </c>
      <c r="W3661" t="s">
        <v>21</v>
      </c>
    </row>
    <row r="3662" spans="1:23" x14ac:dyDescent="0.3">
      <c r="A3662" t="s">
        <v>1935</v>
      </c>
      <c r="B3662">
        <v>136</v>
      </c>
      <c r="C3662">
        <v>102</v>
      </c>
      <c r="D3662">
        <v>3151130</v>
      </c>
      <c r="E3662" t="s">
        <v>48</v>
      </c>
      <c r="L3662" t="s">
        <v>5457</v>
      </c>
      <c r="M3662">
        <v>181749</v>
      </c>
      <c r="N3662">
        <v>615</v>
      </c>
      <c r="O3662" t="s">
        <v>29</v>
      </c>
      <c r="P3662" t="s">
        <v>30</v>
      </c>
      <c r="Q3662" t="s">
        <v>213</v>
      </c>
      <c r="R3662">
        <v>230000</v>
      </c>
      <c r="S3662">
        <v>1994</v>
      </c>
      <c r="T3662">
        <v>7.8</v>
      </c>
      <c r="U3662">
        <v>1.7</v>
      </c>
      <c r="V3662">
        <v>2921130</v>
      </c>
      <c r="W3662" t="s">
        <v>21</v>
      </c>
    </row>
    <row r="3663" spans="1:23" x14ac:dyDescent="0.3">
      <c r="A3663" t="s">
        <v>2728</v>
      </c>
      <c r="B3663">
        <v>80</v>
      </c>
      <c r="C3663">
        <v>97</v>
      </c>
      <c r="D3663">
        <v>2856622</v>
      </c>
      <c r="E3663" t="s">
        <v>48</v>
      </c>
      <c r="F3663" t="s">
        <v>55</v>
      </c>
      <c r="L3663" t="s">
        <v>5458</v>
      </c>
      <c r="M3663">
        <v>11550</v>
      </c>
      <c r="N3663">
        <v>197</v>
      </c>
      <c r="O3663" t="s">
        <v>29</v>
      </c>
      <c r="P3663" t="s">
        <v>115</v>
      </c>
      <c r="Q3663" t="s">
        <v>213</v>
      </c>
      <c r="R3663">
        <v>25000</v>
      </c>
      <c r="S3663">
        <v>1997</v>
      </c>
      <c r="T3663">
        <v>7.3</v>
      </c>
      <c r="U3663">
        <v>1.6</v>
      </c>
      <c r="V3663">
        <v>2831622</v>
      </c>
      <c r="W3663" t="s">
        <v>21</v>
      </c>
    </row>
    <row r="3664" spans="1:23" x14ac:dyDescent="0.3">
      <c r="A3664" t="s">
        <v>2478</v>
      </c>
      <c r="B3664">
        <v>61</v>
      </c>
      <c r="C3664">
        <v>100</v>
      </c>
      <c r="D3664">
        <v>1227508</v>
      </c>
      <c r="E3664" t="s">
        <v>48</v>
      </c>
      <c r="F3664" t="s">
        <v>55</v>
      </c>
      <c r="L3664" t="s">
        <v>5459</v>
      </c>
      <c r="M3664">
        <v>15103</v>
      </c>
      <c r="N3664">
        <v>80</v>
      </c>
      <c r="O3664" t="s">
        <v>29</v>
      </c>
      <c r="P3664" t="s">
        <v>30</v>
      </c>
      <c r="Q3664" t="s">
        <v>213</v>
      </c>
      <c r="R3664">
        <v>23000</v>
      </c>
      <c r="S3664">
        <v>1991</v>
      </c>
      <c r="T3664">
        <v>7.1</v>
      </c>
      <c r="U3664">
        <v>1.7</v>
      </c>
      <c r="V3664">
        <v>1204508</v>
      </c>
      <c r="W3664" t="s">
        <v>21</v>
      </c>
    </row>
    <row r="3665" spans="1:23" x14ac:dyDescent="0.3">
      <c r="A3665" t="s">
        <v>3710</v>
      </c>
      <c r="B3665">
        <v>73</v>
      </c>
      <c r="C3665">
        <v>108</v>
      </c>
      <c r="D3665">
        <v>180483</v>
      </c>
      <c r="E3665" t="s">
        <v>48</v>
      </c>
      <c r="F3665" t="s">
        <v>56</v>
      </c>
      <c r="G3665" t="s">
        <v>57</v>
      </c>
      <c r="L3665" t="s">
        <v>5460</v>
      </c>
      <c r="M3665">
        <v>16792</v>
      </c>
      <c r="N3665">
        <v>183</v>
      </c>
      <c r="O3665" t="s">
        <v>29</v>
      </c>
      <c r="P3665" t="s">
        <v>30</v>
      </c>
      <c r="Q3665" t="s">
        <v>1824</v>
      </c>
      <c r="R3665">
        <v>10000</v>
      </c>
      <c r="S3665">
        <v>1972</v>
      </c>
      <c r="T3665">
        <v>6.1</v>
      </c>
      <c r="U3665">
        <v>1.8</v>
      </c>
      <c r="V3665">
        <v>170483</v>
      </c>
      <c r="W3665" t="s">
        <v>21</v>
      </c>
    </row>
    <row r="3666" spans="1:23" x14ac:dyDescent="0.3">
      <c r="A3666" t="s">
        <v>3722</v>
      </c>
      <c r="B3666">
        <v>81</v>
      </c>
      <c r="C3666">
        <v>110</v>
      </c>
      <c r="D3666">
        <v>136007</v>
      </c>
      <c r="E3666" t="s">
        <v>55</v>
      </c>
      <c r="F3666" t="s">
        <v>59</v>
      </c>
      <c r="G3666" t="s">
        <v>44</v>
      </c>
      <c r="L3666" t="s">
        <v>5461</v>
      </c>
      <c r="M3666">
        <v>3924</v>
      </c>
      <c r="N3666">
        <v>39</v>
      </c>
      <c r="O3666" t="s">
        <v>792</v>
      </c>
      <c r="P3666" t="s">
        <v>545</v>
      </c>
      <c r="Q3666" t="s">
        <v>213</v>
      </c>
      <c r="R3666">
        <v>4500</v>
      </c>
      <c r="S3666">
        <v>2004</v>
      </c>
      <c r="T3666">
        <v>6.9</v>
      </c>
      <c r="U3666">
        <v>1.8</v>
      </c>
      <c r="V3666">
        <v>131507</v>
      </c>
      <c r="W3666" t="s">
        <v>21</v>
      </c>
    </row>
    <row r="3667" spans="1:23" x14ac:dyDescent="0.3">
      <c r="A3667" t="s">
        <v>5462</v>
      </c>
      <c r="B3667">
        <v>64</v>
      </c>
      <c r="C3667">
        <v>90</v>
      </c>
      <c r="D3667">
        <v>673780</v>
      </c>
      <c r="E3667" t="s">
        <v>55</v>
      </c>
      <c r="L3667" t="s">
        <v>5463</v>
      </c>
      <c r="M3667">
        <v>4555</v>
      </c>
      <c r="N3667">
        <v>26</v>
      </c>
      <c r="O3667" t="s">
        <v>5273</v>
      </c>
      <c r="P3667" t="s">
        <v>3643</v>
      </c>
      <c r="Q3667" t="s">
        <v>2708</v>
      </c>
      <c r="R3667">
        <v>10000</v>
      </c>
      <c r="S3667">
        <v>2000</v>
      </c>
      <c r="T3667">
        <v>7.5</v>
      </c>
      <c r="U3667">
        <v>1.5</v>
      </c>
      <c r="V3667">
        <v>663780</v>
      </c>
      <c r="W3667" t="s">
        <v>21</v>
      </c>
    </row>
    <row r="3668" spans="1:23" x14ac:dyDescent="0.3">
      <c r="A3668" t="s">
        <v>5464</v>
      </c>
      <c r="B3668">
        <v>143</v>
      </c>
      <c r="C3668">
        <v>77</v>
      </c>
      <c r="D3668">
        <v>424760</v>
      </c>
      <c r="E3668" t="s">
        <v>55</v>
      </c>
      <c r="F3668" t="s">
        <v>27</v>
      </c>
      <c r="G3668" t="s">
        <v>35</v>
      </c>
      <c r="L3668" t="s">
        <v>5465</v>
      </c>
      <c r="M3668">
        <v>72639</v>
      </c>
      <c r="N3668">
        <v>371</v>
      </c>
      <c r="O3668" t="s">
        <v>29</v>
      </c>
      <c r="P3668" t="s">
        <v>30</v>
      </c>
      <c r="Q3668" t="s">
        <v>31</v>
      </c>
      <c r="R3668">
        <v>7000</v>
      </c>
      <c r="S3668">
        <v>2004</v>
      </c>
      <c r="T3668">
        <v>7</v>
      </c>
      <c r="U3668">
        <v>1.3</v>
      </c>
      <c r="V3668">
        <v>417760</v>
      </c>
      <c r="W3668" t="s">
        <v>21</v>
      </c>
    </row>
    <row r="3669" spans="1:23" x14ac:dyDescent="0.3">
      <c r="A3669" t="s">
        <v>1325</v>
      </c>
      <c r="B3669">
        <v>56</v>
      </c>
      <c r="C3669">
        <v>81</v>
      </c>
      <c r="D3669">
        <v>2040920</v>
      </c>
      <c r="E3669" t="s">
        <v>24</v>
      </c>
      <c r="F3669" t="s">
        <v>56</v>
      </c>
      <c r="G3669" t="s">
        <v>55</v>
      </c>
      <c r="H3669" t="s">
        <v>44</v>
      </c>
      <c r="I3669" t="s">
        <v>35</v>
      </c>
      <c r="L3669" t="s">
        <v>5466</v>
      </c>
      <c r="M3669">
        <v>52055</v>
      </c>
      <c r="N3669">
        <v>130</v>
      </c>
      <c r="O3669" t="s">
        <v>763</v>
      </c>
      <c r="P3669" t="s">
        <v>30</v>
      </c>
      <c r="Q3669" t="s">
        <v>213</v>
      </c>
      <c r="R3669">
        <v>7000</v>
      </c>
      <c r="S3669">
        <v>1992</v>
      </c>
      <c r="T3669">
        <v>6.9</v>
      </c>
      <c r="U3669">
        <v>1.4</v>
      </c>
      <c r="V3669">
        <v>2033920</v>
      </c>
      <c r="W3669" t="s">
        <v>21</v>
      </c>
    </row>
    <row r="3670" spans="1:23" x14ac:dyDescent="0.3">
      <c r="A3670" t="s">
        <v>5300</v>
      </c>
      <c r="B3670">
        <v>43</v>
      </c>
      <c r="C3670">
        <v>90</v>
      </c>
      <c r="D3670">
        <v>85222</v>
      </c>
      <c r="E3670" t="s">
        <v>790</v>
      </c>
      <c r="L3670" t="s">
        <v>5467</v>
      </c>
      <c r="M3670">
        <v>4285</v>
      </c>
      <c r="N3670">
        <v>84</v>
      </c>
      <c r="O3670" t="s">
        <v>29</v>
      </c>
      <c r="P3670" t="s">
        <v>30</v>
      </c>
      <c r="Q3670" t="s">
        <v>52</v>
      </c>
      <c r="R3670">
        <v>1100</v>
      </c>
      <c r="S3670">
        <v>2004</v>
      </c>
      <c r="T3670">
        <v>6.6</v>
      </c>
      <c r="U3670">
        <v>1.5</v>
      </c>
      <c r="V3670">
        <v>84122</v>
      </c>
      <c r="W3670" t="s">
        <v>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75A21-A0CB-4BE2-BAE8-7C166DA63F89}">
  <dimension ref="A1:O24"/>
  <sheetViews>
    <sheetView tabSelected="1" zoomScaleNormal="100" workbookViewId="0">
      <selection activeCell="A4" sqref="A4"/>
    </sheetView>
  </sheetViews>
  <sheetFormatPr defaultRowHeight="14.4" x14ac:dyDescent="0.3"/>
  <cols>
    <col min="1" max="1" width="13.21875" customWidth="1"/>
    <col min="2" max="2" width="14" customWidth="1"/>
    <col min="3" max="3" width="12" customWidth="1"/>
    <col min="4" max="4" width="9.44140625" customWidth="1"/>
    <col min="7" max="7" width="10.109375" customWidth="1"/>
    <col min="8" max="8" width="18.33203125" customWidth="1"/>
    <col min="9" max="9" width="16.6640625" customWidth="1"/>
    <col min="10" max="10" width="19.6640625" customWidth="1"/>
    <col min="14" max="14" width="16.5546875" customWidth="1"/>
  </cols>
  <sheetData>
    <row r="1" spans="1:15" x14ac:dyDescent="0.3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5468</v>
      </c>
      <c r="G1" t="s">
        <v>78</v>
      </c>
      <c r="H1" t="s">
        <v>79</v>
      </c>
      <c r="I1" t="s">
        <v>5469</v>
      </c>
      <c r="J1" t="s">
        <v>5491</v>
      </c>
    </row>
    <row r="2" spans="1:15" x14ac:dyDescent="0.3">
      <c r="A2" t="s">
        <v>54</v>
      </c>
      <c r="B2">
        <v>146</v>
      </c>
      <c r="C2">
        <v>2882719.9330000002</v>
      </c>
      <c r="D2">
        <v>7.2</v>
      </c>
      <c r="E2">
        <v>7.7</v>
      </c>
      <c r="F2">
        <v>3.4</v>
      </c>
      <c r="G2">
        <v>0.44125961699999999</v>
      </c>
      <c r="H2">
        <v>0.66427375200000005</v>
      </c>
      <c r="I2">
        <v>7.1527397260000001</v>
      </c>
      <c r="J2">
        <f>ROUND(Table14[[#This Row],[Average_IMDB]],1)</f>
        <v>7.2</v>
      </c>
    </row>
    <row r="3" spans="1:15" x14ac:dyDescent="0.3">
      <c r="A3" t="s">
        <v>58</v>
      </c>
      <c r="B3">
        <v>150</v>
      </c>
      <c r="C3">
        <v>-35045429.710000001</v>
      </c>
      <c r="D3">
        <v>7.1</v>
      </c>
      <c r="E3">
        <v>7.1</v>
      </c>
      <c r="F3">
        <v>4.3</v>
      </c>
      <c r="G3">
        <v>0.63547955599999995</v>
      </c>
      <c r="H3">
        <v>0.79716971599999997</v>
      </c>
      <c r="I3">
        <v>7.0593333329999997</v>
      </c>
      <c r="J3">
        <f>ROUND(Table14[[#This Row],[Average_IMDB]],1)</f>
        <v>7.1</v>
      </c>
    </row>
    <row r="4" spans="1:15" x14ac:dyDescent="0.3">
      <c r="A4" t="s">
        <v>55</v>
      </c>
      <c r="B4">
        <v>1856</v>
      </c>
      <c r="C4">
        <v>-429442.34830000001</v>
      </c>
      <c r="D4">
        <v>6.9</v>
      </c>
      <c r="E4">
        <v>6.7</v>
      </c>
      <c r="F4">
        <v>7.2</v>
      </c>
      <c r="G4">
        <v>0.79882077500000004</v>
      </c>
      <c r="H4">
        <v>0.893767741</v>
      </c>
      <c r="I4">
        <v>6.7923491379999996</v>
      </c>
      <c r="J4">
        <f>ROUND(Table14[[#This Row],[Average_IMDB]],1)</f>
        <v>6.8</v>
      </c>
    </row>
    <row r="5" spans="1:15" x14ac:dyDescent="0.3">
      <c r="A5" t="s">
        <v>47</v>
      </c>
      <c r="B5">
        <v>194</v>
      </c>
      <c r="C5">
        <v>-9121920.7190000005</v>
      </c>
      <c r="D5">
        <v>6.8</v>
      </c>
      <c r="E5">
        <v>7.3</v>
      </c>
      <c r="F5">
        <v>5.8</v>
      </c>
      <c r="G5">
        <v>0.98416861499999997</v>
      </c>
      <c r="H5">
        <v>0.99205272799999999</v>
      </c>
      <c r="I5">
        <v>6.7923491379999996</v>
      </c>
      <c r="J5">
        <f>ROUND(Table14[[#This Row],[Average_IMDB]],1)</f>
        <v>6.8</v>
      </c>
      <c r="O5" s="1" t="s">
        <v>5471</v>
      </c>
    </row>
    <row r="6" spans="1:15" x14ac:dyDescent="0.3">
      <c r="A6" t="s">
        <v>53</v>
      </c>
      <c r="B6">
        <v>58</v>
      </c>
      <c r="C6">
        <v>-657484.17590000003</v>
      </c>
      <c r="D6">
        <v>6.8</v>
      </c>
      <c r="E6">
        <v>6.8</v>
      </c>
      <c r="F6">
        <v>4.8</v>
      </c>
      <c r="G6">
        <v>0.97984542200000002</v>
      </c>
      <c r="H6">
        <v>0.98987141700000003</v>
      </c>
      <c r="I6">
        <v>6.7655172410000004</v>
      </c>
      <c r="J6">
        <f>ROUND(Table14[[#This Row],[Average_IMDB]],1)</f>
        <v>6.8</v>
      </c>
    </row>
    <row r="7" spans="1:15" x14ac:dyDescent="0.3">
      <c r="A7" t="s">
        <v>50</v>
      </c>
      <c r="B7">
        <v>95</v>
      </c>
      <c r="C7">
        <v>7096953.8360000001</v>
      </c>
      <c r="D7">
        <v>6.7</v>
      </c>
      <c r="E7">
        <v>7.1</v>
      </c>
      <c r="F7">
        <v>6.4</v>
      </c>
      <c r="G7">
        <v>1.207339612</v>
      </c>
      <c r="H7">
        <v>1.0987900669999999</v>
      </c>
      <c r="I7">
        <v>6.5884210530000002</v>
      </c>
      <c r="J7">
        <f>ROUND(Table14[[#This Row],[Average_IMDB]],1)</f>
        <v>6.6</v>
      </c>
    </row>
    <row r="8" spans="1:15" x14ac:dyDescent="0.3">
      <c r="A8" t="s">
        <v>61</v>
      </c>
      <c r="B8">
        <v>143</v>
      </c>
      <c r="C8">
        <v>4180424.3769999999</v>
      </c>
      <c r="D8">
        <v>6.8</v>
      </c>
      <c r="E8">
        <v>7.2</v>
      </c>
      <c r="F8">
        <v>6.3</v>
      </c>
      <c r="G8">
        <v>1.092760526</v>
      </c>
      <c r="H8">
        <v>1.0453518669999999</v>
      </c>
      <c r="I8">
        <v>6.5867132870000002</v>
      </c>
      <c r="J8">
        <f>ROUND(Table14[[#This Row],[Average_IMDB]],1)</f>
        <v>6.6</v>
      </c>
    </row>
    <row r="9" spans="1:15" x14ac:dyDescent="0.3">
      <c r="A9" t="s">
        <v>56</v>
      </c>
      <c r="B9">
        <v>695</v>
      </c>
      <c r="C9">
        <v>2602973.4840000002</v>
      </c>
      <c r="D9">
        <v>6.6</v>
      </c>
      <c r="E9">
        <v>6.6</v>
      </c>
      <c r="F9">
        <v>6.9</v>
      </c>
      <c r="G9">
        <v>0.97280182199999998</v>
      </c>
      <c r="H9">
        <v>0.98630716399999996</v>
      </c>
      <c r="I9">
        <v>6.5446043170000001</v>
      </c>
      <c r="J9">
        <f>ROUND(Table14[[#This Row],[Average_IMDB]],1)</f>
        <v>6.5</v>
      </c>
    </row>
    <row r="10" spans="1:15" x14ac:dyDescent="0.3">
      <c r="A10" t="s">
        <v>60</v>
      </c>
      <c r="B10">
        <v>372</v>
      </c>
      <c r="C10">
        <v>879135.37659999996</v>
      </c>
      <c r="D10">
        <v>6.5</v>
      </c>
      <c r="E10">
        <v>6.6</v>
      </c>
      <c r="F10">
        <v>5.5</v>
      </c>
      <c r="G10">
        <v>1.008594274</v>
      </c>
      <c r="H10">
        <v>1.0042879440000001</v>
      </c>
      <c r="I10">
        <v>6.4739247310000003</v>
      </c>
      <c r="J10">
        <f>ROUND(Table14[[#This Row],[Average_IMDB]],1)</f>
        <v>6.5</v>
      </c>
    </row>
    <row r="11" spans="1:15" x14ac:dyDescent="0.3">
      <c r="A11" t="s">
        <v>44</v>
      </c>
      <c r="B11">
        <v>839</v>
      </c>
      <c r="C11">
        <v>5194846.2860000003</v>
      </c>
      <c r="D11">
        <v>6.5</v>
      </c>
      <c r="E11">
        <v>6.5</v>
      </c>
      <c r="F11">
        <v>6.4</v>
      </c>
      <c r="G11">
        <v>0.91899198900000001</v>
      </c>
      <c r="H11">
        <v>0.95864069900000004</v>
      </c>
      <c r="I11">
        <v>6.4309892729999998</v>
      </c>
      <c r="J11">
        <f>ROUND(Table14[[#This Row],[Average_IMDB]],1)</f>
        <v>6.4</v>
      </c>
    </row>
    <row r="12" spans="1:15" x14ac:dyDescent="0.3">
      <c r="A12" t="s">
        <v>35</v>
      </c>
      <c r="B12">
        <v>1074</v>
      </c>
      <c r="C12">
        <v>9344293.3839999996</v>
      </c>
      <c r="D12">
        <v>6.4</v>
      </c>
      <c r="E12">
        <v>6.5</v>
      </c>
      <c r="F12">
        <v>6.3</v>
      </c>
      <c r="G12">
        <v>0.94118467100000003</v>
      </c>
      <c r="H12">
        <v>0.97014672700000004</v>
      </c>
      <c r="I12">
        <v>6.3730912479999997</v>
      </c>
      <c r="J12">
        <f>ROUND(Table14[[#This Row],[Average_IMDB]],1)</f>
        <v>6.4</v>
      </c>
    </row>
    <row r="13" spans="1:15" x14ac:dyDescent="0.3">
      <c r="A13" t="s">
        <v>59</v>
      </c>
      <c r="B13">
        <v>245</v>
      </c>
      <c r="C13">
        <v>5103798.6789999995</v>
      </c>
      <c r="D13">
        <v>6.5</v>
      </c>
      <c r="E13">
        <v>6.5</v>
      </c>
      <c r="F13">
        <v>6.9</v>
      </c>
      <c r="G13">
        <v>1.500466222</v>
      </c>
      <c r="H13">
        <v>1.2249351909999999</v>
      </c>
      <c r="I13">
        <v>6.3326666669999998</v>
      </c>
      <c r="J13">
        <f>ROUND(Table14[[#This Row],[Average_IMDB]],1)</f>
        <v>6.3</v>
      </c>
    </row>
    <row r="14" spans="1:15" x14ac:dyDescent="0.3">
      <c r="A14" t="s">
        <v>27</v>
      </c>
      <c r="B14">
        <v>478</v>
      </c>
      <c r="C14">
        <v>6898336.7029999997</v>
      </c>
      <c r="D14">
        <v>6.4</v>
      </c>
      <c r="E14">
        <v>7</v>
      </c>
      <c r="F14">
        <v>6.9</v>
      </c>
      <c r="G14">
        <v>1.3663719560000001</v>
      </c>
      <c r="H14">
        <v>1.1689191400000001</v>
      </c>
      <c r="I14">
        <v>6.3290794979999996</v>
      </c>
      <c r="J14">
        <f>ROUND(Table14[[#This Row],[Average_IMDB]],1)</f>
        <v>6.3</v>
      </c>
    </row>
    <row r="15" spans="1:15" x14ac:dyDescent="0.3">
      <c r="A15" t="s">
        <v>24</v>
      </c>
      <c r="B15">
        <v>925</v>
      </c>
      <c r="C15">
        <v>6.2833513510000003</v>
      </c>
      <c r="D15">
        <v>6.3</v>
      </c>
      <c r="E15">
        <v>6.6</v>
      </c>
      <c r="F15">
        <v>6.9</v>
      </c>
      <c r="G15">
        <v>1.0803930930000001</v>
      </c>
      <c r="H15">
        <v>1.0394195939999999</v>
      </c>
      <c r="I15">
        <v>6.2833513510000003</v>
      </c>
      <c r="J15">
        <f>ROUND(Table14[[#This Row],[Average_IMDB]],1)</f>
        <v>6.3</v>
      </c>
    </row>
    <row r="16" spans="1:15" x14ac:dyDescent="0.3">
      <c r="A16" t="s">
        <v>26</v>
      </c>
      <c r="B16">
        <v>487</v>
      </c>
      <c r="C16">
        <v>8066169.3729999997</v>
      </c>
      <c r="D16">
        <v>6.4</v>
      </c>
      <c r="E16">
        <v>6.7</v>
      </c>
      <c r="F16">
        <v>6.7</v>
      </c>
      <c r="G16">
        <v>1.2956067609999999</v>
      </c>
      <c r="H16">
        <v>1.1382472320000001</v>
      </c>
      <c r="I16">
        <v>6.2778234089999998</v>
      </c>
      <c r="J16">
        <f>ROUND(Table14[[#This Row],[Average_IMDB]],1)</f>
        <v>6.3</v>
      </c>
    </row>
    <row r="17" spans="1:10" x14ac:dyDescent="0.3">
      <c r="A17" t="s">
        <v>49</v>
      </c>
      <c r="B17">
        <v>432</v>
      </c>
      <c r="C17">
        <v>10517067.109999999</v>
      </c>
      <c r="D17">
        <v>6.3</v>
      </c>
      <c r="E17">
        <v>6.1</v>
      </c>
      <c r="F17">
        <v>6.7</v>
      </c>
      <c r="G17">
        <v>1.3700872340000001</v>
      </c>
      <c r="H17">
        <v>1.170507255</v>
      </c>
      <c r="I17">
        <v>6.2023148150000003</v>
      </c>
      <c r="J17">
        <f>ROUND(Table14[[#This Row],[Average_IMDB]],1)</f>
        <v>6.2</v>
      </c>
    </row>
    <row r="18" spans="1:10" x14ac:dyDescent="0.3">
      <c r="A18" t="s">
        <v>48</v>
      </c>
      <c r="B18">
        <v>1443</v>
      </c>
      <c r="C18">
        <v>3168356.4440000001</v>
      </c>
      <c r="D18">
        <v>6.3</v>
      </c>
      <c r="E18">
        <v>6.3</v>
      </c>
      <c r="F18">
        <v>6.9</v>
      </c>
      <c r="G18">
        <v>1.0720233269999999</v>
      </c>
      <c r="H18">
        <v>1.035385593</v>
      </c>
      <c r="I18">
        <v>6.1851004850000004</v>
      </c>
      <c r="J18">
        <f>ROUND(Table14[[#This Row],[Average_IMDB]],1)</f>
        <v>6.2</v>
      </c>
    </row>
    <row r="19" spans="1:10" x14ac:dyDescent="0.3">
      <c r="A19" t="s">
        <v>57</v>
      </c>
      <c r="B19">
        <v>373</v>
      </c>
      <c r="C19">
        <v>905063.25320000004</v>
      </c>
      <c r="D19">
        <v>5.9</v>
      </c>
      <c r="E19">
        <v>5.9</v>
      </c>
      <c r="F19">
        <v>6.3</v>
      </c>
      <c r="G19">
        <v>0.97857039199999996</v>
      </c>
      <c r="H19">
        <v>0.98922716899999996</v>
      </c>
      <c r="I19">
        <v>5.8970509379999996</v>
      </c>
      <c r="J19">
        <f>ROUND(Table14[[#This Row],[Average_IMDB]],1)</f>
        <v>5.9</v>
      </c>
    </row>
    <row r="20" spans="1:10" x14ac:dyDescent="0.3">
      <c r="A20" t="s">
        <v>25</v>
      </c>
      <c r="B20">
        <v>752</v>
      </c>
      <c r="C20">
        <v>4.1601063829999996</v>
      </c>
      <c r="D20">
        <v>6.6</v>
      </c>
      <c r="E20">
        <v>6.6</v>
      </c>
      <c r="F20">
        <v>6.6</v>
      </c>
      <c r="G20">
        <v>1.256647504</v>
      </c>
      <c r="H20">
        <v>1.121002901</v>
      </c>
      <c r="I20">
        <v>4.1601063829999996</v>
      </c>
      <c r="J20">
        <f>ROUND(Table14[[#This Row],[Average_IMDB]],1)</f>
        <v>4.2</v>
      </c>
    </row>
    <row r="21" spans="1:10" x14ac:dyDescent="0.3">
      <c r="A21" s="3" t="s">
        <v>5483</v>
      </c>
      <c r="B21" s="4">
        <f>SUM(B2:B20)</f>
        <v>10757</v>
      </c>
      <c r="C21" s="4"/>
      <c r="D21" s="4"/>
      <c r="E21" s="4"/>
      <c r="F21" s="4"/>
      <c r="G21" s="4"/>
      <c r="H21" s="4"/>
      <c r="I21" s="5"/>
      <c r="J21" s="5"/>
    </row>
    <row r="23" spans="1:10" x14ac:dyDescent="0.3">
      <c r="C23" t="s">
        <v>5477</v>
      </c>
      <c r="D23" t="s">
        <v>5478</v>
      </c>
      <c r="E23" t="s">
        <v>5479</v>
      </c>
      <c r="F23" t="s">
        <v>5480</v>
      </c>
      <c r="G23" t="s">
        <v>5481</v>
      </c>
      <c r="H23" t="s">
        <v>5482</v>
      </c>
    </row>
    <row r="24" spans="1:10" x14ac:dyDescent="0.3">
      <c r="C24">
        <f>AVERAGE(B2:B20)</f>
        <v>566.15789473684208</v>
      </c>
      <c r="D24">
        <f>MEDIAN(B2:B20)</f>
        <v>432</v>
      </c>
      <c r="E24">
        <f>MAX(B2:B20)</f>
        <v>1856</v>
      </c>
      <c r="F24">
        <f>MIN(B2:B20)</f>
        <v>58</v>
      </c>
      <c r="G24">
        <f>_xlfn.VAR.P(B2:B20)</f>
        <v>226446.34349030472</v>
      </c>
      <c r="H24">
        <f>_xlfn.STDEV.P(B2:B20)</f>
        <v>475.86378669773217</v>
      </c>
    </row>
  </sheetData>
  <sortState xmlns:xlrd2="http://schemas.microsoft.com/office/spreadsheetml/2017/richdata2" ref="F30:F31">
    <sortCondition ref="F31"/>
  </sortState>
  <phoneticPr fontId="18" type="noConversion"/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C7561-A495-4822-B47E-09B9366D35D0}">
  <dimension ref="A1:L3670"/>
  <sheetViews>
    <sheetView topLeftCell="A13" zoomScale="95" zoomScaleNormal="95" workbookViewId="0">
      <selection activeCell="H29" sqref="H29"/>
    </sheetView>
  </sheetViews>
  <sheetFormatPr defaultRowHeight="14.4" x14ac:dyDescent="0.3"/>
  <cols>
    <col min="1" max="1" width="11.6640625" customWidth="1"/>
    <col min="2" max="2" width="16.88671875" customWidth="1"/>
    <col min="3" max="3" width="15" customWidth="1"/>
    <col min="4" max="4" width="11.77734375" customWidth="1"/>
    <col min="5" max="5" width="14.5546875" customWidth="1"/>
    <col min="10" max="10" width="20.6640625" customWidth="1"/>
    <col min="11" max="11" width="11.6640625" customWidth="1"/>
    <col min="12" max="12" width="14.5546875" customWidth="1"/>
    <col min="13" max="13" width="10.109375" customWidth="1"/>
    <col min="14" max="14" width="12.5546875" customWidth="1"/>
  </cols>
  <sheetData>
    <row r="1" spans="1:12" x14ac:dyDescent="0.3">
      <c r="A1" t="s">
        <v>2</v>
      </c>
      <c r="B1" t="s">
        <v>19</v>
      </c>
      <c r="C1" t="s">
        <v>20</v>
      </c>
      <c r="D1" t="s">
        <v>21</v>
      </c>
      <c r="E1" t="s">
        <v>22</v>
      </c>
    </row>
    <row r="2" spans="1:12" x14ac:dyDescent="0.3">
      <c r="A2">
        <v>178</v>
      </c>
      <c r="B2">
        <v>7.9</v>
      </c>
      <c r="C2">
        <v>3</v>
      </c>
      <c r="D2">
        <v>523505847</v>
      </c>
      <c r="E2" t="s">
        <v>21</v>
      </c>
    </row>
    <row r="3" spans="1:12" x14ac:dyDescent="0.3">
      <c r="A3">
        <v>169</v>
      </c>
      <c r="B3">
        <v>7.1</v>
      </c>
      <c r="C3">
        <v>2.8</v>
      </c>
      <c r="D3">
        <v>9404152</v>
      </c>
      <c r="E3" t="s">
        <v>21</v>
      </c>
    </row>
    <row r="4" spans="1:12" x14ac:dyDescent="0.3">
      <c r="A4">
        <v>148</v>
      </c>
      <c r="B4">
        <v>6.8</v>
      </c>
      <c r="C4">
        <v>2.5</v>
      </c>
      <c r="D4">
        <v>-44925825</v>
      </c>
      <c r="E4" t="s">
        <v>38</v>
      </c>
    </row>
    <row r="5" spans="1:12" x14ac:dyDescent="0.3">
      <c r="A5">
        <v>164</v>
      </c>
      <c r="B5">
        <v>8.5</v>
      </c>
      <c r="C5">
        <v>2.7</v>
      </c>
      <c r="D5">
        <v>198130642</v>
      </c>
      <c r="E5" t="s">
        <v>21</v>
      </c>
    </row>
    <row r="6" spans="1:12" x14ac:dyDescent="0.3">
      <c r="A6">
        <v>132</v>
      </c>
      <c r="B6">
        <v>6.6</v>
      </c>
      <c r="C6">
        <v>2.2000000000000002</v>
      </c>
      <c r="D6">
        <v>-190641321</v>
      </c>
      <c r="E6" t="s">
        <v>38</v>
      </c>
      <c r="J6" t="s">
        <v>5472</v>
      </c>
      <c r="K6" t="s">
        <v>5473</v>
      </c>
      <c r="L6" t="s">
        <v>5474</v>
      </c>
    </row>
    <row r="7" spans="1:12" x14ac:dyDescent="0.3">
      <c r="A7">
        <v>156</v>
      </c>
      <c r="B7">
        <v>6.2</v>
      </c>
      <c r="C7">
        <v>2.6</v>
      </c>
      <c r="D7">
        <v>78530303</v>
      </c>
      <c r="E7" t="s">
        <v>21</v>
      </c>
      <c r="J7">
        <f>AVERAGE(A:A)</f>
        <v>110.13109839193241</v>
      </c>
      <c r="K7">
        <f>MEDIAN(A:A)</f>
        <v>106</v>
      </c>
      <c r="L7">
        <f>STDEV(A:A)</f>
        <v>22.683878119040568</v>
      </c>
    </row>
    <row r="8" spans="1:12" x14ac:dyDescent="0.3">
      <c r="A8">
        <v>100</v>
      </c>
      <c r="B8">
        <v>7.8</v>
      </c>
      <c r="C8">
        <v>1.7</v>
      </c>
      <c r="D8">
        <v>-59192738</v>
      </c>
      <c r="E8" t="s">
        <v>38</v>
      </c>
    </row>
    <row r="9" spans="1:12" x14ac:dyDescent="0.3">
      <c r="A9">
        <v>141</v>
      </c>
      <c r="B9">
        <v>7.5</v>
      </c>
      <c r="C9">
        <v>2.4</v>
      </c>
      <c r="D9">
        <v>208991599</v>
      </c>
      <c r="E9" t="s">
        <v>21</v>
      </c>
    </row>
    <row r="10" spans="1:12" x14ac:dyDescent="0.3">
      <c r="A10">
        <v>153</v>
      </c>
      <c r="B10">
        <v>7.5</v>
      </c>
      <c r="C10">
        <v>2.6</v>
      </c>
      <c r="D10">
        <v>51956980</v>
      </c>
      <c r="E10" t="s">
        <v>21</v>
      </c>
    </row>
    <row r="11" spans="1:12" x14ac:dyDescent="0.3">
      <c r="A11">
        <v>183</v>
      </c>
      <c r="B11">
        <v>6.9</v>
      </c>
      <c r="C11">
        <v>3</v>
      </c>
      <c r="D11">
        <v>80249062</v>
      </c>
      <c r="E11" t="s">
        <v>21</v>
      </c>
    </row>
    <row r="12" spans="1:12" x14ac:dyDescent="0.3">
      <c r="A12">
        <v>169</v>
      </c>
      <c r="B12">
        <v>6.1</v>
      </c>
      <c r="C12">
        <v>2.8</v>
      </c>
      <c r="D12">
        <v>-8930592</v>
      </c>
      <c r="E12" t="s">
        <v>38</v>
      </c>
    </row>
    <row r="13" spans="1:12" x14ac:dyDescent="0.3">
      <c r="A13">
        <v>106</v>
      </c>
      <c r="B13">
        <v>6.7</v>
      </c>
      <c r="C13">
        <v>1.8</v>
      </c>
      <c r="D13">
        <v>-31631573</v>
      </c>
      <c r="E13" t="s">
        <v>38</v>
      </c>
    </row>
    <row r="14" spans="1:12" x14ac:dyDescent="0.3">
      <c r="A14">
        <v>151</v>
      </c>
      <c r="B14">
        <v>7.3</v>
      </c>
      <c r="C14">
        <v>2.5</v>
      </c>
      <c r="D14">
        <v>198032628</v>
      </c>
      <c r="E14" t="s">
        <v>21</v>
      </c>
    </row>
    <row r="15" spans="1:12" x14ac:dyDescent="0.3">
      <c r="A15">
        <v>150</v>
      </c>
      <c r="B15">
        <v>6.5</v>
      </c>
      <c r="C15">
        <v>2.5</v>
      </c>
      <c r="D15">
        <v>-125710090</v>
      </c>
      <c r="E15" t="s">
        <v>38</v>
      </c>
    </row>
    <row r="16" spans="1:12" x14ac:dyDescent="0.3">
      <c r="A16">
        <v>143</v>
      </c>
      <c r="B16">
        <v>7.2</v>
      </c>
      <c r="C16">
        <v>2.4</v>
      </c>
      <c r="D16">
        <v>66021565</v>
      </c>
      <c r="E16" t="s">
        <v>21</v>
      </c>
    </row>
    <row r="17" spans="1:5" x14ac:dyDescent="0.3">
      <c r="A17">
        <v>150</v>
      </c>
      <c r="B17">
        <v>6.6</v>
      </c>
      <c r="C17">
        <v>2.5</v>
      </c>
      <c r="D17">
        <v>-83385977</v>
      </c>
      <c r="E17" t="s">
        <v>38</v>
      </c>
    </row>
    <row r="18" spans="1:5" x14ac:dyDescent="0.3">
      <c r="A18">
        <v>173</v>
      </c>
      <c r="B18">
        <v>8.1</v>
      </c>
      <c r="C18">
        <v>2.9</v>
      </c>
      <c r="D18">
        <v>403279547</v>
      </c>
      <c r="E18" t="s">
        <v>21</v>
      </c>
    </row>
    <row r="19" spans="1:5" x14ac:dyDescent="0.3">
      <c r="A19">
        <v>136</v>
      </c>
      <c r="B19">
        <v>6.7</v>
      </c>
      <c r="C19">
        <v>2.2999999999999998</v>
      </c>
      <c r="D19">
        <v>-8936125</v>
      </c>
      <c r="E19" t="s">
        <v>38</v>
      </c>
    </row>
    <row r="20" spans="1:5" x14ac:dyDescent="0.3">
      <c r="A20">
        <v>106</v>
      </c>
      <c r="B20">
        <v>6.8</v>
      </c>
      <c r="C20">
        <v>1.8</v>
      </c>
      <c r="D20">
        <v>-45979146</v>
      </c>
      <c r="E20" t="s">
        <v>38</v>
      </c>
    </row>
    <row r="21" spans="1:5" x14ac:dyDescent="0.3">
      <c r="A21">
        <v>164</v>
      </c>
      <c r="B21">
        <v>7.5</v>
      </c>
      <c r="C21">
        <v>2.7</v>
      </c>
      <c r="D21">
        <v>5108370</v>
      </c>
      <c r="E21" t="s">
        <v>21</v>
      </c>
    </row>
    <row r="22" spans="1:5" x14ac:dyDescent="0.3">
      <c r="A22">
        <v>153</v>
      </c>
      <c r="B22">
        <v>7</v>
      </c>
      <c r="C22">
        <v>2.6</v>
      </c>
      <c r="D22">
        <v>32030663</v>
      </c>
      <c r="E22" t="s">
        <v>21</v>
      </c>
    </row>
    <row r="23" spans="1:5" x14ac:dyDescent="0.3">
      <c r="A23">
        <v>156</v>
      </c>
      <c r="B23">
        <v>6.7</v>
      </c>
      <c r="C23">
        <v>2.6</v>
      </c>
      <c r="D23">
        <v>-94780265</v>
      </c>
      <c r="E23" t="s">
        <v>38</v>
      </c>
    </row>
    <row r="24" spans="1:5" x14ac:dyDescent="0.3">
      <c r="A24">
        <v>186</v>
      </c>
      <c r="B24">
        <v>7.9</v>
      </c>
      <c r="C24">
        <v>3.1</v>
      </c>
      <c r="D24">
        <v>33355354</v>
      </c>
      <c r="E24" t="s">
        <v>21</v>
      </c>
    </row>
    <row r="25" spans="1:5" x14ac:dyDescent="0.3">
      <c r="A25">
        <v>113</v>
      </c>
      <c r="B25">
        <v>6.1</v>
      </c>
      <c r="C25">
        <v>1.9</v>
      </c>
      <c r="D25">
        <v>-109916481</v>
      </c>
      <c r="E25" t="s">
        <v>38</v>
      </c>
    </row>
    <row r="26" spans="1:5" x14ac:dyDescent="0.3">
      <c r="A26">
        <v>201</v>
      </c>
      <c r="B26">
        <v>7.2</v>
      </c>
      <c r="C26">
        <v>3.4</v>
      </c>
      <c r="D26">
        <v>11051260</v>
      </c>
      <c r="E26" t="s">
        <v>21</v>
      </c>
    </row>
    <row r="27" spans="1:5" x14ac:dyDescent="0.3">
      <c r="A27">
        <v>194</v>
      </c>
      <c r="B27">
        <v>7.7</v>
      </c>
      <c r="C27">
        <v>3.2</v>
      </c>
      <c r="D27">
        <v>458672302</v>
      </c>
      <c r="E27" t="s">
        <v>21</v>
      </c>
    </row>
    <row r="28" spans="1:5" x14ac:dyDescent="0.3">
      <c r="A28">
        <v>147</v>
      </c>
      <c r="B28">
        <v>8.1999999999999993</v>
      </c>
      <c r="C28">
        <v>2.4</v>
      </c>
      <c r="D28">
        <v>157197282</v>
      </c>
      <c r="E28" t="s">
        <v>21</v>
      </c>
    </row>
    <row r="29" spans="1:5" x14ac:dyDescent="0.3">
      <c r="A29">
        <v>131</v>
      </c>
      <c r="B29">
        <v>5.9</v>
      </c>
      <c r="C29">
        <v>2.2000000000000002</v>
      </c>
      <c r="D29">
        <v>-143826840</v>
      </c>
      <c r="E29" t="s">
        <v>38</v>
      </c>
    </row>
    <row r="30" spans="1:5" x14ac:dyDescent="0.3">
      <c r="A30">
        <v>124</v>
      </c>
      <c r="B30">
        <v>7</v>
      </c>
      <c r="C30">
        <v>2.1</v>
      </c>
      <c r="D30">
        <v>502177271</v>
      </c>
      <c r="E30" t="s">
        <v>21</v>
      </c>
    </row>
    <row r="31" spans="1:5" x14ac:dyDescent="0.3">
      <c r="A31">
        <v>143</v>
      </c>
      <c r="B31">
        <v>7.8</v>
      </c>
      <c r="C31">
        <v>2.4</v>
      </c>
      <c r="D31">
        <v>104360277</v>
      </c>
      <c r="E31" t="s">
        <v>21</v>
      </c>
    </row>
    <row r="32" spans="1:5" x14ac:dyDescent="0.3">
      <c r="A32">
        <v>135</v>
      </c>
      <c r="B32">
        <v>7.3</v>
      </c>
      <c r="C32">
        <v>2.2000000000000002</v>
      </c>
      <c r="D32">
        <v>173377893</v>
      </c>
      <c r="E32" t="s">
        <v>21</v>
      </c>
    </row>
    <row r="33" spans="1:5" x14ac:dyDescent="0.3">
      <c r="A33">
        <v>195</v>
      </c>
      <c r="B33">
        <v>7.2</v>
      </c>
      <c r="C33">
        <v>3.2</v>
      </c>
      <c r="D33">
        <v>208992272</v>
      </c>
      <c r="E33" t="s">
        <v>21</v>
      </c>
    </row>
    <row r="34" spans="1:5" x14ac:dyDescent="0.3">
      <c r="A34">
        <v>108</v>
      </c>
      <c r="B34">
        <v>6.5</v>
      </c>
      <c r="C34">
        <v>1.8</v>
      </c>
      <c r="D34">
        <v>134185206</v>
      </c>
      <c r="E34" t="s">
        <v>21</v>
      </c>
    </row>
    <row r="35" spans="1:5" x14ac:dyDescent="0.3">
      <c r="A35">
        <v>104</v>
      </c>
      <c r="B35">
        <v>6.8</v>
      </c>
      <c r="C35">
        <v>1.7</v>
      </c>
      <c r="D35">
        <v>24360014</v>
      </c>
      <c r="E35" t="s">
        <v>21</v>
      </c>
    </row>
    <row r="36" spans="1:5" x14ac:dyDescent="0.3">
      <c r="A36">
        <v>104</v>
      </c>
      <c r="B36">
        <v>7.3</v>
      </c>
      <c r="C36">
        <v>1.7</v>
      </c>
      <c r="D36">
        <v>68488329</v>
      </c>
      <c r="E36" t="s">
        <v>21</v>
      </c>
    </row>
    <row r="37" spans="1:5" x14ac:dyDescent="0.3">
      <c r="A37">
        <v>150</v>
      </c>
      <c r="B37">
        <v>6</v>
      </c>
      <c r="C37">
        <v>2.5</v>
      </c>
      <c r="D37">
        <v>202076689</v>
      </c>
      <c r="E37" t="s">
        <v>21</v>
      </c>
    </row>
    <row r="38" spans="1:5" x14ac:dyDescent="0.3">
      <c r="A38">
        <v>165</v>
      </c>
      <c r="B38">
        <v>5.7</v>
      </c>
      <c r="C38">
        <v>2.8</v>
      </c>
      <c r="D38">
        <v>35428137</v>
      </c>
      <c r="E38" t="s">
        <v>21</v>
      </c>
    </row>
    <row r="39" spans="1:5" x14ac:dyDescent="0.3">
      <c r="A39">
        <v>130</v>
      </c>
      <c r="B39">
        <v>6.4</v>
      </c>
      <c r="C39">
        <v>2.2000000000000002</v>
      </c>
      <c r="D39">
        <v>19903076</v>
      </c>
      <c r="E39" t="s">
        <v>21</v>
      </c>
    </row>
    <row r="40" spans="1:5" x14ac:dyDescent="0.3">
      <c r="A40">
        <v>142</v>
      </c>
      <c r="B40">
        <v>6.7</v>
      </c>
      <c r="C40">
        <v>2.4</v>
      </c>
      <c r="D40">
        <v>2853933</v>
      </c>
      <c r="E40" t="s">
        <v>21</v>
      </c>
    </row>
    <row r="41" spans="1:5" x14ac:dyDescent="0.3">
      <c r="A41">
        <v>125</v>
      </c>
      <c r="B41">
        <v>6.8</v>
      </c>
      <c r="C41">
        <v>2.1</v>
      </c>
      <c r="D41">
        <v>2051787</v>
      </c>
      <c r="E41" t="s">
        <v>21</v>
      </c>
    </row>
    <row r="42" spans="1:5" x14ac:dyDescent="0.3">
      <c r="A42">
        <v>106</v>
      </c>
      <c r="B42">
        <v>6.3</v>
      </c>
      <c r="C42">
        <v>1.8</v>
      </c>
      <c r="D42">
        <v>-8549125</v>
      </c>
      <c r="E42" t="s">
        <v>38</v>
      </c>
    </row>
    <row r="43" spans="1:5" x14ac:dyDescent="0.3">
      <c r="A43">
        <v>123</v>
      </c>
      <c r="B43">
        <v>5.6</v>
      </c>
      <c r="C43">
        <v>2</v>
      </c>
      <c r="D43">
        <v>-83406809</v>
      </c>
      <c r="E43" t="s">
        <v>38</v>
      </c>
    </row>
    <row r="44" spans="1:5" x14ac:dyDescent="0.3">
      <c r="A44">
        <v>103</v>
      </c>
      <c r="B44">
        <v>8.3000000000000007</v>
      </c>
      <c r="C44">
        <v>1.7</v>
      </c>
      <c r="D44">
        <v>214984497</v>
      </c>
      <c r="E44" t="s">
        <v>21</v>
      </c>
    </row>
    <row r="45" spans="1:5" x14ac:dyDescent="0.3">
      <c r="A45">
        <v>118</v>
      </c>
      <c r="B45">
        <v>6.6</v>
      </c>
      <c r="C45">
        <v>2</v>
      </c>
      <c r="D45">
        <v>-74679997</v>
      </c>
      <c r="E45" t="s">
        <v>38</v>
      </c>
    </row>
    <row r="46" spans="1:5" x14ac:dyDescent="0.3">
      <c r="A46">
        <v>140</v>
      </c>
      <c r="B46">
        <v>7.2</v>
      </c>
      <c r="C46">
        <v>2.2999999999999998</v>
      </c>
      <c r="D46">
        <v>160034110</v>
      </c>
      <c r="E46" t="s">
        <v>21</v>
      </c>
    </row>
    <row r="47" spans="1:5" x14ac:dyDescent="0.3">
      <c r="A47">
        <v>123</v>
      </c>
      <c r="B47">
        <v>7</v>
      </c>
      <c r="C47">
        <v>2</v>
      </c>
      <c r="D47">
        <v>12351611</v>
      </c>
      <c r="E47" t="s">
        <v>21</v>
      </c>
    </row>
    <row r="48" spans="1:5" x14ac:dyDescent="0.3">
      <c r="A48">
        <v>149</v>
      </c>
      <c r="B48">
        <v>8</v>
      </c>
      <c r="C48">
        <v>2.5</v>
      </c>
      <c r="D48">
        <v>33914986</v>
      </c>
      <c r="E48" t="s">
        <v>21</v>
      </c>
    </row>
    <row r="49" spans="1:5" x14ac:dyDescent="0.3">
      <c r="A49">
        <v>132</v>
      </c>
      <c r="B49">
        <v>7.8</v>
      </c>
      <c r="C49">
        <v>2.2000000000000002</v>
      </c>
      <c r="D49">
        <v>38756232</v>
      </c>
      <c r="E49" t="s">
        <v>21</v>
      </c>
    </row>
    <row r="50" spans="1:5" x14ac:dyDescent="0.3">
      <c r="A50">
        <v>114</v>
      </c>
      <c r="B50">
        <v>6.3</v>
      </c>
      <c r="C50">
        <v>1.9</v>
      </c>
      <c r="D50">
        <v>-129828140</v>
      </c>
      <c r="E50" t="s">
        <v>38</v>
      </c>
    </row>
    <row r="51" spans="1:5" x14ac:dyDescent="0.3">
      <c r="A51">
        <v>143</v>
      </c>
      <c r="B51">
        <v>7.3</v>
      </c>
      <c r="C51">
        <v>2.4</v>
      </c>
      <c r="D51">
        <v>39812796</v>
      </c>
      <c r="E51" t="s">
        <v>21</v>
      </c>
    </row>
    <row r="52" spans="1:5" x14ac:dyDescent="0.3">
      <c r="A52">
        <v>116</v>
      </c>
      <c r="B52">
        <v>6.6</v>
      </c>
      <c r="C52">
        <v>1.9</v>
      </c>
      <c r="D52">
        <v>-109244357</v>
      </c>
      <c r="E52" t="s">
        <v>38</v>
      </c>
    </row>
    <row r="53" spans="1:5" x14ac:dyDescent="0.3">
      <c r="A53">
        <v>131</v>
      </c>
      <c r="B53">
        <v>7</v>
      </c>
      <c r="C53">
        <v>2.2000000000000002</v>
      </c>
      <c r="D53">
        <v>-88214518</v>
      </c>
      <c r="E53" t="s">
        <v>38</v>
      </c>
    </row>
    <row r="54" spans="1:5" x14ac:dyDescent="0.3">
      <c r="A54">
        <v>154</v>
      </c>
      <c r="B54">
        <v>6.3</v>
      </c>
      <c r="C54">
        <v>2.6</v>
      </c>
      <c r="D54">
        <v>157358779</v>
      </c>
      <c r="E54" t="s">
        <v>21</v>
      </c>
    </row>
    <row r="55" spans="1:5" x14ac:dyDescent="0.3">
      <c r="A55">
        <v>122</v>
      </c>
      <c r="B55">
        <v>6.2</v>
      </c>
      <c r="C55">
        <v>2</v>
      </c>
      <c r="D55">
        <v>132011114</v>
      </c>
      <c r="E55" t="s">
        <v>21</v>
      </c>
    </row>
    <row r="56" spans="1:5" x14ac:dyDescent="0.3">
      <c r="A56">
        <v>93</v>
      </c>
      <c r="B56">
        <v>7.2</v>
      </c>
      <c r="C56">
        <v>1.6</v>
      </c>
      <c r="D56">
        <v>52282182</v>
      </c>
      <c r="E56" t="s">
        <v>21</v>
      </c>
    </row>
    <row r="57" spans="1:5" x14ac:dyDescent="0.3">
      <c r="A57">
        <v>122</v>
      </c>
      <c r="B57">
        <v>7.5</v>
      </c>
      <c r="C57">
        <v>2</v>
      </c>
      <c r="D57">
        <v>-54531374</v>
      </c>
      <c r="E57" t="s">
        <v>38</v>
      </c>
    </row>
    <row r="58" spans="1:5" x14ac:dyDescent="0.3">
      <c r="A58">
        <v>98</v>
      </c>
      <c r="B58">
        <v>8.4</v>
      </c>
      <c r="C58">
        <v>1.6</v>
      </c>
      <c r="D58">
        <v>43806889</v>
      </c>
      <c r="E58" t="s">
        <v>21</v>
      </c>
    </row>
    <row r="59" spans="1:5" x14ac:dyDescent="0.3">
      <c r="A59">
        <v>91</v>
      </c>
      <c r="B59">
        <v>6.2</v>
      </c>
      <c r="C59">
        <v>1.5</v>
      </c>
      <c r="D59">
        <v>80850</v>
      </c>
      <c r="E59" t="s">
        <v>21</v>
      </c>
    </row>
    <row r="60" spans="1:5" x14ac:dyDescent="0.3">
      <c r="A60">
        <v>158</v>
      </c>
      <c r="B60">
        <v>5.8</v>
      </c>
      <c r="C60">
        <v>2.6</v>
      </c>
      <c r="D60">
        <v>-33887833</v>
      </c>
      <c r="E60" t="s">
        <v>38</v>
      </c>
    </row>
    <row r="61" spans="1:5" x14ac:dyDescent="0.3">
      <c r="A61">
        <v>96</v>
      </c>
      <c r="B61">
        <v>6.8</v>
      </c>
      <c r="C61">
        <v>1.6</v>
      </c>
      <c r="D61">
        <v>-62149904</v>
      </c>
      <c r="E61" t="s">
        <v>38</v>
      </c>
    </row>
    <row r="62" spans="1:5" x14ac:dyDescent="0.3">
      <c r="A62">
        <v>127</v>
      </c>
      <c r="B62">
        <v>5.4</v>
      </c>
      <c r="C62">
        <v>2.1</v>
      </c>
      <c r="D62">
        <v>-128624673</v>
      </c>
      <c r="E62" t="s">
        <v>38</v>
      </c>
    </row>
    <row r="63" spans="1:5" x14ac:dyDescent="0.3">
      <c r="A63">
        <v>110</v>
      </c>
      <c r="B63">
        <v>6.6</v>
      </c>
      <c r="C63">
        <v>1.8</v>
      </c>
      <c r="D63">
        <v>-55948241</v>
      </c>
      <c r="E63" t="s">
        <v>38</v>
      </c>
    </row>
    <row r="64" spans="1:5" x14ac:dyDescent="0.3">
      <c r="A64">
        <v>150</v>
      </c>
      <c r="B64">
        <v>6.9</v>
      </c>
      <c r="C64">
        <v>2.5</v>
      </c>
      <c r="D64">
        <v>111709845</v>
      </c>
      <c r="E64" t="s">
        <v>21</v>
      </c>
    </row>
    <row r="65" spans="1:5" x14ac:dyDescent="0.3">
      <c r="A65">
        <v>144</v>
      </c>
      <c r="B65">
        <v>7.3</v>
      </c>
      <c r="C65">
        <v>2.4</v>
      </c>
      <c r="D65">
        <v>-23014913</v>
      </c>
      <c r="E65" t="s">
        <v>38</v>
      </c>
    </row>
    <row r="66" spans="1:5" x14ac:dyDescent="0.3">
      <c r="A66">
        <v>152</v>
      </c>
      <c r="B66">
        <v>9</v>
      </c>
      <c r="C66">
        <v>2.5</v>
      </c>
      <c r="D66">
        <v>348316061</v>
      </c>
      <c r="E66" t="s">
        <v>21</v>
      </c>
    </row>
    <row r="67" spans="1:5" x14ac:dyDescent="0.3">
      <c r="A67">
        <v>96</v>
      </c>
      <c r="B67">
        <v>8.3000000000000007</v>
      </c>
      <c r="C67">
        <v>1.6</v>
      </c>
      <c r="D67">
        <v>117979556</v>
      </c>
      <c r="E67" t="s">
        <v>21</v>
      </c>
    </row>
    <row r="68" spans="1:5" x14ac:dyDescent="0.3">
      <c r="A68">
        <v>94</v>
      </c>
      <c r="B68">
        <v>6.5</v>
      </c>
      <c r="C68">
        <v>1.6</v>
      </c>
      <c r="D68">
        <v>23332128</v>
      </c>
      <c r="E68" t="s">
        <v>21</v>
      </c>
    </row>
    <row r="69" spans="1:5" x14ac:dyDescent="0.3">
      <c r="A69">
        <v>126</v>
      </c>
      <c r="B69">
        <v>7.9</v>
      </c>
      <c r="C69">
        <v>2.1</v>
      </c>
      <c r="D69">
        <v>178298180</v>
      </c>
      <c r="E69" t="s">
        <v>21</v>
      </c>
    </row>
    <row r="70" spans="1:5" x14ac:dyDescent="0.3">
      <c r="A70">
        <v>126</v>
      </c>
      <c r="B70">
        <v>7.5</v>
      </c>
      <c r="C70">
        <v>2.1</v>
      </c>
      <c r="D70">
        <v>-96179906</v>
      </c>
      <c r="E70" t="s">
        <v>38</v>
      </c>
    </row>
    <row r="71" spans="1:5" x14ac:dyDescent="0.3">
      <c r="A71">
        <v>106</v>
      </c>
      <c r="B71">
        <v>4.8</v>
      </c>
      <c r="C71">
        <v>1.8</v>
      </c>
      <c r="D71">
        <v>-56254592</v>
      </c>
      <c r="E71" t="s">
        <v>38</v>
      </c>
    </row>
    <row r="72" spans="1:5" x14ac:dyDescent="0.3">
      <c r="A72">
        <v>112</v>
      </c>
      <c r="B72">
        <v>5.2</v>
      </c>
      <c r="C72">
        <v>1.9</v>
      </c>
      <c r="D72">
        <v>-42823835</v>
      </c>
      <c r="E72" t="s">
        <v>38</v>
      </c>
    </row>
    <row r="73" spans="1:5" x14ac:dyDescent="0.3">
      <c r="A73">
        <v>123</v>
      </c>
      <c r="B73">
        <v>6.9</v>
      </c>
      <c r="C73">
        <v>2</v>
      </c>
      <c r="D73">
        <v>-13912817</v>
      </c>
      <c r="E73" t="s">
        <v>38</v>
      </c>
    </row>
    <row r="74" spans="1:5" x14ac:dyDescent="0.3">
      <c r="A74">
        <v>96</v>
      </c>
      <c r="B74">
        <v>5.4</v>
      </c>
      <c r="C74">
        <v>1.6</v>
      </c>
      <c r="D74">
        <v>-74710310</v>
      </c>
      <c r="E74" t="s">
        <v>38</v>
      </c>
    </row>
    <row r="75" spans="1:5" x14ac:dyDescent="0.3">
      <c r="A75">
        <v>113</v>
      </c>
      <c r="B75">
        <v>7.9</v>
      </c>
      <c r="C75">
        <v>1.9</v>
      </c>
      <c r="D75">
        <v>-77810499</v>
      </c>
      <c r="E75" t="s">
        <v>38</v>
      </c>
    </row>
    <row r="76" spans="1:5" x14ac:dyDescent="0.3">
      <c r="A76">
        <v>176</v>
      </c>
      <c r="B76">
        <v>6.1</v>
      </c>
      <c r="C76">
        <v>2.9</v>
      </c>
      <c r="D76">
        <v>-86753780</v>
      </c>
      <c r="E76" t="s">
        <v>38</v>
      </c>
    </row>
    <row r="77" spans="1:5" x14ac:dyDescent="0.3">
      <c r="A77">
        <v>118</v>
      </c>
      <c r="B77">
        <v>5.8</v>
      </c>
      <c r="C77">
        <v>2</v>
      </c>
      <c r="D77">
        <v>-24832370</v>
      </c>
      <c r="E77" t="s">
        <v>38</v>
      </c>
    </row>
    <row r="78" spans="1:5" x14ac:dyDescent="0.3">
      <c r="A78">
        <v>95</v>
      </c>
      <c r="B78">
        <v>8.3000000000000007</v>
      </c>
      <c r="C78">
        <v>1.6</v>
      </c>
      <c r="D78">
        <v>181454367</v>
      </c>
      <c r="E78" t="s">
        <v>21</v>
      </c>
    </row>
    <row r="79" spans="1:5" x14ac:dyDescent="0.3">
      <c r="A79">
        <v>106</v>
      </c>
      <c r="B79">
        <v>7.8</v>
      </c>
      <c r="C79">
        <v>1.8</v>
      </c>
      <c r="D79">
        <v>187645141</v>
      </c>
      <c r="E79" t="s">
        <v>21</v>
      </c>
    </row>
    <row r="80" spans="1:5" x14ac:dyDescent="0.3">
      <c r="A80">
        <v>124</v>
      </c>
      <c r="B80">
        <v>7</v>
      </c>
      <c r="C80">
        <v>2.1</v>
      </c>
      <c r="D80">
        <v>112057433</v>
      </c>
      <c r="E80" t="s">
        <v>21</v>
      </c>
    </row>
    <row r="81" spans="1:5" x14ac:dyDescent="0.3">
      <c r="A81">
        <v>132</v>
      </c>
      <c r="B81">
        <v>6.1</v>
      </c>
      <c r="C81">
        <v>2.2000000000000002</v>
      </c>
      <c r="D81">
        <v>-14888185</v>
      </c>
      <c r="E81" t="s">
        <v>38</v>
      </c>
    </row>
    <row r="82" spans="1:5" x14ac:dyDescent="0.3">
      <c r="A82">
        <v>97</v>
      </c>
      <c r="B82">
        <v>7</v>
      </c>
      <c r="C82">
        <v>1.6</v>
      </c>
      <c r="D82">
        <v>61407328</v>
      </c>
      <c r="E82" t="s">
        <v>21</v>
      </c>
    </row>
    <row r="83" spans="1:5" x14ac:dyDescent="0.3">
      <c r="A83">
        <v>130</v>
      </c>
      <c r="B83">
        <v>7.6</v>
      </c>
      <c r="C83">
        <v>2.2000000000000002</v>
      </c>
      <c r="D83">
        <v>38543795</v>
      </c>
      <c r="E83" t="s">
        <v>21</v>
      </c>
    </row>
    <row r="84" spans="1:5" x14ac:dyDescent="0.3">
      <c r="A84">
        <v>128</v>
      </c>
      <c r="B84">
        <v>6.3</v>
      </c>
      <c r="C84">
        <v>2.1</v>
      </c>
      <c r="D84">
        <v>-136702695</v>
      </c>
      <c r="E84" t="s">
        <v>38</v>
      </c>
    </row>
    <row r="85" spans="1:5" x14ac:dyDescent="0.3">
      <c r="A85">
        <v>136</v>
      </c>
      <c r="B85">
        <v>7.8</v>
      </c>
      <c r="C85">
        <v>2.2999999999999998</v>
      </c>
      <c r="D85">
        <v>89746958</v>
      </c>
      <c r="E85" t="s">
        <v>21</v>
      </c>
    </row>
    <row r="86" spans="1:5" x14ac:dyDescent="0.3">
      <c r="A86">
        <v>93</v>
      </c>
      <c r="B86">
        <v>6.4</v>
      </c>
      <c r="C86">
        <v>1.6</v>
      </c>
      <c r="D86">
        <v>73371987</v>
      </c>
      <c r="E86" t="s">
        <v>21</v>
      </c>
    </row>
    <row r="87" spans="1:5" x14ac:dyDescent="0.3">
      <c r="A87">
        <v>130</v>
      </c>
      <c r="B87">
        <v>6.5</v>
      </c>
      <c r="C87">
        <v>2.2000000000000002</v>
      </c>
      <c r="D87">
        <v>-96582135</v>
      </c>
      <c r="E87" t="s">
        <v>38</v>
      </c>
    </row>
    <row r="88" spans="1:5" x14ac:dyDescent="0.3">
      <c r="A88">
        <v>102</v>
      </c>
      <c r="B88">
        <v>7.9</v>
      </c>
      <c r="C88">
        <v>1.7</v>
      </c>
      <c r="D88">
        <v>57487711</v>
      </c>
      <c r="E88" t="s">
        <v>21</v>
      </c>
    </row>
    <row r="89" spans="1:5" x14ac:dyDescent="0.3">
      <c r="A89">
        <v>101</v>
      </c>
      <c r="B89">
        <v>7.8</v>
      </c>
      <c r="C89">
        <v>1.7</v>
      </c>
      <c r="D89">
        <v>24412677</v>
      </c>
      <c r="E89" t="s">
        <v>21</v>
      </c>
    </row>
    <row r="90" spans="1:5" x14ac:dyDescent="0.3">
      <c r="A90">
        <v>100</v>
      </c>
      <c r="B90">
        <v>6.6</v>
      </c>
      <c r="C90">
        <v>1.7</v>
      </c>
      <c r="D90">
        <v>-164334574</v>
      </c>
      <c r="E90" t="s">
        <v>38</v>
      </c>
    </row>
    <row r="91" spans="1:5" x14ac:dyDescent="0.3">
      <c r="A91">
        <v>120</v>
      </c>
      <c r="B91">
        <v>5.5</v>
      </c>
      <c r="C91">
        <v>2</v>
      </c>
      <c r="D91">
        <v>-62684455</v>
      </c>
      <c r="E91" t="s">
        <v>38</v>
      </c>
    </row>
    <row r="92" spans="1:5" x14ac:dyDescent="0.3">
      <c r="A92">
        <v>98</v>
      </c>
      <c r="B92">
        <v>8.1999999999999993</v>
      </c>
      <c r="C92">
        <v>1.6</v>
      </c>
      <c r="D92">
        <v>52387997</v>
      </c>
      <c r="E92" t="s">
        <v>21</v>
      </c>
    </row>
    <row r="93" spans="1:5" x14ac:dyDescent="0.3">
      <c r="A93">
        <v>109</v>
      </c>
      <c r="B93">
        <v>6.4</v>
      </c>
      <c r="C93">
        <v>1.8</v>
      </c>
      <c r="D93">
        <v>-49649808</v>
      </c>
      <c r="E93" t="s">
        <v>38</v>
      </c>
    </row>
    <row r="94" spans="1:5" x14ac:dyDescent="0.3">
      <c r="A94">
        <v>121</v>
      </c>
      <c r="B94">
        <v>8.1</v>
      </c>
      <c r="C94">
        <v>2</v>
      </c>
      <c r="D94">
        <v>163130696</v>
      </c>
      <c r="E94" t="s">
        <v>21</v>
      </c>
    </row>
    <row r="95" spans="1:5" x14ac:dyDescent="0.3">
      <c r="A95">
        <v>169</v>
      </c>
      <c r="B95">
        <v>8.6</v>
      </c>
      <c r="C95">
        <v>2.8</v>
      </c>
      <c r="D95">
        <v>22991439</v>
      </c>
      <c r="E95" t="s">
        <v>21</v>
      </c>
    </row>
    <row r="96" spans="1:5" x14ac:dyDescent="0.3">
      <c r="A96">
        <v>148</v>
      </c>
      <c r="B96">
        <v>8.8000000000000007</v>
      </c>
      <c r="C96">
        <v>2.5</v>
      </c>
      <c r="D96">
        <v>132568851</v>
      </c>
      <c r="E96" t="s">
        <v>21</v>
      </c>
    </row>
    <row r="97" spans="1:5" x14ac:dyDescent="0.3">
      <c r="A97">
        <v>106</v>
      </c>
      <c r="B97">
        <v>6.7</v>
      </c>
      <c r="C97">
        <v>1.8</v>
      </c>
      <c r="D97">
        <v>106512310</v>
      </c>
      <c r="E97" t="s">
        <v>21</v>
      </c>
    </row>
    <row r="98" spans="1:5" x14ac:dyDescent="0.3">
      <c r="A98">
        <v>166</v>
      </c>
      <c r="B98">
        <v>7.8</v>
      </c>
      <c r="C98">
        <v>2.8</v>
      </c>
      <c r="D98">
        <v>-22509198</v>
      </c>
      <c r="E98" t="s">
        <v>38</v>
      </c>
    </row>
    <row r="99" spans="1:5" x14ac:dyDescent="0.3">
      <c r="A99">
        <v>132</v>
      </c>
      <c r="B99">
        <v>7.8</v>
      </c>
      <c r="C99">
        <v>2.2000000000000002</v>
      </c>
      <c r="D99">
        <v>-13594629</v>
      </c>
      <c r="E99" t="s">
        <v>38</v>
      </c>
    </row>
    <row r="100" spans="1:5" x14ac:dyDescent="0.3">
      <c r="A100">
        <v>137</v>
      </c>
      <c r="B100">
        <v>6.6</v>
      </c>
      <c r="C100">
        <v>2.2999999999999998</v>
      </c>
      <c r="D100">
        <v>121666058</v>
      </c>
      <c r="E100" t="s">
        <v>21</v>
      </c>
    </row>
    <row r="101" spans="1:5" x14ac:dyDescent="0.3">
      <c r="A101">
        <v>109</v>
      </c>
      <c r="B101">
        <v>6.1</v>
      </c>
      <c r="C101">
        <v>1.8</v>
      </c>
      <c r="D101">
        <v>-86856188</v>
      </c>
      <c r="E101" t="s">
        <v>38</v>
      </c>
    </row>
    <row r="102" spans="1:5" x14ac:dyDescent="0.3">
      <c r="A102">
        <v>98</v>
      </c>
      <c r="B102">
        <v>5.6</v>
      </c>
      <c r="C102">
        <v>1.6</v>
      </c>
      <c r="D102">
        <v>-99344497</v>
      </c>
      <c r="E102" t="s">
        <v>38</v>
      </c>
    </row>
    <row r="103" spans="1:5" x14ac:dyDescent="0.3">
      <c r="A103">
        <v>113</v>
      </c>
      <c r="B103">
        <v>6.4</v>
      </c>
      <c r="C103">
        <v>1.9</v>
      </c>
      <c r="D103">
        <v>-93153376</v>
      </c>
      <c r="E103" t="s">
        <v>38</v>
      </c>
    </row>
    <row r="104" spans="1:5" x14ac:dyDescent="0.3">
      <c r="A104">
        <v>93</v>
      </c>
      <c r="B104">
        <v>6.1</v>
      </c>
      <c r="C104">
        <v>1.6</v>
      </c>
      <c r="D104">
        <v>160706665</v>
      </c>
      <c r="E104" t="s">
        <v>21</v>
      </c>
    </row>
    <row r="105" spans="1:5" x14ac:dyDescent="0.3">
      <c r="A105">
        <v>123</v>
      </c>
      <c r="B105">
        <v>7.3</v>
      </c>
      <c r="C105">
        <v>2</v>
      </c>
      <c r="D105">
        <v>-113021005</v>
      </c>
      <c r="E105" t="s">
        <v>38</v>
      </c>
    </row>
    <row r="106" spans="1:5" x14ac:dyDescent="0.3">
      <c r="A106">
        <v>126</v>
      </c>
      <c r="B106">
        <v>6.6</v>
      </c>
      <c r="C106">
        <v>2.1</v>
      </c>
      <c r="D106">
        <v>-65267965</v>
      </c>
      <c r="E106" t="s">
        <v>38</v>
      </c>
    </row>
    <row r="107" spans="1:5" x14ac:dyDescent="0.3">
      <c r="A107">
        <v>113</v>
      </c>
      <c r="B107">
        <v>6.3</v>
      </c>
      <c r="C107">
        <v>1.9</v>
      </c>
      <c r="D107">
        <v>-50616376</v>
      </c>
      <c r="E107" t="s">
        <v>38</v>
      </c>
    </row>
    <row r="108" spans="1:5" x14ac:dyDescent="0.3">
      <c r="A108">
        <v>184</v>
      </c>
      <c r="B108">
        <v>6.1</v>
      </c>
      <c r="C108">
        <v>3.1</v>
      </c>
      <c r="D108">
        <v>58539855</v>
      </c>
      <c r="E108" t="s">
        <v>21</v>
      </c>
    </row>
    <row r="109" spans="1:5" x14ac:dyDescent="0.3">
      <c r="A109">
        <v>144</v>
      </c>
      <c r="B109">
        <v>7.1</v>
      </c>
      <c r="C109">
        <v>2.4</v>
      </c>
      <c r="D109">
        <v>168759914</v>
      </c>
      <c r="E109" t="s">
        <v>21</v>
      </c>
    </row>
    <row r="110" spans="1:5" x14ac:dyDescent="0.3">
      <c r="A110">
        <v>206</v>
      </c>
      <c r="B110">
        <v>5.5</v>
      </c>
      <c r="C110">
        <v>3.4</v>
      </c>
      <c r="D110">
        <v>-120706229</v>
      </c>
      <c r="E110" t="s">
        <v>38</v>
      </c>
    </row>
    <row r="111" spans="1:5" x14ac:dyDescent="0.3">
      <c r="A111">
        <v>138</v>
      </c>
      <c r="B111">
        <v>7.5</v>
      </c>
      <c r="C111">
        <v>2.2999999999999998</v>
      </c>
      <c r="D111">
        <v>142000866</v>
      </c>
      <c r="E111" t="s">
        <v>21</v>
      </c>
    </row>
    <row r="112" spans="1:5" x14ac:dyDescent="0.3">
      <c r="A112">
        <v>157</v>
      </c>
      <c r="B112">
        <v>7.6</v>
      </c>
      <c r="C112">
        <v>2.6</v>
      </c>
      <c r="D112">
        <v>139994397</v>
      </c>
      <c r="E112" t="s">
        <v>21</v>
      </c>
    </row>
    <row r="113" spans="1:5" x14ac:dyDescent="0.3">
      <c r="A113">
        <v>102</v>
      </c>
      <c r="B113">
        <v>6.4</v>
      </c>
      <c r="C113">
        <v>1.7</v>
      </c>
      <c r="D113">
        <v>77946274</v>
      </c>
      <c r="E113" t="s">
        <v>21</v>
      </c>
    </row>
    <row r="114" spans="1:5" x14ac:dyDescent="0.3">
      <c r="A114">
        <v>104</v>
      </c>
      <c r="B114">
        <v>7.2</v>
      </c>
      <c r="C114">
        <v>1.7</v>
      </c>
      <c r="D114">
        <v>106386216</v>
      </c>
      <c r="E114" t="s">
        <v>21</v>
      </c>
    </row>
    <row r="115" spans="1:5" x14ac:dyDescent="0.3">
      <c r="A115">
        <v>115</v>
      </c>
      <c r="B115">
        <v>6.7</v>
      </c>
      <c r="C115">
        <v>1.9</v>
      </c>
      <c r="D115">
        <v>56456431</v>
      </c>
      <c r="E115" t="s">
        <v>21</v>
      </c>
    </row>
    <row r="116" spans="1:5" x14ac:dyDescent="0.3">
      <c r="A116">
        <v>111</v>
      </c>
      <c r="B116">
        <v>8</v>
      </c>
      <c r="C116">
        <v>1.8</v>
      </c>
      <c r="D116">
        <v>56435493</v>
      </c>
      <c r="E116" t="s">
        <v>21</v>
      </c>
    </row>
    <row r="117" spans="1:5" x14ac:dyDescent="0.3">
      <c r="A117">
        <v>128</v>
      </c>
      <c r="B117">
        <v>8.3000000000000007</v>
      </c>
      <c r="C117">
        <v>2.1</v>
      </c>
      <c r="D117">
        <v>55343774</v>
      </c>
      <c r="E117" t="s">
        <v>21</v>
      </c>
    </row>
    <row r="118" spans="1:5" x14ac:dyDescent="0.3">
      <c r="A118">
        <v>89</v>
      </c>
      <c r="B118">
        <v>6.7</v>
      </c>
      <c r="C118">
        <v>1.5</v>
      </c>
      <c r="D118">
        <v>29982968</v>
      </c>
      <c r="E118" t="s">
        <v>21</v>
      </c>
    </row>
    <row r="119" spans="1:5" x14ac:dyDescent="0.3">
      <c r="A119">
        <v>105</v>
      </c>
      <c r="B119">
        <v>5.9</v>
      </c>
      <c r="C119">
        <v>1.8</v>
      </c>
      <c r="D119">
        <v>27243721</v>
      </c>
      <c r="E119" t="s">
        <v>21</v>
      </c>
    </row>
    <row r="120" spans="1:5" x14ac:dyDescent="0.3">
      <c r="A120">
        <v>119</v>
      </c>
      <c r="B120">
        <v>6.7</v>
      </c>
      <c r="C120">
        <v>2</v>
      </c>
      <c r="D120">
        <v>29883016</v>
      </c>
      <c r="E120" t="s">
        <v>21</v>
      </c>
    </row>
    <row r="121" spans="1:5" x14ac:dyDescent="0.3">
      <c r="A121">
        <v>129</v>
      </c>
      <c r="B121">
        <v>6.7</v>
      </c>
      <c r="C121">
        <v>2.2000000000000002</v>
      </c>
      <c r="D121">
        <v>-10740241</v>
      </c>
      <c r="E121" t="s">
        <v>38</v>
      </c>
    </row>
    <row r="122" spans="1:5" x14ac:dyDescent="0.3">
      <c r="A122">
        <v>102</v>
      </c>
      <c r="B122">
        <v>7.6</v>
      </c>
      <c r="C122">
        <v>1.7</v>
      </c>
      <c r="D122">
        <v>250736600</v>
      </c>
      <c r="E122" t="s">
        <v>21</v>
      </c>
    </row>
    <row r="123" spans="1:5" x14ac:dyDescent="0.3">
      <c r="A123">
        <v>138</v>
      </c>
      <c r="B123">
        <v>7.2</v>
      </c>
      <c r="C123">
        <v>2.2999999999999998</v>
      </c>
      <c r="D123">
        <v>131492479</v>
      </c>
      <c r="E123" t="s">
        <v>21</v>
      </c>
    </row>
    <row r="124" spans="1:5" x14ac:dyDescent="0.3">
      <c r="A124">
        <v>112</v>
      </c>
      <c r="B124">
        <v>7.1</v>
      </c>
      <c r="C124">
        <v>1.9</v>
      </c>
      <c r="D124">
        <v>36360018</v>
      </c>
      <c r="E124" t="s">
        <v>21</v>
      </c>
    </row>
    <row r="125" spans="1:5" x14ac:dyDescent="0.3">
      <c r="A125">
        <v>120</v>
      </c>
      <c r="B125">
        <v>8.1</v>
      </c>
      <c r="C125">
        <v>2</v>
      </c>
      <c r="D125">
        <v>3629485</v>
      </c>
      <c r="E125" t="s">
        <v>21</v>
      </c>
    </row>
    <row r="126" spans="1:5" x14ac:dyDescent="0.3">
      <c r="A126">
        <v>146</v>
      </c>
      <c r="B126">
        <v>6.7</v>
      </c>
      <c r="C126">
        <v>2.4</v>
      </c>
      <c r="D126">
        <v>-16624154</v>
      </c>
      <c r="E126" t="s">
        <v>38</v>
      </c>
    </row>
    <row r="127" spans="1:5" x14ac:dyDescent="0.3">
      <c r="A127">
        <v>115</v>
      </c>
      <c r="B127">
        <v>7</v>
      </c>
      <c r="C127">
        <v>1.9</v>
      </c>
      <c r="D127">
        <v>31015141</v>
      </c>
      <c r="E127" t="s">
        <v>21</v>
      </c>
    </row>
    <row r="128" spans="1:5" x14ac:dyDescent="0.3">
      <c r="A128">
        <v>96</v>
      </c>
      <c r="B128">
        <v>6.9</v>
      </c>
      <c r="C128">
        <v>1.6</v>
      </c>
      <c r="D128">
        <v>-35946421</v>
      </c>
      <c r="E128" t="s">
        <v>38</v>
      </c>
    </row>
    <row r="129" spans="1:5" x14ac:dyDescent="0.3">
      <c r="A129">
        <v>88</v>
      </c>
      <c r="B129">
        <v>5.0999999999999996</v>
      </c>
      <c r="C129">
        <v>1.5</v>
      </c>
      <c r="D129">
        <v>-30579748</v>
      </c>
      <c r="E129" t="s">
        <v>38</v>
      </c>
    </row>
    <row r="130" spans="1:5" x14ac:dyDescent="0.3">
      <c r="A130">
        <v>99</v>
      </c>
      <c r="B130">
        <v>5.8</v>
      </c>
      <c r="C130">
        <v>1.6</v>
      </c>
      <c r="D130">
        <v>-66359574</v>
      </c>
      <c r="E130" t="s">
        <v>38</v>
      </c>
    </row>
    <row r="131" spans="1:5" x14ac:dyDescent="0.3">
      <c r="A131">
        <v>113</v>
      </c>
      <c r="B131">
        <v>6.2</v>
      </c>
      <c r="C131">
        <v>1.9</v>
      </c>
      <c r="D131">
        <v>-20288322</v>
      </c>
      <c r="E131" t="s">
        <v>38</v>
      </c>
    </row>
    <row r="132" spans="1:5" x14ac:dyDescent="0.3">
      <c r="A132">
        <v>131</v>
      </c>
      <c r="B132">
        <v>7.4</v>
      </c>
      <c r="C132">
        <v>2.2000000000000002</v>
      </c>
      <c r="D132">
        <v>45000874</v>
      </c>
      <c r="E132" t="s">
        <v>21</v>
      </c>
    </row>
    <row r="133" spans="1:5" x14ac:dyDescent="0.3">
      <c r="A133">
        <v>119</v>
      </c>
      <c r="B133">
        <v>5.8</v>
      </c>
      <c r="C133">
        <v>2</v>
      </c>
      <c r="D133">
        <v>-88062505</v>
      </c>
      <c r="E133" t="s">
        <v>38</v>
      </c>
    </row>
    <row r="134" spans="1:5" x14ac:dyDescent="0.3">
      <c r="A134">
        <v>91</v>
      </c>
      <c r="B134">
        <v>6.2</v>
      </c>
      <c r="C134">
        <v>1.5</v>
      </c>
      <c r="D134">
        <v>-23402879</v>
      </c>
      <c r="E134" t="s">
        <v>38</v>
      </c>
    </row>
    <row r="135" spans="1:5" x14ac:dyDescent="0.3">
      <c r="A135">
        <v>90</v>
      </c>
      <c r="B135">
        <v>7.3</v>
      </c>
      <c r="C135">
        <v>1.5</v>
      </c>
      <c r="D135">
        <v>15230261</v>
      </c>
      <c r="E135" t="s">
        <v>21</v>
      </c>
    </row>
    <row r="136" spans="1:5" x14ac:dyDescent="0.3">
      <c r="A136">
        <v>103</v>
      </c>
      <c r="B136">
        <v>4.2</v>
      </c>
      <c r="C136">
        <v>1.7</v>
      </c>
      <c r="D136">
        <v>-18435269</v>
      </c>
      <c r="E136" t="s">
        <v>38</v>
      </c>
    </row>
    <row r="137" spans="1:5" x14ac:dyDescent="0.3">
      <c r="A137">
        <v>124</v>
      </c>
      <c r="B137">
        <v>6.9</v>
      </c>
      <c r="C137">
        <v>2.1</v>
      </c>
      <c r="D137">
        <v>-16617691</v>
      </c>
      <c r="E137" t="s">
        <v>38</v>
      </c>
    </row>
    <row r="138" spans="1:5" x14ac:dyDescent="0.3">
      <c r="A138">
        <v>131</v>
      </c>
      <c r="B138">
        <v>6.4</v>
      </c>
      <c r="C138">
        <v>2.2000000000000002</v>
      </c>
      <c r="D138">
        <v>-76896216</v>
      </c>
      <c r="E138" t="s">
        <v>38</v>
      </c>
    </row>
    <row r="139" spans="1:5" x14ac:dyDescent="0.3">
      <c r="A139">
        <v>88</v>
      </c>
      <c r="B139">
        <v>5.4</v>
      </c>
      <c r="C139">
        <v>1.5</v>
      </c>
      <c r="D139">
        <v>-128620685</v>
      </c>
      <c r="E139" t="s">
        <v>38</v>
      </c>
    </row>
    <row r="140" spans="1:5" x14ac:dyDescent="0.3">
      <c r="A140">
        <v>85</v>
      </c>
      <c r="B140">
        <v>6.7</v>
      </c>
      <c r="C140">
        <v>1.4</v>
      </c>
      <c r="D140">
        <v>-84540684</v>
      </c>
      <c r="E140" t="s">
        <v>38</v>
      </c>
    </row>
    <row r="141" spans="1:5" x14ac:dyDescent="0.3">
      <c r="A141">
        <v>111</v>
      </c>
      <c r="B141">
        <v>5.8</v>
      </c>
      <c r="C141">
        <v>1.8</v>
      </c>
      <c r="D141">
        <v>-115035182</v>
      </c>
      <c r="E141" t="s">
        <v>38</v>
      </c>
    </row>
    <row r="142" spans="1:5" x14ac:dyDescent="0.3">
      <c r="A142">
        <v>92</v>
      </c>
      <c r="B142">
        <v>6.9</v>
      </c>
      <c r="C142">
        <v>1.5</v>
      </c>
      <c r="D142">
        <v>-33494358</v>
      </c>
      <c r="E142" t="s">
        <v>38</v>
      </c>
    </row>
    <row r="143" spans="1:5" x14ac:dyDescent="0.3">
      <c r="A143">
        <v>196</v>
      </c>
      <c r="B143">
        <v>7.2</v>
      </c>
      <c r="C143">
        <v>3.3</v>
      </c>
      <c r="D143">
        <v>-41771652</v>
      </c>
      <c r="E143" t="s">
        <v>38</v>
      </c>
    </row>
    <row r="144" spans="1:5" x14ac:dyDescent="0.3">
      <c r="A144">
        <v>93</v>
      </c>
      <c r="B144">
        <v>6.9</v>
      </c>
      <c r="C144">
        <v>1.6</v>
      </c>
      <c r="D144">
        <v>71366733</v>
      </c>
      <c r="E144" t="s">
        <v>21</v>
      </c>
    </row>
    <row r="145" spans="1:5" x14ac:dyDescent="0.3">
      <c r="A145">
        <v>133</v>
      </c>
      <c r="B145">
        <v>6.1</v>
      </c>
      <c r="C145">
        <v>2.2000000000000002</v>
      </c>
      <c r="D145">
        <v>18201106</v>
      </c>
      <c r="E145" t="s">
        <v>21</v>
      </c>
    </row>
    <row r="146" spans="1:5" x14ac:dyDescent="0.3">
      <c r="A146">
        <v>116</v>
      </c>
      <c r="B146">
        <v>5.5</v>
      </c>
      <c r="C146">
        <v>1.9</v>
      </c>
      <c r="D146">
        <v>-25900341</v>
      </c>
      <c r="E146" t="s">
        <v>38</v>
      </c>
    </row>
    <row r="147" spans="1:5" x14ac:dyDescent="0.3">
      <c r="A147">
        <v>153</v>
      </c>
      <c r="B147">
        <v>6.6</v>
      </c>
      <c r="C147">
        <v>2.6</v>
      </c>
      <c r="D147">
        <v>61573391</v>
      </c>
      <c r="E147" t="s">
        <v>21</v>
      </c>
    </row>
    <row r="148" spans="1:5" x14ac:dyDescent="0.3">
      <c r="A148">
        <v>88</v>
      </c>
      <c r="B148">
        <v>6.1</v>
      </c>
      <c r="C148">
        <v>1.5</v>
      </c>
      <c r="D148">
        <v>50418803</v>
      </c>
      <c r="E148" t="s">
        <v>21</v>
      </c>
    </row>
    <row r="149" spans="1:5" x14ac:dyDescent="0.3">
      <c r="A149">
        <v>115</v>
      </c>
      <c r="B149">
        <v>6.3</v>
      </c>
      <c r="C149">
        <v>1.9</v>
      </c>
      <c r="D149">
        <v>-67838031</v>
      </c>
      <c r="E149" t="s">
        <v>38</v>
      </c>
    </row>
    <row r="150" spans="1:5" x14ac:dyDescent="0.3">
      <c r="A150">
        <v>95</v>
      </c>
      <c r="B150">
        <v>7.2</v>
      </c>
      <c r="C150">
        <v>1.6</v>
      </c>
      <c r="D150">
        <v>-1476537</v>
      </c>
      <c r="E150" t="s">
        <v>38</v>
      </c>
    </row>
    <row r="151" spans="1:5" x14ac:dyDescent="0.3">
      <c r="A151">
        <v>133</v>
      </c>
      <c r="B151">
        <v>7.4</v>
      </c>
      <c r="C151">
        <v>2.2000000000000002</v>
      </c>
      <c r="D151">
        <v>64364921</v>
      </c>
      <c r="E151" t="s">
        <v>21</v>
      </c>
    </row>
    <row r="152" spans="1:5" x14ac:dyDescent="0.3">
      <c r="A152">
        <v>97</v>
      </c>
      <c r="B152">
        <v>7.3</v>
      </c>
      <c r="C152">
        <v>1.6</v>
      </c>
      <c r="D152">
        <v>-41599308</v>
      </c>
      <c r="E152" t="s">
        <v>38</v>
      </c>
    </row>
    <row r="153" spans="1:5" x14ac:dyDescent="0.3">
      <c r="A153">
        <v>90</v>
      </c>
      <c r="B153">
        <v>6.1</v>
      </c>
      <c r="C153">
        <v>1.5</v>
      </c>
      <c r="D153">
        <v>10332737</v>
      </c>
      <c r="E153" t="s">
        <v>21</v>
      </c>
    </row>
    <row r="154" spans="1:5" x14ac:dyDescent="0.3">
      <c r="A154">
        <v>154</v>
      </c>
      <c r="B154">
        <v>7.7</v>
      </c>
      <c r="C154">
        <v>2.6</v>
      </c>
      <c r="D154">
        <v>-28889425</v>
      </c>
      <c r="E154" t="s">
        <v>38</v>
      </c>
    </row>
    <row r="155" spans="1:5" x14ac:dyDescent="0.3">
      <c r="A155">
        <v>150</v>
      </c>
      <c r="B155">
        <v>6.1</v>
      </c>
      <c r="C155">
        <v>2.5</v>
      </c>
      <c r="D155">
        <v>-74992955</v>
      </c>
      <c r="E155" t="s">
        <v>38</v>
      </c>
    </row>
    <row r="156" spans="1:5" x14ac:dyDescent="0.3">
      <c r="A156">
        <v>127</v>
      </c>
      <c r="B156">
        <v>8</v>
      </c>
      <c r="C156">
        <v>2.1</v>
      </c>
      <c r="D156">
        <v>107704099</v>
      </c>
      <c r="E156" t="s">
        <v>21</v>
      </c>
    </row>
    <row r="157" spans="1:5" x14ac:dyDescent="0.3">
      <c r="A157">
        <v>121</v>
      </c>
      <c r="B157">
        <v>7.3</v>
      </c>
      <c r="C157">
        <v>2</v>
      </c>
      <c r="D157">
        <v>264706375</v>
      </c>
      <c r="E157" t="s">
        <v>21</v>
      </c>
    </row>
    <row r="158" spans="1:5" x14ac:dyDescent="0.3">
      <c r="A158">
        <v>102</v>
      </c>
      <c r="B158">
        <v>7.9</v>
      </c>
      <c r="C158">
        <v>1.7</v>
      </c>
      <c r="D158">
        <v>31997107</v>
      </c>
      <c r="E158" t="s">
        <v>21</v>
      </c>
    </row>
    <row r="159" spans="1:5" x14ac:dyDescent="0.3">
      <c r="A159">
        <v>126</v>
      </c>
      <c r="B159">
        <v>5.5</v>
      </c>
      <c r="C159">
        <v>2.1</v>
      </c>
      <c r="D159">
        <v>-108858926</v>
      </c>
      <c r="E159" t="s">
        <v>38</v>
      </c>
    </row>
    <row r="160" spans="1:5" x14ac:dyDescent="0.3">
      <c r="A160">
        <v>121</v>
      </c>
      <c r="B160">
        <v>5</v>
      </c>
      <c r="C160">
        <v>2</v>
      </c>
      <c r="D160">
        <v>-103295584</v>
      </c>
      <c r="E160" t="s">
        <v>38</v>
      </c>
    </row>
    <row r="161" spans="1:5" x14ac:dyDescent="0.3">
      <c r="A161">
        <v>215</v>
      </c>
      <c r="B161">
        <v>7.7</v>
      </c>
      <c r="C161">
        <v>3.6</v>
      </c>
      <c r="D161">
        <v>-22496684</v>
      </c>
      <c r="E161" t="s">
        <v>38</v>
      </c>
    </row>
    <row r="162" spans="1:5" x14ac:dyDescent="0.3">
      <c r="A162">
        <v>127</v>
      </c>
      <c r="B162">
        <v>6.6</v>
      </c>
      <c r="C162">
        <v>2.1</v>
      </c>
      <c r="D162">
        <v>-10265197</v>
      </c>
      <c r="E162" t="s">
        <v>38</v>
      </c>
    </row>
    <row r="163" spans="1:5" x14ac:dyDescent="0.3">
      <c r="A163">
        <v>138</v>
      </c>
      <c r="B163">
        <v>5.7</v>
      </c>
      <c r="C163">
        <v>2.2999999999999998</v>
      </c>
      <c r="D163">
        <v>-4877005</v>
      </c>
      <c r="E163" t="s">
        <v>38</v>
      </c>
    </row>
    <row r="164" spans="1:5" x14ac:dyDescent="0.3">
      <c r="A164">
        <v>122</v>
      </c>
      <c r="B164">
        <v>5.8</v>
      </c>
      <c r="C164">
        <v>2</v>
      </c>
      <c r="D164">
        <v>-7487948</v>
      </c>
      <c r="E164" t="s">
        <v>38</v>
      </c>
    </row>
    <row r="165" spans="1:5" x14ac:dyDescent="0.3">
      <c r="A165">
        <v>124</v>
      </c>
      <c r="B165">
        <v>6</v>
      </c>
      <c r="C165">
        <v>2.1</v>
      </c>
      <c r="D165">
        <v>-61357548</v>
      </c>
      <c r="E165" t="s">
        <v>38</v>
      </c>
    </row>
    <row r="166" spans="1:5" x14ac:dyDescent="0.3">
      <c r="A166">
        <v>106</v>
      </c>
      <c r="B166">
        <v>6.4</v>
      </c>
      <c r="C166">
        <v>1.8</v>
      </c>
      <c r="D166">
        <v>-104868170</v>
      </c>
      <c r="E166" t="s">
        <v>38</v>
      </c>
    </row>
    <row r="167" spans="1:5" x14ac:dyDescent="0.3">
      <c r="A167">
        <v>124</v>
      </c>
      <c r="B167">
        <v>6.9</v>
      </c>
      <c r="C167">
        <v>2.1</v>
      </c>
      <c r="D167">
        <v>36636816</v>
      </c>
      <c r="E167" t="s">
        <v>21</v>
      </c>
    </row>
    <row r="168" spans="1:5" x14ac:dyDescent="0.3">
      <c r="A168">
        <v>128</v>
      </c>
      <c r="B168">
        <v>6.4</v>
      </c>
      <c r="C168">
        <v>2.1</v>
      </c>
      <c r="D168">
        <v>-8069340</v>
      </c>
      <c r="E168" t="s">
        <v>38</v>
      </c>
    </row>
    <row r="169" spans="1:5" x14ac:dyDescent="0.3">
      <c r="A169">
        <v>138</v>
      </c>
      <c r="B169">
        <v>7.4</v>
      </c>
      <c r="C169">
        <v>2.2999999999999998</v>
      </c>
      <c r="D169">
        <v>-56073614</v>
      </c>
      <c r="E169" t="s">
        <v>38</v>
      </c>
    </row>
    <row r="170" spans="1:5" x14ac:dyDescent="0.3">
      <c r="A170">
        <v>115</v>
      </c>
      <c r="B170">
        <v>5.5</v>
      </c>
      <c r="C170">
        <v>1.9</v>
      </c>
      <c r="D170">
        <v>172298923</v>
      </c>
      <c r="E170" t="s">
        <v>21</v>
      </c>
    </row>
    <row r="171" spans="1:5" x14ac:dyDescent="0.3">
      <c r="A171">
        <v>100</v>
      </c>
      <c r="B171">
        <v>5.9</v>
      </c>
      <c r="C171">
        <v>1.7</v>
      </c>
      <c r="D171">
        <v>-71007672</v>
      </c>
      <c r="E171" t="s">
        <v>38</v>
      </c>
    </row>
    <row r="172" spans="1:5" x14ac:dyDescent="0.3">
      <c r="A172">
        <v>135</v>
      </c>
      <c r="B172">
        <v>6.8</v>
      </c>
      <c r="C172">
        <v>2.2000000000000002</v>
      </c>
      <c r="D172">
        <v>-15481610</v>
      </c>
      <c r="E172" t="s">
        <v>38</v>
      </c>
    </row>
    <row r="173" spans="1:5" x14ac:dyDescent="0.3">
      <c r="A173">
        <v>117</v>
      </c>
      <c r="B173">
        <v>6.8</v>
      </c>
      <c r="C173">
        <v>2</v>
      </c>
      <c r="D173">
        <v>-87207693</v>
      </c>
      <c r="E173" t="s">
        <v>38</v>
      </c>
    </row>
    <row r="174" spans="1:5" x14ac:dyDescent="0.3">
      <c r="A174">
        <v>156</v>
      </c>
      <c r="B174">
        <v>8.1</v>
      </c>
      <c r="C174">
        <v>2.6</v>
      </c>
      <c r="D174">
        <v>48635922</v>
      </c>
      <c r="E174" t="s">
        <v>21</v>
      </c>
    </row>
    <row r="175" spans="1:5" x14ac:dyDescent="0.3">
      <c r="A175">
        <v>96</v>
      </c>
      <c r="B175">
        <v>6.5</v>
      </c>
      <c r="C175">
        <v>1.6</v>
      </c>
      <c r="D175">
        <v>-51975100</v>
      </c>
      <c r="E175" t="s">
        <v>38</v>
      </c>
    </row>
    <row r="176" spans="1:5" x14ac:dyDescent="0.3">
      <c r="A176">
        <v>107</v>
      </c>
      <c r="B176">
        <v>7.2</v>
      </c>
      <c r="C176">
        <v>1.8</v>
      </c>
      <c r="D176">
        <v>-11792806</v>
      </c>
      <c r="E176" t="s">
        <v>38</v>
      </c>
    </row>
    <row r="177" spans="1:5" x14ac:dyDescent="0.3">
      <c r="A177">
        <v>92</v>
      </c>
      <c r="B177">
        <v>6.7</v>
      </c>
      <c r="C177">
        <v>1.5</v>
      </c>
      <c r="D177">
        <v>-48651080</v>
      </c>
      <c r="E177" t="s">
        <v>38</v>
      </c>
    </row>
    <row r="178" spans="1:5" x14ac:dyDescent="0.3">
      <c r="A178">
        <v>115</v>
      </c>
      <c r="B178">
        <v>8.1</v>
      </c>
      <c r="C178">
        <v>1.9</v>
      </c>
      <c r="D178">
        <v>117137090</v>
      </c>
      <c r="E178" t="s">
        <v>21</v>
      </c>
    </row>
    <row r="179" spans="1:5" x14ac:dyDescent="0.3">
      <c r="A179">
        <v>92</v>
      </c>
      <c r="B179">
        <v>7.6</v>
      </c>
      <c r="C179">
        <v>1.5</v>
      </c>
      <c r="D179">
        <v>85395021</v>
      </c>
      <c r="E179" t="s">
        <v>21</v>
      </c>
    </row>
    <row r="180" spans="1:5" x14ac:dyDescent="0.3">
      <c r="A180">
        <v>117</v>
      </c>
      <c r="B180">
        <v>7.4</v>
      </c>
      <c r="C180">
        <v>2</v>
      </c>
      <c r="D180">
        <v>50191634</v>
      </c>
      <c r="E180" t="s">
        <v>21</v>
      </c>
    </row>
    <row r="181" spans="1:5" x14ac:dyDescent="0.3">
      <c r="A181">
        <v>146</v>
      </c>
      <c r="B181">
        <v>7.6</v>
      </c>
      <c r="C181">
        <v>2.4</v>
      </c>
      <c r="D181">
        <v>294645577</v>
      </c>
      <c r="E181" t="s">
        <v>21</v>
      </c>
    </row>
    <row r="182" spans="1:5" x14ac:dyDescent="0.3">
      <c r="A182">
        <v>94</v>
      </c>
      <c r="B182">
        <v>6.7</v>
      </c>
      <c r="C182">
        <v>1.6</v>
      </c>
      <c r="D182">
        <v>42343675</v>
      </c>
      <c r="E182" t="s">
        <v>21</v>
      </c>
    </row>
    <row r="183" spans="1:5" x14ac:dyDescent="0.3">
      <c r="A183">
        <v>116</v>
      </c>
      <c r="B183">
        <v>6.5</v>
      </c>
      <c r="C183">
        <v>1.9</v>
      </c>
      <c r="D183">
        <v>102277056</v>
      </c>
      <c r="E183" t="s">
        <v>21</v>
      </c>
    </row>
    <row r="184" spans="1:5" x14ac:dyDescent="0.3">
      <c r="A184">
        <v>147</v>
      </c>
      <c r="B184">
        <v>6.6</v>
      </c>
      <c r="C184">
        <v>2.4</v>
      </c>
      <c r="D184">
        <v>8396624</v>
      </c>
      <c r="E184" t="s">
        <v>21</v>
      </c>
    </row>
    <row r="185" spans="1:5" x14ac:dyDescent="0.3">
      <c r="A185">
        <v>90</v>
      </c>
      <c r="B185">
        <v>6.7</v>
      </c>
      <c r="C185">
        <v>1.5</v>
      </c>
      <c r="D185">
        <v>19234747</v>
      </c>
      <c r="E185" t="s">
        <v>21</v>
      </c>
    </row>
    <row r="186" spans="1:5" x14ac:dyDescent="0.3">
      <c r="A186">
        <v>101</v>
      </c>
      <c r="B186">
        <v>6.4</v>
      </c>
      <c r="C186">
        <v>1.7</v>
      </c>
      <c r="D186">
        <v>8311368</v>
      </c>
      <c r="E186" t="s">
        <v>21</v>
      </c>
    </row>
    <row r="187" spans="1:5" x14ac:dyDescent="0.3">
      <c r="A187">
        <v>138</v>
      </c>
      <c r="B187">
        <v>5.8</v>
      </c>
      <c r="C187">
        <v>2.2999999999999998</v>
      </c>
      <c r="D187">
        <v>-23839471</v>
      </c>
      <c r="E187" t="s">
        <v>38</v>
      </c>
    </row>
    <row r="188" spans="1:5" x14ac:dyDescent="0.3">
      <c r="A188">
        <v>107</v>
      </c>
      <c r="B188">
        <v>7.4</v>
      </c>
      <c r="C188">
        <v>1.8</v>
      </c>
      <c r="D188">
        <v>-57435963</v>
      </c>
      <c r="E188" t="s">
        <v>38</v>
      </c>
    </row>
    <row r="189" spans="1:5" x14ac:dyDescent="0.3">
      <c r="A189">
        <v>142</v>
      </c>
      <c r="B189">
        <v>7.8</v>
      </c>
      <c r="C189">
        <v>2.4</v>
      </c>
      <c r="D189">
        <v>119358727</v>
      </c>
      <c r="E189" t="s">
        <v>21</v>
      </c>
    </row>
    <row r="190" spans="1:5" x14ac:dyDescent="0.3">
      <c r="A190">
        <v>165</v>
      </c>
      <c r="B190">
        <v>6.6</v>
      </c>
      <c r="C190">
        <v>2.8</v>
      </c>
      <c r="D190">
        <v>-80448338</v>
      </c>
      <c r="E190" t="s">
        <v>38</v>
      </c>
    </row>
    <row r="191" spans="1:5" x14ac:dyDescent="0.3">
      <c r="A191">
        <v>100</v>
      </c>
      <c r="B191">
        <v>4.9000000000000004</v>
      </c>
      <c r="C191">
        <v>1.7</v>
      </c>
      <c r="D191">
        <v>-69477903</v>
      </c>
      <c r="E191" t="s">
        <v>38</v>
      </c>
    </row>
    <row r="192" spans="1:5" x14ac:dyDescent="0.3">
      <c r="A192">
        <v>82</v>
      </c>
      <c r="B192">
        <v>6.5</v>
      </c>
      <c r="C192">
        <v>1.4</v>
      </c>
      <c r="D192">
        <v>10248063</v>
      </c>
      <c r="E192" t="s">
        <v>21</v>
      </c>
    </row>
    <row r="193" spans="1:5" x14ac:dyDescent="0.3">
      <c r="A193">
        <v>98</v>
      </c>
      <c r="B193">
        <v>6.2</v>
      </c>
      <c r="C193">
        <v>1.6</v>
      </c>
      <c r="D193">
        <v>-13266274</v>
      </c>
      <c r="E193" t="s">
        <v>38</v>
      </c>
    </row>
    <row r="194" spans="1:5" x14ac:dyDescent="0.3">
      <c r="A194">
        <v>95</v>
      </c>
      <c r="B194">
        <v>7.3</v>
      </c>
      <c r="C194">
        <v>1.6</v>
      </c>
      <c r="D194">
        <v>18337537</v>
      </c>
      <c r="E194" t="s">
        <v>21</v>
      </c>
    </row>
    <row r="195" spans="1:5" x14ac:dyDescent="0.3">
      <c r="A195">
        <v>159</v>
      </c>
      <c r="B195">
        <v>7.5</v>
      </c>
      <c r="C195">
        <v>2.6</v>
      </c>
      <c r="D195">
        <v>192557891</v>
      </c>
      <c r="E195" t="s">
        <v>21</v>
      </c>
    </row>
    <row r="196" spans="1:5" x14ac:dyDescent="0.3">
      <c r="A196">
        <v>96</v>
      </c>
      <c r="B196">
        <v>5.6</v>
      </c>
      <c r="C196">
        <v>1.6</v>
      </c>
      <c r="D196">
        <v>-96407585</v>
      </c>
      <c r="E196" t="s">
        <v>38</v>
      </c>
    </row>
    <row r="197" spans="1:5" x14ac:dyDescent="0.3">
      <c r="A197">
        <v>143</v>
      </c>
      <c r="B197">
        <v>8.1</v>
      </c>
      <c r="C197">
        <v>2.4</v>
      </c>
      <c r="D197">
        <v>165388685</v>
      </c>
      <c r="E197" t="s">
        <v>21</v>
      </c>
    </row>
    <row r="198" spans="1:5" x14ac:dyDescent="0.3">
      <c r="A198">
        <v>123</v>
      </c>
      <c r="B198">
        <v>6.7</v>
      </c>
      <c r="C198">
        <v>2</v>
      </c>
      <c r="D198">
        <v>212103873</v>
      </c>
      <c r="E198" t="s">
        <v>21</v>
      </c>
    </row>
    <row r="199" spans="1:5" x14ac:dyDescent="0.3">
      <c r="A199">
        <v>174</v>
      </c>
      <c r="B199">
        <v>6.6</v>
      </c>
      <c r="C199">
        <v>2.9</v>
      </c>
      <c r="D199">
        <v>92536138</v>
      </c>
      <c r="E199" t="s">
        <v>21</v>
      </c>
    </row>
    <row r="200" spans="1:5" x14ac:dyDescent="0.3">
      <c r="A200">
        <v>101</v>
      </c>
      <c r="B200">
        <v>6.4</v>
      </c>
      <c r="C200">
        <v>1.7</v>
      </c>
      <c r="D200">
        <v>28536019</v>
      </c>
      <c r="E200" t="s">
        <v>21</v>
      </c>
    </row>
    <row r="201" spans="1:5" x14ac:dyDescent="0.3">
      <c r="A201">
        <v>134</v>
      </c>
      <c r="B201">
        <v>7.5</v>
      </c>
      <c r="C201">
        <v>2.2000000000000002</v>
      </c>
      <c r="D201">
        <v>104948780</v>
      </c>
      <c r="E201" t="s">
        <v>21</v>
      </c>
    </row>
    <row r="202" spans="1:5" x14ac:dyDescent="0.3">
      <c r="A202">
        <v>132</v>
      </c>
      <c r="B202">
        <v>7.3</v>
      </c>
      <c r="C202">
        <v>2.2000000000000002</v>
      </c>
      <c r="D202">
        <v>84805005</v>
      </c>
      <c r="E202" t="s">
        <v>21</v>
      </c>
    </row>
    <row r="203" spans="1:5" x14ac:dyDescent="0.3">
      <c r="A203">
        <v>129</v>
      </c>
      <c r="B203">
        <v>7.5</v>
      </c>
      <c r="C203">
        <v>2.2000000000000002</v>
      </c>
      <c r="D203">
        <v>61830669</v>
      </c>
      <c r="E203" t="s">
        <v>21</v>
      </c>
    </row>
    <row r="204" spans="1:5" x14ac:dyDescent="0.3">
      <c r="A204">
        <v>106</v>
      </c>
      <c r="B204">
        <v>5.8</v>
      </c>
      <c r="C204">
        <v>1.8</v>
      </c>
      <c r="D204">
        <v>38192114</v>
      </c>
      <c r="E204" t="s">
        <v>21</v>
      </c>
    </row>
    <row r="205" spans="1:5" x14ac:dyDescent="0.3">
      <c r="A205">
        <v>113</v>
      </c>
      <c r="B205">
        <v>7.5</v>
      </c>
      <c r="C205">
        <v>1.9</v>
      </c>
      <c r="D205">
        <v>54412921</v>
      </c>
      <c r="E205" t="s">
        <v>21</v>
      </c>
    </row>
    <row r="206" spans="1:5" x14ac:dyDescent="0.3">
      <c r="A206">
        <v>102</v>
      </c>
      <c r="B206">
        <v>6.6</v>
      </c>
      <c r="C206">
        <v>1.7</v>
      </c>
      <c r="D206">
        <v>-52305212</v>
      </c>
      <c r="E206" t="s">
        <v>38</v>
      </c>
    </row>
    <row r="207" spans="1:5" x14ac:dyDescent="0.3">
      <c r="A207">
        <v>135</v>
      </c>
      <c r="B207">
        <v>6.7</v>
      </c>
      <c r="C207">
        <v>2.2000000000000002</v>
      </c>
      <c r="D207">
        <v>-11834365</v>
      </c>
      <c r="E207" t="s">
        <v>38</v>
      </c>
    </row>
    <row r="208" spans="1:5" x14ac:dyDescent="0.3">
      <c r="A208">
        <v>125</v>
      </c>
      <c r="B208">
        <v>3.7</v>
      </c>
      <c r="C208">
        <v>2.1</v>
      </c>
      <c r="D208">
        <v>-17714996</v>
      </c>
      <c r="E208" t="s">
        <v>38</v>
      </c>
    </row>
    <row r="209" spans="1:5" x14ac:dyDescent="0.3">
      <c r="A209">
        <v>110</v>
      </c>
      <c r="B209">
        <v>6</v>
      </c>
      <c r="C209">
        <v>1.8</v>
      </c>
      <c r="D209">
        <v>137031035</v>
      </c>
      <c r="E209" t="s">
        <v>21</v>
      </c>
    </row>
    <row r="210" spans="1:5" x14ac:dyDescent="0.3">
      <c r="A210">
        <v>124</v>
      </c>
      <c r="B210">
        <v>6.4</v>
      </c>
      <c r="C210">
        <v>2.1</v>
      </c>
      <c r="D210">
        <v>61739919</v>
      </c>
      <c r="E210" t="s">
        <v>21</v>
      </c>
    </row>
    <row r="211" spans="1:5" x14ac:dyDescent="0.3">
      <c r="A211">
        <v>123</v>
      </c>
      <c r="B211">
        <v>6.1</v>
      </c>
      <c r="C211">
        <v>2</v>
      </c>
      <c r="D211">
        <v>90397307</v>
      </c>
      <c r="E211" t="s">
        <v>21</v>
      </c>
    </row>
    <row r="212" spans="1:5" x14ac:dyDescent="0.3">
      <c r="A212">
        <v>130</v>
      </c>
      <c r="B212">
        <v>6.4</v>
      </c>
      <c r="C212">
        <v>2.2000000000000002</v>
      </c>
      <c r="D212">
        <v>42618434</v>
      </c>
      <c r="E212" t="s">
        <v>21</v>
      </c>
    </row>
    <row r="213" spans="1:5" x14ac:dyDescent="0.3">
      <c r="A213">
        <v>92</v>
      </c>
      <c r="B213">
        <v>5.6</v>
      </c>
      <c r="C213">
        <v>1.5</v>
      </c>
      <c r="D213">
        <v>1920333</v>
      </c>
      <c r="E213" t="s">
        <v>21</v>
      </c>
    </row>
    <row r="214" spans="1:5" x14ac:dyDescent="0.3">
      <c r="A214">
        <v>127</v>
      </c>
      <c r="B214">
        <v>8</v>
      </c>
      <c r="C214">
        <v>2.1</v>
      </c>
      <c r="D214">
        <v>4976634</v>
      </c>
      <c r="E214" t="s">
        <v>21</v>
      </c>
    </row>
    <row r="215" spans="1:5" x14ac:dyDescent="0.3">
      <c r="A215">
        <v>123</v>
      </c>
      <c r="B215">
        <v>5.2</v>
      </c>
      <c r="C215">
        <v>2</v>
      </c>
      <c r="D215">
        <v>5802596</v>
      </c>
      <c r="E215" t="s">
        <v>21</v>
      </c>
    </row>
    <row r="216" spans="1:5" x14ac:dyDescent="0.3">
      <c r="A216">
        <v>123</v>
      </c>
      <c r="B216">
        <v>7.1</v>
      </c>
      <c r="C216">
        <v>2</v>
      </c>
      <c r="D216">
        <v>-11478165</v>
      </c>
      <c r="E216" t="s">
        <v>38</v>
      </c>
    </row>
    <row r="217" spans="1:5" x14ac:dyDescent="0.3">
      <c r="A217">
        <v>107</v>
      </c>
      <c r="B217">
        <v>4.8</v>
      </c>
      <c r="C217">
        <v>1.8</v>
      </c>
      <c r="D217">
        <v>-19314120</v>
      </c>
      <c r="E217" t="s">
        <v>38</v>
      </c>
    </row>
    <row r="218" spans="1:5" x14ac:dyDescent="0.3">
      <c r="A218">
        <v>124</v>
      </c>
      <c r="B218">
        <v>7</v>
      </c>
      <c r="C218">
        <v>2.1</v>
      </c>
      <c r="D218">
        <v>-3535096</v>
      </c>
      <c r="E218" t="s">
        <v>38</v>
      </c>
    </row>
    <row r="219" spans="1:5" x14ac:dyDescent="0.3">
      <c r="A219">
        <v>77</v>
      </c>
      <c r="B219">
        <v>5.4</v>
      </c>
      <c r="C219">
        <v>1.3</v>
      </c>
      <c r="D219">
        <v>-55263886</v>
      </c>
      <c r="E219" t="s">
        <v>38</v>
      </c>
    </row>
    <row r="220" spans="1:5" x14ac:dyDescent="0.3">
      <c r="A220">
        <v>109</v>
      </c>
      <c r="B220">
        <v>6.6</v>
      </c>
      <c r="C220">
        <v>1.8</v>
      </c>
      <c r="D220">
        <v>-21949883</v>
      </c>
      <c r="E220" t="s">
        <v>38</v>
      </c>
    </row>
    <row r="221" spans="1:5" x14ac:dyDescent="0.3">
      <c r="A221">
        <v>134</v>
      </c>
      <c r="B221">
        <v>6.7</v>
      </c>
      <c r="C221">
        <v>2.2000000000000002</v>
      </c>
      <c r="D221">
        <v>-47362515</v>
      </c>
      <c r="E221" t="s">
        <v>38</v>
      </c>
    </row>
    <row r="222" spans="1:5" x14ac:dyDescent="0.3">
      <c r="A222">
        <v>117</v>
      </c>
      <c r="B222">
        <v>6.2</v>
      </c>
      <c r="C222">
        <v>2</v>
      </c>
      <c r="D222">
        <v>-41392993</v>
      </c>
      <c r="E222" t="s">
        <v>38</v>
      </c>
    </row>
    <row r="223" spans="1:5" x14ac:dyDescent="0.3">
      <c r="A223">
        <v>135</v>
      </c>
      <c r="B223">
        <v>6.1</v>
      </c>
      <c r="C223">
        <v>2.2000000000000002</v>
      </c>
      <c r="D223">
        <v>-76070659</v>
      </c>
      <c r="E223" t="s">
        <v>38</v>
      </c>
    </row>
    <row r="224" spans="1:5" x14ac:dyDescent="0.3">
      <c r="A224">
        <v>121</v>
      </c>
      <c r="B224">
        <v>5.3</v>
      </c>
      <c r="C224">
        <v>2</v>
      </c>
      <c r="D224">
        <v>-89787380</v>
      </c>
      <c r="E224" t="s">
        <v>38</v>
      </c>
    </row>
    <row r="225" spans="1:5" x14ac:dyDescent="0.3">
      <c r="A225">
        <v>117</v>
      </c>
      <c r="B225">
        <v>6.3</v>
      </c>
      <c r="C225">
        <v>2</v>
      </c>
      <c r="D225">
        <v>-40581346</v>
      </c>
      <c r="E225" t="s">
        <v>38</v>
      </c>
    </row>
    <row r="226" spans="1:5" x14ac:dyDescent="0.3">
      <c r="A226">
        <v>124</v>
      </c>
      <c r="B226">
        <v>7</v>
      </c>
      <c r="C226">
        <v>2.1</v>
      </c>
      <c r="D226">
        <v>-30978265</v>
      </c>
      <c r="E226" t="s">
        <v>38</v>
      </c>
    </row>
    <row r="227" spans="1:5" x14ac:dyDescent="0.3">
      <c r="A227">
        <v>140</v>
      </c>
      <c r="B227">
        <v>7.6</v>
      </c>
      <c r="C227">
        <v>2.2999999999999998</v>
      </c>
      <c r="D227">
        <v>267262555</v>
      </c>
      <c r="E227" t="s">
        <v>21</v>
      </c>
    </row>
    <row r="228" spans="1:5" x14ac:dyDescent="0.3">
      <c r="A228">
        <v>142</v>
      </c>
      <c r="B228">
        <v>6.7</v>
      </c>
      <c r="C228">
        <v>2.4</v>
      </c>
      <c r="D228">
        <v>195675583</v>
      </c>
      <c r="E228" t="s">
        <v>21</v>
      </c>
    </row>
    <row r="229" spans="1:5" x14ac:dyDescent="0.3">
      <c r="A229">
        <v>92</v>
      </c>
      <c r="B229">
        <v>8.1</v>
      </c>
      <c r="C229">
        <v>1.5</v>
      </c>
      <c r="D229">
        <v>174907418</v>
      </c>
      <c r="E229" t="s">
        <v>21</v>
      </c>
    </row>
    <row r="230" spans="1:5" x14ac:dyDescent="0.3">
      <c r="A230">
        <v>138</v>
      </c>
      <c r="B230">
        <v>6.7</v>
      </c>
      <c r="C230">
        <v>2.2999999999999998</v>
      </c>
      <c r="D230">
        <v>12550960</v>
      </c>
      <c r="E230" t="s">
        <v>21</v>
      </c>
    </row>
    <row r="231" spans="1:5" x14ac:dyDescent="0.3">
      <c r="A231">
        <v>136</v>
      </c>
      <c r="B231">
        <v>6.5</v>
      </c>
      <c r="C231">
        <v>2.2999999999999998</v>
      </c>
      <c r="D231">
        <v>359544677</v>
      </c>
      <c r="E231" t="s">
        <v>21</v>
      </c>
    </row>
    <row r="232" spans="1:5" x14ac:dyDescent="0.3">
      <c r="A232">
        <v>98</v>
      </c>
      <c r="B232">
        <v>7.3</v>
      </c>
      <c r="C232">
        <v>1.6</v>
      </c>
      <c r="D232">
        <v>52165546</v>
      </c>
      <c r="E232" t="s">
        <v>21</v>
      </c>
    </row>
    <row r="233" spans="1:5" x14ac:dyDescent="0.3">
      <c r="A233">
        <v>153</v>
      </c>
      <c r="B233">
        <v>6</v>
      </c>
      <c r="C233">
        <v>2.6</v>
      </c>
      <c r="D233">
        <v>-74088170</v>
      </c>
      <c r="E233" t="s">
        <v>38</v>
      </c>
    </row>
    <row r="234" spans="1:5" x14ac:dyDescent="0.3">
      <c r="A234">
        <v>120</v>
      </c>
      <c r="B234">
        <v>6.1</v>
      </c>
      <c r="C234">
        <v>2</v>
      </c>
      <c r="D234">
        <v>-67047980</v>
      </c>
      <c r="E234" t="s">
        <v>38</v>
      </c>
    </row>
    <row r="235" spans="1:5" x14ac:dyDescent="0.3">
      <c r="A235">
        <v>101</v>
      </c>
      <c r="B235">
        <v>5.9</v>
      </c>
      <c r="C235">
        <v>1.7</v>
      </c>
      <c r="D235">
        <v>65871240</v>
      </c>
      <c r="E235" t="s">
        <v>21</v>
      </c>
    </row>
    <row r="236" spans="1:5" x14ac:dyDescent="0.3">
      <c r="A236">
        <v>91</v>
      </c>
      <c r="B236">
        <v>7.8</v>
      </c>
      <c r="C236">
        <v>1.5</v>
      </c>
      <c r="D236">
        <v>174084951</v>
      </c>
      <c r="E236" t="s">
        <v>21</v>
      </c>
    </row>
    <row r="237" spans="1:5" x14ac:dyDescent="0.3">
      <c r="A237">
        <v>108</v>
      </c>
      <c r="B237">
        <v>5.8</v>
      </c>
      <c r="C237">
        <v>1.8</v>
      </c>
      <c r="D237">
        <v>-48844258</v>
      </c>
      <c r="E237" t="s">
        <v>38</v>
      </c>
    </row>
    <row r="238" spans="1:5" x14ac:dyDescent="0.3">
      <c r="A238">
        <v>100</v>
      </c>
      <c r="B238">
        <v>4.3</v>
      </c>
      <c r="C238">
        <v>1.7</v>
      </c>
      <c r="D238">
        <v>-63885779</v>
      </c>
      <c r="E238" t="s">
        <v>38</v>
      </c>
    </row>
    <row r="239" spans="1:5" x14ac:dyDescent="0.3">
      <c r="A239">
        <v>108</v>
      </c>
      <c r="B239">
        <v>6.4</v>
      </c>
      <c r="C239">
        <v>1.8</v>
      </c>
      <c r="D239">
        <v>140863268</v>
      </c>
      <c r="E239" t="s">
        <v>21</v>
      </c>
    </row>
    <row r="240" spans="1:5" x14ac:dyDescent="0.3">
      <c r="A240">
        <v>114</v>
      </c>
      <c r="B240">
        <v>6.1</v>
      </c>
      <c r="C240">
        <v>1.9</v>
      </c>
      <c r="D240">
        <v>45181732</v>
      </c>
      <c r="E240" t="s">
        <v>21</v>
      </c>
    </row>
    <row r="241" spans="1:5" x14ac:dyDescent="0.3">
      <c r="A241">
        <v>119</v>
      </c>
      <c r="B241">
        <v>6.5</v>
      </c>
      <c r="C241">
        <v>2</v>
      </c>
      <c r="D241">
        <v>15332007</v>
      </c>
      <c r="E241" t="s">
        <v>21</v>
      </c>
    </row>
    <row r="242" spans="1:5" x14ac:dyDescent="0.3">
      <c r="A242">
        <v>142</v>
      </c>
      <c r="B242">
        <v>7.1</v>
      </c>
      <c r="C242">
        <v>2.4</v>
      </c>
      <c r="D242">
        <v>3330342</v>
      </c>
      <c r="E242" t="s">
        <v>21</v>
      </c>
    </row>
    <row r="243" spans="1:5" x14ac:dyDescent="0.3">
      <c r="A243">
        <v>125</v>
      </c>
      <c r="B243">
        <v>6.4</v>
      </c>
      <c r="C243">
        <v>2.1</v>
      </c>
      <c r="D243">
        <v>15531634</v>
      </c>
      <c r="E243" t="s">
        <v>21</v>
      </c>
    </row>
    <row r="244" spans="1:5" x14ac:dyDescent="0.3">
      <c r="A244">
        <v>126</v>
      </c>
      <c r="B244">
        <v>6.5</v>
      </c>
      <c r="C244">
        <v>2.1</v>
      </c>
      <c r="D244">
        <v>66336103</v>
      </c>
      <c r="E244" t="s">
        <v>21</v>
      </c>
    </row>
    <row r="245" spans="1:5" x14ac:dyDescent="0.3">
      <c r="A245">
        <v>119</v>
      </c>
      <c r="B245">
        <v>6.3</v>
      </c>
      <c r="C245">
        <v>2</v>
      </c>
      <c r="D245">
        <v>19995817</v>
      </c>
      <c r="E245" t="s">
        <v>21</v>
      </c>
    </row>
    <row r="246" spans="1:5" x14ac:dyDescent="0.3">
      <c r="A246">
        <v>170</v>
      </c>
      <c r="B246">
        <v>7.5</v>
      </c>
      <c r="C246">
        <v>2.8</v>
      </c>
      <c r="D246">
        <v>-7391173</v>
      </c>
      <c r="E246" t="s">
        <v>38</v>
      </c>
    </row>
    <row r="247" spans="1:5" x14ac:dyDescent="0.3">
      <c r="A247">
        <v>85</v>
      </c>
      <c r="B247">
        <v>4.9000000000000004</v>
      </c>
      <c r="C247">
        <v>1.4</v>
      </c>
      <c r="D247">
        <v>-69223741</v>
      </c>
      <c r="E247" t="s">
        <v>38</v>
      </c>
    </row>
    <row r="248" spans="1:5" x14ac:dyDescent="0.3">
      <c r="A248">
        <v>119</v>
      </c>
      <c r="B248">
        <v>5.8</v>
      </c>
      <c r="C248">
        <v>2</v>
      </c>
      <c r="D248">
        <v>-21219958</v>
      </c>
      <c r="E248" t="s">
        <v>38</v>
      </c>
    </row>
    <row r="249" spans="1:5" x14ac:dyDescent="0.3">
      <c r="A249">
        <v>102</v>
      </c>
      <c r="B249">
        <v>6.2</v>
      </c>
      <c r="C249">
        <v>1.7</v>
      </c>
      <c r="D249">
        <v>-3630883</v>
      </c>
      <c r="E249" t="s">
        <v>38</v>
      </c>
    </row>
    <row r="250" spans="1:5" x14ac:dyDescent="0.3">
      <c r="A250">
        <v>103</v>
      </c>
      <c r="B250">
        <v>5.5</v>
      </c>
      <c r="C250">
        <v>1.7</v>
      </c>
      <c r="D250">
        <v>32614158</v>
      </c>
      <c r="E250" t="s">
        <v>21</v>
      </c>
    </row>
    <row r="251" spans="1:5" x14ac:dyDescent="0.3">
      <c r="A251">
        <v>76</v>
      </c>
      <c r="B251">
        <v>5.4</v>
      </c>
      <c r="C251">
        <v>1.3</v>
      </c>
      <c r="D251">
        <v>-59973647</v>
      </c>
      <c r="E251" t="s">
        <v>38</v>
      </c>
    </row>
    <row r="252" spans="1:5" x14ac:dyDescent="0.3">
      <c r="A252">
        <v>120</v>
      </c>
      <c r="B252">
        <v>5.8</v>
      </c>
      <c r="C252">
        <v>2</v>
      </c>
      <c r="D252">
        <v>-43997807</v>
      </c>
      <c r="E252" t="s">
        <v>38</v>
      </c>
    </row>
    <row r="253" spans="1:5" x14ac:dyDescent="0.3">
      <c r="A253">
        <v>127</v>
      </c>
      <c r="B253">
        <v>7.1</v>
      </c>
      <c r="C253">
        <v>2.1</v>
      </c>
      <c r="D253">
        <v>-24536691</v>
      </c>
      <c r="E253" t="s">
        <v>38</v>
      </c>
    </row>
    <row r="254" spans="1:5" x14ac:dyDescent="0.3">
      <c r="A254">
        <v>105</v>
      </c>
      <c r="B254">
        <v>5.4</v>
      </c>
      <c r="C254">
        <v>1.8</v>
      </c>
      <c r="D254">
        <v>-33982216</v>
      </c>
      <c r="E254" t="s">
        <v>38</v>
      </c>
    </row>
    <row r="255" spans="1:5" x14ac:dyDescent="0.3">
      <c r="A255">
        <v>121</v>
      </c>
      <c r="B255">
        <v>3.7</v>
      </c>
      <c r="C255">
        <v>2</v>
      </c>
      <c r="D255">
        <v>-111931604</v>
      </c>
      <c r="E255" t="s">
        <v>38</v>
      </c>
    </row>
    <row r="256" spans="1:5" x14ac:dyDescent="0.3">
      <c r="A256">
        <v>114</v>
      </c>
      <c r="B256">
        <v>6.7</v>
      </c>
      <c r="C256">
        <v>1.9</v>
      </c>
      <c r="D256">
        <v>-48343151</v>
      </c>
      <c r="E256" t="s">
        <v>38</v>
      </c>
    </row>
    <row r="257" spans="1:5" x14ac:dyDescent="0.3">
      <c r="A257">
        <v>129</v>
      </c>
      <c r="B257">
        <v>7.2</v>
      </c>
      <c r="C257">
        <v>2.2000000000000002</v>
      </c>
      <c r="D257">
        <v>24520804</v>
      </c>
      <c r="E257" t="s">
        <v>21</v>
      </c>
    </row>
    <row r="258" spans="1:5" x14ac:dyDescent="0.3">
      <c r="A258">
        <v>171</v>
      </c>
      <c r="B258">
        <v>8.8000000000000007</v>
      </c>
      <c r="C258">
        <v>2.8</v>
      </c>
      <c r="D258">
        <v>220837577</v>
      </c>
      <c r="E258" t="s">
        <v>21</v>
      </c>
    </row>
    <row r="259" spans="1:5" x14ac:dyDescent="0.3">
      <c r="A259">
        <v>120</v>
      </c>
      <c r="B259">
        <v>5.8</v>
      </c>
      <c r="C259">
        <v>2</v>
      </c>
      <c r="D259">
        <v>-85995841</v>
      </c>
      <c r="E259" t="s">
        <v>38</v>
      </c>
    </row>
    <row r="260" spans="1:5" x14ac:dyDescent="0.3">
      <c r="A260">
        <v>165</v>
      </c>
      <c r="B260">
        <v>6.8</v>
      </c>
      <c r="C260">
        <v>2.8</v>
      </c>
      <c r="D260">
        <v>-48816034</v>
      </c>
      <c r="E260" t="s">
        <v>38</v>
      </c>
    </row>
    <row r="261" spans="1:5" x14ac:dyDescent="0.3">
      <c r="A261">
        <v>82</v>
      </c>
      <c r="B261">
        <v>3.8</v>
      </c>
      <c r="C261">
        <v>1.4</v>
      </c>
      <c r="D261">
        <v>-8553105</v>
      </c>
      <c r="E261" t="s">
        <v>38</v>
      </c>
    </row>
    <row r="262" spans="1:5" x14ac:dyDescent="0.3">
      <c r="A262">
        <v>115</v>
      </c>
      <c r="B262">
        <v>7.1</v>
      </c>
      <c r="C262">
        <v>1.9</v>
      </c>
      <c r="D262">
        <v>24795350</v>
      </c>
      <c r="E262" t="s">
        <v>21</v>
      </c>
    </row>
    <row r="263" spans="1:5" x14ac:dyDescent="0.3">
      <c r="A263">
        <v>194</v>
      </c>
      <c r="B263">
        <v>7.2</v>
      </c>
      <c r="C263">
        <v>3.2</v>
      </c>
      <c r="D263">
        <v>-82603302</v>
      </c>
      <c r="E263" t="s">
        <v>38</v>
      </c>
    </row>
    <row r="264" spans="1:5" x14ac:dyDescent="0.3">
      <c r="A264">
        <v>84</v>
      </c>
      <c r="B264">
        <v>5.9</v>
      </c>
      <c r="C264">
        <v>1.4</v>
      </c>
      <c r="D264">
        <v>7015224</v>
      </c>
      <c r="E264" t="s">
        <v>21</v>
      </c>
    </row>
    <row r="265" spans="1:5" x14ac:dyDescent="0.3">
      <c r="A265">
        <v>97</v>
      </c>
      <c r="B265">
        <v>7.1</v>
      </c>
      <c r="C265">
        <v>1.6</v>
      </c>
      <c r="D265">
        <v>-625893</v>
      </c>
      <c r="E265" t="s">
        <v>38</v>
      </c>
    </row>
    <row r="266" spans="1:5" x14ac:dyDescent="0.3">
      <c r="A266">
        <v>151</v>
      </c>
      <c r="B266">
        <v>8.1</v>
      </c>
      <c r="C266">
        <v>2.5</v>
      </c>
      <c r="D266">
        <v>120430993</v>
      </c>
      <c r="E266" t="s">
        <v>21</v>
      </c>
    </row>
    <row r="267" spans="1:5" x14ac:dyDescent="0.3">
      <c r="A267">
        <v>136</v>
      </c>
      <c r="B267">
        <v>6.9</v>
      </c>
      <c r="C267">
        <v>2.2999999999999998</v>
      </c>
      <c r="D267">
        <v>-90200974</v>
      </c>
      <c r="E267" t="s">
        <v>38</v>
      </c>
    </row>
    <row r="268" spans="1:5" x14ac:dyDescent="0.3">
      <c r="A268">
        <v>104</v>
      </c>
      <c r="B268">
        <v>4.4000000000000004</v>
      </c>
      <c r="C268">
        <v>1.7</v>
      </c>
      <c r="D268">
        <v>-83287549</v>
      </c>
      <c r="E268" t="s">
        <v>38</v>
      </c>
    </row>
    <row r="269" spans="1:5" x14ac:dyDescent="0.3">
      <c r="A269">
        <v>127</v>
      </c>
      <c r="B269">
        <v>6.5</v>
      </c>
      <c r="C269">
        <v>2.1</v>
      </c>
      <c r="D269">
        <v>11643008</v>
      </c>
      <c r="E269" t="s">
        <v>21</v>
      </c>
    </row>
    <row r="270" spans="1:5" x14ac:dyDescent="0.3">
      <c r="A270">
        <v>171</v>
      </c>
      <c r="B270">
        <v>8.5</v>
      </c>
      <c r="C270">
        <v>2.8</v>
      </c>
      <c r="D270">
        <v>84670866</v>
      </c>
      <c r="E270" t="s">
        <v>21</v>
      </c>
    </row>
    <row r="271" spans="1:5" x14ac:dyDescent="0.3">
      <c r="A271">
        <v>145</v>
      </c>
      <c r="B271">
        <v>7.7</v>
      </c>
      <c r="C271">
        <v>2.4</v>
      </c>
      <c r="D271">
        <v>30014112</v>
      </c>
      <c r="E271" t="s">
        <v>21</v>
      </c>
    </row>
    <row r="272" spans="1:5" x14ac:dyDescent="0.3">
      <c r="A272">
        <v>174</v>
      </c>
      <c r="B272">
        <v>7.4</v>
      </c>
      <c r="C272">
        <v>2.9</v>
      </c>
      <c r="D272">
        <v>161970615</v>
      </c>
      <c r="E272" t="s">
        <v>21</v>
      </c>
    </row>
    <row r="273" spans="1:5" x14ac:dyDescent="0.3">
      <c r="A273">
        <v>144</v>
      </c>
      <c r="B273">
        <v>8</v>
      </c>
      <c r="C273">
        <v>2.4</v>
      </c>
      <c r="D273">
        <v>17007184</v>
      </c>
      <c r="E273" t="s">
        <v>21</v>
      </c>
    </row>
    <row r="274" spans="1:5" x14ac:dyDescent="0.3">
      <c r="A274">
        <v>119</v>
      </c>
      <c r="B274">
        <v>5.7</v>
      </c>
      <c r="C274">
        <v>2</v>
      </c>
      <c r="D274">
        <v>80011740</v>
      </c>
      <c r="E274" t="s">
        <v>21</v>
      </c>
    </row>
    <row r="275" spans="1:5" x14ac:dyDescent="0.3">
      <c r="A275">
        <v>153</v>
      </c>
      <c r="B275">
        <v>8.5</v>
      </c>
      <c r="C275">
        <v>2.6</v>
      </c>
      <c r="D275">
        <v>102843350</v>
      </c>
      <c r="E275" t="s">
        <v>21</v>
      </c>
    </row>
    <row r="276" spans="1:5" x14ac:dyDescent="0.3">
      <c r="A276">
        <v>140</v>
      </c>
      <c r="B276">
        <v>7</v>
      </c>
      <c r="C276">
        <v>2.2999999999999998</v>
      </c>
      <c r="D276">
        <v>-2969275</v>
      </c>
      <c r="E276" t="s">
        <v>38</v>
      </c>
    </row>
    <row r="277" spans="1:5" x14ac:dyDescent="0.3">
      <c r="A277">
        <v>176</v>
      </c>
      <c r="B277">
        <v>7.8</v>
      </c>
      <c r="C277">
        <v>2.9</v>
      </c>
      <c r="D277">
        <v>30127620</v>
      </c>
      <c r="E277" t="s">
        <v>21</v>
      </c>
    </row>
    <row r="278" spans="1:5" x14ac:dyDescent="0.3">
      <c r="A278">
        <v>141</v>
      </c>
      <c r="B278">
        <v>7.2</v>
      </c>
      <c r="C278">
        <v>2.4</v>
      </c>
      <c r="D278">
        <v>31282411</v>
      </c>
      <c r="E278" t="s">
        <v>21</v>
      </c>
    </row>
    <row r="279" spans="1:5" x14ac:dyDescent="0.3">
      <c r="A279">
        <v>106</v>
      </c>
      <c r="B279">
        <v>6.4</v>
      </c>
      <c r="C279">
        <v>1.8</v>
      </c>
      <c r="D279">
        <v>-34547688</v>
      </c>
      <c r="E279" t="s">
        <v>38</v>
      </c>
    </row>
    <row r="280" spans="1:5" x14ac:dyDescent="0.3">
      <c r="A280">
        <v>98</v>
      </c>
      <c r="B280">
        <v>5.5</v>
      </c>
      <c r="C280">
        <v>1.6</v>
      </c>
      <c r="D280">
        <v>48383780</v>
      </c>
      <c r="E280" t="s">
        <v>21</v>
      </c>
    </row>
    <row r="281" spans="1:5" x14ac:dyDescent="0.3">
      <c r="A281">
        <v>116</v>
      </c>
      <c r="B281">
        <v>6.7</v>
      </c>
      <c r="C281">
        <v>1.9</v>
      </c>
      <c r="D281">
        <v>19219978</v>
      </c>
      <c r="E281" t="s">
        <v>21</v>
      </c>
    </row>
    <row r="282" spans="1:5" x14ac:dyDescent="0.3">
      <c r="A282">
        <v>115</v>
      </c>
      <c r="B282">
        <v>6.1</v>
      </c>
      <c r="C282">
        <v>1.9</v>
      </c>
      <c r="D282">
        <v>1228120</v>
      </c>
      <c r="E282" t="s">
        <v>21</v>
      </c>
    </row>
    <row r="283" spans="1:5" x14ac:dyDescent="0.3">
      <c r="A283">
        <v>165</v>
      </c>
      <c r="B283">
        <v>8.5</v>
      </c>
      <c r="C283">
        <v>2.8</v>
      </c>
      <c r="D283">
        <v>62804648</v>
      </c>
      <c r="E283" t="s">
        <v>21</v>
      </c>
    </row>
    <row r="284" spans="1:5" x14ac:dyDescent="0.3">
      <c r="A284">
        <v>91</v>
      </c>
      <c r="B284">
        <v>6.9</v>
      </c>
      <c r="C284">
        <v>1.5</v>
      </c>
      <c r="D284">
        <v>117603</v>
      </c>
      <c r="E284" t="s">
        <v>21</v>
      </c>
    </row>
    <row r="285" spans="1:5" x14ac:dyDescent="0.3">
      <c r="A285">
        <v>78</v>
      </c>
      <c r="B285">
        <v>7.3</v>
      </c>
      <c r="C285">
        <v>1.3</v>
      </c>
      <c r="D285">
        <v>-10703427</v>
      </c>
      <c r="E285" t="s">
        <v>38</v>
      </c>
    </row>
    <row r="286" spans="1:5" x14ac:dyDescent="0.3">
      <c r="A286">
        <v>103</v>
      </c>
      <c r="B286">
        <v>6.7</v>
      </c>
      <c r="C286">
        <v>1.7</v>
      </c>
      <c r="D286">
        <v>-6982599</v>
      </c>
      <c r="E286" t="s">
        <v>38</v>
      </c>
    </row>
    <row r="287" spans="1:5" x14ac:dyDescent="0.3">
      <c r="A287">
        <v>131</v>
      </c>
      <c r="B287">
        <v>6.9</v>
      </c>
      <c r="C287">
        <v>2.2000000000000002</v>
      </c>
      <c r="D287">
        <v>73005002</v>
      </c>
      <c r="E287" t="s">
        <v>21</v>
      </c>
    </row>
    <row r="288" spans="1:5" x14ac:dyDescent="0.3">
      <c r="A288">
        <v>104</v>
      </c>
      <c r="B288">
        <v>5.0999999999999996</v>
      </c>
      <c r="C288">
        <v>1.7</v>
      </c>
      <c r="D288">
        <v>-24969837</v>
      </c>
      <c r="E288" t="s">
        <v>38</v>
      </c>
    </row>
    <row r="289" spans="1:5" x14ac:dyDescent="0.3">
      <c r="A289">
        <v>101</v>
      </c>
      <c r="B289">
        <v>6.8</v>
      </c>
      <c r="C289">
        <v>1.7</v>
      </c>
      <c r="D289">
        <v>-22777816</v>
      </c>
      <c r="E289" t="s">
        <v>38</v>
      </c>
    </row>
    <row r="290" spans="1:5" x14ac:dyDescent="0.3">
      <c r="A290">
        <v>102</v>
      </c>
      <c r="B290">
        <v>6.7</v>
      </c>
      <c r="C290">
        <v>1.7</v>
      </c>
      <c r="D290">
        <v>7515297</v>
      </c>
      <c r="E290" t="s">
        <v>21</v>
      </c>
    </row>
    <row r="291" spans="1:5" x14ac:dyDescent="0.3">
      <c r="A291">
        <v>103</v>
      </c>
      <c r="B291">
        <v>6</v>
      </c>
      <c r="C291">
        <v>1.7</v>
      </c>
      <c r="D291">
        <v>-32368843</v>
      </c>
      <c r="E291" t="s">
        <v>38</v>
      </c>
    </row>
    <row r="292" spans="1:5" x14ac:dyDescent="0.3">
      <c r="A292">
        <v>121</v>
      </c>
      <c r="B292">
        <v>5.7</v>
      </c>
      <c r="C292">
        <v>2</v>
      </c>
      <c r="D292">
        <v>-16137932</v>
      </c>
      <c r="E292" t="s">
        <v>38</v>
      </c>
    </row>
    <row r="293" spans="1:5" x14ac:dyDescent="0.3">
      <c r="A293">
        <v>143</v>
      </c>
      <c r="B293">
        <v>8</v>
      </c>
      <c r="C293">
        <v>2.4</v>
      </c>
      <c r="D293">
        <v>-42633738</v>
      </c>
      <c r="E293" t="s">
        <v>38</v>
      </c>
    </row>
    <row r="294" spans="1:5" x14ac:dyDescent="0.3">
      <c r="A294">
        <v>240</v>
      </c>
      <c r="B294">
        <v>8.1999999999999993</v>
      </c>
      <c r="C294">
        <v>4</v>
      </c>
      <c r="D294">
        <v>16866727</v>
      </c>
      <c r="E294" t="s">
        <v>21</v>
      </c>
    </row>
    <row r="295" spans="1:5" x14ac:dyDescent="0.3">
      <c r="A295">
        <v>121</v>
      </c>
      <c r="B295">
        <v>5.4</v>
      </c>
      <c r="C295">
        <v>2</v>
      </c>
      <c r="D295">
        <v>84031112</v>
      </c>
      <c r="E295" t="s">
        <v>21</v>
      </c>
    </row>
    <row r="296" spans="1:5" x14ac:dyDescent="0.3">
      <c r="A296">
        <v>129</v>
      </c>
      <c r="B296">
        <v>7.2</v>
      </c>
      <c r="C296">
        <v>2.2000000000000002</v>
      </c>
      <c r="D296">
        <v>-50299935</v>
      </c>
      <c r="E296" t="s">
        <v>38</v>
      </c>
    </row>
    <row r="297" spans="1:5" x14ac:dyDescent="0.3">
      <c r="A297">
        <v>172</v>
      </c>
      <c r="B297">
        <v>7.5</v>
      </c>
      <c r="C297">
        <v>2.9</v>
      </c>
      <c r="D297">
        <v>-74901420</v>
      </c>
      <c r="E297" t="s">
        <v>38</v>
      </c>
    </row>
    <row r="298" spans="1:5" x14ac:dyDescent="0.3">
      <c r="A298">
        <v>101</v>
      </c>
      <c r="B298">
        <v>7</v>
      </c>
      <c r="C298">
        <v>1.7</v>
      </c>
      <c r="D298">
        <v>-24326667</v>
      </c>
      <c r="E298" t="s">
        <v>38</v>
      </c>
    </row>
    <row r="299" spans="1:5" x14ac:dyDescent="0.3">
      <c r="A299">
        <v>87</v>
      </c>
      <c r="B299">
        <v>3.3</v>
      </c>
      <c r="C299">
        <v>1.4</v>
      </c>
      <c r="D299">
        <v>-59801290</v>
      </c>
      <c r="E299" t="s">
        <v>38</v>
      </c>
    </row>
    <row r="300" spans="1:5" x14ac:dyDescent="0.3">
      <c r="A300">
        <v>101</v>
      </c>
      <c r="B300">
        <v>6</v>
      </c>
      <c r="C300">
        <v>1.7</v>
      </c>
      <c r="D300">
        <v>-27339971</v>
      </c>
      <c r="E300" t="s">
        <v>38</v>
      </c>
    </row>
    <row r="301" spans="1:5" x14ac:dyDescent="0.3">
      <c r="A301">
        <v>95</v>
      </c>
      <c r="B301">
        <v>7.1</v>
      </c>
      <c r="C301">
        <v>1.6</v>
      </c>
      <c r="D301">
        <v>-101879446</v>
      </c>
      <c r="E301" t="s">
        <v>38</v>
      </c>
    </row>
    <row r="302" spans="1:5" x14ac:dyDescent="0.3">
      <c r="A302">
        <v>102</v>
      </c>
      <c r="B302">
        <v>5.4</v>
      </c>
      <c r="C302">
        <v>1.7</v>
      </c>
      <c r="D302">
        <v>-50607905</v>
      </c>
      <c r="E302" t="s">
        <v>38</v>
      </c>
    </row>
    <row r="303" spans="1:5" x14ac:dyDescent="0.3">
      <c r="A303">
        <v>131</v>
      </c>
      <c r="B303">
        <v>6.1</v>
      </c>
      <c r="C303">
        <v>2.2000000000000002</v>
      </c>
      <c r="D303">
        <v>-50707978</v>
      </c>
      <c r="E303" t="s">
        <v>38</v>
      </c>
    </row>
    <row r="304" spans="1:5" x14ac:dyDescent="0.3">
      <c r="A304">
        <v>114</v>
      </c>
      <c r="B304">
        <v>5.3</v>
      </c>
      <c r="C304">
        <v>1.9</v>
      </c>
      <c r="D304">
        <v>-76227778</v>
      </c>
      <c r="E304" t="s">
        <v>38</v>
      </c>
    </row>
    <row r="305" spans="1:5" x14ac:dyDescent="0.3">
      <c r="A305">
        <v>94</v>
      </c>
      <c r="B305">
        <v>2.2000000000000002</v>
      </c>
      <c r="C305">
        <v>1.6</v>
      </c>
      <c r="D305">
        <v>-66989354</v>
      </c>
      <c r="E305" t="s">
        <v>38</v>
      </c>
    </row>
    <row r="306" spans="1:5" x14ac:dyDescent="0.3">
      <c r="A306">
        <v>122</v>
      </c>
      <c r="B306">
        <v>7</v>
      </c>
      <c r="C306">
        <v>2</v>
      </c>
      <c r="D306">
        <v>-75014388</v>
      </c>
      <c r="E306" t="s">
        <v>38</v>
      </c>
    </row>
    <row r="307" spans="1:5" x14ac:dyDescent="0.3">
      <c r="A307">
        <v>95</v>
      </c>
      <c r="B307">
        <v>3.8</v>
      </c>
      <c r="C307">
        <v>1.6</v>
      </c>
      <c r="D307">
        <v>-95588898</v>
      </c>
      <c r="E307" t="s">
        <v>38</v>
      </c>
    </row>
    <row r="308" spans="1:5" x14ac:dyDescent="0.3">
      <c r="A308">
        <v>115</v>
      </c>
      <c r="B308">
        <v>6.9</v>
      </c>
      <c r="C308">
        <v>1.9</v>
      </c>
      <c r="D308">
        <v>-64975525</v>
      </c>
      <c r="E308" t="s">
        <v>38</v>
      </c>
    </row>
    <row r="309" spans="1:5" x14ac:dyDescent="0.3">
      <c r="A309">
        <v>88</v>
      </c>
      <c r="B309">
        <v>7.2</v>
      </c>
      <c r="C309">
        <v>1.5</v>
      </c>
      <c r="D309">
        <v>31174897</v>
      </c>
      <c r="E309" t="s">
        <v>21</v>
      </c>
    </row>
    <row r="310" spans="1:5" x14ac:dyDescent="0.3">
      <c r="A310">
        <v>110</v>
      </c>
      <c r="B310">
        <v>7.3</v>
      </c>
      <c r="C310">
        <v>1.8</v>
      </c>
      <c r="D310">
        <v>200000</v>
      </c>
      <c r="E310" t="s">
        <v>21</v>
      </c>
    </row>
    <row r="311" spans="1:5" x14ac:dyDescent="0.3">
      <c r="A311">
        <v>130</v>
      </c>
      <c r="B311">
        <v>6.3</v>
      </c>
      <c r="C311">
        <v>2.2000000000000002</v>
      </c>
      <c r="D311">
        <v>104007640</v>
      </c>
      <c r="E311" t="s">
        <v>21</v>
      </c>
    </row>
    <row r="312" spans="1:5" x14ac:dyDescent="0.3">
      <c r="A312">
        <v>216</v>
      </c>
      <c r="B312">
        <v>7.5</v>
      </c>
      <c r="C312">
        <v>3.6</v>
      </c>
      <c r="D312">
        <v>-22320362</v>
      </c>
      <c r="E312" t="s">
        <v>38</v>
      </c>
    </row>
    <row r="313" spans="1:5" x14ac:dyDescent="0.3">
      <c r="A313">
        <v>146</v>
      </c>
      <c r="B313">
        <v>7.6</v>
      </c>
      <c r="C313">
        <v>2.4</v>
      </c>
      <c r="D313">
        <v>-93990787</v>
      </c>
      <c r="E313" t="s">
        <v>38</v>
      </c>
    </row>
    <row r="314" spans="1:5" x14ac:dyDescent="0.3">
      <c r="A314">
        <v>85</v>
      </c>
      <c r="B314">
        <v>6.8</v>
      </c>
      <c r="C314">
        <v>1.4</v>
      </c>
      <c r="D314">
        <v>-41132306</v>
      </c>
      <c r="E314" t="s">
        <v>38</v>
      </c>
    </row>
    <row r="315" spans="1:5" x14ac:dyDescent="0.3">
      <c r="A315">
        <v>93</v>
      </c>
      <c r="B315">
        <v>5.2</v>
      </c>
      <c r="C315">
        <v>1.6</v>
      </c>
      <c r="D315">
        <v>-30524377</v>
      </c>
      <c r="E315" t="s">
        <v>38</v>
      </c>
    </row>
    <row r="316" spans="1:5" x14ac:dyDescent="0.3">
      <c r="A316">
        <v>152</v>
      </c>
      <c r="B316">
        <v>7.7</v>
      </c>
      <c r="C316">
        <v>2.5</v>
      </c>
      <c r="D316">
        <v>16638745</v>
      </c>
      <c r="E316" t="s">
        <v>21</v>
      </c>
    </row>
    <row r="317" spans="1:5" x14ac:dyDescent="0.3">
      <c r="A317">
        <v>85</v>
      </c>
      <c r="B317">
        <v>6.2</v>
      </c>
      <c r="C317">
        <v>1.4</v>
      </c>
      <c r="D317">
        <v>-8102818</v>
      </c>
      <c r="E317" t="s">
        <v>38</v>
      </c>
    </row>
    <row r="318" spans="1:5" x14ac:dyDescent="0.3">
      <c r="A318">
        <v>126</v>
      </c>
      <c r="B318">
        <v>7.7</v>
      </c>
      <c r="C318">
        <v>2.1</v>
      </c>
      <c r="D318">
        <v>-29459980</v>
      </c>
      <c r="E318" t="s">
        <v>38</v>
      </c>
    </row>
    <row r="319" spans="1:5" x14ac:dyDescent="0.3">
      <c r="A319">
        <v>146</v>
      </c>
      <c r="B319">
        <v>4.3</v>
      </c>
      <c r="C319">
        <v>2.4</v>
      </c>
      <c r="D319">
        <v>-4671063</v>
      </c>
      <c r="E319" t="s">
        <v>38</v>
      </c>
    </row>
    <row r="320" spans="1:5" x14ac:dyDescent="0.3">
      <c r="A320">
        <v>89</v>
      </c>
      <c r="B320">
        <v>6.9</v>
      </c>
      <c r="C320">
        <v>1.5</v>
      </c>
      <c r="D320">
        <v>-44197339</v>
      </c>
      <c r="E320" t="s">
        <v>38</v>
      </c>
    </row>
    <row r="321" spans="1:5" x14ac:dyDescent="0.3">
      <c r="A321">
        <v>88</v>
      </c>
      <c r="B321">
        <v>6.6</v>
      </c>
      <c r="C321">
        <v>1.5</v>
      </c>
      <c r="D321">
        <v>66317423</v>
      </c>
      <c r="E321" t="s">
        <v>21</v>
      </c>
    </row>
    <row r="322" spans="1:5" x14ac:dyDescent="0.3">
      <c r="A322">
        <v>105</v>
      </c>
      <c r="B322">
        <v>7</v>
      </c>
      <c r="C322">
        <v>1.8</v>
      </c>
      <c r="D322">
        <v>106148159</v>
      </c>
      <c r="E322" t="s">
        <v>21</v>
      </c>
    </row>
    <row r="323" spans="1:5" x14ac:dyDescent="0.3">
      <c r="A323">
        <v>135</v>
      </c>
      <c r="B323">
        <v>6.7</v>
      </c>
      <c r="C323">
        <v>2.2000000000000002</v>
      </c>
      <c r="D323">
        <v>-21017158</v>
      </c>
      <c r="E323" t="s">
        <v>38</v>
      </c>
    </row>
    <row r="324" spans="1:5" x14ac:dyDescent="0.3">
      <c r="A324">
        <v>100</v>
      </c>
      <c r="B324">
        <v>8.1999999999999993</v>
      </c>
      <c r="C324">
        <v>1.7</v>
      </c>
      <c r="D324">
        <v>286838870</v>
      </c>
      <c r="E324" t="s">
        <v>21</v>
      </c>
    </row>
    <row r="325" spans="1:5" x14ac:dyDescent="0.3">
      <c r="A325">
        <v>192</v>
      </c>
      <c r="B325">
        <v>8.9</v>
      </c>
      <c r="C325">
        <v>3.2</v>
      </c>
      <c r="D325">
        <v>283019252</v>
      </c>
      <c r="E325" t="s">
        <v>21</v>
      </c>
    </row>
    <row r="326" spans="1:5" x14ac:dyDescent="0.3">
      <c r="A326">
        <v>172</v>
      </c>
      <c r="B326">
        <v>8.6999999999999993</v>
      </c>
      <c r="C326">
        <v>2.9</v>
      </c>
      <c r="D326">
        <v>246478898</v>
      </c>
      <c r="E326" t="s">
        <v>21</v>
      </c>
    </row>
    <row r="327" spans="1:5" x14ac:dyDescent="0.3">
      <c r="A327">
        <v>102</v>
      </c>
      <c r="B327">
        <v>5.5</v>
      </c>
      <c r="C327">
        <v>1.7</v>
      </c>
      <c r="D327">
        <v>-77823100</v>
      </c>
      <c r="E327" t="s">
        <v>38</v>
      </c>
    </row>
    <row r="328" spans="1:5" x14ac:dyDescent="0.3">
      <c r="A328">
        <v>100</v>
      </c>
      <c r="B328">
        <v>5.7</v>
      </c>
      <c r="C328">
        <v>1.7</v>
      </c>
      <c r="D328">
        <v>16144183</v>
      </c>
      <c r="E328" t="s">
        <v>21</v>
      </c>
    </row>
    <row r="329" spans="1:5" x14ac:dyDescent="0.3">
      <c r="A329">
        <v>119</v>
      </c>
      <c r="B329">
        <v>6.3</v>
      </c>
      <c r="C329">
        <v>2</v>
      </c>
      <c r="D329">
        <v>-76985496</v>
      </c>
      <c r="E329" t="s">
        <v>38</v>
      </c>
    </row>
    <row r="330" spans="1:5" x14ac:dyDescent="0.3">
      <c r="A330">
        <v>92</v>
      </c>
      <c r="B330">
        <v>5.9</v>
      </c>
      <c r="C330">
        <v>1.5</v>
      </c>
      <c r="D330">
        <v>88166115</v>
      </c>
      <c r="E330" t="s">
        <v>21</v>
      </c>
    </row>
    <row r="331" spans="1:5" x14ac:dyDescent="0.3">
      <c r="A331">
        <v>105</v>
      </c>
      <c r="B331">
        <v>7.6</v>
      </c>
      <c r="C331">
        <v>1.8</v>
      </c>
      <c r="D331">
        <v>83740650</v>
      </c>
      <c r="E331" t="s">
        <v>21</v>
      </c>
    </row>
    <row r="332" spans="1:5" x14ac:dyDescent="0.3">
      <c r="A332">
        <v>107</v>
      </c>
      <c r="B332">
        <v>6.6</v>
      </c>
      <c r="C332">
        <v>1.8</v>
      </c>
      <c r="D332">
        <v>-18851301</v>
      </c>
      <c r="E332" t="s">
        <v>38</v>
      </c>
    </row>
    <row r="333" spans="1:5" x14ac:dyDescent="0.3">
      <c r="A333">
        <v>101</v>
      </c>
      <c r="B333">
        <v>5.3</v>
      </c>
      <c r="C333">
        <v>1.7</v>
      </c>
      <c r="D333">
        <v>-24655608</v>
      </c>
      <c r="E333" t="s">
        <v>38</v>
      </c>
    </row>
    <row r="334" spans="1:5" x14ac:dyDescent="0.3">
      <c r="A334">
        <v>137</v>
      </c>
      <c r="B334">
        <v>6</v>
      </c>
      <c r="C334">
        <v>2.2999999999999998</v>
      </c>
      <c r="D334">
        <v>-84593638</v>
      </c>
      <c r="E334" t="s">
        <v>38</v>
      </c>
    </row>
    <row r="335" spans="1:5" x14ac:dyDescent="0.3">
      <c r="A335">
        <v>115</v>
      </c>
      <c r="B335">
        <v>8</v>
      </c>
      <c r="C335">
        <v>1.9</v>
      </c>
      <c r="D335">
        <v>169437578</v>
      </c>
      <c r="E335" t="s">
        <v>21</v>
      </c>
    </row>
    <row r="336" spans="1:5" x14ac:dyDescent="0.3">
      <c r="A336">
        <v>124</v>
      </c>
      <c r="B336">
        <v>5.6</v>
      </c>
      <c r="C336">
        <v>2.1</v>
      </c>
      <c r="D336">
        <v>-87000000</v>
      </c>
      <c r="E336" t="s">
        <v>38</v>
      </c>
    </row>
    <row r="337" spans="1:5" x14ac:dyDescent="0.3">
      <c r="A337">
        <v>118</v>
      </c>
      <c r="B337">
        <v>5.9</v>
      </c>
      <c r="C337">
        <v>2</v>
      </c>
      <c r="D337">
        <v>-6238280</v>
      </c>
      <c r="E337" t="s">
        <v>38</v>
      </c>
    </row>
    <row r="338" spans="1:5" x14ac:dyDescent="0.3">
      <c r="A338">
        <v>98</v>
      </c>
      <c r="B338">
        <v>7.3</v>
      </c>
      <c r="C338">
        <v>1.6</v>
      </c>
      <c r="D338">
        <v>160147615</v>
      </c>
      <c r="E338" t="s">
        <v>21</v>
      </c>
    </row>
    <row r="339" spans="1:5" x14ac:dyDescent="0.3">
      <c r="A339">
        <v>82</v>
      </c>
      <c r="B339">
        <v>7.9</v>
      </c>
      <c r="C339">
        <v>1.4</v>
      </c>
      <c r="D339">
        <v>155823397</v>
      </c>
      <c r="E339" t="s">
        <v>21</v>
      </c>
    </row>
    <row r="340" spans="1:5" x14ac:dyDescent="0.3">
      <c r="A340">
        <v>98</v>
      </c>
      <c r="B340">
        <v>6.8</v>
      </c>
      <c r="C340">
        <v>1.6</v>
      </c>
      <c r="D340">
        <v>-18442521</v>
      </c>
      <c r="E340" t="s">
        <v>38</v>
      </c>
    </row>
    <row r="341" spans="1:5" x14ac:dyDescent="0.3">
      <c r="A341">
        <v>90</v>
      </c>
      <c r="B341">
        <v>6.6</v>
      </c>
      <c r="C341">
        <v>1.5</v>
      </c>
      <c r="D341">
        <v>136138454</v>
      </c>
      <c r="E341" t="s">
        <v>21</v>
      </c>
    </row>
    <row r="342" spans="1:5" x14ac:dyDescent="0.3">
      <c r="A342">
        <v>130</v>
      </c>
      <c r="B342">
        <v>6.6</v>
      </c>
      <c r="C342">
        <v>2.2000000000000002</v>
      </c>
      <c r="D342">
        <v>55370362</v>
      </c>
      <c r="E342" t="s">
        <v>21</v>
      </c>
    </row>
    <row r="343" spans="1:5" x14ac:dyDescent="0.3">
      <c r="A343">
        <v>90</v>
      </c>
      <c r="B343">
        <v>7</v>
      </c>
      <c r="C343">
        <v>1.5</v>
      </c>
      <c r="D343">
        <v>24870275</v>
      </c>
      <c r="E343" t="s">
        <v>21</v>
      </c>
    </row>
    <row r="344" spans="1:5" x14ac:dyDescent="0.3">
      <c r="A344">
        <v>94</v>
      </c>
      <c r="B344">
        <v>7</v>
      </c>
      <c r="C344">
        <v>1.6</v>
      </c>
      <c r="D344">
        <v>106573705</v>
      </c>
      <c r="E344" t="s">
        <v>21</v>
      </c>
    </row>
    <row r="345" spans="1:5" x14ac:dyDescent="0.3">
      <c r="A345">
        <v>114</v>
      </c>
      <c r="B345">
        <v>7.3</v>
      </c>
      <c r="C345">
        <v>1.9</v>
      </c>
      <c r="D345">
        <v>-31770880</v>
      </c>
      <c r="E345" t="s">
        <v>38</v>
      </c>
    </row>
    <row r="346" spans="1:5" x14ac:dyDescent="0.3">
      <c r="A346">
        <v>94</v>
      </c>
      <c r="B346">
        <v>5.5</v>
      </c>
      <c r="C346">
        <v>1.6</v>
      </c>
      <c r="D346">
        <v>33305545</v>
      </c>
      <c r="E346" t="s">
        <v>21</v>
      </c>
    </row>
    <row r="347" spans="1:5" x14ac:dyDescent="0.3">
      <c r="A347">
        <v>151</v>
      </c>
      <c r="B347">
        <v>8.5</v>
      </c>
      <c r="C347">
        <v>2.5</v>
      </c>
      <c r="D347">
        <v>42373442</v>
      </c>
      <c r="E347" t="s">
        <v>21</v>
      </c>
    </row>
    <row r="348" spans="1:5" x14ac:dyDescent="0.3">
      <c r="A348">
        <v>88</v>
      </c>
      <c r="B348">
        <v>7.5</v>
      </c>
      <c r="C348">
        <v>1.5</v>
      </c>
      <c r="D348">
        <v>30618403</v>
      </c>
      <c r="E348" t="s">
        <v>21</v>
      </c>
    </row>
    <row r="349" spans="1:5" x14ac:dyDescent="0.3">
      <c r="A349">
        <v>121</v>
      </c>
      <c r="B349">
        <v>7</v>
      </c>
      <c r="C349">
        <v>2</v>
      </c>
      <c r="D349">
        <v>18416702</v>
      </c>
      <c r="E349" t="s">
        <v>21</v>
      </c>
    </row>
    <row r="350" spans="1:5" x14ac:dyDescent="0.3">
      <c r="A350">
        <v>158</v>
      </c>
      <c r="B350">
        <v>7.8</v>
      </c>
      <c r="C350">
        <v>2.6</v>
      </c>
      <c r="D350">
        <v>12515793</v>
      </c>
      <c r="E350" t="s">
        <v>21</v>
      </c>
    </row>
    <row r="351" spans="1:5" x14ac:dyDescent="0.3">
      <c r="A351">
        <v>128</v>
      </c>
      <c r="B351">
        <v>7.6</v>
      </c>
      <c r="C351">
        <v>2.1</v>
      </c>
      <c r="D351">
        <v>10012500</v>
      </c>
      <c r="E351" t="s">
        <v>21</v>
      </c>
    </row>
    <row r="352" spans="1:5" x14ac:dyDescent="0.3">
      <c r="A352">
        <v>128</v>
      </c>
      <c r="B352">
        <v>7.6</v>
      </c>
      <c r="C352">
        <v>2.1</v>
      </c>
      <c r="D352">
        <v>119019489</v>
      </c>
      <c r="E352" t="s">
        <v>21</v>
      </c>
    </row>
    <row r="353" spans="1:5" x14ac:dyDescent="0.3">
      <c r="A353">
        <v>95</v>
      </c>
      <c r="B353">
        <v>6.8</v>
      </c>
      <c r="C353">
        <v>1.6</v>
      </c>
      <c r="D353">
        <v>-35962961</v>
      </c>
      <c r="E353" t="s">
        <v>38</v>
      </c>
    </row>
    <row r="354" spans="1:5" x14ac:dyDescent="0.3">
      <c r="A354">
        <v>92</v>
      </c>
      <c r="B354">
        <v>5</v>
      </c>
      <c r="C354">
        <v>1.5</v>
      </c>
      <c r="D354">
        <v>-4115185</v>
      </c>
      <c r="E354" t="s">
        <v>38</v>
      </c>
    </row>
    <row r="355" spans="1:5" x14ac:dyDescent="0.3">
      <c r="A355">
        <v>121</v>
      </c>
      <c r="B355">
        <v>7.1</v>
      </c>
      <c r="C355">
        <v>2</v>
      </c>
      <c r="D355">
        <v>8077470</v>
      </c>
      <c r="E355" t="s">
        <v>21</v>
      </c>
    </row>
    <row r="356" spans="1:5" x14ac:dyDescent="0.3">
      <c r="A356">
        <v>113</v>
      </c>
      <c r="B356">
        <v>5.5</v>
      </c>
      <c r="C356">
        <v>1.9</v>
      </c>
      <c r="D356">
        <v>10018837</v>
      </c>
      <c r="E356" t="s">
        <v>21</v>
      </c>
    </row>
    <row r="357" spans="1:5" x14ac:dyDescent="0.3">
      <c r="A357">
        <v>106</v>
      </c>
      <c r="B357">
        <v>5.6</v>
      </c>
      <c r="C357">
        <v>1.8</v>
      </c>
      <c r="D357">
        <v>-9252415</v>
      </c>
      <c r="E357" t="s">
        <v>38</v>
      </c>
    </row>
    <row r="358" spans="1:5" x14ac:dyDescent="0.3">
      <c r="A358">
        <v>146</v>
      </c>
      <c r="B358">
        <v>7.1</v>
      </c>
      <c r="C358">
        <v>2.4</v>
      </c>
      <c r="D358">
        <v>-21383311</v>
      </c>
      <c r="E358" t="s">
        <v>38</v>
      </c>
    </row>
    <row r="359" spans="1:5" x14ac:dyDescent="0.3">
      <c r="A359">
        <v>88</v>
      </c>
      <c r="B359">
        <v>4.9000000000000004</v>
      </c>
      <c r="C359">
        <v>1.5</v>
      </c>
      <c r="D359">
        <v>-14182006</v>
      </c>
      <c r="E359" t="s">
        <v>38</v>
      </c>
    </row>
    <row r="360" spans="1:5" x14ac:dyDescent="0.3">
      <c r="A360">
        <v>150</v>
      </c>
      <c r="B360">
        <v>7.4</v>
      </c>
      <c r="C360">
        <v>2.5</v>
      </c>
      <c r="D360">
        <v>10853835</v>
      </c>
      <c r="E360" t="s">
        <v>21</v>
      </c>
    </row>
    <row r="361" spans="1:5" x14ac:dyDescent="0.3">
      <c r="A361">
        <v>119</v>
      </c>
      <c r="B361">
        <v>5.7</v>
      </c>
      <c r="C361">
        <v>2</v>
      </c>
      <c r="D361">
        <v>-21790660</v>
      </c>
      <c r="E361" t="s">
        <v>38</v>
      </c>
    </row>
    <row r="362" spans="1:5" x14ac:dyDescent="0.3">
      <c r="A362">
        <v>128</v>
      </c>
      <c r="B362">
        <v>6.4</v>
      </c>
      <c r="C362">
        <v>2.1</v>
      </c>
      <c r="D362">
        <v>-7484640</v>
      </c>
      <c r="E362" t="s">
        <v>38</v>
      </c>
    </row>
    <row r="363" spans="1:5" x14ac:dyDescent="0.3">
      <c r="A363">
        <v>106</v>
      </c>
      <c r="B363">
        <v>5.9</v>
      </c>
      <c r="C363">
        <v>1.8</v>
      </c>
      <c r="D363">
        <v>-21441338</v>
      </c>
      <c r="E363" t="s">
        <v>38</v>
      </c>
    </row>
    <row r="364" spans="1:5" x14ac:dyDescent="0.3">
      <c r="A364">
        <v>117</v>
      </c>
      <c r="B364">
        <v>5.5</v>
      </c>
      <c r="C364">
        <v>2</v>
      </c>
      <c r="D364">
        <v>-29346242</v>
      </c>
      <c r="E364" t="s">
        <v>38</v>
      </c>
    </row>
    <row r="365" spans="1:5" x14ac:dyDescent="0.3">
      <c r="A365">
        <v>129</v>
      </c>
      <c r="B365">
        <v>6.9</v>
      </c>
      <c r="C365">
        <v>2.2000000000000002</v>
      </c>
      <c r="D365">
        <v>-25314641</v>
      </c>
      <c r="E365" t="s">
        <v>38</v>
      </c>
    </row>
    <row r="366" spans="1:5" x14ac:dyDescent="0.3">
      <c r="A366">
        <v>116</v>
      </c>
      <c r="B366">
        <v>6.2</v>
      </c>
      <c r="C366">
        <v>1.9</v>
      </c>
      <c r="D366">
        <v>-6644564</v>
      </c>
      <c r="E366" t="s">
        <v>38</v>
      </c>
    </row>
    <row r="367" spans="1:5" x14ac:dyDescent="0.3">
      <c r="A367">
        <v>114</v>
      </c>
      <c r="B367">
        <v>7</v>
      </c>
      <c r="C367">
        <v>1.9</v>
      </c>
      <c r="D367">
        <v>-91973129</v>
      </c>
      <c r="E367" t="s">
        <v>38</v>
      </c>
    </row>
    <row r="368" spans="1:5" x14ac:dyDescent="0.3">
      <c r="A368">
        <v>114</v>
      </c>
      <c r="B368">
        <v>5.6</v>
      </c>
      <c r="C368">
        <v>1.9</v>
      </c>
      <c r="D368">
        <v>-29125385</v>
      </c>
      <c r="E368" t="s">
        <v>38</v>
      </c>
    </row>
    <row r="369" spans="1:5" x14ac:dyDescent="0.3">
      <c r="A369">
        <v>96</v>
      </c>
      <c r="B369">
        <v>7</v>
      </c>
      <c r="C369">
        <v>1.6</v>
      </c>
      <c r="D369">
        <v>53618384</v>
      </c>
      <c r="E369" t="s">
        <v>21</v>
      </c>
    </row>
    <row r="370" spans="1:5" x14ac:dyDescent="0.3">
      <c r="A370">
        <v>132</v>
      </c>
      <c r="B370">
        <v>6.8</v>
      </c>
      <c r="C370">
        <v>2.2000000000000002</v>
      </c>
      <c r="D370">
        <v>-41779224</v>
      </c>
      <c r="E370" t="s">
        <v>38</v>
      </c>
    </row>
    <row r="371" spans="1:5" x14ac:dyDescent="0.3">
      <c r="A371">
        <v>104</v>
      </c>
      <c r="B371">
        <v>5.4</v>
      </c>
      <c r="C371">
        <v>1.7</v>
      </c>
      <c r="D371">
        <v>-42525888</v>
      </c>
      <c r="E371" t="s">
        <v>38</v>
      </c>
    </row>
    <row r="372" spans="1:5" x14ac:dyDescent="0.3">
      <c r="A372">
        <v>111</v>
      </c>
      <c r="B372">
        <v>6.1</v>
      </c>
      <c r="C372">
        <v>1.8</v>
      </c>
      <c r="D372">
        <v>-43122835</v>
      </c>
      <c r="E372" t="s">
        <v>38</v>
      </c>
    </row>
    <row r="373" spans="1:5" x14ac:dyDescent="0.3">
      <c r="A373">
        <v>138</v>
      </c>
      <c r="B373">
        <v>6.7</v>
      </c>
      <c r="C373">
        <v>2.2999999999999998</v>
      </c>
      <c r="D373">
        <v>-64831323</v>
      </c>
      <c r="E373" t="s">
        <v>38</v>
      </c>
    </row>
    <row r="374" spans="1:5" x14ac:dyDescent="0.3">
      <c r="A374">
        <v>129</v>
      </c>
      <c r="B374">
        <v>6.9</v>
      </c>
      <c r="C374">
        <v>2.2000000000000002</v>
      </c>
      <c r="D374">
        <v>17567440</v>
      </c>
      <c r="E374" t="s">
        <v>21</v>
      </c>
    </row>
    <row r="375" spans="1:5" x14ac:dyDescent="0.3">
      <c r="A375">
        <v>144</v>
      </c>
      <c r="B375">
        <v>8</v>
      </c>
      <c r="C375">
        <v>2.4</v>
      </c>
      <c r="D375">
        <v>-26355679</v>
      </c>
      <c r="E375" t="s">
        <v>38</v>
      </c>
    </row>
    <row r="376" spans="1:5" x14ac:dyDescent="0.3">
      <c r="A376">
        <v>110</v>
      </c>
      <c r="B376">
        <v>4.4000000000000004</v>
      </c>
      <c r="C376">
        <v>1.8</v>
      </c>
      <c r="D376">
        <v>-89809438</v>
      </c>
      <c r="E376" t="s">
        <v>38</v>
      </c>
    </row>
    <row r="377" spans="1:5" x14ac:dyDescent="0.3">
      <c r="A377">
        <v>140</v>
      </c>
      <c r="B377">
        <v>7.3</v>
      </c>
      <c r="C377">
        <v>2.2999999999999998</v>
      </c>
      <c r="D377">
        <v>33147445</v>
      </c>
      <c r="E377" t="s">
        <v>21</v>
      </c>
    </row>
    <row r="378" spans="1:5" x14ac:dyDescent="0.3">
      <c r="A378">
        <v>113</v>
      </c>
      <c r="B378">
        <v>6.3</v>
      </c>
      <c r="C378">
        <v>1.9</v>
      </c>
      <c r="D378">
        <v>149688385</v>
      </c>
      <c r="E378" t="s">
        <v>21</v>
      </c>
    </row>
    <row r="379" spans="1:5" x14ac:dyDescent="0.3">
      <c r="A379">
        <v>143</v>
      </c>
      <c r="B379">
        <v>7.7</v>
      </c>
      <c r="C379">
        <v>2.4</v>
      </c>
      <c r="D379">
        <v>143630478</v>
      </c>
      <c r="E379" t="s">
        <v>21</v>
      </c>
    </row>
    <row r="380" spans="1:5" x14ac:dyDescent="0.3">
      <c r="A380">
        <v>108</v>
      </c>
      <c r="B380">
        <v>6.5</v>
      </c>
      <c r="C380">
        <v>1.8</v>
      </c>
      <c r="D380">
        <v>97992827</v>
      </c>
      <c r="E380" t="s">
        <v>21</v>
      </c>
    </row>
    <row r="381" spans="1:5" x14ac:dyDescent="0.3">
      <c r="A381">
        <v>108</v>
      </c>
      <c r="B381">
        <v>7.8</v>
      </c>
      <c r="C381">
        <v>1.8</v>
      </c>
      <c r="D381">
        <v>101049130</v>
      </c>
      <c r="E381" t="s">
        <v>21</v>
      </c>
    </row>
    <row r="382" spans="1:5" x14ac:dyDescent="0.3">
      <c r="A382">
        <v>124</v>
      </c>
      <c r="B382">
        <v>6.4</v>
      </c>
      <c r="C382">
        <v>2.1</v>
      </c>
      <c r="D382">
        <v>87620724</v>
      </c>
      <c r="E382" t="s">
        <v>21</v>
      </c>
    </row>
    <row r="383" spans="1:5" x14ac:dyDescent="0.3">
      <c r="A383">
        <v>116</v>
      </c>
      <c r="B383">
        <v>7.8</v>
      </c>
      <c r="C383">
        <v>1.9</v>
      </c>
      <c r="D383">
        <v>98405771</v>
      </c>
      <c r="E383" t="s">
        <v>21</v>
      </c>
    </row>
    <row r="384" spans="1:5" x14ac:dyDescent="0.3">
      <c r="A384">
        <v>110</v>
      </c>
      <c r="B384">
        <v>5.8</v>
      </c>
      <c r="C384">
        <v>1.8</v>
      </c>
      <c r="D384">
        <v>-54684676</v>
      </c>
      <c r="E384" t="s">
        <v>38</v>
      </c>
    </row>
    <row r="385" spans="1:5" x14ac:dyDescent="0.3">
      <c r="A385">
        <v>91</v>
      </c>
      <c r="B385">
        <v>7.1</v>
      </c>
      <c r="C385">
        <v>1.5</v>
      </c>
      <c r="D385">
        <v>63313048</v>
      </c>
      <c r="E385" t="s">
        <v>21</v>
      </c>
    </row>
    <row r="386" spans="1:5" x14ac:dyDescent="0.3">
      <c r="A386">
        <v>107</v>
      </c>
      <c r="B386">
        <v>7.1</v>
      </c>
      <c r="C386">
        <v>1.8</v>
      </c>
      <c r="D386">
        <v>42706877</v>
      </c>
      <c r="E386" t="s">
        <v>21</v>
      </c>
    </row>
    <row r="387" spans="1:5" x14ac:dyDescent="0.3">
      <c r="A387">
        <v>115</v>
      </c>
      <c r="B387">
        <v>6.8</v>
      </c>
      <c r="C387">
        <v>1.9</v>
      </c>
      <c r="D387">
        <v>41149655</v>
      </c>
      <c r="E387" t="s">
        <v>21</v>
      </c>
    </row>
    <row r="388" spans="1:5" x14ac:dyDescent="0.3">
      <c r="A388">
        <v>100</v>
      </c>
      <c r="B388">
        <v>4.8</v>
      </c>
      <c r="C388">
        <v>1.7</v>
      </c>
      <c r="D388">
        <v>-18058441</v>
      </c>
      <c r="E388" t="s">
        <v>38</v>
      </c>
    </row>
    <row r="389" spans="1:5" x14ac:dyDescent="0.3">
      <c r="A389">
        <v>104</v>
      </c>
      <c r="B389">
        <v>6.2</v>
      </c>
      <c r="C389">
        <v>1.7</v>
      </c>
      <c r="D389">
        <v>3009155</v>
      </c>
      <c r="E389" t="s">
        <v>21</v>
      </c>
    </row>
    <row r="390" spans="1:5" x14ac:dyDescent="0.3">
      <c r="A390">
        <v>138</v>
      </c>
      <c r="B390">
        <v>6.9</v>
      </c>
      <c r="C390">
        <v>2.2999999999999998</v>
      </c>
      <c r="D390">
        <v>-21775151</v>
      </c>
      <c r="E390" t="s">
        <v>38</v>
      </c>
    </row>
    <row r="391" spans="1:5" x14ac:dyDescent="0.3">
      <c r="A391">
        <v>140</v>
      </c>
      <c r="B391">
        <v>7.3</v>
      </c>
      <c r="C391">
        <v>2.2999999999999998</v>
      </c>
      <c r="D391">
        <v>21544445</v>
      </c>
      <c r="E391" t="s">
        <v>21</v>
      </c>
    </row>
    <row r="392" spans="1:5" x14ac:dyDescent="0.3">
      <c r="A392">
        <v>120</v>
      </c>
      <c r="B392">
        <v>6.6</v>
      </c>
      <c r="C392">
        <v>2</v>
      </c>
      <c r="D392">
        <v>27703470</v>
      </c>
      <c r="E392" t="s">
        <v>21</v>
      </c>
    </row>
    <row r="393" spans="1:5" x14ac:dyDescent="0.3">
      <c r="A393">
        <v>122</v>
      </c>
      <c r="B393">
        <v>6.9</v>
      </c>
      <c r="C393">
        <v>2</v>
      </c>
      <c r="D393">
        <v>32144465</v>
      </c>
      <c r="E393" t="s">
        <v>21</v>
      </c>
    </row>
    <row r="394" spans="1:5" x14ac:dyDescent="0.3">
      <c r="A394">
        <v>83</v>
      </c>
      <c r="B394">
        <v>6.2</v>
      </c>
      <c r="C394">
        <v>1.4</v>
      </c>
      <c r="D394">
        <v>-696442</v>
      </c>
      <c r="E394" t="s">
        <v>38</v>
      </c>
    </row>
    <row r="395" spans="1:5" x14ac:dyDescent="0.3">
      <c r="A395">
        <v>139</v>
      </c>
      <c r="B395">
        <v>6.7</v>
      </c>
      <c r="C395">
        <v>2.2999999999999998</v>
      </c>
      <c r="D395">
        <v>65832203</v>
      </c>
      <c r="E395" t="s">
        <v>21</v>
      </c>
    </row>
    <row r="396" spans="1:5" x14ac:dyDescent="0.3">
      <c r="A396">
        <v>131</v>
      </c>
      <c r="B396">
        <v>7.6</v>
      </c>
      <c r="C396">
        <v>2.2000000000000002</v>
      </c>
      <c r="D396">
        <v>-16603219</v>
      </c>
      <c r="E396" t="s">
        <v>38</v>
      </c>
    </row>
    <row r="397" spans="1:5" x14ac:dyDescent="0.3">
      <c r="A397">
        <v>104</v>
      </c>
      <c r="B397">
        <v>6.7</v>
      </c>
      <c r="C397">
        <v>1.7</v>
      </c>
      <c r="D397">
        <v>-37407175</v>
      </c>
      <c r="E397" t="s">
        <v>38</v>
      </c>
    </row>
    <row r="398" spans="1:5" x14ac:dyDescent="0.3">
      <c r="A398">
        <v>130</v>
      </c>
      <c r="B398">
        <v>6.2</v>
      </c>
      <c r="C398">
        <v>2.2000000000000002</v>
      </c>
      <c r="D398">
        <v>-19983606</v>
      </c>
      <c r="E398" t="s">
        <v>38</v>
      </c>
    </row>
    <row r="399" spans="1:5" x14ac:dyDescent="0.3">
      <c r="A399">
        <v>145</v>
      </c>
      <c r="B399">
        <v>7.3</v>
      </c>
      <c r="C399">
        <v>2.4</v>
      </c>
      <c r="D399">
        <v>-27989147</v>
      </c>
      <c r="E399" t="s">
        <v>38</v>
      </c>
    </row>
    <row r="400" spans="1:5" x14ac:dyDescent="0.3">
      <c r="A400">
        <v>104</v>
      </c>
      <c r="B400">
        <v>6</v>
      </c>
      <c r="C400">
        <v>1.7</v>
      </c>
      <c r="D400">
        <v>-22505025</v>
      </c>
      <c r="E400" t="s">
        <v>38</v>
      </c>
    </row>
    <row r="401" spans="1:5" x14ac:dyDescent="0.3">
      <c r="A401">
        <v>97</v>
      </c>
      <c r="B401">
        <v>7.1</v>
      </c>
      <c r="C401">
        <v>1.6</v>
      </c>
      <c r="D401">
        <v>-53559509</v>
      </c>
      <c r="E401" t="s">
        <v>38</v>
      </c>
    </row>
    <row r="402" spans="1:5" x14ac:dyDescent="0.3">
      <c r="A402">
        <v>178</v>
      </c>
      <c r="B402">
        <v>7.1</v>
      </c>
      <c r="C402">
        <v>3</v>
      </c>
      <c r="D402">
        <v>-45393665</v>
      </c>
      <c r="E402" t="s">
        <v>38</v>
      </c>
    </row>
    <row r="403" spans="1:5" x14ac:dyDescent="0.3">
      <c r="A403">
        <v>108</v>
      </c>
      <c r="B403">
        <v>5.5</v>
      </c>
      <c r="C403">
        <v>1.8</v>
      </c>
      <c r="D403">
        <v>-44951668</v>
      </c>
      <c r="E403" t="s">
        <v>38</v>
      </c>
    </row>
    <row r="404" spans="1:5" x14ac:dyDescent="0.3">
      <c r="A404">
        <v>106</v>
      </c>
      <c r="B404">
        <v>5.6</v>
      </c>
      <c r="C404">
        <v>1.8</v>
      </c>
      <c r="D404">
        <v>-20066330</v>
      </c>
      <c r="E404" t="s">
        <v>38</v>
      </c>
    </row>
    <row r="405" spans="1:5" x14ac:dyDescent="0.3">
      <c r="A405">
        <v>112</v>
      </c>
      <c r="B405">
        <v>7.5</v>
      </c>
      <c r="C405">
        <v>1.9</v>
      </c>
      <c r="D405">
        <v>-28505730</v>
      </c>
      <c r="E405" t="s">
        <v>38</v>
      </c>
    </row>
    <row r="406" spans="1:5" x14ac:dyDescent="0.3">
      <c r="A406">
        <v>135</v>
      </c>
      <c r="B406">
        <v>5.4</v>
      </c>
      <c r="C406">
        <v>2.2000000000000002</v>
      </c>
      <c r="D406">
        <v>-28888740</v>
      </c>
      <c r="E406" t="s">
        <v>38</v>
      </c>
    </row>
    <row r="407" spans="1:5" x14ac:dyDescent="0.3">
      <c r="A407">
        <v>109</v>
      </c>
      <c r="B407">
        <v>4.3</v>
      </c>
      <c r="C407">
        <v>1.8</v>
      </c>
      <c r="D407">
        <v>58307945</v>
      </c>
      <c r="E407" t="s">
        <v>21</v>
      </c>
    </row>
    <row r="408" spans="1:5" x14ac:dyDescent="0.3">
      <c r="A408">
        <v>86</v>
      </c>
      <c r="B408">
        <v>4.9000000000000004</v>
      </c>
      <c r="C408">
        <v>1.4</v>
      </c>
      <c r="D408">
        <v>69288182</v>
      </c>
      <c r="E408" t="s">
        <v>21</v>
      </c>
    </row>
    <row r="409" spans="1:5" x14ac:dyDescent="0.3">
      <c r="A409">
        <v>95</v>
      </c>
      <c r="B409">
        <v>7.1</v>
      </c>
      <c r="C409">
        <v>1.6</v>
      </c>
      <c r="D409">
        <v>-21598317</v>
      </c>
      <c r="E409" t="s">
        <v>38</v>
      </c>
    </row>
    <row r="410" spans="1:5" x14ac:dyDescent="0.3">
      <c r="A410">
        <v>107</v>
      </c>
      <c r="B410">
        <v>6.4</v>
      </c>
      <c r="C410">
        <v>1.8</v>
      </c>
      <c r="D410">
        <v>67340146</v>
      </c>
      <c r="E410" t="s">
        <v>21</v>
      </c>
    </row>
    <row r="411" spans="1:5" x14ac:dyDescent="0.3">
      <c r="A411">
        <v>82</v>
      </c>
      <c r="B411">
        <v>4.3</v>
      </c>
      <c r="C411">
        <v>1.4</v>
      </c>
      <c r="D411">
        <v>-41424284</v>
      </c>
      <c r="E411" t="s">
        <v>38</v>
      </c>
    </row>
    <row r="412" spans="1:5" x14ac:dyDescent="0.3">
      <c r="A412">
        <v>88</v>
      </c>
      <c r="B412">
        <v>6.1</v>
      </c>
      <c r="C412">
        <v>1.5</v>
      </c>
      <c r="D412">
        <v>-4829854</v>
      </c>
      <c r="E412" t="s">
        <v>38</v>
      </c>
    </row>
    <row r="413" spans="1:5" x14ac:dyDescent="0.3">
      <c r="A413">
        <v>120</v>
      </c>
      <c r="B413">
        <v>7</v>
      </c>
      <c r="C413">
        <v>2</v>
      </c>
      <c r="D413">
        <v>-9245330</v>
      </c>
      <c r="E413" t="s">
        <v>38</v>
      </c>
    </row>
    <row r="414" spans="1:5" x14ac:dyDescent="0.3">
      <c r="A414">
        <v>162</v>
      </c>
      <c r="B414">
        <v>7.7</v>
      </c>
      <c r="C414">
        <v>2.7</v>
      </c>
      <c r="D414">
        <v>-31951647</v>
      </c>
      <c r="E414" t="s">
        <v>38</v>
      </c>
    </row>
    <row r="415" spans="1:5" x14ac:dyDescent="0.3">
      <c r="A415">
        <v>123</v>
      </c>
      <c r="B415">
        <v>5.9</v>
      </c>
      <c r="C415">
        <v>2</v>
      </c>
      <c r="D415">
        <v>-47456299</v>
      </c>
      <c r="E415" t="s">
        <v>38</v>
      </c>
    </row>
    <row r="416" spans="1:5" x14ac:dyDescent="0.3">
      <c r="A416">
        <v>101</v>
      </c>
      <c r="B416">
        <v>6.7</v>
      </c>
      <c r="C416">
        <v>1.7</v>
      </c>
      <c r="D416">
        <v>161589580</v>
      </c>
      <c r="E416" t="s">
        <v>21</v>
      </c>
    </row>
    <row r="417" spans="1:5" x14ac:dyDescent="0.3">
      <c r="A417">
        <v>113</v>
      </c>
      <c r="B417">
        <v>6.5</v>
      </c>
      <c r="C417">
        <v>1.9</v>
      </c>
      <c r="D417">
        <v>22981571</v>
      </c>
      <c r="E417" t="s">
        <v>21</v>
      </c>
    </row>
    <row r="418" spans="1:5" x14ac:dyDescent="0.3">
      <c r="A418">
        <v>110</v>
      </c>
      <c r="B418">
        <v>7.1</v>
      </c>
      <c r="C418">
        <v>1.8</v>
      </c>
      <c r="D418">
        <v>100965237</v>
      </c>
      <c r="E418" t="s">
        <v>21</v>
      </c>
    </row>
    <row r="419" spans="1:5" x14ac:dyDescent="0.3">
      <c r="A419">
        <v>142</v>
      </c>
      <c r="B419">
        <v>7.3</v>
      </c>
      <c r="C419">
        <v>2.4</v>
      </c>
      <c r="D419">
        <v>329999255</v>
      </c>
      <c r="E419" t="s">
        <v>21</v>
      </c>
    </row>
    <row r="420" spans="1:5" x14ac:dyDescent="0.3">
      <c r="A420">
        <v>102</v>
      </c>
      <c r="B420">
        <v>6.5</v>
      </c>
      <c r="C420">
        <v>1.7</v>
      </c>
      <c r="D420">
        <v>174455986</v>
      </c>
      <c r="E420" t="s">
        <v>21</v>
      </c>
    </row>
    <row r="421" spans="1:5" x14ac:dyDescent="0.3">
      <c r="A421">
        <v>126</v>
      </c>
      <c r="B421">
        <v>7</v>
      </c>
      <c r="C421">
        <v>2.1</v>
      </c>
      <c r="D421">
        <v>82831698</v>
      </c>
      <c r="E421" t="s">
        <v>21</v>
      </c>
    </row>
    <row r="422" spans="1:5" x14ac:dyDescent="0.3">
      <c r="A422">
        <v>83</v>
      </c>
      <c r="B422">
        <v>6.8</v>
      </c>
      <c r="C422">
        <v>1.4</v>
      </c>
      <c r="D422">
        <v>75019340</v>
      </c>
      <c r="E422" t="s">
        <v>21</v>
      </c>
    </row>
    <row r="423" spans="1:5" x14ac:dyDescent="0.3">
      <c r="A423">
        <v>85</v>
      </c>
      <c r="B423">
        <v>7.2</v>
      </c>
      <c r="C423">
        <v>1.4</v>
      </c>
      <c r="D423">
        <v>65771527</v>
      </c>
      <c r="E423" t="s">
        <v>21</v>
      </c>
    </row>
    <row r="424" spans="1:5" x14ac:dyDescent="0.3">
      <c r="A424">
        <v>120</v>
      </c>
      <c r="B424">
        <v>6.1</v>
      </c>
      <c r="C424">
        <v>2</v>
      </c>
      <c r="D424">
        <v>65459099</v>
      </c>
      <c r="E424" t="s">
        <v>21</v>
      </c>
    </row>
    <row r="425" spans="1:5" x14ac:dyDescent="0.3">
      <c r="A425">
        <v>116</v>
      </c>
      <c r="B425">
        <v>6.7</v>
      </c>
      <c r="C425">
        <v>1.9</v>
      </c>
      <c r="D425">
        <v>-30784021</v>
      </c>
      <c r="E425" t="s">
        <v>38</v>
      </c>
    </row>
    <row r="426" spans="1:5" x14ac:dyDescent="0.3">
      <c r="A426">
        <v>113</v>
      </c>
      <c r="B426">
        <v>6.4</v>
      </c>
      <c r="C426">
        <v>1.9</v>
      </c>
      <c r="D426">
        <v>76115031</v>
      </c>
      <c r="E426" t="s">
        <v>21</v>
      </c>
    </row>
    <row r="427" spans="1:5" x14ac:dyDescent="0.3">
      <c r="A427">
        <v>87</v>
      </c>
      <c r="B427">
        <v>4.4000000000000004</v>
      </c>
      <c r="C427">
        <v>1.4</v>
      </c>
      <c r="D427">
        <v>58103929</v>
      </c>
      <c r="E427" t="s">
        <v>21</v>
      </c>
    </row>
    <row r="428" spans="1:5" x14ac:dyDescent="0.3">
      <c r="A428">
        <v>101</v>
      </c>
      <c r="B428">
        <v>5.4</v>
      </c>
      <c r="C428">
        <v>1.7</v>
      </c>
      <c r="D428">
        <v>53668525</v>
      </c>
      <c r="E428" t="s">
        <v>21</v>
      </c>
    </row>
    <row r="429" spans="1:5" x14ac:dyDescent="0.3">
      <c r="A429">
        <v>110</v>
      </c>
      <c r="B429">
        <v>6.5</v>
      </c>
      <c r="C429">
        <v>1.8</v>
      </c>
      <c r="D429">
        <v>50313314</v>
      </c>
      <c r="E429" t="s">
        <v>21</v>
      </c>
    </row>
    <row r="430" spans="1:5" x14ac:dyDescent="0.3">
      <c r="A430">
        <v>128</v>
      </c>
      <c r="B430">
        <v>6.7</v>
      </c>
      <c r="C430">
        <v>2.1</v>
      </c>
      <c r="D430">
        <v>44590960</v>
      </c>
      <c r="E430" t="s">
        <v>21</v>
      </c>
    </row>
    <row r="431" spans="1:5" x14ac:dyDescent="0.3">
      <c r="A431">
        <v>138</v>
      </c>
      <c r="B431">
        <v>8.1</v>
      </c>
      <c r="C431">
        <v>2.2999999999999998</v>
      </c>
      <c r="D431">
        <v>47968405</v>
      </c>
      <c r="E431" t="s">
        <v>21</v>
      </c>
    </row>
    <row r="432" spans="1:5" x14ac:dyDescent="0.3">
      <c r="A432">
        <v>88</v>
      </c>
      <c r="B432">
        <v>5.6</v>
      </c>
      <c r="C432">
        <v>1.5</v>
      </c>
      <c r="D432">
        <v>40136047</v>
      </c>
      <c r="E432" t="s">
        <v>21</v>
      </c>
    </row>
    <row r="433" spans="1:5" x14ac:dyDescent="0.3">
      <c r="A433">
        <v>91</v>
      </c>
      <c r="B433">
        <v>6.3</v>
      </c>
      <c r="C433">
        <v>1.5</v>
      </c>
      <c r="D433">
        <v>53200012</v>
      </c>
      <c r="E433" t="s">
        <v>21</v>
      </c>
    </row>
    <row r="434" spans="1:5" x14ac:dyDescent="0.3">
      <c r="A434">
        <v>138</v>
      </c>
      <c r="B434">
        <v>7.3</v>
      </c>
      <c r="C434">
        <v>2.2999999999999998</v>
      </c>
      <c r="D434">
        <v>32225777</v>
      </c>
      <c r="E434" t="s">
        <v>21</v>
      </c>
    </row>
    <row r="435" spans="1:5" x14ac:dyDescent="0.3">
      <c r="A435">
        <v>99</v>
      </c>
      <c r="B435">
        <v>6.1</v>
      </c>
      <c r="C435">
        <v>1.6</v>
      </c>
      <c r="D435">
        <v>29993847</v>
      </c>
      <c r="E435" t="s">
        <v>21</v>
      </c>
    </row>
    <row r="436" spans="1:5" x14ac:dyDescent="0.3">
      <c r="A436">
        <v>117</v>
      </c>
      <c r="B436">
        <v>7.7</v>
      </c>
      <c r="C436">
        <v>2</v>
      </c>
      <c r="D436">
        <v>24054514</v>
      </c>
      <c r="E436" t="s">
        <v>21</v>
      </c>
    </row>
    <row r="437" spans="1:5" x14ac:dyDescent="0.3">
      <c r="A437">
        <v>117</v>
      </c>
      <c r="B437">
        <v>6.4</v>
      </c>
      <c r="C437">
        <v>2</v>
      </c>
      <c r="D437">
        <v>23028109</v>
      </c>
      <c r="E437" t="s">
        <v>21</v>
      </c>
    </row>
    <row r="438" spans="1:5" x14ac:dyDescent="0.3">
      <c r="A438">
        <v>123</v>
      </c>
      <c r="B438">
        <v>6.8</v>
      </c>
      <c r="C438">
        <v>2</v>
      </c>
      <c r="D438">
        <v>26087161</v>
      </c>
      <c r="E438" t="s">
        <v>21</v>
      </c>
    </row>
    <row r="439" spans="1:5" x14ac:dyDescent="0.3">
      <c r="A439">
        <v>118</v>
      </c>
      <c r="B439">
        <v>6.6</v>
      </c>
      <c r="C439">
        <v>2</v>
      </c>
      <c r="D439">
        <v>21111837</v>
      </c>
      <c r="E439" t="s">
        <v>21</v>
      </c>
    </row>
    <row r="440" spans="1:5" x14ac:dyDescent="0.3">
      <c r="A440">
        <v>154</v>
      </c>
      <c r="B440">
        <v>7.2</v>
      </c>
      <c r="C440">
        <v>2.6</v>
      </c>
      <c r="D440">
        <v>16632614</v>
      </c>
      <c r="E440" t="s">
        <v>21</v>
      </c>
    </row>
    <row r="441" spans="1:5" x14ac:dyDescent="0.3">
      <c r="A441">
        <v>118</v>
      </c>
      <c r="B441">
        <v>6.9</v>
      </c>
      <c r="C441">
        <v>2</v>
      </c>
      <c r="D441">
        <v>14822707</v>
      </c>
      <c r="E441" t="s">
        <v>21</v>
      </c>
    </row>
    <row r="442" spans="1:5" x14ac:dyDescent="0.3">
      <c r="A442">
        <v>90</v>
      </c>
      <c r="B442">
        <v>5.2</v>
      </c>
      <c r="C442">
        <v>1.5</v>
      </c>
      <c r="D442">
        <v>12969824</v>
      </c>
      <c r="E442" t="s">
        <v>21</v>
      </c>
    </row>
    <row r="443" spans="1:5" x14ac:dyDescent="0.3">
      <c r="A443">
        <v>113</v>
      </c>
      <c r="B443">
        <v>4.9000000000000004</v>
      </c>
      <c r="C443">
        <v>1.9</v>
      </c>
      <c r="D443">
        <v>11188905</v>
      </c>
      <c r="E443" t="s">
        <v>21</v>
      </c>
    </row>
    <row r="444" spans="1:5" x14ac:dyDescent="0.3">
      <c r="A444">
        <v>88</v>
      </c>
      <c r="B444">
        <v>6.3</v>
      </c>
      <c r="C444">
        <v>1.5</v>
      </c>
      <c r="D444">
        <v>10443603</v>
      </c>
      <c r="E444" t="s">
        <v>21</v>
      </c>
    </row>
    <row r="445" spans="1:5" x14ac:dyDescent="0.3">
      <c r="A445">
        <v>93</v>
      </c>
      <c r="B445">
        <v>5.6</v>
      </c>
      <c r="C445">
        <v>1.6</v>
      </c>
      <c r="D445">
        <v>17226474</v>
      </c>
      <c r="E445" t="s">
        <v>21</v>
      </c>
    </row>
    <row r="446" spans="1:5" x14ac:dyDescent="0.3">
      <c r="A446">
        <v>104</v>
      </c>
      <c r="B446">
        <v>5.5</v>
      </c>
      <c r="C446">
        <v>1.7</v>
      </c>
      <c r="D446">
        <v>-636215</v>
      </c>
      <c r="E446" t="s">
        <v>38</v>
      </c>
    </row>
    <row r="447" spans="1:5" x14ac:dyDescent="0.3">
      <c r="A447">
        <v>135</v>
      </c>
      <c r="B447">
        <v>6.7</v>
      </c>
      <c r="C447">
        <v>2.2000000000000002</v>
      </c>
      <c r="D447">
        <v>1081498</v>
      </c>
      <c r="E447" t="s">
        <v>21</v>
      </c>
    </row>
    <row r="448" spans="1:5" x14ac:dyDescent="0.3">
      <c r="A448">
        <v>134</v>
      </c>
      <c r="B448">
        <v>7.6</v>
      </c>
      <c r="C448">
        <v>2.2000000000000002</v>
      </c>
      <c r="D448">
        <v>17707116</v>
      </c>
      <c r="E448" t="s">
        <v>21</v>
      </c>
    </row>
    <row r="449" spans="1:5" x14ac:dyDescent="0.3">
      <c r="A449">
        <v>98</v>
      </c>
      <c r="B449">
        <v>5.7</v>
      </c>
      <c r="C449">
        <v>1.6</v>
      </c>
      <c r="D449">
        <v>4329966</v>
      </c>
      <c r="E449" t="s">
        <v>21</v>
      </c>
    </row>
    <row r="450" spans="1:5" x14ac:dyDescent="0.3">
      <c r="A450">
        <v>80</v>
      </c>
      <c r="B450">
        <v>4.5999999999999996</v>
      </c>
      <c r="C450">
        <v>1.3</v>
      </c>
      <c r="D450">
        <v>20169068</v>
      </c>
      <c r="E450" t="s">
        <v>21</v>
      </c>
    </row>
    <row r="451" spans="1:5" x14ac:dyDescent="0.3">
      <c r="A451">
        <v>83</v>
      </c>
      <c r="B451">
        <v>7</v>
      </c>
      <c r="C451">
        <v>1.4</v>
      </c>
      <c r="D451">
        <v>-6784690</v>
      </c>
      <c r="E451" t="s">
        <v>38</v>
      </c>
    </row>
    <row r="452" spans="1:5" x14ac:dyDescent="0.3">
      <c r="A452">
        <v>102</v>
      </c>
      <c r="B452">
        <v>5.2</v>
      </c>
      <c r="C452">
        <v>1.7</v>
      </c>
      <c r="D452">
        <v>360866</v>
      </c>
      <c r="E452" t="s">
        <v>21</v>
      </c>
    </row>
    <row r="453" spans="1:5" x14ac:dyDescent="0.3">
      <c r="A453">
        <v>130</v>
      </c>
      <c r="B453">
        <v>5.0999999999999996</v>
      </c>
      <c r="C453">
        <v>2.2000000000000002</v>
      </c>
      <c r="D453">
        <v>-10897090</v>
      </c>
      <c r="E453" t="s">
        <v>38</v>
      </c>
    </row>
    <row r="454" spans="1:5" x14ac:dyDescent="0.3">
      <c r="A454">
        <v>129</v>
      </c>
      <c r="B454">
        <v>6.6</v>
      </c>
      <c r="C454">
        <v>2.2000000000000002</v>
      </c>
      <c r="D454">
        <v>-14051289</v>
      </c>
      <c r="E454" t="s">
        <v>38</v>
      </c>
    </row>
    <row r="455" spans="1:5" x14ac:dyDescent="0.3">
      <c r="A455">
        <v>89</v>
      </c>
      <c r="B455">
        <v>6.7</v>
      </c>
      <c r="C455">
        <v>1.5</v>
      </c>
      <c r="D455">
        <v>89692572</v>
      </c>
      <c r="E455" t="s">
        <v>21</v>
      </c>
    </row>
    <row r="456" spans="1:5" x14ac:dyDescent="0.3">
      <c r="A456">
        <v>74</v>
      </c>
      <c r="B456">
        <v>7.3</v>
      </c>
      <c r="C456">
        <v>1.2</v>
      </c>
      <c r="D456">
        <v>-19492772</v>
      </c>
      <c r="E456" t="s">
        <v>38</v>
      </c>
    </row>
    <row r="457" spans="1:5" x14ac:dyDescent="0.3">
      <c r="A457">
        <v>96</v>
      </c>
      <c r="B457">
        <v>5.9</v>
      </c>
      <c r="C457">
        <v>1.6</v>
      </c>
      <c r="D457">
        <v>-23315181</v>
      </c>
      <c r="E457" t="s">
        <v>38</v>
      </c>
    </row>
    <row r="458" spans="1:5" x14ac:dyDescent="0.3">
      <c r="A458">
        <v>114</v>
      </c>
      <c r="B458">
        <v>5.6</v>
      </c>
      <c r="C458">
        <v>1.9</v>
      </c>
      <c r="D458">
        <v>-39371991</v>
      </c>
      <c r="E458" t="s">
        <v>38</v>
      </c>
    </row>
    <row r="459" spans="1:5" x14ac:dyDescent="0.3">
      <c r="A459">
        <v>99</v>
      </c>
      <c r="B459">
        <v>6.5</v>
      </c>
      <c r="C459">
        <v>1.6</v>
      </c>
      <c r="D459">
        <v>-10227031</v>
      </c>
      <c r="E459" t="s">
        <v>38</v>
      </c>
    </row>
    <row r="460" spans="1:5" x14ac:dyDescent="0.3">
      <c r="A460">
        <v>129</v>
      </c>
      <c r="B460">
        <v>5.9</v>
      </c>
      <c r="C460">
        <v>2.2000000000000002</v>
      </c>
      <c r="D460">
        <v>-29643614</v>
      </c>
      <c r="E460" t="s">
        <v>38</v>
      </c>
    </row>
    <row r="461" spans="1:5" x14ac:dyDescent="0.3">
      <c r="A461">
        <v>113</v>
      </c>
      <c r="B461">
        <v>7</v>
      </c>
      <c r="C461">
        <v>1.9</v>
      </c>
      <c r="D461">
        <v>-29649103</v>
      </c>
      <c r="E461" t="s">
        <v>38</v>
      </c>
    </row>
    <row r="462" spans="1:5" x14ac:dyDescent="0.3">
      <c r="A462">
        <v>90</v>
      </c>
      <c r="B462">
        <v>5.3</v>
      </c>
      <c r="C462">
        <v>1.5</v>
      </c>
      <c r="D462">
        <v>-40557129</v>
      </c>
      <c r="E462" t="s">
        <v>38</v>
      </c>
    </row>
    <row r="463" spans="1:5" x14ac:dyDescent="0.3">
      <c r="A463">
        <v>118</v>
      </c>
      <c r="B463">
        <v>5.9</v>
      </c>
      <c r="C463">
        <v>2</v>
      </c>
      <c r="D463">
        <v>-50100362</v>
      </c>
      <c r="E463" t="s">
        <v>38</v>
      </c>
    </row>
    <row r="464" spans="1:5" x14ac:dyDescent="0.3">
      <c r="A464">
        <v>106</v>
      </c>
      <c r="B464">
        <v>6.3</v>
      </c>
      <c r="C464">
        <v>1.8</v>
      </c>
      <c r="D464">
        <v>-32245792</v>
      </c>
      <c r="E464" t="s">
        <v>38</v>
      </c>
    </row>
    <row r="465" spans="1:5" x14ac:dyDescent="0.3">
      <c r="A465">
        <v>89</v>
      </c>
      <c r="B465">
        <v>6.3</v>
      </c>
      <c r="C465">
        <v>1.5</v>
      </c>
      <c r="D465">
        <v>-41457582</v>
      </c>
      <c r="E465" t="s">
        <v>38</v>
      </c>
    </row>
    <row r="466" spans="1:5" x14ac:dyDescent="0.3">
      <c r="A466">
        <v>145</v>
      </c>
      <c r="B466">
        <v>7.3</v>
      </c>
      <c r="C466">
        <v>2.4</v>
      </c>
      <c r="D466">
        <v>-45433254</v>
      </c>
      <c r="E466" t="s">
        <v>38</v>
      </c>
    </row>
    <row r="467" spans="1:5" x14ac:dyDescent="0.3">
      <c r="A467">
        <v>114</v>
      </c>
      <c r="B467">
        <v>5.8</v>
      </c>
      <c r="C467">
        <v>1.9</v>
      </c>
      <c r="D467">
        <v>-47114435</v>
      </c>
      <c r="E467" t="s">
        <v>38</v>
      </c>
    </row>
    <row r="468" spans="1:5" x14ac:dyDescent="0.3">
      <c r="A468">
        <v>87</v>
      </c>
      <c r="B468">
        <v>5.2</v>
      </c>
      <c r="C468">
        <v>1.4</v>
      </c>
      <c r="D468">
        <v>-43926768</v>
      </c>
      <c r="E468" t="s">
        <v>38</v>
      </c>
    </row>
    <row r="469" spans="1:5" x14ac:dyDescent="0.3">
      <c r="A469">
        <v>119</v>
      </c>
      <c r="B469">
        <v>2.4</v>
      </c>
      <c r="C469">
        <v>2</v>
      </c>
      <c r="D469">
        <v>-22528315</v>
      </c>
      <c r="E469" t="s">
        <v>38</v>
      </c>
    </row>
    <row r="470" spans="1:5" x14ac:dyDescent="0.3">
      <c r="A470">
        <v>91</v>
      </c>
      <c r="B470">
        <v>5.7</v>
      </c>
      <c r="C470">
        <v>1.5</v>
      </c>
      <c r="D470">
        <v>-59049180</v>
      </c>
      <c r="E470" t="s">
        <v>38</v>
      </c>
    </row>
    <row r="471" spans="1:5" x14ac:dyDescent="0.3">
      <c r="A471">
        <v>118</v>
      </c>
      <c r="B471">
        <v>5.8</v>
      </c>
      <c r="C471">
        <v>2</v>
      </c>
      <c r="D471">
        <v>-60326576</v>
      </c>
      <c r="E471" t="s">
        <v>38</v>
      </c>
    </row>
    <row r="472" spans="1:5" x14ac:dyDescent="0.3">
      <c r="A472">
        <v>116</v>
      </c>
      <c r="B472">
        <v>5.6</v>
      </c>
      <c r="C472">
        <v>1.9</v>
      </c>
      <c r="D472">
        <v>-60519261</v>
      </c>
      <c r="E472" t="s">
        <v>38</v>
      </c>
    </row>
    <row r="473" spans="1:5" x14ac:dyDescent="0.3">
      <c r="A473">
        <v>177</v>
      </c>
      <c r="B473">
        <v>6</v>
      </c>
      <c r="C473">
        <v>3</v>
      </c>
      <c r="D473">
        <v>-62406609</v>
      </c>
      <c r="E473" t="s">
        <v>38</v>
      </c>
    </row>
    <row r="474" spans="1:5" x14ac:dyDescent="0.3">
      <c r="A474">
        <v>97</v>
      </c>
      <c r="B474">
        <v>5.8</v>
      </c>
      <c r="C474">
        <v>1.6</v>
      </c>
      <c r="D474">
        <v>-61682000</v>
      </c>
      <c r="E474" t="s">
        <v>38</v>
      </c>
    </row>
    <row r="475" spans="1:5" x14ac:dyDescent="0.3">
      <c r="A475">
        <v>106</v>
      </c>
      <c r="B475">
        <v>6</v>
      </c>
      <c r="C475">
        <v>1.8</v>
      </c>
      <c r="D475">
        <v>-62643910</v>
      </c>
      <c r="E475" t="s">
        <v>38</v>
      </c>
    </row>
    <row r="476" spans="1:5" x14ac:dyDescent="0.3">
      <c r="A476">
        <v>106</v>
      </c>
      <c r="B476">
        <v>5.7</v>
      </c>
      <c r="C476">
        <v>1.8</v>
      </c>
      <c r="D476">
        <v>-52526755</v>
      </c>
      <c r="E476" t="s">
        <v>38</v>
      </c>
    </row>
    <row r="477" spans="1:5" x14ac:dyDescent="0.3">
      <c r="A477">
        <v>94</v>
      </c>
      <c r="B477">
        <v>6</v>
      </c>
      <c r="C477">
        <v>1.6</v>
      </c>
      <c r="D477">
        <v>-70868670</v>
      </c>
      <c r="E477" t="s">
        <v>38</v>
      </c>
    </row>
    <row r="478" spans="1:5" x14ac:dyDescent="0.3">
      <c r="A478">
        <v>104</v>
      </c>
      <c r="B478">
        <v>7.8</v>
      </c>
      <c r="C478">
        <v>1.7</v>
      </c>
      <c r="D478">
        <v>-20593594</v>
      </c>
      <c r="E478" t="s">
        <v>38</v>
      </c>
    </row>
    <row r="479" spans="1:5" x14ac:dyDescent="0.3">
      <c r="A479">
        <v>102</v>
      </c>
      <c r="B479">
        <v>4.2</v>
      </c>
      <c r="C479">
        <v>1.7</v>
      </c>
      <c r="D479">
        <v>-50108179</v>
      </c>
      <c r="E479" t="s">
        <v>38</v>
      </c>
    </row>
    <row r="480" spans="1:5" x14ac:dyDescent="0.3">
      <c r="A480">
        <v>105</v>
      </c>
      <c r="B480">
        <v>5.6</v>
      </c>
      <c r="C480">
        <v>1.8</v>
      </c>
      <c r="D480">
        <v>-56780252</v>
      </c>
      <c r="E480" t="s">
        <v>38</v>
      </c>
    </row>
    <row r="481" spans="1:5" x14ac:dyDescent="0.3">
      <c r="A481">
        <v>135</v>
      </c>
      <c r="B481">
        <v>8.1999999999999993</v>
      </c>
      <c r="C481">
        <v>2.2000000000000002</v>
      </c>
      <c r="D481">
        <v>112708996</v>
      </c>
      <c r="E481" t="s">
        <v>21</v>
      </c>
    </row>
    <row r="482" spans="1:5" x14ac:dyDescent="0.3">
      <c r="A482">
        <v>73</v>
      </c>
      <c r="B482">
        <v>8.5</v>
      </c>
      <c r="C482">
        <v>1.2</v>
      </c>
      <c r="D482">
        <v>377783777</v>
      </c>
      <c r="E482" t="s">
        <v>21</v>
      </c>
    </row>
    <row r="483" spans="1:5" x14ac:dyDescent="0.3">
      <c r="A483">
        <v>94</v>
      </c>
      <c r="B483">
        <v>5.8</v>
      </c>
      <c r="C483">
        <v>1.6</v>
      </c>
      <c r="D483">
        <v>24812241</v>
      </c>
      <c r="E483" t="s">
        <v>21</v>
      </c>
    </row>
    <row r="484" spans="1:5" x14ac:dyDescent="0.3">
      <c r="A484">
        <v>95</v>
      </c>
      <c r="B484">
        <v>6.5</v>
      </c>
      <c r="C484">
        <v>1.6</v>
      </c>
      <c r="D484">
        <v>41793567</v>
      </c>
      <c r="E484" t="s">
        <v>21</v>
      </c>
    </row>
    <row r="485" spans="1:5" x14ac:dyDescent="0.3">
      <c r="A485">
        <v>124</v>
      </c>
      <c r="B485">
        <v>7.2</v>
      </c>
      <c r="C485">
        <v>2.1</v>
      </c>
      <c r="D485">
        <v>14930005</v>
      </c>
      <c r="E485" t="s">
        <v>21</v>
      </c>
    </row>
    <row r="486" spans="1:5" x14ac:dyDescent="0.3">
      <c r="A486">
        <v>136</v>
      </c>
      <c r="B486">
        <v>6.7</v>
      </c>
      <c r="C486">
        <v>2.2999999999999998</v>
      </c>
      <c r="D486">
        <v>-32713269</v>
      </c>
      <c r="E486" t="s">
        <v>38</v>
      </c>
    </row>
    <row r="487" spans="1:5" x14ac:dyDescent="0.3">
      <c r="A487">
        <v>91</v>
      </c>
      <c r="B487">
        <v>3.4</v>
      </c>
      <c r="C487">
        <v>1.5</v>
      </c>
      <c r="D487">
        <v>-4841843</v>
      </c>
      <c r="E487" t="s">
        <v>38</v>
      </c>
    </row>
    <row r="488" spans="1:5" x14ac:dyDescent="0.3">
      <c r="A488">
        <v>107</v>
      </c>
      <c r="B488">
        <v>5.9</v>
      </c>
      <c r="C488">
        <v>1.8</v>
      </c>
      <c r="D488">
        <v>51083765</v>
      </c>
      <c r="E488" t="s">
        <v>21</v>
      </c>
    </row>
    <row r="489" spans="1:5" x14ac:dyDescent="0.3">
      <c r="A489">
        <v>108</v>
      </c>
      <c r="B489">
        <v>7.8</v>
      </c>
      <c r="C489">
        <v>1.8</v>
      </c>
      <c r="D489">
        <v>-79860848</v>
      </c>
      <c r="E489" t="s">
        <v>38</v>
      </c>
    </row>
    <row r="490" spans="1:5" x14ac:dyDescent="0.3">
      <c r="A490">
        <v>99</v>
      </c>
      <c r="B490">
        <v>5.9</v>
      </c>
      <c r="C490">
        <v>1.6</v>
      </c>
      <c r="D490">
        <v>-64928486</v>
      </c>
      <c r="E490" t="s">
        <v>38</v>
      </c>
    </row>
    <row r="491" spans="1:5" x14ac:dyDescent="0.3">
      <c r="A491">
        <v>92</v>
      </c>
      <c r="B491">
        <v>4.0999999999999996</v>
      </c>
      <c r="C491">
        <v>1.5</v>
      </c>
      <c r="D491">
        <v>-49999390</v>
      </c>
      <c r="E491" t="s">
        <v>38</v>
      </c>
    </row>
    <row r="492" spans="1:5" x14ac:dyDescent="0.3">
      <c r="A492">
        <v>87</v>
      </c>
      <c r="B492">
        <v>6.8</v>
      </c>
      <c r="C492">
        <v>1.4</v>
      </c>
      <c r="D492">
        <v>248505540</v>
      </c>
      <c r="E492" t="s">
        <v>21</v>
      </c>
    </row>
    <row r="493" spans="1:5" x14ac:dyDescent="0.3">
      <c r="A493">
        <v>110</v>
      </c>
      <c r="B493">
        <v>5.8</v>
      </c>
      <c r="C493">
        <v>1.8</v>
      </c>
      <c r="D493">
        <v>-11537400</v>
      </c>
      <c r="E493" t="s">
        <v>38</v>
      </c>
    </row>
    <row r="494" spans="1:5" x14ac:dyDescent="0.3">
      <c r="A494">
        <v>98</v>
      </c>
      <c r="B494">
        <v>7.5</v>
      </c>
      <c r="C494">
        <v>1.6</v>
      </c>
      <c r="D494">
        <v>292049635</v>
      </c>
      <c r="E494" t="s">
        <v>21</v>
      </c>
    </row>
    <row r="495" spans="1:5" x14ac:dyDescent="0.3">
      <c r="A495">
        <v>154</v>
      </c>
      <c r="B495">
        <v>6.9</v>
      </c>
      <c r="C495">
        <v>2.6</v>
      </c>
      <c r="D495">
        <v>231124059</v>
      </c>
      <c r="E495" t="s">
        <v>21</v>
      </c>
    </row>
    <row r="496" spans="1:5" x14ac:dyDescent="0.3">
      <c r="A496">
        <v>129</v>
      </c>
      <c r="B496">
        <v>6.5</v>
      </c>
      <c r="C496">
        <v>2.2000000000000002</v>
      </c>
      <c r="D496">
        <v>156074524</v>
      </c>
      <c r="E496" t="s">
        <v>21</v>
      </c>
    </row>
    <row r="497" spans="1:5" x14ac:dyDescent="0.3">
      <c r="A497">
        <v>86</v>
      </c>
      <c r="B497">
        <v>6.9</v>
      </c>
      <c r="C497">
        <v>1.4</v>
      </c>
      <c r="D497">
        <v>118136719</v>
      </c>
      <c r="E497" t="s">
        <v>21</v>
      </c>
    </row>
    <row r="498" spans="1:5" x14ac:dyDescent="0.3">
      <c r="A498">
        <v>109</v>
      </c>
      <c r="B498">
        <v>7.9</v>
      </c>
      <c r="C498">
        <v>1.8</v>
      </c>
      <c r="D498">
        <v>-40713572</v>
      </c>
      <c r="E498" t="s">
        <v>38</v>
      </c>
    </row>
    <row r="499" spans="1:5" x14ac:dyDescent="0.3">
      <c r="A499">
        <v>104</v>
      </c>
      <c r="B499">
        <v>7.4</v>
      </c>
      <c r="C499">
        <v>1.7</v>
      </c>
      <c r="D499">
        <v>82299717</v>
      </c>
      <c r="E499" t="s">
        <v>21</v>
      </c>
    </row>
    <row r="500" spans="1:5" x14ac:dyDescent="0.3">
      <c r="A500">
        <v>110</v>
      </c>
      <c r="B500">
        <v>6.7</v>
      </c>
      <c r="C500">
        <v>1.8</v>
      </c>
      <c r="D500">
        <v>59568845</v>
      </c>
      <c r="E500" t="s">
        <v>21</v>
      </c>
    </row>
    <row r="501" spans="1:5" x14ac:dyDescent="0.3">
      <c r="A501">
        <v>136</v>
      </c>
      <c r="B501">
        <v>7.4</v>
      </c>
      <c r="C501">
        <v>2.2999999999999998</v>
      </c>
      <c r="D501">
        <v>59006721</v>
      </c>
      <c r="E501" t="s">
        <v>21</v>
      </c>
    </row>
    <row r="502" spans="1:5" x14ac:dyDescent="0.3">
      <c r="A502">
        <v>115</v>
      </c>
      <c r="B502">
        <v>6.9</v>
      </c>
      <c r="C502">
        <v>1.9</v>
      </c>
      <c r="D502">
        <v>115329763</v>
      </c>
      <c r="E502" t="s">
        <v>21</v>
      </c>
    </row>
    <row r="503" spans="1:5" x14ac:dyDescent="0.3">
      <c r="A503">
        <v>99</v>
      </c>
      <c r="B503">
        <v>6.8</v>
      </c>
      <c r="C503">
        <v>1.6</v>
      </c>
      <c r="D503">
        <v>45776832</v>
      </c>
      <c r="E503" t="s">
        <v>21</v>
      </c>
    </row>
    <row r="504" spans="1:5" x14ac:dyDescent="0.3">
      <c r="A504">
        <v>117</v>
      </c>
      <c r="B504">
        <v>6.7</v>
      </c>
      <c r="C504">
        <v>2</v>
      </c>
      <c r="D504">
        <v>43823091</v>
      </c>
      <c r="E504" t="s">
        <v>21</v>
      </c>
    </row>
    <row r="505" spans="1:5" x14ac:dyDescent="0.3">
      <c r="A505">
        <v>125</v>
      </c>
      <c r="B505">
        <v>5.0999999999999996</v>
      </c>
      <c r="C505">
        <v>2.1</v>
      </c>
      <c r="D505">
        <v>-8185137</v>
      </c>
      <c r="E505" t="s">
        <v>38</v>
      </c>
    </row>
    <row r="506" spans="1:5" x14ac:dyDescent="0.3">
      <c r="A506">
        <v>110</v>
      </c>
      <c r="B506">
        <v>4.0999999999999996</v>
      </c>
      <c r="C506">
        <v>1.8</v>
      </c>
      <c r="D506">
        <v>22360069</v>
      </c>
      <c r="E506" t="s">
        <v>21</v>
      </c>
    </row>
    <row r="507" spans="1:5" x14ac:dyDescent="0.3">
      <c r="A507">
        <v>125</v>
      </c>
      <c r="B507">
        <v>7.3</v>
      </c>
      <c r="C507">
        <v>2.1</v>
      </c>
      <c r="D507">
        <v>42698894</v>
      </c>
      <c r="E507" t="s">
        <v>21</v>
      </c>
    </row>
    <row r="508" spans="1:5" x14ac:dyDescent="0.3">
      <c r="A508">
        <v>102</v>
      </c>
      <c r="B508">
        <v>6</v>
      </c>
      <c r="C508">
        <v>1.7</v>
      </c>
      <c r="D508">
        <v>82001186</v>
      </c>
      <c r="E508" t="s">
        <v>21</v>
      </c>
    </row>
    <row r="509" spans="1:5" x14ac:dyDescent="0.3">
      <c r="A509">
        <v>128</v>
      </c>
      <c r="B509">
        <v>7.3</v>
      </c>
      <c r="C509">
        <v>2.1</v>
      </c>
      <c r="D509">
        <v>17032279</v>
      </c>
      <c r="E509" t="s">
        <v>21</v>
      </c>
    </row>
    <row r="510" spans="1:5" x14ac:dyDescent="0.3">
      <c r="A510">
        <v>100</v>
      </c>
      <c r="B510">
        <v>5.4</v>
      </c>
      <c r="C510">
        <v>1.7</v>
      </c>
      <c r="D510">
        <v>38023275</v>
      </c>
      <c r="E510" t="s">
        <v>21</v>
      </c>
    </row>
    <row r="511" spans="1:5" x14ac:dyDescent="0.3">
      <c r="A511">
        <v>124</v>
      </c>
      <c r="B511">
        <v>5.9</v>
      </c>
      <c r="C511">
        <v>2.1</v>
      </c>
      <c r="D511">
        <v>-6526640</v>
      </c>
      <c r="E511" t="s">
        <v>38</v>
      </c>
    </row>
    <row r="512" spans="1:5" x14ac:dyDescent="0.3">
      <c r="A512">
        <v>102</v>
      </c>
      <c r="B512">
        <v>7.1</v>
      </c>
      <c r="C512">
        <v>1.7</v>
      </c>
      <c r="D512">
        <v>-8363615</v>
      </c>
      <c r="E512" t="s">
        <v>38</v>
      </c>
    </row>
    <row r="513" spans="1:5" x14ac:dyDescent="0.3">
      <c r="A513">
        <v>90</v>
      </c>
      <c r="B513">
        <v>6</v>
      </c>
      <c r="C513">
        <v>1.5</v>
      </c>
      <c r="D513">
        <v>85762022</v>
      </c>
      <c r="E513" t="s">
        <v>21</v>
      </c>
    </row>
    <row r="514" spans="1:5" x14ac:dyDescent="0.3">
      <c r="A514">
        <v>130</v>
      </c>
      <c r="B514">
        <v>6.5</v>
      </c>
      <c r="C514">
        <v>2.2000000000000002</v>
      </c>
      <c r="D514">
        <v>33338338</v>
      </c>
      <c r="E514" t="s">
        <v>21</v>
      </c>
    </row>
    <row r="515" spans="1:5" x14ac:dyDescent="0.3">
      <c r="A515">
        <v>118</v>
      </c>
      <c r="B515">
        <v>5.7</v>
      </c>
      <c r="C515">
        <v>2</v>
      </c>
      <c r="D515">
        <v>2808744</v>
      </c>
      <c r="E515" t="s">
        <v>21</v>
      </c>
    </row>
    <row r="516" spans="1:5" x14ac:dyDescent="0.3">
      <c r="A516">
        <v>163</v>
      </c>
      <c r="B516">
        <v>7.6</v>
      </c>
      <c r="C516">
        <v>2.7</v>
      </c>
      <c r="D516">
        <v>-22620910</v>
      </c>
      <c r="E516" t="s">
        <v>38</v>
      </c>
    </row>
    <row r="517" spans="1:5" x14ac:dyDescent="0.3">
      <c r="A517">
        <v>142</v>
      </c>
      <c r="B517">
        <v>6.6</v>
      </c>
      <c r="C517">
        <v>2.4</v>
      </c>
      <c r="D517">
        <v>-26573039</v>
      </c>
      <c r="E517" t="s">
        <v>38</v>
      </c>
    </row>
    <row r="518" spans="1:5" x14ac:dyDescent="0.3">
      <c r="A518">
        <v>100</v>
      </c>
      <c r="B518">
        <v>5.4</v>
      </c>
      <c r="C518">
        <v>1.7</v>
      </c>
      <c r="D518">
        <v>-27999515</v>
      </c>
      <c r="E518" t="s">
        <v>38</v>
      </c>
    </row>
    <row r="519" spans="1:5" x14ac:dyDescent="0.3">
      <c r="A519">
        <v>116</v>
      </c>
      <c r="B519">
        <v>7.3</v>
      </c>
      <c r="C519">
        <v>1.9</v>
      </c>
      <c r="D519">
        <v>-29565557</v>
      </c>
      <c r="E519" t="s">
        <v>38</v>
      </c>
    </row>
    <row r="520" spans="1:5" x14ac:dyDescent="0.3">
      <c r="A520">
        <v>131</v>
      </c>
      <c r="B520">
        <v>6.5</v>
      </c>
      <c r="C520">
        <v>2.2000000000000002</v>
      </c>
      <c r="D520">
        <v>-37955679</v>
      </c>
      <c r="E520" t="s">
        <v>38</v>
      </c>
    </row>
    <row r="521" spans="1:5" x14ac:dyDescent="0.3">
      <c r="A521">
        <v>91</v>
      </c>
      <c r="B521">
        <v>6.6</v>
      </c>
      <c r="C521">
        <v>1.5</v>
      </c>
      <c r="D521">
        <v>-1338990</v>
      </c>
      <c r="E521" t="s">
        <v>38</v>
      </c>
    </row>
    <row r="522" spans="1:5" x14ac:dyDescent="0.3">
      <c r="A522">
        <v>123</v>
      </c>
      <c r="B522">
        <v>6.6</v>
      </c>
      <c r="C522">
        <v>2</v>
      </c>
      <c r="D522">
        <v>-38476729</v>
      </c>
      <c r="E522" t="s">
        <v>38</v>
      </c>
    </row>
    <row r="523" spans="1:5" x14ac:dyDescent="0.3">
      <c r="A523">
        <v>134</v>
      </c>
      <c r="B523">
        <v>5.9</v>
      </c>
      <c r="C523">
        <v>2.2000000000000002</v>
      </c>
      <c r="D523">
        <v>-17399565</v>
      </c>
      <c r="E523" t="s">
        <v>38</v>
      </c>
    </row>
    <row r="524" spans="1:5" x14ac:dyDescent="0.3">
      <c r="A524">
        <v>148</v>
      </c>
      <c r="B524">
        <v>6.7</v>
      </c>
      <c r="C524">
        <v>2.5</v>
      </c>
      <c r="D524">
        <v>-35748872</v>
      </c>
      <c r="E524" t="s">
        <v>38</v>
      </c>
    </row>
    <row r="525" spans="1:5" x14ac:dyDescent="0.3">
      <c r="A525">
        <v>110</v>
      </c>
      <c r="B525">
        <v>6.1</v>
      </c>
      <c r="C525">
        <v>1.8</v>
      </c>
      <c r="D525">
        <v>8503161</v>
      </c>
      <c r="E525" t="s">
        <v>21</v>
      </c>
    </row>
    <row r="526" spans="1:5" x14ac:dyDescent="0.3">
      <c r="A526">
        <v>113</v>
      </c>
      <c r="B526">
        <v>6.6</v>
      </c>
      <c r="C526">
        <v>1.9</v>
      </c>
      <c r="D526">
        <v>-17363557</v>
      </c>
      <c r="E526" t="s">
        <v>38</v>
      </c>
    </row>
    <row r="527" spans="1:5" x14ac:dyDescent="0.3">
      <c r="A527">
        <v>94</v>
      </c>
      <c r="B527">
        <v>6.6</v>
      </c>
      <c r="C527">
        <v>1.6</v>
      </c>
      <c r="D527">
        <v>-52248021</v>
      </c>
      <c r="E527" t="s">
        <v>38</v>
      </c>
    </row>
    <row r="528" spans="1:5" x14ac:dyDescent="0.3">
      <c r="A528">
        <v>116</v>
      </c>
      <c r="B528">
        <v>5.3</v>
      </c>
      <c r="C528">
        <v>1.9</v>
      </c>
      <c r="D528">
        <v>-44986654</v>
      </c>
      <c r="E528" t="s">
        <v>38</v>
      </c>
    </row>
    <row r="529" spans="1:5" x14ac:dyDescent="0.3">
      <c r="A529">
        <v>99</v>
      </c>
      <c r="B529">
        <v>6</v>
      </c>
      <c r="C529">
        <v>1.6</v>
      </c>
      <c r="D529">
        <v>-60432117</v>
      </c>
      <c r="E529" t="s">
        <v>38</v>
      </c>
    </row>
    <row r="530" spans="1:5" x14ac:dyDescent="0.3">
      <c r="A530">
        <v>93</v>
      </c>
      <c r="B530">
        <v>4.7</v>
      </c>
      <c r="C530">
        <v>1.6</v>
      </c>
      <c r="D530">
        <v>-69590483</v>
      </c>
      <c r="E530" t="s">
        <v>38</v>
      </c>
    </row>
    <row r="531" spans="1:5" x14ac:dyDescent="0.3">
      <c r="A531">
        <v>113</v>
      </c>
      <c r="B531">
        <v>6.1</v>
      </c>
      <c r="C531">
        <v>1.9</v>
      </c>
      <c r="D531">
        <v>-23990820</v>
      </c>
      <c r="E531" t="s">
        <v>38</v>
      </c>
    </row>
    <row r="532" spans="1:5" x14ac:dyDescent="0.3">
      <c r="A532">
        <v>106</v>
      </c>
      <c r="B532">
        <v>7.2</v>
      </c>
      <c r="C532">
        <v>1.8</v>
      </c>
      <c r="D532">
        <v>19999143</v>
      </c>
      <c r="E532" t="s">
        <v>21</v>
      </c>
    </row>
    <row r="533" spans="1:5" x14ac:dyDescent="0.3">
      <c r="A533">
        <v>91</v>
      </c>
      <c r="B533">
        <v>6.4</v>
      </c>
      <c r="C533">
        <v>1.5</v>
      </c>
      <c r="D533">
        <v>262029560</v>
      </c>
      <c r="E533" t="s">
        <v>21</v>
      </c>
    </row>
    <row r="534" spans="1:5" x14ac:dyDescent="0.3">
      <c r="A534">
        <v>128</v>
      </c>
      <c r="B534">
        <v>6.1</v>
      </c>
      <c r="C534">
        <v>2.1</v>
      </c>
      <c r="D534">
        <v>-45618284</v>
      </c>
      <c r="E534" t="s">
        <v>38</v>
      </c>
    </row>
    <row r="535" spans="1:5" x14ac:dyDescent="0.3">
      <c r="A535">
        <v>98</v>
      </c>
      <c r="B535">
        <v>5.9</v>
      </c>
      <c r="C535">
        <v>1.6</v>
      </c>
      <c r="D535">
        <v>-13414611</v>
      </c>
      <c r="E535" t="s">
        <v>38</v>
      </c>
    </row>
    <row r="536" spans="1:5" x14ac:dyDescent="0.3">
      <c r="A536">
        <v>134</v>
      </c>
      <c r="B536">
        <v>6</v>
      </c>
      <c r="C536">
        <v>2.2000000000000002</v>
      </c>
      <c r="D536">
        <v>-38023633</v>
      </c>
      <c r="E536" t="s">
        <v>38</v>
      </c>
    </row>
    <row r="537" spans="1:5" x14ac:dyDescent="0.3">
      <c r="A537">
        <v>97</v>
      </c>
      <c r="B537">
        <v>6.3</v>
      </c>
      <c r="C537">
        <v>1.6</v>
      </c>
      <c r="D537">
        <v>34225164</v>
      </c>
      <c r="E537" t="s">
        <v>21</v>
      </c>
    </row>
    <row r="538" spans="1:5" x14ac:dyDescent="0.3">
      <c r="A538">
        <v>112</v>
      </c>
      <c r="B538">
        <v>5.6</v>
      </c>
      <c r="C538">
        <v>1.9</v>
      </c>
      <c r="D538">
        <v>224196</v>
      </c>
      <c r="E538" t="s">
        <v>21</v>
      </c>
    </row>
    <row r="539" spans="1:5" x14ac:dyDescent="0.3">
      <c r="A539">
        <v>153</v>
      </c>
      <c r="B539">
        <v>6.4</v>
      </c>
      <c r="C539">
        <v>2.6</v>
      </c>
      <c r="D539">
        <v>-23185810</v>
      </c>
      <c r="E539" t="s">
        <v>38</v>
      </c>
    </row>
    <row r="540" spans="1:5" x14ac:dyDescent="0.3">
      <c r="A540">
        <v>110</v>
      </c>
      <c r="B540">
        <v>7.1</v>
      </c>
      <c r="C540">
        <v>1.8</v>
      </c>
      <c r="D540">
        <v>-22543550</v>
      </c>
      <c r="E540" t="s">
        <v>38</v>
      </c>
    </row>
    <row r="541" spans="1:5" x14ac:dyDescent="0.3">
      <c r="A541">
        <v>122</v>
      </c>
      <c r="B541">
        <v>6.6</v>
      </c>
      <c r="C541">
        <v>2</v>
      </c>
      <c r="D541">
        <v>75213377</v>
      </c>
      <c r="E541" t="s">
        <v>21</v>
      </c>
    </row>
    <row r="542" spans="1:5" x14ac:dyDescent="0.3">
      <c r="A542">
        <v>87</v>
      </c>
      <c r="B542">
        <v>4.5999999999999996</v>
      </c>
      <c r="C542">
        <v>1.4</v>
      </c>
      <c r="D542">
        <v>40950721</v>
      </c>
      <c r="E542" t="s">
        <v>21</v>
      </c>
    </row>
    <row r="543" spans="1:5" x14ac:dyDescent="0.3">
      <c r="A543">
        <v>178</v>
      </c>
      <c r="B543">
        <v>8.4</v>
      </c>
      <c r="C543">
        <v>3</v>
      </c>
      <c r="D543">
        <v>3600000</v>
      </c>
      <c r="E543" t="s">
        <v>21</v>
      </c>
    </row>
    <row r="544" spans="1:5" x14ac:dyDescent="0.3">
      <c r="A544">
        <v>125</v>
      </c>
      <c r="B544">
        <v>7.1</v>
      </c>
      <c r="C544">
        <v>2.1</v>
      </c>
      <c r="D544">
        <v>-7352460</v>
      </c>
      <c r="E544" t="s">
        <v>38</v>
      </c>
    </row>
    <row r="545" spans="1:5" x14ac:dyDescent="0.3">
      <c r="A545">
        <v>87</v>
      </c>
      <c r="B545">
        <v>7.4</v>
      </c>
      <c r="C545">
        <v>1.4</v>
      </c>
      <c r="D545">
        <v>108132370</v>
      </c>
      <c r="E545" t="s">
        <v>21</v>
      </c>
    </row>
    <row r="546" spans="1:5" x14ac:dyDescent="0.3">
      <c r="A546">
        <v>152</v>
      </c>
      <c r="B546">
        <v>6.9</v>
      </c>
      <c r="C546">
        <v>2.5</v>
      </c>
      <c r="D546">
        <v>-44203958</v>
      </c>
      <c r="E546" t="s">
        <v>38</v>
      </c>
    </row>
    <row r="547" spans="1:5" x14ac:dyDescent="0.3">
      <c r="A547">
        <v>116</v>
      </c>
      <c r="B547">
        <v>4.5</v>
      </c>
      <c r="C547">
        <v>1.9</v>
      </c>
      <c r="D547">
        <v>-39383131</v>
      </c>
      <c r="E547" t="s">
        <v>38</v>
      </c>
    </row>
    <row r="548" spans="1:5" x14ac:dyDescent="0.3">
      <c r="A548">
        <v>109</v>
      </c>
      <c r="B548">
        <v>7.1</v>
      </c>
      <c r="C548">
        <v>1.8</v>
      </c>
      <c r="D548">
        <v>-40712370</v>
      </c>
      <c r="E548" t="s">
        <v>38</v>
      </c>
    </row>
    <row r="549" spans="1:5" x14ac:dyDescent="0.3">
      <c r="A549">
        <v>108</v>
      </c>
      <c r="B549">
        <v>6.5</v>
      </c>
      <c r="C549">
        <v>1.8</v>
      </c>
      <c r="D549">
        <v>54195633</v>
      </c>
      <c r="E549" t="s">
        <v>21</v>
      </c>
    </row>
    <row r="550" spans="1:5" x14ac:dyDescent="0.3">
      <c r="A550">
        <v>85</v>
      </c>
      <c r="B550">
        <v>5.3</v>
      </c>
      <c r="C550">
        <v>1.4</v>
      </c>
      <c r="D550">
        <v>72656464</v>
      </c>
      <c r="E550" t="s">
        <v>21</v>
      </c>
    </row>
    <row r="551" spans="1:5" x14ac:dyDescent="0.3">
      <c r="A551">
        <v>106</v>
      </c>
      <c r="B551">
        <v>6.7</v>
      </c>
      <c r="C551">
        <v>1.8</v>
      </c>
      <c r="D551">
        <v>155965690</v>
      </c>
      <c r="E551" t="s">
        <v>21</v>
      </c>
    </row>
    <row r="552" spans="1:5" x14ac:dyDescent="0.3">
      <c r="A552">
        <v>93</v>
      </c>
      <c r="B552">
        <v>7.2</v>
      </c>
      <c r="C552">
        <v>1.6</v>
      </c>
      <c r="D552">
        <v>286471036</v>
      </c>
      <c r="E552" t="s">
        <v>21</v>
      </c>
    </row>
    <row r="553" spans="1:5" x14ac:dyDescent="0.3">
      <c r="A553">
        <v>117</v>
      </c>
      <c r="B553">
        <v>7.2</v>
      </c>
      <c r="C553">
        <v>2</v>
      </c>
      <c r="D553">
        <v>124052771</v>
      </c>
      <c r="E553" t="s">
        <v>21</v>
      </c>
    </row>
    <row r="554" spans="1:5" x14ac:dyDescent="0.3">
      <c r="A554">
        <v>116</v>
      </c>
      <c r="B554">
        <v>5.5</v>
      </c>
      <c r="C554">
        <v>1.9</v>
      </c>
      <c r="D554">
        <v>82149590</v>
      </c>
      <c r="E554" t="s">
        <v>21</v>
      </c>
    </row>
    <row r="555" spans="1:5" x14ac:dyDescent="0.3">
      <c r="A555">
        <v>132</v>
      </c>
      <c r="B555">
        <v>5.8</v>
      </c>
      <c r="C555">
        <v>2.2000000000000002</v>
      </c>
      <c r="D555">
        <v>71204016</v>
      </c>
      <c r="E555" t="s">
        <v>21</v>
      </c>
    </row>
    <row r="556" spans="1:5" x14ac:dyDescent="0.3">
      <c r="A556">
        <v>92</v>
      </c>
      <c r="B556">
        <v>6</v>
      </c>
      <c r="C556">
        <v>1.5</v>
      </c>
      <c r="D556">
        <v>88495848</v>
      </c>
      <c r="E556" t="s">
        <v>21</v>
      </c>
    </row>
    <row r="557" spans="1:5" x14ac:dyDescent="0.3">
      <c r="A557">
        <v>139</v>
      </c>
      <c r="B557">
        <v>6.6</v>
      </c>
      <c r="C557">
        <v>2.2999999999999998</v>
      </c>
      <c r="D557">
        <v>56448821</v>
      </c>
      <c r="E557" t="s">
        <v>21</v>
      </c>
    </row>
    <row r="558" spans="1:5" x14ac:dyDescent="0.3">
      <c r="A558">
        <v>153</v>
      </c>
      <c r="B558">
        <v>8.3000000000000007</v>
      </c>
      <c r="C558">
        <v>2.6</v>
      </c>
      <c r="D558">
        <v>45523073</v>
      </c>
      <c r="E558" t="s">
        <v>21</v>
      </c>
    </row>
    <row r="559" spans="1:5" x14ac:dyDescent="0.3">
      <c r="A559">
        <v>142</v>
      </c>
      <c r="B559">
        <v>6.7</v>
      </c>
      <c r="C559">
        <v>2.4</v>
      </c>
      <c r="D559">
        <v>49654900</v>
      </c>
      <c r="E559" t="s">
        <v>21</v>
      </c>
    </row>
    <row r="560" spans="1:5" x14ac:dyDescent="0.3">
      <c r="A560">
        <v>124</v>
      </c>
      <c r="B560">
        <v>7.1</v>
      </c>
      <c r="C560">
        <v>2.1</v>
      </c>
      <c r="D560">
        <v>47541000</v>
      </c>
      <c r="E560" t="s">
        <v>21</v>
      </c>
    </row>
    <row r="561" spans="1:5" x14ac:dyDescent="0.3">
      <c r="A561">
        <v>117</v>
      </c>
      <c r="B561">
        <v>6</v>
      </c>
      <c r="C561">
        <v>2</v>
      </c>
      <c r="D561">
        <v>36643346</v>
      </c>
      <c r="E561" t="s">
        <v>21</v>
      </c>
    </row>
    <row r="562" spans="1:5" x14ac:dyDescent="0.3">
      <c r="A562">
        <v>141</v>
      </c>
      <c r="B562">
        <v>6.9</v>
      </c>
      <c r="C562">
        <v>2.4</v>
      </c>
      <c r="D562">
        <v>32614858</v>
      </c>
      <c r="E562" t="s">
        <v>21</v>
      </c>
    </row>
    <row r="563" spans="1:5" x14ac:dyDescent="0.3">
      <c r="A563">
        <v>110</v>
      </c>
      <c r="B563">
        <v>5.6</v>
      </c>
      <c r="C563">
        <v>1.8</v>
      </c>
      <c r="D563">
        <v>-27727253</v>
      </c>
      <c r="E563" t="s">
        <v>38</v>
      </c>
    </row>
    <row r="564" spans="1:5" x14ac:dyDescent="0.3">
      <c r="A564">
        <v>109</v>
      </c>
      <c r="B564">
        <v>5.6</v>
      </c>
      <c r="C564">
        <v>1.8</v>
      </c>
      <c r="D564">
        <v>20281096</v>
      </c>
      <c r="E564" t="s">
        <v>21</v>
      </c>
    </row>
    <row r="565" spans="1:5" x14ac:dyDescent="0.3">
      <c r="A565">
        <v>88</v>
      </c>
      <c r="B565">
        <v>4.5</v>
      </c>
      <c r="C565">
        <v>1.5</v>
      </c>
      <c r="D565">
        <v>144613391</v>
      </c>
      <c r="E565" t="s">
        <v>21</v>
      </c>
    </row>
    <row r="566" spans="1:5" x14ac:dyDescent="0.3">
      <c r="A566">
        <v>124</v>
      </c>
      <c r="B566">
        <v>7.1</v>
      </c>
      <c r="C566">
        <v>2.1</v>
      </c>
      <c r="D566">
        <v>3120196</v>
      </c>
      <c r="E566" t="s">
        <v>21</v>
      </c>
    </row>
    <row r="567" spans="1:5" x14ac:dyDescent="0.3">
      <c r="A567">
        <v>119</v>
      </c>
      <c r="B567">
        <v>6.5</v>
      </c>
      <c r="C567">
        <v>2</v>
      </c>
      <c r="D567">
        <v>28895417</v>
      </c>
      <c r="E567" t="s">
        <v>21</v>
      </c>
    </row>
    <row r="568" spans="1:5" x14ac:dyDescent="0.3">
      <c r="A568">
        <v>103</v>
      </c>
      <c r="B568">
        <v>6.4</v>
      </c>
      <c r="C568">
        <v>1.7</v>
      </c>
      <c r="D568">
        <v>12117571</v>
      </c>
      <c r="E568" t="s">
        <v>21</v>
      </c>
    </row>
    <row r="569" spans="1:5" x14ac:dyDescent="0.3">
      <c r="A569">
        <v>116</v>
      </c>
      <c r="B569">
        <v>5.8</v>
      </c>
      <c r="C569">
        <v>1.9</v>
      </c>
      <c r="D569">
        <v>13552429</v>
      </c>
      <c r="E569" t="s">
        <v>21</v>
      </c>
    </row>
    <row r="570" spans="1:5" x14ac:dyDescent="0.3">
      <c r="A570">
        <v>125</v>
      </c>
      <c r="B570">
        <v>8</v>
      </c>
      <c r="C570">
        <v>2.1</v>
      </c>
      <c r="D570">
        <v>-3742998</v>
      </c>
      <c r="E570" t="s">
        <v>38</v>
      </c>
    </row>
    <row r="571" spans="1:5" x14ac:dyDescent="0.3">
      <c r="A571">
        <v>125</v>
      </c>
      <c r="B571">
        <v>6.2</v>
      </c>
      <c r="C571">
        <v>2.1</v>
      </c>
      <c r="D571">
        <v>-4988000</v>
      </c>
      <c r="E571" t="s">
        <v>38</v>
      </c>
    </row>
    <row r="572" spans="1:5" x14ac:dyDescent="0.3">
      <c r="A572">
        <v>146</v>
      </c>
      <c r="B572">
        <v>7.2</v>
      </c>
      <c r="C572">
        <v>2.4</v>
      </c>
      <c r="D572">
        <v>13883359</v>
      </c>
      <c r="E572" t="s">
        <v>21</v>
      </c>
    </row>
    <row r="573" spans="1:5" x14ac:dyDescent="0.3">
      <c r="A573">
        <v>118</v>
      </c>
      <c r="B573">
        <v>6.1</v>
      </c>
      <c r="C573">
        <v>2</v>
      </c>
      <c r="D573">
        <v>8031620</v>
      </c>
      <c r="E573" t="s">
        <v>21</v>
      </c>
    </row>
    <row r="574" spans="1:5" x14ac:dyDescent="0.3">
      <c r="A574">
        <v>171</v>
      </c>
      <c r="B574">
        <v>7.6</v>
      </c>
      <c r="C574">
        <v>2.8</v>
      </c>
      <c r="D574">
        <v>-15278000</v>
      </c>
      <c r="E574" t="s">
        <v>38</v>
      </c>
    </row>
    <row r="575" spans="1:5" x14ac:dyDescent="0.3">
      <c r="A575">
        <v>136</v>
      </c>
      <c r="B575">
        <v>6.3</v>
      </c>
      <c r="C575">
        <v>2.2999999999999998</v>
      </c>
      <c r="D575">
        <v>-17525384</v>
      </c>
      <c r="E575" t="s">
        <v>38</v>
      </c>
    </row>
    <row r="576" spans="1:5" x14ac:dyDescent="0.3">
      <c r="A576">
        <v>92</v>
      </c>
      <c r="B576">
        <v>6.3</v>
      </c>
      <c r="C576">
        <v>1.5</v>
      </c>
      <c r="D576">
        <v>-14057170</v>
      </c>
      <c r="E576" t="s">
        <v>38</v>
      </c>
    </row>
    <row r="577" spans="1:5" x14ac:dyDescent="0.3">
      <c r="A577">
        <v>116</v>
      </c>
      <c r="B577">
        <v>6.3</v>
      </c>
      <c r="C577">
        <v>1.9</v>
      </c>
      <c r="D577">
        <v>-29067628</v>
      </c>
      <c r="E577" t="s">
        <v>38</v>
      </c>
    </row>
    <row r="578" spans="1:5" x14ac:dyDescent="0.3">
      <c r="A578">
        <v>127</v>
      </c>
      <c r="B578">
        <v>7.7</v>
      </c>
      <c r="C578">
        <v>2.1</v>
      </c>
      <c r="D578">
        <v>-31654597</v>
      </c>
      <c r="E578" t="s">
        <v>38</v>
      </c>
    </row>
    <row r="579" spans="1:5" x14ac:dyDescent="0.3">
      <c r="A579">
        <v>136</v>
      </c>
      <c r="B579">
        <v>7</v>
      </c>
      <c r="C579">
        <v>2.2999999999999998</v>
      </c>
      <c r="D579">
        <v>-32098491</v>
      </c>
      <c r="E579" t="s">
        <v>38</v>
      </c>
    </row>
    <row r="580" spans="1:5" x14ac:dyDescent="0.3">
      <c r="A580">
        <v>111</v>
      </c>
      <c r="B580">
        <v>5.3</v>
      </c>
      <c r="C580">
        <v>1.8</v>
      </c>
      <c r="D580">
        <v>-21569645</v>
      </c>
      <c r="E580" t="s">
        <v>38</v>
      </c>
    </row>
    <row r="581" spans="1:5" x14ac:dyDescent="0.3">
      <c r="A581">
        <v>116</v>
      </c>
      <c r="B581">
        <v>5.6</v>
      </c>
      <c r="C581">
        <v>1.9</v>
      </c>
      <c r="D581">
        <v>-39842984</v>
      </c>
      <c r="E581" t="s">
        <v>38</v>
      </c>
    </row>
    <row r="582" spans="1:5" x14ac:dyDescent="0.3">
      <c r="A582">
        <v>113</v>
      </c>
      <c r="B582">
        <v>5.2</v>
      </c>
      <c r="C582">
        <v>1.9</v>
      </c>
      <c r="D582">
        <v>-31968750</v>
      </c>
      <c r="E582" t="s">
        <v>38</v>
      </c>
    </row>
    <row r="583" spans="1:5" x14ac:dyDescent="0.3">
      <c r="A583">
        <v>97</v>
      </c>
      <c r="B583">
        <v>5.4</v>
      </c>
      <c r="C583">
        <v>1.6</v>
      </c>
      <c r="D583">
        <v>-36894400</v>
      </c>
      <c r="E583" t="s">
        <v>38</v>
      </c>
    </row>
    <row r="584" spans="1:5" x14ac:dyDescent="0.3">
      <c r="A584">
        <v>88</v>
      </c>
      <c r="B584">
        <v>6.4</v>
      </c>
      <c r="C584">
        <v>1.5</v>
      </c>
      <c r="D584">
        <v>-7678961</v>
      </c>
      <c r="E584" t="s">
        <v>38</v>
      </c>
    </row>
    <row r="585" spans="1:5" x14ac:dyDescent="0.3">
      <c r="A585">
        <v>136</v>
      </c>
      <c r="B585">
        <v>5.9</v>
      </c>
      <c r="C585">
        <v>2.2999999999999998</v>
      </c>
      <c r="D585">
        <v>-36490658</v>
      </c>
      <c r="E585" t="s">
        <v>38</v>
      </c>
    </row>
    <row r="586" spans="1:5" x14ac:dyDescent="0.3">
      <c r="A586">
        <v>125</v>
      </c>
      <c r="B586">
        <v>6.3</v>
      </c>
      <c r="C586">
        <v>2.1</v>
      </c>
      <c r="D586">
        <v>-40923185</v>
      </c>
      <c r="E586" t="s">
        <v>38</v>
      </c>
    </row>
    <row r="587" spans="1:5" x14ac:dyDescent="0.3">
      <c r="A587">
        <v>116</v>
      </c>
      <c r="B587">
        <v>6.5</v>
      </c>
      <c r="C587">
        <v>1.9</v>
      </c>
      <c r="D587">
        <v>-9906393</v>
      </c>
      <c r="E587" t="s">
        <v>38</v>
      </c>
    </row>
    <row r="588" spans="1:5" x14ac:dyDescent="0.3">
      <c r="A588">
        <v>98</v>
      </c>
      <c r="B588">
        <v>3</v>
      </c>
      <c r="C588">
        <v>1.6</v>
      </c>
      <c r="D588">
        <v>-51009458</v>
      </c>
      <c r="E588" t="s">
        <v>38</v>
      </c>
    </row>
    <row r="589" spans="1:5" x14ac:dyDescent="0.3">
      <c r="A589">
        <v>91</v>
      </c>
      <c r="B589">
        <v>3.6</v>
      </c>
      <c r="C589">
        <v>1.5</v>
      </c>
      <c r="D589">
        <v>-55705158</v>
      </c>
      <c r="E589" t="s">
        <v>38</v>
      </c>
    </row>
    <row r="590" spans="1:5" x14ac:dyDescent="0.3">
      <c r="A590">
        <v>97</v>
      </c>
      <c r="B590">
        <v>5.8</v>
      </c>
      <c r="C590">
        <v>1.6</v>
      </c>
      <c r="D590">
        <v>-50180506</v>
      </c>
      <c r="E590" t="s">
        <v>38</v>
      </c>
    </row>
    <row r="591" spans="1:5" x14ac:dyDescent="0.3">
      <c r="A591">
        <v>95</v>
      </c>
      <c r="B591">
        <v>6.2</v>
      </c>
      <c r="C591">
        <v>1.6</v>
      </c>
      <c r="D591">
        <v>-56403089</v>
      </c>
      <c r="E591" t="s">
        <v>38</v>
      </c>
    </row>
    <row r="592" spans="1:5" x14ac:dyDescent="0.3">
      <c r="A592">
        <v>133</v>
      </c>
      <c r="B592">
        <v>5.4</v>
      </c>
      <c r="C592">
        <v>2.2000000000000002</v>
      </c>
      <c r="D592">
        <v>-62902875</v>
      </c>
      <c r="E592" t="s">
        <v>38</v>
      </c>
    </row>
    <row r="593" spans="1:5" x14ac:dyDescent="0.3">
      <c r="A593">
        <v>106</v>
      </c>
      <c r="B593">
        <v>6.1</v>
      </c>
      <c r="C593">
        <v>1.8</v>
      </c>
      <c r="D593">
        <v>-32239920</v>
      </c>
      <c r="E593" t="s">
        <v>38</v>
      </c>
    </row>
    <row r="594" spans="1:5" x14ac:dyDescent="0.3">
      <c r="A594">
        <v>116</v>
      </c>
      <c r="B594">
        <v>4.2</v>
      </c>
      <c r="C594">
        <v>1.9</v>
      </c>
      <c r="D594">
        <v>-64148812</v>
      </c>
      <c r="E594" t="s">
        <v>38</v>
      </c>
    </row>
    <row r="595" spans="1:5" x14ac:dyDescent="0.3">
      <c r="A595">
        <v>115</v>
      </c>
      <c r="B595">
        <v>6.7</v>
      </c>
      <c r="C595">
        <v>1.9</v>
      </c>
      <c r="D595">
        <v>-24878709</v>
      </c>
      <c r="E595" t="s">
        <v>38</v>
      </c>
    </row>
    <row r="596" spans="1:5" x14ac:dyDescent="0.3">
      <c r="A596">
        <v>99</v>
      </c>
      <c r="B596">
        <v>4.2</v>
      </c>
      <c r="C596">
        <v>1.6</v>
      </c>
      <c r="D596">
        <v>-51178721</v>
      </c>
      <c r="E596" t="s">
        <v>38</v>
      </c>
    </row>
    <row r="597" spans="1:5" x14ac:dyDescent="0.3">
      <c r="A597">
        <v>124</v>
      </c>
      <c r="B597">
        <v>6.4</v>
      </c>
      <c r="C597">
        <v>2.1</v>
      </c>
      <c r="D597">
        <v>50471320</v>
      </c>
      <c r="E597" t="s">
        <v>21</v>
      </c>
    </row>
    <row r="598" spans="1:5" x14ac:dyDescent="0.3">
      <c r="A598">
        <v>124</v>
      </c>
      <c r="B598">
        <v>4.9000000000000004</v>
      </c>
      <c r="C598">
        <v>2.1</v>
      </c>
      <c r="D598">
        <v>232523113</v>
      </c>
      <c r="E598" t="s">
        <v>21</v>
      </c>
    </row>
    <row r="599" spans="1:5" x14ac:dyDescent="0.3">
      <c r="A599">
        <v>124</v>
      </c>
      <c r="B599">
        <v>6.8</v>
      </c>
      <c r="C599">
        <v>2.1</v>
      </c>
      <c r="D599">
        <v>3069884</v>
      </c>
      <c r="E599" t="s">
        <v>21</v>
      </c>
    </row>
    <row r="600" spans="1:5" x14ac:dyDescent="0.3">
      <c r="A600">
        <v>87</v>
      </c>
      <c r="B600">
        <v>7.7</v>
      </c>
      <c r="C600">
        <v>1.4</v>
      </c>
      <c r="D600">
        <v>182501645</v>
      </c>
      <c r="E600" t="s">
        <v>21</v>
      </c>
    </row>
    <row r="601" spans="1:5" x14ac:dyDescent="0.3">
      <c r="A601">
        <v>105</v>
      </c>
      <c r="B601">
        <v>5.6</v>
      </c>
      <c r="C601">
        <v>1.8</v>
      </c>
      <c r="D601">
        <v>-32675768</v>
      </c>
      <c r="E601" t="s">
        <v>38</v>
      </c>
    </row>
    <row r="602" spans="1:5" x14ac:dyDescent="0.3">
      <c r="A602">
        <v>125</v>
      </c>
      <c r="B602">
        <v>6.4</v>
      </c>
      <c r="C602">
        <v>2.1</v>
      </c>
      <c r="D602">
        <v>13257500</v>
      </c>
      <c r="E602" t="s">
        <v>21</v>
      </c>
    </row>
    <row r="603" spans="1:5" x14ac:dyDescent="0.3">
      <c r="A603">
        <v>141</v>
      </c>
      <c r="B603">
        <v>7.2</v>
      </c>
      <c r="C603">
        <v>2.4</v>
      </c>
      <c r="D603">
        <v>-69382160</v>
      </c>
      <c r="E603" t="s">
        <v>38</v>
      </c>
    </row>
    <row r="604" spans="1:5" x14ac:dyDescent="0.3">
      <c r="A604">
        <v>121</v>
      </c>
      <c r="B604">
        <v>6</v>
      </c>
      <c r="C604">
        <v>2</v>
      </c>
      <c r="D604">
        <v>-35344410</v>
      </c>
      <c r="E604" t="s">
        <v>38</v>
      </c>
    </row>
    <row r="605" spans="1:5" x14ac:dyDescent="0.3">
      <c r="A605">
        <v>111</v>
      </c>
      <c r="B605">
        <v>5.9</v>
      </c>
      <c r="C605">
        <v>1.8</v>
      </c>
      <c r="D605">
        <v>9045037</v>
      </c>
      <c r="E605" t="s">
        <v>21</v>
      </c>
    </row>
    <row r="606" spans="1:5" x14ac:dyDescent="0.3">
      <c r="A606">
        <v>157</v>
      </c>
      <c r="B606">
        <v>7.9</v>
      </c>
      <c r="C606">
        <v>2.6</v>
      </c>
      <c r="D606">
        <v>-39034803</v>
      </c>
      <c r="E606" t="s">
        <v>38</v>
      </c>
    </row>
    <row r="607" spans="1:5" x14ac:dyDescent="0.3">
      <c r="A607">
        <v>128</v>
      </c>
      <c r="B607">
        <v>7.1</v>
      </c>
      <c r="C607">
        <v>2.1</v>
      </c>
      <c r="D607">
        <v>-30619558</v>
      </c>
      <c r="E607" t="s">
        <v>38</v>
      </c>
    </row>
    <row r="608" spans="1:5" x14ac:dyDescent="0.3">
      <c r="A608">
        <v>105</v>
      </c>
      <c r="B608">
        <v>5.9</v>
      </c>
      <c r="C608">
        <v>1.8</v>
      </c>
      <c r="D608">
        <v>-31483987</v>
      </c>
      <c r="E608" t="s">
        <v>38</v>
      </c>
    </row>
    <row r="609" spans="1:5" x14ac:dyDescent="0.3">
      <c r="A609">
        <v>113</v>
      </c>
      <c r="B609">
        <v>6.2</v>
      </c>
      <c r="C609">
        <v>1.9</v>
      </c>
      <c r="D609">
        <v>21704396</v>
      </c>
      <c r="E609" t="s">
        <v>21</v>
      </c>
    </row>
    <row r="610" spans="1:5" x14ac:dyDescent="0.3">
      <c r="A610">
        <v>121</v>
      </c>
      <c r="B610">
        <v>7</v>
      </c>
      <c r="C610">
        <v>2</v>
      </c>
      <c r="D610">
        <v>17892374</v>
      </c>
      <c r="E610" t="s">
        <v>21</v>
      </c>
    </row>
    <row r="611" spans="1:5" x14ac:dyDescent="0.3">
      <c r="A611">
        <v>102</v>
      </c>
      <c r="B611">
        <v>5.4</v>
      </c>
      <c r="C611">
        <v>1.7</v>
      </c>
      <c r="D611">
        <v>-29067940</v>
      </c>
      <c r="E611" t="s">
        <v>38</v>
      </c>
    </row>
    <row r="612" spans="1:5" x14ac:dyDescent="0.3">
      <c r="A612">
        <v>169</v>
      </c>
      <c r="B612">
        <v>8.6</v>
      </c>
      <c r="C612">
        <v>2.8</v>
      </c>
      <c r="D612">
        <v>146119491</v>
      </c>
      <c r="E612" t="s">
        <v>21</v>
      </c>
    </row>
    <row r="613" spans="1:5" x14ac:dyDescent="0.3">
      <c r="A613">
        <v>132</v>
      </c>
      <c r="B613">
        <v>6.5</v>
      </c>
      <c r="C613">
        <v>2.2000000000000002</v>
      </c>
      <c r="D613">
        <v>-22431493</v>
      </c>
      <c r="E613" t="s">
        <v>38</v>
      </c>
    </row>
    <row r="614" spans="1:5" x14ac:dyDescent="0.3">
      <c r="A614">
        <v>127</v>
      </c>
      <c r="B614">
        <v>6.4</v>
      </c>
      <c r="C614">
        <v>2.1</v>
      </c>
      <c r="D614">
        <v>112805123</v>
      </c>
      <c r="E614" t="s">
        <v>21</v>
      </c>
    </row>
    <row r="615" spans="1:5" x14ac:dyDescent="0.3">
      <c r="A615">
        <v>103</v>
      </c>
      <c r="B615">
        <v>7.6</v>
      </c>
      <c r="C615">
        <v>1.7</v>
      </c>
      <c r="D615">
        <v>117387405</v>
      </c>
      <c r="E615" t="s">
        <v>21</v>
      </c>
    </row>
    <row r="616" spans="1:5" x14ac:dyDescent="0.3">
      <c r="A616">
        <v>136</v>
      </c>
      <c r="B616">
        <v>5.5</v>
      </c>
      <c r="C616">
        <v>2.2999999999999998</v>
      </c>
      <c r="D616">
        <v>-34314732</v>
      </c>
      <c r="E616" t="s">
        <v>38</v>
      </c>
    </row>
    <row r="617" spans="1:5" x14ac:dyDescent="0.3">
      <c r="A617">
        <v>150</v>
      </c>
      <c r="B617">
        <v>7.4</v>
      </c>
      <c r="C617">
        <v>2.5</v>
      </c>
      <c r="D617">
        <v>117204440</v>
      </c>
      <c r="E617" t="s">
        <v>21</v>
      </c>
    </row>
    <row r="618" spans="1:5" x14ac:dyDescent="0.3">
      <c r="A618">
        <v>136</v>
      </c>
      <c r="B618">
        <v>8.6999999999999993</v>
      </c>
      <c r="C618">
        <v>2.2999999999999998</v>
      </c>
      <c r="D618">
        <v>108383253</v>
      </c>
      <c r="E618" t="s">
        <v>21</v>
      </c>
    </row>
    <row r="619" spans="1:5" x14ac:dyDescent="0.3">
      <c r="A619">
        <v>140</v>
      </c>
      <c r="B619">
        <v>7.6</v>
      </c>
      <c r="C619">
        <v>2.2999999999999998</v>
      </c>
      <c r="D619">
        <v>110071312</v>
      </c>
      <c r="E619" t="s">
        <v>21</v>
      </c>
    </row>
    <row r="620" spans="1:5" x14ac:dyDescent="0.3">
      <c r="A620">
        <v>104</v>
      </c>
      <c r="B620">
        <v>5.5</v>
      </c>
      <c r="C620">
        <v>1.7</v>
      </c>
      <c r="D620">
        <v>79225854</v>
      </c>
      <c r="E620" t="s">
        <v>21</v>
      </c>
    </row>
    <row r="621" spans="1:5" x14ac:dyDescent="0.3">
      <c r="A621">
        <v>158</v>
      </c>
      <c r="B621">
        <v>7.6</v>
      </c>
      <c r="C621">
        <v>2.6</v>
      </c>
      <c r="D621">
        <v>87775460</v>
      </c>
      <c r="E621" t="s">
        <v>21</v>
      </c>
    </row>
    <row r="622" spans="1:5" x14ac:dyDescent="0.3">
      <c r="A622">
        <v>119</v>
      </c>
      <c r="B622">
        <v>6.5</v>
      </c>
      <c r="C622">
        <v>2</v>
      </c>
      <c r="D622">
        <v>50731542</v>
      </c>
      <c r="E622" t="s">
        <v>21</v>
      </c>
    </row>
    <row r="623" spans="1:5" x14ac:dyDescent="0.3">
      <c r="A623">
        <v>106</v>
      </c>
      <c r="B623">
        <v>6.9</v>
      </c>
      <c r="C623">
        <v>1.8</v>
      </c>
      <c r="D623">
        <v>35468793</v>
      </c>
      <c r="E623" t="s">
        <v>21</v>
      </c>
    </row>
    <row r="624" spans="1:5" x14ac:dyDescent="0.3">
      <c r="A624">
        <v>136</v>
      </c>
      <c r="B624">
        <v>6.7</v>
      </c>
      <c r="C624">
        <v>2.2999999999999998</v>
      </c>
      <c r="D624">
        <v>28771072</v>
      </c>
      <c r="E624" t="s">
        <v>21</v>
      </c>
    </row>
    <row r="625" spans="1:5" x14ac:dyDescent="0.3">
      <c r="A625">
        <v>95</v>
      </c>
      <c r="B625">
        <v>6.6</v>
      </c>
      <c r="C625">
        <v>1.6</v>
      </c>
      <c r="D625">
        <v>35448498</v>
      </c>
      <c r="E625" t="s">
        <v>21</v>
      </c>
    </row>
    <row r="626" spans="1:5" x14ac:dyDescent="0.3">
      <c r="A626">
        <v>137</v>
      </c>
      <c r="B626">
        <v>7.2</v>
      </c>
      <c r="C626">
        <v>2.2999999999999998</v>
      </c>
      <c r="D626">
        <v>50603980</v>
      </c>
      <c r="E626" t="s">
        <v>21</v>
      </c>
    </row>
    <row r="627" spans="1:5" x14ac:dyDescent="0.3">
      <c r="A627">
        <v>130</v>
      </c>
      <c r="B627">
        <v>6.4</v>
      </c>
      <c r="C627">
        <v>2.2000000000000002</v>
      </c>
      <c r="D627">
        <v>25454043</v>
      </c>
      <c r="E627" t="s">
        <v>21</v>
      </c>
    </row>
    <row r="628" spans="1:5" x14ac:dyDescent="0.3">
      <c r="A628">
        <v>124</v>
      </c>
      <c r="B628">
        <v>6.4</v>
      </c>
      <c r="C628">
        <v>2.1</v>
      </c>
      <c r="D628">
        <v>14049211</v>
      </c>
      <c r="E628" t="s">
        <v>21</v>
      </c>
    </row>
    <row r="629" spans="1:5" x14ac:dyDescent="0.3">
      <c r="A629">
        <v>108</v>
      </c>
      <c r="B629">
        <v>6</v>
      </c>
      <c r="C629">
        <v>1.8</v>
      </c>
      <c r="D629">
        <v>20450000</v>
      </c>
      <c r="E629" t="s">
        <v>21</v>
      </c>
    </row>
    <row r="630" spans="1:5" x14ac:dyDescent="0.3">
      <c r="A630">
        <v>104</v>
      </c>
      <c r="B630">
        <v>6.1</v>
      </c>
      <c r="C630">
        <v>1.7</v>
      </c>
      <c r="D630">
        <v>9688384</v>
      </c>
      <c r="E630" t="s">
        <v>21</v>
      </c>
    </row>
    <row r="631" spans="1:5" x14ac:dyDescent="0.3">
      <c r="A631">
        <v>129</v>
      </c>
      <c r="B631">
        <v>6</v>
      </c>
      <c r="C631">
        <v>2.2000000000000002</v>
      </c>
      <c r="D631">
        <v>7236496</v>
      </c>
      <c r="E631" t="s">
        <v>21</v>
      </c>
    </row>
    <row r="632" spans="1:5" x14ac:dyDescent="0.3">
      <c r="A632">
        <v>117</v>
      </c>
      <c r="B632">
        <v>6.4</v>
      </c>
      <c r="C632">
        <v>2</v>
      </c>
      <c r="D632">
        <v>-1304240</v>
      </c>
      <c r="E632" t="s">
        <v>38</v>
      </c>
    </row>
    <row r="633" spans="1:5" x14ac:dyDescent="0.3">
      <c r="A633">
        <v>99</v>
      </c>
      <c r="B633">
        <v>6.4</v>
      </c>
      <c r="C633">
        <v>1.6</v>
      </c>
      <c r="D633">
        <v>-5382932</v>
      </c>
      <c r="E633" t="s">
        <v>38</v>
      </c>
    </row>
    <row r="634" spans="1:5" x14ac:dyDescent="0.3">
      <c r="A634">
        <v>159</v>
      </c>
      <c r="B634">
        <v>7.3</v>
      </c>
      <c r="C634">
        <v>2.6</v>
      </c>
      <c r="D634">
        <v>-9362320</v>
      </c>
      <c r="E634" t="s">
        <v>38</v>
      </c>
    </row>
    <row r="635" spans="1:5" x14ac:dyDescent="0.3">
      <c r="A635">
        <v>118</v>
      </c>
      <c r="B635">
        <v>5.2</v>
      </c>
      <c r="C635">
        <v>2</v>
      </c>
      <c r="D635">
        <v>20911262</v>
      </c>
      <c r="E635" t="s">
        <v>21</v>
      </c>
    </row>
    <row r="636" spans="1:5" x14ac:dyDescent="0.3">
      <c r="A636">
        <v>105</v>
      </c>
      <c r="B636">
        <v>6.6</v>
      </c>
      <c r="C636">
        <v>1.8</v>
      </c>
      <c r="D636">
        <v>3746915</v>
      </c>
      <c r="E636" t="s">
        <v>21</v>
      </c>
    </row>
    <row r="637" spans="1:5" x14ac:dyDescent="0.3">
      <c r="A637">
        <v>103</v>
      </c>
      <c r="B637">
        <v>6.3</v>
      </c>
      <c r="C637">
        <v>1.7</v>
      </c>
      <c r="D637">
        <v>-10241539</v>
      </c>
      <c r="E637" t="s">
        <v>38</v>
      </c>
    </row>
    <row r="638" spans="1:5" x14ac:dyDescent="0.3">
      <c r="A638">
        <v>122</v>
      </c>
      <c r="B638">
        <v>5.9</v>
      </c>
      <c r="C638">
        <v>2</v>
      </c>
      <c r="D638">
        <v>-12602611</v>
      </c>
      <c r="E638" t="s">
        <v>38</v>
      </c>
    </row>
    <row r="639" spans="1:5" x14ac:dyDescent="0.3">
      <c r="A639">
        <v>143</v>
      </c>
      <c r="B639">
        <v>6.7</v>
      </c>
      <c r="C639">
        <v>2.4</v>
      </c>
      <c r="D639">
        <v>-26033943</v>
      </c>
      <c r="E639" t="s">
        <v>38</v>
      </c>
    </row>
    <row r="640" spans="1:5" x14ac:dyDescent="0.3">
      <c r="A640">
        <v>96</v>
      </c>
      <c r="B640">
        <v>5.4</v>
      </c>
      <c r="C640">
        <v>1.6</v>
      </c>
      <c r="D640">
        <v>-22654469</v>
      </c>
      <c r="E640" t="s">
        <v>38</v>
      </c>
    </row>
    <row r="641" spans="1:5" x14ac:dyDescent="0.3">
      <c r="A641">
        <v>111</v>
      </c>
      <c r="B641">
        <v>6.4</v>
      </c>
      <c r="C641">
        <v>1.8</v>
      </c>
      <c r="D641">
        <v>-8935090</v>
      </c>
      <c r="E641" t="s">
        <v>38</v>
      </c>
    </row>
    <row r="642" spans="1:5" x14ac:dyDescent="0.3">
      <c r="A642">
        <v>121</v>
      </c>
      <c r="B642">
        <v>6.7</v>
      </c>
      <c r="C642">
        <v>2</v>
      </c>
      <c r="D642">
        <v>-31671949</v>
      </c>
      <c r="E642" t="s">
        <v>38</v>
      </c>
    </row>
    <row r="643" spans="1:5" x14ac:dyDescent="0.3">
      <c r="A643">
        <v>135</v>
      </c>
      <c r="B643">
        <v>6.2</v>
      </c>
      <c r="C643">
        <v>2.2000000000000002</v>
      </c>
      <c r="D643">
        <v>-32401069</v>
      </c>
      <c r="E643" t="s">
        <v>38</v>
      </c>
    </row>
    <row r="644" spans="1:5" x14ac:dyDescent="0.3">
      <c r="A644">
        <v>101</v>
      </c>
      <c r="B644">
        <v>6.1</v>
      </c>
      <c r="C644">
        <v>1.7</v>
      </c>
      <c r="D644">
        <v>-36954460</v>
      </c>
      <c r="E644" t="s">
        <v>38</v>
      </c>
    </row>
    <row r="645" spans="1:5" x14ac:dyDescent="0.3">
      <c r="A645">
        <v>151</v>
      </c>
      <c r="B645">
        <v>8.8000000000000007</v>
      </c>
      <c r="C645">
        <v>2.5</v>
      </c>
      <c r="D645">
        <v>-25976605</v>
      </c>
      <c r="E645" t="s">
        <v>38</v>
      </c>
    </row>
    <row r="646" spans="1:5" x14ac:dyDescent="0.3">
      <c r="A646">
        <v>131</v>
      </c>
      <c r="B646">
        <v>7.1</v>
      </c>
      <c r="C646">
        <v>2.2000000000000002</v>
      </c>
      <c r="D646">
        <v>-21467706</v>
      </c>
      <c r="E646" t="s">
        <v>38</v>
      </c>
    </row>
    <row r="647" spans="1:5" x14ac:dyDescent="0.3">
      <c r="A647">
        <v>100</v>
      </c>
      <c r="B647">
        <v>5.7</v>
      </c>
      <c r="C647">
        <v>1.7</v>
      </c>
      <c r="D647">
        <v>-52781920</v>
      </c>
      <c r="E647" t="s">
        <v>38</v>
      </c>
    </row>
    <row r="648" spans="1:5" x14ac:dyDescent="0.3">
      <c r="A648">
        <v>105</v>
      </c>
      <c r="B648">
        <v>5</v>
      </c>
      <c r="C648">
        <v>1.8</v>
      </c>
      <c r="D648">
        <v>-54985766</v>
      </c>
      <c r="E648" t="s">
        <v>38</v>
      </c>
    </row>
    <row r="649" spans="1:5" x14ac:dyDescent="0.3">
      <c r="A649">
        <v>92</v>
      </c>
      <c r="B649">
        <v>5.0999999999999996</v>
      </c>
      <c r="C649">
        <v>1.5</v>
      </c>
      <c r="D649">
        <v>-45940982</v>
      </c>
      <c r="E649" t="s">
        <v>38</v>
      </c>
    </row>
    <row r="650" spans="1:5" x14ac:dyDescent="0.3">
      <c r="A650">
        <v>130</v>
      </c>
      <c r="B650">
        <v>6.9</v>
      </c>
      <c r="C650">
        <v>2.2000000000000002</v>
      </c>
      <c r="D650">
        <v>-48012713</v>
      </c>
      <c r="E650" t="s">
        <v>38</v>
      </c>
    </row>
    <row r="651" spans="1:5" x14ac:dyDescent="0.3">
      <c r="A651">
        <v>100</v>
      </c>
      <c r="B651">
        <v>4.8</v>
      </c>
      <c r="C651">
        <v>1.7</v>
      </c>
      <c r="D651">
        <v>-18592056</v>
      </c>
      <c r="E651" t="s">
        <v>38</v>
      </c>
    </row>
    <row r="652" spans="1:5" x14ac:dyDescent="0.3">
      <c r="A652">
        <v>102</v>
      </c>
      <c r="B652">
        <v>6.5</v>
      </c>
      <c r="C652">
        <v>1.7</v>
      </c>
      <c r="D652">
        <v>-51249444</v>
      </c>
      <c r="E652" t="s">
        <v>38</v>
      </c>
    </row>
    <row r="653" spans="1:5" x14ac:dyDescent="0.3">
      <c r="A653">
        <v>133</v>
      </c>
      <c r="B653">
        <v>5.0999999999999996</v>
      </c>
      <c r="C653">
        <v>2.2000000000000002</v>
      </c>
      <c r="D653">
        <v>-32945076</v>
      </c>
      <c r="E653" t="s">
        <v>38</v>
      </c>
    </row>
    <row r="654" spans="1:5" x14ac:dyDescent="0.3">
      <c r="A654">
        <v>121</v>
      </c>
      <c r="B654">
        <v>7.1</v>
      </c>
      <c r="C654">
        <v>2</v>
      </c>
      <c r="D654">
        <v>-11752860</v>
      </c>
      <c r="E654" t="s">
        <v>38</v>
      </c>
    </row>
    <row r="655" spans="1:5" x14ac:dyDescent="0.3">
      <c r="A655">
        <v>147</v>
      </c>
      <c r="B655">
        <v>7.5</v>
      </c>
      <c r="C655">
        <v>2.4</v>
      </c>
      <c r="D655">
        <v>-47791061</v>
      </c>
      <c r="E655" t="s">
        <v>38</v>
      </c>
    </row>
    <row r="656" spans="1:5" x14ac:dyDescent="0.3">
      <c r="A656">
        <v>94</v>
      </c>
      <c r="B656">
        <v>6.2</v>
      </c>
      <c r="C656">
        <v>1.6</v>
      </c>
      <c r="D656">
        <v>150079163</v>
      </c>
      <c r="E656" t="s">
        <v>21</v>
      </c>
    </row>
    <row r="657" spans="1:5" x14ac:dyDescent="0.3">
      <c r="A657">
        <v>94</v>
      </c>
      <c r="B657">
        <v>6.3</v>
      </c>
      <c r="C657">
        <v>1.6</v>
      </c>
      <c r="D657">
        <v>-45451936</v>
      </c>
      <c r="E657" t="s">
        <v>38</v>
      </c>
    </row>
    <row r="658" spans="1:5" x14ac:dyDescent="0.3">
      <c r="A658">
        <v>127</v>
      </c>
      <c r="B658">
        <v>8.1</v>
      </c>
      <c r="C658">
        <v>2.1</v>
      </c>
      <c r="D658">
        <v>293784000</v>
      </c>
      <c r="E658" t="s">
        <v>21</v>
      </c>
    </row>
    <row r="659" spans="1:5" x14ac:dyDescent="0.3">
      <c r="A659">
        <v>212</v>
      </c>
      <c r="B659">
        <v>6.6</v>
      </c>
      <c r="C659">
        <v>3.5</v>
      </c>
      <c r="D659">
        <v>-37948000</v>
      </c>
      <c r="E659" t="s">
        <v>38</v>
      </c>
    </row>
    <row r="660" spans="1:5" x14ac:dyDescent="0.3">
      <c r="A660">
        <v>141</v>
      </c>
      <c r="B660">
        <v>6.9</v>
      </c>
      <c r="C660">
        <v>2.4</v>
      </c>
      <c r="D660">
        <v>60012710</v>
      </c>
      <c r="E660" t="s">
        <v>21</v>
      </c>
    </row>
    <row r="661" spans="1:5" x14ac:dyDescent="0.3">
      <c r="A661">
        <v>103</v>
      </c>
      <c r="B661">
        <v>6.1</v>
      </c>
      <c r="C661">
        <v>1.7</v>
      </c>
      <c r="D661">
        <v>-64927587</v>
      </c>
      <c r="E661" t="s">
        <v>38</v>
      </c>
    </row>
    <row r="662" spans="1:5" x14ac:dyDescent="0.3">
      <c r="A662">
        <v>98</v>
      </c>
      <c r="B662">
        <v>4.3</v>
      </c>
      <c r="C662">
        <v>1.6</v>
      </c>
      <c r="D662">
        <v>-5744713</v>
      </c>
      <c r="E662" t="s">
        <v>38</v>
      </c>
    </row>
    <row r="663" spans="1:5" x14ac:dyDescent="0.3">
      <c r="A663">
        <v>116</v>
      </c>
      <c r="B663">
        <v>6.6</v>
      </c>
      <c r="C663">
        <v>1.9</v>
      </c>
      <c r="D663">
        <v>15086030</v>
      </c>
      <c r="E663" t="s">
        <v>21</v>
      </c>
    </row>
    <row r="664" spans="1:5" x14ac:dyDescent="0.3">
      <c r="A664">
        <v>114</v>
      </c>
      <c r="B664">
        <v>6.8</v>
      </c>
      <c r="C664">
        <v>1.9</v>
      </c>
      <c r="D664">
        <v>3000000</v>
      </c>
      <c r="E664" t="s">
        <v>21</v>
      </c>
    </row>
    <row r="665" spans="1:5" x14ac:dyDescent="0.3">
      <c r="A665">
        <v>87</v>
      </c>
      <c r="B665">
        <v>3.8</v>
      </c>
      <c r="C665">
        <v>1.4</v>
      </c>
      <c r="D665">
        <v>-29821223</v>
      </c>
      <c r="E665" t="s">
        <v>38</v>
      </c>
    </row>
    <row r="666" spans="1:5" x14ac:dyDescent="0.3">
      <c r="A666">
        <v>125</v>
      </c>
      <c r="B666">
        <v>5.9</v>
      </c>
      <c r="C666">
        <v>2.1</v>
      </c>
      <c r="D666">
        <v>-26261368</v>
      </c>
      <c r="E666" t="s">
        <v>38</v>
      </c>
    </row>
    <row r="667" spans="1:5" x14ac:dyDescent="0.3">
      <c r="A667">
        <v>187</v>
      </c>
      <c r="B667">
        <v>7.9</v>
      </c>
      <c r="C667">
        <v>3.1</v>
      </c>
      <c r="D667">
        <v>10116191</v>
      </c>
      <c r="E667" t="s">
        <v>21</v>
      </c>
    </row>
    <row r="668" spans="1:5" x14ac:dyDescent="0.3">
      <c r="A668">
        <v>93</v>
      </c>
      <c r="B668">
        <v>6.3</v>
      </c>
      <c r="C668">
        <v>1.6</v>
      </c>
      <c r="D668">
        <v>57153533</v>
      </c>
      <c r="E668" t="s">
        <v>21</v>
      </c>
    </row>
    <row r="669" spans="1:5" x14ac:dyDescent="0.3">
      <c r="A669">
        <v>95</v>
      </c>
      <c r="B669">
        <v>5.5</v>
      </c>
      <c r="C669">
        <v>1.6</v>
      </c>
      <c r="D669">
        <v>45012170</v>
      </c>
      <c r="E669" t="s">
        <v>21</v>
      </c>
    </row>
    <row r="670" spans="1:5" x14ac:dyDescent="0.3">
      <c r="A670">
        <v>117</v>
      </c>
      <c r="B670">
        <v>7.7</v>
      </c>
      <c r="C670">
        <v>2</v>
      </c>
      <c r="D670">
        <v>145592590</v>
      </c>
      <c r="E670" t="s">
        <v>21</v>
      </c>
    </row>
    <row r="671" spans="1:5" x14ac:dyDescent="0.3">
      <c r="A671">
        <v>106</v>
      </c>
      <c r="B671">
        <v>6.3</v>
      </c>
      <c r="C671">
        <v>1.8</v>
      </c>
      <c r="D671">
        <v>199167575</v>
      </c>
      <c r="E671" t="s">
        <v>21</v>
      </c>
    </row>
    <row r="672" spans="1:5" x14ac:dyDescent="0.3">
      <c r="A672">
        <v>115</v>
      </c>
      <c r="B672">
        <v>7.1</v>
      </c>
      <c r="C672">
        <v>1.9</v>
      </c>
      <c r="D672">
        <v>83151473</v>
      </c>
      <c r="E672" t="s">
        <v>21</v>
      </c>
    </row>
    <row r="673" spans="1:5" x14ac:dyDescent="0.3">
      <c r="A673">
        <v>189</v>
      </c>
      <c r="B673">
        <v>8.5</v>
      </c>
      <c r="C673">
        <v>3.2</v>
      </c>
      <c r="D673">
        <v>76801374</v>
      </c>
      <c r="E673" t="s">
        <v>21</v>
      </c>
    </row>
    <row r="674" spans="1:5" x14ac:dyDescent="0.3">
      <c r="A674">
        <v>81</v>
      </c>
      <c r="B674">
        <v>5.8</v>
      </c>
      <c r="C674">
        <v>1.4</v>
      </c>
      <c r="D674">
        <v>-14618493</v>
      </c>
      <c r="E674" t="s">
        <v>38</v>
      </c>
    </row>
    <row r="675" spans="1:5" x14ac:dyDescent="0.3">
      <c r="A675">
        <v>149</v>
      </c>
      <c r="B675">
        <v>8.1</v>
      </c>
      <c r="C675">
        <v>2.5</v>
      </c>
      <c r="D675">
        <v>106735396</v>
      </c>
      <c r="E675" t="s">
        <v>21</v>
      </c>
    </row>
    <row r="676" spans="1:5" x14ac:dyDescent="0.3">
      <c r="A676">
        <v>119</v>
      </c>
      <c r="B676">
        <v>7.9</v>
      </c>
      <c r="C676">
        <v>2</v>
      </c>
      <c r="D676">
        <v>61468960</v>
      </c>
      <c r="E676" t="s">
        <v>21</v>
      </c>
    </row>
    <row r="677" spans="1:5" x14ac:dyDescent="0.3">
      <c r="A677">
        <v>130</v>
      </c>
      <c r="B677">
        <v>7.2</v>
      </c>
      <c r="C677">
        <v>2.2000000000000002</v>
      </c>
      <c r="D677">
        <v>48635996</v>
      </c>
      <c r="E677" t="s">
        <v>21</v>
      </c>
    </row>
    <row r="678" spans="1:5" x14ac:dyDescent="0.3">
      <c r="A678">
        <v>116</v>
      </c>
      <c r="B678">
        <v>6.3</v>
      </c>
      <c r="C678">
        <v>1.9</v>
      </c>
      <c r="D678">
        <v>7678089</v>
      </c>
      <c r="E678" t="s">
        <v>21</v>
      </c>
    </row>
    <row r="679" spans="1:5" x14ac:dyDescent="0.3">
      <c r="A679">
        <v>103</v>
      </c>
      <c r="B679">
        <v>8.1</v>
      </c>
      <c r="C679">
        <v>1.7</v>
      </c>
      <c r="D679">
        <v>65603360</v>
      </c>
      <c r="E679" t="s">
        <v>21</v>
      </c>
    </row>
    <row r="680" spans="1:5" x14ac:dyDescent="0.3">
      <c r="A680">
        <v>99</v>
      </c>
      <c r="B680">
        <v>7</v>
      </c>
      <c r="C680">
        <v>1.6</v>
      </c>
      <c r="D680">
        <v>31217900</v>
      </c>
      <c r="E680" t="s">
        <v>21</v>
      </c>
    </row>
    <row r="681" spans="1:5" x14ac:dyDescent="0.3">
      <c r="A681">
        <v>92</v>
      </c>
      <c r="B681">
        <v>5.5</v>
      </c>
      <c r="C681">
        <v>1.5</v>
      </c>
      <c r="D681">
        <v>44148781</v>
      </c>
      <c r="E681" t="s">
        <v>21</v>
      </c>
    </row>
    <row r="682" spans="1:5" x14ac:dyDescent="0.3">
      <c r="A682">
        <v>109</v>
      </c>
      <c r="B682">
        <v>6.7</v>
      </c>
      <c r="C682">
        <v>1.8</v>
      </c>
      <c r="D682">
        <v>14573300</v>
      </c>
      <c r="E682" t="s">
        <v>21</v>
      </c>
    </row>
    <row r="683" spans="1:5" x14ac:dyDescent="0.3">
      <c r="A683">
        <v>87</v>
      </c>
      <c r="B683">
        <v>5.2</v>
      </c>
      <c r="C683">
        <v>1.4</v>
      </c>
      <c r="D683">
        <v>33375151</v>
      </c>
      <c r="E683" t="s">
        <v>21</v>
      </c>
    </row>
    <row r="684" spans="1:5" x14ac:dyDescent="0.3">
      <c r="A684">
        <v>111</v>
      </c>
      <c r="B684">
        <v>7</v>
      </c>
      <c r="C684">
        <v>1.8</v>
      </c>
      <c r="D684">
        <v>46126012</v>
      </c>
      <c r="E684" t="s">
        <v>21</v>
      </c>
    </row>
    <row r="685" spans="1:5" x14ac:dyDescent="0.3">
      <c r="A685">
        <v>101</v>
      </c>
      <c r="B685">
        <v>6.1</v>
      </c>
      <c r="C685">
        <v>1.7</v>
      </c>
      <c r="D685">
        <v>33307796</v>
      </c>
      <c r="E685" t="s">
        <v>21</v>
      </c>
    </row>
    <row r="686" spans="1:5" x14ac:dyDescent="0.3">
      <c r="A686">
        <v>83</v>
      </c>
      <c r="B686">
        <v>6.6</v>
      </c>
      <c r="C686">
        <v>1.4</v>
      </c>
      <c r="D686">
        <v>-14353446</v>
      </c>
      <c r="E686" t="s">
        <v>38</v>
      </c>
    </row>
    <row r="687" spans="1:5" x14ac:dyDescent="0.3">
      <c r="A687">
        <v>113</v>
      </c>
      <c r="B687">
        <v>5.5</v>
      </c>
      <c r="C687">
        <v>1.9</v>
      </c>
      <c r="D687">
        <v>49176215</v>
      </c>
      <c r="E687" t="s">
        <v>21</v>
      </c>
    </row>
    <row r="688" spans="1:5" x14ac:dyDescent="0.3">
      <c r="A688">
        <v>107</v>
      </c>
      <c r="B688">
        <v>5.9</v>
      </c>
      <c r="C688">
        <v>1.8</v>
      </c>
      <c r="D688">
        <v>22670733</v>
      </c>
      <c r="E688" t="s">
        <v>21</v>
      </c>
    </row>
    <row r="689" spans="1:5" x14ac:dyDescent="0.3">
      <c r="A689">
        <v>94</v>
      </c>
      <c r="B689">
        <v>5.4</v>
      </c>
      <c r="C689">
        <v>1.6</v>
      </c>
      <c r="D689">
        <v>22569532</v>
      </c>
      <c r="E689" t="s">
        <v>21</v>
      </c>
    </row>
    <row r="690" spans="1:5" x14ac:dyDescent="0.3">
      <c r="A690">
        <v>132</v>
      </c>
      <c r="B690">
        <v>6.4</v>
      </c>
      <c r="C690">
        <v>2.2000000000000002</v>
      </c>
      <c r="D690">
        <v>20687587</v>
      </c>
      <c r="E690" t="s">
        <v>21</v>
      </c>
    </row>
    <row r="691" spans="1:5" x14ac:dyDescent="0.3">
      <c r="A691">
        <v>140</v>
      </c>
      <c r="B691">
        <v>5.7</v>
      </c>
      <c r="C691">
        <v>2.2999999999999998</v>
      </c>
      <c r="D691">
        <v>20574010</v>
      </c>
      <c r="E691" t="s">
        <v>21</v>
      </c>
    </row>
    <row r="692" spans="1:5" x14ac:dyDescent="0.3">
      <c r="A692">
        <v>125</v>
      </c>
      <c r="B692">
        <v>6.7</v>
      </c>
      <c r="C692">
        <v>2.1</v>
      </c>
      <c r="D692">
        <v>15764085</v>
      </c>
      <c r="E692" t="s">
        <v>21</v>
      </c>
    </row>
    <row r="693" spans="1:5" x14ac:dyDescent="0.3">
      <c r="A693">
        <v>111</v>
      </c>
      <c r="B693">
        <v>7.1</v>
      </c>
      <c r="C693">
        <v>1.8</v>
      </c>
      <c r="D693">
        <v>32356857</v>
      </c>
      <c r="E693" t="s">
        <v>21</v>
      </c>
    </row>
    <row r="694" spans="1:5" x14ac:dyDescent="0.3">
      <c r="A694">
        <v>156</v>
      </c>
      <c r="B694">
        <v>6.8</v>
      </c>
      <c r="C694">
        <v>2.6</v>
      </c>
      <c r="D694">
        <v>20530832</v>
      </c>
      <c r="E694" t="s">
        <v>21</v>
      </c>
    </row>
    <row r="695" spans="1:5" x14ac:dyDescent="0.3">
      <c r="A695">
        <v>170</v>
      </c>
      <c r="B695">
        <v>6.5</v>
      </c>
      <c r="C695">
        <v>2.8</v>
      </c>
      <c r="D695">
        <v>15370763</v>
      </c>
      <c r="E695" t="s">
        <v>21</v>
      </c>
    </row>
    <row r="696" spans="1:5" x14ac:dyDescent="0.3">
      <c r="A696">
        <v>120</v>
      </c>
      <c r="B696">
        <v>7.6</v>
      </c>
      <c r="C696">
        <v>2</v>
      </c>
      <c r="D696">
        <v>35003492</v>
      </c>
      <c r="E696" t="s">
        <v>21</v>
      </c>
    </row>
    <row r="697" spans="1:5" x14ac:dyDescent="0.3">
      <c r="A697">
        <v>100</v>
      </c>
      <c r="B697">
        <v>5.5</v>
      </c>
      <c r="C697">
        <v>1.7</v>
      </c>
      <c r="D697">
        <v>30341670</v>
      </c>
      <c r="E697" t="s">
        <v>21</v>
      </c>
    </row>
    <row r="698" spans="1:5" x14ac:dyDescent="0.3">
      <c r="A698">
        <v>115</v>
      </c>
      <c r="B698">
        <v>6.5</v>
      </c>
      <c r="C698">
        <v>1.9</v>
      </c>
      <c r="D698">
        <v>19540762</v>
      </c>
      <c r="E698" t="s">
        <v>21</v>
      </c>
    </row>
    <row r="699" spans="1:5" x14ac:dyDescent="0.3">
      <c r="A699">
        <v>130</v>
      </c>
      <c r="B699">
        <v>7</v>
      </c>
      <c r="C699">
        <v>2.2000000000000002</v>
      </c>
      <c r="D699">
        <v>20033643</v>
      </c>
      <c r="E699" t="s">
        <v>21</v>
      </c>
    </row>
    <row r="700" spans="1:5" x14ac:dyDescent="0.3">
      <c r="A700">
        <v>105</v>
      </c>
      <c r="B700">
        <v>5.8</v>
      </c>
      <c r="C700">
        <v>1.8</v>
      </c>
      <c r="D700">
        <v>13648142</v>
      </c>
      <c r="E700" t="s">
        <v>21</v>
      </c>
    </row>
    <row r="701" spans="1:5" x14ac:dyDescent="0.3">
      <c r="A701">
        <v>111</v>
      </c>
      <c r="B701">
        <v>7.3</v>
      </c>
      <c r="C701">
        <v>1.8</v>
      </c>
      <c r="D701">
        <v>11844424</v>
      </c>
      <c r="E701" t="s">
        <v>21</v>
      </c>
    </row>
    <row r="702" spans="1:5" x14ac:dyDescent="0.3">
      <c r="A702">
        <v>106</v>
      </c>
      <c r="B702">
        <v>6.6</v>
      </c>
      <c r="C702">
        <v>1.8</v>
      </c>
      <c r="D702">
        <v>15638743</v>
      </c>
      <c r="E702" t="s">
        <v>21</v>
      </c>
    </row>
    <row r="703" spans="1:5" x14ac:dyDescent="0.3">
      <c r="A703">
        <v>89</v>
      </c>
      <c r="B703">
        <v>4.4000000000000004</v>
      </c>
      <c r="C703">
        <v>1.5</v>
      </c>
      <c r="D703">
        <v>6734992</v>
      </c>
      <c r="E703" t="s">
        <v>21</v>
      </c>
    </row>
    <row r="704" spans="1:5" x14ac:dyDescent="0.3">
      <c r="A704">
        <v>100</v>
      </c>
      <c r="B704">
        <v>7.7</v>
      </c>
      <c r="C704">
        <v>1.7</v>
      </c>
      <c r="D704">
        <v>15280058</v>
      </c>
      <c r="E704" t="s">
        <v>21</v>
      </c>
    </row>
    <row r="705" spans="1:5" x14ac:dyDescent="0.3">
      <c r="A705">
        <v>91</v>
      </c>
      <c r="B705">
        <v>5</v>
      </c>
      <c r="C705">
        <v>1.5</v>
      </c>
      <c r="D705">
        <v>16505912</v>
      </c>
      <c r="E705" t="s">
        <v>21</v>
      </c>
    </row>
    <row r="706" spans="1:5" x14ac:dyDescent="0.3">
      <c r="A706">
        <v>146</v>
      </c>
      <c r="B706">
        <v>7.7</v>
      </c>
      <c r="C706">
        <v>2.4</v>
      </c>
      <c r="D706">
        <v>7862546</v>
      </c>
      <c r="E706" t="s">
        <v>21</v>
      </c>
    </row>
    <row r="707" spans="1:5" x14ac:dyDescent="0.3">
      <c r="A707">
        <v>98</v>
      </c>
      <c r="B707">
        <v>4.4000000000000004</v>
      </c>
      <c r="C707">
        <v>1.6</v>
      </c>
      <c r="D707">
        <v>11112916</v>
      </c>
      <c r="E707" t="s">
        <v>21</v>
      </c>
    </row>
    <row r="708" spans="1:5" x14ac:dyDescent="0.3">
      <c r="A708">
        <v>101</v>
      </c>
      <c r="B708">
        <v>6.1</v>
      </c>
      <c r="C708">
        <v>1.7</v>
      </c>
      <c r="D708">
        <v>28200225</v>
      </c>
      <c r="E708" t="s">
        <v>21</v>
      </c>
    </row>
    <row r="709" spans="1:5" x14ac:dyDescent="0.3">
      <c r="A709">
        <v>94</v>
      </c>
      <c r="B709">
        <v>5.4</v>
      </c>
      <c r="C709">
        <v>1.6</v>
      </c>
      <c r="D709">
        <v>573641</v>
      </c>
      <c r="E709" t="s">
        <v>21</v>
      </c>
    </row>
    <row r="710" spans="1:5" x14ac:dyDescent="0.3">
      <c r="A710">
        <v>132</v>
      </c>
      <c r="B710">
        <v>6.8</v>
      </c>
      <c r="C710">
        <v>2.2000000000000002</v>
      </c>
      <c r="D710">
        <v>-6964896</v>
      </c>
      <c r="E710" t="s">
        <v>38</v>
      </c>
    </row>
    <row r="711" spans="1:5" x14ac:dyDescent="0.3">
      <c r="A711">
        <v>115</v>
      </c>
      <c r="B711">
        <v>6.5</v>
      </c>
      <c r="C711">
        <v>1.9</v>
      </c>
      <c r="D711">
        <v>-3297099</v>
      </c>
      <c r="E711" t="s">
        <v>38</v>
      </c>
    </row>
    <row r="712" spans="1:5" x14ac:dyDescent="0.3">
      <c r="A712">
        <v>92</v>
      </c>
      <c r="B712">
        <v>7</v>
      </c>
      <c r="C712">
        <v>1.5</v>
      </c>
      <c r="D712">
        <v>-4005443</v>
      </c>
      <c r="E712" t="s">
        <v>38</v>
      </c>
    </row>
    <row r="713" spans="1:5" x14ac:dyDescent="0.3">
      <c r="A713">
        <v>124</v>
      </c>
      <c r="B713">
        <v>6.3</v>
      </c>
      <c r="C713">
        <v>2.1</v>
      </c>
      <c r="D713">
        <v>-5089440</v>
      </c>
      <c r="E713" t="s">
        <v>38</v>
      </c>
    </row>
    <row r="714" spans="1:5" x14ac:dyDescent="0.3">
      <c r="A714">
        <v>119</v>
      </c>
      <c r="B714">
        <v>6.3</v>
      </c>
      <c r="C714">
        <v>2</v>
      </c>
      <c r="D714">
        <v>-6210687</v>
      </c>
      <c r="E714" t="s">
        <v>38</v>
      </c>
    </row>
    <row r="715" spans="1:5" x14ac:dyDescent="0.3">
      <c r="A715">
        <v>124</v>
      </c>
      <c r="B715">
        <v>6.1</v>
      </c>
      <c r="C715">
        <v>2.1</v>
      </c>
      <c r="D715">
        <v>-8954199</v>
      </c>
      <c r="E715" t="s">
        <v>38</v>
      </c>
    </row>
    <row r="716" spans="1:5" x14ac:dyDescent="0.3">
      <c r="A716">
        <v>93</v>
      </c>
      <c r="B716">
        <v>6.1</v>
      </c>
      <c r="C716">
        <v>1.6</v>
      </c>
      <c r="D716">
        <v>-9181250</v>
      </c>
      <c r="E716" t="s">
        <v>38</v>
      </c>
    </row>
    <row r="717" spans="1:5" x14ac:dyDescent="0.3">
      <c r="A717">
        <v>98</v>
      </c>
      <c r="B717">
        <v>5.3</v>
      </c>
      <c r="C717">
        <v>1.6</v>
      </c>
      <c r="D717">
        <v>-9810821</v>
      </c>
      <c r="E717" t="s">
        <v>38</v>
      </c>
    </row>
    <row r="718" spans="1:5" x14ac:dyDescent="0.3">
      <c r="A718">
        <v>92</v>
      </c>
      <c r="B718">
        <v>5.4</v>
      </c>
      <c r="C718">
        <v>1.5</v>
      </c>
      <c r="D718">
        <v>-9975917</v>
      </c>
      <c r="E718" t="s">
        <v>38</v>
      </c>
    </row>
    <row r="719" spans="1:5" x14ac:dyDescent="0.3">
      <c r="A719">
        <v>105</v>
      </c>
      <c r="B719">
        <v>6.2</v>
      </c>
      <c r="C719">
        <v>1.8</v>
      </c>
      <c r="D719">
        <v>-9450893</v>
      </c>
      <c r="E719" t="s">
        <v>38</v>
      </c>
    </row>
    <row r="720" spans="1:5" x14ac:dyDescent="0.3">
      <c r="A720">
        <v>124</v>
      </c>
      <c r="B720">
        <v>6.6</v>
      </c>
      <c r="C720">
        <v>2.1</v>
      </c>
      <c r="D720">
        <v>-3556518</v>
      </c>
      <c r="E720" t="s">
        <v>38</v>
      </c>
    </row>
    <row r="721" spans="1:5" x14ac:dyDescent="0.3">
      <c r="A721">
        <v>99</v>
      </c>
      <c r="B721">
        <v>5.9</v>
      </c>
      <c r="C721">
        <v>1.6</v>
      </c>
      <c r="D721">
        <v>2401264</v>
      </c>
      <c r="E721" t="s">
        <v>21</v>
      </c>
    </row>
    <row r="722" spans="1:5" x14ac:dyDescent="0.3">
      <c r="A722">
        <v>116</v>
      </c>
      <c r="B722">
        <v>6.3</v>
      </c>
      <c r="C722">
        <v>1.9</v>
      </c>
      <c r="D722">
        <v>-27251390</v>
      </c>
      <c r="E722" t="s">
        <v>38</v>
      </c>
    </row>
    <row r="723" spans="1:5" x14ac:dyDescent="0.3">
      <c r="A723">
        <v>124</v>
      </c>
      <c r="B723">
        <v>7.2</v>
      </c>
      <c r="C723">
        <v>2.1</v>
      </c>
      <c r="D723">
        <v>-14024817</v>
      </c>
      <c r="E723" t="s">
        <v>38</v>
      </c>
    </row>
    <row r="724" spans="1:5" x14ac:dyDescent="0.3">
      <c r="A724">
        <v>96</v>
      </c>
      <c r="B724">
        <v>6.8</v>
      </c>
      <c r="C724">
        <v>1.6</v>
      </c>
      <c r="D724">
        <v>-9192361</v>
      </c>
      <c r="E724" t="s">
        <v>38</v>
      </c>
    </row>
    <row r="725" spans="1:5" x14ac:dyDescent="0.3">
      <c r="A725">
        <v>104</v>
      </c>
      <c r="B725">
        <v>6.1</v>
      </c>
      <c r="C725">
        <v>1.7</v>
      </c>
      <c r="D725">
        <v>-1388796</v>
      </c>
      <c r="E725" t="s">
        <v>38</v>
      </c>
    </row>
    <row r="726" spans="1:5" x14ac:dyDescent="0.3">
      <c r="A726">
        <v>100</v>
      </c>
      <c r="B726">
        <v>7.8</v>
      </c>
      <c r="C726">
        <v>1.7</v>
      </c>
      <c r="D726">
        <v>197756197</v>
      </c>
      <c r="E726" t="s">
        <v>21</v>
      </c>
    </row>
    <row r="727" spans="1:5" x14ac:dyDescent="0.3">
      <c r="A727">
        <v>115</v>
      </c>
      <c r="B727">
        <v>5</v>
      </c>
      <c r="C727">
        <v>1.9</v>
      </c>
      <c r="D727">
        <v>3472213</v>
      </c>
      <c r="E727" t="s">
        <v>21</v>
      </c>
    </row>
    <row r="728" spans="1:5" x14ac:dyDescent="0.3">
      <c r="A728">
        <v>101</v>
      </c>
      <c r="B728">
        <v>6.2</v>
      </c>
      <c r="C728">
        <v>1.7</v>
      </c>
      <c r="D728">
        <v>-16939434</v>
      </c>
      <c r="E728" t="s">
        <v>38</v>
      </c>
    </row>
    <row r="729" spans="1:5" x14ac:dyDescent="0.3">
      <c r="A729">
        <v>113</v>
      </c>
      <c r="B729">
        <v>6.7</v>
      </c>
      <c r="C729">
        <v>1.9</v>
      </c>
      <c r="D729">
        <v>-14003282</v>
      </c>
      <c r="E729" t="s">
        <v>38</v>
      </c>
    </row>
    <row r="730" spans="1:5" x14ac:dyDescent="0.3">
      <c r="A730">
        <v>100</v>
      </c>
      <c r="B730">
        <v>4.9000000000000004</v>
      </c>
      <c r="C730">
        <v>1.7</v>
      </c>
      <c r="D730">
        <v>-16662721</v>
      </c>
      <c r="E730" t="s">
        <v>38</v>
      </c>
    </row>
    <row r="731" spans="1:5" x14ac:dyDescent="0.3">
      <c r="A731">
        <v>134</v>
      </c>
      <c r="B731">
        <v>7.4</v>
      </c>
      <c r="C731">
        <v>2.2000000000000002</v>
      </c>
      <c r="D731">
        <v>-22520222</v>
      </c>
      <c r="E731" t="s">
        <v>38</v>
      </c>
    </row>
    <row r="732" spans="1:5" x14ac:dyDescent="0.3">
      <c r="A732">
        <v>125</v>
      </c>
      <c r="B732">
        <v>6.2</v>
      </c>
      <c r="C732">
        <v>2.1</v>
      </c>
      <c r="D732">
        <v>-19440070</v>
      </c>
      <c r="E732" t="s">
        <v>38</v>
      </c>
    </row>
    <row r="733" spans="1:5" x14ac:dyDescent="0.3">
      <c r="A733">
        <v>94</v>
      </c>
      <c r="B733">
        <v>4.9000000000000004</v>
      </c>
      <c r="C733">
        <v>1.6</v>
      </c>
      <c r="D733">
        <v>-28169943</v>
      </c>
      <c r="E733" t="s">
        <v>38</v>
      </c>
    </row>
    <row r="734" spans="1:5" x14ac:dyDescent="0.3">
      <c r="A734">
        <v>107</v>
      </c>
      <c r="B734">
        <v>6.1</v>
      </c>
      <c r="C734">
        <v>1.8</v>
      </c>
      <c r="D734">
        <v>-23720770</v>
      </c>
      <c r="E734" t="s">
        <v>38</v>
      </c>
    </row>
    <row r="735" spans="1:5" x14ac:dyDescent="0.3">
      <c r="A735">
        <v>91</v>
      </c>
      <c r="B735">
        <v>6.1</v>
      </c>
      <c r="C735">
        <v>1.5</v>
      </c>
      <c r="D735">
        <v>-27805940</v>
      </c>
      <c r="E735" t="s">
        <v>38</v>
      </c>
    </row>
    <row r="736" spans="1:5" x14ac:dyDescent="0.3">
      <c r="A736">
        <v>116</v>
      </c>
      <c r="B736">
        <v>6.4</v>
      </c>
      <c r="C736">
        <v>1.9</v>
      </c>
      <c r="D736">
        <v>-16880121</v>
      </c>
      <c r="E736" t="s">
        <v>38</v>
      </c>
    </row>
    <row r="737" spans="1:5" x14ac:dyDescent="0.3">
      <c r="A737">
        <v>100</v>
      </c>
      <c r="B737">
        <v>6.3</v>
      </c>
      <c r="C737">
        <v>1.7</v>
      </c>
      <c r="D737">
        <v>-24903810</v>
      </c>
      <c r="E737" t="s">
        <v>38</v>
      </c>
    </row>
    <row r="738" spans="1:5" x14ac:dyDescent="0.3">
      <c r="A738">
        <v>117</v>
      </c>
      <c r="B738">
        <v>6.6</v>
      </c>
      <c r="C738">
        <v>2</v>
      </c>
      <c r="D738">
        <v>-36709023</v>
      </c>
      <c r="E738" t="s">
        <v>38</v>
      </c>
    </row>
    <row r="739" spans="1:5" x14ac:dyDescent="0.3">
      <c r="A739">
        <v>110</v>
      </c>
      <c r="B739">
        <v>5.7</v>
      </c>
      <c r="C739">
        <v>1.8</v>
      </c>
      <c r="D739">
        <v>-6072524</v>
      </c>
      <c r="E739" t="s">
        <v>38</v>
      </c>
    </row>
    <row r="740" spans="1:5" x14ac:dyDescent="0.3">
      <c r="A740">
        <v>96</v>
      </c>
      <c r="B740">
        <v>5.9</v>
      </c>
      <c r="C740">
        <v>1.6</v>
      </c>
      <c r="D740">
        <v>-27877751</v>
      </c>
      <c r="E740" t="s">
        <v>38</v>
      </c>
    </row>
    <row r="741" spans="1:5" x14ac:dyDescent="0.3">
      <c r="A741">
        <v>101</v>
      </c>
      <c r="B741">
        <v>6</v>
      </c>
      <c r="C741">
        <v>1.7</v>
      </c>
      <c r="D741">
        <v>-19923562</v>
      </c>
      <c r="E741" t="s">
        <v>38</v>
      </c>
    </row>
    <row r="742" spans="1:5" x14ac:dyDescent="0.3">
      <c r="A742">
        <v>111</v>
      </c>
      <c r="B742">
        <v>6.1</v>
      </c>
      <c r="C742">
        <v>1.8</v>
      </c>
      <c r="D742">
        <v>-27059493</v>
      </c>
      <c r="E742" t="s">
        <v>38</v>
      </c>
    </row>
    <row r="743" spans="1:5" x14ac:dyDescent="0.3">
      <c r="A743">
        <v>117</v>
      </c>
      <c r="B743">
        <v>6.7</v>
      </c>
      <c r="C743">
        <v>2</v>
      </c>
      <c r="D743">
        <v>-28329069</v>
      </c>
      <c r="E743" t="s">
        <v>38</v>
      </c>
    </row>
    <row r="744" spans="1:5" x14ac:dyDescent="0.3">
      <c r="A744">
        <v>126</v>
      </c>
      <c r="B744">
        <v>6.7</v>
      </c>
      <c r="C744">
        <v>2.1</v>
      </c>
      <c r="D744">
        <v>-29304773</v>
      </c>
      <c r="E744" t="s">
        <v>38</v>
      </c>
    </row>
    <row r="745" spans="1:5" x14ac:dyDescent="0.3">
      <c r="A745">
        <v>152</v>
      </c>
      <c r="B745">
        <v>7.9</v>
      </c>
      <c r="C745">
        <v>2.5</v>
      </c>
      <c r="D745">
        <v>-27477648</v>
      </c>
      <c r="E745" t="s">
        <v>38</v>
      </c>
    </row>
    <row r="746" spans="1:5" x14ac:dyDescent="0.3">
      <c r="A746">
        <v>101</v>
      </c>
      <c r="B746">
        <v>4.3</v>
      </c>
      <c r="C746">
        <v>1.7</v>
      </c>
      <c r="D746">
        <v>-60917086</v>
      </c>
      <c r="E746" t="s">
        <v>38</v>
      </c>
    </row>
    <row r="747" spans="1:5" x14ac:dyDescent="0.3">
      <c r="A747">
        <v>87</v>
      </c>
      <c r="B747">
        <v>5.7</v>
      </c>
      <c r="C747">
        <v>1.4</v>
      </c>
      <c r="D747">
        <v>-30863374</v>
      </c>
      <c r="E747" t="s">
        <v>38</v>
      </c>
    </row>
    <row r="748" spans="1:5" x14ac:dyDescent="0.3">
      <c r="A748">
        <v>85</v>
      </c>
      <c r="B748">
        <v>6.7</v>
      </c>
      <c r="C748">
        <v>1.4</v>
      </c>
      <c r="D748">
        <v>-33711680</v>
      </c>
      <c r="E748" t="s">
        <v>38</v>
      </c>
    </row>
    <row r="749" spans="1:5" x14ac:dyDescent="0.3">
      <c r="A749">
        <v>130</v>
      </c>
      <c r="B749">
        <v>6.7</v>
      </c>
      <c r="C749">
        <v>2.2000000000000002</v>
      </c>
      <c r="D749">
        <v>-33383410</v>
      </c>
      <c r="E749" t="s">
        <v>38</v>
      </c>
    </row>
    <row r="750" spans="1:5" x14ac:dyDescent="0.3">
      <c r="A750">
        <v>104</v>
      </c>
      <c r="B750">
        <v>6.1</v>
      </c>
      <c r="C750">
        <v>1.7</v>
      </c>
      <c r="D750">
        <v>-29936195</v>
      </c>
      <c r="E750" t="s">
        <v>38</v>
      </c>
    </row>
    <row r="751" spans="1:5" x14ac:dyDescent="0.3">
      <c r="A751">
        <v>121</v>
      </c>
      <c r="B751">
        <v>5.6</v>
      </c>
      <c r="C751">
        <v>2</v>
      </c>
      <c r="D751">
        <v>-27481675</v>
      </c>
      <c r="E751" t="s">
        <v>38</v>
      </c>
    </row>
    <row r="752" spans="1:5" x14ac:dyDescent="0.3">
      <c r="A752">
        <v>140</v>
      </c>
      <c r="B752">
        <v>6.6</v>
      </c>
      <c r="C752">
        <v>2.2999999999999998</v>
      </c>
      <c r="D752">
        <v>-46917712</v>
      </c>
      <c r="E752" t="s">
        <v>38</v>
      </c>
    </row>
    <row r="753" spans="1:5" x14ac:dyDescent="0.3">
      <c r="A753">
        <v>131</v>
      </c>
      <c r="B753">
        <v>6.9</v>
      </c>
      <c r="C753">
        <v>2.2000000000000002</v>
      </c>
      <c r="D753">
        <v>-41791922</v>
      </c>
      <c r="E753" t="s">
        <v>38</v>
      </c>
    </row>
    <row r="754" spans="1:5" x14ac:dyDescent="0.3">
      <c r="A754">
        <v>91</v>
      </c>
      <c r="B754">
        <v>4.8</v>
      </c>
      <c r="C754">
        <v>1.5</v>
      </c>
      <c r="D754">
        <v>-50781132</v>
      </c>
      <c r="E754" t="s">
        <v>38</v>
      </c>
    </row>
    <row r="755" spans="1:5" x14ac:dyDescent="0.3">
      <c r="A755">
        <v>118</v>
      </c>
      <c r="B755">
        <v>6.2</v>
      </c>
      <c r="C755">
        <v>2</v>
      </c>
      <c r="D755">
        <v>-59977549</v>
      </c>
      <c r="E755" t="s">
        <v>38</v>
      </c>
    </row>
    <row r="756" spans="1:5" x14ac:dyDescent="0.3">
      <c r="A756">
        <v>130</v>
      </c>
      <c r="B756">
        <v>6</v>
      </c>
      <c r="C756">
        <v>2.2000000000000002</v>
      </c>
      <c r="D756">
        <v>-28834579</v>
      </c>
      <c r="E756" t="s">
        <v>38</v>
      </c>
    </row>
    <row r="757" spans="1:5" x14ac:dyDescent="0.3">
      <c r="A757">
        <v>90</v>
      </c>
      <c r="B757">
        <v>4.9000000000000004</v>
      </c>
      <c r="C757">
        <v>1.5</v>
      </c>
      <c r="D757">
        <v>-48197944</v>
      </c>
      <c r="E757" t="s">
        <v>38</v>
      </c>
    </row>
    <row r="758" spans="1:5" x14ac:dyDescent="0.3">
      <c r="A758">
        <v>103</v>
      </c>
      <c r="B758">
        <v>5.6</v>
      </c>
      <c r="C758">
        <v>1.7</v>
      </c>
      <c r="D758">
        <v>-4527033</v>
      </c>
      <c r="E758" t="s">
        <v>38</v>
      </c>
    </row>
    <row r="759" spans="1:5" x14ac:dyDescent="0.3">
      <c r="A759">
        <v>122</v>
      </c>
      <c r="B759">
        <v>6.1</v>
      </c>
      <c r="C759">
        <v>2</v>
      </c>
      <c r="D759">
        <v>-32637500</v>
      </c>
      <c r="E759" t="s">
        <v>38</v>
      </c>
    </row>
    <row r="760" spans="1:5" x14ac:dyDescent="0.3">
      <c r="A760">
        <v>106</v>
      </c>
      <c r="B760">
        <v>6.1</v>
      </c>
      <c r="C760">
        <v>1.8</v>
      </c>
      <c r="D760">
        <v>-42718168</v>
      </c>
      <c r="E760" t="s">
        <v>38</v>
      </c>
    </row>
    <row r="761" spans="1:5" x14ac:dyDescent="0.3">
      <c r="A761">
        <v>103</v>
      </c>
      <c r="B761">
        <v>4.8</v>
      </c>
      <c r="C761">
        <v>1.7</v>
      </c>
      <c r="D761">
        <v>-40218121</v>
      </c>
      <c r="E761" t="s">
        <v>38</v>
      </c>
    </row>
    <row r="762" spans="1:5" x14ac:dyDescent="0.3">
      <c r="A762">
        <v>107</v>
      </c>
      <c r="B762">
        <v>5.5</v>
      </c>
      <c r="C762">
        <v>1.8</v>
      </c>
      <c r="D762">
        <v>-52394332</v>
      </c>
      <c r="E762" t="s">
        <v>38</v>
      </c>
    </row>
    <row r="763" spans="1:5" x14ac:dyDescent="0.3">
      <c r="A763">
        <v>156</v>
      </c>
      <c r="B763">
        <v>3.8</v>
      </c>
      <c r="C763">
        <v>2.6</v>
      </c>
      <c r="D763">
        <v>-55464883</v>
      </c>
      <c r="E763" t="s">
        <v>38</v>
      </c>
    </row>
    <row r="764" spans="1:5" x14ac:dyDescent="0.3">
      <c r="A764">
        <v>127</v>
      </c>
      <c r="B764">
        <v>6.5</v>
      </c>
      <c r="C764">
        <v>2.1</v>
      </c>
      <c r="D764">
        <v>-30573703</v>
      </c>
      <c r="E764" t="s">
        <v>38</v>
      </c>
    </row>
    <row r="765" spans="1:5" x14ac:dyDescent="0.3">
      <c r="A765">
        <v>132</v>
      </c>
      <c r="B765">
        <v>6.7</v>
      </c>
      <c r="C765">
        <v>2.2000000000000002</v>
      </c>
      <c r="D765">
        <v>-69833498</v>
      </c>
      <c r="E765" t="s">
        <v>38</v>
      </c>
    </row>
    <row r="766" spans="1:5" x14ac:dyDescent="0.3">
      <c r="A766">
        <v>108</v>
      </c>
      <c r="B766">
        <v>8.1</v>
      </c>
      <c r="C766">
        <v>1.8</v>
      </c>
      <c r="D766">
        <v>305024263</v>
      </c>
      <c r="E766" t="s">
        <v>21</v>
      </c>
    </row>
    <row r="767" spans="1:5" x14ac:dyDescent="0.3">
      <c r="A767">
        <v>114</v>
      </c>
      <c r="B767">
        <v>4.9000000000000004</v>
      </c>
      <c r="C767">
        <v>1.9</v>
      </c>
      <c r="D767">
        <v>-47934015</v>
      </c>
      <c r="E767" t="s">
        <v>38</v>
      </c>
    </row>
    <row r="768" spans="1:5" x14ac:dyDescent="0.3">
      <c r="A768">
        <v>133</v>
      </c>
      <c r="B768">
        <v>7.3</v>
      </c>
      <c r="C768">
        <v>2.2000000000000002</v>
      </c>
      <c r="D768">
        <v>291323553</v>
      </c>
      <c r="E768" t="s">
        <v>21</v>
      </c>
    </row>
    <row r="769" spans="1:5" x14ac:dyDescent="0.3">
      <c r="A769">
        <v>103</v>
      </c>
      <c r="B769">
        <v>6.4</v>
      </c>
      <c r="C769">
        <v>1.7</v>
      </c>
      <c r="D769">
        <v>22021740</v>
      </c>
      <c r="E769" t="s">
        <v>21</v>
      </c>
    </row>
    <row r="770" spans="1:5" x14ac:dyDescent="0.3">
      <c r="A770">
        <v>95</v>
      </c>
      <c r="B770">
        <v>6.7</v>
      </c>
      <c r="C770">
        <v>1.6</v>
      </c>
      <c r="D770">
        <v>-9708376</v>
      </c>
      <c r="E770" t="s">
        <v>38</v>
      </c>
    </row>
    <row r="771" spans="1:5" x14ac:dyDescent="0.3">
      <c r="A771">
        <v>90</v>
      </c>
      <c r="B771">
        <v>3.6</v>
      </c>
      <c r="C771">
        <v>1.5</v>
      </c>
      <c r="D771">
        <v>-24768635</v>
      </c>
      <c r="E771" t="s">
        <v>38</v>
      </c>
    </row>
    <row r="772" spans="1:5" x14ac:dyDescent="0.3">
      <c r="A772">
        <v>87</v>
      </c>
      <c r="B772">
        <v>5.7</v>
      </c>
      <c r="C772">
        <v>1.4</v>
      </c>
      <c r="D772">
        <v>-9284389</v>
      </c>
      <c r="E772" t="s">
        <v>38</v>
      </c>
    </row>
    <row r="773" spans="1:5" x14ac:dyDescent="0.3">
      <c r="A773">
        <v>114</v>
      </c>
      <c r="B773">
        <v>6</v>
      </c>
      <c r="C773">
        <v>1.9</v>
      </c>
      <c r="D773">
        <v>-26800785</v>
      </c>
      <c r="E773" t="s">
        <v>38</v>
      </c>
    </row>
    <row r="774" spans="1:5" x14ac:dyDescent="0.3">
      <c r="A774">
        <v>103</v>
      </c>
      <c r="B774">
        <v>4.7</v>
      </c>
      <c r="C774">
        <v>1.7</v>
      </c>
      <c r="D774">
        <v>-28419913</v>
      </c>
      <c r="E774" t="s">
        <v>38</v>
      </c>
    </row>
    <row r="775" spans="1:5" x14ac:dyDescent="0.3">
      <c r="A775">
        <v>125</v>
      </c>
      <c r="B775">
        <v>6.3</v>
      </c>
      <c r="C775">
        <v>2.1</v>
      </c>
      <c r="D775">
        <v>-13334037</v>
      </c>
      <c r="E775" t="s">
        <v>38</v>
      </c>
    </row>
    <row r="776" spans="1:5" x14ac:dyDescent="0.3">
      <c r="A776">
        <v>97</v>
      </c>
      <c r="B776">
        <v>5.9</v>
      </c>
      <c r="C776">
        <v>1.6</v>
      </c>
      <c r="D776">
        <v>128566</v>
      </c>
      <c r="E776" t="s">
        <v>21</v>
      </c>
    </row>
    <row r="777" spans="1:5" x14ac:dyDescent="0.3">
      <c r="A777">
        <v>125</v>
      </c>
      <c r="B777">
        <v>5.9</v>
      </c>
      <c r="C777">
        <v>2.1</v>
      </c>
      <c r="D777">
        <v>-8124411</v>
      </c>
      <c r="E777" t="s">
        <v>38</v>
      </c>
    </row>
    <row r="778" spans="1:5" x14ac:dyDescent="0.3">
      <c r="A778">
        <v>136</v>
      </c>
      <c r="B778">
        <v>7.5</v>
      </c>
      <c r="C778">
        <v>2.2999999999999998</v>
      </c>
      <c r="D778">
        <v>3984028</v>
      </c>
      <c r="E778" t="s">
        <v>21</v>
      </c>
    </row>
    <row r="779" spans="1:5" x14ac:dyDescent="0.3">
      <c r="A779">
        <v>116</v>
      </c>
      <c r="B779">
        <v>5.6</v>
      </c>
      <c r="C779">
        <v>1.9</v>
      </c>
      <c r="D779">
        <v>-33068911</v>
      </c>
      <c r="E779" t="s">
        <v>38</v>
      </c>
    </row>
    <row r="780" spans="1:5" x14ac:dyDescent="0.3">
      <c r="A780">
        <v>103</v>
      </c>
      <c r="B780">
        <v>6.4</v>
      </c>
      <c r="C780">
        <v>1.7</v>
      </c>
      <c r="D780">
        <v>-5682650</v>
      </c>
      <c r="E780" t="s">
        <v>38</v>
      </c>
    </row>
    <row r="781" spans="1:5" x14ac:dyDescent="0.3">
      <c r="A781">
        <v>97</v>
      </c>
      <c r="B781">
        <v>6.3</v>
      </c>
      <c r="C781">
        <v>1.6</v>
      </c>
      <c r="D781">
        <v>-29671868</v>
      </c>
      <c r="E781" t="s">
        <v>38</v>
      </c>
    </row>
    <row r="782" spans="1:5" x14ac:dyDescent="0.3">
      <c r="A782">
        <v>96</v>
      </c>
      <c r="B782">
        <v>4.3</v>
      </c>
      <c r="C782">
        <v>1.6</v>
      </c>
      <c r="D782">
        <v>-5225998</v>
      </c>
      <c r="E782" t="s">
        <v>38</v>
      </c>
    </row>
    <row r="783" spans="1:5" x14ac:dyDescent="0.3">
      <c r="A783">
        <v>131</v>
      </c>
      <c r="B783">
        <v>5.9</v>
      </c>
      <c r="C783">
        <v>2.2000000000000002</v>
      </c>
      <c r="D783">
        <v>-31471505</v>
      </c>
      <c r="E783" t="s">
        <v>38</v>
      </c>
    </row>
    <row r="784" spans="1:5" x14ac:dyDescent="0.3">
      <c r="A784">
        <v>95</v>
      </c>
      <c r="B784">
        <v>5.5</v>
      </c>
      <c r="C784">
        <v>1.6</v>
      </c>
      <c r="D784">
        <v>57006880</v>
      </c>
      <c r="E784" t="s">
        <v>21</v>
      </c>
    </row>
    <row r="785" spans="1:5" x14ac:dyDescent="0.3">
      <c r="A785">
        <v>86</v>
      </c>
      <c r="B785">
        <v>6.2</v>
      </c>
      <c r="C785">
        <v>1.4</v>
      </c>
      <c r="D785">
        <v>-10139961</v>
      </c>
      <c r="E785" t="s">
        <v>38</v>
      </c>
    </row>
    <row r="786" spans="1:5" x14ac:dyDescent="0.3">
      <c r="A786">
        <v>142</v>
      </c>
      <c r="B786">
        <v>8.8000000000000007</v>
      </c>
      <c r="C786">
        <v>2.4</v>
      </c>
      <c r="D786">
        <v>274691196</v>
      </c>
      <c r="E786" t="s">
        <v>21</v>
      </c>
    </row>
    <row r="787" spans="1:5" x14ac:dyDescent="0.3">
      <c r="A787">
        <v>92</v>
      </c>
      <c r="B787">
        <v>5.2</v>
      </c>
      <c r="C787">
        <v>1.5</v>
      </c>
      <c r="D787">
        <v>157326336</v>
      </c>
      <c r="E787" t="s">
        <v>21</v>
      </c>
    </row>
    <row r="788" spans="1:5" x14ac:dyDescent="0.3">
      <c r="A788">
        <v>108</v>
      </c>
      <c r="B788">
        <v>7</v>
      </c>
      <c r="C788">
        <v>1.8</v>
      </c>
      <c r="D788">
        <v>111225040</v>
      </c>
      <c r="E788" t="s">
        <v>21</v>
      </c>
    </row>
    <row r="789" spans="1:5" x14ac:dyDescent="0.3">
      <c r="A789">
        <v>84</v>
      </c>
      <c r="B789">
        <v>6.6</v>
      </c>
      <c r="C789">
        <v>1.4</v>
      </c>
      <c r="D789">
        <v>86600000</v>
      </c>
      <c r="E789" t="s">
        <v>21</v>
      </c>
    </row>
    <row r="790" spans="1:5" x14ac:dyDescent="0.3">
      <c r="A790">
        <v>188</v>
      </c>
      <c r="B790">
        <v>7.3</v>
      </c>
      <c r="C790">
        <v>3.1</v>
      </c>
      <c r="D790">
        <v>79218018</v>
      </c>
      <c r="E790" t="s">
        <v>21</v>
      </c>
    </row>
    <row r="791" spans="1:5" x14ac:dyDescent="0.3">
      <c r="A791">
        <v>95</v>
      </c>
      <c r="B791">
        <v>5.6</v>
      </c>
      <c r="C791">
        <v>1.6</v>
      </c>
      <c r="D791">
        <v>74769345</v>
      </c>
      <c r="E791" t="s">
        <v>21</v>
      </c>
    </row>
    <row r="792" spans="1:5" x14ac:dyDescent="0.3">
      <c r="A792">
        <v>118</v>
      </c>
      <c r="B792">
        <v>6.6</v>
      </c>
      <c r="C792">
        <v>2</v>
      </c>
      <c r="D792">
        <v>107575142</v>
      </c>
      <c r="E792" t="s">
        <v>21</v>
      </c>
    </row>
    <row r="793" spans="1:5" x14ac:dyDescent="0.3">
      <c r="A793">
        <v>92</v>
      </c>
      <c r="B793">
        <v>5.4</v>
      </c>
      <c r="C793">
        <v>1.5</v>
      </c>
      <c r="D793">
        <v>50263257</v>
      </c>
      <c r="E793" t="s">
        <v>21</v>
      </c>
    </row>
    <row r="794" spans="1:5" x14ac:dyDescent="0.3">
      <c r="A794">
        <v>74</v>
      </c>
      <c r="B794">
        <v>6.3</v>
      </c>
      <c r="C794">
        <v>1.2</v>
      </c>
      <c r="D794">
        <v>49354205</v>
      </c>
      <c r="E794" t="s">
        <v>21</v>
      </c>
    </row>
    <row r="795" spans="1:5" x14ac:dyDescent="0.3">
      <c r="A795">
        <v>134</v>
      </c>
      <c r="B795">
        <v>7.9</v>
      </c>
      <c r="C795">
        <v>2.2000000000000002</v>
      </c>
      <c r="D795">
        <v>52100855</v>
      </c>
      <c r="E795" t="s">
        <v>21</v>
      </c>
    </row>
    <row r="796" spans="1:5" x14ac:dyDescent="0.3">
      <c r="A796">
        <v>101</v>
      </c>
      <c r="B796">
        <v>6.3</v>
      </c>
      <c r="C796">
        <v>1.7</v>
      </c>
      <c r="D796">
        <v>43711404</v>
      </c>
      <c r="E796" t="s">
        <v>21</v>
      </c>
    </row>
    <row r="797" spans="1:5" x14ac:dyDescent="0.3">
      <c r="A797">
        <v>100</v>
      </c>
      <c r="B797">
        <v>6</v>
      </c>
      <c r="C797">
        <v>1.7</v>
      </c>
      <c r="D797">
        <v>50328194</v>
      </c>
      <c r="E797" t="s">
        <v>21</v>
      </c>
    </row>
    <row r="798" spans="1:5" x14ac:dyDescent="0.3">
      <c r="A798">
        <v>132</v>
      </c>
      <c r="B798">
        <v>7.2</v>
      </c>
      <c r="C798">
        <v>2.2000000000000002</v>
      </c>
      <c r="D798">
        <v>46530738</v>
      </c>
      <c r="E798" t="s">
        <v>21</v>
      </c>
    </row>
    <row r="799" spans="1:5" x14ac:dyDescent="0.3">
      <c r="A799">
        <v>105</v>
      </c>
      <c r="B799">
        <v>5.0999999999999996</v>
      </c>
      <c r="C799">
        <v>1.8</v>
      </c>
      <c r="D799">
        <v>38815117</v>
      </c>
      <c r="E799" t="s">
        <v>21</v>
      </c>
    </row>
    <row r="800" spans="1:5" x14ac:dyDescent="0.3">
      <c r="A800">
        <v>123</v>
      </c>
      <c r="B800">
        <v>7.3</v>
      </c>
      <c r="C800">
        <v>2</v>
      </c>
      <c r="D800">
        <v>38400000</v>
      </c>
      <c r="E800" t="s">
        <v>21</v>
      </c>
    </row>
    <row r="801" spans="1:5" x14ac:dyDescent="0.3">
      <c r="A801">
        <v>117</v>
      </c>
      <c r="B801">
        <v>8</v>
      </c>
      <c r="C801">
        <v>2</v>
      </c>
      <c r="D801">
        <v>107586036</v>
      </c>
      <c r="E801" t="s">
        <v>21</v>
      </c>
    </row>
    <row r="802" spans="1:5" x14ac:dyDescent="0.3">
      <c r="A802">
        <v>98</v>
      </c>
      <c r="B802">
        <v>6.2</v>
      </c>
      <c r="C802">
        <v>1.6</v>
      </c>
      <c r="D802">
        <v>34706988</v>
      </c>
      <c r="E802" t="s">
        <v>21</v>
      </c>
    </row>
    <row r="803" spans="1:5" x14ac:dyDescent="0.3">
      <c r="A803">
        <v>128</v>
      </c>
      <c r="B803">
        <v>6</v>
      </c>
      <c r="C803">
        <v>2.1</v>
      </c>
      <c r="D803">
        <v>28000000</v>
      </c>
      <c r="E803" t="s">
        <v>21</v>
      </c>
    </row>
    <row r="804" spans="1:5" x14ac:dyDescent="0.3">
      <c r="A804">
        <v>114</v>
      </c>
      <c r="B804">
        <v>6.7</v>
      </c>
      <c r="C804">
        <v>1.9</v>
      </c>
      <c r="D804">
        <v>23745923</v>
      </c>
      <c r="E804" t="s">
        <v>21</v>
      </c>
    </row>
    <row r="805" spans="1:5" x14ac:dyDescent="0.3">
      <c r="A805">
        <v>111</v>
      </c>
      <c r="B805">
        <v>8.1</v>
      </c>
      <c r="C805">
        <v>1.8</v>
      </c>
      <c r="D805">
        <v>40098138</v>
      </c>
      <c r="E805" t="s">
        <v>21</v>
      </c>
    </row>
    <row r="806" spans="1:5" x14ac:dyDescent="0.3">
      <c r="A806">
        <v>85</v>
      </c>
      <c r="B806">
        <v>6.4</v>
      </c>
      <c r="C806">
        <v>1.4</v>
      </c>
      <c r="D806">
        <v>11365290</v>
      </c>
      <c r="E806" t="s">
        <v>21</v>
      </c>
    </row>
    <row r="807" spans="1:5" x14ac:dyDescent="0.3">
      <c r="A807">
        <v>137</v>
      </c>
      <c r="B807">
        <v>8</v>
      </c>
      <c r="C807">
        <v>2.2999999999999998</v>
      </c>
      <c r="D807">
        <v>36207920</v>
      </c>
      <c r="E807" t="s">
        <v>21</v>
      </c>
    </row>
    <row r="808" spans="1:5" x14ac:dyDescent="0.3">
      <c r="A808">
        <v>97</v>
      </c>
      <c r="B808">
        <v>6.3</v>
      </c>
      <c r="C808">
        <v>1.6</v>
      </c>
      <c r="D808">
        <v>8408614</v>
      </c>
      <c r="E808" t="s">
        <v>21</v>
      </c>
    </row>
    <row r="809" spans="1:5" x14ac:dyDescent="0.3">
      <c r="A809">
        <v>104</v>
      </c>
      <c r="B809">
        <v>6.4</v>
      </c>
      <c r="C809">
        <v>1.7</v>
      </c>
      <c r="D809">
        <v>3422650</v>
      </c>
      <c r="E809" t="s">
        <v>21</v>
      </c>
    </row>
    <row r="810" spans="1:5" x14ac:dyDescent="0.3">
      <c r="A810">
        <v>110</v>
      </c>
      <c r="B810">
        <v>6.6</v>
      </c>
      <c r="C810">
        <v>1.8</v>
      </c>
      <c r="D810">
        <v>1932305</v>
      </c>
      <c r="E810" t="s">
        <v>21</v>
      </c>
    </row>
    <row r="811" spans="1:5" x14ac:dyDescent="0.3">
      <c r="A811">
        <v>133</v>
      </c>
      <c r="B811">
        <v>6.4</v>
      </c>
      <c r="C811">
        <v>2.2000000000000002</v>
      </c>
      <c r="D811">
        <v>13750000</v>
      </c>
      <c r="E811" t="s">
        <v>21</v>
      </c>
    </row>
    <row r="812" spans="1:5" x14ac:dyDescent="0.3">
      <c r="A812">
        <v>94</v>
      </c>
      <c r="B812">
        <v>6</v>
      </c>
      <c r="C812">
        <v>1.6</v>
      </c>
      <c r="D812">
        <v>13218041</v>
      </c>
      <c r="E812" t="s">
        <v>21</v>
      </c>
    </row>
    <row r="813" spans="1:5" x14ac:dyDescent="0.3">
      <c r="A813">
        <v>104</v>
      </c>
      <c r="B813">
        <v>6.6</v>
      </c>
      <c r="C813">
        <v>1.7</v>
      </c>
      <c r="D813">
        <v>-29959707</v>
      </c>
      <c r="E813" t="s">
        <v>38</v>
      </c>
    </row>
    <row r="814" spans="1:5" x14ac:dyDescent="0.3">
      <c r="A814">
        <v>91</v>
      </c>
      <c r="B814">
        <v>5.9</v>
      </c>
      <c r="C814">
        <v>1.5</v>
      </c>
      <c r="D814">
        <v>747724</v>
      </c>
      <c r="E814" t="s">
        <v>21</v>
      </c>
    </row>
    <row r="815" spans="1:5" x14ac:dyDescent="0.3">
      <c r="A815">
        <v>145</v>
      </c>
      <c r="B815">
        <v>6.4</v>
      </c>
      <c r="C815">
        <v>2.4</v>
      </c>
      <c r="D815">
        <v>5473600</v>
      </c>
      <c r="E815" t="s">
        <v>21</v>
      </c>
    </row>
    <row r="816" spans="1:5" x14ac:dyDescent="0.3">
      <c r="A816">
        <v>135</v>
      </c>
      <c r="B816">
        <v>6.3</v>
      </c>
      <c r="C816">
        <v>2.2000000000000002</v>
      </c>
      <c r="D816">
        <v>-5005196</v>
      </c>
      <c r="E816" t="s">
        <v>38</v>
      </c>
    </row>
    <row r="817" spans="1:5" x14ac:dyDescent="0.3">
      <c r="A817">
        <v>122</v>
      </c>
      <c r="B817">
        <v>7.3</v>
      </c>
      <c r="C817">
        <v>2</v>
      </c>
      <c r="D817">
        <v>-13390407</v>
      </c>
      <c r="E817" t="s">
        <v>38</v>
      </c>
    </row>
    <row r="818" spans="1:5" x14ac:dyDescent="0.3">
      <c r="A818">
        <v>110</v>
      </c>
      <c r="B818">
        <v>6.8</v>
      </c>
      <c r="C818">
        <v>1.8</v>
      </c>
      <c r="D818">
        <v>-16446167</v>
      </c>
      <c r="E818" t="s">
        <v>38</v>
      </c>
    </row>
    <row r="819" spans="1:5" x14ac:dyDescent="0.3">
      <c r="A819">
        <v>95</v>
      </c>
      <c r="B819">
        <v>7.2</v>
      </c>
      <c r="C819">
        <v>1.6</v>
      </c>
      <c r="D819">
        <v>21137505</v>
      </c>
      <c r="E819" t="s">
        <v>21</v>
      </c>
    </row>
    <row r="820" spans="1:5" x14ac:dyDescent="0.3">
      <c r="A820">
        <v>102</v>
      </c>
      <c r="B820">
        <v>5.7</v>
      </c>
      <c r="C820">
        <v>1.7</v>
      </c>
      <c r="D820">
        <v>-33649447</v>
      </c>
      <c r="E820" t="s">
        <v>38</v>
      </c>
    </row>
    <row r="821" spans="1:5" x14ac:dyDescent="0.3">
      <c r="A821">
        <v>94</v>
      </c>
      <c r="B821">
        <v>6</v>
      </c>
      <c r="C821">
        <v>1.6</v>
      </c>
      <c r="D821">
        <v>-20761389</v>
      </c>
      <c r="E821" t="s">
        <v>38</v>
      </c>
    </row>
    <row r="822" spans="1:5" x14ac:dyDescent="0.3">
      <c r="A822">
        <v>126</v>
      </c>
      <c r="B822">
        <v>6.5</v>
      </c>
      <c r="C822">
        <v>2.1</v>
      </c>
      <c r="D822">
        <v>-20901437</v>
      </c>
      <c r="E822" t="s">
        <v>38</v>
      </c>
    </row>
    <row r="823" spans="1:5" x14ac:dyDescent="0.3">
      <c r="A823">
        <v>118</v>
      </c>
      <c r="B823">
        <v>5.8</v>
      </c>
      <c r="C823">
        <v>2</v>
      </c>
      <c r="D823">
        <v>-21171682</v>
      </c>
      <c r="E823" t="s">
        <v>38</v>
      </c>
    </row>
    <row r="824" spans="1:5" x14ac:dyDescent="0.3">
      <c r="A824">
        <v>99</v>
      </c>
      <c r="B824">
        <v>5.8</v>
      </c>
      <c r="C824">
        <v>1.6</v>
      </c>
      <c r="D824">
        <v>-21527150</v>
      </c>
      <c r="E824" t="s">
        <v>38</v>
      </c>
    </row>
    <row r="825" spans="1:5" x14ac:dyDescent="0.3">
      <c r="A825">
        <v>88</v>
      </c>
      <c r="B825">
        <v>6.7</v>
      </c>
      <c r="C825">
        <v>1.5</v>
      </c>
      <c r="D825">
        <v>-23948874</v>
      </c>
      <c r="E825" t="s">
        <v>38</v>
      </c>
    </row>
    <row r="826" spans="1:5" x14ac:dyDescent="0.3">
      <c r="A826">
        <v>141</v>
      </c>
      <c r="B826">
        <v>7.8</v>
      </c>
      <c r="C826">
        <v>2.4</v>
      </c>
      <c r="D826">
        <v>-19292673</v>
      </c>
      <c r="E826" t="s">
        <v>38</v>
      </c>
    </row>
    <row r="827" spans="1:5" x14ac:dyDescent="0.3">
      <c r="A827">
        <v>107</v>
      </c>
      <c r="B827">
        <v>5.6</v>
      </c>
      <c r="C827">
        <v>1.8</v>
      </c>
      <c r="D827">
        <v>-29449288</v>
      </c>
      <c r="E827" t="s">
        <v>38</v>
      </c>
    </row>
    <row r="828" spans="1:5" x14ac:dyDescent="0.3">
      <c r="A828">
        <v>116</v>
      </c>
      <c r="B828">
        <v>5.8</v>
      </c>
      <c r="C828">
        <v>1.9</v>
      </c>
      <c r="D828">
        <v>-36426209</v>
      </c>
      <c r="E828" t="s">
        <v>38</v>
      </c>
    </row>
    <row r="829" spans="1:5" x14ac:dyDescent="0.3">
      <c r="A829">
        <v>143</v>
      </c>
      <c r="B829">
        <v>7.4</v>
      </c>
      <c r="C829">
        <v>2.4</v>
      </c>
      <c r="D829">
        <v>-18774204</v>
      </c>
      <c r="E829" t="s">
        <v>38</v>
      </c>
    </row>
    <row r="830" spans="1:5" x14ac:dyDescent="0.3">
      <c r="A830">
        <v>114</v>
      </c>
      <c r="B830">
        <v>6.9</v>
      </c>
      <c r="C830">
        <v>1.9</v>
      </c>
      <c r="D830">
        <v>-38735525</v>
      </c>
      <c r="E830" t="s">
        <v>38</v>
      </c>
    </row>
    <row r="831" spans="1:5" x14ac:dyDescent="0.3">
      <c r="A831">
        <v>93</v>
      </c>
      <c r="B831">
        <v>5.5</v>
      </c>
      <c r="C831">
        <v>1.6</v>
      </c>
      <c r="D831">
        <v>-36142013</v>
      </c>
      <c r="E831" t="s">
        <v>38</v>
      </c>
    </row>
    <row r="832" spans="1:5" x14ac:dyDescent="0.3">
      <c r="A832">
        <v>280</v>
      </c>
      <c r="B832">
        <v>6.3</v>
      </c>
      <c r="C832">
        <v>4.7</v>
      </c>
      <c r="D832">
        <v>-43129431</v>
      </c>
      <c r="E832" t="s">
        <v>38</v>
      </c>
    </row>
    <row r="833" spans="1:5" x14ac:dyDescent="0.3">
      <c r="A833">
        <v>100</v>
      </c>
      <c r="B833">
        <v>4.7</v>
      </c>
      <c r="C833">
        <v>1.7</v>
      </c>
      <c r="D833">
        <v>-59533912</v>
      </c>
      <c r="E833" t="s">
        <v>38</v>
      </c>
    </row>
    <row r="834" spans="1:5" x14ac:dyDescent="0.3">
      <c r="A834">
        <v>107</v>
      </c>
      <c r="B834">
        <v>5.6</v>
      </c>
      <c r="C834">
        <v>1.8</v>
      </c>
      <c r="D834">
        <v>-38911390</v>
      </c>
      <c r="E834" t="s">
        <v>38</v>
      </c>
    </row>
    <row r="835" spans="1:5" x14ac:dyDescent="0.3">
      <c r="A835">
        <v>119</v>
      </c>
      <c r="B835">
        <v>6.4</v>
      </c>
      <c r="C835">
        <v>2</v>
      </c>
      <c r="D835">
        <v>1178893</v>
      </c>
      <c r="E835" t="s">
        <v>21</v>
      </c>
    </row>
    <row r="836" spans="1:5" x14ac:dyDescent="0.3">
      <c r="A836">
        <v>95</v>
      </c>
      <c r="B836">
        <v>4.2</v>
      </c>
      <c r="C836">
        <v>1.6</v>
      </c>
      <c r="D836">
        <v>-50231945</v>
      </c>
      <c r="E836" t="s">
        <v>38</v>
      </c>
    </row>
    <row r="837" spans="1:5" x14ac:dyDescent="0.3">
      <c r="A837">
        <v>119</v>
      </c>
      <c r="B837">
        <v>6.4</v>
      </c>
      <c r="C837">
        <v>2</v>
      </c>
      <c r="D837">
        <v>-15559345</v>
      </c>
      <c r="E837" t="s">
        <v>38</v>
      </c>
    </row>
    <row r="838" spans="1:5" x14ac:dyDescent="0.3">
      <c r="A838">
        <v>133</v>
      </c>
      <c r="B838">
        <v>7.7</v>
      </c>
      <c r="C838">
        <v>2.2000000000000002</v>
      </c>
      <c r="D838">
        <v>-40832183</v>
      </c>
      <c r="E838" t="s">
        <v>38</v>
      </c>
    </row>
    <row r="839" spans="1:5" x14ac:dyDescent="0.3">
      <c r="A839">
        <v>117</v>
      </c>
      <c r="B839">
        <v>6.7</v>
      </c>
      <c r="C839">
        <v>2</v>
      </c>
      <c r="D839">
        <v>27645152</v>
      </c>
      <c r="E839" t="s">
        <v>21</v>
      </c>
    </row>
    <row r="840" spans="1:5" x14ac:dyDescent="0.3">
      <c r="A840">
        <v>123</v>
      </c>
      <c r="B840">
        <v>7.7</v>
      </c>
      <c r="C840">
        <v>2</v>
      </c>
      <c r="D840">
        <v>14951824</v>
      </c>
      <c r="E840" t="s">
        <v>21</v>
      </c>
    </row>
    <row r="841" spans="1:5" x14ac:dyDescent="0.3">
      <c r="A841">
        <v>92</v>
      </c>
      <c r="B841">
        <v>5.7</v>
      </c>
      <c r="C841">
        <v>1.5</v>
      </c>
      <c r="D841">
        <v>-45516179</v>
      </c>
      <c r="E841" t="s">
        <v>38</v>
      </c>
    </row>
    <row r="842" spans="1:5" x14ac:dyDescent="0.3">
      <c r="A842">
        <v>170</v>
      </c>
      <c r="B842">
        <v>7.6</v>
      </c>
      <c r="C842">
        <v>2.8</v>
      </c>
      <c r="D842">
        <v>12676062</v>
      </c>
      <c r="E842" t="s">
        <v>21</v>
      </c>
    </row>
    <row r="843" spans="1:5" x14ac:dyDescent="0.3">
      <c r="A843">
        <v>123</v>
      </c>
      <c r="B843">
        <v>6.4</v>
      </c>
      <c r="C843">
        <v>2</v>
      </c>
      <c r="D843">
        <v>-30161611</v>
      </c>
      <c r="E843" t="s">
        <v>38</v>
      </c>
    </row>
    <row r="844" spans="1:5" x14ac:dyDescent="0.3">
      <c r="A844">
        <v>110</v>
      </c>
      <c r="B844">
        <v>5.6</v>
      </c>
      <c r="C844">
        <v>1.8</v>
      </c>
      <c r="D844">
        <v>21604320</v>
      </c>
      <c r="E844" t="s">
        <v>21</v>
      </c>
    </row>
    <row r="845" spans="1:5" x14ac:dyDescent="0.3">
      <c r="A845">
        <v>116</v>
      </c>
      <c r="B845">
        <v>6.8</v>
      </c>
      <c r="C845">
        <v>1.9</v>
      </c>
      <c r="D845">
        <v>54200000</v>
      </c>
      <c r="E845" t="s">
        <v>21</v>
      </c>
    </row>
    <row r="846" spans="1:5" x14ac:dyDescent="0.3">
      <c r="A846">
        <v>121</v>
      </c>
      <c r="B846">
        <v>2.4</v>
      </c>
      <c r="C846">
        <v>2</v>
      </c>
      <c r="D846">
        <v>-48339916</v>
      </c>
      <c r="E846" t="s">
        <v>38</v>
      </c>
    </row>
    <row r="847" spans="1:5" x14ac:dyDescent="0.3">
      <c r="A847">
        <v>128</v>
      </c>
      <c r="B847">
        <v>6.2</v>
      </c>
      <c r="C847">
        <v>2.1</v>
      </c>
      <c r="D847">
        <v>-47778542</v>
      </c>
      <c r="E847" t="s">
        <v>38</v>
      </c>
    </row>
    <row r="848" spans="1:5" x14ac:dyDescent="0.3">
      <c r="A848">
        <v>99</v>
      </c>
      <c r="B848">
        <v>5.9</v>
      </c>
      <c r="C848">
        <v>1.6</v>
      </c>
      <c r="D848">
        <v>24327868</v>
      </c>
      <c r="E848" t="s">
        <v>21</v>
      </c>
    </row>
    <row r="849" spans="1:5" x14ac:dyDescent="0.3">
      <c r="A849">
        <v>94</v>
      </c>
      <c r="B849">
        <v>7.1</v>
      </c>
      <c r="C849">
        <v>1.6</v>
      </c>
      <c r="D849">
        <v>8297830</v>
      </c>
      <c r="E849" t="s">
        <v>21</v>
      </c>
    </row>
    <row r="850" spans="1:5" x14ac:dyDescent="0.3">
      <c r="A850">
        <v>127</v>
      </c>
      <c r="B850">
        <v>7.6</v>
      </c>
      <c r="C850">
        <v>2.1</v>
      </c>
      <c r="D850">
        <v>4886369</v>
      </c>
      <c r="E850" t="s">
        <v>21</v>
      </c>
    </row>
    <row r="851" spans="1:5" x14ac:dyDescent="0.3">
      <c r="A851">
        <v>89</v>
      </c>
      <c r="B851">
        <v>5.5</v>
      </c>
      <c r="C851">
        <v>1.5</v>
      </c>
      <c r="D851">
        <v>-7792888</v>
      </c>
      <c r="E851" t="s">
        <v>38</v>
      </c>
    </row>
    <row r="852" spans="1:5" x14ac:dyDescent="0.3">
      <c r="A852">
        <v>123</v>
      </c>
      <c r="B852">
        <v>7</v>
      </c>
      <c r="C852">
        <v>2</v>
      </c>
      <c r="D852">
        <v>9563543</v>
      </c>
      <c r="E852" t="s">
        <v>21</v>
      </c>
    </row>
    <row r="853" spans="1:5" x14ac:dyDescent="0.3">
      <c r="A853">
        <v>135</v>
      </c>
      <c r="B853">
        <v>7.1</v>
      </c>
      <c r="C853">
        <v>2.2000000000000002</v>
      </c>
      <c r="D853">
        <v>-56425668</v>
      </c>
      <c r="E853" t="s">
        <v>38</v>
      </c>
    </row>
    <row r="854" spans="1:5" x14ac:dyDescent="0.3">
      <c r="A854">
        <v>118</v>
      </c>
      <c r="B854">
        <v>7.4</v>
      </c>
      <c r="C854">
        <v>2</v>
      </c>
      <c r="D854">
        <v>23343413</v>
      </c>
      <c r="E854" t="s">
        <v>21</v>
      </c>
    </row>
    <row r="855" spans="1:5" x14ac:dyDescent="0.3">
      <c r="A855">
        <v>189</v>
      </c>
      <c r="B855">
        <v>7.6</v>
      </c>
      <c r="C855">
        <v>3.2</v>
      </c>
      <c r="D855">
        <v>-27968963</v>
      </c>
      <c r="E855" t="s">
        <v>38</v>
      </c>
    </row>
    <row r="856" spans="1:5" x14ac:dyDescent="0.3">
      <c r="A856">
        <v>172</v>
      </c>
      <c r="B856">
        <v>5.9</v>
      </c>
      <c r="C856">
        <v>2.9</v>
      </c>
      <c r="D856">
        <v>-32156953</v>
      </c>
      <c r="E856" t="s">
        <v>38</v>
      </c>
    </row>
    <row r="857" spans="1:5" x14ac:dyDescent="0.3">
      <c r="A857">
        <v>124</v>
      </c>
      <c r="B857">
        <v>5.9</v>
      </c>
      <c r="C857">
        <v>2.1</v>
      </c>
      <c r="D857">
        <v>-49244714</v>
      </c>
      <c r="E857" t="s">
        <v>38</v>
      </c>
    </row>
    <row r="858" spans="1:5" x14ac:dyDescent="0.3">
      <c r="A858">
        <v>141</v>
      </c>
      <c r="B858">
        <v>8</v>
      </c>
      <c r="C858">
        <v>2.4</v>
      </c>
      <c r="D858">
        <v>112435221</v>
      </c>
      <c r="E858" t="s">
        <v>21</v>
      </c>
    </row>
    <row r="859" spans="1:5" x14ac:dyDescent="0.3">
      <c r="A859">
        <v>157</v>
      </c>
      <c r="B859">
        <v>7.4</v>
      </c>
      <c r="C859">
        <v>2.6</v>
      </c>
      <c r="D859">
        <v>55720716</v>
      </c>
      <c r="E859" t="s">
        <v>21</v>
      </c>
    </row>
    <row r="860" spans="1:5" x14ac:dyDescent="0.3">
      <c r="A860">
        <v>106</v>
      </c>
      <c r="B860">
        <v>5.8</v>
      </c>
      <c r="C860">
        <v>1.8</v>
      </c>
      <c r="D860">
        <v>66683135</v>
      </c>
      <c r="E860" t="s">
        <v>21</v>
      </c>
    </row>
    <row r="861" spans="1:5" x14ac:dyDescent="0.3">
      <c r="A861">
        <v>108</v>
      </c>
      <c r="B861">
        <v>6.3</v>
      </c>
      <c r="C861">
        <v>1.8</v>
      </c>
      <c r="D861">
        <v>91704210</v>
      </c>
      <c r="E861" t="s">
        <v>21</v>
      </c>
    </row>
    <row r="862" spans="1:5" x14ac:dyDescent="0.3">
      <c r="A862">
        <v>125</v>
      </c>
      <c r="B862">
        <v>5.7</v>
      </c>
      <c r="C862">
        <v>2.1</v>
      </c>
      <c r="D862">
        <v>58476776</v>
      </c>
      <c r="E862" t="s">
        <v>21</v>
      </c>
    </row>
    <row r="863" spans="1:5" x14ac:dyDescent="0.3">
      <c r="A863">
        <v>107</v>
      </c>
      <c r="B863">
        <v>5.0999999999999996</v>
      </c>
      <c r="C863">
        <v>1.8</v>
      </c>
      <c r="D863">
        <v>30270227</v>
      </c>
      <c r="E863" t="s">
        <v>21</v>
      </c>
    </row>
    <row r="864" spans="1:5" x14ac:dyDescent="0.3">
      <c r="A864">
        <v>215</v>
      </c>
      <c r="B864">
        <v>7.6</v>
      </c>
      <c r="C864">
        <v>3.6</v>
      </c>
      <c r="D864">
        <v>-15614237</v>
      </c>
      <c r="E864" t="s">
        <v>38</v>
      </c>
    </row>
    <row r="865" spans="1:5" x14ac:dyDescent="0.3">
      <c r="A865">
        <v>118</v>
      </c>
      <c r="B865">
        <v>6.4</v>
      </c>
      <c r="C865">
        <v>2</v>
      </c>
      <c r="D865">
        <v>-14964155</v>
      </c>
      <c r="E865" t="s">
        <v>38</v>
      </c>
    </row>
    <row r="866" spans="1:5" x14ac:dyDescent="0.3">
      <c r="A866">
        <v>118</v>
      </c>
      <c r="B866">
        <v>7.4</v>
      </c>
      <c r="C866">
        <v>2</v>
      </c>
      <c r="D866">
        <v>-17419365</v>
      </c>
      <c r="E866" t="s">
        <v>38</v>
      </c>
    </row>
    <row r="867" spans="1:5" x14ac:dyDescent="0.3">
      <c r="A867">
        <v>178</v>
      </c>
      <c r="B867">
        <v>8.1999999999999993</v>
      </c>
      <c r="C867">
        <v>3</v>
      </c>
      <c r="D867">
        <v>-9561700</v>
      </c>
      <c r="E867" t="s">
        <v>38</v>
      </c>
    </row>
    <row r="868" spans="1:5" x14ac:dyDescent="0.3">
      <c r="A868">
        <v>92</v>
      </c>
      <c r="B868">
        <v>6.5</v>
      </c>
      <c r="C868">
        <v>1.5</v>
      </c>
      <c r="D868">
        <v>-28675334</v>
      </c>
      <c r="E868" t="s">
        <v>38</v>
      </c>
    </row>
    <row r="869" spans="1:5" x14ac:dyDescent="0.3">
      <c r="A869">
        <v>104</v>
      </c>
      <c r="B869">
        <v>5.5</v>
      </c>
      <c r="C869">
        <v>1.7</v>
      </c>
      <c r="D869">
        <v>-28979512</v>
      </c>
      <c r="E869" t="s">
        <v>38</v>
      </c>
    </row>
    <row r="870" spans="1:5" x14ac:dyDescent="0.3">
      <c r="A870">
        <v>116</v>
      </c>
      <c r="B870">
        <v>6.5</v>
      </c>
      <c r="C870">
        <v>1.9</v>
      </c>
      <c r="D870">
        <v>39567722</v>
      </c>
      <c r="E870" t="s">
        <v>21</v>
      </c>
    </row>
    <row r="871" spans="1:5" x14ac:dyDescent="0.3">
      <c r="A871">
        <v>90</v>
      </c>
      <c r="B871">
        <v>5.6</v>
      </c>
      <c r="C871">
        <v>1.5</v>
      </c>
      <c r="D871">
        <v>21601713</v>
      </c>
      <c r="E871" t="s">
        <v>21</v>
      </c>
    </row>
    <row r="872" spans="1:5" x14ac:dyDescent="0.3">
      <c r="A872">
        <v>130</v>
      </c>
      <c r="B872">
        <v>4.5999999999999996</v>
      </c>
      <c r="C872">
        <v>2.2000000000000002</v>
      </c>
      <c r="D872">
        <v>246623634</v>
      </c>
      <c r="E872" t="s">
        <v>21</v>
      </c>
    </row>
    <row r="873" spans="1:5" x14ac:dyDescent="0.3">
      <c r="A873">
        <v>90</v>
      </c>
      <c r="B873">
        <v>7.9</v>
      </c>
      <c r="C873">
        <v>1.5</v>
      </c>
      <c r="D873">
        <v>207652016</v>
      </c>
      <c r="E873" t="s">
        <v>21</v>
      </c>
    </row>
    <row r="874" spans="1:5" x14ac:dyDescent="0.3">
      <c r="A874">
        <v>106</v>
      </c>
      <c r="B874">
        <v>7.1</v>
      </c>
      <c r="C874">
        <v>1.8</v>
      </c>
      <c r="D874">
        <v>12253315</v>
      </c>
      <c r="E874" t="s">
        <v>21</v>
      </c>
    </row>
    <row r="875" spans="1:5" x14ac:dyDescent="0.3">
      <c r="A875">
        <v>155</v>
      </c>
      <c r="B875">
        <v>6.9</v>
      </c>
      <c r="C875">
        <v>2.6</v>
      </c>
      <c r="D875">
        <v>117500000</v>
      </c>
      <c r="E875" t="s">
        <v>21</v>
      </c>
    </row>
    <row r="876" spans="1:5" x14ac:dyDescent="0.3">
      <c r="A876">
        <v>139</v>
      </c>
      <c r="B876">
        <v>7.3</v>
      </c>
      <c r="C876">
        <v>2.2999999999999998</v>
      </c>
      <c r="D876">
        <v>103620822</v>
      </c>
      <c r="E876" t="s">
        <v>21</v>
      </c>
    </row>
    <row r="877" spans="1:5" x14ac:dyDescent="0.3">
      <c r="A877">
        <v>112</v>
      </c>
      <c r="B877">
        <v>7</v>
      </c>
      <c r="C877">
        <v>1.9</v>
      </c>
      <c r="D877">
        <v>168628680</v>
      </c>
      <c r="E877" t="s">
        <v>21</v>
      </c>
    </row>
    <row r="878" spans="1:5" x14ac:dyDescent="0.3">
      <c r="A878">
        <v>139</v>
      </c>
      <c r="B878">
        <v>7.7</v>
      </c>
      <c r="C878">
        <v>2.2999999999999998</v>
      </c>
      <c r="D878">
        <v>97637474</v>
      </c>
      <c r="E878" t="s">
        <v>21</v>
      </c>
    </row>
    <row r="879" spans="1:5" x14ac:dyDescent="0.3">
      <c r="A879">
        <v>115</v>
      </c>
      <c r="B879">
        <v>6.7</v>
      </c>
      <c r="C879">
        <v>1.9</v>
      </c>
      <c r="D879">
        <v>85014968</v>
      </c>
      <c r="E879" t="s">
        <v>21</v>
      </c>
    </row>
    <row r="880" spans="1:5" x14ac:dyDescent="0.3">
      <c r="A880">
        <v>143</v>
      </c>
      <c r="B880">
        <v>6.3</v>
      </c>
      <c r="C880">
        <v>2.4</v>
      </c>
      <c r="D880">
        <v>-47824688</v>
      </c>
      <c r="E880" t="s">
        <v>38</v>
      </c>
    </row>
    <row r="881" spans="1:5" x14ac:dyDescent="0.3">
      <c r="A881">
        <v>96</v>
      </c>
      <c r="B881">
        <v>5.8</v>
      </c>
      <c r="C881">
        <v>1.6</v>
      </c>
      <c r="D881">
        <v>76203320</v>
      </c>
      <c r="E881" t="s">
        <v>21</v>
      </c>
    </row>
    <row r="882" spans="1:5" x14ac:dyDescent="0.3">
      <c r="A882">
        <v>112</v>
      </c>
      <c r="B882">
        <v>7.1</v>
      </c>
      <c r="C882">
        <v>1.9</v>
      </c>
      <c r="D882">
        <v>76975169</v>
      </c>
      <c r="E882" t="s">
        <v>21</v>
      </c>
    </row>
    <row r="883" spans="1:5" x14ac:dyDescent="0.3">
      <c r="A883">
        <v>131</v>
      </c>
      <c r="B883">
        <v>7.3</v>
      </c>
      <c r="C883">
        <v>2.2000000000000002</v>
      </c>
      <c r="D883">
        <v>73548685</v>
      </c>
      <c r="E883" t="s">
        <v>21</v>
      </c>
    </row>
    <row r="884" spans="1:5" x14ac:dyDescent="0.3">
      <c r="A884">
        <v>116</v>
      </c>
      <c r="B884">
        <v>6.4</v>
      </c>
      <c r="C884">
        <v>1.9</v>
      </c>
      <c r="D884">
        <v>55807520</v>
      </c>
      <c r="E884" t="s">
        <v>21</v>
      </c>
    </row>
    <row r="885" spans="1:5" x14ac:dyDescent="0.3">
      <c r="A885">
        <v>112</v>
      </c>
      <c r="B885">
        <v>7.1</v>
      </c>
      <c r="C885">
        <v>1.9</v>
      </c>
      <c r="D885">
        <v>141616238</v>
      </c>
      <c r="E885" t="s">
        <v>21</v>
      </c>
    </row>
    <row r="886" spans="1:5" x14ac:dyDescent="0.3">
      <c r="A886">
        <v>123</v>
      </c>
      <c r="B886">
        <v>7.6</v>
      </c>
      <c r="C886">
        <v>2</v>
      </c>
      <c r="D886">
        <v>45264608</v>
      </c>
      <c r="E886" t="s">
        <v>21</v>
      </c>
    </row>
    <row r="887" spans="1:5" x14ac:dyDescent="0.3">
      <c r="A887">
        <v>104</v>
      </c>
      <c r="B887">
        <v>6.8</v>
      </c>
      <c r="C887">
        <v>1.7</v>
      </c>
      <c r="D887">
        <v>27680195</v>
      </c>
      <c r="E887" t="s">
        <v>21</v>
      </c>
    </row>
    <row r="888" spans="1:5" x14ac:dyDescent="0.3">
      <c r="A888">
        <v>107</v>
      </c>
      <c r="B888">
        <v>6.6</v>
      </c>
      <c r="C888">
        <v>1.8</v>
      </c>
      <c r="D888">
        <v>76088877</v>
      </c>
      <c r="E888" t="s">
        <v>21</v>
      </c>
    </row>
    <row r="889" spans="1:5" x14ac:dyDescent="0.3">
      <c r="A889">
        <v>124</v>
      </c>
      <c r="B889">
        <v>6.7</v>
      </c>
      <c r="C889">
        <v>2.1</v>
      </c>
      <c r="D889">
        <v>41030827</v>
      </c>
      <c r="E889" t="s">
        <v>21</v>
      </c>
    </row>
    <row r="890" spans="1:5" x14ac:dyDescent="0.3">
      <c r="A890">
        <v>96</v>
      </c>
      <c r="B890">
        <v>6.1</v>
      </c>
      <c r="C890">
        <v>1.6</v>
      </c>
      <c r="D890">
        <v>100315155</v>
      </c>
      <c r="E890" t="s">
        <v>21</v>
      </c>
    </row>
    <row r="891" spans="1:5" x14ac:dyDescent="0.3">
      <c r="A891">
        <v>125</v>
      </c>
      <c r="B891">
        <v>6</v>
      </c>
      <c r="C891">
        <v>2.1</v>
      </c>
      <c r="D891">
        <v>77997349</v>
      </c>
      <c r="E891" t="s">
        <v>21</v>
      </c>
    </row>
    <row r="892" spans="1:5" x14ac:dyDescent="0.3">
      <c r="A892">
        <v>129</v>
      </c>
      <c r="B892">
        <v>7.6</v>
      </c>
      <c r="C892">
        <v>2.2000000000000002</v>
      </c>
      <c r="D892">
        <v>43504640</v>
      </c>
      <c r="E892" t="s">
        <v>21</v>
      </c>
    </row>
    <row r="893" spans="1:5" x14ac:dyDescent="0.3">
      <c r="A893">
        <v>90</v>
      </c>
      <c r="B893">
        <v>7.1</v>
      </c>
      <c r="C893">
        <v>1.5</v>
      </c>
      <c r="D893">
        <v>31517441</v>
      </c>
      <c r="E893" t="s">
        <v>21</v>
      </c>
    </row>
    <row r="894" spans="1:5" x14ac:dyDescent="0.3">
      <c r="A894">
        <v>109</v>
      </c>
      <c r="B894">
        <v>5</v>
      </c>
      <c r="C894">
        <v>1.8</v>
      </c>
      <c r="D894">
        <v>31022333</v>
      </c>
      <c r="E894" t="s">
        <v>21</v>
      </c>
    </row>
    <row r="895" spans="1:5" x14ac:dyDescent="0.3">
      <c r="A895">
        <v>121</v>
      </c>
      <c r="B895">
        <v>6.2</v>
      </c>
      <c r="C895">
        <v>2</v>
      </c>
      <c r="D895">
        <v>29948113</v>
      </c>
      <c r="E895" t="s">
        <v>21</v>
      </c>
    </row>
    <row r="896" spans="1:5" x14ac:dyDescent="0.3">
      <c r="A896">
        <v>95</v>
      </c>
      <c r="B896">
        <v>5.6</v>
      </c>
      <c r="C896">
        <v>1.6</v>
      </c>
      <c r="D896">
        <v>38658172</v>
      </c>
      <c r="E896" t="s">
        <v>21</v>
      </c>
    </row>
    <row r="897" spans="1:5" x14ac:dyDescent="0.3">
      <c r="A897">
        <v>118</v>
      </c>
      <c r="B897">
        <v>7.4</v>
      </c>
      <c r="C897">
        <v>2</v>
      </c>
      <c r="D897">
        <v>34244877</v>
      </c>
      <c r="E897" t="s">
        <v>21</v>
      </c>
    </row>
    <row r="898" spans="1:5" x14ac:dyDescent="0.3">
      <c r="A898">
        <v>80</v>
      </c>
      <c r="B898">
        <v>5</v>
      </c>
      <c r="C898">
        <v>1.3</v>
      </c>
      <c r="D898">
        <v>40367693</v>
      </c>
      <c r="E898" t="s">
        <v>21</v>
      </c>
    </row>
    <row r="899" spans="1:5" x14ac:dyDescent="0.3">
      <c r="A899">
        <v>99</v>
      </c>
      <c r="B899">
        <v>5.2</v>
      </c>
      <c r="C899">
        <v>1.6</v>
      </c>
      <c r="D899">
        <v>13701902</v>
      </c>
      <c r="E899" t="s">
        <v>21</v>
      </c>
    </row>
    <row r="900" spans="1:5" x14ac:dyDescent="0.3">
      <c r="A900">
        <v>133</v>
      </c>
      <c r="B900">
        <v>7.6</v>
      </c>
      <c r="C900">
        <v>2.2000000000000002</v>
      </c>
      <c r="D900">
        <v>25605492</v>
      </c>
      <c r="E900" t="s">
        <v>21</v>
      </c>
    </row>
    <row r="901" spans="1:5" x14ac:dyDescent="0.3">
      <c r="A901">
        <v>127</v>
      </c>
      <c r="B901">
        <v>6.6</v>
      </c>
      <c r="C901">
        <v>2.1</v>
      </c>
      <c r="D901">
        <v>17823573</v>
      </c>
      <c r="E901" t="s">
        <v>21</v>
      </c>
    </row>
    <row r="902" spans="1:5" x14ac:dyDescent="0.3">
      <c r="A902">
        <v>106</v>
      </c>
      <c r="B902">
        <v>7</v>
      </c>
      <c r="C902">
        <v>1.8</v>
      </c>
      <c r="D902">
        <v>41439400</v>
      </c>
      <c r="E902" t="s">
        <v>21</v>
      </c>
    </row>
    <row r="903" spans="1:5" x14ac:dyDescent="0.3">
      <c r="A903">
        <v>98</v>
      </c>
      <c r="B903">
        <v>5.7</v>
      </c>
      <c r="C903">
        <v>1.6</v>
      </c>
      <c r="D903">
        <v>2128202</v>
      </c>
      <c r="E903" t="s">
        <v>21</v>
      </c>
    </row>
    <row r="904" spans="1:5" x14ac:dyDescent="0.3">
      <c r="A904">
        <v>132</v>
      </c>
      <c r="B904">
        <v>8.1999999999999993</v>
      </c>
      <c r="C904">
        <v>2.2000000000000002</v>
      </c>
      <c r="D904">
        <v>16496802</v>
      </c>
      <c r="E904" t="s">
        <v>21</v>
      </c>
    </row>
    <row r="905" spans="1:5" x14ac:dyDescent="0.3">
      <c r="A905">
        <v>114</v>
      </c>
      <c r="B905">
        <v>6.2</v>
      </c>
      <c r="C905">
        <v>1.9</v>
      </c>
      <c r="D905">
        <v>10470220</v>
      </c>
      <c r="E905" t="s">
        <v>21</v>
      </c>
    </row>
    <row r="906" spans="1:5" x14ac:dyDescent="0.3">
      <c r="A906">
        <v>78</v>
      </c>
      <c r="B906">
        <v>6.6</v>
      </c>
      <c r="C906">
        <v>1.3</v>
      </c>
      <c r="D906">
        <v>8336565</v>
      </c>
      <c r="E906" t="s">
        <v>21</v>
      </c>
    </row>
    <row r="907" spans="1:5" x14ac:dyDescent="0.3">
      <c r="A907">
        <v>101</v>
      </c>
      <c r="B907">
        <v>4.7</v>
      </c>
      <c r="C907">
        <v>1.7</v>
      </c>
      <c r="D907">
        <v>16002004</v>
      </c>
      <c r="E907" t="s">
        <v>21</v>
      </c>
    </row>
    <row r="908" spans="1:5" x14ac:dyDescent="0.3">
      <c r="A908">
        <v>113</v>
      </c>
      <c r="B908">
        <v>6.3</v>
      </c>
      <c r="C908">
        <v>1.9</v>
      </c>
      <c r="D908">
        <v>4997476</v>
      </c>
      <c r="E908" t="s">
        <v>21</v>
      </c>
    </row>
    <row r="909" spans="1:5" x14ac:dyDescent="0.3">
      <c r="A909">
        <v>98</v>
      </c>
      <c r="B909">
        <v>6.1</v>
      </c>
      <c r="C909">
        <v>1.6</v>
      </c>
      <c r="D909">
        <v>5682070</v>
      </c>
      <c r="E909" t="s">
        <v>21</v>
      </c>
    </row>
    <row r="910" spans="1:5" x14ac:dyDescent="0.3">
      <c r="A910">
        <v>124</v>
      </c>
      <c r="B910">
        <v>6.7</v>
      </c>
      <c r="C910">
        <v>2.1</v>
      </c>
      <c r="D910">
        <v>2752475</v>
      </c>
      <c r="E910" t="s">
        <v>21</v>
      </c>
    </row>
    <row r="911" spans="1:5" x14ac:dyDescent="0.3">
      <c r="A911">
        <v>109</v>
      </c>
      <c r="B911">
        <v>6.1</v>
      </c>
      <c r="C911">
        <v>1.8</v>
      </c>
      <c r="D911">
        <v>-4907170</v>
      </c>
      <c r="E911" t="s">
        <v>38</v>
      </c>
    </row>
    <row r="912" spans="1:5" x14ac:dyDescent="0.3">
      <c r="A912">
        <v>128</v>
      </c>
      <c r="B912">
        <v>7</v>
      </c>
      <c r="C912">
        <v>2.1</v>
      </c>
      <c r="D912">
        <v>815288</v>
      </c>
      <c r="E912" t="s">
        <v>21</v>
      </c>
    </row>
    <row r="913" spans="1:5" x14ac:dyDescent="0.3">
      <c r="A913">
        <v>144</v>
      </c>
      <c r="B913">
        <v>7.4</v>
      </c>
      <c r="C913">
        <v>2.4</v>
      </c>
      <c r="D913">
        <v>2822418</v>
      </c>
      <c r="E913" t="s">
        <v>21</v>
      </c>
    </row>
    <row r="914" spans="1:5" x14ac:dyDescent="0.3">
      <c r="A914">
        <v>95</v>
      </c>
      <c r="B914">
        <v>7.3</v>
      </c>
      <c r="C914">
        <v>1.6</v>
      </c>
      <c r="D914">
        <v>150619</v>
      </c>
      <c r="E914" t="s">
        <v>21</v>
      </c>
    </row>
    <row r="915" spans="1:5" x14ac:dyDescent="0.3">
      <c r="A915">
        <v>105</v>
      </c>
      <c r="B915">
        <v>5.8</v>
      </c>
      <c r="C915">
        <v>1.8</v>
      </c>
      <c r="D915">
        <v>-1254850</v>
      </c>
      <c r="E915" t="s">
        <v>38</v>
      </c>
    </row>
    <row r="916" spans="1:5" x14ac:dyDescent="0.3">
      <c r="A916">
        <v>121</v>
      </c>
      <c r="B916">
        <v>6.7</v>
      </c>
      <c r="C916">
        <v>2</v>
      </c>
      <c r="D916">
        <v>7168</v>
      </c>
      <c r="E916" t="s">
        <v>21</v>
      </c>
    </row>
    <row r="917" spans="1:5" x14ac:dyDescent="0.3">
      <c r="A917">
        <v>125</v>
      </c>
      <c r="B917">
        <v>5.8</v>
      </c>
      <c r="C917">
        <v>2.1</v>
      </c>
      <c r="D917">
        <v>-1845268</v>
      </c>
      <c r="E917" t="s">
        <v>38</v>
      </c>
    </row>
    <row r="918" spans="1:5" x14ac:dyDescent="0.3">
      <c r="A918">
        <v>129</v>
      </c>
      <c r="B918">
        <v>7.8</v>
      </c>
      <c r="C918">
        <v>2.2000000000000002</v>
      </c>
      <c r="D918">
        <v>-1734419</v>
      </c>
      <c r="E918" t="s">
        <v>38</v>
      </c>
    </row>
    <row r="919" spans="1:5" x14ac:dyDescent="0.3">
      <c r="A919">
        <v>132</v>
      </c>
      <c r="B919">
        <v>6.6</v>
      </c>
      <c r="C919">
        <v>2.2000000000000002</v>
      </c>
      <c r="D919">
        <v>-3017368</v>
      </c>
      <c r="E919" t="s">
        <v>38</v>
      </c>
    </row>
    <row r="920" spans="1:5" x14ac:dyDescent="0.3">
      <c r="A920">
        <v>118</v>
      </c>
      <c r="B920">
        <v>6.5</v>
      </c>
      <c r="C920">
        <v>2</v>
      </c>
      <c r="D920">
        <v>-5262941</v>
      </c>
      <c r="E920" t="s">
        <v>38</v>
      </c>
    </row>
    <row r="921" spans="1:5" x14ac:dyDescent="0.3">
      <c r="A921">
        <v>113</v>
      </c>
      <c r="B921">
        <v>6.7</v>
      </c>
      <c r="C921">
        <v>1.9</v>
      </c>
      <c r="D921">
        <v>6724080</v>
      </c>
      <c r="E921" t="s">
        <v>21</v>
      </c>
    </row>
    <row r="922" spans="1:5" x14ac:dyDescent="0.3">
      <c r="A922">
        <v>140</v>
      </c>
      <c r="B922">
        <v>7.3</v>
      </c>
      <c r="C922">
        <v>2.2999999999999998</v>
      </c>
      <c r="D922">
        <v>-5515935</v>
      </c>
      <c r="E922" t="s">
        <v>38</v>
      </c>
    </row>
    <row r="923" spans="1:5" x14ac:dyDescent="0.3">
      <c r="A923">
        <v>89</v>
      </c>
      <c r="B923">
        <v>5.8</v>
      </c>
      <c r="C923">
        <v>1.5</v>
      </c>
      <c r="D923">
        <v>-2446488</v>
      </c>
      <c r="E923" t="s">
        <v>38</v>
      </c>
    </row>
    <row r="924" spans="1:5" x14ac:dyDescent="0.3">
      <c r="A924">
        <v>104</v>
      </c>
      <c r="B924">
        <v>5.5</v>
      </c>
      <c r="C924">
        <v>1.7</v>
      </c>
      <c r="D924">
        <v>-12390000</v>
      </c>
      <c r="E924" t="s">
        <v>38</v>
      </c>
    </row>
    <row r="925" spans="1:5" x14ac:dyDescent="0.3">
      <c r="A925">
        <v>106</v>
      </c>
      <c r="B925">
        <v>6.3</v>
      </c>
      <c r="C925">
        <v>1.8</v>
      </c>
      <c r="D925">
        <v>-8517793</v>
      </c>
      <c r="E925" t="s">
        <v>38</v>
      </c>
    </row>
    <row r="926" spans="1:5" x14ac:dyDescent="0.3">
      <c r="A926">
        <v>141</v>
      </c>
      <c r="B926">
        <v>7.4</v>
      </c>
      <c r="C926">
        <v>2.4</v>
      </c>
      <c r="D926">
        <v>-2894915</v>
      </c>
      <c r="E926" t="s">
        <v>38</v>
      </c>
    </row>
    <row r="927" spans="1:5" x14ac:dyDescent="0.3">
      <c r="A927">
        <v>124</v>
      </c>
      <c r="B927">
        <v>5.9</v>
      </c>
      <c r="C927">
        <v>2.1</v>
      </c>
      <c r="D927">
        <v>-8743723</v>
      </c>
      <c r="E927" t="s">
        <v>38</v>
      </c>
    </row>
    <row r="928" spans="1:5" x14ac:dyDescent="0.3">
      <c r="A928">
        <v>98</v>
      </c>
      <c r="B928">
        <v>6.2</v>
      </c>
      <c r="C928">
        <v>1.6</v>
      </c>
      <c r="D928">
        <v>5740078</v>
      </c>
      <c r="E928" t="s">
        <v>21</v>
      </c>
    </row>
    <row r="929" spans="1:5" x14ac:dyDescent="0.3">
      <c r="A929">
        <v>108</v>
      </c>
      <c r="B929">
        <v>5.9</v>
      </c>
      <c r="C929">
        <v>1.8</v>
      </c>
      <c r="D929">
        <v>203020</v>
      </c>
      <c r="E929" t="s">
        <v>21</v>
      </c>
    </row>
    <row r="930" spans="1:5" x14ac:dyDescent="0.3">
      <c r="A930">
        <v>114</v>
      </c>
      <c r="B930">
        <v>6.5</v>
      </c>
      <c r="C930">
        <v>1.9</v>
      </c>
      <c r="D930">
        <v>-9094723</v>
      </c>
      <c r="E930" t="s">
        <v>38</v>
      </c>
    </row>
    <row r="931" spans="1:5" x14ac:dyDescent="0.3">
      <c r="A931">
        <v>101</v>
      </c>
      <c r="B931">
        <v>4.4000000000000004</v>
      </c>
      <c r="C931">
        <v>1.7</v>
      </c>
      <c r="D931">
        <v>-11409500</v>
      </c>
      <c r="E931" t="s">
        <v>38</v>
      </c>
    </row>
    <row r="932" spans="1:5" x14ac:dyDescent="0.3">
      <c r="A932">
        <v>93</v>
      </c>
      <c r="B932">
        <v>3.5</v>
      </c>
      <c r="C932">
        <v>1.6</v>
      </c>
      <c r="D932">
        <v>-10822459</v>
      </c>
      <c r="E932" t="s">
        <v>38</v>
      </c>
    </row>
    <row r="933" spans="1:5" x14ac:dyDescent="0.3">
      <c r="A933">
        <v>119</v>
      </c>
      <c r="B933">
        <v>6.6</v>
      </c>
      <c r="C933">
        <v>2</v>
      </c>
      <c r="D933">
        <v>-10221401</v>
      </c>
      <c r="E933" t="s">
        <v>38</v>
      </c>
    </row>
    <row r="934" spans="1:5" x14ac:dyDescent="0.3">
      <c r="A934">
        <v>119</v>
      </c>
      <c r="B934">
        <v>6</v>
      </c>
      <c r="C934">
        <v>2</v>
      </c>
      <c r="D934">
        <v>-12513862</v>
      </c>
      <c r="E934" t="s">
        <v>38</v>
      </c>
    </row>
    <row r="935" spans="1:5" x14ac:dyDescent="0.3">
      <c r="A935">
        <v>99</v>
      </c>
      <c r="B935">
        <v>6.4</v>
      </c>
      <c r="C935">
        <v>1.6</v>
      </c>
      <c r="D935">
        <v>-1894923</v>
      </c>
      <c r="E935" t="s">
        <v>38</v>
      </c>
    </row>
    <row r="936" spans="1:5" x14ac:dyDescent="0.3">
      <c r="A936">
        <v>137</v>
      </c>
      <c r="B936">
        <v>6.5</v>
      </c>
      <c r="C936">
        <v>2.2999999999999998</v>
      </c>
      <c r="D936">
        <v>-14831605</v>
      </c>
      <c r="E936" t="s">
        <v>38</v>
      </c>
    </row>
    <row r="937" spans="1:5" x14ac:dyDescent="0.3">
      <c r="A937">
        <v>117</v>
      </c>
      <c r="B937">
        <v>4.3</v>
      </c>
      <c r="C937">
        <v>2</v>
      </c>
      <c r="D937">
        <v>-7200000</v>
      </c>
      <c r="E937" t="s">
        <v>38</v>
      </c>
    </row>
    <row r="938" spans="1:5" x14ac:dyDescent="0.3">
      <c r="A938">
        <v>87</v>
      </c>
      <c r="B938">
        <v>4.2</v>
      </c>
      <c r="C938">
        <v>1.4</v>
      </c>
      <c r="D938">
        <v>-16356539</v>
      </c>
      <c r="E938" t="s">
        <v>38</v>
      </c>
    </row>
    <row r="939" spans="1:5" x14ac:dyDescent="0.3">
      <c r="A939">
        <v>129</v>
      </c>
      <c r="B939">
        <v>6.5</v>
      </c>
      <c r="C939">
        <v>2.2000000000000002</v>
      </c>
      <c r="D939">
        <v>-17258404</v>
      </c>
      <c r="E939" t="s">
        <v>38</v>
      </c>
    </row>
    <row r="940" spans="1:5" x14ac:dyDescent="0.3">
      <c r="A940">
        <v>115</v>
      </c>
      <c r="B940">
        <v>6.1</v>
      </c>
      <c r="C940">
        <v>1.9</v>
      </c>
      <c r="D940">
        <v>-18125131</v>
      </c>
      <c r="E940" t="s">
        <v>38</v>
      </c>
    </row>
    <row r="941" spans="1:5" x14ac:dyDescent="0.3">
      <c r="A941">
        <v>132</v>
      </c>
      <c r="B941">
        <v>6.3</v>
      </c>
      <c r="C941">
        <v>2.2000000000000002</v>
      </c>
      <c r="D941">
        <v>-19693732</v>
      </c>
      <c r="E941" t="s">
        <v>38</v>
      </c>
    </row>
    <row r="942" spans="1:5" x14ac:dyDescent="0.3">
      <c r="A942">
        <v>131</v>
      </c>
      <c r="B942">
        <v>6.2</v>
      </c>
      <c r="C942">
        <v>2.2000000000000002</v>
      </c>
      <c r="D942">
        <v>-22332053</v>
      </c>
      <c r="E942" t="s">
        <v>38</v>
      </c>
    </row>
    <row r="943" spans="1:5" x14ac:dyDescent="0.3">
      <c r="A943">
        <v>95</v>
      </c>
      <c r="B943">
        <v>5.9</v>
      </c>
      <c r="C943">
        <v>1.6</v>
      </c>
      <c r="D943">
        <v>-22932840</v>
      </c>
      <c r="E943" t="s">
        <v>38</v>
      </c>
    </row>
    <row r="944" spans="1:5" x14ac:dyDescent="0.3">
      <c r="A944">
        <v>125</v>
      </c>
      <c r="B944">
        <v>5.9</v>
      </c>
      <c r="C944">
        <v>2.1</v>
      </c>
      <c r="D944">
        <v>-13383001</v>
      </c>
      <c r="E944" t="s">
        <v>38</v>
      </c>
    </row>
    <row r="945" spans="1:5" x14ac:dyDescent="0.3">
      <c r="A945">
        <v>98</v>
      </c>
      <c r="B945">
        <v>6.5</v>
      </c>
      <c r="C945">
        <v>1.6</v>
      </c>
      <c r="D945">
        <v>-23463880</v>
      </c>
      <c r="E945" t="s">
        <v>38</v>
      </c>
    </row>
    <row r="946" spans="1:5" x14ac:dyDescent="0.3">
      <c r="A946">
        <v>110</v>
      </c>
      <c r="B946">
        <v>6.4</v>
      </c>
      <c r="C946">
        <v>1.8</v>
      </c>
      <c r="D946">
        <v>-23800483</v>
      </c>
      <c r="E946" t="s">
        <v>38</v>
      </c>
    </row>
    <row r="947" spans="1:5" x14ac:dyDescent="0.3">
      <c r="A947">
        <v>118</v>
      </c>
      <c r="B947">
        <v>6.5</v>
      </c>
      <c r="C947">
        <v>2</v>
      </c>
      <c r="D947">
        <v>-24549473</v>
      </c>
      <c r="E947" t="s">
        <v>38</v>
      </c>
    </row>
    <row r="948" spans="1:5" x14ac:dyDescent="0.3">
      <c r="A948">
        <v>101</v>
      </c>
      <c r="B948">
        <v>5.7</v>
      </c>
      <c r="C948">
        <v>1.7</v>
      </c>
      <c r="D948">
        <v>-24592750</v>
      </c>
      <c r="E948" t="s">
        <v>38</v>
      </c>
    </row>
    <row r="949" spans="1:5" x14ac:dyDescent="0.3">
      <c r="A949">
        <v>90</v>
      </c>
      <c r="B949">
        <v>8</v>
      </c>
      <c r="C949">
        <v>1.5</v>
      </c>
      <c r="D949">
        <v>-46840695</v>
      </c>
      <c r="E949" t="s">
        <v>38</v>
      </c>
    </row>
    <row r="950" spans="1:5" x14ac:dyDescent="0.3">
      <c r="A950">
        <v>119</v>
      </c>
      <c r="B950">
        <v>7.3</v>
      </c>
      <c r="C950">
        <v>2</v>
      </c>
      <c r="D950">
        <v>-25993274</v>
      </c>
      <c r="E950" t="s">
        <v>38</v>
      </c>
    </row>
    <row r="951" spans="1:5" x14ac:dyDescent="0.3">
      <c r="A951">
        <v>139</v>
      </c>
      <c r="B951">
        <v>6.7</v>
      </c>
      <c r="C951">
        <v>2.2999999999999998</v>
      </c>
      <c r="D951">
        <v>-29610033</v>
      </c>
      <c r="E951" t="s">
        <v>38</v>
      </c>
    </row>
    <row r="952" spans="1:5" x14ac:dyDescent="0.3">
      <c r="A952">
        <v>130</v>
      </c>
      <c r="B952">
        <v>7.5</v>
      </c>
      <c r="C952">
        <v>2.2000000000000002</v>
      </c>
      <c r="D952">
        <v>-30406260</v>
      </c>
      <c r="E952" t="s">
        <v>38</v>
      </c>
    </row>
    <row r="953" spans="1:5" x14ac:dyDescent="0.3">
      <c r="A953">
        <v>100</v>
      </c>
      <c r="B953">
        <v>5.4</v>
      </c>
      <c r="C953">
        <v>1.7</v>
      </c>
      <c r="D953">
        <v>-20881753</v>
      </c>
      <c r="E953" t="s">
        <v>38</v>
      </c>
    </row>
    <row r="954" spans="1:5" x14ac:dyDescent="0.3">
      <c r="A954">
        <v>114</v>
      </c>
      <c r="B954">
        <v>6.6</v>
      </c>
      <c r="C954">
        <v>1.9</v>
      </c>
      <c r="D954">
        <v>-23557749</v>
      </c>
      <c r="E954" t="s">
        <v>38</v>
      </c>
    </row>
    <row r="955" spans="1:5" x14ac:dyDescent="0.3">
      <c r="A955">
        <v>96</v>
      </c>
      <c r="B955">
        <v>7.7</v>
      </c>
      <c r="C955">
        <v>1.6</v>
      </c>
      <c r="D955">
        <v>-7885118</v>
      </c>
      <c r="E955" t="s">
        <v>38</v>
      </c>
    </row>
    <row r="956" spans="1:5" x14ac:dyDescent="0.3">
      <c r="A956">
        <v>110</v>
      </c>
      <c r="B956">
        <v>5.8</v>
      </c>
      <c r="C956">
        <v>1.8</v>
      </c>
      <c r="D956">
        <v>-31527637</v>
      </c>
      <c r="E956" t="s">
        <v>38</v>
      </c>
    </row>
    <row r="957" spans="1:5" x14ac:dyDescent="0.3">
      <c r="A957">
        <v>158</v>
      </c>
      <c r="B957">
        <v>6.4</v>
      </c>
      <c r="C957">
        <v>2.6</v>
      </c>
      <c r="D957">
        <v>-375868702</v>
      </c>
      <c r="E957" t="s">
        <v>38</v>
      </c>
    </row>
    <row r="958" spans="1:5" x14ac:dyDescent="0.3">
      <c r="A958">
        <v>102</v>
      </c>
      <c r="B958">
        <v>5.6</v>
      </c>
      <c r="C958">
        <v>1.7</v>
      </c>
      <c r="D958">
        <v>-28342760</v>
      </c>
      <c r="E958" t="s">
        <v>38</v>
      </c>
    </row>
    <row r="959" spans="1:5" x14ac:dyDescent="0.3">
      <c r="A959">
        <v>84</v>
      </c>
      <c r="B959">
        <v>6</v>
      </c>
      <c r="C959">
        <v>1.4</v>
      </c>
      <c r="D959">
        <v>-33716560</v>
      </c>
      <c r="E959" t="s">
        <v>38</v>
      </c>
    </row>
    <row r="960" spans="1:5" x14ac:dyDescent="0.3">
      <c r="A960">
        <v>115</v>
      </c>
      <c r="B960">
        <v>6.2</v>
      </c>
      <c r="C960">
        <v>1.9</v>
      </c>
      <c r="D960">
        <v>-39443804</v>
      </c>
      <c r="E960" t="s">
        <v>38</v>
      </c>
    </row>
    <row r="961" spans="1:5" x14ac:dyDescent="0.3">
      <c r="A961">
        <v>99</v>
      </c>
      <c r="B961">
        <v>5.9</v>
      </c>
      <c r="C961">
        <v>1.6</v>
      </c>
      <c r="D961">
        <v>-33328495</v>
      </c>
      <c r="E961" t="s">
        <v>38</v>
      </c>
    </row>
    <row r="962" spans="1:5" x14ac:dyDescent="0.3">
      <c r="A962">
        <v>135</v>
      </c>
      <c r="B962">
        <v>5.0999999999999996</v>
      </c>
      <c r="C962">
        <v>2.2000000000000002</v>
      </c>
      <c r="D962">
        <v>-39600000</v>
      </c>
      <c r="E962" t="s">
        <v>38</v>
      </c>
    </row>
    <row r="963" spans="1:5" x14ac:dyDescent="0.3">
      <c r="A963">
        <v>108</v>
      </c>
      <c r="B963">
        <v>6.8</v>
      </c>
      <c r="C963">
        <v>1.8</v>
      </c>
      <c r="D963">
        <v>-12471908</v>
      </c>
      <c r="E963" t="s">
        <v>38</v>
      </c>
    </row>
    <row r="964" spans="1:5" x14ac:dyDescent="0.3">
      <c r="A964">
        <v>127</v>
      </c>
      <c r="B964">
        <v>6</v>
      </c>
      <c r="C964">
        <v>2.1</v>
      </c>
      <c r="D964">
        <v>-39862768</v>
      </c>
      <c r="E964" t="s">
        <v>38</v>
      </c>
    </row>
    <row r="965" spans="1:5" x14ac:dyDescent="0.3">
      <c r="A965">
        <v>107</v>
      </c>
      <c r="B965">
        <v>5.0999999999999996</v>
      </c>
      <c r="C965">
        <v>1.8</v>
      </c>
      <c r="D965">
        <v>-40204983</v>
      </c>
      <c r="E965" t="s">
        <v>38</v>
      </c>
    </row>
    <row r="966" spans="1:5" x14ac:dyDescent="0.3">
      <c r="A966">
        <v>95</v>
      </c>
      <c r="B966">
        <v>5.8</v>
      </c>
      <c r="C966">
        <v>1.6</v>
      </c>
      <c r="D966">
        <v>-29511421</v>
      </c>
      <c r="E966" t="s">
        <v>38</v>
      </c>
    </row>
    <row r="967" spans="1:5" x14ac:dyDescent="0.3">
      <c r="A967">
        <v>124</v>
      </c>
      <c r="B967">
        <v>6.2</v>
      </c>
      <c r="C967">
        <v>2.1</v>
      </c>
      <c r="D967">
        <v>-40554783</v>
      </c>
      <c r="E967" t="s">
        <v>38</v>
      </c>
    </row>
    <row r="968" spans="1:5" x14ac:dyDescent="0.3">
      <c r="A968">
        <v>109</v>
      </c>
      <c r="B968">
        <v>6.4</v>
      </c>
      <c r="C968">
        <v>1.8</v>
      </c>
      <c r="D968">
        <v>-46644185</v>
      </c>
      <c r="E968" t="s">
        <v>38</v>
      </c>
    </row>
    <row r="969" spans="1:5" x14ac:dyDescent="0.3">
      <c r="A969">
        <v>102</v>
      </c>
      <c r="B969">
        <v>4.8</v>
      </c>
      <c r="C969">
        <v>1.7</v>
      </c>
      <c r="D969">
        <v>-21162885</v>
      </c>
      <c r="E969" t="s">
        <v>38</v>
      </c>
    </row>
    <row r="970" spans="1:5" x14ac:dyDescent="0.3">
      <c r="A970">
        <v>88</v>
      </c>
      <c r="B970">
        <v>4.9000000000000004</v>
      </c>
      <c r="C970">
        <v>1.5</v>
      </c>
      <c r="D970">
        <v>-43528606</v>
      </c>
      <c r="E970" t="s">
        <v>38</v>
      </c>
    </row>
    <row r="971" spans="1:5" x14ac:dyDescent="0.3">
      <c r="A971">
        <v>87</v>
      </c>
      <c r="B971">
        <v>5.6</v>
      </c>
      <c r="C971">
        <v>1.4</v>
      </c>
      <c r="D971">
        <v>-43708398</v>
      </c>
      <c r="E971" t="s">
        <v>38</v>
      </c>
    </row>
    <row r="972" spans="1:5" x14ac:dyDescent="0.3">
      <c r="A972">
        <v>104</v>
      </c>
      <c r="B972">
        <v>5.5</v>
      </c>
      <c r="C972">
        <v>1.7</v>
      </c>
      <c r="D972">
        <v>-39293214</v>
      </c>
      <c r="E972" t="s">
        <v>38</v>
      </c>
    </row>
    <row r="973" spans="1:5" x14ac:dyDescent="0.3">
      <c r="A973">
        <v>96</v>
      </c>
      <c r="B973">
        <v>3.7</v>
      </c>
      <c r="C973">
        <v>1.6</v>
      </c>
      <c r="D973">
        <v>-9257739</v>
      </c>
      <c r="E973" t="s">
        <v>38</v>
      </c>
    </row>
    <row r="974" spans="1:5" x14ac:dyDescent="0.3">
      <c r="A974">
        <v>85</v>
      </c>
      <c r="B974">
        <v>5.9</v>
      </c>
      <c r="C974">
        <v>1.4</v>
      </c>
      <c r="D974">
        <v>-5094254</v>
      </c>
      <c r="E974" t="s">
        <v>38</v>
      </c>
    </row>
    <row r="975" spans="1:5" x14ac:dyDescent="0.3">
      <c r="A975">
        <v>104</v>
      </c>
      <c r="B975">
        <v>6.3</v>
      </c>
      <c r="C975">
        <v>1.7</v>
      </c>
      <c r="D975">
        <v>-18586498</v>
      </c>
      <c r="E975" t="s">
        <v>38</v>
      </c>
    </row>
    <row r="976" spans="1:5" x14ac:dyDescent="0.3">
      <c r="A976">
        <v>190</v>
      </c>
      <c r="B976">
        <v>7.6</v>
      </c>
      <c r="C976">
        <v>3.2</v>
      </c>
      <c r="D976">
        <v>76107476</v>
      </c>
      <c r="E976" t="s">
        <v>21</v>
      </c>
    </row>
    <row r="977" spans="1:5" x14ac:dyDescent="0.3">
      <c r="A977">
        <v>127</v>
      </c>
      <c r="B977">
        <v>8.3000000000000007</v>
      </c>
      <c r="C977">
        <v>2.1</v>
      </c>
      <c r="D977">
        <v>149171806</v>
      </c>
      <c r="E977" t="s">
        <v>21</v>
      </c>
    </row>
    <row r="978" spans="1:5" x14ac:dyDescent="0.3">
      <c r="A978">
        <v>120</v>
      </c>
      <c r="B978">
        <v>6.9</v>
      </c>
      <c r="C978">
        <v>2</v>
      </c>
      <c r="D978">
        <v>-17430732</v>
      </c>
      <c r="E978" t="s">
        <v>38</v>
      </c>
    </row>
    <row r="979" spans="1:5" x14ac:dyDescent="0.3">
      <c r="A979">
        <v>118</v>
      </c>
      <c r="B979">
        <v>6.7</v>
      </c>
      <c r="C979">
        <v>2</v>
      </c>
      <c r="D979">
        <v>18488090</v>
      </c>
      <c r="E979" t="s">
        <v>21</v>
      </c>
    </row>
    <row r="980" spans="1:5" x14ac:dyDescent="0.3">
      <c r="A980">
        <v>112</v>
      </c>
      <c r="B980">
        <v>6.8</v>
      </c>
      <c r="C980">
        <v>1.9</v>
      </c>
      <c r="D980">
        <v>47308367</v>
      </c>
      <c r="E980" t="s">
        <v>21</v>
      </c>
    </row>
    <row r="981" spans="1:5" x14ac:dyDescent="0.3">
      <c r="A981">
        <v>114</v>
      </c>
      <c r="B981">
        <v>7.1</v>
      </c>
      <c r="C981">
        <v>1.9</v>
      </c>
      <c r="D981">
        <v>12652036</v>
      </c>
      <c r="E981" t="s">
        <v>21</v>
      </c>
    </row>
    <row r="982" spans="1:5" x14ac:dyDescent="0.3">
      <c r="A982">
        <v>137</v>
      </c>
      <c r="B982">
        <v>6.4</v>
      </c>
      <c r="C982">
        <v>2.2999999999999998</v>
      </c>
      <c r="D982">
        <v>-48793865</v>
      </c>
      <c r="E982" t="s">
        <v>38</v>
      </c>
    </row>
    <row r="983" spans="1:5" x14ac:dyDescent="0.3">
      <c r="A983">
        <v>112</v>
      </c>
      <c r="B983">
        <v>6.4</v>
      </c>
      <c r="C983">
        <v>1.9</v>
      </c>
      <c r="D983">
        <v>8607223</v>
      </c>
      <c r="E983" t="s">
        <v>21</v>
      </c>
    </row>
    <row r="984" spans="1:5" x14ac:dyDescent="0.3">
      <c r="A984">
        <v>120</v>
      </c>
      <c r="B984">
        <v>7.4</v>
      </c>
      <c r="C984">
        <v>2</v>
      </c>
      <c r="D984">
        <v>2173190</v>
      </c>
      <c r="E984" t="s">
        <v>21</v>
      </c>
    </row>
    <row r="985" spans="1:5" x14ac:dyDescent="0.3">
      <c r="A985">
        <v>123</v>
      </c>
      <c r="B985">
        <v>6.4</v>
      </c>
      <c r="C985">
        <v>2</v>
      </c>
      <c r="D985">
        <v>-904547</v>
      </c>
      <c r="E985" t="s">
        <v>38</v>
      </c>
    </row>
    <row r="986" spans="1:5" x14ac:dyDescent="0.3">
      <c r="A986">
        <v>93</v>
      </c>
      <c r="B986">
        <v>6</v>
      </c>
      <c r="C986">
        <v>1.6</v>
      </c>
      <c r="D986">
        <v>-10120004</v>
      </c>
      <c r="E986" t="s">
        <v>38</v>
      </c>
    </row>
    <row r="987" spans="1:5" x14ac:dyDescent="0.3">
      <c r="A987">
        <v>123</v>
      </c>
      <c r="B987">
        <v>6.5</v>
      </c>
      <c r="C987">
        <v>2</v>
      </c>
      <c r="D987">
        <v>-32100000</v>
      </c>
      <c r="E987" t="s">
        <v>38</v>
      </c>
    </row>
    <row r="988" spans="1:5" x14ac:dyDescent="0.3">
      <c r="A988">
        <v>122</v>
      </c>
      <c r="B988">
        <v>7.8</v>
      </c>
      <c r="C988">
        <v>2</v>
      </c>
      <c r="D988">
        <v>-1425912</v>
      </c>
      <c r="E988" t="s">
        <v>38</v>
      </c>
    </row>
    <row r="989" spans="1:5" x14ac:dyDescent="0.3">
      <c r="A989">
        <v>115</v>
      </c>
      <c r="B989">
        <v>6</v>
      </c>
      <c r="C989">
        <v>1.9</v>
      </c>
      <c r="D989">
        <v>41253340</v>
      </c>
      <c r="E989" t="s">
        <v>21</v>
      </c>
    </row>
    <row r="990" spans="1:5" x14ac:dyDescent="0.3">
      <c r="A990">
        <v>123</v>
      </c>
      <c r="B990">
        <v>7</v>
      </c>
      <c r="C990">
        <v>2</v>
      </c>
      <c r="D990">
        <v>-10660475</v>
      </c>
      <c r="E990" t="s">
        <v>38</v>
      </c>
    </row>
    <row r="991" spans="1:5" x14ac:dyDescent="0.3">
      <c r="A991">
        <v>96</v>
      </c>
      <c r="B991">
        <v>6</v>
      </c>
      <c r="C991">
        <v>1.6</v>
      </c>
      <c r="D991">
        <v>13154431</v>
      </c>
      <c r="E991" t="s">
        <v>21</v>
      </c>
    </row>
    <row r="992" spans="1:5" x14ac:dyDescent="0.3">
      <c r="A992">
        <v>105</v>
      </c>
      <c r="B992">
        <v>6.1</v>
      </c>
      <c r="C992">
        <v>1.8</v>
      </c>
      <c r="D992">
        <v>3738726</v>
      </c>
      <c r="E992" t="s">
        <v>21</v>
      </c>
    </row>
    <row r="993" spans="1:5" x14ac:dyDescent="0.3">
      <c r="A993">
        <v>113</v>
      </c>
      <c r="B993">
        <v>6.8</v>
      </c>
      <c r="C993">
        <v>1.9</v>
      </c>
      <c r="D993">
        <v>21304264</v>
      </c>
      <c r="E993" t="s">
        <v>21</v>
      </c>
    </row>
    <row r="994" spans="1:5" x14ac:dyDescent="0.3">
      <c r="A994">
        <v>132</v>
      </c>
      <c r="B994">
        <v>6.4</v>
      </c>
      <c r="C994">
        <v>2.2000000000000002</v>
      </c>
      <c r="D994">
        <v>-18218547</v>
      </c>
      <c r="E994" t="s">
        <v>38</v>
      </c>
    </row>
    <row r="995" spans="1:5" x14ac:dyDescent="0.3">
      <c r="A995">
        <v>75</v>
      </c>
      <c r="B995">
        <v>4.5</v>
      </c>
      <c r="C995">
        <v>1.2</v>
      </c>
      <c r="D995">
        <v>-31480159</v>
      </c>
      <c r="E995" t="s">
        <v>38</v>
      </c>
    </row>
    <row r="996" spans="1:5" x14ac:dyDescent="0.3">
      <c r="A996">
        <v>108</v>
      </c>
      <c r="B996">
        <v>5.8</v>
      </c>
      <c r="C996">
        <v>1.8</v>
      </c>
      <c r="D996">
        <v>-41400000</v>
      </c>
      <c r="E996" t="s">
        <v>38</v>
      </c>
    </row>
    <row r="997" spans="1:5" x14ac:dyDescent="0.3">
      <c r="A997">
        <v>105</v>
      </c>
      <c r="B997">
        <v>6.3</v>
      </c>
      <c r="C997">
        <v>1.8</v>
      </c>
      <c r="D997">
        <v>80805112</v>
      </c>
      <c r="E997" t="s">
        <v>21</v>
      </c>
    </row>
    <row r="998" spans="1:5" x14ac:dyDescent="0.3">
      <c r="A998">
        <v>102</v>
      </c>
      <c r="B998">
        <v>5.7</v>
      </c>
      <c r="C998">
        <v>1.7</v>
      </c>
      <c r="D998">
        <v>45607673</v>
      </c>
      <c r="E998" t="s">
        <v>21</v>
      </c>
    </row>
    <row r="999" spans="1:5" x14ac:dyDescent="0.3">
      <c r="A999">
        <v>118</v>
      </c>
      <c r="B999">
        <v>7.2</v>
      </c>
      <c r="C999">
        <v>2</v>
      </c>
      <c r="D999">
        <v>21263182</v>
      </c>
      <c r="E999" t="s">
        <v>21</v>
      </c>
    </row>
    <row r="1000" spans="1:5" x14ac:dyDescent="0.3">
      <c r="A1000">
        <v>111</v>
      </c>
      <c r="B1000">
        <v>7.6</v>
      </c>
      <c r="C1000">
        <v>1.8</v>
      </c>
      <c r="D1000">
        <v>47001027</v>
      </c>
      <c r="E1000" t="s">
        <v>21</v>
      </c>
    </row>
    <row r="1001" spans="1:5" x14ac:dyDescent="0.3">
      <c r="A1001">
        <v>81</v>
      </c>
      <c r="B1001">
        <v>4.7</v>
      </c>
      <c r="C1001">
        <v>1.4</v>
      </c>
      <c r="D1001">
        <v>-36460586</v>
      </c>
      <c r="E1001" t="s">
        <v>38</v>
      </c>
    </row>
    <row r="1002" spans="1:5" x14ac:dyDescent="0.3">
      <c r="A1002">
        <v>116</v>
      </c>
      <c r="B1002">
        <v>6.6</v>
      </c>
      <c r="C1002">
        <v>1.9</v>
      </c>
      <c r="D1002">
        <v>12918501</v>
      </c>
      <c r="E1002" t="s">
        <v>21</v>
      </c>
    </row>
    <row r="1003" spans="1:5" x14ac:dyDescent="0.3">
      <c r="A1003">
        <v>86</v>
      </c>
      <c r="B1003">
        <v>6.8</v>
      </c>
      <c r="C1003">
        <v>1.4</v>
      </c>
      <c r="D1003">
        <v>136395380</v>
      </c>
      <c r="E1003" t="s">
        <v>21</v>
      </c>
    </row>
    <row r="1004" spans="1:5" x14ac:dyDescent="0.3">
      <c r="A1004">
        <v>127</v>
      </c>
      <c r="B1004">
        <v>7.3</v>
      </c>
      <c r="C1004">
        <v>2.1</v>
      </c>
      <c r="D1004">
        <v>-10053771</v>
      </c>
      <c r="E1004" t="s">
        <v>38</v>
      </c>
    </row>
    <row r="1005" spans="1:5" x14ac:dyDescent="0.3">
      <c r="A1005">
        <v>91</v>
      </c>
      <c r="B1005">
        <v>4.8</v>
      </c>
      <c r="C1005">
        <v>1.5</v>
      </c>
      <c r="D1005">
        <v>85512915</v>
      </c>
      <c r="E1005" t="s">
        <v>21</v>
      </c>
    </row>
    <row r="1006" spans="1:5" x14ac:dyDescent="0.3">
      <c r="A1006">
        <v>98</v>
      </c>
      <c r="B1006">
        <v>6.3</v>
      </c>
      <c r="C1006">
        <v>1.6</v>
      </c>
      <c r="D1006">
        <v>94852971</v>
      </c>
      <c r="E1006" t="s">
        <v>21</v>
      </c>
    </row>
    <row r="1007" spans="1:5" x14ac:dyDescent="0.3">
      <c r="A1007">
        <v>84</v>
      </c>
      <c r="B1007">
        <v>5.5</v>
      </c>
      <c r="C1007">
        <v>1.4</v>
      </c>
      <c r="D1007">
        <v>62000082</v>
      </c>
      <c r="E1007" t="s">
        <v>21</v>
      </c>
    </row>
    <row r="1008" spans="1:5" x14ac:dyDescent="0.3">
      <c r="A1008">
        <v>109</v>
      </c>
      <c r="B1008">
        <v>6.2</v>
      </c>
      <c r="C1008">
        <v>1.8</v>
      </c>
      <c r="D1008">
        <v>61807667</v>
      </c>
      <c r="E1008" t="s">
        <v>21</v>
      </c>
    </row>
    <row r="1009" spans="1:5" x14ac:dyDescent="0.3">
      <c r="A1009">
        <v>93</v>
      </c>
      <c r="B1009">
        <v>5.8</v>
      </c>
      <c r="C1009">
        <v>1.6</v>
      </c>
      <c r="D1009">
        <v>56702060</v>
      </c>
      <c r="E1009" t="s">
        <v>21</v>
      </c>
    </row>
    <row r="1010" spans="1:5" x14ac:dyDescent="0.3">
      <c r="A1010">
        <v>113</v>
      </c>
      <c r="B1010">
        <v>5.7</v>
      </c>
      <c r="C1010">
        <v>1.9</v>
      </c>
      <c r="D1010">
        <v>55149435</v>
      </c>
      <c r="E1010" t="s">
        <v>21</v>
      </c>
    </row>
    <row r="1011" spans="1:5" x14ac:dyDescent="0.3">
      <c r="A1011">
        <v>141</v>
      </c>
      <c r="B1011">
        <v>6.5</v>
      </c>
      <c r="C1011">
        <v>2.4</v>
      </c>
      <c r="D1011">
        <v>55768056</v>
      </c>
      <c r="E1011" t="s">
        <v>21</v>
      </c>
    </row>
    <row r="1012" spans="1:5" x14ac:dyDescent="0.3">
      <c r="A1012">
        <v>119</v>
      </c>
      <c r="B1012">
        <v>6.7</v>
      </c>
      <c r="C1012">
        <v>2</v>
      </c>
      <c r="D1012">
        <v>47115211</v>
      </c>
      <c r="E1012" t="s">
        <v>21</v>
      </c>
    </row>
    <row r="1013" spans="1:5" x14ac:dyDescent="0.3">
      <c r="A1013">
        <v>97</v>
      </c>
      <c r="B1013">
        <v>7.4</v>
      </c>
      <c r="C1013">
        <v>1.6</v>
      </c>
      <c r="D1013">
        <v>48452056</v>
      </c>
      <c r="E1013" t="s">
        <v>21</v>
      </c>
    </row>
    <row r="1014" spans="1:5" x14ac:dyDescent="0.3">
      <c r="A1014">
        <v>117</v>
      </c>
      <c r="B1014">
        <v>6.9</v>
      </c>
      <c r="C1014">
        <v>2</v>
      </c>
      <c r="D1014">
        <v>38287363</v>
      </c>
      <c r="E1014" t="s">
        <v>21</v>
      </c>
    </row>
    <row r="1015" spans="1:5" x14ac:dyDescent="0.3">
      <c r="A1015">
        <v>101</v>
      </c>
      <c r="B1015">
        <v>5.5</v>
      </c>
      <c r="C1015">
        <v>1.7</v>
      </c>
      <c r="D1015">
        <v>22931301</v>
      </c>
      <c r="E1015" t="s">
        <v>21</v>
      </c>
    </row>
    <row r="1016" spans="1:5" x14ac:dyDescent="0.3">
      <c r="A1016">
        <v>153</v>
      </c>
      <c r="B1016">
        <v>8.1</v>
      </c>
      <c r="C1016">
        <v>2.6</v>
      </c>
      <c r="D1016">
        <v>14962878</v>
      </c>
      <c r="E1016" t="s">
        <v>21</v>
      </c>
    </row>
    <row r="1017" spans="1:5" x14ac:dyDescent="0.3">
      <c r="A1017">
        <v>122</v>
      </c>
      <c r="B1017">
        <v>7.7</v>
      </c>
      <c r="C1017">
        <v>2</v>
      </c>
      <c r="D1017">
        <v>31261036</v>
      </c>
      <c r="E1017" t="s">
        <v>21</v>
      </c>
    </row>
    <row r="1018" spans="1:5" x14ac:dyDescent="0.3">
      <c r="A1018">
        <v>102</v>
      </c>
      <c r="B1018">
        <v>7.3</v>
      </c>
      <c r="C1018">
        <v>1.7</v>
      </c>
      <c r="D1018">
        <v>26423726</v>
      </c>
      <c r="E1018" t="s">
        <v>21</v>
      </c>
    </row>
    <row r="1019" spans="1:5" x14ac:dyDescent="0.3">
      <c r="A1019">
        <v>83</v>
      </c>
      <c r="B1019">
        <v>5.2</v>
      </c>
      <c r="C1019">
        <v>1.4</v>
      </c>
      <c r="D1019">
        <v>26277420</v>
      </c>
      <c r="E1019" t="s">
        <v>21</v>
      </c>
    </row>
    <row r="1020" spans="1:5" x14ac:dyDescent="0.3">
      <c r="A1020">
        <v>103</v>
      </c>
      <c r="B1020">
        <v>7.1</v>
      </c>
      <c r="C1020">
        <v>1.7</v>
      </c>
      <c r="D1020">
        <v>43625922</v>
      </c>
      <c r="E1020" t="s">
        <v>21</v>
      </c>
    </row>
    <row r="1021" spans="1:5" x14ac:dyDescent="0.3">
      <c r="A1021">
        <v>110</v>
      </c>
      <c r="B1021">
        <v>7.1</v>
      </c>
      <c r="C1021">
        <v>1.8</v>
      </c>
      <c r="D1021">
        <v>25001065</v>
      </c>
      <c r="E1021" t="s">
        <v>21</v>
      </c>
    </row>
    <row r="1022" spans="1:5" x14ac:dyDescent="0.3">
      <c r="A1022">
        <v>136</v>
      </c>
      <c r="B1022">
        <v>7.2</v>
      </c>
      <c r="C1022">
        <v>2.2999999999999998</v>
      </c>
      <c r="D1022">
        <v>37253092</v>
      </c>
      <c r="E1022" t="s">
        <v>21</v>
      </c>
    </row>
    <row r="1023" spans="1:5" x14ac:dyDescent="0.3">
      <c r="A1023">
        <v>91</v>
      </c>
      <c r="B1023">
        <v>6.5</v>
      </c>
      <c r="C1023">
        <v>1.5</v>
      </c>
      <c r="D1023">
        <v>21790248</v>
      </c>
      <c r="E1023" t="s">
        <v>21</v>
      </c>
    </row>
    <row r="1024" spans="1:5" x14ac:dyDescent="0.3">
      <c r="A1024">
        <v>89</v>
      </c>
      <c r="B1024">
        <v>4.5999999999999996</v>
      </c>
      <c r="C1024">
        <v>1.5</v>
      </c>
      <c r="D1024">
        <v>20557989</v>
      </c>
      <c r="E1024" t="s">
        <v>21</v>
      </c>
    </row>
    <row r="1025" spans="1:5" x14ac:dyDescent="0.3">
      <c r="A1025">
        <v>107</v>
      </c>
      <c r="B1025">
        <v>5.6</v>
      </c>
      <c r="C1025">
        <v>1.8</v>
      </c>
      <c r="D1025">
        <v>15786269</v>
      </c>
      <c r="E1025" t="s">
        <v>21</v>
      </c>
    </row>
    <row r="1026" spans="1:5" x14ac:dyDescent="0.3">
      <c r="A1026">
        <v>129</v>
      </c>
      <c r="B1026">
        <v>7.7</v>
      </c>
      <c r="C1026">
        <v>2.2000000000000002</v>
      </c>
      <c r="D1026">
        <v>14365105</v>
      </c>
      <c r="E1026" t="s">
        <v>21</v>
      </c>
    </row>
    <row r="1027" spans="1:5" x14ac:dyDescent="0.3">
      <c r="A1027">
        <v>95</v>
      </c>
      <c r="B1027">
        <v>7.2</v>
      </c>
      <c r="C1027">
        <v>1.6</v>
      </c>
      <c r="D1027">
        <v>42792677</v>
      </c>
      <c r="E1027" t="s">
        <v>21</v>
      </c>
    </row>
    <row r="1028" spans="1:5" x14ac:dyDescent="0.3">
      <c r="A1028">
        <v>122</v>
      </c>
      <c r="B1028">
        <v>6.8</v>
      </c>
      <c r="C1028">
        <v>2</v>
      </c>
      <c r="D1028">
        <v>-3401692</v>
      </c>
      <c r="E1028" t="s">
        <v>38</v>
      </c>
    </row>
    <row r="1029" spans="1:5" x14ac:dyDescent="0.3">
      <c r="A1029">
        <v>110</v>
      </c>
      <c r="B1029">
        <v>5.4</v>
      </c>
      <c r="C1029">
        <v>1.8</v>
      </c>
      <c r="D1029">
        <v>12362581</v>
      </c>
      <c r="E1029" t="s">
        <v>21</v>
      </c>
    </row>
    <row r="1030" spans="1:5" x14ac:dyDescent="0.3">
      <c r="A1030">
        <v>135</v>
      </c>
      <c r="B1030">
        <v>6.3</v>
      </c>
      <c r="C1030">
        <v>2.2000000000000002</v>
      </c>
      <c r="D1030">
        <v>8854588</v>
      </c>
      <c r="E1030" t="s">
        <v>21</v>
      </c>
    </row>
    <row r="1031" spans="1:5" x14ac:dyDescent="0.3">
      <c r="A1031">
        <v>95</v>
      </c>
      <c r="B1031">
        <v>5.6</v>
      </c>
      <c r="C1031">
        <v>1.6</v>
      </c>
      <c r="D1031">
        <v>7580895</v>
      </c>
      <c r="E1031" t="s">
        <v>21</v>
      </c>
    </row>
    <row r="1032" spans="1:5" x14ac:dyDescent="0.3">
      <c r="A1032">
        <v>109</v>
      </c>
      <c r="B1032">
        <v>6.8</v>
      </c>
      <c r="C1032">
        <v>1.8</v>
      </c>
      <c r="D1032">
        <v>1019112</v>
      </c>
      <c r="E1032" t="s">
        <v>21</v>
      </c>
    </row>
    <row r="1033" spans="1:5" x14ac:dyDescent="0.3">
      <c r="A1033">
        <v>93</v>
      </c>
      <c r="B1033">
        <v>4.3</v>
      </c>
      <c r="C1033">
        <v>1.6</v>
      </c>
      <c r="D1033">
        <v>22114556</v>
      </c>
      <c r="E1033" t="s">
        <v>21</v>
      </c>
    </row>
    <row r="1034" spans="1:5" x14ac:dyDescent="0.3">
      <c r="A1034">
        <v>94</v>
      </c>
      <c r="B1034">
        <v>6.3</v>
      </c>
      <c r="C1034">
        <v>1.6</v>
      </c>
      <c r="D1034">
        <v>5648679</v>
      </c>
      <c r="E1034" t="s">
        <v>21</v>
      </c>
    </row>
    <row r="1035" spans="1:5" x14ac:dyDescent="0.3">
      <c r="A1035">
        <v>117</v>
      </c>
      <c r="B1035">
        <v>6.5</v>
      </c>
      <c r="C1035">
        <v>2</v>
      </c>
      <c r="D1035">
        <v>6280507</v>
      </c>
      <c r="E1035" t="s">
        <v>21</v>
      </c>
    </row>
    <row r="1036" spans="1:5" x14ac:dyDescent="0.3">
      <c r="A1036">
        <v>112</v>
      </c>
      <c r="B1036">
        <v>6.4</v>
      </c>
      <c r="C1036">
        <v>1.9</v>
      </c>
      <c r="D1036">
        <v>-6639805</v>
      </c>
      <c r="E1036" t="s">
        <v>38</v>
      </c>
    </row>
    <row r="1037" spans="1:5" x14ac:dyDescent="0.3">
      <c r="A1037">
        <v>111</v>
      </c>
      <c r="B1037">
        <v>6.3</v>
      </c>
      <c r="C1037">
        <v>1.8</v>
      </c>
      <c r="D1037">
        <v>1815748</v>
      </c>
      <c r="E1037" t="s">
        <v>21</v>
      </c>
    </row>
    <row r="1038" spans="1:5" x14ac:dyDescent="0.3">
      <c r="A1038">
        <v>96</v>
      </c>
      <c r="B1038">
        <v>5.9</v>
      </c>
      <c r="C1038">
        <v>1.6</v>
      </c>
      <c r="D1038">
        <v>-9382401</v>
      </c>
      <c r="E1038" t="s">
        <v>38</v>
      </c>
    </row>
    <row r="1039" spans="1:5" x14ac:dyDescent="0.3">
      <c r="A1039">
        <v>141</v>
      </c>
      <c r="B1039">
        <v>6.5</v>
      </c>
      <c r="C1039">
        <v>2.4</v>
      </c>
      <c r="D1039">
        <v>2307550</v>
      </c>
      <c r="E1039" t="s">
        <v>21</v>
      </c>
    </row>
    <row r="1040" spans="1:5" x14ac:dyDescent="0.3">
      <c r="A1040">
        <v>94</v>
      </c>
      <c r="B1040">
        <v>6.5</v>
      </c>
      <c r="C1040">
        <v>1.6</v>
      </c>
      <c r="D1040">
        <v>7003620</v>
      </c>
      <c r="E1040" t="s">
        <v>21</v>
      </c>
    </row>
    <row r="1041" spans="1:5" x14ac:dyDescent="0.3">
      <c r="A1041">
        <v>87</v>
      </c>
      <c r="B1041">
        <v>6.1</v>
      </c>
      <c r="C1041">
        <v>1.4</v>
      </c>
      <c r="D1041">
        <v>-7027590</v>
      </c>
      <c r="E1041" t="s">
        <v>38</v>
      </c>
    </row>
    <row r="1042" spans="1:5" x14ac:dyDescent="0.3">
      <c r="A1042">
        <v>88</v>
      </c>
      <c r="B1042">
        <v>5.9</v>
      </c>
      <c r="C1042">
        <v>1.5</v>
      </c>
      <c r="D1042">
        <v>-21866841</v>
      </c>
      <c r="E1042" t="s">
        <v>38</v>
      </c>
    </row>
    <row r="1043" spans="1:5" x14ac:dyDescent="0.3">
      <c r="A1043">
        <v>177</v>
      </c>
      <c r="B1043">
        <v>6.6</v>
      </c>
      <c r="C1043">
        <v>3</v>
      </c>
      <c r="D1043">
        <v>-12600000</v>
      </c>
      <c r="E1043" t="s">
        <v>38</v>
      </c>
    </row>
    <row r="1044" spans="1:5" x14ac:dyDescent="0.3">
      <c r="A1044">
        <v>133</v>
      </c>
      <c r="B1044">
        <v>7.4</v>
      </c>
      <c r="C1044">
        <v>2.2000000000000002</v>
      </c>
      <c r="D1044">
        <v>-20656327</v>
      </c>
      <c r="E1044" t="s">
        <v>38</v>
      </c>
    </row>
    <row r="1045" spans="1:5" x14ac:dyDescent="0.3">
      <c r="A1045">
        <v>119</v>
      </c>
      <c r="B1045">
        <v>7.3</v>
      </c>
      <c r="C1045">
        <v>2</v>
      </c>
      <c r="D1045">
        <v>-12122192</v>
      </c>
      <c r="E1045" t="s">
        <v>38</v>
      </c>
    </row>
    <row r="1046" spans="1:5" x14ac:dyDescent="0.3">
      <c r="A1046">
        <v>102</v>
      </c>
      <c r="B1046">
        <v>6.6</v>
      </c>
      <c r="C1046">
        <v>1.7</v>
      </c>
      <c r="D1046">
        <v>-15116461</v>
      </c>
      <c r="E1046" t="s">
        <v>38</v>
      </c>
    </row>
    <row r="1047" spans="1:5" x14ac:dyDescent="0.3">
      <c r="A1047">
        <v>101</v>
      </c>
      <c r="B1047">
        <v>5.6</v>
      </c>
      <c r="C1047">
        <v>1.7</v>
      </c>
      <c r="D1047">
        <v>-47468302</v>
      </c>
      <c r="E1047" t="s">
        <v>38</v>
      </c>
    </row>
    <row r="1048" spans="1:5" x14ac:dyDescent="0.3">
      <c r="A1048">
        <v>91</v>
      </c>
      <c r="B1048">
        <v>5.3</v>
      </c>
      <c r="C1048">
        <v>1.5</v>
      </c>
      <c r="D1048">
        <v>-24599087</v>
      </c>
      <c r="E1048" t="s">
        <v>38</v>
      </c>
    </row>
    <row r="1049" spans="1:5" x14ac:dyDescent="0.3">
      <c r="A1049">
        <v>117</v>
      </c>
      <c r="B1049">
        <v>6</v>
      </c>
      <c r="C1049">
        <v>2</v>
      </c>
      <c r="D1049">
        <v>-24898139</v>
      </c>
      <c r="E1049" t="s">
        <v>38</v>
      </c>
    </row>
    <row r="1050" spans="1:5" x14ac:dyDescent="0.3">
      <c r="A1050">
        <v>86</v>
      </c>
      <c r="B1050">
        <v>5.4</v>
      </c>
      <c r="C1050">
        <v>1.4</v>
      </c>
      <c r="D1050">
        <v>-19799588</v>
      </c>
      <c r="E1050" t="s">
        <v>38</v>
      </c>
    </row>
    <row r="1051" spans="1:5" x14ac:dyDescent="0.3">
      <c r="A1051">
        <v>124</v>
      </c>
      <c r="B1051">
        <v>6.8</v>
      </c>
      <c r="C1051">
        <v>2.1</v>
      </c>
      <c r="D1051">
        <v>-25280070</v>
      </c>
      <c r="E1051" t="s">
        <v>38</v>
      </c>
    </row>
    <row r="1052" spans="1:5" x14ac:dyDescent="0.3">
      <c r="A1052">
        <v>134</v>
      </c>
      <c r="B1052">
        <v>6.4</v>
      </c>
      <c r="C1052">
        <v>2.2000000000000002</v>
      </c>
      <c r="D1052">
        <v>-25622273</v>
      </c>
      <c r="E1052" t="s">
        <v>38</v>
      </c>
    </row>
    <row r="1053" spans="1:5" x14ac:dyDescent="0.3">
      <c r="A1053">
        <v>100</v>
      </c>
      <c r="B1053">
        <v>4.9000000000000004</v>
      </c>
      <c r="C1053">
        <v>1.7</v>
      </c>
      <c r="D1053">
        <v>-27699111</v>
      </c>
      <c r="E1053" t="s">
        <v>38</v>
      </c>
    </row>
    <row r="1054" spans="1:5" x14ac:dyDescent="0.3">
      <c r="A1054">
        <v>220</v>
      </c>
      <c r="B1054">
        <v>5.8</v>
      </c>
      <c r="C1054">
        <v>3.7</v>
      </c>
      <c r="D1054">
        <v>-41472875</v>
      </c>
      <c r="E1054" t="s">
        <v>38</v>
      </c>
    </row>
    <row r="1055" spans="1:5" x14ac:dyDescent="0.3">
      <c r="A1055">
        <v>212</v>
      </c>
      <c r="B1055">
        <v>7.1</v>
      </c>
      <c r="C1055">
        <v>3.5</v>
      </c>
      <c r="D1055">
        <v>-36439040</v>
      </c>
      <c r="E1055" t="s">
        <v>38</v>
      </c>
    </row>
    <row r="1056" spans="1:5" x14ac:dyDescent="0.3">
      <c r="A1056">
        <v>128</v>
      </c>
      <c r="B1056">
        <v>7.2</v>
      </c>
      <c r="C1056">
        <v>2.1</v>
      </c>
      <c r="D1056">
        <v>-29476832</v>
      </c>
      <c r="E1056" t="s">
        <v>38</v>
      </c>
    </row>
    <row r="1057" spans="1:5" x14ac:dyDescent="0.3">
      <c r="A1057">
        <v>106</v>
      </c>
      <c r="B1057">
        <v>6</v>
      </c>
      <c r="C1057">
        <v>1.8</v>
      </c>
      <c r="D1057">
        <v>-33853591</v>
      </c>
      <c r="E1057" t="s">
        <v>38</v>
      </c>
    </row>
    <row r="1058" spans="1:5" x14ac:dyDescent="0.3">
      <c r="A1058">
        <v>160</v>
      </c>
      <c r="B1058">
        <v>6</v>
      </c>
      <c r="C1058">
        <v>2.7</v>
      </c>
      <c r="D1058">
        <v>-37083113</v>
      </c>
      <c r="E1058" t="s">
        <v>38</v>
      </c>
    </row>
    <row r="1059" spans="1:5" x14ac:dyDescent="0.3">
      <c r="A1059">
        <v>114</v>
      </c>
      <c r="B1059">
        <v>7</v>
      </c>
      <c r="C1059">
        <v>1.9</v>
      </c>
      <c r="D1059">
        <v>-38434505</v>
      </c>
      <c r="E1059" t="s">
        <v>38</v>
      </c>
    </row>
    <row r="1060" spans="1:5" x14ac:dyDescent="0.3">
      <c r="A1060">
        <v>99</v>
      </c>
      <c r="B1060">
        <v>5.4</v>
      </c>
      <c r="C1060">
        <v>1.6</v>
      </c>
      <c r="D1060">
        <v>-24720320</v>
      </c>
      <c r="E1060" t="s">
        <v>38</v>
      </c>
    </row>
    <row r="1061" spans="1:5" x14ac:dyDescent="0.3">
      <c r="A1061">
        <v>74</v>
      </c>
      <c r="B1061">
        <v>6.5</v>
      </c>
      <c r="C1061">
        <v>1.2</v>
      </c>
      <c r="D1061">
        <v>-32737712</v>
      </c>
      <c r="E1061" t="s">
        <v>38</v>
      </c>
    </row>
    <row r="1062" spans="1:5" x14ac:dyDescent="0.3">
      <c r="A1062">
        <v>139</v>
      </c>
      <c r="B1062">
        <v>6.4</v>
      </c>
      <c r="C1062">
        <v>2.2999999999999998</v>
      </c>
      <c r="D1062">
        <v>-40415114</v>
      </c>
      <c r="E1062" t="s">
        <v>38</v>
      </c>
    </row>
    <row r="1063" spans="1:5" x14ac:dyDescent="0.3">
      <c r="A1063">
        <v>103</v>
      </c>
      <c r="B1063">
        <v>4.9000000000000004</v>
      </c>
      <c r="C1063">
        <v>1.7</v>
      </c>
      <c r="D1063">
        <v>-42845460</v>
      </c>
      <c r="E1063" t="s">
        <v>38</v>
      </c>
    </row>
    <row r="1064" spans="1:5" x14ac:dyDescent="0.3">
      <c r="A1064">
        <v>101</v>
      </c>
      <c r="B1064">
        <v>6.3</v>
      </c>
      <c r="C1064">
        <v>1.7</v>
      </c>
      <c r="D1064">
        <v>-36870545</v>
      </c>
      <c r="E1064" t="s">
        <v>38</v>
      </c>
    </row>
    <row r="1065" spans="1:5" x14ac:dyDescent="0.3">
      <c r="A1065">
        <v>130</v>
      </c>
      <c r="B1065">
        <v>7.7</v>
      </c>
      <c r="C1065">
        <v>2.2000000000000002</v>
      </c>
      <c r="D1065">
        <v>91519448</v>
      </c>
      <c r="E1065" t="s">
        <v>21</v>
      </c>
    </row>
    <row r="1066" spans="1:5" x14ac:dyDescent="0.3">
      <c r="A1066">
        <v>130</v>
      </c>
      <c r="B1066">
        <v>7.8</v>
      </c>
      <c r="C1066">
        <v>2.2000000000000002</v>
      </c>
      <c r="D1066">
        <v>139875760</v>
      </c>
      <c r="E1066" t="s">
        <v>21</v>
      </c>
    </row>
    <row r="1067" spans="1:5" x14ac:dyDescent="0.3">
      <c r="A1067">
        <v>110</v>
      </c>
      <c r="B1067">
        <v>5.5</v>
      </c>
      <c r="C1067">
        <v>1.8</v>
      </c>
      <c r="D1067">
        <v>27061228</v>
      </c>
      <c r="E1067" t="s">
        <v>21</v>
      </c>
    </row>
    <row r="1068" spans="1:5" x14ac:dyDescent="0.3">
      <c r="A1068">
        <v>147</v>
      </c>
      <c r="B1068">
        <v>7.5</v>
      </c>
      <c r="C1068">
        <v>2.4</v>
      </c>
      <c r="D1068">
        <v>9300852</v>
      </c>
      <c r="E1068" t="s">
        <v>21</v>
      </c>
    </row>
    <row r="1069" spans="1:5" x14ac:dyDescent="0.3">
      <c r="A1069">
        <v>96</v>
      </c>
      <c r="B1069">
        <v>6.4</v>
      </c>
      <c r="C1069">
        <v>1.6</v>
      </c>
      <c r="D1069">
        <v>106415432</v>
      </c>
      <c r="E1069" t="s">
        <v>21</v>
      </c>
    </row>
    <row r="1070" spans="1:5" x14ac:dyDescent="0.3">
      <c r="A1070">
        <v>118</v>
      </c>
      <c r="B1070">
        <v>5.6</v>
      </c>
      <c r="C1070">
        <v>2</v>
      </c>
      <c r="D1070">
        <v>834712</v>
      </c>
      <c r="E1070" t="s">
        <v>21</v>
      </c>
    </row>
    <row r="1071" spans="1:5" x14ac:dyDescent="0.3">
      <c r="A1071">
        <v>88</v>
      </c>
      <c r="B1071">
        <v>7.5</v>
      </c>
      <c r="C1071">
        <v>1.5</v>
      </c>
      <c r="D1071">
        <v>81700000</v>
      </c>
      <c r="E1071" t="s">
        <v>21</v>
      </c>
    </row>
    <row r="1072" spans="1:5" x14ac:dyDescent="0.3">
      <c r="A1072">
        <v>325</v>
      </c>
      <c r="B1072">
        <v>6.8</v>
      </c>
      <c r="C1072">
        <v>5.4</v>
      </c>
      <c r="D1072">
        <v>-42500000</v>
      </c>
      <c r="E1072" t="s">
        <v>38</v>
      </c>
    </row>
    <row r="1073" spans="1:5" x14ac:dyDescent="0.3">
      <c r="A1073">
        <v>102</v>
      </c>
      <c r="B1073">
        <v>6.8</v>
      </c>
      <c r="C1073">
        <v>1.7</v>
      </c>
      <c r="D1073">
        <v>12318875</v>
      </c>
      <c r="E1073" t="s">
        <v>21</v>
      </c>
    </row>
    <row r="1074" spans="1:5" x14ac:dyDescent="0.3">
      <c r="A1074">
        <v>110</v>
      </c>
      <c r="B1074">
        <v>6</v>
      </c>
      <c r="C1074">
        <v>1.8</v>
      </c>
      <c r="D1074">
        <v>-34226481</v>
      </c>
      <c r="E1074" t="s">
        <v>38</v>
      </c>
    </row>
    <row r="1075" spans="1:5" x14ac:dyDescent="0.3">
      <c r="A1075">
        <v>136</v>
      </c>
      <c r="B1075">
        <v>7.3</v>
      </c>
      <c r="C1075">
        <v>2.2999999999999998</v>
      </c>
      <c r="D1075">
        <v>8768623</v>
      </c>
      <c r="E1075" t="s">
        <v>21</v>
      </c>
    </row>
    <row r="1076" spans="1:5" x14ac:dyDescent="0.3">
      <c r="A1076">
        <v>103</v>
      </c>
      <c r="B1076">
        <v>6</v>
      </c>
      <c r="C1076">
        <v>1.7</v>
      </c>
      <c r="D1076">
        <v>-5964485</v>
      </c>
      <c r="E1076" t="s">
        <v>38</v>
      </c>
    </row>
    <row r="1077" spans="1:5" x14ac:dyDescent="0.3">
      <c r="A1077">
        <v>103</v>
      </c>
      <c r="B1077">
        <v>7</v>
      </c>
      <c r="C1077">
        <v>1.7</v>
      </c>
      <c r="D1077">
        <v>-20479108</v>
      </c>
      <c r="E1077" t="s">
        <v>38</v>
      </c>
    </row>
    <row r="1078" spans="1:5" x14ac:dyDescent="0.3">
      <c r="A1078">
        <v>90</v>
      </c>
      <c r="B1078">
        <v>5.0999999999999996</v>
      </c>
      <c r="C1078">
        <v>1.5</v>
      </c>
      <c r="D1078">
        <v>-18569728</v>
      </c>
      <c r="E1078" t="s">
        <v>38</v>
      </c>
    </row>
    <row r="1079" spans="1:5" x14ac:dyDescent="0.3">
      <c r="A1079">
        <v>154</v>
      </c>
      <c r="B1079">
        <v>6.8</v>
      </c>
      <c r="C1079">
        <v>2.6</v>
      </c>
      <c r="D1079">
        <v>116348400</v>
      </c>
      <c r="E1079" t="s">
        <v>21</v>
      </c>
    </row>
    <row r="1080" spans="1:5" x14ac:dyDescent="0.3">
      <c r="A1080">
        <v>99</v>
      </c>
      <c r="B1080">
        <v>6.5</v>
      </c>
      <c r="C1080">
        <v>1.6</v>
      </c>
      <c r="D1080">
        <v>-12863050</v>
      </c>
      <c r="E1080" t="s">
        <v>38</v>
      </c>
    </row>
    <row r="1081" spans="1:5" x14ac:dyDescent="0.3">
      <c r="A1081">
        <v>93</v>
      </c>
      <c r="B1081">
        <v>6.6</v>
      </c>
      <c r="C1081">
        <v>1.6</v>
      </c>
      <c r="D1081">
        <v>-10886412</v>
      </c>
      <c r="E1081" t="s">
        <v>38</v>
      </c>
    </row>
    <row r="1082" spans="1:5" x14ac:dyDescent="0.3">
      <c r="A1082">
        <v>109</v>
      </c>
      <c r="B1082">
        <v>7.2</v>
      </c>
      <c r="C1082">
        <v>1.8</v>
      </c>
      <c r="D1082">
        <v>96447667</v>
      </c>
      <c r="E1082" t="s">
        <v>21</v>
      </c>
    </row>
    <row r="1083" spans="1:5" x14ac:dyDescent="0.3">
      <c r="A1083">
        <v>124</v>
      </c>
      <c r="B1083">
        <v>7</v>
      </c>
      <c r="C1083">
        <v>2.1</v>
      </c>
      <c r="D1083">
        <v>74006080</v>
      </c>
      <c r="E1083" t="s">
        <v>21</v>
      </c>
    </row>
    <row r="1084" spans="1:5" x14ac:dyDescent="0.3">
      <c r="A1084">
        <v>84</v>
      </c>
      <c r="B1084">
        <v>7</v>
      </c>
      <c r="C1084">
        <v>1.4</v>
      </c>
      <c r="D1084">
        <v>61793915</v>
      </c>
      <c r="E1084" t="s">
        <v>21</v>
      </c>
    </row>
    <row r="1085" spans="1:5" x14ac:dyDescent="0.3">
      <c r="A1085">
        <v>90</v>
      </c>
      <c r="B1085">
        <v>5.9</v>
      </c>
      <c r="C1085">
        <v>1.5</v>
      </c>
      <c r="D1085">
        <v>45856565</v>
      </c>
      <c r="E1085" t="s">
        <v>21</v>
      </c>
    </row>
    <row r="1086" spans="1:5" x14ac:dyDescent="0.3">
      <c r="A1086">
        <v>117</v>
      </c>
      <c r="B1086">
        <v>5.4</v>
      </c>
      <c r="C1086">
        <v>2</v>
      </c>
      <c r="D1086">
        <v>30100000</v>
      </c>
      <c r="E1086" t="s">
        <v>21</v>
      </c>
    </row>
    <row r="1087" spans="1:5" x14ac:dyDescent="0.3">
      <c r="A1087">
        <v>123</v>
      </c>
      <c r="B1087">
        <v>6.6</v>
      </c>
      <c r="C1087">
        <v>2</v>
      </c>
      <c r="D1087">
        <v>116578352</v>
      </c>
      <c r="E1087" t="s">
        <v>21</v>
      </c>
    </row>
    <row r="1088" spans="1:5" x14ac:dyDescent="0.3">
      <c r="A1088">
        <v>251</v>
      </c>
      <c r="B1088">
        <v>7</v>
      </c>
      <c r="C1088">
        <v>4.2</v>
      </c>
      <c r="D1088">
        <v>26635000</v>
      </c>
      <c r="E1088" t="s">
        <v>21</v>
      </c>
    </row>
    <row r="1089" spans="1:5" x14ac:dyDescent="0.3">
      <c r="A1089">
        <v>105</v>
      </c>
      <c r="B1089">
        <v>6.5</v>
      </c>
      <c r="C1089">
        <v>1.8</v>
      </c>
      <c r="D1089">
        <v>3290318</v>
      </c>
      <c r="E1089" t="s">
        <v>21</v>
      </c>
    </row>
    <row r="1090" spans="1:5" x14ac:dyDescent="0.3">
      <c r="A1090">
        <v>115</v>
      </c>
      <c r="B1090">
        <v>6.3</v>
      </c>
      <c r="C1090">
        <v>1.9</v>
      </c>
      <c r="D1090">
        <v>-456793</v>
      </c>
      <c r="E1090" t="s">
        <v>38</v>
      </c>
    </row>
    <row r="1091" spans="1:5" x14ac:dyDescent="0.3">
      <c r="A1091">
        <v>122</v>
      </c>
      <c r="B1091">
        <v>6.5</v>
      </c>
      <c r="C1091">
        <v>2</v>
      </c>
      <c r="D1091">
        <v>-747572</v>
      </c>
      <c r="E1091" t="s">
        <v>38</v>
      </c>
    </row>
    <row r="1092" spans="1:5" x14ac:dyDescent="0.3">
      <c r="A1092">
        <v>119</v>
      </c>
      <c r="B1092">
        <v>6.5</v>
      </c>
      <c r="C1092">
        <v>2</v>
      </c>
      <c r="D1092">
        <v>3228696</v>
      </c>
      <c r="E1092" t="s">
        <v>21</v>
      </c>
    </row>
    <row r="1093" spans="1:5" x14ac:dyDescent="0.3">
      <c r="A1093">
        <v>81</v>
      </c>
      <c r="B1093">
        <v>5.8</v>
      </c>
      <c r="C1093">
        <v>1.4</v>
      </c>
      <c r="D1093">
        <v>17992760</v>
      </c>
      <c r="E1093" t="s">
        <v>21</v>
      </c>
    </row>
    <row r="1094" spans="1:5" x14ac:dyDescent="0.3">
      <c r="A1094">
        <v>133</v>
      </c>
      <c r="B1094">
        <v>6.6</v>
      </c>
      <c r="C1094">
        <v>2.2000000000000002</v>
      </c>
      <c r="D1094">
        <v>2667015</v>
      </c>
      <c r="E1094" t="s">
        <v>21</v>
      </c>
    </row>
    <row r="1095" spans="1:5" x14ac:dyDescent="0.3">
      <c r="A1095">
        <v>100</v>
      </c>
      <c r="B1095">
        <v>5.4</v>
      </c>
      <c r="C1095">
        <v>1.7</v>
      </c>
      <c r="D1095">
        <v>-4347435</v>
      </c>
      <c r="E1095" t="s">
        <v>38</v>
      </c>
    </row>
    <row r="1096" spans="1:5" x14ac:dyDescent="0.3">
      <c r="A1096">
        <v>120</v>
      </c>
      <c r="B1096">
        <v>6.1</v>
      </c>
      <c r="C1096">
        <v>2</v>
      </c>
      <c r="D1096">
        <v>-17624564</v>
      </c>
      <c r="E1096" t="s">
        <v>38</v>
      </c>
    </row>
    <row r="1097" spans="1:5" x14ac:dyDescent="0.3">
      <c r="A1097">
        <v>104</v>
      </c>
      <c r="B1097">
        <v>4</v>
      </c>
      <c r="C1097">
        <v>1.7</v>
      </c>
      <c r="D1097">
        <v>-21084535</v>
      </c>
      <c r="E1097" t="s">
        <v>38</v>
      </c>
    </row>
    <row r="1098" spans="1:5" x14ac:dyDescent="0.3">
      <c r="A1098">
        <v>122</v>
      </c>
      <c r="B1098">
        <v>7.6</v>
      </c>
      <c r="C1098">
        <v>2</v>
      </c>
      <c r="D1098">
        <v>-25872105</v>
      </c>
      <c r="E1098" t="s">
        <v>38</v>
      </c>
    </row>
    <row r="1099" spans="1:5" x14ac:dyDescent="0.3">
      <c r="A1099">
        <v>80</v>
      </c>
      <c r="B1099">
        <v>7.9</v>
      </c>
      <c r="C1099">
        <v>1.3</v>
      </c>
      <c r="D1099">
        <v>-30915039</v>
      </c>
      <c r="E1099" t="s">
        <v>38</v>
      </c>
    </row>
    <row r="1100" spans="1:5" x14ac:dyDescent="0.3">
      <c r="A1100">
        <v>91</v>
      </c>
      <c r="B1100">
        <v>5.3</v>
      </c>
      <c r="C1100">
        <v>1.5</v>
      </c>
      <c r="D1100">
        <v>-13595247</v>
      </c>
      <c r="E1100" t="s">
        <v>38</v>
      </c>
    </row>
    <row r="1101" spans="1:5" x14ac:dyDescent="0.3">
      <c r="A1101">
        <v>112</v>
      </c>
      <c r="B1101">
        <v>6.6</v>
      </c>
      <c r="C1101">
        <v>1.9</v>
      </c>
      <c r="D1101">
        <v>-37894825</v>
      </c>
      <c r="E1101" t="s">
        <v>38</v>
      </c>
    </row>
    <row r="1102" spans="1:5" x14ac:dyDescent="0.3">
      <c r="A1102">
        <v>100</v>
      </c>
      <c r="B1102">
        <v>6.3</v>
      </c>
      <c r="C1102">
        <v>1.7</v>
      </c>
      <c r="D1102">
        <v>-39335749</v>
      </c>
      <c r="E1102" t="s">
        <v>38</v>
      </c>
    </row>
    <row r="1103" spans="1:5" x14ac:dyDescent="0.3">
      <c r="A1103">
        <v>105</v>
      </c>
      <c r="B1103">
        <v>7.2</v>
      </c>
      <c r="C1103">
        <v>1.8</v>
      </c>
      <c r="D1103">
        <v>-25739083</v>
      </c>
      <c r="E1103" t="s">
        <v>38</v>
      </c>
    </row>
    <row r="1104" spans="1:5" x14ac:dyDescent="0.3">
      <c r="A1104">
        <v>110</v>
      </c>
      <c r="B1104">
        <v>7</v>
      </c>
      <c r="C1104">
        <v>1.8</v>
      </c>
      <c r="D1104">
        <v>75724075</v>
      </c>
      <c r="E1104" t="s">
        <v>21</v>
      </c>
    </row>
    <row r="1105" spans="1:5" x14ac:dyDescent="0.3">
      <c r="A1105">
        <v>144</v>
      </c>
      <c r="B1105">
        <v>6.9</v>
      </c>
      <c r="C1105">
        <v>2.4</v>
      </c>
      <c r="D1105">
        <v>-8916034</v>
      </c>
      <c r="E1105" t="s">
        <v>38</v>
      </c>
    </row>
    <row r="1106" spans="1:5" x14ac:dyDescent="0.3">
      <c r="A1106">
        <v>108</v>
      </c>
      <c r="B1106">
        <v>5.2</v>
      </c>
      <c r="C1106">
        <v>1.8</v>
      </c>
      <c r="D1106">
        <v>-18891023</v>
      </c>
      <c r="E1106" t="s">
        <v>38</v>
      </c>
    </row>
    <row r="1107" spans="1:5" x14ac:dyDescent="0.3">
      <c r="A1107">
        <v>107</v>
      </c>
      <c r="B1107">
        <v>8.1</v>
      </c>
      <c r="C1107">
        <v>1.8</v>
      </c>
      <c r="D1107">
        <v>253501675</v>
      </c>
      <c r="E1107" t="s">
        <v>21</v>
      </c>
    </row>
    <row r="1108" spans="1:5" x14ac:dyDescent="0.3">
      <c r="A1108">
        <v>102</v>
      </c>
      <c r="B1108">
        <v>6.6</v>
      </c>
      <c r="C1108">
        <v>1.7</v>
      </c>
      <c r="D1108">
        <v>-23399089</v>
      </c>
      <c r="E1108" t="s">
        <v>38</v>
      </c>
    </row>
    <row r="1109" spans="1:5" x14ac:dyDescent="0.3">
      <c r="A1109">
        <v>100</v>
      </c>
      <c r="B1109">
        <v>6.2</v>
      </c>
      <c r="C1109">
        <v>1.7</v>
      </c>
      <c r="D1109">
        <v>-33795862</v>
      </c>
      <c r="E1109" t="s">
        <v>38</v>
      </c>
    </row>
    <row r="1110" spans="1:5" x14ac:dyDescent="0.3">
      <c r="A1110">
        <v>126</v>
      </c>
      <c r="B1110">
        <v>7.2</v>
      </c>
      <c r="C1110">
        <v>2.1</v>
      </c>
      <c r="D1110">
        <v>82800000</v>
      </c>
      <c r="E1110" t="s">
        <v>21</v>
      </c>
    </row>
    <row r="1111" spans="1:5" x14ac:dyDescent="0.3">
      <c r="A1111">
        <v>138</v>
      </c>
      <c r="B1111">
        <v>7.3</v>
      </c>
      <c r="C1111">
        <v>2.2999999999999998</v>
      </c>
      <c r="D1111">
        <v>110117807</v>
      </c>
      <c r="E1111" t="s">
        <v>21</v>
      </c>
    </row>
    <row r="1112" spans="1:5" x14ac:dyDescent="0.3">
      <c r="A1112">
        <v>108</v>
      </c>
      <c r="B1112">
        <v>6.7</v>
      </c>
      <c r="C1112">
        <v>1.8</v>
      </c>
      <c r="D1112">
        <v>123947053</v>
      </c>
      <c r="E1112" t="s">
        <v>21</v>
      </c>
    </row>
    <row r="1113" spans="1:5" x14ac:dyDescent="0.3">
      <c r="A1113">
        <v>105</v>
      </c>
      <c r="B1113">
        <v>6.4</v>
      </c>
      <c r="C1113">
        <v>1.8</v>
      </c>
      <c r="D1113">
        <v>46735231</v>
      </c>
      <c r="E1113" t="s">
        <v>21</v>
      </c>
    </row>
    <row r="1114" spans="1:5" x14ac:dyDescent="0.3">
      <c r="A1114">
        <v>108</v>
      </c>
      <c r="B1114">
        <v>7.8</v>
      </c>
      <c r="C1114">
        <v>1.8</v>
      </c>
      <c r="D1114">
        <v>78500000</v>
      </c>
      <c r="E1114" t="s">
        <v>21</v>
      </c>
    </row>
    <row r="1115" spans="1:5" x14ac:dyDescent="0.3">
      <c r="A1115">
        <v>89</v>
      </c>
      <c r="B1115">
        <v>6.4</v>
      </c>
      <c r="C1115">
        <v>1.5</v>
      </c>
      <c r="D1115">
        <v>86546825</v>
      </c>
      <c r="E1115" t="s">
        <v>21</v>
      </c>
    </row>
    <row r="1116" spans="1:5" x14ac:dyDescent="0.3">
      <c r="A1116">
        <v>129</v>
      </c>
      <c r="B1116">
        <v>4.0999999999999996</v>
      </c>
      <c r="C1116">
        <v>2.2000000000000002</v>
      </c>
      <c r="D1116">
        <v>126147885</v>
      </c>
      <c r="E1116" t="s">
        <v>21</v>
      </c>
    </row>
    <row r="1117" spans="1:5" x14ac:dyDescent="0.3">
      <c r="A1117">
        <v>84</v>
      </c>
      <c r="B1117">
        <v>4.0999999999999996</v>
      </c>
      <c r="C1117">
        <v>1.4</v>
      </c>
      <c r="D1117">
        <v>73760631</v>
      </c>
      <c r="E1117" t="s">
        <v>21</v>
      </c>
    </row>
    <row r="1118" spans="1:5" x14ac:dyDescent="0.3">
      <c r="A1118">
        <v>149</v>
      </c>
      <c r="B1118">
        <v>7.4</v>
      </c>
      <c r="C1118">
        <v>2.5</v>
      </c>
      <c r="D1118">
        <v>68706165</v>
      </c>
      <c r="E1118" t="s">
        <v>21</v>
      </c>
    </row>
    <row r="1119" spans="1:5" x14ac:dyDescent="0.3">
      <c r="A1119">
        <v>94</v>
      </c>
      <c r="B1119">
        <v>5.8</v>
      </c>
      <c r="C1119">
        <v>1.6</v>
      </c>
      <c r="D1119">
        <v>98614544</v>
      </c>
      <c r="E1119" t="s">
        <v>21</v>
      </c>
    </row>
    <row r="1120" spans="1:5" x14ac:dyDescent="0.3">
      <c r="A1120">
        <v>121</v>
      </c>
      <c r="B1120">
        <v>7.6</v>
      </c>
      <c r="C1120">
        <v>2</v>
      </c>
      <c r="D1120">
        <v>85069696</v>
      </c>
      <c r="E1120" t="s">
        <v>21</v>
      </c>
    </row>
    <row r="1121" spans="1:5" x14ac:dyDescent="0.3">
      <c r="A1121">
        <v>128</v>
      </c>
      <c r="B1121">
        <v>7.2</v>
      </c>
      <c r="C1121">
        <v>2.1</v>
      </c>
      <c r="D1121">
        <v>67458785</v>
      </c>
      <c r="E1121" t="s">
        <v>21</v>
      </c>
    </row>
    <row r="1122" spans="1:5" x14ac:dyDescent="0.3">
      <c r="A1122">
        <v>134</v>
      </c>
      <c r="B1122">
        <v>7.8</v>
      </c>
      <c r="C1122">
        <v>2.2000000000000002</v>
      </c>
      <c r="D1122">
        <v>62310175</v>
      </c>
      <c r="E1122" t="s">
        <v>21</v>
      </c>
    </row>
    <row r="1123" spans="1:5" x14ac:dyDescent="0.3">
      <c r="A1123">
        <v>120</v>
      </c>
      <c r="B1123">
        <v>7.7</v>
      </c>
      <c r="C1123">
        <v>2</v>
      </c>
      <c r="D1123">
        <v>56917897</v>
      </c>
      <c r="E1123" t="s">
        <v>21</v>
      </c>
    </row>
    <row r="1124" spans="1:5" x14ac:dyDescent="0.3">
      <c r="A1124">
        <v>129</v>
      </c>
      <c r="B1124">
        <v>6.4</v>
      </c>
      <c r="C1124">
        <v>2.2000000000000002</v>
      </c>
      <c r="D1124">
        <v>53952276</v>
      </c>
      <c r="E1124" t="s">
        <v>21</v>
      </c>
    </row>
    <row r="1125" spans="1:5" x14ac:dyDescent="0.3">
      <c r="A1125">
        <v>89</v>
      </c>
      <c r="B1125">
        <v>5.0999999999999996</v>
      </c>
      <c r="C1125">
        <v>1.5</v>
      </c>
      <c r="D1125">
        <v>45703745</v>
      </c>
      <c r="E1125" t="s">
        <v>21</v>
      </c>
    </row>
    <row r="1126" spans="1:5" x14ac:dyDescent="0.3">
      <c r="A1126">
        <v>116</v>
      </c>
      <c r="B1126">
        <v>5.5</v>
      </c>
      <c r="C1126">
        <v>1.9</v>
      </c>
      <c r="D1126">
        <v>49138076</v>
      </c>
      <c r="E1126" t="s">
        <v>21</v>
      </c>
    </row>
    <row r="1127" spans="1:5" x14ac:dyDescent="0.3">
      <c r="A1127">
        <v>118</v>
      </c>
      <c r="B1127">
        <v>7.4</v>
      </c>
      <c r="C1127">
        <v>2</v>
      </c>
      <c r="D1127">
        <v>47666629</v>
      </c>
      <c r="E1127" t="s">
        <v>21</v>
      </c>
    </row>
    <row r="1128" spans="1:5" x14ac:dyDescent="0.3">
      <c r="A1128">
        <v>107</v>
      </c>
      <c r="B1128">
        <v>6</v>
      </c>
      <c r="C1128">
        <v>1.8</v>
      </c>
      <c r="D1128">
        <v>50353764</v>
      </c>
      <c r="E1128" t="s">
        <v>21</v>
      </c>
    </row>
    <row r="1129" spans="1:5" x14ac:dyDescent="0.3">
      <c r="A1129">
        <v>155</v>
      </c>
      <c r="B1129">
        <v>7.5</v>
      </c>
      <c r="C1129">
        <v>2.6</v>
      </c>
      <c r="D1129">
        <v>42522790</v>
      </c>
      <c r="E1129" t="s">
        <v>21</v>
      </c>
    </row>
    <row r="1130" spans="1:5" x14ac:dyDescent="0.3">
      <c r="A1130">
        <v>123</v>
      </c>
      <c r="B1130">
        <v>7</v>
      </c>
      <c r="C1130">
        <v>2</v>
      </c>
      <c r="D1130">
        <v>54125426</v>
      </c>
      <c r="E1130" t="s">
        <v>21</v>
      </c>
    </row>
    <row r="1131" spans="1:5" x14ac:dyDescent="0.3">
      <c r="A1131">
        <v>128</v>
      </c>
      <c r="B1131">
        <v>7.5</v>
      </c>
      <c r="C1131">
        <v>2.1</v>
      </c>
      <c r="D1131">
        <v>55001343</v>
      </c>
      <c r="E1131" t="s">
        <v>21</v>
      </c>
    </row>
    <row r="1132" spans="1:5" x14ac:dyDescent="0.3">
      <c r="A1132">
        <v>139</v>
      </c>
      <c r="B1132">
        <v>7.3</v>
      </c>
      <c r="C1132">
        <v>2.2999999999999998</v>
      </c>
      <c r="D1132">
        <v>41292135</v>
      </c>
      <c r="E1132" t="s">
        <v>21</v>
      </c>
    </row>
    <row r="1133" spans="1:5" x14ac:dyDescent="0.3">
      <c r="A1133">
        <v>109</v>
      </c>
      <c r="B1133">
        <v>5.7</v>
      </c>
      <c r="C1133">
        <v>1.8</v>
      </c>
      <c r="D1133">
        <v>51208010</v>
      </c>
      <c r="E1133" t="s">
        <v>21</v>
      </c>
    </row>
    <row r="1134" spans="1:5" x14ac:dyDescent="0.3">
      <c r="A1134">
        <v>120</v>
      </c>
      <c r="B1134">
        <v>7.3</v>
      </c>
      <c r="C1134">
        <v>2</v>
      </c>
      <c r="D1134">
        <v>41593527</v>
      </c>
      <c r="E1134" t="s">
        <v>21</v>
      </c>
    </row>
    <row r="1135" spans="1:5" x14ac:dyDescent="0.3">
      <c r="A1135">
        <v>121</v>
      </c>
      <c r="B1135">
        <v>7.2</v>
      </c>
      <c r="C1135">
        <v>2</v>
      </c>
      <c r="D1135">
        <v>40274748</v>
      </c>
      <c r="E1135" t="s">
        <v>21</v>
      </c>
    </row>
    <row r="1136" spans="1:5" x14ac:dyDescent="0.3">
      <c r="A1136">
        <v>102</v>
      </c>
      <c r="B1136">
        <v>5.9</v>
      </c>
      <c r="C1136">
        <v>1.7</v>
      </c>
      <c r="D1136">
        <v>50835030</v>
      </c>
      <c r="E1136" t="s">
        <v>21</v>
      </c>
    </row>
    <row r="1137" spans="1:5" x14ac:dyDescent="0.3">
      <c r="A1137">
        <v>117</v>
      </c>
      <c r="B1137">
        <v>7.8</v>
      </c>
      <c r="C1137">
        <v>2</v>
      </c>
      <c r="D1137">
        <v>32455275</v>
      </c>
      <c r="E1137" t="s">
        <v>21</v>
      </c>
    </row>
    <row r="1138" spans="1:5" x14ac:dyDescent="0.3">
      <c r="A1138">
        <v>178</v>
      </c>
      <c r="B1138">
        <v>7.7</v>
      </c>
      <c r="C1138">
        <v>3</v>
      </c>
      <c r="D1138">
        <v>35305995</v>
      </c>
      <c r="E1138" t="s">
        <v>21</v>
      </c>
    </row>
    <row r="1139" spans="1:5" x14ac:dyDescent="0.3">
      <c r="A1139">
        <v>147</v>
      </c>
      <c r="B1139">
        <v>8.1</v>
      </c>
      <c r="C1139">
        <v>2.4</v>
      </c>
      <c r="D1139">
        <v>34098862</v>
      </c>
      <c r="E1139" t="s">
        <v>21</v>
      </c>
    </row>
    <row r="1140" spans="1:5" x14ac:dyDescent="0.3">
      <c r="A1140">
        <v>90</v>
      </c>
      <c r="B1140">
        <v>6.6</v>
      </c>
      <c r="C1140">
        <v>1.5</v>
      </c>
      <c r="D1140">
        <v>32266306</v>
      </c>
      <c r="E1140" t="s">
        <v>21</v>
      </c>
    </row>
    <row r="1141" spans="1:5" x14ac:dyDescent="0.3">
      <c r="A1141">
        <v>105</v>
      </c>
      <c r="B1141">
        <v>7.1</v>
      </c>
      <c r="C1141">
        <v>1.8</v>
      </c>
      <c r="D1141">
        <v>31347010</v>
      </c>
      <c r="E1141" t="s">
        <v>21</v>
      </c>
    </row>
    <row r="1142" spans="1:5" x14ac:dyDescent="0.3">
      <c r="A1142">
        <v>114</v>
      </c>
      <c r="B1142">
        <v>5.9</v>
      </c>
      <c r="C1142">
        <v>1.9</v>
      </c>
      <c r="D1142">
        <v>30836296</v>
      </c>
      <c r="E1142" t="s">
        <v>21</v>
      </c>
    </row>
    <row r="1143" spans="1:5" x14ac:dyDescent="0.3">
      <c r="A1143">
        <v>206</v>
      </c>
      <c r="B1143">
        <v>8</v>
      </c>
      <c r="C1143">
        <v>3.4</v>
      </c>
      <c r="D1143">
        <v>30405498</v>
      </c>
      <c r="E1143" t="s">
        <v>21</v>
      </c>
    </row>
    <row r="1144" spans="1:5" x14ac:dyDescent="0.3">
      <c r="A1144">
        <v>99</v>
      </c>
      <c r="B1144">
        <v>4.5999999999999996</v>
      </c>
      <c r="C1144">
        <v>1.6</v>
      </c>
      <c r="D1144">
        <v>30163652</v>
      </c>
      <c r="E1144" t="s">
        <v>21</v>
      </c>
    </row>
    <row r="1145" spans="1:5" x14ac:dyDescent="0.3">
      <c r="A1145">
        <v>123</v>
      </c>
      <c r="B1145">
        <v>6.1</v>
      </c>
      <c r="C1145">
        <v>2</v>
      </c>
      <c r="D1145">
        <v>32808615</v>
      </c>
      <c r="E1145" t="s">
        <v>21</v>
      </c>
    </row>
    <row r="1146" spans="1:5" x14ac:dyDescent="0.3">
      <c r="A1146">
        <v>102</v>
      </c>
      <c r="B1146">
        <v>6.4</v>
      </c>
      <c r="C1146">
        <v>1.7</v>
      </c>
      <c r="D1146">
        <v>44149837</v>
      </c>
      <c r="E1146" t="s">
        <v>21</v>
      </c>
    </row>
    <row r="1147" spans="1:5" x14ac:dyDescent="0.3">
      <c r="A1147">
        <v>109</v>
      </c>
      <c r="B1147">
        <v>6</v>
      </c>
      <c r="C1147">
        <v>1.8</v>
      </c>
      <c r="D1147">
        <v>43906114</v>
      </c>
      <c r="E1147" t="s">
        <v>21</v>
      </c>
    </row>
    <row r="1148" spans="1:5" x14ac:dyDescent="0.3">
      <c r="A1148">
        <v>82</v>
      </c>
      <c r="B1148">
        <v>5.2</v>
      </c>
      <c r="C1148">
        <v>1.4</v>
      </c>
      <c r="D1148">
        <v>26466372</v>
      </c>
      <c r="E1148" t="s">
        <v>21</v>
      </c>
    </row>
    <row r="1149" spans="1:5" x14ac:dyDescent="0.3">
      <c r="A1149">
        <v>142</v>
      </c>
      <c r="B1149">
        <v>7.6</v>
      </c>
      <c r="C1149">
        <v>2.4</v>
      </c>
      <c r="D1149">
        <v>32306065</v>
      </c>
      <c r="E1149" t="s">
        <v>21</v>
      </c>
    </row>
    <row r="1150" spans="1:5" x14ac:dyDescent="0.3">
      <c r="A1150">
        <v>106</v>
      </c>
      <c r="B1150">
        <v>6.4</v>
      </c>
      <c r="C1150">
        <v>1.8</v>
      </c>
      <c r="D1150">
        <v>19068786</v>
      </c>
      <c r="E1150" t="s">
        <v>21</v>
      </c>
    </row>
    <row r="1151" spans="1:5" x14ac:dyDescent="0.3">
      <c r="A1151">
        <v>106</v>
      </c>
      <c r="B1151">
        <v>6.1</v>
      </c>
      <c r="C1151">
        <v>1.8</v>
      </c>
      <c r="D1151">
        <v>7887882</v>
      </c>
      <c r="E1151" t="s">
        <v>21</v>
      </c>
    </row>
    <row r="1152" spans="1:5" x14ac:dyDescent="0.3">
      <c r="A1152">
        <v>108</v>
      </c>
      <c r="B1152">
        <v>6.1</v>
      </c>
      <c r="C1152">
        <v>1.8</v>
      </c>
      <c r="D1152">
        <v>13955614</v>
      </c>
      <c r="E1152" t="s">
        <v>21</v>
      </c>
    </row>
    <row r="1153" spans="1:5" x14ac:dyDescent="0.3">
      <c r="A1153">
        <v>98</v>
      </c>
      <c r="B1153">
        <v>5.2</v>
      </c>
      <c r="C1153">
        <v>1.6</v>
      </c>
      <c r="D1153">
        <v>14967359</v>
      </c>
      <c r="E1153" t="s">
        <v>21</v>
      </c>
    </row>
    <row r="1154" spans="1:5" x14ac:dyDescent="0.3">
      <c r="A1154">
        <v>131</v>
      </c>
      <c r="B1154">
        <v>7.7</v>
      </c>
      <c r="C1154">
        <v>2.2000000000000002</v>
      </c>
      <c r="D1154">
        <v>19228104</v>
      </c>
      <c r="E1154" t="s">
        <v>21</v>
      </c>
    </row>
    <row r="1155" spans="1:5" x14ac:dyDescent="0.3">
      <c r="A1155">
        <v>118</v>
      </c>
      <c r="B1155">
        <v>7.3</v>
      </c>
      <c r="C1155">
        <v>2</v>
      </c>
      <c r="D1155">
        <v>17981889</v>
      </c>
      <c r="E1155" t="s">
        <v>21</v>
      </c>
    </row>
    <row r="1156" spans="1:5" x14ac:dyDescent="0.3">
      <c r="A1156">
        <v>113</v>
      </c>
      <c r="B1156">
        <v>6.9</v>
      </c>
      <c r="C1156">
        <v>1.9</v>
      </c>
      <c r="D1156">
        <v>31094903</v>
      </c>
      <c r="E1156" t="s">
        <v>21</v>
      </c>
    </row>
    <row r="1157" spans="1:5" x14ac:dyDescent="0.3">
      <c r="A1157">
        <v>130</v>
      </c>
      <c r="B1157">
        <v>8.5</v>
      </c>
      <c r="C1157">
        <v>2.2000000000000002</v>
      </c>
      <c r="D1157">
        <v>13082743</v>
      </c>
      <c r="E1157" t="s">
        <v>21</v>
      </c>
    </row>
    <row r="1158" spans="1:5" x14ac:dyDescent="0.3">
      <c r="A1158">
        <v>116</v>
      </c>
      <c r="B1158">
        <v>6.3</v>
      </c>
      <c r="C1158">
        <v>1.9</v>
      </c>
      <c r="D1158">
        <v>12414716</v>
      </c>
      <c r="E1158" t="s">
        <v>21</v>
      </c>
    </row>
    <row r="1159" spans="1:5" x14ac:dyDescent="0.3">
      <c r="A1159">
        <v>89</v>
      </c>
      <c r="B1159">
        <v>5.9</v>
      </c>
      <c r="C1159">
        <v>1.5</v>
      </c>
      <c r="D1159">
        <v>17011847</v>
      </c>
      <c r="E1159" t="s">
        <v>21</v>
      </c>
    </row>
    <row r="1160" spans="1:5" x14ac:dyDescent="0.3">
      <c r="A1160">
        <v>139</v>
      </c>
      <c r="B1160">
        <v>7.8</v>
      </c>
      <c r="C1160">
        <v>2.2999999999999998</v>
      </c>
      <c r="D1160">
        <v>10859889</v>
      </c>
      <c r="E1160" t="s">
        <v>21</v>
      </c>
    </row>
    <row r="1161" spans="1:5" x14ac:dyDescent="0.3">
      <c r="A1161">
        <v>130</v>
      </c>
      <c r="B1161">
        <v>6.7</v>
      </c>
      <c r="C1161">
        <v>2.2000000000000002</v>
      </c>
      <c r="D1161">
        <v>21185897</v>
      </c>
      <c r="E1161" t="s">
        <v>21</v>
      </c>
    </row>
    <row r="1162" spans="1:5" x14ac:dyDescent="0.3">
      <c r="A1162">
        <v>107</v>
      </c>
      <c r="B1162">
        <v>6.4</v>
      </c>
      <c r="C1162">
        <v>1.8</v>
      </c>
      <c r="D1162">
        <v>12000688</v>
      </c>
      <c r="E1162" t="s">
        <v>21</v>
      </c>
    </row>
    <row r="1163" spans="1:5" x14ac:dyDescent="0.3">
      <c r="A1163">
        <v>116</v>
      </c>
      <c r="B1163">
        <v>5.9</v>
      </c>
      <c r="C1163">
        <v>1.9</v>
      </c>
      <c r="D1163">
        <v>9851591</v>
      </c>
      <c r="E1163" t="s">
        <v>21</v>
      </c>
    </row>
    <row r="1164" spans="1:5" x14ac:dyDescent="0.3">
      <c r="A1164">
        <v>96</v>
      </c>
      <c r="B1164">
        <v>6.6</v>
      </c>
      <c r="C1164">
        <v>1.6</v>
      </c>
      <c r="D1164">
        <v>7781388</v>
      </c>
      <c r="E1164" t="s">
        <v>21</v>
      </c>
    </row>
    <row r="1165" spans="1:5" x14ac:dyDescent="0.3">
      <c r="A1165">
        <v>99</v>
      </c>
      <c r="B1165">
        <v>6.8</v>
      </c>
      <c r="C1165">
        <v>1.6</v>
      </c>
      <c r="D1165">
        <v>12320979</v>
      </c>
      <c r="E1165" t="s">
        <v>21</v>
      </c>
    </row>
    <row r="1166" spans="1:5" x14ac:dyDescent="0.3">
      <c r="A1166">
        <v>104</v>
      </c>
      <c r="B1166">
        <v>6.5</v>
      </c>
      <c r="C1166">
        <v>1.7</v>
      </c>
      <c r="D1166">
        <v>4806295</v>
      </c>
      <c r="E1166" t="s">
        <v>21</v>
      </c>
    </row>
    <row r="1167" spans="1:5" x14ac:dyDescent="0.3">
      <c r="A1167">
        <v>105</v>
      </c>
      <c r="B1167">
        <v>6.6</v>
      </c>
      <c r="C1167">
        <v>1.8</v>
      </c>
      <c r="D1167">
        <v>26853450</v>
      </c>
      <c r="E1167" t="s">
        <v>21</v>
      </c>
    </row>
    <row r="1168" spans="1:5" x14ac:dyDescent="0.3">
      <c r="A1168">
        <v>101</v>
      </c>
      <c r="B1168">
        <v>5.8</v>
      </c>
      <c r="C1168">
        <v>1.7</v>
      </c>
      <c r="D1168">
        <v>6012734</v>
      </c>
      <c r="E1168" t="s">
        <v>21</v>
      </c>
    </row>
    <row r="1169" spans="1:5" x14ac:dyDescent="0.3">
      <c r="A1169">
        <v>134</v>
      </c>
      <c r="B1169">
        <v>6.9</v>
      </c>
      <c r="C1169">
        <v>2.2000000000000002</v>
      </c>
      <c r="D1169">
        <v>7034272</v>
      </c>
      <c r="E1169" t="s">
        <v>21</v>
      </c>
    </row>
    <row r="1170" spans="1:5" x14ac:dyDescent="0.3">
      <c r="A1170">
        <v>135</v>
      </c>
      <c r="B1170">
        <v>7.1</v>
      </c>
      <c r="C1170">
        <v>2.2000000000000002</v>
      </c>
      <c r="D1170">
        <v>5856732</v>
      </c>
      <c r="E1170" t="s">
        <v>21</v>
      </c>
    </row>
    <row r="1171" spans="1:5" x14ac:dyDescent="0.3">
      <c r="A1171">
        <v>98</v>
      </c>
      <c r="B1171">
        <v>5.8</v>
      </c>
      <c r="C1171">
        <v>1.6</v>
      </c>
      <c r="D1171">
        <v>19588068</v>
      </c>
      <c r="E1171" t="s">
        <v>21</v>
      </c>
    </row>
    <row r="1172" spans="1:5" x14ac:dyDescent="0.3">
      <c r="A1172">
        <v>155</v>
      </c>
      <c r="B1172">
        <v>7.2</v>
      </c>
      <c r="C1172">
        <v>2.6</v>
      </c>
      <c r="D1172">
        <v>8175394</v>
      </c>
      <c r="E1172" t="s">
        <v>21</v>
      </c>
    </row>
    <row r="1173" spans="1:5" x14ac:dyDescent="0.3">
      <c r="A1173">
        <v>106</v>
      </c>
      <c r="B1173">
        <v>6</v>
      </c>
      <c r="C1173">
        <v>1.8</v>
      </c>
      <c r="D1173">
        <v>5500797</v>
      </c>
      <c r="E1173" t="s">
        <v>21</v>
      </c>
    </row>
    <row r="1174" spans="1:5" x14ac:dyDescent="0.3">
      <c r="A1174">
        <v>102</v>
      </c>
      <c r="B1174">
        <v>4.7</v>
      </c>
      <c r="C1174">
        <v>1.7</v>
      </c>
      <c r="D1174">
        <v>1797066</v>
      </c>
      <c r="E1174" t="s">
        <v>21</v>
      </c>
    </row>
    <row r="1175" spans="1:5" x14ac:dyDescent="0.3">
      <c r="A1175">
        <v>95</v>
      </c>
      <c r="B1175">
        <v>5.2</v>
      </c>
      <c r="C1175">
        <v>1.6</v>
      </c>
      <c r="D1175">
        <v>-1912244</v>
      </c>
      <c r="E1175" t="s">
        <v>38</v>
      </c>
    </row>
    <row r="1176" spans="1:5" x14ac:dyDescent="0.3">
      <c r="A1176">
        <v>103</v>
      </c>
      <c r="B1176">
        <v>5.5</v>
      </c>
      <c r="C1176">
        <v>1.7</v>
      </c>
      <c r="D1176">
        <v>-2247069</v>
      </c>
      <c r="E1176" t="s">
        <v>38</v>
      </c>
    </row>
    <row r="1177" spans="1:5" x14ac:dyDescent="0.3">
      <c r="A1177">
        <v>109</v>
      </c>
      <c r="B1177">
        <v>7</v>
      </c>
      <c r="C1177">
        <v>1.8</v>
      </c>
      <c r="D1177">
        <v>-2628615</v>
      </c>
      <c r="E1177" t="s">
        <v>38</v>
      </c>
    </row>
    <row r="1178" spans="1:5" x14ac:dyDescent="0.3">
      <c r="A1178">
        <v>95</v>
      </c>
      <c r="B1178">
        <v>5.8</v>
      </c>
      <c r="C1178">
        <v>1.6</v>
      </c>
      <c r="D1178">
        <v>-2898989</v>
      </c>
      <c r="E1178" t="s">
        <v>38</v>
      </c>
    </row>
    <row r="1179" spans="1:5" x14ac:dyDescent="0.3">
      <c r="A1179">
        <v>111</v>
      </c>
      <c r="B1179">
        <v>6.2</v>
      </c>
      <c r="C1179">
        <v>1.8</v>
      </c>
      <c r="D1179">
        <v>-1823108</v>
      </c>
      <c r="E1179" t="s">
        <v>38</v>
      </c>
    </row>
    <row r="1180" spans="1:5" x14ac:dyDescent="0.3">
      <c r="A1180">
        <v>123</v>
      </c>
      <c r="B1180">
        <v>6.5</v>
      </c>
      <c r="C1180">
        <v>2</v>
      </c>
      <c r="D1180">
        <v>-3716496</v>
      </c>
      <c r="E1180" t="s">
        <v>38</v>
      </c>
    </row>
    <row r="1181" spans="1:5" x14ac:dyDescent="0.3">
      <c r="A1181">
        <v>140</v>
      </c>
      <c r="B1181">
        <v>7.2</v>
      </c>
      <c r="C1181">
        <v>2.2999999999999998</v>
      </c>
      <c r="D1181">
        <v>-2816208</v>
      </c>
      <c r="E1181" t="s">
        <v>38</v>
      </c>
    </row>
    <row r="1182" spans="1:5" x14ac:dyDescent="0.3">
      <c r="A1182">
        <v>94</v>
      </c>
      <c r="B1182">
        <v>5.0999999999999996</v>
      </c>
      <c r="C1182">
        <v>1.6</v>
      </c>
      <c r="D1182">
        <v>-1456527</v>
      </c>
      <c r="E1182" t="s">
        <v>38</v>
      </c>
    </row>
    <row r="1183" spans="1:5" x14ac:dyDescent="0.3">
      <c r="A1183">
        <v>94</v>
      </c>
      <c r="B1183">
        <v>4.7</v>
      </c>
      <c r="C1183">
        <v>1.6</v>
      </c>
      <c r="D1183">
        <v>-23962091</v>
      </c>
      <c r="E1183" t="s">
        <v>38</v>
      </c>
    </row>
    <row r="1184" spans="1:5" x14ac:dyDescent="0.3">
      <c r="A1184">
        <v>92</v>
      </c>
      <c r="B1184">
        <v>5.9</v>
      </c>
      <c r="C1184">
        <v>1.5</v>
      </c>
      <c r="D1184">
        <v>2575718</v>
      </c>
      <c r="E1184" t="s">
        <v>21</v>
      </c>
    </row>
    <row r="1185" spans="1:5" x14ac:dyDescent="0.3">
      <c r="A1185">
        <v>102</v>
      </c>
      <c r="B1185">
        <v>5.8</v>
      </c>
      <c r="C1185">
        <v>1.7</v>
      </c>
      <c r="D1185">
        <v>-6135658</v>
      </c>
      <c r="E1185" t="s">
        <v>38</v>
      </c>
    </row>
    <row r="1186" spans="1:5" x14ac:dyDescent="0.3">
      <c r="A1186">
        <v>123</v>
      </c>
      <c r="B1186">
        <v>7.2</v>
      </c>
      <c r="C1186">
        <v>2</v>
      </c>
      <c r="D1186">
        <v>-6491078</v>
      </c>
      <c r="E1186" t="s">
        <v>38</v>
      </c>
    </row>
    <row r="1187" spans="1:5" x14ac:dyDescent="0.3">
      <c r="A1187">
        <v>104</v>
      </c>
      <c r="B1187">
        <v>6.2</v>
      </c>
      <c r="C1187">
        <v>1.7</v>
      </c>
      <c r="D1187">
        <v>12071069</v>
      </c>
      <c r="E1187" t="s">
        <v>21</v>
      </c>
    </row>
    <row r="1188" spans="1:5" x14ac:dyDescent="0.3">
      <c r="A1188">
        <v>102</v>
      </c>
      <c r="B1188">
        <v>5.7</v>
      </c>
      <c r="C1188">
        <v>1.7</v>
      </c>
      <c r="D1188">
        <v>-7146360</v>
      </c>
      <c r="E1188" t="s">
        <v>38</v>
      </c>
    </row>
    <row r="1189" spans="1:5" x14ac:dyDescent="0.3">
      <c r="A1189">
        <v>136</v>
      </c>
      <c r="B1189">
        <v>6.1</v>
      </c>
      <c r="C1189">
        <v>2.2999999999999998</v>
      </c>
      <c r="D1189">
        <v>2615685</v>
      </c>
      <c r="E1189" t="s">
        <v>21</v>
      </c>
    </row>
    <row r="1190" spans="1:5" x14ac:dyDescent="0.3">
      <c r="A1190">
        <v>93</v>
      </c>
      <c r="B1190">
        <v>6</v>
      </c>
      <c r="C1190">
        <v>1.6</v>
      </c>
      <c r="D1190">
        <v>7055248</v>
      </c>
      <c r="E1190" t="s">
        <v>21</v>
      </c>
    </row>
    <row r="1191" spans="1:5" x14ac:dyDescent="0.3">
      <c r="A1191">
        <v>129</v>
      </c>
      <c r="B1191">
        <v>6.9</v>
      </c>
      <c r="C1191">
        <v>2.2000000000000002</v>
      </c>
      <c r="D1191">
        <v>-8163255</v>
      </c>
      <c r="E1191" t="s">
        <v>38</v>
      </c>
    </row>
    <row r="1192" spans="1:5" x14ac:dyDescent="0.3">
      <c r="A1192">
        <v>107</v>
      </c>
      <c r="B1192">
        <v>6.5</v>
      </c>
      <c r="C1192">
        <v>1.8</v>
      </c>
      <c r="D1192">
        <v>-9006456</v>
      </c>
      <c r="E1192" t="s">
        <v>38</v>
      </c>
    </row>
    <row r="1193" spans="1:5" x14ac:dyDescent="0.3">
      <c r="A1193">
        <v>117</v>
      </c>
      <c r="B1193">
        <v>5</v>
      </c>
      <c r="C1193">
        <v>2</v>
      </c>
      <c r="D1193">
        <v>-9018150</v>
      </c>
      <c r="E1193" t="s">
        <v>38</v>
      </c>
    </row>
    <row r="1194" spans="1:5" x14ac:dyDescent="0.3">
      <c r="A1194">
        <v>116</v>
      </c>
      <c r="B1194">
        <v>5.7</v>
      </c>
      <c r="C1194">
        <v>1.9</v>
      </c>
      <c r="D1194">
        <v>-9800895</v>
      </c>
      <c r="E1194" t="s">
        <v>38</v>
      </c>
    </row>
    <row r="1195" spans="1:5" x14ac:dyDescent="0.3">
      <c r="A1195">
        <v>135</v>
      </c>
      <c r="B1195">
        <v>7</v>
      </c>
      <c r="C1195">
        <v>2.2000000000000002</v>
      </c>
      <c r="D1195">
        <v>-10922453</v>
      </c>
      <c r="E1195" t="s">
        <v>38</v>
      </c>
    </row>
    <row r="1196" spans="1:5" x14ac:dyDescent="0.3">
      <c r="A1196">
        <v>107</v>
      </c>
      <c r="B1196">
        <v>5.0999999999999996</v>
      </c>
      <c r="C1196">
        <v>1.8</v>
      </c>
      <c r="D1196">
        <v>-10625822</v>
      </c>
      <c r="E1196" t="s">
        <v>38</v>
      </c>
    </row>
    <row r="1197" spans="1:5" x14ac:dyDescent="0.3">
      <c r="A1197">
        <v>90</v>
      </c>
      <c r="B1197">
        <v>5.3</v>
      </c>
      <c r="C1197">
        <v>1.5</v>
      </c>
      <c r="D1197">
        <v>-11464232</v>
      </c>
      <c r="E1197" t="s">
        <v>38</v>
      </c>
    </row>
    <row r="1198" spans="1:5" x14ac:dyDescent="0.3">
      <c r="A1198">
        <v>99</v>
      </c>
      <c r="B1198">
        <v>4.4000000000000004</v>
      </c>
      <c r="C1198">
        <v>1.6</v>
      </c>
      <c r="D1198">
        <v>-12336018</v>
      </c>
      <c r="E1198" t="s">
        <v>38</v>
      </c>
    </row>
    <row r="1199" spans="1:5" x14ac:dyDescent="0.3">
      <c r="A1199">
        <v>104</v>
      </c>
      <c r="B1199">
        <v>4.7</v>
      </c>
      <c r="C1199">
        <v>1.7</v>
      </c>
      <c r="D1199">
        <v>-12946185</v>
      </c>
      <c r="E1199" t="s">
        <v>38</v>
      </c>
    </row>
    <row r="1200" spans="1:5" x14ac:dyDescent="0.3">
      <c r="A1200">
        <v>115</v>
      </c>
      <c r="B1200">
        <v>6.7</v>
      </c>
      <c r="C1200">
        <v>1.9</v>
      </c>
      <c r="D1200">
        <v>-8185043</v>
      </c>
      <c r="E1200" t="s">
        <v>38</v>
      </c>
    </row>
    <row r="1201" spans="1:5" x14ac:dyDescent="0.3">
      <c r="A1201">
        <v>119</v>
      </c>
      <c r="B1201">
        <v>6.7</v>
      </c>
      <c r="C1201">
        <v>2</v>
      </c>
      <c r="D1201">
        <v>-14821835</v>
      </c>
      <c r="E1201" t="s">
        <v>38</v>
      </c>
    </row>
    <row r="1202" spans="1:5" x14ac:dyDescent="0.3">
      <c r="A1202">
        <v>99</v>
      </c>
      <c r="B1202">
        <v>5.7</v>
      </c>
      <c r="C1202">
        <v>1.6</v>
      </c>
      <c r="D1202">
        <v>-14882502</v>
      </c>
      <c r="E1202" t="s">
        <v>38</v>
      </c>
    </row>
    <row r="1203" spans="1:5" x14ac:dyDescent="0.3">
      <c r="A1203">
        <v>112</v>
      </c>
      <c r="B1203">
        <v>7.4</v>
      </c>
      <c r="C1203">
        <v>1.9</v>
      </c>
      <c r="D1203">
        <v>-467355</v>
      </c>
      <c r="E1203" t="s">
        <v>38</v>
      </c>
    </row>
    <row r="1204" spans="1:5" x14ac:dyDescent="0.3">
      <c r="A1204">
        <v>128</v>
      </c>
      <c r="B1204">
        <v>6.1</v>
      </c>
      <c r="C1204">
        <v>2.1</v>
      </c>
      <c r="D1204">
        <v>-15667676</v>
      </c>
      <c r="E1204" t="s">
        <v>38</v>
      </c>
    </row>
    <row r="1205" spans="1:5" x14ac:dyDescent="0.3">
      <c r="A1205">
        <v>112</v>
      </c>
      <c r="B1205">
        <v>6.4</v>
      </c>
      <c r="C1205">
        <v>1.9</v>
      </c>
      <c r="D1205">
        <v>-3334146</v>
      </c>
      <c r="E1205" t="s">
        <v>38</v>
      </c>
    </row>
    <row r="1206" spans="1:5" x14ac:dyDescent="0.3">
      <c r="A1206">
        <v>86</v>
      </c>
      <c r="B1206">
        <v>6.2</v>
      </c>
      <c r="C1206">
        <v>1.4</v>
      </c>
      <c r="D1206">
        <v>-17282242</v>
      </c>
      <c r="E1206" t="s">
        <v>38</v>
      </c>
    </row>
    <row r="1207" spans="1:5" x14ac:dyDescent="0.3">
      <c r="A1207">
        <v>108</v>
      </c>
      <c r="B1207">
        <v>6.2</v>
      </c>
      <c r="C1207">
        <v>1.8</v>
      </c>
      <c r="D1207">
        <v>-37566085</v>
      </c>
      <c r="E1207" t="s">
        <v>38</v>
      </c>
    </row>
    <row r="1208" spans="1:5" x14ac:dyDescent="0.3">
      <c r="A1208">
        <v>128</v>
      </c>
      <c r="B1208">
        <v>5.9</v>
      </c>
      <c r="C1208">
        <v>2.1</v>
      </c>
      <c r="D1208">
        <v>-37673753</v>
      </c>
      <c r="E1208" t="s">
        <v>38</v>
      </c>
    </row>
    <row r="1209" spans="1:5" x14ac:dyDescent="0.3">
      <c r="A1209">
        <v>84</v>
      </c>
      <c r="B1209">
        <v>4</v>
      </c>
      <c r="C1209">
        <v>1.4</v>
      </c>
      <c r="D1209">
        <v>-18823678</v>
      </c>
      <c r="E1209" t="s">
        <v>38</v>
      </c>
    </row>
    <row r="1210" spans="1:5" x14ac:dyDescent="0.3">
      <c r="A1210">
        <v>111</v>
      </c>
      <c r="B1210">
        <v>6.2</v>
      </c>
      <c r="C1210">
        <v>1.8</v>
      </c>
      <c r="D1210">
        <v>-19700000</v>
      </c>
      <c r="E1210" t="s">
        <v>38</v>
      </c>
    </row>
    <row r="1211" spans="1:5" x14ac:dyDescent="0.3">
      <c r="A1211">
        <v>131</v>
      </c>
      <c r="B1211">
        <v>4.5999999999999996</v>
      </c>
      <c r="C1211">
        <v>2.2000000000000002</v>
      </c>
      <c r="D1211">
        <v>-24697039</v>
      </c>
      <c r="E1211" t="s">
        <v>38</v>
      </c>
    </row>
    <row r="1212" spans="1:5" x14ac:dyDescent="0.3">
      <c r="A1212">
        <v>123</v>
      </c>
      <c r="B1212">
        <v>6.4</v>
      </c>
      <c r="C1212">
        <v>2</v>
      </c>
      <c r="D1212">
        <v>-24037529</v>
      </c>
      <c r="E1212" t="s">
        <v>38</v>
      </c>
    </row>
    <row r="1213" spans="1:5" x14ac:dyDescent="0.3">
      <c r="A1213">
        <v>101</v>
      </c>
      <c r="B1213">
        <v>5.9</v>
      </c>
      <c r="C1213">
        <v>1.7</v>
      </c>
      <c r="D1213">
        <v>-25057578</v>
      </c>
      <c r="E1213" t="s">
        <v>38</v>
      </c>
    </row>
    <row r="1214" spans="1:5" x14ac:dyDescent="0.3">
      <c r="A1214">
        <v>102</v>
      </c>
      <c r="B1214">
        <v>5.0999999999999996</v>
      </c>
      <c r="C1214">
        <v>1.7</v>
      </c>
      <c r="D1214">
        <v>-25032818</v>
      </c>
      <c r="E1214" t="s">
        <v>38</v>
      </c>
    </row>
    <row r="1215" spans="1:5" x14ac:dyDescent="0.3">
      <c r="A1215">
        <v>114</v>
      </c>
      <c r="B1215">
        <v>7.6</v>
      </c>
      <c r="C1215">
        <v>1.9</v>
      </c>
      <c r="D1215">
        <v>-26003245</v>
      </c>
      <c r="E1215" t="s">
        <v>38</v>
      </c>
    </row>
    <row r="1216" spans="1:5" x14ac:dyDescent="0.3">
      <c r="A1216">
        <v>107</v>
      </c>
      <c r="B1216">
        <v>4.2</v>
      </c>
      <c r="C1216">
        <v>1.8</v>
      </c>
      <c r="D1216">
        <v>-36624819</v>
      </c>
      <c r="E1216" t="s">
        <v>38</v>
      </c>
    </row>
    <row r="1217" spans="1:5" x14ac:dyDescent="0.3">
      <c r="A1217">
        <v>87</v>
      </c>
      <c r="B1217">
        <v>7.8</v>
      </c>
      <c r="C1217">
        <v>1.4</v>
      </c>
      <c r="D1217">
        <v>-19000897</v>
      </c>
      <c r="E1217" t="s">
        <v>38</v>
      </c>
    </row>
    <row r="1218" spans="1:5" x14ac:dyDescent="0.3">
      <c r="A1218">
        <v>103</v>
      </c>
      <c r="B1218">
        <v>5.8</v>
      </c>
      <c r="C1218">
        <v>1.7</v>
      </c>
      <c r="D1218">
        <v>-25551411</v>
      </c>
      <c r="E1218" t="s">
        <v>38</v>
      </c>
    </row>
    <row r="1219" spans="1:5" x14ac:dyDescent="0.3">
      <c r="A1219">
        <v>99</v>
      </c>
      <c r="B1219">
        <v>5.9</v>
      </c>
      <c r="C1219">
        <v>1.6</v>
      </c>
      <c r="D1219">
        <v>-25641967</v>
      </c>
      <c r="E1219" t="s">
        <v>38</v>
      </c>
    </row>
    <row r="1220" spans="1:5" x14ac:dyDescent="0.3">
      <c r="A1220">
        <v>122</v>
      </c>
      <c r="B1220">
        <v>8.4</v>
      </c>
      <c r="C1220">
        <v>2</v>
      </c>
      <c r="D1220">
        <v>-43798339</v>
      </c>
      <c r="E1220" t="s">
        <v>38</v>
      </c>
    </row>
    <row r="1221" spans="1:5" x14ac:dyDescent="0.3">
      <c r="A1221">
        <v>91</v>
      </c>
      <c r="B1221">
        <v>4.8</v>
      </c>
      <c r="C1221">
        <v>1.5</v>
      </c>
      <c r="D1221">
        <v>-15981636</v>
      </c>
      <c r="E1221" t="s">
        <v>38</v>
      </c>
    </row>
    <row r="1222" spans="1:5" x14ac:dyDescent="0.3">
      <c r="A1222">
        <v>103</v>
      </c>
      <c r="B1222">
        <v>6.2</v>
      </c>
      <c r="C1222">
        <v>1.7</v>
      </c>
      <c r="D1222">
        <v>-46604061</v>
      </c>
      <c r="E1222" t="s">
        <v>38</v>
      </c>
    </row>
    <row r="1223" spans="1:5" x14ac:dyDescent="0.3">
      <c r="A1223">
        <v>107</v>
      </c>
      <c r="B1223">
        <v>6.5</v>
      </c>
      <c r="C1223">
        <v>1.8</v>
      </c>
      <c r="D1223">
        <v>-19886035</v>
      </c>
      <c r="E1223" t="s">
        <v>38</v>
      </c>
    </row>
    <row r="1224" spans="1:5" x14ac:dyDescent="0.3">
      <c r="A1224">
        <v>106</v>
      </c>
      <c r="B1224">
        <v>6.3</v>
      </c>
      <c r="C1224">
        <v>1.8</v>
      </c>
      <c r="D1224">
        <v>-26623494</v>
      </c>
      <c r="E1224" t="s">
        <v>38</v>
      </c>
    </row>
    <row r="1225" spans="1:5" x14ac:dyDescent="0.3">
      <c r="A1225">
        <v>101</v>
      </c>
      <c r="B1225">
        <v>3.3</v>
      </c>
      <c r="C1225">
        <v>1.7</v>
      </c>
      <c r="D1225">
        <v>-28791977</v>
      </c>
      <c r="E1225" t="s">
        <v>38</v>
      </c>
    </row>
    <row r="1226" spans="1:5" x14ac:dyDescent="0.3">
      <c r="A1226">
        <v>109</v>
      </c>
      <c r="B1226">
        <v>5.9</v>
      </c>
      <c r="C1226">
        <v>1.8</v>
      </c>
      <c r="D1226">
        <v>-26161870</v>
      </c>
      <c r="E1226" t="s">
        <v>38</v>
      </c>
    </row>
    <row r="1227" spans="1:5" x14ac:dyDescent="0.3">
      <c r="A1227">
        <v>89</v>
      </c>
      <c r="B1227">
        <v>5.8</v>
      </c>
      <c r="C1227">
        <v>1.5</v>
      </c>
      <c r="D1227">
        <v>-30348000</v>
      </c>
      <c r="E1227" t="s">
        <v>38</v>
      </c>
    </row>
    <row r="1228" spans="1:5" x14ac:dyDescent="0.3">
      <c r="A1228">
        <v>119</v>
      </c>
      <c r="B1228">
        <v>4.7</v>
      </c>
      <c r="C1228">
        <v>2</v>
      </c>
      <c r="D1228">
        <v>-29000000</v>
      </c>
      <c r="E1228" t="s">
        <v>38</v>
      </c>
    </row>
    <row r="1229" spans="1:5" x14ac:dyDescent="0.3">
      <c r="A1229">
        <v>83</v>
      </c>
      <c r="B1229">
        <v>4.0999999999999996</v>
      </c>
      <c r="C1229">
        <v>1.4</v>
      </c>
      <c r="D1229">
        <v>-13568780</v>
      </c>
      <c r="E1229" t="s">
        <v>38</v>
      </c>
    </row>
    <row r="1230" spans="1:5" x14ac:dyDescent="0.3">
      <c r="A1230">
        <v>108</v>
      </c>
      <c r="B1230">
        <v>6.8</v>
      </c>
      <c r="C1230">
        <v>1.8</v>
      </c>
      <c r="D1230">
        <v>-22673938</v>
      </c>
      <c r="E1230" t="s">
        <v>38</v>
      </c>
    </row>
    <row r="1231" spans="1:5" x14ac:dyDescent="0.3">
      <c r="A1231">
        <v>102</v>
      </c>
      <c r="B1231">
        <v>6.2</v>
      </c>
      <c r="C1231">
        <v>1.7</v>
      </c>
      <c r="D1231">
        <v>-33885763</v>
      </c>
      <c r="E1231" t="s">
        <v>38</v>
      </c>
    </row>
    <row r="1232" spans="1:5" x14ac:dyDescent="0.3">
      <c r="A1232">
        <v>93</v>
      </c>
      <c r="B1232">
        <v>4.5</v>
      </c>
      <c r="C1232">
        <v>1.6</v>
      </c>
      <c r="D1232">
        <v>-35164032</v>
      </c>
      <c r="E1232" t="s">
        <v>38</v>
      </c>
    </row>
    <row r="1233" spans="1:5" x14ac:dyDescent="0.3">
      <c r="A1233">
        <v>84</v>
      </c>
      <c r="B1233">
        <v>5.8</v>
      </c>
      <c r="C1233">
        <v>1.4</v>
      </c>
      <c r="D1233">
        <v>-35222993</v>
      </c>
      <c r="E1233" t="s">
        <v>38</v>
      </c>
    </row>
    <row r="1234" spans="1:5" x14ac:dyDescent="0.3">
      <c r="A1234">
        <v>107</v>
      </c>
      <c r="B1234">
        <v>7.3</v>
      </c>
      <c r="C1234">
        <v>1.8</v>
      </c>
      <c r="D1234">
        <v>-22324928</v>
      </c>
      <c r="E1234" t="s">
        <v>38</v>
      </c>
    </row>
    <row r="1235" spans="1:5" x14ac:dyDescent="0.3">
      <c r="A1235">
        <v>91</v>
      </c>
      <c r="B1235">
        <v>5.9</v>
      </c>
      <c r="C1235">
        <v>1.5</v>
      </c>
      <c r="D1235">
        <v>-21561851</v>
      </c>
      <c r="E1235" t="s">
        <v>38</v>
      </c>
    </row>
    <row r="1236" spans="1:5" x14ac:dyDescent="0.3">
      <c r="A1236">
        <v>94</v>
      </c>
      <c r="B1236">
        <v>4.4000000000000004</v>
      </c>
      <c r="C1236">
        <v>1.6</v>
      </c>
      <c r="D1236">
        <v>-39488080</v>
      </c>
      <c r="E1236" t="s">
        <v>38</v>
      </c>
    </row>
    <row r="1237" spans="1:5" x14ac:dyDescent="0.3">
      <c r="A1237">
        <v>115</v>
      </c>
      <c r="B1237">
        <v>5.8</v>
      </c>
      <c r="C1237">
        <v>1.9</v>
      </c>
      <c r="D1237">
        <v>-29359355</v>
      </c>
      <c r="E1237" t="s">
        <v>38</v>
      </c>
    </row>
    <row r="1238" spans="1:5" x14ac:dyDescent="0.3">
      <c r="A1238">
        <v>93</v>
      </c>
      <c r="B1238">
        <v>5.0999999999999996</v>
      </c>
      <c r="C1238">
        <v>1.6</v>
      </c>
      <c r="D1238">
        <v>-39347474</v>
      </c>
      <c r="E1238" t="s">
        <v>38</v>
      </c>
    </row>
    <row r="1239" spans="1:5" x14ac:dyDescent="0.3">
      <c r="A1239">
        <v>105</v>
      </c>
      <c r="B1239">
        <v>6.9</v>
      </c>
      <c r="C1239">
        <v>1.8</v>
      </c>
      <c r="D1239">
        <v>60050171</v>
      </c>
      <c r="E1239" t="s">
        <v>21</v>
      </c>
    </row>
    <row r="1240" spans="1:5" x14ac:dyDescent="0.3">
      <c r="A1240">
        <v>107</v>
      </c>
      <c r="B1240">
        <v>6.2</v>
      </c>
      <c r="C1240">
        <v>1.8</v>
      </c>
      <c r="D1240">
        <v>-12436000</v>
      </c>
      <c r="E1240" t="s">
        <v>38</v>
      </c>
    </row>
    <row r="1241" spans="1:5" x14ac:dyDescent="0.3">
      <c r="A1241">
        <v>101</v>
      </c>
      <c r="B1241">
        <v>6.9</v>
      </c>
      <c r="C1241">
        <v>1.7</v>
      </c>
      <c r="D1241">
        <v>-24123329</v>
      </c>
      <c r="E1241" t="s">
        <v>38</v>
      </c>
    </row>
    <row r="1242" spans="1:5" x14ac:dyDescent="0.3">
      <c r="A1242">
        <v>111</v>
      </c>
      <c r="B1242">
        <v>7.3</v>
      </c>
      <c r="C1242">
        <v>1.8</v>
      </c>
      <c r="D1242">
        <v>-27130631</v>
      </c>
      <c r="E1242" t="s">
        <v>38</v>
      </c>
    </row>
    <row r="1243" spans="1:5" x14ac:dyDescent="0.3">
      <c r="A1243">
        <v>113</v>
      </c>
      <c r="B1243">
        <v>7.1</v>
      </c>
      <c r="C1243">
        <v>1.9</v>
      </c>
      <c r="D1243">
        <v>-39871022</v>
      </c>
      <c r="E1243" t="s">
        <v>38</v>
      </c>
    </row>
    <row r="1244" spans="1:5" x14ac:dyDescent="0.3">
      <c r="A1244">
        <v>112</v>
      </c>
      <c r="B1244">
        <v>6</v>
      </c>
      <c r="C1244">
        <v>1.9</v>
      </c>
      <c r="D1244">
        <v>-24922769</v>
      </c>
      <c r="E1244" t="s">
        <v>38</v>
      </c>
    </row>
    <row r="1245" spans="1:5" x14ac:dyDescent="0.3">
      <c r="A1245">
        <v>126</v>
      </c>
      <c r="B1245">
        <v>7</v>
      </c>
      <c r="C1245">
        <v>2.1</v>
      </c>
      <c r="D1245">
        <v>-34636971</v>
      </c>
      <c r="E1245" t="s">
        <v>38</v>
      </c>
    </row>
    <row r="1246" spans="1:5" x14ac:dyDescent="0.3">
      <c r="A1246">
        <v>98</v>
      </c>
      <c r="B1246">
        <v>7.6</v>
      </c>
      <c r="C1246">
        <v>1.6</v>
      </c>
      <c r="D1246">
        <v>27693162</v>
      </c>
      <c r="E1246" t="s">
        <v>21</v>
      </c>
    </row>
    <row r="1247" spans="1:5" x14ac:dyDescent="0.3">
      <c r="A1247">
        <v>107</v>
      </c>
      <c r="B1247">
        <v>7.1</v>
      </c>
      <c r="C1247">
        <v>1.8</v>
      </c>
      <c r="D1247">
        <v>24411478</v>
      </c>
      <c r="E1247" t="s">
        <v>21</v>
      </c>
    </row>
    <row r="1248" spans="1:5" x14ac:dyDescent="0.3">
      <c r="A1248">
        <v>87</v>
      </c>
      <c r="B1248">
        <v>7</v>
      </c>
      <c r="C1248">
        <v>1.4</v>
      </c>
      <c r="D1248">
        <v>-3712212</v>
      </c>
      <c r="E1248" t="s">
        <v>38</v>
      </c>
    </row>
    <row r="1249" spans="1:5" x14ac:dyDescent="0.3">
      <c r="A1249">
        <v>119</v>
      </c>
      <c r="B1249">
        <v>8</v>
      </c>
      <c r="C1249">
        <v>2</v>
      </c>
      <c r="D1249">
        <v>-14664065</v>
      </c>
      <c r="E1249" t="s">
        <v>38</v>
      </c>
    </row>
    <row r="1250" spans="1:5" x14ac:dyDescent="0.3">
      <c r="A1250">
        <v>110</v>
      </c>
      <c r="B1250">
        <v>5.3</v>
      </c>
      <c r="C1250">
        <v>1.8</v>
      </c>
      <c r="D1250">
        <v>-33118496</v>
      </c>
      <c r="E1250" t="s">
        <v>38</v>
      </c>
    </row>
    <row r="1251" spans="1:5" x14ac:dyDescent="0.3">
      <c r="A1251">
        <v>125</v>
      </c>
      <c r="B1251">
        <v>4.9000000000000004</v>
      </c>
      <c r="C1251">
        <v>2.1</v>
      </c>
      <c r="D1251">
        <v>21000000</v>
      </c>
      <c r="E1251" t="s">
        <v>21</v>
      </c>
    </row>
    <row r="1252" spans="1:5" x14ac:dyDescent="0.3">
      <c r="A1252">
        <v>113</v>
      </c>
      <c r="B1252">
        <v>6.4</v>
      </c>
      <c r="C1252">
        <v>1.9</v>
      </c>
      <c r="D1252">
        <v>-10197239</v>
      </c>
      <c r="E1252" t="s">
        <v>38</v>
      </c>
    </row>
    <row r="1253" spans="1:5" x14ac:dyDescent="0.3">
      <c r="A1253">
        <v>150</v>
      </c>
      <c r="B1253">
        <v>7.4</v>
      </c>
      <c r="C1253">
        <v>2.5</v>
      </c>
      <c r="D1253">
        <v>-553005191</v>
      </c>
      <c r="E1253" t="s">
        <v>38</v>
      </c>
    </row>
    <row r="1254" spans="1:5" x14ac:dyDescent="0.3">
      <c r="A1254">
        <v>108</v>
      </c>
      <c r="B1254">
        <v>6.1</v>
      </c>
      <c r="C1254">
        <v>1.8</v>
      </c>
      <c r="D1254">
        <v>89214072</v>
      </c>
      <c r="E1254" t="s">
        <v>21</v>
      </c>
    </row>
    <row r="1255" spans="1:5" x14ac:dyDescent="0.3">
      <c r="A1255">
        <v>96</v>
      </c>
      <c r="B1255">
        <v>6.5</v>
      </c>
      <c r="C1255">
        <v>1.6</v>
      </c>
      <c r="D1255">
        <v>50915214</v>
      </c>
      <c r="E1255" t="s">
        <v>21</v>
      </c>
    </row>
    <row r="1256" spans="1:5" x14ac:dyDescent="0.3">
      <c r="A1256">
        <v>93</v>
      </c>
      <c r="B1256">
        <v>5.7</v>
      </c>
      <c r="C1256">
        <v>1.6</v>
      </c>
      <c r="D1256">
        <v>-8600000</v>
      </c>
      <c r="E1256" t="s">
        <v>38</v>
      </c>
    </row>
    <row r="1257" spans="1:5" x14ac:dyDescent="0.3">
      <c r="A1257">
        <v>100</v>
      </c>
      <c r="B1257">
        <v>5.0999999999999996</v>
      </c>
      <c r="C1257">
        <v>1.7</v>
      </c>
      <c r="D1257">
        <v>47570368</v>
      </c>
      <c r="E1257" t="s">
        <v>21</v>
      </c>
    </row>
    <row r="1258" spans="1:5" x14ac:dyDescent="0.3">
      <c r="A1258">
        <v>118</v>
      </c>
      <c r="B1258">
        <v>6.6</v>
      </c>
      <c r="C1258">
        <v>2</v>
      </c>
      <c r="D1258">
        <v>40668868</v>
      </c>
      <c r="E1258" t="s">
        <v>21</v>
      </c>
    </row>
    <row r="1259" spans="1:5" x14ac:dyDescent="0.3">
      <c r="A1259">
        <v>122</v>
      </c>
      <c r="B1259">
        <v>6.5</v>
      </c>
      <c r="C1259">
        <v>2</v>
      </c>
      <c r="D1259">
        <v>-32005864</v>
      </c>
      <c r="E1259" t="s">
        <v>38</v>
      </c>
    </row>
    <row r="1260" spans="1:5" x14ac:dyDescent="0.3">
      <c r="A1260">
        <v>120</v>
      </c>
      <c r="B1260">
        <v>6.9</v>
      </c>
      <c r="C1260">
        <v>2</v>
      </c>
      <c r="D1260">
        <v>20700247</v>
      </c>
      <c r="E1260" t="s">
        <v>21</v>
      </c>
    </row>
    <row r="1261" spans="1:5" x14ac:dyDescent="0.3">
      <c r="A1261">
        <v>146</v>
      </c>
      <c r="B1261">
        <v>7.6</v>
      </c>
      <c r="C1261">
        <v>2.4</v>
      </c>
      <c r="D1261">
        <v>12668906</v>
      </c>
      <c r="E1261" t="s">
        <v>21</v>
      </c>
    </row>
    <row r="1262" spans="1:5" x14ac:dyDescent="0.3">
      <c r="A1262">
        <v>115</v>
      </c>
      <c r="B1262">
        <v>5.6</v>
      </c>
      <c r="C1262">
        <v>1.9</v>
      </c>
      <c r="D1262">
        <v>1177215</v>
      </c>
      <c r="E1262" t="s">
        <v>21</v>
      </c>
    </row>
    <row r="1263" spans="1:5" x14ac:dyDescent="0.3">
      <c r="A1263">
        <v>123</v>
      </c>
      <c r="B1263">
        <v>6.2</v>
      </c>
      <c r="C1263">
        <v>2</v>
      </c>
      <c r="D1263">
        <v>5334024</v>
      </c>
      <c r="E1263" t="s">
        <v>21</v>
      </c>
    </row>
    <row r="1264" spans="1:5" x14ac:dyDescent="0.3">
      <c r="A1264">
        <v>94</v>
      </c>
      <c r="B1264">
        <v>4.4000000000000004</v>
      </c>
      <c r="C1264">
        <v>1.6</v>
      </c>
      <c r="D1264">
        <v>41038190</v>
      </c>
      <c r="E1264" t="s">
        <v>21</v>
      </c>
    </row>
    <row r="1265" spans="1:5" x14ac:dyDescent="0.3">
      <c r="A1265">
        <v>102</v>
      </c>
      <c r="B1265">
        <v>5.6</v>
      </c>
      <c r="C1265">
        <v>1.7</v>
      </c>
      <c r="D1265">
        <v>-13955468</v>
      </c>
      <c r="E1265" t="s">
        <v>38</v>
      </c>
    </row>
    <row r="1266" spans="1:5" x14ac:dyDescent="0.3">
      <c r="A1266">
        <v>98</v>
      </c>
      <c r="B1266">
        <v>5.5</v>
      </c>
      <c r="C1266">
        <v>1.6</v>
      </c>
      <c r="D1266">
        <v>-15229136</v>
      </c>
      <c r="E1266" t="s">
        <v>38</v>
      </c>
    </row>
    <row r="1267" spans="1:5" x14ac:dyDescent="0.3">
      <c r="A1267">
        <v>133</v>
      </c>
      <c r="B1267">
        <v>6.7</v>
      </c>
      <c r="C1267">
        <v>2.2000000000000002</v>
      </c>
      <c r="D1267">
        <v>-19346254</v>
      </c>
      <c r="E1267" t="s">
        <v>38</v>
      </c>
    </row>
    <row r="1268" spans="1:5" x14ac:dyDescent="0.3">
      <c r="A1268">
        <v>118</v>
      </c>
      <c r="B1268">
        <v>6.1</v>
      </c>
      <c r="C1268">
        <v>2</v>
      </c>
      <c r="D1268">
        <v>-20694789</v>
      </c>
      <c r="E1268" t="s">
        <v>38</v>
      </c>
    </row>
    <row r="1269" spans="1:5" x14ac:dyDescent="0.3">
      <c r="A1269">
        <v>105</v>
      </c>
      <c r="B1269">
        <v>6.2</v>
      </c>
      <c r="C1269">
        <v>1.8</v>
      </c>
      <c r="D1269">
        <v>-40008098</v>
      </c>
      <c r="E1269" t="s">
        <v>38</v>
      </c>
    </row>
    <row r="1270" spans="1:5" x14ac:dyDescent="0.3">
      <c r="A1270">
        <v>109</v>
      </c>
      <c r="B1270">
        <v>7.3</v>
      </c>
      <c r="C1270">
        <v>1.8</v>
      </c>
      <c r="D1270">
        <v>37536959</v>
      </c>
      <c r="E1270" t="s">
        <v>21</v>
      </c>
    </row>
    <row r="1271" spans="1:5" x14ac:dyDescent="0.3">
      <c r="A1271">
        <v>129</v>
      </c>
      <c r="B1271">
        <v>6.6</v>
      </c>
      <c r="C1271">
        <v>2.2000000000000002</v>
      </c>
      <c r="D1271">
        <v>-27700000</v>
      </c>
      <c r="E1271" t="s">
        <v>38</v>
      </c>
    </row>
    <row r="1272" spans="1:5" x14ac:dyDescent="0.3">
      <c r="A1272">
        <v>109</v>
      </c>
      <c r="B1272">
        <v>8.1999999999999993</v>
      </c>
      <c r="C1272">
        <v>1.8</v>
      </c>
      <c r="D1272">
        <v>-1217162</v>
      </c>
      <c r="E1272" t="s">
        <v>38</v>
      </c>
    </row>
    <row r="1273" spans="1:5" x14ac:dyDescent="0.3">
      <c r="A1273">
        <v>127</v>
      </c>
      <c r="B1273">
        <v>6.4</v>
      </c>
      <c r="C1273">
        <v>2.1</v>
      </c>
      <c r="D1273">
        <v>3997790</v>
      </c>
      <c r="E1273" t="s">
        <v>21</v>
      </c>
    </row>
    <row r="1274" spans="1:5" x14ac:dyDescent="0.3">
      <c r="A1274">
        <v>118</v>
      </c>
      <c r="B1274">
        <v>6.4</v>
      </c>
      <c r="C1274">
        <v>2</v>
      </c>
      <c r="D1274">
        <v>-30517805</v>
      </c>
      <c r="E1274" t="s">
        <v>38</v>
      </c>
    </row>
    <row r="1275" spans="1:5" x14ac:dyDescent="0.3">
      <c r="A1275">
        <v>110</v>
      </c>
      <c r="B1275">
        <v>5.2</v>
      </c>
      <c r="C1275">
        <v>1.8</v>
      </c>
      <c r="D1275">
        <v>-37376626</v>
      </c>
      <c r="E1275" t="s">
        <v>38</v>
      </c>
    </row>
    <row r="1276" spans="1:5" x14ac:dyDescent="0.3">
      <c r="A1276">
        <v>90</v>
      </c>
      <c r="B1276">
        <v>6.5</v>
      </c>
      <c r="C1276">
        <v>1.5</v>
      </c>
      <c r="D1276">
        <v>-47128307</v>
      </c>
      <c r="E1276" t="s">
        <v>38</v>
      </c>
    </row>
    <row r="1277" spans="1:5" x14ac:dyDescent="0.3">
      <c r="A1277">
        <v>144</v>
      </c>
      <c r="B1277">
        <v>7.1</v>
      </c>
      <c r="C1277">
        <v>2.4</v>
      </c>
      <c r="D1277">
        <v>-15622726</v>
      </c>
      <c r="E1277" t="s">
        <v>38</v>
      </c>
    </row>
    <row r="1278" spans="1:5" x14ac:dyDescent="0.3">
      <c r="A1278">
        <v>130</v>
      </c>
      <c r="B1278">
        <v>7.3</v>
      </c>
      <c r="C1278">
        <v>2.2000000000000002</v>
      </c>
      <c r="D1278">
        <v>-30410125</v>
      </c>
      <c r="E1278" t="s">
        <v>38</v>
      </c>
    </row>
    <row r="1279" spans="1:5" x14ac:dyDescent="0.3">
      <c r="A1279">
        <v>112</v>
      </c>
      <c r="B1279">
        <v>5.2</v>
      </c>
      <c r="C1279">
        <v>1.9</v>
      </c>
      <c r="D1279">
        <v>-3087018</v>
      </c>
      <c r="E1279" t="s">
        <v>38</v>
      </c>
    </row>
    <row r="1280" spans="1:5" x14ac:dyDescent="0.3">
      <c r="A1280">
        <v>133</v>
      </c>
      <c r="B1280">
        <v>7.7</v>
      </c>
      <c r="C1280">
        <v>2.2000000000000002</v>
      </c>
      <c r="D1280">
        <v>74712885</v>
      </c>
      <c r="E1280" t="s">
        <v>21</v>
      </c>
    </row>
    <row r="1281" spans="1:5" x14ac:dyDescent="0.3">
      <c r="A1281">
        <v>150</v>
      </c>
      <c r="B1281">
        <v>7.6</v>
      </c>
      <c r="C1281">
        <v>2.5</v>
      </c>
      <c r="D1281">
        <v>55173235</v>
      </c>
      <c r="E1281" t="s">
        <v>21</v>
      </c>
    </row>
    <row r="1282" spans="1:5" x14ac:dyDescent="0.3">
      <c r="A1282">
        <v>110</v>
      </c>
      <c r="B1282">
        <v>5.7</v>
      </c>
      <c r="C1282">
        <v>1.8</v>
      </c>
      <c r="D1282">
        <v>1102171</v>
      </c>
      <c r="E1282" t="s">
        <v>21</v>
      </c>
    </row>
    <row r="1283" spans="1:5" x14ac:dyDescent="0.3">
      <c r="A1283">
        <v>96</v>
      </c>
      <c r="B1283">
        <v>7</v>
      </c>
      <c r="C1283">
        <v>1.6</v>
      </c>
      <c r="D1283">
        <v>23338891</v>
      </c>
      <c r="E1283" t="s">
        <v>21</v>
      </c>
    </row>
    <row r="1284" spans="1:5" x14ac:dyDescent="0.3">
      <c r="A1284">
        <v>96</v>
      </c>
      <c r="B1284">
        <v>6</v>
      </c>
      <c r="C1284">
        <v>1.6</v>
      </c>
      <c r="D1284">
        <v>11006503</v>
      </c>
      <c r="E1284" t="s">
        <v>21</v>
      </c>
    </row>
    <row r="1285" spans="1:5" x14ac:dyDescent="0.3">
      <c r="A1285">
        <v>123</v>
      </c>
      <c r="B1285">
        <v>8.1</v>
      </c>
      <c r="C1285">
        <v>2</v>
      </c>
      <c r="D1285">
        <v>-11096291</v>
      </c>
      <c r="E1285" t="s">
        <v>38</v>
      </c>
    </row>
    <row r="1286" spans="1:5" x14ac:dyDescent="0.3">
      <c r="A1286">
        <v>188</v>
      </c>
      <c r="B1286">
        <v>8</v>
      </c>
      <c r="C1286">
        <v>3.1</v>
      </c>
      <c r="D1286">
        <v>-14549025</v>
      </c>
      <c r="E1286" t="s">
        <v>38</v>
      </c>
    </row>
    <row r="1287" spans="1:5" x14ac:dyDescent="0.3">
      <c r="A1287">
        <v>107</v>
      </c>
      <c r="B1287">
        <v>5.6</v>
      </c>
      <c r="C1287">
        <v>1.8</v>
      </c>
      <c r="D1287">
        <v>7867349</v>
      </c>
      <c r="E1287" t="s">
        <v>21</v>
      </c>
    </row>
    <row r="1288" spans="1:5" x14ac:dyDescent="0.3">
      <c r="A1288">
        <v>110</v>
      </c>
      <c r="B1288">
        <v>6.1</v>
      </c>
      <c r="C1288">
        <v>1.8</v>
      </c>
      <c r="D1288">
        <v>8813366</v>
      </c>
      <c r="E1288" t="s">
        <v>21</v>
      </c>
    </row>
    <row r="1289" spans="1:5" x14ac:dyDescent="0.3">
      <c r="A1289">
        <v>113</v>
      </c>
      <c r="B1289">
        <v>6.9</v>
      </c>
      <c r="C1289">
        <v>1.9</v>
      </c>
      <c r="D1289">
        <v>35279690</v>
      </c>
      <c r="E1289" t="s">
        <v>21</v>
      </c>
    </row>
    <row r="1290" spans="1:5" x14ac:dyDescent="0.3">
      <c r="A1290">
        <v>122</v>
      </c>
      <c r="B1290">
        <v>5.2</v>
      </c>
      <c r="C1290">
        <v>2</v>
      </c>
      <c r="D1290">
        <v>154449475</v>
      </c>
      <c r="E1290" t="s">
        <v>21</v>
      </c>
    </row>
    <row r="1291" spans="1:5" x14ac:dyDescent="0.3">
      <c r="A1291">
        <v>116</v>
      </c>
      <c r="B1291">
        <v>7</v>
      </c>
      <c r="C1291">
        <v>1.9</v>
      </c>
      <c r="D1291">
        <v>35026631</v>
      </c>
      <c r="E1291" t="s">
        <v>21</v>
      </c>
    </row>
    <row r="1292" spans="1:5" x14ac:dyDescent="0.3">
      <c r="A1292">
        <v>93</v>
      </c>
      <c r="B1292">
        <v>6.3</v>
      </c>
      <c r="C1292">
        <v>1.6</v>
      </c>
      <c r="D1292">
        <v>3208190</v>
      </c>
      <c r="E1292" t="s">
        <v>21</v>
      </c>
    </row>
    <row r="1293" spans="1:5" x14ac:dyDescent="0.3">
      <c r="A1293">
        <v>118</v>
      </c>
      <c r="B1293">
        <v>7</v>
      </c>
      <c r="C1293">
        <v>2</v>
      </c>
      <c r="D1293">
        <v>113368971</v>
      </c>
      <c r="E1293" t="s">
        <v>21</v>
      </c>
    </row>
    <row r="1294" spans="1:5" x14ac:dyDescent="0.3">
      <c r="A1294">
        <v>93</v>
      </c>
      <c r="B1294">
        <v>6.9</v>
      </c>
      <c r="C1294">
        <v>1.6</v>
      </c>
      <c r="D1294">
        <v>14129186</v>
      </c>
      <c r="E1294" t="s">
        <v>21</v>
      </c>
    </row>
    <row r="1295" spans="1:5" x14ac:dyDescent="0.3">
      <c r="A1295">
        <v>121</v>
      </c>
      <c r="B1295">
        <v>6.2</v>
      </c>
      <c r="C1295">
        <v>2</v>
      </c>
      <c r="D1295">
        <v>19500000</v>
      </c>
      <c r="E1295" t="s">
        <v>21</v>
      </c>
    </row>
    <row r="1296" spans="1:5" x14ac:dyDescent="0.3">
      <c r="A1296">
        <v>101</v>
      </c>
      <c r="B1296">
        <v>6.4</v>
      </c>
      <c r="C1296">
        <v>1.7</v>
      </c>
      <c r="D1296">
        <v>14213619</v>
      </c>
      <c r="E1296" t="s">
        <v>21</v>
      </c>
    </row>
    <row r="1297" spans="1:5" x14ac:dyDescent="0.3">
      <c r="A1297">
        <v>107</v>
      </c>
      <c r="B1297">
        <v>6.4</v>
      </c>
      <c r="C1297">
        <v>1.8</v>
      </c>
      <c r="D1297">
        <v>6019483</v>
      </c>
      <c r="E1297" t="s">
        <v>21</v>
      </c>
    </row>
    <row r="1298" spans="1:5" x14ac:dyDescent="0.3">
      <c r="A1298">
        <v>124</v>
      </c>
      <c r="B1298">
        <v>5.7</v>
      </c>
      <c r="C1298">
        <v>2.1</v>
      </c>
      <c r="D1298">
        <v>-10639221</v>
      </c>
      <c r="E1298" t="s">
        <v>38</v>
      </c>
    </row>
    <row r="1299" spans="1:5" x14ac:dyDescent="0.3">
      <c r="A1299">
        <v>109</v>
      </c>
      <c r="B1299">
        <v>6.1</v>
      </c>
      <c r="C1299">
        <v>1.8</v>
      </c>
      <c r="D1299">
        <v>-9816803</v>
      </c>
      <c r="E1299" t="s">
        <v>38</v>
      </c>
    </row>
    <row r="1300" spans="1:5" x14ac:dyDescent="0.3">
      <c r="A1300">
        <v>105</v>
      </c>
      <c r="B1300">
        <v>5.4</v>
      </c>
      <c r="C1300">
        <v>1.8</v>
      </c>
      <c r="D1300">
        <v>-16008503</v>
      </c>
      <c r="E1300" t="s">
        <v>38</v>
      </c>
    </row>
    <row r="1301" spans="1:5" x14ac:dyDescent="0.3">
      <c r="A1301">
        <v>130</v>
      </c>
      <c r="B1301">
        <v>6.7</v>
      </c>
      <c r="C1301">
        <v>2.2000000000000002</v>
      </c>
      <c r="D1301">
        <v>-22947259</v>
      </c>
      <c r="E1301" t="s">
        <v>38</v>
      </c>
    </row>
    <row r="1302" spans="1:5" x14ac:dyDescent="0.3">
      <c r="A1302">
        <v>127</v>
      </c>
      <c r="B1302">
        <v>6.8</v>
      </c>
      <c r="C1302">
        <v>2.1</v>
      </c>
      <c r="D1302">
        <v>-21621647</v>
      </c>
      <c r="E1302" t="s">
        <v>38</v>
      </c>
    </row>
    <row r="1303" spans="1:5" x14ac:dyDescent="0.3">
      <c r="A1303">
        <v>114</v>
      </c>
      <c r="B1303">
        <v>6</v>
      </c>
      <c r="C1303">
        <v>1.9</v>
      </c>
      <c r="D1303">
        <v>-3962246</v>
      </c>
      <c r="E1303" t="s">
        <v>38</v>
      </c>
    </row>
    <row r="1304" spans="1:5" x14ac:dyDescent="0.3">
      <c r="A1304">
        <v>106</v>
      </c>
      <c r="B1304">
        <v>7.8</v>
      </c>
      <c r="C1304">
        <v>1.8</v>
      </c>
      <c r="D1304">
        <v>-23660367</v>
      </c>
      <c r="E1304" t="s">
        <v>38</v>
      </c>
    </row>
    <row r="1305" spans="1:5" x14ac:dyDescent="0.3">
      <c r="A1305">
        <v>95</v>
      </c>
      <c r="B1305">
        <v>5.3</v>
      </c>
      <c r="C1305">
        <v>1.6</v>
      </c>
      <c r="D1305">
        <v>-33045595</v>
      </c>
      <c r="E1305" t="s">
        <v>38</v>
      </c>
    </row>
    <row r="1306" spans="1:5" x14ac:dyDescent="0.3">
      <c r="A1306">
        <v>81</v>
      </c>
      <c r="B1306">
        <v>4.5</v>
      </c>
      <c r="C1306">
        <v>1.4</v>
      </c>
      <c r="D1306">
        <v>-6894032</v>
      </c>
      <c r="E1306" t="s">
        <v>38</v>
      </c>
    </row>
    <row r="1307" spans="1:5" x14ac:dyDescent="0.3">
      <c r="A1307">
        <v>95</v>
      </c>
      <c r="B1307">
        <v>5.4</v>
      </c>
      <c r="C1307">
        <v>1.6</v>
      </c>
      <c r="D1307">
        <v>2588228</v>
      </c>
      <c r="E1307" t="s">
        <v>21</v>
      </c>
    </row>
    <row r="1308" spans="1:5" x14ac:dyDescent="0.3">
      <c r="A1308">
        <v>108</v>
      </c>
      <c r="B1308">
        <v>7.8</v>
      </c>
      <c r="C1308">
        <v>1.8</v>
      </c>
      <c r="D1308">
        <v>242313371</v>
      </c>
      <c r="E1308" t="s">
        <v>21</v>
      </c>
    </row>
    <row r="1309" spans="1:5" x14ac:dyDescent="0.3">
      <c r="A1309">
        <v>105</v>
      </c>
      <c r="B1309">
        <v>7.2</v>
      </c>
      <c r="C1309">
        <v>1.8</v>
      </c>
      <c r="D1309">
        <v>-33873489</v>
      </c>
      <c r="E1309" t="s">
        <v>38</v>
      </c>
    </row>
    <row r="1310" spans="1:5" x14ac:dyDescent="0.3">
      <c r="A1310">
        <v>95</v>
      </c>
      <c r="B1310">
        <v>6.6</v>
      </c>
      <c r="C1310">
        <v>1.6</v>
      </c>
      <c r="D1310">
        <v>172399422</v>
      </c>
      <c r="E1310" t="s">
        <v>21</v>
      </c>
    </row>
    <row r="1311" spans="1:5" x14ac:dyDescent="0.3">
      <c r="A1311">
        <v>126</v>
      </c>
      <c r="B1311">
        <v>7.6</v>
      </c>
      <c r="C1311">
        <v>2.1</v>
      </c>
      <c r="D1311">
        <v>216188924</v>
      </c>
      <c r="E1311" t="s">
        <v>21</v>
      </c>
    </row>
    <row r="1312" spans="1:5" x14ac:dyDescent="0.3">
      <c r="A1312">
        <v>102</v>
      </c>
      <c r="B1312">
        <v>5.9</v>
      </c>
      <c r="C1312">
        <v>1.7</v>
      </c>
      <c r="D1312">
        <v>-34931608</v>
      </c>
      <c r="E1312" t="s">
        <v>38</v>
      </c>
    </row>
    <row r="1313" spans="1:5" x14ac:dyDescent="0.3">
      <c r="A1313">
        <v>121</v>
      </c>
      <c r="B1313">
        <v>6.7</v>
      </c>
      <c r="C1313">
        <v>2</v>
      </c>
      <c r="D1313">
        <v>109731527</v>
      </c>
      <c r="E1313" t="s">
        <v>21</v>
      </c>
    </row>
    <row r="1314" spans="1:5" x14ac:dyDescent="0.3">
      <c r="A1314">
        <v>129</v>
      </c>
      <c r="B1314">
        <v>7.7</v>
      </c>
      <c r="C1314">
        <v>2.2000000000000002</v>
      </c>
      <c r="D1314">
        <v>226950375</v>
      </c>
      <c r="E1314" t="s">
        <v>21</v>
      </c>
    </row>
    <row r="1315" spans="1:5" x14ac:dyDescent="0.3">
      <c r="A1315">
        <v>88</v>
      </c>
      <c r="B1315">
        <v>5.4</v>
      </c>
      <c r="C1315">
        <v>1.5</v>
      </c>
      <c r="D1315">
        <v>77692062</v>
      </c>
      <c r="E1315" t="s">
        <v>21</v>
      </c>
    </row>
    <row r="1316" spans="1:5" x14ac:dyDescent="0.3">
      <c r="A1316">
        <v>106</v>
      </c>
      <c r="B1316">
        <v>6.9</v>
      </c>
      <c r="C1316">
        <v>1.8</v>
      </c>
      <c r="D1316">
        <v>82528646</v>
      </c>
      <c r="E1316" t="s">
        <v>21</v>
      </c>
    </row>
    <row r="1317" spans="1:5" x14ac:dyDescent="0.3">
      <c r="A1317">
        <v>110</v>
      </c>
      <c r="B1317">
        <v>7.7</v>
      </c>
      <c r="C1317">
        <v>1.8</v>
      </c>
      <c r="D1317">
        <v>133031347</v>
      </c>
      <c r="E1317" t="s">
        <v>21</v>
      </c>
    </row>
    <row r="1318" spans="1:5" x14ac:dyDescent="0.3">
      <c r="A1318">
        <v>109</v>
      </c>
      <c r="B1318">
        <v>6.8</v>
      </c>
      <c r="C1318">
        <v>1.8</v>
      </c>
      <c r="D1318">
        <v>89732962</v>
      </c>
      <c r="E1318" t="s">
        <v>21</v>
      </c>
    </row>
    <row r="1319" spans="1:5" x14ac:dyDescent="0.3">
      <c r="A1319">
        <v>143</v>
      </c>
      <c r="B1319">
        <v>6.4</v>
      </c>
      <c r="C1319">
        <v>2.4</v>
      </c>
      <c r="D1319">
        <v>47300000</v>
      </c>
      <c r="E1319" t="s">
        <v>21</v>
      </c>
    </row>
    <row r="1320" spans="1:5" x14ac:dyDescent="0.3">
      <c r="A1320">
        <v>120</v>
      </c>
      <c r="B1320">
        <v>5.7</v>
      </c>
      <c r="C1320">
        <v>2</v>
      </c>
      <c r="D1320">
        <v>99455175</v>
      </c>
      <c r="E1320" t="s">
        <v>21</v>
      </c>
    </row>
    <row r="1321" spans="1:5" x14ac:dyDescent="0.3">
      <c r="A1321">
        <v>128</v>
      </c>
      <c r="B1321">
        <v>7.3</v>
      </c>
      <c r="C1321">
        <v>2.1</v>
      </c>
      <c r="D1321">
        <v>44100000</v>
      </c>
      <c r="E1321" t="s">
        <v>21</v>
      </c>
    </row>
    <row r="1322" spans="1:5" x14ac:dyDescent="0.3">
      <c r="A1322">
        <v>123</v>
      </c>
      <c r="B1322">
        <v>6.8</v>
      </c>
      <c r="C1322">
        <v>2</v>
      </c>
      <c r="D1322">
        <v>46159365</v>
      </c>
      <c r="E1322" t="s">
        <v>21</v>
      </c>
    </row>
    <row r="1323" spans="1:5" x14ac:dyDescent="0.3">
      <c r="A1323">
        <v>129</v>
      </c>
      <c r="B1323">
        <v>6.3</v>
      </c>
      <c r="C1323">
        <v>2.2000000000000002</v>
      </c>
      <c r="D1323">
        <v>75008260</v>
      </c>
      <c r="E1323" t="s">
        <v>21</v>
      </c>
    </row>
    <row r="1324" spans="1:5" x14ac:dyDescent="0.3">
      <c r="A1324">
        <v>105</v>
      </c>
      <c r="B1324">
        <v>5.9</v>
      </c>
      <c r="C1324">
        <v>1.8</v>
      </c>
      <c r="D1324">
        <v>32962333</v>
      </c>
      <c r="E1324" t="s">
        <v>21</v>
      </c>
    </row>
    <row r="1325" spans="1:5" x14ac:dyDescent="0.3">
      <c r="A1325">
        <v>162</v>
      </c>
      <c r="B1325">
        <v>7.4</v>
      </c>
      <c r="C1325">
        <v>2.7</v>
      </c>
      <c r="D1325">
        <v>51651430</v>
      </c>
      <c r="E1325" t="s">
        <v>21</v>
      </c>
    </row>
    <row r="1326" spans="1:5" x14ac:dyDescent="0.3">
      <c r="A1326">
        <v>138</v>
      </c>
      <c r="B1326">
        <v>8.3000000000000007</v>
      </c>
      <c r="C1326">
        <v>2.2999999999999998</v>
      </c>
      <c r="D1326">
        <v>29604977</v>
      </c>
      <c r="E1326" t="s">
        <v>21</v>
      </c>
    </row>
    <row r="1327" spans="1:5" x14ac:dyDescent="0.3">
      <c r="A1327">
        <v>100</v>
      </c>
      <c r="B1327">
        <v>6.2</v>
      </c>
      <c r="C1327">
        <v>1.7</v>
      </c>
      <c r="D1327">
        <v>28939454</v>
      </c>
      <c r="E1327" t="s">
        <v>21</v>
      </c>
    </row>
    <row r="1328" spans="1:5" x14ac:dyDescent="0.3">
      <c r="A1328">
        <v>90</v>
      </c>
      <c r="B1328">
        <v>6.3</v>
      </c>
      <c r="C1328">
        <v>1.5</v>
      </c>
      <c r="D1328">
        <v>28826569</v>
      </c>
      <c r="E1328" t="s">
        <v>21</v>
      </c>
    </row>
    <row r="1329" spans="1:5" x14ac:dyDescent="0.3">
      <c r="A1329">
        <v>108</v>
      </c>
      <c r="B1329">
        <v>5.8</v>
      </c>
      <c r="C1329">
        <v>1.8</v>
      </c>
      <c r="D1329">
        <v>25054449</v>
      </c>
      <c r="E1329" t="s">
        <v>21</v>
      </c>
    </row>
    <row r="1330" spans="1:5" x14ac:dyDescent="0.3">
      <c r="A1330">
        <v>101</v>
      </c>
      <c r="B1330">
        <v>7.5</v>
      </c>
      <c r="C1330">
        <v>1.7</v>
      </c>
      <c r="D1330">
        <v>24705000</v>
      </c>
      <c r="E1330" t="s">
        <v>21</v>
      </c>
    </row>
    <row r="1331" spans="1:5" x14ac:dyDescent="0.3">
      <c r="A1331">
        <v>109</v>
      </c>
      <c r="B1331">
        <v>6.3</v>
      </c>
      <c r="C1331">
        <v>1.8</v>
      </c>
      <c r="D1331">
        <v>28280963</v>
      </c>
      <c r="E1331" t="s">
        <v>21</v>
      </c>
    </row>
    <row r="1332" spans="1:5" x14ac:dyDescent="0.3">
      <c r="A1332">
        <v>132</v>
      </c>
      <c r="B1332">
        <v>6.4</v>
      </c>
      <c r="C1332">
        <v>2.2000000000000002</v>
      </c>
      <c r="D1332">
        <v>21876365</v>
      </c>
      <c r="E1332" t="s">
        <v>21</v>
      </c>
    </row>
    <row r="1333" spans="1:5" x14ac:dyDescent="0.3">
      <c r="A1333">
        <v>123</v>
      </c>
      <c r="B1333">
        <v>7.2</v>
      </c>
      <c r="C1333">
        <v>2</v>
      </c>
      <c r="D1333">
        <v>24699513</v>
      </c>
      <c r="E1333" t="s">
        <v>21</v>
      </c>
    </row>
    <row r="1334" spans="1:5" x14ac:dyDescent="0.3">
      <c r="A1334">
        <v>87</v>
      </c>
      <c r="B1334">
        <v>6.3</v>
      </c>
      <c r="C1334">
        <v>1.4</v>
      </c>
      <c r="D1334">
        <v>20132596</v>
      </c>
      <c r="E1334" t="s">
        <v>21</v>
      </c>
    </row>
    <row r="1335" spans="1:5" x14ac:dyDescent="0.3">
      <c r="A1335">
        <v>109</v>
      </c>
      <c r="B1335">
        <v>6.9</v>
      </c>
      <c r="C1335">
        <v>1.8</v>
      </c>
      <c r="D1335">
        <v>17277485</v>
      </c>
      <c r="E1335" t="s">
        <v>21</v>
      </c>
    </row>
    <row r="1336" spans="1:5" x14ac:dyDescent="0.3">
      <c r="A1336">
        <v>109</v>
      </c>
      <c r="B1336">
        <v>6.6</v>
      </c>
      <c r="C1336">
        <v>1.8</v>
      </c>
      <c r="D1336">
        <v>20802754</v>
      </c>
      <c r="E1336" t="s">
        <v>21</v>
      </c>
    </row>
    <row r="1337" spans="1:5" x14ac:dyDescent="0.3">
      <c r="A1337">
        <v>92</v>
      </c>
      <c r="B1337">
        <v>6</v>
      </c>
      <c r="C1337">
        <v>1.5</v>
      </c>
      <c r="D1337">
        <v>20291815</v>
      </c>
      <c r="E1337" t="s">
        <v>21</v>
      </c>
    </row>
    <row r="1338" spans="1:5" x14ac:dyDescent="0.3">
      <c r="A1338">
        <v>125</v>
      </c>
      <c r="B1338">
        <v>7.5</v>
      </c>
      <c r="C1338">
        <v>2.1</v>
      </c>
      <c r="D1338">
        <v>48299761</v>
      </c>
      <c r="E1338" t="s">
        <v>21</v>
      </c>
    </row>
    <row r="1339" spans="1:5" x14ac:dyDescent="0.3">
      <c r="A1339">
        <v>202</v>
      </c>
      <c r="B1339">
        <v>7.7</v>
      </c>
      <c r="C1339">
        <v>3.4</v>
      </c>
      <c r="D1339">
        <v>15169908</v>
      </c>
      <c r="E1339" t="s">
        <v>21</v>
      </c>
    </row>
    <row r="1340" spans="1:5" x14ac:dyDescent="0.3">
      <c r="A1340">
        <v>134</v>
      </c>
      <c r="B1340">
        <v>6.2</v>
      </c>
      <c r="C1340">
        <v>2.2000000000000002</v>
      </c>
      <c r="D1340">
        <v>32523385</v>
      </c>
      <c r="E1340" t="s">
        <v>21</v>
      </c>
    </row>
    <row r="1341" spans="1:5" x14ac:dyDescent="0.3">
      <c r="A1341">
        <v>88</v>
      </c>
      <c r="B1341">
        <v>5.4</v>
      </c>
      <c r="C1341">
        <v>1.5</v>
      </c>
      <c r="D1341">
        <v>14474048</v>
      </c>
      <c r="E1341" t="s">
        <v>21</v>
      </c>
    </row>
    <row r="1342" spans="1:5" x14ac:dyDescent="0.3">
      <c r="A1342">
        <v>92</v>
      </c>
      <c r="B1342">
        <v>6.6</v>
      </c>
      <c r="C1342">
        <v>1.5</v>
      </c>
      <c r="D1342">
        <v>10802315</v>
      </c>
      <c r="E1342" t="s">
        <v>21</v>
      </c>
    </row>
    <row r="1343" spans="1:5" x14ac:dyDescent="0.3">
      <c r="A1343">
        <v>91</v>
      </c>
      <c r="B1343">
        <v>5.3</v>
      </c>
      <c r="C1343">
        <v>1.5</v>
      </c>
      <c r="D1343">
        <v>8792641</v>
      </c>
      <c r="E1343" t="s">
        <v>21</v>
      </c>
    </row>
    <row r="1344" spans="1:5" x14ac:dyDescent="0.3">
      <c r="A1344">
        <v>75</v>
      </c>
      <c r="B1344">
        <v>5.6</v>
      </c>
      <c r="C1344">
        <v>1.2</v>
      </c>
      <c r="D1344">
        <v>24651794</v>
      </c>
      <c r="E1344" t="s">
        <v>21</v>
      </c>
    </row>
    <row r="1345" spans="1:5" x14ac:dyDescent="0.3">
      <c r="A1345">
        <v>98</v>
      </c>
      <c r="B1345">
        <v>5.9</v>
      </c>
      <c r="C1345">
        <v>1.6</v>
      </c>
      <c r="D1345">
        <v>13894863</v>
      </c>
      <c r="E1345" t="s">
        <v>21</v>
      </c>
    </row>
    <row r="1346" spans="1:5" x14ac:dyDescent="0.3">
      <c r="A1346">
        <v>147</v>
      </c>
      <c r="B1346">
        <v>7.8</v>
      </c>
      <c r="C1346">
        <v>2.4</v>
      </c>
      <c r="D1346">
        <v>6954997</v>
      </c>
      <c r="E1346" t="s">
        <v>21</v>
      </c>
    </row>
    <row r="1347" spans="1:5" x14ac:dyDescent="0.3">
      <c r="A1347">
        <v>100</v>
      </c>
      <c r="B1347">
        <v>6.7</v>
      </c>
      <c r="C1347">
        <v>1.7</v>
      </c>
      <c r="D1347">
        <v>6532308</v>
      </c>
      <c r="E1347" t="s">
        <v>21</v>
      </c>
    </row>
    <row r="1348" spans="1:5" x14ac:dyDescent="0.3">
      <c r="A1348">
        <v>120</v>
      </c>
      <c r="B1348">
        <v>7.4</v>
      </c>
      <c r="C1348">
        <v>2</v>
      </c>
      <c r="D1348">
        <v>65900000</v>
      </c>
      <c r="E1348" t="s">
        <v>21</v>
      </c>
    </row>
    <row r="1349" spans="1:5" x14ac:dyDescent="0.3">
      <c r="A1349">
        <v>104</v>
      </c>
      <c r="B1349">
        <v>6.2</v>
      </c>
      <c r="C1349">
        <v>1.7</v>
      </c>
      <c r="D1349">
        <v>4692139</v>
      </c>
      <c r="E1349" t="s">
        <v>21</v>
      </c>
    </row>
    <row r="1350" spans="1:5" x14ac:dyDescent="0.3">
      <c r="A1350">
        <v>103</v>
      </c>
      <c r="B1350">
        <v>5.4</v>
      </c>
      <c r="C1350">
        <v>1.7</v>
      </c>
      <c r="D1350">
        <v>5687294</v>
      </c>
      <c r="E1350" t="s">
        <v>21</v>
      </c>
    </row>
    <row r="1351" spans="1:5" x14ac:dyDescent="0.3">
      <c r="A1351">
        <v>109</v>
      </c>
      <c r="B1351">
        <v>6.7</v>
      </c>
      <c r="C1351">
        <v>1.8</v>
      </c>
      <c r="D1351">
        <v>-2446068</v>
      </c>
      <c r="E1351" t="s">
        <v>38</v>
      </c>
    </row>
    <row r="1352" spans="1:5" x14ac:dyDescent="0.3">
      <c r="A1352">
        <v>104</v>
      </c>
      <c r="B1352">
        <v>5.3</v>
      </c>
      <c r="C1352">
        <v>1.7</v>
      </c>
      <c r="D1352">
        <v>2481242</v>
      </c>
      <c r="E1352" t="s">
        <v>21</v>
      </c>
    </row>
    <row r="1353" spans="1:5" x14ac:dyDescent="0.3">
      <c r="A1353">
        <v>112</v>
      </c>
      <c r="B1353">
        <v>5.9</v>
      </c>
      <c r="C1353">
        <v>1.9</v>
      </c>
      <c r="D1353">
        <v>4026186</v>
      </c>
      <c r="E1353" t="s">
        <v>21</v>
      </c>
    </row>
    <row r="1354" spans="1:5" x14ac:dyDescent="0.3">
      <c r="A1354">
        <v>95</v>
      </c>
      <c r="B1354">
        <v>4.8</v>
      </c>
      <c r="C1354">
        <v>1.6</v>
      </c>
      <c r="D1354">
        <v>-16577194</v>
      </c>
      <c r="E1354" t="s">
        <v>38</v>
      </c>
    </row>
    <row r="1355" spans="1:5" x14ac:dyDescent="0.3">
      <c r="A1355">
        <v>102</v>
      </c>
      <c r="B1355">
        <v>3.8</v>
      </c>
      <c r="C1355">
        <v>1.7</v>
      </c>
      <c r="D1355">
        <v>-1576479</v>
      </c>
      <c r="E1355" t="s">
        <v>38</v>
      </c>
    </row>
    <row r="1356" spans="1:5" x14ac:dyDescent="0.3">
      <c r="A1356">
        <v>150</v>
      </c>
      <c r="B1356">
        <v>8.5</v>
      </c>
      <c r="C1356">
        <v>2.5</v>
      </c>
      <c r="D1356">
        <v>-2480678</v>
      </c>
      <c r="E1356" t="s">
        <v>38</v>
      </c>
    </row>
    <row r="1357" spans="1:5" x14ac:dyDescent="0.3">
      <c r="A1357">
        <v>101</v>
      </c>
      <c r="B1357">
        <v>6.8</v>
      </c>
      <c r="C1357">
        <v>1.7</v>
      </c>
      <c r="D1357">
        <v>7617947</v>
      </c>
      <c r="E1357" t="s">
        <v>21</v>
      </c>
    </row>
    <row r="1358" spans="1:5" x14ac:dyDescent="0.3">
      <c r="A1358">
        <v>108</v>
      </c>
      <c r="B1358">
        <v>5.3</v>
      </c>
      <c r="C1358">
        <v>1.8</v>
      </c>
      <c r="D1358">
        <v>2048809</v>
      </c>
      <c r="E1358" t="s">
        <v>21</v>
      </c>
    </row>
    <row r="1359" spans="1:5" x14ac:dyDescent="0.3">
      <c r="A1359">
        <v>98</v>
      </c>
      <c r="B1359">
        <v>7.3</v>
      </c>
      <c r="C1359">
        <v>1.6</v>
      </c>
      <c r="D1359">
        <v>6987757</v>
      </c>
      <c r="E1359" t="s">
        <v>21</v>
      </c>
    </row>
    <row r="1360" spans="1:5" x14ac:dyDescent="0.3">
      <c r="A1360">
        <v>137</v>
      </c>
      <c r="B1360">
        <v>6.6</v>
      </c>
      <c r="C1360">
        <v>2.2999999999999998</v>
      </c>
      <c r="D1360">
        <v>2304950</v>
      </c>
      <c r="E1360" t="s">
        <v>21</v>
      </c>
    </row>
    <row r="1361" spans="1:5" x14ac:dyDescent="0.3">
      <c r="A1361">
        <v>112</v>
      </c>
      <c r="B1361">
        <v>6.2</v>
      </c>
      <c r="C1361">
        <v>1.9</v>
      </c>
      <c r="D1361">
        <v>-4308561</v>
      </c>
      <c r="E1361" t="s">
        <v>38</v>
      </c>
    </row>
    <row r="1362" spans="1:5" x14ac:dyDescent="0.3">
      <c r="A1362">
        <v>101</v>
      </c>
      <c r="B1362">
        <v>5.2</v>
      </c>
      <c r="C1362">
        <v>1.7</v>
      </c>
      <c r="D1362">
        <v>-4692196</v>
      </c>
      <c r="E1362" t="s">
        <v>38</v>
      </c>
    </row>
    <row r="1363" spans="1:5" x14ac:dyDescent="0.3">
      <c r="A1363">
        <v>103</v>
      </c>
      <c r="B1363">
        <v>6.2</v>
      </c>
      <c r="C1363">
        <v>1.7</v>
      </c>
      <c r="D1363">
        <v>-4330587</v>
      </c>
      <c r="E1363" t="s">
        <v>38</v>
      </c>
    </row>
    <row r="1364" spans="1:5" x14ac:dyDescent="0.3">
      <c r="A1364">
        <v>101</v>
      </c>
      <c r="B1364">
        <v>6.2</v>
      </c>
      <c r="C1364">
        <v>1.7</v>
      </c>
      <c r="D1364">
        <v>-6312165</v>
      </c>
      <c r="E1364" t="s">
        <v>38</v>
      </c>
    </row>
    <row r="1365" spans="1:5" x14ac:dyDescent="0.3">
      <c r="A1365">
        <v>112</v>
      </c>
      <c r="B1365">
        <v>6.6</v>
      </c>
      <c r="C1365">
        <v>1.9</v>
      </c>
      <c r="D1365">
        <v>-8505389</v>
      </c>
      <c r="E1365" t="s">
        <v>38</v>
      </c>
    </row>
    <row r="1366" spans="1:5" x14ac:dyDescent="0.3">
      <c r="A1366">
        <v>102</v>
      </c>
      <c r="B1366">
        <v>6.2</v>
      </c>
      <c r="C1366">
        <v>1.7</v>
      </c>
      <c r="D1366">
        <v>-9733871</v>
      </c>
      <c r="E1366" t="s">
        <v>38</v>
      </c>
    </row>
    <row r="1367" spans="1:5" x14ac:dyDescent="0.3">
      <c r="A1367">
        <v>101</v>
      </c>
      <c r="B1367">
        <v>5.0999999999999996</v>
      </c>
      <c r="C1367">
        <v>1.7</v>
      </c>
      <c r="D1367">
        <v>-9136085</v>
      </c>
      <c r="E1367" t="s">
        <v>38</v>
      </c>
    </row>
    <row r="1368" spans="1:5" x14ac:dyDescent="0.3">
      <c r="A1368">
        <v>155</v>
      </c>
      <c r="B1368">
        <v>6.6</v>
      </c>
      <c r="C1368">
        <v>2.6</v>
      </c>
      <c r="D1368">
        <v>-4921063</v>
      </c>
      <c r="E1368" t="s">
        <v>38</v>
      </c>
    </row>
    <row r="1369" spans="1:5" x14ac:dyDescent="0.3">
      <c r="A1369">
        <v>109</v>
      </c>
      <c r="B1369">
        <v>6.1</v>
      </c>
      <c r="C1369">
        <v>1.8</v>
      </c>
      <c r="D1369">
        <v>-6004550</v>
      </c>
      <c r="E1369" t="s">
        <v>38</v>
      </c>
    </row>
    <row r="1370" spans="1:5" x14ac:dyDescent="0.3">
      <c r="A1370">
        <v>140</v>
      </c>
      <c r="B1370">
        <v>6.6</v>
      </c>
      <c r="C1370">
        <v>2.2999999999999998</v>
      </c>
      <c r="D1370">
        <v>-10723500</v>
      </c>
      <c r="E1370" t="s">
        <v>38</v>
      </c>
    </row>
    <row r="1371" spans="1:5" x14ac:dyDescent="0.3">
      <c r="A1371">
        <v>108</v>
      </c>
      <c r="B1371">
        <v>5.9</v>
      </c>
      <c r="C1371">
        <v>1.8</v>
      </c>
      <c r="D1371">
        <v>-9018367</v>
      </c>
      <c r="E1371" t="s">
        <v>38</v>
      </c>
    </row>
    <row r="1372" spans="1:5" x14ac:dyDescent="0.3">
      <c r="A1372">
        <v>96</v>
      </c>
      <c r="B1372">
        <v>6.3</v>
      </c>
      <c r="C1372">
        <v>1.6</v>
      </c>
      <c r="D1372">
        <v>-12086323</v>
      </c>
      <c r="E1372" t="s">
        <v>38</v>
      </c>
    </row>
    <row r="1373" spans="1:5" x14ac:dyDescent="0.3">
      <c r="A1373">
        <v>123</v>
      </c>
      <c r="B1373">
        <v>7.1</v>
      </c>
      <c r="C1373">
        <v>2</v>
      </c>
      <c r="D1373">
        <v>-468168</v>
      </c>
      <c r="E1373" t="s">
        <v>38</v>
      </c>
    </row>
    <row r="1374" spans="1:5" x14ac:dyDescent="0.3">
      <c r="A1374">
        <v>106</v>
      </c>
      <c r="B1374">
        <v>5</v>
      </c>
      <c r="C1374">
        <v>1.8</v>
      </c>
      <c r="D1374">
        <v>-6935774</v>
      </c>
      <c r="E1374" t="s">
        <v>38</v>
      </c>
    </row>
    <row r="1375" spans="1:5" x14ac:dyDescent="0.3">
      <c r="A1375">
        <v>76</v>
      </c>
      <c r="B1375">
        <v>5.6</v>
      </c>
      <c r="C1375">
        <v>1.3</v>
      </c>
      <c r="D1375">
        <v>-15552522</v>
      </c>
      <c r="E1375" t="s">
        <v>38</v>
      </c>
    </row>
    <row r="1376" spans="1:5" x14ac:dyDescent="0.3">
      <c r="A1376">
        <v>107</v>
      </c>
      <c r="B1376">
        <v>7.4</v>
      </c>
      <c r="C1376">
        <v>1.8</v>
      </c>
      <c r="D1376">
        <v>-35610546</v>
      </c>
      <c r="E1376" t="s">
        <v>38</v>
      </c>
    </row>
    <row r="1377" spans="1:5" x14ac:dyDescent="0.3">
      <c r="A1377">
        <v>82</v>
      </c>
      <c r="B1377">
        <v>4.5</v>
      </c>
      <c r="C1377">
        <v>1.4</v>
      </c>
      <c r="D1377">
        <v>-9128166</v>
      </c>
      <c r="E1377" t="s">
        <v>38</v>
      </c>
    </row>
    <row r="1378" spans="1:5" x14ac:dyDescent="0.3">
      <c r="A1378">
        <v>109</v>
      </c>
      <c r="B1378">
        <v>6.2</v>
      </c>
      <c r="C1378">
        <v>1.8</v>
      </c>
      <c r="D1378">
        <v>-15307392</v>
      </c>
      <c r="E1378" t="s">
        <v>38</v>
      </c>
    </row>
    <row r="1379" spans="1:5" x14ac:dyDescent="0.3">
      <c r="A1379">
        <v>99</v>
      </c>
      <c r="B1379">
        <v>5</v>
      </c>
      <c r="C1379">
        <v>1.6</v>
      </c>
      <c r="D1379">
        <v>-15705099</v>
      </c>
      <c r="E1379" t="s">
        <v>38</v>
      </c>
    </row>
    <row r="1380" spans="1:5" x14ac:dyDescent="0.3">
      <c r="A1380">
        <v>91</v>
      </c>
      <c r="B1380">
        <v>6.5</v>
      </c>
      <c r="C1380">
        <v>1.5</v>
      </c>
      <c r="D1380">
        <v>-14724554</v>
      </c>
      <c r="E1380" t="s">
        <v>38</v>
      </c>
    </row>
    <row r="1381" spans="1:5" x14ac:dyDescent="0.3">
      <c r="A1381">
        <v>87</v>
      </c>
      <c r="B1381">
        <v>5.0999999999999996</v>
      </c>
      <c r="C1381">
        <v>1.4</v>
      </c>
      <c r="D1381">
        <v>-492921</v>
      </c>
      <c r="E1381" t="s">
        <v>38</v>
      </c>
    </row>
    <row r="1382" spans="1:5" x14ac:dyDescent="0.3">
      <c r="A1382">
        <v>125</v>
      </c>
      <c r="B1382">
        <v>6.5</v>
      </c>
      <c r="C1382">
        <v>2.1</v>
      </c>
      <c r="D1382">
        <v>-16693834</v>
      </c>
      <c r="E1382" t="s">
        <v>38</v>
      </c>
    </row>
    <row r="1383" spans="1:5" x14ac:dyDescent="0.3">
      <c r="A1383">
        <v>118</v>
      </c>
      <c r="B1383">
        <v>6.2</v>
      </c>
      <c r="C1383">
        <v>2</v>
      </c>
      <c r="D1383">
        <v>-17390018</v>
      </c>
      <c r="E1383" t="s">
        <v>38</v>
      </c>
    </row>
    <row r="1384" spans="1:5" x14ac:dyDescent="0.3">
      <c r="A1384">
        <v>98</v>
      </c>
      <c r="B1384">
        <v>6.3</v>
      </c>
      <c r="C1384">
        <v>1.6</v>
      </c>
      <c r="D1384">
        <v>-14168495</v>
      </c>
      <c r="E1384" t="s">
        <v>38</v>
      </c>
    </row>
    <row r="1385" spans="1:5" x14ac:dyDescent="0.3">
      <c r="A1385">
        <v>92</v>
      </c>
      <c r="B1385">
        <v>3.8</v>
      </c>
      <c r="C1385">
        <v>1.5</v>
      </c>
      <c r="D1385">
        <v>-17403744</v>
      </c>
      <c r="E1385" t="s">
        <v>38</v>
      </c>
    </row>
    <row r="1386" spans="1:5" x14ac:dyDescent="0.3">
      <c r="A1386">
        <v>92</v>
      </c>
      <c r="B1386">
        <v>6.2</v>
      </c>
      <c r="C1386">
        <v>1.5</v>
      </c>
      <c r="D1386">
        <v>-20001930</v>
      </c>
      <c r="E1386" t="s">
        <v>38</v>
      </c>
    </row>
    <row r="1387" spans="1:5" x14ac:dyDescent="0.3">
      <c r="A1387">
        <v>115</v>
      </c>
      <c r="B1387">
        <v>5.7</v>
      </c>
      <c r="C1387">
        <v>1.9</v>
      </c>
      <c r="D1387">
        <v>-20412268</v>
      </c>
      <c r="E1387" t="s">
        <v>38</v>
      </c>
    </row>
    <row r="1388" spans="1:5" x14ac:dyDescent="0.3">
      <c r="A1388">
        <v>120</v>
      </c>
      <c r="B1388">
        <v>6.7</v>
      </c>
      <c r="C1388">
        <v>2</v>
      </c>
      <c r="D1388">
        <v>-16682849</v>
      </c>
      <c r="E1388" t="s">
        <v>38</v>
      </c>
    </row>
    <row r="1389" spans="1:5" x14ac:dyDescent="0.3">
      <c r="A1389">
        <v>111</v>
      </c>
      <c r="B1389">
        <v>6.8</v>
      </c>
      <c r="C1389">
        <v>1.8</v>
      </c>
      <c r="D1389">
        <v>-23594175</v>
      </c>
      <c r="E1389" t="s">
        <v>38</v>
      </c>
    </row>
    <row r="1390" spans="1:5" x14ac:dyDescent="0.3">
      <c r="A1390">
        <v>94</v>
      </c>
      <c r="B1390">
        <v>6</v>
      </c>
      <c r="C1390">
        <v>1.6</v>
      </c>
      <c r="D1390">
        <v>-21735014</v>
      </c>
      <c r="E1390" t="s">
        <v>38</v>
      </c>
    </row>
    <row r="1391" spans="1:5" x14ac:dyDescent="0.3">
      <c r="A1391">
        <v>100</v>
      </c>
      <c r="B1391">
        <v>7.3</v>
      </c>
      <c r="C1391">
        <v>1.7</v>
      </c>
      <c r="D1391">
        <v>-24008619</v>
      </c>
      <c r="E1391" t="s">
        <v>38</v>
      </c>
    </row>
    <row r="1392" spans="1:5" x14ac:dyDescent="0.3">
      <c r="A1392">
        <v>101</v>
      </c>
      <c r="B1392">
        <v>5.5</v>
      </c>
      <c r="C1392">
        <v>1.7</v>
      </c>
      <c r="D1392">
        <v>-24731154</v>
      </c>
      <c r="E1392" t="s">
        <v>38</v>
      </c>
    </row>
    <row r="1393" spans="1:5" x14ac:dyDescent="0.3">
      <c r="A1393">
        <v>139</v>
      </c>
      <c r="B1393">
        <v>6.7</v>
      </c>
      <c r="C1393">
        <v>2.2999999999999998</v>
      </c>
      <c r="D1393">
        <v>-18696681</v>
      </c>
      <c r="E1393" t="s">
        <v>38</v>
      </c>
    </row>
    <row r="1394" spans="1:5" x14ac:dyDescent="0.3">
      <c r="A1394">
        <v>91</v>
      </c>
      <c r="B1394">
        <v>4.8</v>
      </c>
      <c r="C1394">
        <v>1.5</v>
      </c>
      <c r="D1394">
        <v>-24923864</v>
      </c>
      <c r="E1394" t="s">
        <v>38</v>
      </c>
    </row>
    <row r="1395" spans="1:5" x14ac:dyDescent="0.3">
      <c r="A1395">
        <v>109</v>
      </c>
      <c r="B1395">
        <v>5.7</v>
      </c>
      <c r="C1395">
        <v>1.8</v>
      </c>
      <c r="D1395">
        <v>-24500032</v>
      </c>
      <c r="E1395" t="s">
        <v>38</v>
      </c>
    </row>
    <row r="1396" spans="1:5" x14ac:dyDescent="0.3">
      <c r="A1396">
        <v>102</v>
      </c>
      <c r="B1396">
        <v>5.0999999999999996</v>
      </c>
      <c r="C1396">
        <v>1.7</v>
      </c>
      <c r="D1396">
        <v>-30340253</v>
      </c>
      <c r="E1396" t="s">
        <v>38</v>
      </c>
    </row>
    <row r="1397" spans="1:5" x14ac:dyDescent="0.3">
      <c r="A1397">
        <v>103</v>
      </c>
      <c r="B1397">
        <v>6</v>
      </c>
      <c r="C1397">
        <v>1.7</v>
      </c>
      <c r="D1397">
        <v>-27051841</v>
      </c>
      <c r="E1397" t="s">
        <v>38</v>
      </c>
    </row>
    <row r="1398" spans="1:5" x14ac:dyDescent="0.3">
      <c r="A1398">
        <v>83</v>
      </c>
      <c r="B1398">
        <v>4.2</v>
      </c>
      <c r="C1398">
        <v>1.4</v>
      </c>
      <c r="D1398">
        <v>-23368755</v>
      </c>
      <c r="E1398" t="s">
        <v>38</v>
      </c>
    </row>
    <row r="1399" spans="1:5" x14ac:dyDescent="0.3">
      <c r="A1399">
        <v>123</v>
      </c>
      <c r="B1399">
        <v>7.4</v>
      </c>
      <c r="C1399">
        <v>2</v>
      </c>
      <c r="D1399">
        <v>-24862498</v>
      </c>
      <c r="E1399" t="s">
        <v>38</v>
      </c>
    </row>
    <row r="1400" spans="1:5" x14ac:dyDescent="0.3">
      <c r="A1400">
        <v>101</v>
      </c>
      <c r="B1400">
        <v>4.5999999999999996</v>
      </c>
      <c r="C1400">
        <v>1.7</v>
      </c>
      <c r="D1400">
        <v>-28551183</v>
      </c>
      <c r="E1400" t="s">
        <v>38</v>
      </c>
    </row>
    <row r="1401" spans="1:5" x14ac:dyDescent="0.3">
      <c r="A1401">
        <v>117</v>
      </c>
      <c r="B1401">
        <v>6.9</v>
      </c>
      <c r="C1401">
        <v>2</v>
      </c>
      <c r="D1401">
        <v>-27541731</v>
      </c>
      <c r="E1401" t="s">
        <v>38</v>
      </c>
    </row>
    <row r="1402" spans="1:5" x14ac:dyDescent="0.3">
      <c r="A1402">
        <v>114</v>
      </c>
      <c r="B1402">
        <v>6.9</v>
      </c>
      <c r="C1402">
        <v>1.9</v>
      </c>
      <c r="D1402">
        <v>-30348023</v>
      </c>
      <c r="E1402" t="s">
        <v>38</v>
      </c>
    </row>
    <row r="1403" spans="1:5" x14ac:dyDescent="0.3">
      <c r="A1403">
        <v>330</v>
      </c>
      <c r="B1403">
        <v>8</v>
      </c>
      <c r="C1403">
        <v>5.5</v>
      </c>
      <c r="D1403">
        <v>-30503417</v>
      </c>
      <c r="E1403" t="s">
        <v>38</v>
      </c>
    </row>
    <row r="1404" spans="1:5" x14ac:dyDescent="0.3">
      <c r="A1404">
        <v>121</v>
      </c>
      <c r="B1404">
        <v>6.4</v>
      </c>
      <c r="C1404">
        <v>2</v>
      </c>
      <c r="D1404">
        <v>-32778006</v>
      </c>
      <c r="E1404" t="s">
        <v>38</v>
      </c>
    </row>
    <row r="1405" spans="1:5" x14ac:dyDescent="0.3">
      <c r="A1405">
        <v>114</v>
      </c>
      <c r="B1405">
        <v>6.3</v>
      </c>
      <c r="C1405">
        <v>1.9</v>
      </c>
      <c r="D1405">
        <v>-28407897</v>
      </c>
      <c r="E1405" t="s">
        <v>38</v>
      </c>
    </row>
    <row r="1406" spans="1:5" x14ac:dyDescent="0.3">
      <c r="A1406">
        <v>148</v>
      </c>
      <c r="B1406">
        <v>6.8</v>
      </c>
      <c r="C1406">
        <v>2.5</v>
      </c>
      <c r="D1406">
        <v>-34369221</v>
      </c>
      <c r="E1406" t="s">
        <v>38</v>
      </c>
    </row>
    <row r="1407" spans="1:5" x14ac:dyDescent="0.3">
      <c r="A1407">
        <v>113</v>
      </c>
      <c r="B1407">
        <v>6.8</v>
      </c>
      <c r="C1407">
        <v>1.9</v>
      </c>
      <c r="D1407">
        <v>68413606</v>
      </c>
      <c r="E1407" t="s">
        <v>21</v>
      </c>
    </row>
    <row r="1408" spans="1:5" x14ac:dyDescent="0.3">
      <c r="A1408">
        <v>91</v>
      </c>
      <c r="B1408">
        <v>5.4</v>
      </c>
      <c r="C1408">
        <v>1.5</v>
      </c>
      <c r="D1408">
        <v>-24785987</v>
      </c>
      <c r="E1408" t="s">
        <v>38</v>
      </c>
    </row>
    <row r="1409" spans="1:5" x14ac:dyDescent="0.3">
      <c r="A1409">
        <v>139</v>
      </c>
      <c r="B1409">
        <v>7.2</v>
      </c>
      <c r="C1409">
        <v>2.2999999999999998</v>
      </c>
      <c r="D1409">
        <v>2000000</v>
      </c>
      <c r="E1409" t="s">
        <v>21</v>
      </c>
    </row>
    <row r="1410" spans="1:5" x14ac:dyDescent="0.3">
      <c r="A1410">
        <v>96</v>
      </c>
      <c r="B1410">
        <v>7.3</v>
      </c>
      <c r="C1410">
        <v>1.6</v>
      </c>
      <c r="D1410">
        <v>-24860746</v>
      </c>
      <c r="E1410" t="s">
        <v>38</v>
      </c>
    </row>
    <row r="1411" spans="1:5" x14ac:dyDescent="0.3">
      <c r="A1411">
        <v>102</v>
      </c>
      <c r="B1411">
        <v>5.2</v>
      </c>
      <c r="C1411">
        <v>1.7</v>
      </c>
      <c r="D1411">
        <v>-22772060</v>
      </c>
      <c r="E1411" t="s">
        <v>38</v>
      </c>
    </row>
    <row r="1412" spans="1:5" x14ac:dyDescent="0.3">
      <c r="A1412">
        <v>96</v>
      </c>
      <c r="B1412">
        <v>5.5</v>
      </c>
      <c r="C1412">
        <v>1.6</v>
      </c>
      <c r="D1412">
        <v>-34816875</v>
      </c>
      <c r="E1412" t="s">
        <v>38</v>
      </c>
    </row>
    <row r="1413" spans="1:5" x14ac:dyDescent="0.3">
      <c r="A1413">
        <v>101</v>
      </c>
      <c r="B1413">
        <v>7.7</v>
      </c>
      <c r="C1413">
        <v>1.7</v>
      </c>
      <c r="D1413">
        <v>-18918217</v>
      </c>
      <c r="E1413" t="s">
        <v>38</v>
      </c>
    </row>
    <row r="1414" spans="1:5" x14ac:dyDescent="0.3">
      <c r="A1414">
        <v>128</v>
      </c>
      <c r="B1414">
        <v>7.1</v>
      </c>
      <c r="C1414">
        <v>2.1</v>
      </c>
      <c r="D1414">
        <v>3432299</v>
      </c>
      <c r="E1414" t="s">
        <v>21</v>
      </c>
    </row>
    <row r="1415" spans="1:5" x14ac:dyDescent="0.3">
      <c r="A1415">
        <v>109</v>
      </c>
      <c r="B1415">
        <v>5.3</v>
      </c>
      <c r="C1415">
        <v>1.8</v>
      </c>
      <c r="D1415">
        <v>-23345419</v>
      </c>
      <c r="E1415" t="s">
        <v>38</v>
      </c>
    </row>
    <row r="1416" spans="1:5" x14ac:dyDescent="0.3">
      <c r="A1416">
        <v>114</v>
      </c>
      <c r="B1416">
        <v>5.6</v>
      </c>
      <c r="C1416">
        <v>1.9</v>
      </c>
      <c r="D1416">
        <v>-27456806</v>
      </c>
      <c r="E1416" t="s">
        <v>38</v>
      </c>
    </row>
    <row r="1417" spans="1:5" x14ac:dyDescent="0.3">
      <c r="A1417">
        <v>105</v>
      </c>
      <c r="B1417">
        <v>5.7</v>
      </c>
      <c r="C1417">
        <v>1.8</v>
      </c>
      <c r="D1417">
        <v>-21898858</v>
      </c>
      <c r="E1417" t="s">
        <v>38</v>
      </c>
    </row>
    <row r="1418" spans="1:5" x14ac:dyDescent="0.3">
      <c r="A1418">
        <v>141</v>
      </c>
      <c r="B1418">
        <v>7.1</v>
      </c>
      <c r="C1418">
        <v>2.4</v>
      </c>
      <c r="D1418">
        <v>-26675252</v>
      </c>
      <c r="E1418" t="s">
        <v>38</v>
      </c>
    </row>
    <row r="1419" spans="1:5" x14ac:dyDescent="0.3">
      <c r="A1419">
        <v>138</v>
      </c>
      <c r="B1419">
        <v>7.6</v>
      </c>
      <c r="C1419">
        <v>2.2999999999999998</v>
      </c>
      <c r="D1419">
        <v>101340178</v>
      </c>
      <c r="E1419" t="s">
        <v>21</v>
      </c>
    </row>
    <row r="1420" spans="1:5" x14ac:dyDescent="0.3">
      <c r="A1420">
        <v>101</v>
      </c>
      <c r="B1420">
        <v>5.5</v>
      </c>
      <c r="C1420">
        <v>1.7</v>
      </c>
      <c r="D1420">
        <v>18758599</v>
      </c>
      <c r="E1420" t="s">
        <v>21</v>
      </c>
    </row>
    <row r="1421" spans="1:5" x14ac:dyDescent="0.3">
      <c r="A1421">
        <v>99</v>
      </c>
      <c r="B1421">
        <v>5.0999999999999996</v>
      </c>
      <c r="C1421">
        <v>1.6</v>
      </c>
      <c r="D1421">
        <v>87559438</v>
      </c>
      <c r="E1421" t="s">
        <v>21</v>
      </c>
    </row>
    <row r="1422" spans="1:5" x14ac:dyDescent="0.3">
      <c r="A1422">
        <v>89</v>
      </c>
      <c r="B1422">
        <v>4.9000000000000004</v>
      </c>
      <c r="C1422">
        <v>1.5</v>
      </c>
      <c r="D1422">
        <v>-8573195</v>
      </c>
      <c r="E1422" t="s">
        <v>38</v>
      </c>
    </row>
    <row r="1423" spans="1:5" x14ac:dyDescent="0.3">
      <c r="A1423">
        <v>99</v>
      </c>
      <c r="B1423">
        <v>6.5</v>
      </c>
      <c r="C1423">
        <v>1.6</v>
      </c>
      <c r="D1423">
        <v>2057332</v>
      </c>
      <c r="E1423" t="s">
        <v>21</v>
      </c>
    </row>
    <row r="1424" spans="1:5" x14ac:dyDescent="0.3">
      <c r="A1424">
        <v>105</v>
      </c>
      <c r="B1424">
        <v>5.6</v>
      </c>
      <c r="C1424">
        <v>1.8</v>
      </c>
      <c r="D1424">
        <v>1014398</v>
      </c>
      <c r="E1424" t="s">
        <v>21</v>
      </c>
    </row>
    <row r="1425" spans="1:5" x14ac:dyDescent="0.3">
      <c r="A1425">
        <v>97</v>
      </c>
      <c r="B1425">
        <v>5.3</v>
      </c>
      <c r="C1425">
        <v>1.6</v>
      </c>
      <c r="D1425">
        <v>-4072280</v>
      </c>
      <c r="E1425" t="s">
        <v>38</v>
      </c>
    </row>
    <row r="1426" spans="1:5" x14ac:dyDescent="0.3">
      <c r="A1426">
        <v>140</v>
      </c>
      <c r="B1426">
        <v>6.5</v>
      </c>
      <c r="C1426">
        <v>2.2999999999999998</v>
      </c>
      <c r="D1426">
        <v>682273</v>
      </c>
      <c r="E1426" t="s">
        <v>21</v>
      </c>
    </row>
    <row r="1427" spans="1:5" x14ac:dyDescent="0.3">
      <c r="A1427">
        <v>118</v>
      </c>
      <c r="B1427">
        <v>6.8</v>
      </c>
      <c r="C1427">
        <v>2</v>
      </c>
      <c r="D1427">
        <v>-5719423</v>
      </c>
      <c r="E1427" t="s">
        <v>38</v>
      </c>
    </row>
    <row r="1428" spans="1:5" x14ac:dyDescent="0.3">
      <c r="A1428">
        <v>94</v>
      </c>
      <c r="B1428">
        <v>6.5</v>
      </c>
      <c r="C1428">
        <v>1.6</v>
      </c>
      <c r="D1428">
        <v>-12879981</v>
      </c>
      <c r="E1428" t="s">
        <v>38</v>
      </c>
    </row>
    <row r="1429" spans="1:5" x14ac:dyDescent="0.3">
      <c r="A1429">
        <v>124</v>
      </c>
      <c r="B1429">
        <v>6</v>
      </c>
      <c r="C1429">
        <v>2.1</v>
      </c>
      <c r="D1429">
        <v>-29593736</v>
      </c>
      <c r="E1429" t="s">
        <v>38</v>
      </c>
    </row>
    <row r="1430" spans="1:5" x14ac:dyDescent="0.3">
      <c r="A1430">
        <v>134</v>
      </c>
      <c r="B1430">
        <v>8.4</v>
      </c>
      <c r="C1430">
        <v>2.2000000000000002</v>
      </c>
      <c r="D1430">
        <v>276625409</v>
      </c>
      <c r="E1430" t="s">
        <v>21</v>
      </c>
    </row>
    <row r="1431" spans="1:5" x14ac:dyDescent="0.3">
      <c r="A1431">
        <v>113</v>
      </c>
      <c r="B1431">
        <v>6</v>
      </c>
      <c r="C1431">
        <v>1.9</v>
      </c>
      <c r="D1431">
        <v>-19044575</v>
      </c>
      <c r="E1431" t="s">
        <v>38</v>
      </c>
    </row>
    <row r="1432" spans="1:5" x14ac:dyDescent="0.3">
      <c r="A1432">
        <v>124</v>
      </c>
      <c r="B1432">
        <v>7.6</v>
      </c>
      <c r="C1432">
        <v>2.1</v>
      </c>
      <c r="D1432">
        <v>2180954</v>
      </c>
      <c r="E1432" t="s">
        <v>21</v>
      </c>
    </row>
    <row r="1433" spans="1:5" x14ac:dyDescent="0.3">
      <c r="A1433">
        <v>97</v>
      </c>
      <c r="B1433">
        <v>6.9</v>
      </c>
      <c r="C1433">
        <v>1.6</v>
      </c>
      <c r="D1433">
        <v>140381405</v>
      </c>
      <c r="E1433" t="s">
        <v>21</v>
      </c>
    </row>
    <row r="1434" spans="1:5" x14ac:dyDescent="0.3">
      <c r="A1434">
        <v>123</v>
      </c>
      <c r="B1434">
        <v>6.4</v>
      </c>
      <c r="C1434">
        <v>2</v>
      </c>
      <c r="D1434">
        <v>72632573</v>
      </c>
      <c r="E1434" t="s">
        <v>21</v>
      </c>
    </row>
    <row r="1435" spans="1:5" x14ac:dyDescent="0.3">
      <c r="A1435">
        <v>99</v>
      </c>
      <c r="B1435">
        <v>5.0999999999999996</v>
      </c>
      <c r="C1435">
        <v>1.6</v>
      </c>
      <c r="D1435">
        <v>46150692</v>
      </c>
      <c r="E1435" t="s">
        <v>21</v>
      </c>
    </row>
    <row r="1436" spans="1:5" x14ac:dyDescent="0.3">
      <c r="A1436">
        <v>101</v>
      </c>
      <c r="B1436">
        <v>7</v>
      </c>
      <c r="C1436">
        <v>1.7</v>
      </c>
      <c r="D1436">
        <v>28328558</v>
      </c>
      <c r="E1436" t="s">
        <v>21</v>
      </c>
    </row>
    <row r="1437" spans="1:5" x14ac:dyDescent="0.3">
      <c r="A1437">
        <v>92</v>
      </c>
      <c r="B1437">
        <v>5.7</v>
      </c>
      <c r="C1437">
        <v>1.5</v>
      </c>
      <c r="D1437">
        <v>48197993</v>
      </c>
      <c r="E1437" t="s">
        <v>21</v>
      </c>
    </row>
    <row r="1438" spans="1:5" x14ac:dyDescent="0.3">
      <c r="A1438">
        <v>131</v>
      </c>
      <c r="B1438">
        <v>6.8</v>
      </c>
      <c r="C1438">
        <v>2.2000000000000002</v>
      </c>
      <c r="D1438">
        <v>136576745</v>
      </c>
      <c r="E1438" t="s">
        <v>21</v>
      </c>
    </row>
    <row r="1439" spans="1:5" x14ac:dyDescent="0.3">
      <c r="A1439">
        <v>107</v>
      </c>
      <c r="B1439">
        <v>6.7</v>
      </c>
      <c r="C1439">
        <v>1.8</v>
      </c>
      <c r="D1439">
        <v>69470202</v>
      </c>
      <c r="E1439" t="s">
        <v>21</v>
      </c>
    </row>
    <row r="1440" spans="1:5" x14ac:dyDescent="0.3">
      <c r="A1440">
        <v>103</v>
      </c>
      <c r="B1440">
        <v>6.2</v>
      </c>
      <c r="C1440">
        <v>1.7</v>
      </c>
      <c r="D1440">
        <v>21041732</v>
      </c>
      <c r="E1440" t="s">
        <v>21</v>
      </c>
    </row>
    <row r="1441" spans="1:5" x14ac:dyDescent="0.3">
      <c r="A1441">
        <v>129</v>
      </c>
      <c r="B1441">
        <v>7.2</v>
      </c>
      <c r="C1441">
        <v>2.2000000000000002</v>
      </c>
      <c r="D1441">
        <v>16814909</v>
      </c>
      <c r="E1441" t="s">
        <v>21</v>
      </c>
    </row>
    <row r="1442" spans="1:5" x14ac:dyDescent="0.3">
      <c r="A1442">
        <v>107</v>
      </c>
      <c r="B1442">
        <v>6.2</v>
      </c>
      <c r="C1442">
        <v>1.8</v>
      </c>
      <c r="D1442">
        <v>37744720</v>
      </c>
      <c r="E1442" t="s">
        <v>21</v>
      </c>
    </row>
    <row r="1443" spans="1:5" x14ac:dyDescent="0.3">
      <c r="A1443">
        <v>89</v>
      </c>
      <c r="B1443">
        <v>5.6</v>
      </c>
      <c r="C1443">
        <v>1.5</v>
      </c>
      <c r="D1443">
        <v>-13215568</v>
      </c>
      <c r="E1443" t="s">
        <v>38</v>
      </c>
    </row>
    <row r="1444" spans="1:5" x14ac:dyDescent="0.3">
      <c r="A1444">
        <v>113</v>
      </c>
      <c r="B1444">
        <v>4.4000000000000004</v>
      </c>
      <c r="C1444">
        <v>1.9</v>
      </c>
      <c r="D1444">
        <v>5911876</v>
      </c>
      <c r="E1444" t="s">
        <v>21</v>
      </c>
    </row>
    <row r="1445" spans="1:5" x14ac:dyDescent="0.3">
      <c r="A1445">
        <v>93</v>
      </c>
      <c r="B1445">
        <v>7.5</v>
      </c>
      <c r="C1445">
        <v>1.6</v>
      </c>
      <c r="D1445">
        <v>22696902</v>
      </c>
      <c r="E1445" t="s">
        <v>21</v>
      </c>
    </row>
    <row r="1446" spans="1:5" x14ac:dyDescent="0.3">
      <c r="A1446">
        <v>120</v>
      </c>
      <c r="B1446">
        <v>7.1</v>
      </c>
      <c r="C1446">
        <v>2</v>
      </c>
      <c r="D1446">
        <v>4733909</v>
      </c>
      <c r="E1446" t="s">
        <v>21</v>
      </c>
    </row>
    <row r="1447" spans="1:5" x14ac:dyDescent="0.3">
      <c r="A1447">
        <v>98</v>
      </c>
      <c r="B1447">
        <v>6.4</v>
      </c>
      <c r="C1447">
        <v>1.6</v>
      </c>
      <c r="D1447">
        <v>3063732</v>
      </c>
      <c r="E1447" t="s">
        <v>21</v>
      </c>
    </row>
    <row r="1448" spans="1:5" x14ac:dyDescent="0.3">
      <c r="A1448">
        <v>105</v>
      </c>
      <c r="B1448">
        <v>7.1</v>
      </c>
      <c r="C1448">
        <v>1.8</v>
      </c>
      <c r="D1448">
        <v>-32900538</v>
      </c>
      <c r="E1448" t="s">
        <v>38</v>
      </c>
    </row>
    <row r="1449" spans="1:5" x14ac:dyDescent="0.3">
      <c r="A1449">
        <v>98</v>
      </c>
      <c r="B1449">
        <v>6.9</v>
      </c>
      <c r="C1449">
        <v>1.6</v>
      </c>
      <c r="D1449">
        <v>701088</v>
      </c>
      <c r="E1449" t="s">
        <v>21</v>
      </c>
    </row>
    <row r="1450" spans="1:5" x14ac:dyDescent="0.3">
      <c r="A1450">
        <v>96</v>
      </c>
      <c r="B1450">
        <v>7.5</v>
      </c>
      <c r="C1450">
        <v>1.6</v>
      </c>
      <c r="D1450">
        <v>-506218</v>
      </c>
      <c r="E1450" t="s">
        <v>38</v>
      </c>
    </row>
    <row r="1451" spans="1:5" x14ac:dyDescent="0.3">
      <c r="A1451">
        <v>87</v>
      </c>
      <c r="B1451">
        <v>6.3</v>
      </c>
      <c r="C1451">
        <v>1.4</v>
      </c>
      <c r="D1451">
        <v>11095600</v>
      </c>
      <c r="E1451" t="s">
        <v>21</v>
      </c>
    </row>
    <row r="1452" spans="1:5" x14ac:dyDescent="0.3">
      <c r="A1452">
        <v>107</v>
      </c>
      <c r="B1452">
        <v>6.4</v>
      </c>
      <c r="C1452">
        <v>1.8</v>
      </c>
      <c r="D1452">
        <v>-13363463</v>
      </c>
      <c r="E1452" t="s">
        <v>38</v>
      </c>
    </row>
    <row r="1453" spans="1:5" x14ac:dyDescent="0.3">
      <c r="A1453">
        <v>90</v>
      </c>
      <c r="B1453">
        <v>5.9</v>
      </c>
      <c r="C1453">
        <v>1.5</v>
      </c>
      <c r="D1453">
        <v>-10151678</v>
      </c>
      <c r="E1453" t="s">
        <v>38</v>
      </c>
    </row>
    <row r="1454" spans="1:5" x14ac:dyDescent="0.3">
      <c r="A1454">
        <v>121</v>
      </c>
      <c r="B1454">
        <v>6.8</v>
      </c>
      <c r="C1454">
        <v>2</v>
      </c>
      <c r="D1454">
        <v>-38359790</v>
      </c>
      <c r="E1454" t="s">
        <v>38</v>
      </c>
    </row>
    <row r="1455" spans="1:5" x14ac:dyDescent="0.3">
      <c r="A1455">
        <v>119</v>
      </c>
      <c r="B1455">
        <v>6.3</v>
      </c>
      <c r="C1455">
        <v>2</v>
      </c>
      <c r="D1455">
        <v>-18236870</v>
      </c>
      <c r="E1455" t="s">
        <v>38</v>
      </c>
    </row>
    <row r="1456" spans="1:5" x14ac:dyDescent="0.3">
      <c r="A1456">
        <v>107</v>
      </c>
      <c r="B1456">
        <v>3.6</v>
      </c>
      <c r="C1456">
        <v>1.8</v>
      </c>
      <c r="D1456">
        <v>-24043621</v>
      </c>
      <c r="E1456" t="s">
        <v>38</v>
      </c>
    </row>
    <row r="1457" spans="1:5" x14ac:dyDescent="0.3">
      <c r="A1457">
        <v>110</v>
      </c>
      <c r="B1457">
        <v>5.3</v>
      </c>
      <c r="C1457">
        <v>1.8</v>
      </c>
      <c r="D1457">
        <v>-25643000</v>
      </c>
      <c r="E1457" t="s">
        <v>38</v>
      </c>
    </row>
    <row r="1458" spans="1:5" x14ac:dyDescent="0.3">
      <c r="A1458">
        <v>100</v>
      </c>
      <c r="B1458">
        <v>5.9</v>
      </c>
      <c r="C1458">
        <v>1.7</v>
      </c>
      <c r="D1458">
        <v>-7474079</v>
      </c>
      <c r="E1458" t="s">
        <v>38</v>
      </c>
    </row>
    <row r="1459" spans="1:5" x14ac:dyDescent="0.3">
      <c r="A1459">
        <v>75</v>
      </c>
      <c r="B1459">
        <v>6.9</v>
      </c>
      <c r="C1459">
        <v>1.2</v>
      </c>
      <c r="D1459">
        <v>-28437251</v>
      </c>
      <c r="E1459" t="s">
        <v>38</v>
      </c>
    </row>
    <row r="1460" spans="1:5" x14ac:dyDescent="0.3">
      <c r="A1460">
        <v>132</v>
      </c>
      <c r="B1460">
        <v>6.9</v>
      </c>
      <c r="C1460">
        <v>2.2000000000000002</v>
      </c>
      <c r="D1460">
        <v>-29100030</v>
      </c>
      <c r="E1460" t="s">
        <v>38</v>
      </c>
    </row>
    <row r="1461" spans="1:5" x14ac:dyDescent="0.3">
      <c r="A1461">
        <v>105</v>
      </c>
      <c r="B1461">
        <v>6.1</v>
      </c>
      <c r="C1461">
        <v>1.8</v>
      </c>
      <c r="D1461">
        <v>-30695163</v>
      </c>
      <c r="E1461" t="s">
        <v>38</v>
      </c>
    </row>
    <row r="1462" spans="1:5" x14ac:dyDescent="0.3">
      <c r="A1462">
        <v>289</v>
      </c>
      <c r="B1462">
        <v>8.5</v>
      </c>
      <c r="C1462">
        <v>4.8</v>
      </c>
      <c r="D1462">
        <v>47300000</v>
      </c>
      <c r="E1462" t="s">
        <v>21</v>
      </c>
    </row>
    <row r="1463" spans="1:5" x14ac:dyDescent="0.3">
      <c r="A1463">
        <v>102</v>
      </c>
      <c r="B1463">
        <v>6.3</v>
      </c>
      <c r="C1463">
        <v>1.7</v>
      </c>
      <c r="D1463">
        <v>-14202684</v>
      </c>
      <c r="E1463" t="s">
        <v>38</v>
      </c>
    </row>
    <row r="1464" spans="1:5" x14ac:dyDescent="0.3">
      <c r="A1464">
        <v>143</v>
      </c>
      <c r="B1464">
        <v>7.3</v>
      </c>
      <c r="C1464">
        <v>2.4</v>
      </c>
      <c r="D1464">
        <v>76028097</v>
      </c>
      <c r="E1464" t="s">
        <v>21</v>
      </c>
    </row>
    <row r="1465" spans="1:5" x14ac:dyDescent="0.3">
      <c r="A1465">
        <v>113</v>
      </c>
      <c r="B1465">
        <v>6.3</v>
      </c>
      <c r="C1465">
        <v>1.9</v>
      </c>
      <c r="D1465">
        <v>-17231467</v>
      </c>
      <c r="E1465" t="s">
        <v>38</v>
      </c>
    </row>
    <row r="1466" spans="1:5" x14ac:dyDescent="0.3">
      <c r="A1466">
        <v>161</v>
      </c>
      <c r="B1466">
        <v>7.2</v>
      </c>
      <c r="C1466">
        <v>2.7</v>
      </c>
      <c r="D1466">
        <v>56100000</v>
      </c>
      <c r="E1466" t="s">
        <v>21</v>
      </c>
    </row>
    <row r="1467" spans="1:5" x14ac:dyDescent="0.3">
      <c r="A1467">
        <v>138</v>
      </c>
      <c r="B1467">
        <v>7.3</v>
      </c>
      <c r="C1467">
        <v>2.2999999999999998</v>
      </c>
      <c r="D1467">
        <v>62749203</v>
      </c>
      <c r="E1467" t="s">
        <v>21</v>
      </c>
    </row>
    <row r="1468" spans="1:5" x14ac:dyDescent="0.3">
      <c r="A1468">
        <v>126</v>
      </c>
      <c r="B1468">
        <v>6.3</v>
      </c>
      <c r="C1468">
        <v>2.1</v>
      </c>
      <c r="D1468">
        <v>28700000</v>
      </c>
      <c r="E1468" t="s">
        <v>21</v>
      </c>
    </row>
    <row r="1469" spans="1:5" x14ac:dyDescent="0.3">
      <c r="A1469">
        <v>99</v>
      </c>
      <c r="B1469">
        <v>8.1</v>
      </c>
      <c r="C1469">
        <v>1.6</v>
      </c>
      <c r="D1469">
        <v>34073773</v>
      </c>
      <c r="E1469" t="s">
        <v>21</v>
      </c>
    </row>
    <row r="1470" spans="1:5" x14ac:dyDescent="0.3">
      <c r="A1470">
        <v>101</v>
      </c>
      <c r="B1470">
        <v>6.9</v>
      </c>
      <c r="C1470">
        <v>1.7</v>
      </c>
      <c r="D1470">
        <v>-6814219</v>
      </c>
      <c r="E1470" t="s">
        <v>38</v>
      </c>
    </row>
    <row r="1471" spans="1:5" x14ac:dyDescent="0.3">
      <c r="A1471">
        <v>103</v>
      </c>
      <c r="B1471">
        <v>6.3</v>
      </c>
      <c r="C1471">
        <v>1.7</v>
      </c>
      <c r="D1471">
        <v>22133888</v>
      </c>
      <c r="E1471" t="s">
        <v>21</v>
      </c>
    </row>
    <row r="1472" spans="1:5" x14ac:dyDescent="0.3">
      <c r="A1472">
        <v>118</v>
      </c>
      <c r="B1472">
        <v>7.3</v>
      </c>
      <c r="C1472">
        <v>2</v>
      </c>
      <c r="D1472">
        <v>13983704</v>
      </c>
      <c r="E1472" t="s">
        <v>21</v>
      </c>
    </row>
    <row r="1473" spans="1:5" x14ac:dyDescent="0.3">
      <c r="A1473">
        <v>99</v>
      </c>
      <c r="B1473">
        <v>6.1</v>
      </c>
      <c r="C1473">
        <v>1.6</v>
      </c>
      <c r="D1473">
        <v>27879132</v>
      </c>
      <c r="E1473" t="s">
        <v>21</v>
      </c>
    </row>
    <row r="1474" spans="1:5" x14ac:dyDescent="0.3">
      <c r="A1474">
        <v>105</v>
      </c>
      <c r="B1474">
        <v>6.9</v>
      </c>
      <c r="C1474">
        <v>1.8</v>
      </c>
      <c r="D1474">
        <v>41827000</v>
      </c>
      <c r="E1474" t="s">
        <v>21</v>
      </c>
    </row>
    <row r="1475" spans="1:5" x14ac:dyDescent="0.3">
      <c r="A1475">
        <v>113</v>
      </c>
      <c r="B1475">
        <v>7.2</v>
      </c>
      <c r="C1475">
        <v>1.9</v>
      </c>
      <c r="D1475">
        <v>125684505</v>
      </c>
      <c r="E1475" t="s">
        <v>21</v>
      </c>
    </row>
    <row r="1476" spans="1:5" x14ac:dyDescent="0.3">
      <c r="A1476">
        <v>93</v>
      </c>
      <c r="B1476">
        <v>6.4</v>
      </c>
      <c r="C1476">
        <v>1.6</v>
      </c>
      <c r="D1476">
        <v>129279795</v>
      </c>
      <c r="E1476" t="s">
        <v>21</v>
      </c>
    </row>
    <row r="1477" spans="1:5" x14ac:dyDescent="0.3">
      <c r="A1477">
        <v>108</v>
      </c>
      <c r="B1477">
        <v>6.4</v>
      </c>
      <c r="C1477">
        <v>1.8</v>
      </c>
      <c r="D1477">
        <v>115096820</v>
      </c>
      <c r="E1477" t="s">
        <v>21</v>
      </c>
    </row>
    <row r="1478" spans="1:5" x14ac:dyDescent="0.3">
      <c r="A1478">
        <v>74</v>
      </c>
      <c r="B1478">
        <v>8.3000000000000007</v>
      </c>
      <c r="C1478">
        <v>1.2</v>
      </c>
      <c r="D1478">
        <v>161796233</v>
      </c>
      <c r="E1478" t="s">
        <v>21</v>
      </c>
    </row>
    <row r="1479" spans="1:5" x14ac:dyDescent="0.3">
      <c r="A1479">
        <v>116</v>
      </c>
      <c r="B1479">
        <v>7.2</v>
      </c>
      <c r="C1479">
        <v>1.9</v>
      </c>
      <c r="D1479">
        <v>96248145</v>
      </c>
      <c r="E1479" t="s">
        <v>21</v>
      </c>
    </row>
    <row r="1480" spans="1:5" x14ac:dyDescent="0.3">
      <c r="A1480">
        <v>104</v>
      </c>
      <c r="B1480">
        <v>6.8</v>
      </c>
      <c r="C1480">
        <v>1.7</v>
      </c>
      <c r="D1480">
        <v>95014030</v>
      </c>
      <c r="E1480" t="s">
        <v>21</v>
      </c>
    </row>
    <row r="1481" spans="1:5" x14ac:dyDescent="0.3">
      <c r="A1481">
        <v>106</v>
      </c>
      <c r="B1481">
        <v>6.5</v>
      </c>
      <c r="C1481">
        <v>1.8</v>
      </c>
      <c r="D1481">
        <v>-19145306</v>
      </c>
      <c r="E1481" t="s">
        <v>38</v>
      </c>
    </row>
    <row r="1482" spans="1:5" x14ac:dyDescent="0.3">
      <c r="A1482">
        <v>120</v>
      </c>
      <c r="B1482">
        <v>7.8</v>
      </c>
      <c r="C1482">
        <v>2</v>
      </c>
      <c r="D1482">
        <v>85648585</v>
      </c>
      <c r="E1482" t="s">
        <v>21</v>
      </c>
    </row>
    <row r="1483" spans="1:5" x14ac:dyDescent="0.3">
      <c r="A1483">
        <v>135</v>
      </c>
      <c r="B1483">
        <v>7.6</v>
      </c>
      <c r="C1483">
        <v>2.2000000000000002</v>
      </c>
      <c r="D1483">
        <v>92012643</v>
      </c>
      <c r="E1483" t="s">
        <v>21</v>
      </c>
    </row>
    <row r="1484" spans="1:5" x14ac:dyDescent="0.3">
      <c r="A1484">
        <v>132</v>
      </c>
      <c r="B1484">
        <v>7.2</v>
      </c>
      <c r="C1484">
        <v>2.2000000000000002</v>
      </c>
      <c r="D1484">
        <v>86631310</v>
      </c>
      <c r="E1484" t="s">
        <v>21</v>
      </c>
    </row>
    <row r="1485" spans="1:5" x14ac:dyDescent="0.3">
      <c r="A1485">
        <v>92</v>
      </c>
      <c r="B1485">
        <v>6.7</v>
      </c>
      <c r="C1485">
        <v>1.5</v>
      </c>
      <c r="D1485">
        <v>94324072</v>
      </c>
      <c r="E1485" t="s">
        <v>21</v>
      </c>
    </row>
    <row r="1486" spans="1:5" x14ac:dyDescent="0.3">
      <c r="A1486">
        <v>99</v>
      </c>
      <c r="B1486">
        <v>6.8</v>
      </c>
      <c r="C1486">
        <v>1.6</v>
      </c>
      <c r="D1486">
        <v>75502246</v>
      </c>
      <c r="E1486" t="s">
        <v>21</v>
      </c>
    </row>
    <row r="1487" spans="1:5" x14ac:dyDescent="0.3">
      <c r="A1487">
        <v>90</v>
      </c>
      <c r="B1487">
        <v>6.3</v>
      </c>
      <c r="C1487">
        <v>1.5</v>
      </c>
      <c r="D1487">
        <v>78360000</v>
      </c>
      <c r="E1487" t="s">
        <v>21</v>
      </c>
    </row>
    <row r="1488" spans="1:5" x14ac:dyDescent="0.3">
      <c r="A1488">
        <v>111</v>
      </c>
      <c r="B1488">
        <v>6.2</v>
      </c>
      <c r="C1488">
        <v>1.8</v>
      </c>
      <c r="D1488">
        <v>71244774</v>
      </c>
      <c r="E1488" t="s">
        <v>21</v>
      </c>
    </row>
    <row r="1489" spans="1:5" x14ac:dyDescent="0.3">
      <c r="A1489">
        <v>103</v>
      </c>
      <c r="B1489">
        <v>6.2</v>
      </c>
      <c r="C1489">
        <v>1.7</v>
      </c>
      <c r="D1489">
        <v>79444419</v>
      </c>
      <c r="E1489" t="s">
        <v>21</v>
      </c>
    </row>
    <row r="1490" spans="1:5" x14ac:dyDescent="0.3">
      <c r="A1490">
        <v>127</v>
      </c>
      <c r="B1490">
        <v>8.6</v>
      </c>
      <c r="C1490">
        <v>2.1</v>
      </c>
      <c r="D1490">
        <v>67125340</v>
      </c>
      <c r="E1490" t="s">
        <v>21</v>
      </c>
    </row>
    <row r="1491" spans="1:5" x14ac:dyDescent="0.3">
      <c r="A1491">
        <v>112</v>
      </c>
      <c r="B1491">
        <v>8</v>
      </c>
      <c r="C1491">
        <v>1.9</v>
      </c>
      <c r="D1491">
        <v>85646235</v>
      </c>
      <c r="E1491" t="s">
        <v>21</v>
      </c>
    </row>
    <row r="1492" spans="1:5" x14ac:dyDescent="0.3">
      <c r="A1492">
        <v>87</v>
      </c>
      <c r="B1492">
        <v>7</v>
      </c>
      <c r="C1492">
        <v>1.4</v>
      </c>
      <c r="D1492">
        <v>55416609</v>
      </c>
      <c r="E1492" t="s">
        <v>21</v>
      </c>
    </row>
    <row r="1493" spans="1:5" x14ac:dyDescent="0.3">
      <c r="A1493">
        <v>138</v>
      </c>
      <c r="B1493">
        <v>8</v>
      </c>
      <c r="C1493">
        <v>2.2999999999999998</v>
      </c>
      <c r="D1493">
        <v>65135191</v>
      </c>
      <c r="E1493" t="s">
        <v>21</v>
      </c>
    </row>
    <row r="1494" spans="1:5" x14ac:dyDescent="0.3">
      <c r="A1494">
        <v>132</v>
      </c>
      <c r="B1494">
        <v>8.1</v>
      </c>
      <c r="C1494">
        <v>2.2000000000000002</v>
      </c>
      <c r="D1494">
        <v>70422786</v>
      </c>
      <c r="E1494" t="s">
        <v>21</v>
      </c>
    </row>
    <row r="1495" spans="1:5" x14ac:dyDescent="0.3">
      <c r="A1495">
        <v>103</v>
      </c>
      <c r="B1495">
        <v>6.7</v>
      </c>
      <c r="C1495">
        <v>1.7</v>
      </c>
      <c r="D1495">
        <v>76694016</v>
      </c>
      <c r="E1495" t="s">
        <v>21</v>
      </c>
    </row>
    <row r="1496" spans="1:5" x14ac:dyDescent="0.3">
      <c r="A1496">
        <v>123</v>
      </c>
      <c r="B1496">
        <v>7.9</v>
      </c>
      <c r="C1496">
        <v>2</v>
      </c>
      <c r="D1496">
        <v>-28935714</v>
      </c>
      <c r="E1496" t="s">
        <v>38</v>
      </c>
    </row>
    <row r="1497" spans="1:5" x14ac:dyDescent="0.3">
      <c r="A1497">
        <v>111</v>
      </c>
      <c r="B1497">
        <v>6.1</v>
      </c>
      <c r="C1497">
        <v>1.8</v>
      </c>
      <c r="D1497">
        <v>46806312</v>
      </c>
      <c r="E1497" t="s">
        <v>21</v>
      </c>
    </row>
    <row r="1498" spans="1:5" x14ac:dyDescent="0.3">
      <c r="A1498">
        <v>102</v>
      </c>
      <c r="B1498">
        <v>4.2</v>
      </c>
      <c r="C1498">
        <v>1.7</v>
      </c>
      <c r="D1498">
        <v>49566871</v>
      </c>
      <c r="E1498" t="s">
        <v>21</v>
      </c>
    </row>
    <row r="1499" spans="1:5" x14ac:dyDescent="0.3">
      <c r="A1499">
        <v>78</v>
      </c>
      <c r="B1499">
        <v>6.1</v>
      </c>
      <c r="C1499">
        <v>1.3</v>
      </c>
      <c r="D1499">
        <v>46501438</v>
      </c>
      <c r="E1499" t="s">
        <v>21</v>
      </c>
    </row>
    <row r="1500" spans="1:5" x14ac:dyDescent="0.3">
      <c r="A1500">
        <v>132</v>
      </c>
      <c r="B1500">
        <v>6.6</v>
      </c>
      <c r="C1500">
        <v>2.2000000000000002</v>
      </c>
      <c r="D1500">
        <v>44787599</v>
      </c>
      <c r="E1500" t="s">
        <v>21</v>
      </c>
    </row>
    <row r="1501" spans="1:5" x14ac:dyDescent="0.3">
      <c r="A1501">
        <v>133</v>
      </c>
      <c r="B1501">
        <v>7.5</v>
      </c>
      <c r="C1501">
        <v>2.2000000000000002</v>
      </c>
      <c r="D1501">
        <v>36528842</v>
      </c>
      <c r="E1501" t="s">
        <v>21</v>
      </c>
    </row>
    <row r="1502" spans="1:5" x14ac:dyDescent="0.3">
      <c r="A1502">
        <v>108</v>
      </c>
      <c r="B1502">
        <v>7.4</v>
      </c>
      <c r="C1502">
        <v>1.8</v>
      </c>
      <c r="D1502">
        <v>58813460</v>
      </c>
      <c r="E1502" t="s">
        <v>21</v>
      </c>
    </row>
    <row r="1503" spans="1:5" x14ac:dyDescent="0.3">
      <c r="A1503">
        <v>125</v>
      </c>
      <c r="B1503">
        <v>7.2</v>
      </c>
      <c r="C1503">
        <v>2.1</v>
      </c>
      <c r="D1503">
        <v>35010106</v>
      </c>
      <c r="E1503" t="s">
        <v>21</v>
      </c>
    </row>
    <row r="1504" spans="1:5" x14ac:dyDescent="0.3">
      <c r="A1504">
        <v>98</v>
      </c>
      <c r="B1504">
        <v>6.9</v>
      </c>
      <c r="C1504">
        <v>1.6</v>
      </c>
      <c r="D1504">
        <v>31359959</v>
      </c>
      <c r="E1504" t="s">
        <v>21</v>
      </c>
    </row>
    <row r="1505" spans="1:5" x14ac:dyDescent="0.3">
      <c r="A1505">
        <v>119</v>
      </c>
      <c r="B1505">
        <v>7.4</v>
      </c>
      <c r="C1505">
        <v>2</v>
      </c>
      <c r="D1505">
        <v>36468315</v>
      </c>
      <c r="E1505" t="s">
        <v>21</v>
      </c>
    </row>
    <row r="1506" spans="1:5" x14ac:dyDescent="0.3">
      <c r="A1506">
        <v>87</v>
      </c>
      <c r="B1506">
        <v>5.4</v>
      </c>
      <c r="C1506">
        <v>1.4</v>
      </c>
      <c r="D1506">
        <v>34172251</v>
      </c>
      <c r="E1506" t="s">
        <v>21</v>
      </c>
    </row>
    <row r="1507" spans="1:5" x14ac:dyDescent="0.3">
      <c r="A1507">
        <v>91</v>
      </c>
      <c r="B1507">
        <v>6.8</v>
      </c>
      <c r="C1507">
        <v>1.5</v>
      </c>
      <c r="D1507">
        <v>36600000</v>
      </c>
      <c r="E1507" t="s">
        <v>21</v>
      </c>
    </row>
    <row r="1508" spans="1:5" x14ac:dyDescent="0.3">
      <c r="A1508">
        <v>100</v>
      </c>
      <c r="B1508">
        <v>6.3</v>
      </c>
      <c r="C1508">
        <v>1.7</v>
      </c>
      <c r="D1508">
        <v>33536011</v>
      </c>
      <c r="E1508" t="s">
        <v>21</v>
      </c>
    </row>
    <row r="1509" spans="1:5" x14ac:dyDescent="0.3">
      <c r="A1509">
        <v>118</v>
      </c>
      <c r="B1509">
        <v>7.2</v>
      </c>
      <c r="C1509">
        <v>2</v>
      </c>
      <c r="D1509">
        <v>32877175</v>
      </c>
      <c r="E1509" t="s">
        <v>21</v>
      </c>
    </row>
    <row r="1510" spans="1:5" x14ac:dyDescent="0.3">
      <c r="A1510">
        <v>109</v>
      </c>
      <c r="B1510">
        <v>6.9</v>
      </c>
      <c r="C1510">
        <v>1.8</v>
      </c>
      <c r="D1510">
        <v>29484168</v>
      </c>
      <c r="E1510" t="s">
        <v>21</v>
      </c>
    </row>
    <row r="1511" spans="1:5" x14ac:dyDescent="0.3">
      <c r="A1511">
        <v>99</v>
      </c>
      <c r="B1511">
        <v>6</v>
      </c>
      <c r="C1511">
        <v>1.6</v>
      </c>
      <c r="D1511">
        <v>30269340</v>
      </c>
      <c r="E1511" t="s">
        <v>21</v>
      </c>
    </row>
    <row r="1512" spans="1:5" x14ac:dyDescent="0.3">
      <c r="A1512">
        <v>114</v>
      </c>
      <c r="B1512">
        <v>5.9</v>
      </c>
      <c r="C1512">
        <v>1.9</v>
      </c>
      <c r="D1512">
        <v>30033780</v>
      </c>
      <c r="E1512" t="s">
        <v>21</v>
      </c>
    </row>
    <row r="1513" spans="1:5" x14ac:dyDescent="0.3">
      <c r="A1513">
        <v>89</v>
      </c>
      <c r="B1513">
        <v>5.4</v>
      </c>
      <c r="C1513">
        <v>1.5</v>
      </c>
      <c r="D1513">
        <v>28715510</v>
      </c>
      <c r="E1513" t="s">
        <v>21</v>
      </c>
    </row>
    <row r="1514" spans="1:5" x14ac:dyDescent="0.3">
      <c r="A1514">
        <v>95</v>
      </c>
      <c r="B1514">
        <v>5.9</v>
      </c>
      <c r="C1514">
        <v>1.6</v>
      </c>
      <c r="D1514">
        <v>39156435</v>
      </c>
      <c r="E1514" t="s">
        <v>21</v>
      </c>
    </row>
    <row r="1515" spans="1:5" x14ac:dyDescent="0.3">
      <c r="A1515">
        <v>98</v>
      </c>
      <c r="B1515">
        <v>6.1</v>
      </c>
      <c r="C1515">
        <v>1.6</v>
      </c>
      <c r="D1515">
        <v>19044241</v>
      </c>
      <c r="E1515" t="s">
        <v>21</v>
      </c>
    </row>
    <row r="1516" spans="1:5" x14ac:dyDescent="0.3">
      <c r="A1516">
        <v>94</v>
      </c>
      <c r="B1516">
        <v>7.7</v>
      </c>
      <c r="C1516">
        <v>1.6</v>
      </c>
      <c r="D1516">
        <v>39816662</v>
      </c>
      <c r="E1516" t="s">
        <v>21</v>
      </c>
    </row>
    <row r="1517" spans="1:5" x14ac:dyDescent="0.3">
      <c r="A1517">
        <v>85</v>
      </c>
      <c r="B1517">
        <v>5.8</v>
      </c>
      <c r="C1517">
        <v>1.4</v>
      </c>
      <c r="D1517">
        <v>22238770</v>
      </c>
      <c r="E1517" t="s">
        <v>21</v>
      </c>
    </row>
    <row r="1518" spans="1:5" x14ac:dyDescent="0.3">
      <c r="A1518">
        <v>124</v>
      </c>
      <c r="B1518">
        <v>7.6</v>
      </c>
      <c r="C1518">
        <v>2.1</v>
      </c>
      <c r="D1518">
        <v>22937130</v>
      </c>
      <c r="E1518" t="s">
        <v>21</v>
      </c>
    </row>
    <row r="1519" spans="1:5" x14ac:dyDescent="0.3">
      <c r="A1519">
        <v>131</v>
      </c>
      <c r="B1519">
        <v>6.1</v>
      </c>
      <c r="C1519">
        <v>2.2000000000000002</v>
      </c>
      <c r="D1519">
        <v>-2200996</v>
      </c>
      <c r="E1519" t="s">
        <v>38</v>
      </c>
    </row>
    <row r="1520" spans="1:5" x14ac:dyDescent="0.3">
      <c r="A1520">
        <v>107</v>
      </c>
      <c r="B1520">
        <v>5.4</v>
      </c>
      <c r="C1520">
        <v>1.8</v>
      </c>
      <c r="D1520">
        <v>27410049</v>
      </c>
      <c r="E1520" t="s">
        <v>21</v>
      </c>
    </row>
    <row r="1521" spans="1:5" x14ac:dyDescent="0.3">
      <c r="A1521">
        <v>99</v>
      </c>
      <c r="B1521">
        <v>5.0999999999999996</v>
      </c>
      <c r="C1521">
        <v>1.6</v>
      </c>
      <c r="D1521">
        <v>21432423</v>
      </c>
      <c r="E1521" t="s">
        <v>21</v>
      </c>
    </row>
    <row r="1522" spans="1:5" x14ac:dyDescent="0.3">
      <c r="A1522">
        <v>83</v>
      </c>
      <c r="B1522">
        <v>6.4</v>
      </c>
      <c r="C1522">
        <v>1.4</v>
      </c>
      <c r="D1522">
        <v>21109400</v>
      </c>
      <c r="E1522" t="s">
        <v>21</v>
      </c>
    </row>
    <row r="1523" spans="1:5" x14ac:dyDescent="0.3">
      <c r="A1523">
        <v>131</v>
      </c>
      <c r="B1523">
        <v>6.3</v>
      </c>
      <c r="C1523">
        <v>2.2000000000000002</v>
      </c>
      <c r="D1523">
        <v>20300000</v>
      </c>
      <c r="E1523" t="s">
        <v>21</v>
      </c>
    </row>
    <row r="1524" spans="1:5" x14ac:dyDescent="0.3">
      <c r="A1524">
        <v>85</v>
      </c>
      <c r="B1524">
        <v>7.5</v>
      </c>
      <c r="C1524">
        <v>1.4</v>
      </c>
      <c r="D1524">
        <v>26068547</v>
      </c>
      <c r="E1524" t="s">
        <v>21</v>
      </c>
    </row>
    <row r="1525" spans="1:5" x14ac:dyDescent="0.3">
      <c r="A1525">
        <v>126</v>
      </c>
      <c r="B1525">
        <v>7.1</v>
      </c>
      <c r="C1525">
        <v>2.1</v>
      </c>
      <c r="D1525">
        <v>23680848</v>
      </c>
      <c r="E1525" t="s">
        <v>21</v>
      </c>
    </row>
    <row r="1526" spans="1:5" x14ac:dyDescent="0.3">
      <c r="A1526">
        <v>123</v>
      </c>
      <c r="B1526">
        <v>7.8</v>
      </c>
      <c r="C1526">
        <v>2</v>
      </c>
      <c r="D1526">
        <v>20921738</v>
      </c>
      <c r="E1526" t="s">
        <v>21</v>
      </c>
    </row>
    <row r="1527" spans="1:5" x14ac:dyDescent="0.3">
      <c r="A1527">
        <v>105</v>
      </c>
      <c r="B1527">
        <v>6.5</v>
      </c>
      <c r="C1527">
        <v>1.8</v>
      </c>
      <c r="D1527">
        <v>23021560</v>
      </c>
      <c r="E1527" t="s">
        <v>21</v>
      </c>
    </row>
    <row r="1528" spans="1:5" x14ac:dyDescent="0.3">
      <c r="A1528">
        <v>125</v>
      </c>
      <c r="B1528">
        <v>6.6</v>
      </c>
      <c r="C1528">
        <v>2.1</v>
      </c>
      <c r="D1528">
        <v>15645204</v>
      </c>
      <c r="E1528" t="s">
        <v>21</v>
      </c>
    </row>
    <row r="1529" spans="1:5" x14ac:dyDescent="0.3">
      <c r="A1529">
        <v>77</v>
      </c>
      <c r="B1529">
        <v>7.4</v>
      </c>
      <c r="C1529">
        <v>1.3</v>
      </c>
      <c r="D1529">
        <v>13337608</v>
      </c>
      <c r="E1529" t="s">
        <v>21</v>
      </c>
    </row>
    <row r="1530" spans="1:5" x14ac:dyDescent="0.3">
      <c r="A1530">
        <v>121</v>
      </c>
      <c r="B1530">
        <v>7.6</v>
      </c>
      <c r="C1530">
        <v>2</v>
      </c>
      <c r="D1530">
        <v>16875468</v>
      </c>
      <c r="E1530" t="s">
        <v>21</v>
      </c>
    </row>
    <row r="1531" spans="1:5" x14ac:dyDescent="0.3">
      <c r="A1531">
        <v>124</v>
      </c>
      <c r="B1531">
        <v>7.5</v>
      </c>
      <c r="C1531">
        <v>2.1</v>
      </c>
      <c r="D1531">
        <v>22418902</v>
      </c>
      <c r="E1531" t="s">
        <v>21</v>
      </c>
    </row>
    <row r="1532" spans="1:5" x14ac:dyDescent="0.3">
      <c r="A1532">
        <v>99</v>
      </c>
      <c r="B1532">
        <v>6.6</v>
      </c>
      <c r="C1532">
        <v>1.6</v>
      </c>
      <c r="D1532">
        <v>12057340</v>
      </c>
      <c r="E1532" t="s">
        <v>21</v>
      </c>
    </row>
    <row r="1533" spans="1:5" x14ac:dyDescent="0.3">
      <c r="A1533">
        <v>112</v>
      </c>
      <c r="B1533">
        <v>7.2</v>
      </c>
      <c r="C1533">
        <v>1.9</v>
      </c>
      <c r="D1533">
        <v>17478175</v>
      </c>
      <c r="E1533" t="s">
        <v>21</v>
      </c>
    </row>
    <row r="1534" spans="1:5" x14ac:dyDescent="0.3">
      <c r="A1534">
        <v>111</v>
      </c>
      <c r="B1534">
        <v>7.6</v>
      </c>
      <c r="C1534">
        <v>1.8</v>
      </c>
      <c r="D1534">
        <v>11407470</v>
      </c>
      <c r="E1534" t="s">
        <v>21</v>
      </c>
    </row>
    <row r="1535" spans="1:5" x14ac:dyDescent="0.3">
      <c r="A1535">
        <v>107</v>
      </c>
      <c r="B1535">
        <v>6.2</v>
      </c>
      <c r="C1535">
        <v>1.8</v>
      </c>
      <c r="D1535">
        <v>12385520</v>
      </c>
      <c r="E1535" t="s">
        <v>21</v>
      </c>
    </row>
    <row r="1536" spans="1:5" x14ac:dyDescent="0.3">
      <c r="A1536">
        <v>104</v>
      </c>
      <c r="B1536">
        <v>5.6</v>
      </c>
      <c r="C1536">
        <v>1.7</v>
      </c>
      <c r="D1536">
        <v>10118420</v>
      </c>
      <c r="E1536" t="s">
        <v>21</v>
      </c>
    </row>
    <row r="1537" spans="1:5" x14ac:dyDescent="0.3">
      <c r="A1537">
        <v>113</v>
      </c>
      <c r="B1537">
        <v>7.6</v>
      </c>
      <c r="C1537">
        <v>1.9</v>
      </c>
      <c r="D1537">
        <v>2137776</v>
      </c>
      <c r="E1537" t="s">
        <v>21</v>
      </c>
    </row>
    <row r="1538" spans="1:5" x14ac:dyDescent="0.3">
      <c r="A1538">
        <v>113</v>
      </c>
      <c r="B1538">
        <v>6.6</v>
      </c>
      <c r="C1538">
        <v>1.9</v>
      </c>
      <c r="D1538">
        <v>7568996</v>
      </c>
      <c r="E1538" t="s">
        <v>21</v>
      </c>
    </row>
    <row r="1539" spans="1:5" x14ac:dyDescent="0.3">
      <c r="A1539">
        <v>95</v>
      </c>
      <c r="B1539">
        <v>7</v>
      </c>
      <c r="C1539">
        <v>1.6</v>
      </c>
      <c r="D1539">
        <v>12043633</v>
      </c>
      <c r="E1539" t="s">
        <v>21</v>
      </c>
    </row>
    <row r="1540" spans="1:5" x14ac:dyDescent="0.3">
      <c r="A1540">
        <v>86</v>
      </c>
      <c r="B1540">
        <v>2.7</v>
      </c>
      <c r="C1540">
        <v>1.4</v>
      </c>
      <c r="D1540">
        <v>8232624</v>
      </c>
      <c r="E1540" t="s">
        <v>21</v>
      </c>
    </row>
    <row r="1541" spans="1:5" x14ac:dyDescent="0.3">
      <c r="A1541">
        <v>126</v>
      </c>
      <c r="B1541">
        <v>7.6</v>
      </c>
      <c r="C1541">
        <v>2.1</v>
      </c>
      <c r="D1541">
        <v>8413606</v>
      </c>
      <c r="E1541" t="s">
        <v>21</v>
      </c>
    </row>
    <row r="1542" spans="1:5" x14ac:dyDescent="0.3">
      <c r="A1542">
        <v>101</v>
      </c>
      <c r="B1542">
        <v>6.6</v>
      </c>
      <c r="C1542">
        <v>1.7</v>
      </c>
      <c r="D1542">
        <v>11122105</v>
      </c>
      <c r="E1542" t="s">
        <v>21</v>
      </c>
    </row>
    <row r="1543" spans="1:5" x14ac:dyDescent="0.3">
      <c r="A1543">
        <v>102</v>
      </c>
      <c r="B1543">
        <v>6.9</v>
      </c>
      <c r="C1543">
        <v>1.7</v>
      </c>
      <c r="D1543">
        <v>13747385</v>
      </c>
      <c r="E1543" t="s">
        <v>21</v>
      </c>
    </row>
    <row r="1544" spans="1:5" x14ac:dyDescent="0.3">
      <c r="A1544">
        <v>111</v>
      </c>
      <c r="B1544">
        <v>6.8</v>
      </c>
      <c r="C1544">
        <v>1.8</v>
      </c>
      <c r="D1544">
        <v>10247512</v>
      </c>
      <c r="E1544" t="s">
        <v>21</v>
      </c>
    </row>
    <row r="1545" spans="1:5" x14ac:dyDescent="0.3">
      <c r="A1545">
        <v>95</v>
      </c>
      <c r="B1545">
        <v>3.7</v>
      </c>
      <c r="C1545">
        <v>1.6</v>
      </c>
      <c r="D1545">
        <v>5927406</v>
      </c>
      <c r="E1545" t="s">
        <v>21</v>
      </c>
    </row>
    <row r="1546" spans="1:5" x14ac:dyDescent="0.3">
      <c r="A1546">
        <v>98</v>
      </c>
      <c r="B1546">
        <v>6.1</v>
      </c>
      <c r="C1546">
        <v>1.6</v>
      </c>
      <c r="D1546">
        <v>5565975</v>
      </c>
      <c r="E1546" t="s">
        <v>21</v>
      </c>
    </row>
    <row r="1547" spans="1:5" x14ac:dyDescent="0.3">
      <c r="A1547">
        <v>100</v>
      </c>
      <c r="B1547">
        <v>5.9</v>
      </c>
      <c r="C1547">
        <v>1.7</v>
      </c>
      <c r="D1547">
        <v>5266619</v>
      </c>
      <c r="E1547" t="s">
        <v>21</v>
      </c>
    </row>
    <row r="1548" spans="1:5" x14ac:dyDescent="0.3">
      <c r="A1548">
        <v>118</v>
      </c>
      <c r="B1548">
        <v>6.7</v>
      </c>
      <c r="C1548">
        <v>2</v>
      </c>
      <c r="D1548">
        <v>4703228</v>
      </c>
      <c r="E1548" t="s">
        <v>21</v>
      </c>
    </row>
    <row r="1549" spans="1:5" x14ac:dyDescent="0.3">
      <c r="A1549">
        <v>125</v>
      </c>
      <c r="B1549">
        <v>6.9</v>
      </c>
      <c r="C1549">
        <v>2.1</v>
      </c>
      <c r="D1549">
        <v>8432823</v>
      </c>
      <c r="E1549" t="s">
        <v>21</v>
      </c>
    </row>
    <row r="1550" spans="1:5" x14ac:dyDescent="0.3">
      <c r="A1550">
        <v>94</v>
      </c>
      <c r="B1550">
        <v>5.5</v>
      </c>
      <c r="C1550">
        <v>1.6</v>
      </c>
      <c r="D1550">
        <v>-12904682</v>
      </c>
      <c r="E1550" t="s">
        <v>38</v>
      </c>
    </row>
    <row r="1551" spans="1:5" x14ac:dyDescent="0.3">
      <c r="A1551">
        <v>79</v>
      </c>
      <c r="B1551">
        <v>7.1</v>
      </c>
      <c r="C1551">
        <v>1.3</v>
      </c>
      <c r="D1551">
        <v>1743332</v>
      </c>
      <c r="E1551" t="s">
        <v>21</v>
      </c>
    </row>
    <row r="1552" spans="1:5" x14ac:dyDescent="0.3">
      <c r="A1552">
        <v>106</v>
      </c>
      <c r="B1552">
        <v>7.1</v>
      </c>
      <c r="C1552">
        <v>1.8</v>
      </c>
      <c r="D1552">
        <v>2154410</v>
      </c>
      <c r="E1552" t="s">
        <v>21</v>
      </c>
    </row>
    <row r="1553" spans="1:5" x14ac:dyDescent="0.3">
      <c r="A1553">
        <v>63</v>
      </c>
      <c r="B1553">
        <v>7.3</v>
      </c>
      <c r="C1553">
        <v>1</v>
      </c>
      <c r="D1553">
        <v>-3312828</v>
      </c>
      <c r="E1553" t="s">
        <v>38</v>
      </c>
    </row>
    <row r="1554" spans="1:5" x14ac:dyDescent="0.3">
      <c r="A1554">
        <v>85</v>
      </c>
      <c r="B1554">
        <v>3.4</v>
      </c>
      <c r="C1554">
        <v>1.4</v>
      </c>
      <c r="D1554">
        <v>7096584</v>
      </c>
      <c r="E1554" t="s">
        <v>21</v>
      </c>
    </row>
    <row r="1555" spans="1:5" x14ac:dyDescent="0.3">
      <c r="A1555">
        <v>108</v>
      </c>
      <c r="B1555">
        <v>6.8</v>
      </c>
      <c r="C1555">
        <v>1.8</v>
      </c>
      <c r="D1555">
        <v>-3474166</v>
      </c>
      <c r="E1555" t="s">
        <v>38</v>
      </c>
    </row>
    <row r="1556" spans="1:5" x14ac:dyDescent="0.3">
      <c r="A1556">
        <v>139</v>
      </c>
      <c r="B1556">
        <v>6.9</v>
      </c>
      <c r="C1556">
        <v>2.2999999999999998</v>
      </c>
      <c r="D1556">
        <v>513940</v>
      </c>
      <c r="E1556" t="s">
        <v>21</v>
      </c>
    </row>
    <row r="1557" spans="1:5" x14ac:dyDescent="0.3">
      <c r="A1557">
        <v>127</v>
      </c>
      <c r="B1557">
        <v>7</v>
      </c>
      <c r="C1557">
        <v>2.1</v>
      </c>
      <c r="D1557">
        <v>-6790560</v>
      </c>
      <c r="E1557" t="s">
        <v>38</v>
      </c>
    </row>
    <row r="1558" spans="1:5" x14ac:dyDescent="0.3">
      <c r="A1558">
        <v>106</v>
      </c>
      <c r="B1558">
        <v>5.5</v>
      </c>
      <c r="C1558">
        <v>1.8</v>
      </c>
      <c r="D1558">
        <v>-5952000</v>
      </c>
      <c r="E1558" t="s">
        <v>38</v>
      </c>
    </row>
    <row r="1559" spans="1:5" x14ac:dyDescent="0.3">
      <c r="A1559">
        <v>95</v>
      </c>
      <c r="B1559">
        <v>5.0999999999999996</v>
      </c>
      <c r="C1559">
        <v>1.6</v>
      </c>
      <c r="D1559">
        <v>-7473856</v>
      </c>
      <c r="E1559" t="s">
        <v>38</v>
      </c>
    </row>
    <row r="1560" spans="1:5" x14ac:dyDescent="0.3">
      <c r="A1560">
        <v>118</v>
      </c>
      <c r="B1560">
        <v>6.2</v>
      </c>
      <c r="C1560">
        <v>2</v>
      </c>
      <c r="D1560">
        <v>523568</v>
      </c>
      <c r="E1560" t="s">
        <v>21</v>
      </c>
    </row>
    <row r="1561" spans="1:5" x14ac:dyDescent="0.3">
      <c r="A1561">
        <v>108</v>
      </c>
      <c r="B1561">
        <v>5.9</v>
      </c>
      <c r="C1561">
        <v>1.8</v>
      </c>
      <c r="D1561">
        <v>-6929955</v>
      </c>
      <c r="E1561" t="s">
        <v>38</v>
      </c>
    </row>
    <row r="1562" spans="1:5" x14ac:dyDescent="0.3">
      <c r="A1562">
        <v>105</v>
      </c>
      <c r="B1562">
        <v>5.2</v>
      </c>
      <c r="C1562">
        <v>1.8</v>
      </c>
      <c r="D1562">
        <v>-14577793</v>
      </c>
      <c r="E1562" t="s">
        <v>38</v>
      </c>
    </row>
    <row r="1563" spans="1:5" x14ac:dyDescent="0.3">
      <c r="A1563">
        <v>131</v>
      </c>
      <c r="B1563">
        <v>6.2</v>
      </c>
      <c r="C1563">
        <v>2.2000000000000002</v>
      </c>
      <c r="D1563">
        <v>-1355230</v>
      </c>
      <c r="E1563" t="s">
        <v>38</v>
      </c>
    </row>
    <row r="1564" spans="1:5" x14ac:dyDescent="0.3">
      <c r="A1564">
        <v>104</v>
      </c>
      <c r="B1564">
        <v>5.5</v>
      </c>
      <c r="C1564">
        <v>1.7</v>
      </c>
      <c r="D1564">
        <v>-8199698</v>
      </c>
      <c r="E1564" t="s">
        <v>38</v>
      </c>
    </row>
    <row r="1565" spans="1:5" x14ac:dyDescent="0.3">
      <c r="A1565">
        <v>133</v>
      </c>
      <c r="B1565">
        <v>7.4</v>
      </c>
      <c r="C1565">
        <v>2.2000000000000002</v>
      </c>
      <c r="D1565">
        <v>-13870652</v>
      </c>
      <c r="E1565" t="s">
        <v>38</v>
      </c>
    </row>
    <row r="1566" spans="1:5" x14ac:dyDescent="0.3">
      <c r="A1566">
        <v>94</v>
      </c>
      <c r="B1566">
        <v>4.4000000000000004</v>
      </c>
      <c r="C1566">
        <v>1.6</v>
      </c>
      <c r="D1566">
        <v>-11499034</v>
      </c>
      <c r="E1566" t="s">
        <v>38</v>
      </c>
    </row>
    <row r="1567" spans="1:5" x14ac:dyDescent="0.3">
      <c r="A1567">
        <v>109</v>
      </c>
      <c r="B1567">
        <v>6.3</v>
      </c>
      <c r="C1567">
        <v>1.8</v>
      </c>
      <c r="D1567">
        <v>-23927</v>
      </c>
      <c r="E1567" t="s">
        <v>38</v>
      </c>
    </row>
    <row r="1568" spans="1:5" x14ac:dyDescent="0.3">
      <c r="A1568">
        <v>96</v>
      </c>
      <c r="B1568">
        <v>6.1</v>
      </c>
      <c r="C1568">
        <v>1.6</v>
      </c>
      <c r="D1568">
        <v>-11032429</v>
      </c>
      <c r="E1568" t="s">
        <v>38</v>
      </c>
    </row>
    <row r="1569" spans="1:5" x14ac:dyDescent="0.3">
      <c r="A1569">
        <v>105</v>
      </c>
      <c r="B1569">
        <v>5.3</v>
      </c>
      <c r="C1569">
        <v>1.8</v>
      </c>
      <c r="D1569">
        <v>-7900000</v>
      </c>
      <c r="E1569" t="s">
        <v>38</v>
      </c>
    </row>
    <row r="1570" spans="1:5" x14ac:dyDescent="0.3">
      <c r="A1570">
        <v>99</v>
      </c>
      <c r="B1570">
        <v>5.4</v>
      </c>
      <c r="C1570">
        <v>1.6</v>
      </c>
      <c r="D1570">
        <v>-12733495</v>
      </c>
      <c r="E1570" t="s">
        <v>38</v>
      </c>
    </row>
    <row r="1571" spans="1:5" x14ac:dyDescent="0.3">
      <c r="A1571">
        <v>112</v>
      </c>
      <c r="B1571">
        <v>6.7</v>
      </c>
      <c r="C1571">
        <v>1.9</v>
      </c>
      <c r="D1571">
        <v>2357532</v>
      </c>
      <c r="E1571" t="s">
        <v>21</v>
      </c>
    </row>
    <row r="1572" spans="1:5" x14ac:dyDescent="0.3">
      <c r="A1572">
        <v>108</v>
      </c>
      <c r="B1572">
        <v>5.9</v>
      </c>
      <c r="C1572">
        <v>1.8</v>
      </c>
      <c r="D1572">
        <v>-13069116</v>
      </c>
      <c r="E1572" t="s">
        <v>38</v>
      </c>
    </row>
    <row r="1573" spans="1:5" x14ac:dyDescent="0.3">
      <c r="A1573">
        <v>126</v>
      </c>
      <c r="B1573">
        <v>7.3</v>
      </c>
      <c r="C1573">
        <v>2.1</v>
      </c>
      <c r="D1573">
        <v>-16675758</v>
      </c>
      <c r="E1573" t="s">
        <v>38</v>
      </c>
    </row>
    <row r="1574" spans="1:5" x14ac:dyDescent="0.3">
      <c r="A1574">
        <v>98</v>
      </c>
      <c r="B1574">
        <v>5.5</v>
      </c>
      <c r="C1574">
        <v>1.6</v>
      </c>
      <c r="D1574">
        <v>-23676031</v>
      </c>
      <c r="E1574" t="s">
        <v>38</v>
      </c>
    </row>
    <row r="1575" spans="1:5" x14ac:dyDescent="0.3">
      <c r="A1575">
        <v>104</v>
      </c>
      <c r="B1575">
        <v>5.8</v>
      </c>
      <c r="C1575">
        <v>1.7</v>
      </c>
      <c r="D1575">
        <v>-9000954</v>
      </c>
      <c r="E1575" t="s">
        <v>38</v>
      </c>
    </row>
    <row r="1576" spans="1:5" x14ac:dyDescent="0.3">
      <c r="A1576">
        <v>110</v>
      </c>
      <c r="B1576">
        <v>4.5999999999999996</v>
      </c>
      <c r="C1576">
        <v>1.8</v>
      </c>
      <c r="D1576">
        <v>-18704226</v>
      </c>
      <c r="E1576" t="s">
        <v>38</v>
      </c>
    </row>
    <row r="1577" spans="1:5" x14ac:dyDescent="0.3">
      <c r="A1577">
        <v>130</v>
      </c>
      <c r="B1577">
        <v>6.7</v>
      </c>
      <c r="C1577">
        <v>2.2000000000000002</v>
      </c>
      <c r="D1577">
        <v>-14290615</v>
      </c>
      <c r="E1577" t="s">
        <v>38</v>
      </c>
    </row>
    <row r="1578" spans="1:5" x14ac:dyDescent="0.3">
      <c r="A1578">
        <v>93</v>
      </c>
      <c r="B1578">
        <v>5.0999999999999996</v>
      </c>
      <c r="C1578">
        <v>1.6</v>
      </c>
      <c r="D1578">
        <v>-15111972</v>
      </c>
      <c r="E1578" t="s">
        <v>38</v>
      </c>
    </row>
    <row r="1579" spans="1:5" x14ac:dyDescent="0.3">
      <c r="A1579">
        <v>96</v>
      </c>
      <c r="B1579">
        <v>5.6</v>
      </c>
      <c r="C1579">
        <v>1.6</v>
      </c>
      <c r="D1579">
        <v>-15791616</v>
      </c>
      <c r="E1579" t="s">
        <v>38</v>
      </c>
    </row>
    <row r="1580" spans="1:5" x14ac:dyDescent="0.3">
      <c r="A1580">
        <v>114</v>
      </c>
      <c r="B1580">
        <v>7</v>
      </c>
      <c r="C1580">
        <v>1.9</v>
      </c>
      <c r="D1580">
        <v>-17168879</v>
      </c>
      <c r="E1580" t="s">
        <v>38</v>
      </c>
    </row>
    <row r="1581" spans="1:5" x14ac:dyDescent="0.3">
      <c r="A1581">
        <v>106</v>
      </c>
      <c r="B1581">
        <v>6.4</v>
      </c>
      <c r="C1581">
        <v>1.8</v>
      </c>
      <c r="D1581">
        <v>-11701351</v>
      </c>
      <c r="E1581" t="s">
        <v>38</v>
      </c>
    </row>
    <row r="1582" spans="1:5" x14ac:dyDescent="0.3">
      <c r="A1582">
        <v>150</v>
      </c>
      <c r="B1582">
        <v>6.7</v>
      </c>
      <c r="C1582">
        <v>2.5</v>
      </c>
      <c r="D1582">
        <v>-17287907</v>
      </c>
      <c r="E1582" t="s">
        <v>38</v>
      </c>
    </row>
    <row r="1583" spans="1:5" x14ac:dyDescent="0.3">
      <c r="A1583">
        <v>100</v>
      </c>
      <c r="B1583">
        <v>4.0999999999999996</v>
      </c>
      <c r="C1583">
        <v>1.7</v>
      </c>
      <c r="D1583">
        <v>-18423913</v>
      </c>
      <c r="E1583" t="s">
        <v>38</v>
      </c>
    </row>
    <row r="1584" spans="1:5" x14ac:dyDescent="0.3">
      <c r="A1584">
        <v>100</v>
      </c>
      <c r="B1584">
        <v>5.5</v>
      </c>
      <c r="C1584">
        <v>1.7</v>
      </c>
      <c r="D1584">
        <v>-18100000</v>
      </c>
      <c r="E1584" t="s">
        <v>38</v>
      </c>
    </row>
    <row r="1585" spans="1:5" x14ac:dyDescent="0.3">
      <c r="A1585">
        <v>100</v>
      </c>
      <c r="B1585">
        <v>2.7</v>
      </c>
      <c r="C1585">
        <v>1.7</v>
      </c>
      <c r="D1585">
        <v>-35646427</v>
      </c>
      <c r="E1585" t="s">
        <v>38</v>
      </c>
    </row>
    <row r="1586" spans="1:5" x14ac:dyDescent="0.3">
      <c r="A1586">
        <v>107</v>
      </c>
      <c r="B1586">
        <v>6.4</v>
      </c>
      <c r="C1586">
        <v>1.8</v>
      </c>
      <c r="D1586">
        <v>-32973330</v>
      </c>
      <c r="E1586" t="s">
        <v>38</v>
      </c>
    </row>
    <row r="1587" spans="1:5" x14ac:dyDescent="0.3">
      <c r="A1587">
        <v>102</v>
      </c>
      <c r="B1587">
        <v>4.8</v>
      </c>
      <c r="C1587">
        <v>1.7</v>
      </c>
      <c r="D1587">
        <v>-10665355</v>
      </c>
      <c r="E1587" t="s">
        <v>38</v>
      </c>
    </row>
    <row r="1588" spans="1:5" x14ac:dyDescent="0.3">
      <c r="A1588">
        <v>101</v>
      </c>
      <c r="B1588">
        <v>6.1</v>
      </c>
      <c r="C1588">
        <v>1.7</v>
      </c>
      <c r="D1588">
        <v>-10810486</v>
      </c>
      <c r="E1588" t="s">
        <v>38</v>
      </c>
    </row>
    <row r="1589" spans="1:5" x14ac:dyDescent="0.3">
      <c r="A1589">
        <v>86</v>
      </c>
      <c r="B1589">
        <v>4.8</v>
      </c>
      <c r="C1589">
        <v>1.4</v>
      </c>
      <c r="D1589">
        <v>-19865246</v>
      </c>
      <c r="E1589" t="s">
        <v>38</v>
      </c>
    </row>
    <row r="1590" spans="1:5" x14ac:dyDescent="0.3">
      <c r="A1590">
        <v>108</v>
      </c>
      <c r="B1590">
        <v>7</v>
      </c>
      <c r="C1590">
        <v>1.8</v>
      </c>
      <c r="D1590">
        <v>-21464425</v>
      </c>
      <c r="E1590" t="s">
        <v>38</v>
      </c>
    </row>
    <row r="1591" spans="1:5" x14ac:dyDescent="0.3">
      <c r="A1591">
        <v>123</v>
      </c>
      <c r="B1591">
        <v>6.8</v>
      </c>
      <c r="C1591">
        <v>2</v>
      </c>
      <c r="D1591">
        <v>-32310542</v>
      </c>
      <c r="E1591" t="s">
        <v>38</v>
      </c>
    </row>
    <row r="1592" spans="1:5" x14ac:dyDescent="0.3">
      <c r="A1592">
        <v>88</v>
      </c>
      <c r="B1592">
        <v>5.6</v>
      </c>
      <c r="C1592">
        <v>1.5</v>
      </c>
      <c r="D1592">
        <v>-10683354</v>
      </c>
      <c r="E1592" t="s">
        <v>38</v>
      </c>
    </row>
    <row r="1593" spans="1:5" x14ac:dyDescent="0.3">
      <c r="A1593">
        <v>109</v>
      </c>
      <c r="B1593">
        <v>6.1</v>
      </c>
      <c r="C1593">
        <v>1.8</v>
      </c>
      <c r="D1593">
        <v>-19034791</v>
      </c>
      <c r="E1593" t="s">
        <v>38</v>
      </c>
    </row>
    <row r="1594" spans="1:5" x14ac:dyDescent="0.3">
      <c r="A1594">
        <v>122</v>
      </c>
      <c r="B1594">
        <v>7.9</v>
      </c>
      <c r="C1594">
        <v>2</v>
      </c>
      <c r="D1594">
        <v>8830000</v>
      </c>
      <c r="E1594" t="s">
        <v>21</v>
      </c>
    </row>
    <row r="1595" spans="1:5" x14ac:dyDescent="0.3">
      <c r="A1595">
        <v>251</v>
      </c>
      <c r="B1595">
        <v>8.4</v>
      </c>
      <c r="C1595">
        <v>4.2</v>
      </c>
      <c r="D1595">
        <v>-24700000</v>
      </c>
      <c r="E1595" t="s">
        <v>38</v>
      </c>
    </row>
    <row r="1596" spans="1:5" x14ac:dyDescent="0.3">
      <c r="A1596">
        <v>118</v>
      </c>
      <c r="B1596">
        <v>6.5</v>
      </c>
      <c r="C1596">
        <v>2</v>
      </c>
      <c r="D1596">
        <v>-19119074</v>
      </c>
      <c r="E1596" t="s">
        <v>38</v>
      </c>
    </row>
    <row r="1597" spans="1:5" x14ac:dyDescent="0.3">
      <c r="A1597">
        <v>131</v>
      </c>
      <c r="B1597">
        <v>7.1</v>
      </c>
      <c r="C1597">
        <v>2.2000000000000002</v>
      </c>
      <c r="D1597">
        <v>-14247275</v>
      </c>
      <c r="E1597" t="s">
        <v>38</v>
      </c>
    </row>
    <row r="1598" spans="1:5" x14ac:dyDescent="0.3">
      <c r="A1598">
        <v>109</v>
      </c>
      <c r="B1598">
        <v>6.6</v>
      </c>
      <c r="C1598">
        <v>1.8</v>
      </c>
      <c r="D1598">
        <v>-21482203</v>
      </c>
      <c r="E1598" t="s">
        <v>38</v>
      </c>
    </row>
    <row r="1599" spans="1:5" x14ac:dyDescent="0.3">
      <c r="A1599">
        <v>88</v>
      </c>
      <c r="B1599">
        <v>7</v>
      </c>
      <c r="C1599">
        <v>1.5</v>
      </c>
      <c r="D1599">
        <v>-27024351</v>
      </c>
      <c r="E1599" t="s">
        <v>38</v>
      </c>
    </row>
    <row r="1600" spans="1:5" x14ac:dyDescent="0.3">
      <c r="A1600">
        <v>103</v>
      </c>
      <c r="B1600">
        <v>5.6</v>
      </c>
      <c r="C1600">
        <v>1.7</v>
      </c>
      <c r="D1600">
        <v>-59331829</v>
      </c>
      <c r="E1600" t="s">
        <v>38</v>
      </c>
    </row>
    <row r="1601" spans="1:5" x14ac:dyDescent="0.3">
      <c r="A1601">
        <v>87</v>
      </c>
      <c r="B1601">
        <v>4.8</v>
      </c>
      <c r="C1601">
        <v>1.4</v>
      </c>
      <c r="D1601">
        <v>-20519686</v>
      </c>
      <c r="E1601" t="s">
        <v>38</v>
      </c>
    </row>
    <row r="1602" spans="1:5" x14ac:dyDescent="0.3">
      <c r="A1602">
        <v>160</v>
      </c>
      <c r="B1602">
        <v>7.5</v>
      </c>
      <c r="C1602">
        <v>2.7</v>
      </c>
      <c r="D1602">
        <v>-26095018</v>
      </c>
      <c r="E1602" t="s">
        <v>38</v>
      </c>
    </row>
    <row r="1603" spans="1:5" x14ac:dyDescent="0.3">
      <c r="A1603">
        <v>121</v>
      </c>
      <c r="B1603">
        <v>6</v>
      </c>
      <c r="C1603">
        <v>2</v>
      </c>
      <c r="D1603">
        <v>-17872563</v>
      </c>
      <c r="E1603" t="s">
        <v>38</v>
      </c>
    </row>
    <row r="1604" spans="1:5" x14ac:dyDescent="0.3">
      <c r="A1604">
        <v>129</v>
      </c>
      <c r="B1604">
        <v>6.8</v>
      </c>
      <c r="C1604">
        <v>2.2000000000000002</v>
      </c>
      <c r="D1604">
        <v>-29462420</v>
      </c>
      <c r="E1604" t="s">
        <v>38</v>
      </c>
    </row>
    <row r="1605" spans="1:5" x14ac:dyDescent="0.3">
      <c r="A1605">
        <v>115</v>
      </c>
      <c r="B1605">
        <v>6.5</v>
      </c>
      <c r="C1605">
        <v>1.9</v>
      </c>
      <c r="D1605">
        <v>154436380</v>
      </c>
      <c r="E1605" t="s">
        <v>21</v>
      </c>
    </row>
    <row r="1606" spans="1:5" x14ac:dyDescent="0.3">
      <c r="A1606">
        <v>153</v>
      </c>
      <c r="B1606">
        <v>7.9</v>
      </c>
      <c r="C1606">
        <v>2.6</v>
      </c>
      <c r="D1606">
        <v>91518352</v>
      </c>
      <c r="E1606" t="s">
        <v>21</v>
      </c>
    </row>
    <row r="1607" spans="1:5" x14ac:dyDescent="0.3">
      <c r="A1607">
        <v>128</v>
      </c>
      <c r="B1607">
        <v>6.4</v>
      </c>
      <c r="C1607">
        <v>2.1</v>
      </c>
      <c r="D1607">
        <v>7036404</v>
      </c>
      <c r="E1607" t="s">
        <v>21</v>
      </c>
    </row>
    <row r="1608" spans="1:5" x14ac:dyDescent="0.3">
      <c r="A1608">
        <v>89</v>
      </c>
      <c r="B1608">
        <v>5.8</v>
      </c>
      <c r="C1608">
        <v>1.5</v>
      </c>
      <c r="D1608">
        <v>-6640707</v>
      </c>
      <c r="E1608" t="s">
        <v>38</v>
      </c>
    </row>
    <row r="1609" spans="1:5" x14ac:dyDescent="0.3">
      <c r="A1609">
        <v>122</v>
      </c>
      <c r="B1609">
        <v>7.7</v>
      </c>
      <c r="C1609">
        <v>2</v>
      </c>
      <c r="D1609">
        <v>-16406844</v>
      </c>
      <c r="E1609" t="s">
        <v>38</v>
      </c>
    </row>
    <row r="1610" spans="1:5" x14ac:dyDescent="0.3">
      <c r="A1610">
        <v>99</v>
      </c>
      <c r="B1610">
        <v>5.3</v>
      </c>
      <c r="C1610">
        <v>1.6</v>
      </c>
      <c r="D1610">
        <v>-12069815</v>
      </c>
      <c r="E1610" t="s">
        <v>38</v>
      </c>
    </row>
    <row r="1611" spans="1:5" x14ac:dyDescent="0.3">
      <c r="A1611">
        <v>99</v>
      </c>
      <c r="B1611">
        <v>5.3</v>
      </c>
      <c r="C1611">
        <v>1.6</v>
      </c>
      <c r="D1611">
        <v>34034755</v>
      </c>
      <c r="E1611" t="s">
        <v>21</v>
      </c>
    </row>
    <row r="1612" spans="1:5" x14ac:dyDescent="0.3">
      <c r="A1612">
        <v>147</v>
      </c>
      <c r="B1612">
        <v>7.5</v>
      </c>
      <c r="C1612">
        <v>2.4</v>
      </c>
      <c r="D1612">
        <v>-23100203</v>
      </c>
      <c r="E1612" t="s">
        <v>38</v>
      </c>
    </row>
    <row r="1613" spans="1:5" x14ac:dyDescent="0.3">
      <c r="A1613">
        <v>112</v>
      </c>
      <c r="B1613">
        <v>6.9</v>
      </c>
      <c r="C1613">
        <v>1.9</v>
      </c>
      <c r="D1613">
        <v>-23445431</v>
      </c>
      <c r="E1613" t="s">
        <v>38</v>
      </c>
    </row>
    <row r="1614" spans="1:5" x14ac:dyDescent="0.3">
      <c r="A1614">
        <v>88</v>
      </c>
      <c r="B1614">
        <v>4.9000000000000004</v>
      </c>
      <c r="C1614">
        <v>1.5</v>
      </c>
      <c r="D1614">
        <v>5016190</v>
      </c>
      <c r="E1614" t="s">
        <v>21</v>
      </c>
    </row>
    <row r="1615" spans="1:5" x14ac:dyDescent="0.3">
      <c r="A1615">
        <v>94</v>
      </c>
      <c r="B1615">
        <v>7.1</v>
      </c>
      <c r="C1615">
        <v>1.6</v>
      </c>
      <c r="D1615">
        <v>-22698869</v>
      </c>
      <c r="E1615" t="s">
        <v>38</v>
      </c>
    </row>
    <row r="1616" spans="1:5" x14ac:dyDescent="0.3">
      <c r="A1616">
        <v>90</v>
      </c>
      <c r="B1616">
        <v>8</v>
      </c>
      <c r="C1616">
        <v>1.5</v>
      </c>
      <c r="D1616">
        <v>189350219</v>
      </c>
      <c r="E1616" t="s">
        <v>21</v>
      </c>
    </row>
    <row r="1617" spans="1:5" x14ac:dyDescent="0.3">
      <c r="A1617">
        <v>167</v>
      </c>
      <c r="B1617">
        <v>7.9</v>
      </c>
      <c r="C1617">
        <v>2.8</v>
      </c>
      <c r="D1617">
        <v>133029270</v>
      </c>
      <c r="E1617" t="s">
        <v>21</v>
      </c>
    </row>
    <row r="1618" spans="1:5" x14ac:dyDescent="0.3">
      <c r="A1618">
        <v>118</v>
      </c>
      <c r="B1618">
        <v>7.6</v>
      </c>
      <c r="C1618">
        <v>2</v>
      </c>
      <c r="D1618">
        <v>151870271</v>
      </c>
      <c r="E1618" t="s">
        <v>21</v>
      </c>
    </row>
    <row r="1619" spans="1:5" x14ac:dyDescent="0.3">
      <c r="A1619">
        <v>83</v>
      </c>
      <c r="B1619">
        <v>5.9</v>
      </c>
      <c r="C1619">
        <v>1.4</v>
      </c>
      <c r="D1619">
        <v>76491683</v>
      </c>
      <c r="E1619" t="s">
        <v>21</v>
      </c>
    </row>
    <row r="1620" spans="1:5" x14ac:dyDescent="0.3">
      <c r="A1620">
        <v>104</v>
      </c>
      <c r="B1620">
        <v>6.3</v>
      </c>
      <c r="C1620">
        <v>1.7</v>
      </c>
      <c r="D1620">
        <v>14058698</v>
      </c>
      <c r="E1620" t="s">
        <v>21</v>
      </c>
    </row>
    <row r="1621" spans="1:5" x14ac:dyDescent="0.3">
      <c r="A1621">
        <v>102</v>
      </c>
      <c r="B1621">
        <v>6.4</v>
      </c>
      <c r="C1621">
        <v>1.7</v>
      </c>
      <c r="D1621">
        <v>26845943</v>
      </c>
      <c r="E1621" t="s">
        <v>21</v>
      </c>
    </row>
    <row r="1622" spans="1:5" x14ac:dyDescent="0.3">
      <c r="A1622">
        <v>131</v>
      </c>
      <c r="B1622">
        <v>8.1999999999999993</v>
      </c>
      <c r="C1622">
        <v>2.2000000000000002</v>
      </c>
      <c r="D1622">
        <v>53350242</v>
      </c>
      <c r="E1622" t="s">
        <v>21</v>
      </c>
    </row>
    <row r="1623" spans="1:5" x14ac:dyDescent="0.3">
      <c r="A1623">
        <v>101</v>
      </c>
      <c r="B1623">
        <v>6.9</v>
      </c>
      <c r="C1623">
        <v>1.7</v>
      </c>
      <c r="D1623">
        <v>39266300</v>
      </c>
      <c r="E1623" t="s">
        <v>21</v>
      </c>
    </row>
    <row r="1624" spans="1:5" x14ac:dyDescent="0.3">
      <c r="A1624">
        <v>130</v>
      </c>
      <c r="B1624">
        <v>7.8</v>
      </c>
      <c r="C1624">
        <v>2.2000000000000002</v>
      </c>
      <c r="D1624">
        <v>42235322</v>
      </c>
      <c r="E1624" t="s">
        <v>21</v>
      </c>
    </row>
    <row r="1625" spans="1:5" x14ac:dyDescent="0.3">
      <c r="A1625">
        <v>120</v>
      </c>
      <c r="B1625">
        <v>6.7</v>
      </c>
      <c r="C1625">
        <v>2</v>
      </c>
      <c r="D1625">
        <v>-22556993</v>
      </c>
      <c r="E1625" t="s">
        <v>38</v>
      </c>
    </row>
    <row r="1626" spans="1:5" x14ac:dyDescent="0.3">
      <c r="A1626">
        <v>135</v>
      </c>
      <c r="B1626">
        <v>7.5</v>
      </c>
      <c r="C1626">
        <v>2.2000000000000002</v>
      </c>
      <c r="D1626">
        <v>36371181</v>
      </c>
      <c r="E1626" t="s">
        <v>21</v>
      </c>
    </row>
    <row r="1627" spans="1:5" x14ac:dyDescent="0.3">
      <c r="A1627">
        <v>110</v>
      </c>
      <c r="B1627">
        <v>7.4</v>
      </c>
      <c r="C1627">
        <v>1.8</v>
      </c>
      <c r="D1627">
        <v>32885635</v>
      </c>
      <c r="E1627" t="s">
        <v>21</v>
      </c>
    </row>
    <row r="1628" spans="1:5" x14ac:dyDescent="0.3">
      <c r="A1628">
        <v>103</v>
      </c>
      <c r="B1628">
        <v>5.2</v>
      </c>
      <c r="C1628">
        <v>1.7</v>
      </c>
      <c r="D1628">
        <v>25400856</v>
      </c>
      <c r="E1628" t="s">
        <v>21</v>
      </c>
    </row>
    <row r="1629" spans="1:5" x14ac:dyDescent="0.3">
      <c r="A1629">
        <v>110</v>
      </c>
      <c r="B1629">
        <v>7.6</v>
      </c>
      <c r="C1629">
        <v>1.8</v>
      </c>
      <c r="D1629">
        <v>31353636</v>
      </c>
      <c r="E1629" t="s">
        <v>21</v>
      </c>
    </row>
    <row r="1630" spans="1:5" x14ac:dyDescent="0.3">
      <c r="A1630">
        <v>91</v>
      </c>
      <c r="B1630">
        <v>7.3</v>
      </c>
      <c r="C1630">
        <v>1.5</v>
      </c>
      <c r="D1630">
        <v>21475962</v>
      </c>
      <c r="E1630" t="s">
        <v>21</v>
      </c>
    </row>
    <row r="1631" spans="1:5" x14ac:dyDescent="0.3">
      <c r="A1631">
        <v>105</v>
      </c>
      <c r="B1631">
        <v>6.6</v>
      </c>
      <c r="C1631">
        <v>1.8</v>
      </c>
      <c r="D1631">
        <v>35910583</v>
      </c>
      <c r="E1631" t="s">
        <v>21</v>
      </c>
    </row>
    <row r="1632" spans="1:5" x14ac:dyDescent="0.3">
      <c r="A1632">
        <v>127</v>
      </c>
      <c r="B1632">
        <v>6.8</v>
      </c>
      <c r="C1632">
        <v>2.1</v>
      </c>
      <c r="D1632">
        <v>34300000</v>
      </c>
      <c r="E1632" t="s">
        <v>21</v>
      </c>
    </row>
    <row r="1633" spans="1:5" x14ac:dyDescent="0.3">
      <c r="A1633">
        <v>82</v>
      </c>
      <c r="B1633">
        <v>6.9</v>
      </c>
      <c r="C1633">
        <v>1.4</v>
      </c>
      <c r="D1633">
        <v>21968653</v>
      </c>
      <c r="E1633" t="s">
        <v>21</v>
      </c>
    </row>
    <row r="1634" spans="1:5" x14ac:dyDescent="0.3">
      <c r="A1634">
        <v>99</v>
      </c>
      <c r="B1634">
        <v>5.8</v>
      </c>
      <c r="C1634">
        <v>1.6</v>
      </c>
      <c r="D1634">
        <v>17450000</v>
      </c>
      <c r="E1634" t="s">
        <v>21</v>
      </c>
    </row>
    <row r="1635" spans="1:5" x14ac:dyDescent="0.3">
      <c r="A1635">
        <v>90</v>
      </c>
      <c r="B1635">
        <v>6.6</v>
      </c>
      <c r="C1635">
        <v>1.5</v>
      </c>
      <c r="D1635">
        <v>17162741</v>
      </c>
      <c r="E1635" t="s">
        <v>21</v>
      </c>
    </row>
    <row r="1636" spans="1:5" x14ac:dyDescent="0.3">
      <c r="A1636">
        <v>115</v>
      </c>
      <c r="B1636">
        <v>6.7</v>
      </c>
      <c r="C1636">
        <v>1.9</v>
      </c>
      <c r="D1636">
        <v>43346930</v>
      </c>
      <c r="E1636" t="s">
        <v>21</v>
      </c>
    </row>
    <row r="1637" spans="1:5" x14ac:dyDescent="0.3">
      <c r="A1637">
        <v>96</v>
      </c>
      <c r="B1637">
        <v>6.7</v>
      </c>
      <c r="C1637">
        <v>1.6</v>
      </c>
      <c r="D1637">
        <v>11514713</v>
      </c>
      <c r="E1637" t="s">
        <v>21</v>
      </c>
    </row>
    <row r="1638" spans="1:5" x14ac:dyDescent="0.3">
      <c r="A1638">
        <v>104</v>
      </c>
      <c r="B1638">
        <v>6.3</v>
      </c>
      <c r="C1638">
        <v>1.7</v>
      </c>
      <c r="D1638">
        <v>15097652</v>
      </c>
      <c r="E1638" t="s">
        <v>21</v>
      </c>
    </row>
    <row r="1639" spans="1:5" x14ac:dyDescent="0.3">
      <c r="A1639">
        <v>117</v>
      </c>
      <c r="B1639">
        <v>7.7</v>
      </c>
      <c r="C1639">
        <v>2</v>
      </c>
      <c r="D1639">
        <v>18043505</v>
      </c>
      <c r="E1639" t="s">
        <v>21</v>
      </c>
    </row>
    <row r="1640" spans="1:5" x14ac:dyDescent="0.3">
      <c r="A1640">
        <v>83</v>
      </c>
      <c r="B1640">
        <v>6.1</v>
      </c>
      <c r="C1640">
        <v>1.4</v>
      </c>
      <c r="D1640">
        <v>9053924</v>
      </c>
      <c r="E1640" t="s">
        <v>21</v>
      </c>
    </row>
    <row r="1641" spans="1:5" x14ac:dyDescent="0.3">
      <c r="A1641">
        <v>99</v>
      </c>
      <c r="B1641">
        <v>4.9000000000000004</v>
      </c>
      <c r="C1641">
        <v>1.6</v>
      </c>
      <c r="D1641">
        <v>5000377</v>
      </c>
      <c r="E1641" t="s">
        <v>21</v>
      </c>
    </row>
    <row r="1642" spans="1:5" x14ac:dyDescent="0.3">
      <c r="A1642">
        <v>81</v>
      </c>
      <c r="B1642">
        <v>6.2</v>
      </c>
      <c r="C1642">
        <v>1.4</v>
      </c>
      <c r="D1642">
        <v>38950483</v>
      </c>
      <c r="E1642" t="s">
        <v>21</v>
      </c>
    </row>
    <row r="1643" spans="1:5" x14ac:dyDescent="0.3">
      <c r="A1643">
        <v>135</v>
      </c>
      <c r="B1643">
        <v>7.8</v>
      </c>
      <c r="C1643">
        <v>2.2000000000000002</v>
      </c>
      <c r="D1643">
        <v>10372662</v>
      </c>
      <c r="E1643" t="s">
        <v>21</v>
      </c>
    </row>
    <row r="1644" spans="1:5" x14ac:dyDescent="0.3">
      <c r="A1644">
        <v>117</v>
      </c>
      <c r="B1644">
        <v>8.1999999999999993</v>
      </c>
      <c r="C1644">
        <v>2</v>
      </c>
      <c r="D1644">
        <v>-1000000</v>
      </c>
      <c r="E1644" t="s">
        <v>38</v>
      </c>
    </row>
    <row r="1645" spans="1:5" x14ac:dyDescent="0.3">
      <c r="A1645">
        <v>139</v>
      </c>
      <c r="B1645">
        <v>6.9</v>
      </c>
      <c r="C1645">
        <v>2.2999999999999998</v>
      </c>
      <c r="D1645">
        <v>3600000</v>
      </c>
      <c r="E1645" t="s">
        <v>21</v>
      </c>
    </row>
    <row r="1646" spans="1:5" x14ac:dyDescent="0.3">
      <c r="A1646">
        <v>123</v>
      </c>
      <c r="B1646">
        <v>6.2</v>
      </c>
      <c r="C1646">
        <v>2</v>
      </c>
      <c r="D1646">
        <v>2688364</v>
      </c>
      <c r="E1646" t="s">
        <v>21</v>
      </c>
    </row>
    <row r="1647" spans="1:5" x14ac:dyDescent="0.3">
      <c r="A1647">
        <v>117</v>
      </c>
      <c r="B1647">
        <v>6.9</v>
      </c>
      <c r="C1647">
        <v>2</v>
      </c>
      <c r="D1647">
        <v>7563179</v>
      </c>
      <c r="E1647" t="s">
        <v>21</v>
      </c>
    </row>
    <row r="1648" spans="1:5" x14ac:dyDescent="0.3">
      <c r="A1648">
        <v>97</v>
      </c>
      <c r="B1648">
        <v>4.8</v>
      </c>
      <c r="C1648">
        <v>1.6</v>
      </c>
      <c r="D1648">
        <v>-11220364</v>
      </c>
      <c r="E1648" t="s">
        <v>38</v>
      </c>
    </row>
    <row r="1649" spans="1:5" x14ac:dyDescent="0.3">
      <c r="A1649">
        <v>103</v>
      </c>
      <c r="B1649">
        <v>5.3</v>
      </c>
      <c r="C1649">
        <v>1.7</v>
      </c>
      <c r="D1649">
        <v>-10675256</v>
      </c>
      <c r="E1649" t="s">
        <v>38</v>
      </c>
    </row>
    <row r="1650" spans="1:5" x14ac:dyDescent="0.3">
      <c r="A1650">
        <v>119</v>
      </c>
      <c r="B1650">
        <v>6.7</v>
      </c>
      <c r="C1650">
        <v>2</v>
      </c>
      <c r="D1650">
        <v>-19111857</v>
      </c>
      <c r="E1650" t="s">
        <v>38</v>
      </c>
    </row>
    <row r="1651" spans="1:5" x14ac:dyDescent="0.3">
      <c r="A1651">
        <v>94</v>
      </c>
      <c r="B1651">
        <v>5.4</v>
      </c>
      <c r="C1651">
        <v>1.6</v>
      </c>
      <c r="D1651">
        <v>-3731172</v>
      </c>
      <c r="E1651" t="s">
        <v>38</v>
      </c>
    </row>
    <row r="1652" spans="1:5" x14ac:dyDescent="0.3">
      <c r="A1652">
        <v>89</v>
      </c>
      <c r="B1652">
        <v>5.4</v>
      </c>
      <c r="C1652">
        <v>1.5</v>
      </c>
      <c r="D1652">
        <v>-19880795</v>
      </c>
      <c r="E1652" t="s">
        <v>38</v>
      </c>
    </row>
    <row r="1653" spans="1:5" x14ac:dyDescent="0.3">
      <c r="A1653">
        <v>98</v>
      </c>
      <c r="B1653">
        <v>4.9000000000000004</v>
      </c>
      <c r="C1653">
        <v>1.6</v>
      </c>
      <c r="D1653">
        <v>-19565399</v>
      </c>
      <c r="E1653" t="s">
        <v>38</v>
      </c>
    </row>
    <row r="1654" spans="1:5" x14ac:dyDescent="0.3">
      <c r="A1654">
        <v>107</v>
      </c>
      <c r="B1654">
        <v>6.1</v>
      </c>
      <c r="C1654">
        <v>1.8</v>
      </c>
      <c r="D1654">
        <v>-21001676</v>
      </c>
      <c r="E1654" t="s">
        <v>38</v>
      </c>
    </row>
    <row r="1655" spans="1:5" x14ac:dyDescent="0.3">
      <c r="A1655">
        <v>108</v>
      </c>
      <c r="B1655">
        <v>5.8</v>
      </c>
      <c r="C1655">
        <v>1.8</v>
      </c>
      <c r="D1655">
        <v>-17092709</v>
      </c>
      <c r="E1655" t="s">
        <v>38</v>
      </c>
    </row>
    <row r="1656" spans="1:5" x14ac:dyDescent="0.3">
      <c r="A1656">
        <v>134</v>
      </c>
      <c r="B1656">
        <v>7</v>
      </c>
      <c r="C1656">
        <v>2.2000000000000002</v>
      </c>
      <c r="D1656">
        <v>-22467699</v>
      </c>
      <c r="E1656" t="s">
        <v>38</v>
      </c>
    </row>
    <row r="1657" spans="1:5" x14ac:dyDescent="0.3">
      <c r="A1657">
        <v>110</v>
      </c>
      <c r="B1657">
        <v>6.5</v>
      </c>
      <c r="C1657">
        <v>1.8</v>
      </c>
      <c r="D1657">
        <v>-24224407</v>
      </c>
      <c r="E1657" t="s">
        <v>38</v>
      </c>
    </row>
    <row r="1658" spans="1:5" x14ac:dyDescent="0.3">
      <c r="A1658">
        <v>103</v>
      </c>
      <c r="B1658">
        <v>6.6</v>
      </c>
      <c r="C1658">
        <v>1.7</v>
      </c>
      <c r="D1658">
        <v>751715</v>
      </c>
      <c r="E1658" t="s">
        <v>21</v>
      </c>
    </row>
    <row r="1659" spans="1:5" x14ac:dyDescent="0.3">
      <c r="A1659">
        <v>100</v>
      </c>
      <c r="B1659">
        <v>5.7</v>
      </c>
      <c r="C1659">
        <v>1.7</v>
      </c>
      <c r="D1659">
        <v>-7714482</v>
      </c>
      <c r="E1659" t="s">
        <v>38</v>
      </c>
    </row>
    <row r="1660" spans="1:5" x14ac:dyDescent="0.3">
      <c r="A1660">
        <v>131</v>
      </c>
      <c r="B1660">
        <v>6.6</v>
      </c>
      <c r="C1660">
        <v>2.2000000000000002</v>
      </c>
      <c r="D1660">
        <v>40400000</v>
      </c>
      <c r="E1660" t="s">
        <v>21</v>
      </c>
    </row>
    <row r="1661" spans="1:5" x14ac:dyDescent="0.3">
      <c r="A1661">
        <v>133</v>
      </c>
      <c r="B1661">
        <v>7</v>
      </c>
      <c r="C1661">
        <v>2.2000000000000002</v>
      </c>
      <c r="D1661">
        <v>118734225</v>
      </c>
      <c r="E1661" t="s">
        <v>21</v>
      </c>
    </row>
    <row r="1662" spans="1:5" x14ac:dyDescent="0.3">
      <c r="A1662">
        <v>109</v>
      </c>
      <c r="B1662">
        <v>7.4</v>
      </c>
      <c r="C1662">
        <v>1.8</v>
      </c>
      <c r="D1662">
        <v>19185998</v>
      </c>
      <c r="E1662" t="s">
        <v>21</v>
      </c>
    </row>
    <row r="1663" spans="1:5" x14ac:dyDescent="0.3">
      <c r="A1663">
        <v>114</v>
      </c>
      <c r="B1663">
        <v>5.3</v>
      </c>
      <c r="C1663">
        <v>1.9</v>
      </c>
      <c r="D1663">
        <v>7168445</v>
      </c>
      <c r="E1663" t="s">
        <v>21</v>
      </c>
    </row>
    <row r="1664" spans="1:5" x14ac:dyDescent="0.3">
      <c r="A1664">
        <v>164</v>
      </c>
      <c r="B1664">
        <v>7.4</v>
      </c>
      <c r="C1664">
        <v>2.7</v>
      </c>
      <c r="D1664">
        <v>10400000</v>
      </c>
      <c r="E1664" t="s">
        <v>21</v>
      </c>
    </row>
    <row r="1665" spans="1:5" x14ac:dyDescent="0.3">
      <c r="A1665">
        <v>92</v>
      </c>
      <c r="B1665">
        <v>7.4</v>
      </c>
      <c r="C1665">
        <v>1.5</v>
      </c>
      <c r="D1665">
        <v>2508670</v>
      </c>
      <c r="E1665" t="s">
        <v>21</v>
      </c>
    </row>
    <row r="1666" spans="1:5" x14ac:dyDescent="0.3">
      <c r="A1666">
        <v>122</v>
      </c>
      <c r="B1666">
        <v>6.8</v>
      </c>
      <c r="C1666">
        <v>2</v>
      </c>
      <c r="D1666">
        <v>-17835684</v>
      </c>
      <c r="E1666" t="s">
        <v>38</v>
      </c>
    </row>
    <row r="1667" spans="1:5" x14ac:dyDescent="0.3">
      <c r="A1667">
        <v>110</v>
      </c>
      <c r="B1667">
        <v>7.2</v>
      </c>
      <c r="C1667">
        <v>1.8</v>
      </c>
      <c r="D1667">
        <v>44888996</v>
      </c>
      <c r="E1667" t="s">
        <v>21</v>
      </c>
    </row>
    <row r="1668" spans="1:5" x14ac:dyDescent="0.3">
      <c r="A1668">
        <v>116</v>
      </c>
      <c r="B1668">
        <v>6</v>
      </c>
      <c r="C1668">
        <v>1.9</v>
      </c>
      <c r="D1668">
        <v>42586544</v>
      </c>
      <c r="E1668" t="s">
        <v>21</v>
      </c>
    </row>
    <row r="1669" spans="1:5" x14ac:dyDescent="0.3">
      <c r="A1669">
        <v>115</v>
      </c>
      <c r="B1669">
        <v>6.6</v>
      </c>
      <c r="C1669">
        <v>1.9</v>
      </c>
      <c r="D1669">
        <v>33491560</v>
      </c>
      <c r="E1669" t="s">
        <v>21</v>
      </c>
    </row>
    <row r="1670" spans="1:5" x14ac:dyDescent="0.3">
      <c r="A1670">
        <v>148</v>
      </c>
      <c r="B1670">
        <v>7.9</v>
      </c>
      <c r="C1670">
        <v>2.5</v>
      </c>
      <c r="D1670">
        <v>27200000</v>
      </c>
      <c r="E1670" t="s">
        <v>21</v>
      </c>
    </row>
    <row r="1671" spans="1:5" x14ac:dyDescent="0.3">
      <c r="A1671">
        <v>118</v>
      </c>
      <c r="B1671">
        <v>5.7</v>
      </c>
      <c r="C1671">
        <v>2</v>
      </c>
      <c r="D1671">
        <v>5920167</v>
      </c>
      <c r="E1671" t="s">
        <v>21</v>
      </c>
    </row>
    <row r="1672" spans="1:5" x14ac:dyDescent="0.3">
      <c r="A1672">
        <v>101</v>
      </c>
      <c r="B1672">
        <v>7.1</v>
      </c>
      <c r="C1672">
        <v>1.7</v>
      </c>
      <c r="D1672">
        <v>10566655</v>
      </c>
      <c r="E1672" t="s">
        <v>21</v>
      </c>
    </row>
    <row r="1673" spans="1:5" x14ac:dyDescent="0.3">
      <c r="A1673">
        <v>82</v>
      </c>
      <c r="B1673">
        <v>5.6</v>
      </c>
      <c r="C1673">
        <v>1.4</v>
      </c>
      <c r="D1673">
        <v>4768374</v>
      </c>
      <c r="E1673" t="s">
        <v>21</v>
      </c>
    </row>
    <row r="1674" spans="1:5" x14ac:dyDescent="0.3">
      <c r="A1674">
        <v>110</v>
      </c>
      <c r="B1674">
        <v>7.8</v>
      </c>
      <c r="C1674">
        <v>1.8</v>
      </c>
      <c r="D1674">
        <v>-4505513</v>
      </c>
      <c r="E1674" t="s">
        <v>38</v>
      </c>
    </row>
    <row r="1675" spans="1:5" x14ac:dyDescent="0.3">
      <c r="A1675">
        <v>193</v>
      </c>
      <c r="B1675">
        <v>7.9</v>
      </c>
      <c r="C1675">
        <v>3.2</v>
      </c>
      <c r="D1675">
        <v>-5500000</v>
      </c>
      <c r="E1675" t="s">
        <v>38</v>
      </c>
    </row>
    <row r="1676" spans="1:5" x14ac:dyDescent="0.3">
      <c r="A1676">
        <v>130</v>
      </c>
      <c r="B1676">
        <v>6.9</v>
      </c>
      <c r="C1676">
        <v>2.2000000000000002</v>
      </c>
      <c r="D1676">
        <v>-25536708</v>
      </c>
      <c r="E1676" t="s">
        <v>38</v>
      </c>
    </row>
    <row r="1677" spans="1:5" x14ac:dyDescent="0.3">
      <c r="A1677">
        <v>111</v>
      </c>
      <c r="B1677">
        <v>7.7</v>
      </c>
      <c r="C1677">
        <v>1.8</v>
      </c>
      <c r="D1677">
        <v>-12662421</v>
      </c>
      <c r="E1677" t="s">
        <v>38</v>
      </c>
    </row>
    <row r="1678" spans="1:5" x14ac:dyDescent="0.3">
      <c r="A1678">
        <v>110</v>
      </c>
      <c r="B1678">
        <v>6.9</v>
      </c>
      <c r="C1678">
        <v>1.8</v>
      </c>
      <c r="D1678">
        <v>323741</v>
      </c>
      <c r="E1678" t="s">
        <v>21</v>
      </c>
    </row>
    <row r="1679" spans="1:5" x14ac:dyDescent="0.3">
      <c r="A1679">
        <v>123</v>
      </c>
      <c r="B1679">
        <v>6</v>
      </c>
      <c r="C1679">
        <v>2</v>
      </c>
      <c r="D1679">
        <v>-16702103</v>
      </c>
      <c r="E1679" t="s">
        <v>38</v>
      </c>
    </row>
    <row r="1680" spans="1:5" x14ac:dyDescent="0.3">
      <c r="A1680">
        <v>109</v>
      </c>
      <c r="B1680">
        <v>6.2</v>
      </c>
      <c r="C1680">
        <v>1.8</v>
      </c>
      <c r="D1680">
        <v>-13751523</v>
      </c>
      <c r="E1680" t="s">
        <v>38</v>
      </c>
    </row>
    <row r="1681" spans="1:5" x14ac:dyDescent="0.3">
      <c r="A1681">
        <v>99</v>
      </c>
      <c r="B1681">
        <v>5.9</v>
      </c>
      <c r="C1681">
        <v>1.6</v>
      </c>
      <c r="D1681">
        <v>-18287436</v>
      </c>
      <c r="E1681" t="s">
        <v>38</v>
      </c>
    </row>
    <row r="1682" spans="1:5" x14ac:dyDescent="0.3">
      <c r="A1682">
        <v>106</v>
      </c>
      <c r="B1682">
        <v>6.8</v>
      </c>
      <c r="C1682">
        <v>1.8</v>
      </c>
      <c r="D1682">
        <v>-19513094</v>
      </c>
      <c r="E1682" t="s">
        <v>38</v>
      </c>
    </row>
    <row r="1683" spans="1:5" x14ac:dyDescent="0.3">
      <c r="A1683">
        <v>89</v>
      </c>
      <c r="B1683">
        <v>3.6</v>
      </c>
      <c r="C1683">
        <v>1.5</v>
      </c>
      <c r="D1683">
        <v>11536376</v>
      </c>
      <c r="E1683" t="s">
        <v>21</v>
      </c>
    </row>
    <row r="1684" spans="1:5" x14ac:dyDescent="0.3">
      <c r="A1684">
        <v>98</v>
      </c>
      <c r="B1684">
        <v>6.7</v>
      </c>
      <c r="C1684">
        <v>1.6</v>
      </c>
      <c r="D1684">
        <v>14008532</v>
      </c>
      <c r="E1684" t="s">
        <v>21</v>
      </c>
    </row>
    <row r="1685" spans="1:5" x14ac:dyDescent="0.3">
      <c r="A1685">
        <v>93</v>
      </c>
      <c r="B1685">
        <v>6.3</v>
      </c>
      <c r="C1685">
        <v>1.6</v>
      </c>
      <c r="D1685">
        <v>-22795993</v>
      </c>
      <c r="E1685" t="s">
        <v>38</v>
      </c>
    </row>
    <row r="1686" spans="1:5" x14ac:dyDescent="0.3">
      <c r="A1686">
        <v>112</v>
      </c>
      <c r="B1686">
        <v>6.4</v>
      </c>
      <c r="C1686">
        <v>1.9</v>
      </c>
      <c r="D1686">
        <v>-10514515</v>
      </c>
      <c r="E1686" t="s">
        <v>38</v>
      </c>
    </row>
    <row r="1687" spans="1:5" x14ac:dyDescent="0.3">
      <c r="A1687">
        <v>101</v>
      </c>
      <c r="B1687">
        <v>6.4</v>
      </c>
      <c r="C1687">
        <v>1.7</v>
      </c>
      <c r="D1687">
        <v>-22523765</v>
      </c>
      <c r="E1687" t="s">
        <v>38</v>
      </c>
    </row>
    <row r="1688" spans="1:5" x14ac:dyDescent="0.3">
      <c r="A1688">
        <v>104</v>
      </c>
      <c r="B1688">
        <v>5.7</v>
      </c>
      <c r="C1688">
        <v>1.7</v>
      </c>
      <c r="D1688">
        <v>-23910635</v>
      </c>
      <c r="E1688" t="s">
        <v>38</v>
      </c>
    </row>
    <row r="1689" spans="1:5" x14ac:dyDescent="0.3">
      <c r="A1689">
        <v>120</v>
      </c>
      <c r="B1689">
        <v>6.2</v>
      </c>
      <c r="C1689">
        <v>2</v>
      </c>
      <c r="D1689">
        <v>-22236956</v>
      </c>
      <c r="E1689" t="s">
        <v>38</v>
      </c>
    </row>
    <row r="1690" spans="1:5" x14ac:dyDescent="0.3">
      <c r="A1690">
        <v>91</v>
      </c>
      <c r="B1690">
        <v>5.2</v>
      </c>
      <c r="C1690">
        <v>1.5</v>
      </c>
      <c r="D1690">
        <v>-5180871</v>
      </c>
      <c r="E1690" t="s">
        <v>38</v>
      </c>
    </row>
    <row r="1691" spans="1:5" x14ac:dyDescent="0.3">
      <c r="A1691">
        <v>97</v>
      </c>
      <c r="B1691">
        <v>6.1</v>
      </c>
      <c r="C1691">
        <v>1.6</v>
      </c>
      <c r="D1691">
        <v>84222438</v>
      </c>
      <c r="E1691" t="s">
        <v>21</v>
      </c>
    </row>
    <row r="1692" spans="1:5" x14ac:dyDescent="0.3">
      <c r="A1692">
        <v>133</v>
      </c>
      <c r="B1692">
        <v>7.1</v>
      </c>
      <c r="C1692">
        <v>2.2000000000000002</v>
      </c>
      <c r="D1692">
        <v>83243478</v>
      </c>
      <c r="E1692" t="s">
        <v>21</v>
      </c>
    </row>
    <row r="1693" spans="1:5" x14ac:dyDescent="0.3">
      <c r="A1693">
        <v>123</v>
      </c>
      <c r="B1693">
        <v>7.2</v>
      </c>
      <c r="C1693">
        <v>2</v>
      </c>
      <c r="D1693">
        <v>75241322</v>
      </c>
      <c r="E1693" t="s">
        <v>21</v>
      </c>
    </row>
    <row r="1694" spans="1:5" x14ac:dyDescent="0.3">
      <c r="A1694">
        <v>114</v>
      </c>
      <c r="B1694">
        <v>6.5</v>
      </c>
      <c r="C1694">
        <v>1.9</v>
      </c>
      <c r="D1694">
        <v>-2022635</v>
      </c>
      <c r="E1694" t="s">
        <v>38</v>
      </c>
    </row>
    <row r="1695" spans="1:5" x14ac:dyDescent="0.3">
      <c r="A1695">
        <v>111</v>
      </c>
      <c r="B1695">
        <v>6</v>
      </c>
      <c r="C1695">
        <v>1.8</v>
      </c>
      <c r="D1695">
        <v>65457688</v>
      </c>
      <c r="E1695" t="s">
        <v>21</v>
      </c>
    </row>
    <row r="1696" spans="1:5" x14ac:dyDescent="0.3">
      <c r="A1696">
        <v>117</v>
      </c>
      <c r="B1696">
        <v>7</v>
      </c>
      <c r="C1696">
        <v>2</v>
      </c>
      <c r="D1696">
        <v>60341380</v>
      </c>
      <c r="E1696" t="s">
        <v>21</v>
      </c>
    </row>
    <row r="1697" spans="1:5" x14ac:dyDescent="0.3">
      <c r="A1697">
        <v>121</v>
      </c>
      <c r="B1697">
        <v>7</v>
      </c>
      <c r="C1697">
        <v>2</v>
      </c>
      <c r="D1697">
        <v>39703412</v>
      </c>
      <c r="E1697" t="s">
        <v>21</v>
      </c>
    </row>
    <row r="1698" spans="1:5" x14ac:dyDescent="0.3">
      <c r="A1698">
        <v>139</v>
      </c>
      <c r="B1698">
        <v>7.5</v>
      </c>
      <c r="C1698">
        <v>2.2999999999999998</v>
      </c>
      <c r="D1698">
        <v>36328680</v>
      </c>
      <c r="E1698" t="s">
        <v>21</v>
      </c>
    </row>
    <row r="1699" spans="1:5" x14ac:dyDescent="0.3">
      <c r="A1699">
        <v>115</v>
      </c>
      <c r="B1699">
        <v>6.6</v>
      </c>
      <c r="C1699">
        <v>1.9</v>
      </c>
      <c r="D1699">
        <v>35490000</v>
      </c>
      <c r="E1699" t="s">
        <v>21</v>
      </c>
    </row>
    <row r="1700" spans="1:5" x14ac:dyDescent="0.3">
      <c r="A1700">
        <v>175</v>
      </c>
      <c r="B1700">
        <v>7.4</v>
      </c>
      <c r="C1700">
        <v>2.9</v>
      </c>
      <c r="D1700">
        <v>24800000</v>
      </c>
      <c r="E1700" t="s">
        <v>21</v>
      </c>
    </row>
    <row r="1701" spans="1:5" x14ac:dyDescent="0.3">
      <c r="A1701">
        <v>85</v>
      </c>
      <c r="B1701">
        <v>6.5</v>
      </c>
      <c r="C1701">
        <v>1.4</v>
      </c>
      <c r="D1701">
        <v>31859105</v>
      </c>
      <c r="E1701" t="s">
        <v>21</v>
      </c>
    </row>
    <row r="1702" spans="1:5" x14ac:dyDescent="0.3">
      <c r="A1702">
        <v>90</v>
      </c>
      <c r="B1702">
        <v>6.2</v>
      </c>
      <c r="C1702">
        <v>1.5</v>
      </c>
      <c r="D1702">
        <v>20455802</v>
      </c>
      <c r="E1702" t="s">
        <v>21</v>
      </c>
    </row>
    <row r="1703" spans="1:5" x14ac:dyDescent="0.3">
      <c r="A1703">
        <v>107</v>
      </c>
      <c r="B1703">
        <v>7.8</v>
      </c>
      <c r="C1703">
        <v>1.8</v>
      </c>
      <c r="D1703">
        <v>19506619</v>
      </c>
      <c r="E1703" t="s">
        <v>21</v>
      </c>
    </row>
    <row r="1704" spans="1:5" x14ac:dyDescent="0.3">
      <c r="A1704">
        <v>100</v>
      </c>
      <c r="B1704">
        <v>5.2</v>
      </c>
      <c r="C1704">
        <v>1.7</v>
      </c>
      <c r="D1704">
        <v>14168080</v>
      </c>
      <c r="E1704" t="s">
        <v>21</v>
      </c>
    </row>
    <row r="1705" spans="1:5" x14ac:dyDescent="0.3">
      <c r="A1705">
        <v>129</v>
      </c>
      <c r="B1705">
        <v>6.5</v>
      </c>
      <c r="C1705">
        <v>2.2000000000000002</v>
      </c>
      <c r="D1705">
        <v>23874933</v>
      </c>
      <c r="E1705" t="s">
        <v>21</v>
      </c>
    </row>
    <row r="1706" spans="1:5" x14ac:dyDescent="0.3">
      <c r="A1706">
        <v>109</v>
      </c>
      <c r="B1706">
        <v>6.5</v>
      </c>
      <c r="C1706">
        <v>1.8</v>
      </c>
      <c r="D1706">
        <v>19489752</v>
      </c>
      <c r="E1706" t="s">
        <v>21</v>
      </c>
    </row>
    <row r="1707" spans="1:5" x14ac:dyDescent="0.3">
      <c r="A1707">
        <v>94</v>
      </c>
      <c r="B1707">
        <v>5.2</v>
      </c>
      <c r="C1707">
        <v>1.6</v>
      </c>
      <c r="D1707">
        <v>10985501</v>
      </c>
      <c r="E1707" t="s">
        <v>21</v>
      </c>
    </row>
    <row r="1708" spans="1:5" x14ac:dyDescent="0.3">
      <c r="A1708">
        <v>133</v>
      </c>
      <c r="B1708">
        <v>7.2</v>
      </c>
      <c r="C1708">
        <v>2.2000000000000002</v>
      </c>
      <c r="D1708">
        <v>7200000</v>
      </c>
      <c r="E1708" t="s">
        <v>21</v>
      </c>
    </row>
    <row r="1709" spans="1:5" x14ac:dyDescent="0.3">
      <c r="A1709">
        <v>105</v>
      </c>
      <c r="B1709">
        <v>7.1</v>
      </c>
      <c r="C1709">
        <v>1.8</v>
      </c>
      <c r="D1709">
        <v>2501651</v>
      </c>
      <c r="E1709" t="s">
        <v>21</v>
      </c>
    </row>
    <row r="1710" spans="1:5" x14ac:dyDescent="0.3">
      <c r="A1710">
        <v>100</v>
      </c>
      <c r="B1710">
        <v>4.5</v>
      </c>
      <c r="C1710">
        <v>1.7</v>
      </c>
      <c r="D1710">
        <v>-2777139</v>
      </c>
      <c r="E1710" t="s">
        <v>38</v>
      </c>
    </row>
    <row r="1711" spans="1:5" x14ac:dyDescent="0.3">
      <c r="A1711">
        <v>113</v>
      </c>
      <c r="B1711">
        <v>5.7</v>
      </c>
      <c r="C1711">
        <v>1.9</v>
      </c>
      <c r="D1711">
        <v>-1459475</v>
      </c>
      <c r="E1711" t="s">
        <v>38</v>
      </c>
    </row>
    <row r="1712" spans="1:5" x14ac:dyDescent="0.3">
      <c r="A1712">
        <v>118</v>
      </c>
      <c r="B1712">
        <v>6</v>
      </c>
      <c r="C1712">
        <v>2</v>
      </c>
      <c r="D1712">
        <v>-25747235</v>
      </c>
      <c r="E1712" t="s">
        <v>38</v>
      </c>
    </row>
    <row r="1713" spans="1:5" x14ac:dyDescent="0.3">
      <c r="A1713">
        <v>110</v>
      </c>
      <c r="B1713">
        <v>6.4</v>
      </c>
      <c r="C1713">
        <v>1.8</v>
      </c>
      <c r="D1713">
        <v>-9994022</v>
      </c>
      <c r="E1713" t="s">
        <v>38</v>
      </c>
    </row>
    <row r="1714" spans="1:5" x14ac:dyDescent="0.3">
      <c r="A1714">
        <v>110</v>
      </c>
      <c r="B1714">
        <v>5.2</v>
      </c>
      <c r="C1714">
        <v>1.8</v>
      </c>
      <c r="D1714">
        <v>-11530572</v>
      </c>
      <c r="E1714" t="s">
        <v>38</v>
      </c>
    </row>
    <row r="1715" spans="1:5" x14ac:dyDescent="0.3">
      <c r="A1715">
        <v>99</v>
      </c>
      <c r="B1715">
        <v>4.3</v>
      </c>
      <c r="C1715">
        <v>1.6</v>
      </c>
      <c r="D1715">
        <v>-12170266</v>
      </c>
      <c r="E1715" t="s">
        <v>38</v>
      </c>
    </row>
    <row r="1716" spans="1:5" x14ac:dyDescent="0.3">
      <c r="A1716">
        <v>101</v>
      </c>
      <c r="B1716">
        <v>6.1</v>
      </c>
      <c r="C1716">
        <v>1.7</v>
      </c>
      <c r="D1716">
        <v>-20924712</v>
      </c>
      <c r="E1716" t="s">
        <v>38</v>
      </c>
    </row>
    <row r="1717" spans="1:5" x14ac:dyDescent="0.3">
      <c r="A1717">
        <v>103</v>
      </c>
      <c r="B1717">
        <v>6.8</v>
      </c>
      <c r="C1717">
        <v>1.7</v>
      </c>
      <c r="D1717">
        <v>-18503478</v>
      </c>
      <c r="E1717" t="s">
        <v>38</v>
      </c>
    </row>
    <row r="1718" spans="1:5" x14ac:dyDescent="0.3">
      <c r="A1718">
        <v>95</v>
      </c>
      <c r="B1718">
        <v>5.2</v>
      </c>
      <c r="C1718">
        <v>1.6</v>
      </c>
      <c r="D1718">
        <v>-5482285</v>
      </c>
      <c r="E1718" t="s">
        <v>38</v>
      </c>
    </row>
    <row r="1719" spans="1:5" x14ac:dyDescent="0.3">
      <c r="A1719">
        <v>117</v>
      </c>
      <c r="B1719">
        <v>6.5</v>
      </c>
      <c r="C1719">
        <v>2</v>
      </c>
      <c r="D1719">
        <v>-13723190</v>
      </c>
      <c r="E1719" t="s">
        <v>38</v>
      </c>
    </row>
    <row r="1720" spans="1:5" x14ac:dyDescent="0.3">
      <c r="A1720">
        <v>129</v>
      </c>
      <c r="B1720">
        <v>7.5</v>
      </c>
      <c r="C1720">
        <v>2.2000000000000002</v>
      </c>
      <c r="D1720">
        <v>18565375</v>
      </c>
      <c r="E1720" t="s">
        <v>21</v>
      </c>
    </row>
    <row r="1721" spans="1:5" x14ac:dyDescent="0.3">
      <c r="A1721">
        <v>120</v>
      </c>
      <c r="B1721">
        <v>7.1</v>
      </c>
      <c r="C1721">
        <v>2</v>
      </c>
      <c r="D1721">
        <v>-29500737</v>
      </c>
      <c r="E1721" t="s">
        <v>38</v>
      </c>
    </row>
    <row r="1722" spans="1:5" x14ac:dyDescent="0.3">
      <c r="A1722">
        <v>125</v>
      </c>
      <c r="B1722">
        <v>6.9</v>
      </c>
      <c r="C1722">
        <v>2.1</v>
      </c>
      <c r="D1722">
        <v>194200000</v>
      </c>
      <c r="E1722" t="s">
        <v>21</v>
      </c>
    </row>
    <row r="1723" spans="1:5" x14ac:dyDescent="0.3">
      <c r="A1723">
        <v>133</v>
      </c>
      <c r="B1723">
        <v>8</v>
      </c>
      <c r="C1723">
        <v>2.2000000000000002</v>
      </c>
      <c r="D1723">
        <v>147825435</v>
      </c>
      <c r="E1723" t="s">
        <v>21</v>
      </c>
    </row>
    <row r="1724" spans="1:5" x14ac:dyDescent="0.3">
      <c r="A1724">
        <v>116</v>
      </c>
      <c r="B1724">
        <v>8.1999999999999993</v>
      </c>
      <c r="C1724">
        <v>1.9</v>
      </c>
      <c r="D1724">
        <v>115085755</v>
      </c>
      <c r="E1724" t="s">
        <v>21</v>
      </c>
    </row>
    <row r="1725" spans="1:5" x14ac:dyDescent="0.3">
      <c r="A1725">
        <v>129</v>
      </c>
      <c r="B1725">
        <v>6.4</v>
      </c>
      <c r="C1725">
        <v>2.2000000000000002</v>
      </c>
      <c r="D1725">
        <v>417500</v>
      </c>
      <c r="E1725" t="s">
        <v>21</v>
      </c>
    </row>
    <row r="1726" spans="1:5" x14ac:dyDescent="0.3">
      <c r="A1726">
        <v>93</v>
      </c>
      <c r="B1726">
        <v>7.9</v>
      </c>
      <c r="C1726">
        <v>1.6</v>
      </c>
      <c r="D1726">
        <v>120000989</v>
      </c>
      <c r="E1726" t="s">
        <v>21</v>
      </c>
    </row>
    <row r="1727" spans="1:5" x14ac:dyDescent="0.3">
      <c r="A1727">
        <v>118</v>
      </c>
      <c r="B1727">
        <v>6.7</v>
      </c>
      <c r="C1727">
        <v>2</v>
      </c>
      <c r="D1727">
        <v>761283</v>
      </c>
      <c r="E1727" t="s">
        <v>21</v>
      </c>
    </row>
    <row r="1728" spans="1:5" x14ac:dyDescent="0.3">
      <c r="A1728">
        <v>129</v>
      </c>
      <c r="B1728">
        <v>6.1</v>
      </c>
      <c r="C1728">
        <v>2.2000000000000002</v>
      </c>
      <c r="D1728">
        <v>96945720</v>
      </c>
      <c r="E1728" t="s">
        <v>21</v>
      </c>
    </row>
    <row r="1729" spans="1:5" x14ac:dyDescent="0.3">
      <c r="A1729">
        <v>185</v>
      </c>
      <c r="B1729">
        <v>8.9</v>
      </c>
      <c r="C1729">
        <v>3.1</v>
      </c>
      <c r="D1729">
        <v>74067179</v>
      </c>
      <c r="E1729" t="s">
        <v>21</v>
      </c>
    </row>
    <row r="1730" spans="1:5" x14ac:dyDescent="0.3">
      <c r="A1730">
        <v>146</v>
      </c>
      <c r="B1730">
        <v>8.1</v>
      </c>
      <c r="C1730">
        <v>2.4</v>
      </c>
      <c r="D1730">
        <v>144705587</v>
      </c>
      <c r="E1730" t="s">
        <v>21</v>
      </c>
    </row>
    <row r="1731" spans="1:5" x14ac:dyDescent="0.3">
      <c r="A1731">
        <v>128</v>
      </c>
      <c r="B1731">
        <v>6.2</v>
      </c>
      <c r="C1731">
        <v>2.1</v>
      </c>
      <c r="D1731">
        <v>-24745828</v>
      </c>
      <c r="E1731" t="s">
        <v>38</v>
      </c>
    </row>
    <row r="1732" spans="1:5" x14ac:dyDescent="0.3">
      <c r="A1732">
        <v>93</v>
      </c>
      <c r="B1732">
        <v>4.9000000000000004</v>
      </c>
      <c r="C1732">
        <v>1.6</v>
      </c>
      <c r="D1732">
        <v>4185387</v>
      </c>
      <c r="E1732" t="s">
        <v>21</v>
      </c>
    </row>
    <row r="1733" spans="1:5" x14ac:dyDescent="0.3">
      <c r="A1733">
        <v>97</v>
      </c>
      <c r="B1733">
        <v>5.8</v>
      </c>
      <c r="C1733">
        <v>1.6</v>
      </c>
      <c r="D1733">
        <v>52163317</v>
      </c>
      <c r="E1733" t="s">
        <v>21</v>
      </c>
    </row>
    <row r="1734" spans="1:5" x14ac:dyDescent="0.3">
      <c r="A1734">
        <v>82</v>
      </c>
      <c r="B1734">
        <v>6</v>
      </c>
      <c r="C1734">
        <v>1.4</v>
      </c>
      <c r="D1734">
        <v>50920948</v>
      </c>
      <c r="E1734" t="s">
        <v>21</v>
      </c>
    </row>
    <row r="1735" spans="1:5" x14ac:dyDescent="0.3">
      <c r="A1735">
        <v>85</v>
      </c>
      <c r="B1735">
        <v>7</v>
      </c>
      <c r="C1735">
        <v>1.4</v>
      </c>
      <c r="D1735">
        <v>55034302</v>
      </c>
      <c r="E1735" t="s">
        <v>21</v>
      </c>
    </row>
    <row r="1736" spans="1:5" x14ac:dyDescent="0.3">
      <c r="A1736">
        <v>88</v>
      </c>
      <c r="B1736">
        <v>6</v>
      </c>
      <c r="C1736">
        <v>1.5</v>
      </c>
      <c r="D1736">
        <v>53656813</v>
      </c>
      <c r="E1736" t="s">
        <v>21</v>
      </c>
    </row>
    <row r="1737" spans="1:5" x14ac:dyDescent="0.3">
      <c r="A1737">
        <v>119</v>
      </c>
      <c r="B1737">
        <v>7.9</v>
      </c>
      <c r="C1737">
        <v>2</v>
      </c>
      <c r="D1737">
        <v>51270454</v>
      </c>
      <c r="E1737" t="s">
        <v>21</v>
      </c>
    </row>
    <row r="1738" spans="1:5" x14ac:dyDescent="0.3">
      <c r="A1738">
        <v>122</v>
      </c>
      <c r="B1738">
        <v>8.1</v>
      </c>
      <c r="C1738">
        <v>2</v>
      </c>
      <c r="D1738">
        <v>49273505</v>
      </c>
      <c r="E1738" t="s">
        <v>21</v>
      </c>
    </row>
    <row r="1739" spans="1:5" x14ac:dyDescent="0.3">
      <c r="A1739">
        <v>99</v>
      </c>
      <c r="B1739">
        <v>6.2</v>
      </c>
      <c r="C1739">
        <v>1.6</v>
      </c>
      <c r="D1739">
        <v>109141530</v>
      </c>
      <c r="E1739" t="s">
        <v>21</v>
      </c>
    </row>
    <row r="1740" spans="1:5" x14ac:dyDescent="0.3">
      <c r="A1740">
        <v>97</v>
      </c>
      <c r="B1740">
        <v>6.7</v>
      </c>
      <c r="C1740">
        <v>1.6</v>
      </c>
      <c r="D1740">
        <v>45500556</v>
      </c>
      <c r="E1740" t="s">
        <v>21</v>
      </c>
    </row>
    <row r="1741" spans="1:5" x14ac:dyDescent="0.3">
      <c r="A1741">
        <v>121</v>
      </c>
      <c r="B1741">
        <v>7.3</v>
      </c>
      <c r="C1741">
        <v>2</v>
      </c>
      <c r="D1741">
        <v>46309760</v>
      </c>
      <c r="E1741" t="s">
        <v>21</v>
      </c>
    </row>
    <row r="1742" spans="1:5" x14ac:dyDescent="0.3">
      <c r="A1742">
        <v>95</v>
      </c>
      <c r="B1742">
        <v>4.5999999999999996</v>
      </c>
      <c r="C1742">
        <v>1.6</v>
      </c>
      <c r="D1742">
        <v>44808372</v>
      </c>
      <c r="E1742" t="s">
        <v>21</v>
      </c>
    </row>
    <row r="1743" spans="1:5" x14ac:dyDescent="0.3">
      <c r="A1743">
        <v>105</v>
      </c>
      <c r="B1743">
        <v>6.1</v>
      </c>
      <c r="C1743">
        <v>1.8</v>
      </c>
      <c r="D1743">
        <v>52264926</v>
      </c>
      <c r="E1743" t="s">
        <v>21</v>
      </c>
    </row>
    <row r="1744" spans="1:5" x14ac:dyDescent="0.3">
      <c r="A1744">
        <v>108</v>
      </c>
      <c r="B1744">
        <v>6.2</v>
      </c>
      <c r="C1744">
        <v>1.8</v>
      </c>
      <c r="D1744">
        <v>45625986</v>
      </c>
      <c r="E1744" t="s">
        <v>21</v>
      </c>
    </row>
    <row r="1745" spans="1:5" x14ac:dyDescent="0.3">
      <c r="A1745">
        <v>134</v>
      </c>
      <c r="B1745">
        <v>7.8</v>
      </c>
      <c r="C1745">
        <v>2.2000000000000002</v>
      </c>
      <c r="D1745">
        <v>31505065</v>
      </c>
      <c r="E1745" t="s">
        <v>21</v>
      </c>
    </row>
    <row r="1746" spans="1:5" x14ac:dyDescent="0.3">
      <c r="A1746">
        <v>115</v>
      </c>
      <c r="B1746">
        <v>6.1</v>
      </c>
      <c r="C1746">
        <v>1.9</v>
      </c>
      <c r="D1746">
        <v>30973336</v>
      </c>
      <c r="E1746" t="s">
        <v>21</v>
      </c>
    </row>
    <row r="1747" spans="1:5" x14ac:dyDescent="0.3">
      <c r="A1747">
        <v>86</v>
      </c>
      <c r="B1747">
        <v>5.8</v>
      </c>
      <c r="C1747">
        <v>1.4</v>
      </c>
      <c r="D1747">
        <v>29098051</v>
      </c>
      <c r="E1747" t="s">
        <v>21</v>
      </c>
    </row>
    <row r="1748" spans="1:5" x14ac:dyDescent="0.3">
      <c r="A1748">
        <v>101</v>
      </c>
      <c r="B1748">
        <v>6.5</v>
      </c>
      <c r="C1748">
        <v>1.7</v>
      </c>
      <c r="D1748">
        <v>35443237</v>
      </c>
      <c r="E1748" t="s">
        <v>21</v>
      </c>
    </row>
    <row r="1749" spans="1:5" x14ac:dyDescent="0.3">
      <c r="A1749">
        <v>96</v>
      </c>
      <c r="B1749">
        <v>7.2</v>
      </c>
      <c r="C1749">
        <v>1.6</v>
      </c>
      <c r="D1749">
        <v>65234139</v>
      </c>
      <c r="E1749" t="s">
        <v>21</v>
      </c>
    </row>
    <row r="1750" spans="1:5" x14ac:dyDescent="0.3">
      <c r="A1750">
        <v>101</v>
      </c>
      <c r="B1750">
        <v>7.8</v>
      </c>
      <c r="C1750">
        <v>1.7</v>
      </c>
      <c r="D1750">
        <v>26676606</v>
      </c>
      <c r="E1750" t="s">
        <v>21</v>
      </c>
    </row>
    <row r="1751" spans="1:5" x14ac:dyDescent="0.3">
      <c r="A1751">
        <v>100</v>
      </c>
      <c r="B1751">
        <v>4.7</v>
      </c>
      <c r="C1751">
        <v>1.7</v>
      </c>
      <c r="D1751">
        <v>27528330</v>
      </c>
      <c r="E1751" t="s">
        <v>21</v>
      </c>
    </row>
    <row r="1752" spans="1:5" x14ac:dyDescent="0.3">
      <c r="A1752">
        <v>117</v>
      </c>
      <c r="B1752">
        <v>6.8</v>
      </c>
      <c r="C1752">
        <v>2</v>
      </c>
      <c r="D1752">
        <v>26533608</v>
      </c>
      <c r="E1752" t="s">
        <v>21</v>
      </c>
    </row>
    <row r="1753" spans="1:5" x14ac:dyDescent="0.3">
      <c r="A1753">
        <v>101</v>
      </c>
      <c r="B1753">
        <v>5.9</v>
      </c>
      <c r="C1753">
        <v>1.7</v>
      </c>
      <c r="D1753">
        <v>21097664</v>
      </c>
      <c r="E1753" t="s">
        <v>21</v>
      </c>
    </row>
    <row r="1754" spans="1:5" x14ac:dyDescent="0.3">
      <c r="A1754">
        <v>98</v>
      </c>
      <c r="B1754">
        <v>7.2</v>
      </c>
      <c r="C1754">
        <v>1.6</v>
      </c>
      <c r="D1754">
        <v>58136909</v>
      </c>
      <c r="E1754" t="s">
        <v>21</v>
      </c>
    </row>
    <row r="1755" spans="1:5" x14ac:dyDescent="0.3">
      <c r="A1755">
        <v>146</v>
      </c>
      <c r="B1755">
        <v>8.6999999999999993</v>
      </c>
      <c r="C1755">
        <v>2.4</v>
      </c>
      <c r="D1755">
        <v>21836394</v>
      </c>
      <c r="E1755" t="s">
        <v>21</v>
      </c>
    </row>
    <row r="1756" spans="1:5" x14ac:dyDescent="0.3">
      <c r="A1756">
        <v>102</v>
      </c>
      <c r="B1756">
        <v>5</v>
      </c>
      <c r="C1756">
        <v>1.7</v>
      </c>
      <c r="D1756">
        <v>21285499</v>
      </c>
      <c r="E1756" t="s">
        <v>21</v>
      </c>
    </row>
    <row r="1757" spans="1:5" x14ac:dyDescent="0.3">
      <c r="A1757">
        <v>97</v>
      </c>
      <c r="B1757">
        <v>6.6</v>
      </c>
      <c r="C1757">
        <v>1.6</v>
      </c>
      <c r="D1757">
        <v>22124400</v>
      </c>
      <c r="E1757" t="s">
        <v>21</v>
      </c>
    </row>
    <row r="1758" spans="1:5" x14ac:dyDescent="0.3">
      <c r="A1758">
        <v>142</v>
      </c>
      <c r="B1758">
        <v>8.3000000000000007</v>
      </c>
      <c r="C1758">
        <v>2.4</v>
      </c>
      <c r="D1758">
        <v>19700000</v>
      </c>
      <c r="E1758" t="s">
        <v>21</v>
      </c>
    </row>
    <row r="1759" spans="1:5" x14ac:dyDescent="0.3">
      <c r="A1759">
        <v>98</v>
      </c>
      <c r="B1759">
        <v>6.7</v>
      </c>
      <c r="C1759">
        <v>1.6</v>
      </c>
      <c r="D1759">
        <v>19455658</v>
      </c>
      <c r="E1759" t="s">
        <v>21</v>
      </c>
    </row>
    <row r="1760" spans="1:5" x14ac:dyDescent="0.3">
      <c r="A1760">
        <v>219</v>
      </c>
      <c r="B1760">
        <v>7.8</v>
      </c>
      <c r="C1760">
        <v>3.6</v>
      </c>
      <c r="D1760">
        <v>20984230</v>
      </c>
      <c r="E1760" t="s">
        <v>21</v>
      </c>
    </row>
    <row r="1761" spans="1:5" x14ac:dyDescent="0.3">
      <c r="A1761">
        <v>109</v>
      </c>
      <c r="B1761">
        <v>6.5</v>
      </c>
      <c r="C1761">
        <v>1.8</v>
      </c>
      <c r="D1761">
        <v>41489425</v>
      </c>
      <c r="E1761" t="s">
        <v>21</v>
      </c>
    </row>
    <row r="1762" spans="1:5" x14ac:dyDescent="0.3">
      <c r="A1762">
        <v>97</v>
      </c>
      <c r="B1762">
        <v>6.1</v>
      </c>
      <c r="C1762">
        <v>1.6</v>
      </c>
      <c r="D1762">
        <v>16067398</v>
      </c>
      <c r="E1762" t="s">
        <v>21</v>
      </c>
    </row>
    <row r="1763" spans="1:5" x14ac:dyDescent="0.3">
      <c r="A1763">
        <v>158</v>
      </c>
      <c r="B1763">
        <v>8.1</v>
      </c>
      <c r="C1763">
        <v>2.6</v>
      </c>
      <c r="D1763">
        <v>15218903</v>
      </c>
      <c r="E1763" t="s">
        <v>21</v>
      </c>
    </row>
    <row r="1764" spans="1:5" x14ac:dyDescent="0.3">
      <c r="A1764">
        <v>85</v>
      </c>
      <c r="B1764">
        <v>5.2</v>
      </c>
      <c r="C1764">
        <v>1.4</v>
      </c>
      <c r="D1764">
        <v>14880476</v>
      </c>
      <c r="E1764" t="s">
        <v>21</v>
      </c>
    </row>
    <row r="1765" spans="1:5" x14ac:dyDescent="0.3">
      <c r="A1765">
        <v>80</v>
      </c>
      <c r="B1765">
        <v>5.6</v>
      </c>
      <c r="C1765">
        <v>1.3</v>
      </c>
      <c r="D1765">
        <v>14399750</v>
      </c>
      <c r="E1765" t="s">
        <v>21</v>
      </c>
    </row>
    <row r="1766" spans="1:5" x14ac:dyDescent="0.3">
      <c r="A1766">
        <v>86</v>
      </c>
      <c r="B1766">
        <v>5.8</v>
      </c>
      <c r="C1766">
        <v>1.4</v>
      </c>
      <c r="D1766">
        <v>13230435</v>
      </c>
      <c r="E1766" t="s">
        <v>21</v>
      </c>
    </row>
    <row r="1767" spans="1:5" x14ac:dyDescent="0.3">
      <c r="A1767">
        <v>119</v>
      </c>
      <c r="B1767">
        <v>6.6</v>
      </c>
      <c r="C1767">
        <v>2</v>
      </c>
      <c r="D1767">
        <v>14008741</v>
      </c>
      <c r="E1767" t="s">
        <v>21</v>
      </c>
    </row>
    <row r="1768" spans="1:5" x14ac:dyDescent="0.3">
      <c r="A1768">
        <v>98</v>
      </c>
      <c r="B1768">
        <v>6.6</v>
      </c>
      <c r="C1768">
        <v>1.6</v>
      </c>
      <c r="D1768">
        <v>11833473</v>
      </c>
      <c r="E1768" t="s">
        <v>21</v>
      </c>
    </row>
    <row r="1769" spans="1:5" x14ac:dyDescent="0.3">
      <c r="A1769">
        <v>97</v>
      </c>
      <c r="B1769">
        <v>5.5</v>
      </c>
      <c r="C1769">
        <v>1.6</v>
      </c>
      <c r="D1769">
        <v>23237389</v>
      </c>
      <c r="E1769" t="s">
        <v>21</v>
      </c>
    </row>
    <row r="1770" spans="1:5" x14ac:dyDescent="0.3">
      <c r="A1770">
        <v>124</v>
      </c>
      <c r="B1770">
        <v>7</v>
      </c>
      <c r="C1770">
        <v>2.1</v>
      </c>
      <c r="D1770">
        <v>11447959</v>
      </c>
      <c r="E1770" t="s">
        <v>21</v>
      </c>
    </row>
    <row r="1771" spans="1:5" x14ac:dyDescent="0.3">
      <c r="A1771">
        <v>97</v>
      </c>
      <c r="B1771">
        <v>6.5</v>
      </c>
      <c r="C1771">
        <v>1.6</v>
      </c>
      <c r="D1771">
        <v>20089048</v>
      </c>
      <c r="E1771" t="s">
        <v>21</v>
      </c>
    </row>
    <row r="1772" spans="1:5" x14ac:dyDescent="0.3">
      <c r="A1772">
        <v>105</v>
      </c>
      <c r="B1772">
        <v>5.8</v>
      </c>
      <c r="C1772">
        <v>1.8</v>
      </c>
      <c r="D1772">
        <v>15990505</v>
      </c>
      <c r="E1772" t="s">
        <v>21</v>
      </c>
    </row>
    <row r="1773" spans="1:5" x14ac:dyDescent="0.3">
      <c r="A1773">
        <v>104</v>
      </c>
      <c r="B1773">
        <v>5.6</v>
      </c>
      <c r="C1773">
        <v>1.7</v>
      </c>
      <c r="D1773">
        <v>18143332</v>
      </c>
      <c r="E1773" t="s">
        <v>21</v>
      </c>
    </row>
    <row r="1774" spans="1:5" x14ac:dyDescent="0.3">
      <c r="A1774">
        <v>101</v>
      </c>
      <c r="B1774">
        <v>5.6</v>
      </c>
      <c r="C1774">
        <v>1.7</v>
      </c>
      <c r="D1774">
        <v>10000629</v>
      </c>
      <c r="E1774" t="s">
        <v>21</v>
      </c>
    </row>
    <row r="1775" spans="1:5" x14ac:dyDescent="0.3">
      <c r="A1775">
        <v>101</v>
      </c>
      <c r="B1775">
        <v>5.8</v>
      </c>
      <c r="C1775">
        <v>1.7</v>
      </c>
      <c r="D1775">
        <v>4604054</v>
      </c>
      <c r="E1775" t="s">
        <v>21</v>
      </c>
    </row>
    <row r="1776" spans="1:5" x14ac:dyDescent="0.3">
      <c r="A1776">
        <v>114</v>
      </c>
      <c r="B1776">
        <v>7.6</v>
      </c>
      <c r="C1776">
        <v>1.9</v>
      </c>
      <c r="D1776">
        <v>16597830</v>
      </c>
      <c r="E1776" t="s">
        <v>21</v>
      </c>
    </row>
    <row r="1777" spans="1:5" x14ac:dyDescent="0.3">
      <c r="A1777">
        <v>105</v>
      </c>
      <c r="B1777">
        <v>6.4</v>
      </c>
      <c r="C1777">
        <v>1.8</v>
      </c>
      <c r="D1777">
        <v>13687630</v>
      </c>
      <c r="E1777" t="s">
        <v>21</v>
      </c>
    </row>
    <row r="1778" spans="1:5" x14ac:dyDescent="0.3">
      <c r="A1778">
        <v>90</v>
      </c>
      <c r="B1778">
        <v>6.3</v>
      </c>
      <c r="C1778">
        <v>1.5</v>
      </c>
      <c r="D1778">
        <v>7553210</v>
      </c>
      <c r="E1778" t="s">
        <v>21</v>
      </c>
    </row>
    <row r="1779" spans="1:5" x14ac:dyDescent="0.3">
      <c r="A1779">
        <v>97</v>
      </c>
      <c r="B1779">
        <v>4.5999999999999996</v>
      </c>
      <c r="C1779">
        <v>1.6</v>
      </c>
      <c r="D1779">
        <v>6526393</v>
      </c>
      <c r="E1779" t="s">
        <v>21</v>
      </c>
    </row>
    <row r="1780" spans="1:5" x14ac:dyDescent="0.3">
      <c r="A1780">
        <v>144</v>
      </c>
      <c r="B1780">
        <v>6.5</v>
      </c>
      <c r="C1780">
        <v>2.4</v>
      </c>
      <c r="D1780">
        <v>-25458771</v>
      </c>
      <c r="E1780" t="s">
        <v>38</v>
      </c>
    </row>
    <row r="1781" spans="1:5" x14ac:dyDescent="0.3">
      <c r="A1781">
        <v>114</v>
      </c>
      <c r="B1781">
        <v>7.5</v>
      </c>
      <c r="C1781">
        <v>1.9</v>
      </c>
      <c r="D1781">
        <v>1655091</v>
      </c>
      <c r="E1781" t="s">
        <v>21</v>
      </c>
    </row>
    <row r="1782" spans="1:5" x14ac:dyDescent="0.3">
      <c r="A1782">
        <v>124</v>
      </c>
      <c r="B1782">
        <v>7.5</v>
      </c>
      <c r="C1782">
        <v>2.1</v>
      </c>
      <c r="D1782">
        <v>5012990</v>
      </c>
      <c r="E1782" t="s">
        <v>21</v>
      </c>
    </row>
    <row r="1783" spans="1:5" x14ac:dyDescent="0.3">
      <c r="A1783">
        <v>89</v>
      </c>
      <c r="B1783">
        <v>5.3</v>
      </c>
      <c r="C1783">
        <v>1.5</v>
      </c>
      <c r="D1783">
        <v>7368960</v>
      </c>
      <c r="E1783" t="s">
        <v>21</v>
      </c>
    </row>
    <row r="1784" spans="1:5" x14ac:dyDescent="0.3">
      <c r="A1784">
        <v>160</v>
      </c>
      <c r="B1784">
        <v>7.5</v>
      </c>
      <c r="C1784">
        <v>2.7</v>
      </c>
      <c r="D1784">
        <v>-10500000</v>
      </c>
      <c r="E1784" t="s">
        <v>38</v>
      </c>
    </row>
    <row r="1785" spans="1:5" x14ac:dyDescent="0.3">
      <c r="A1785">
        <v>93</v>
      </c>
      <c r="B1785">
        <v>3.3</v>
      </c>
      <c r="C1785">
        <v>1.6</v>
      </c>
      <c r="D1785">
        <v>4247405</v>
      </c>
      <c r="E1785" t="s">
        <v>21</v>
      </c>
    </row>
    <row r="1786" spans="1:5" x14ac:dyDescent="0.3">
      <c r="A1786">
        <v>88</v>
      </c>
      <c r="B1786">
        <v>3.5</v>
      </c>
      <c r="C1786">
        <v>1.5</v>
      </c>
      <c r="D1786">
        <v>615792</v>
      </c>
      <c r="E1786" t="s">
        <v>21</v>
      </c>
    </row>
    <row r="1787" spans="1:5" x14ac:dyDescent="0.3">
      <c r="A1787">
        <v>142</v>
      </c>
      <c r="B1787">
        <v>9.3000000000000007</v>
      </c>
      <c r="C1787">
        <v>2.4</v>
      </c>
      <c r="D1787">
        <v>3341469</v>
      </c>
      <c r="E1787" t="s">
        <v>21</v>
      </c>
    </row>
    <row r="1788" spans="1:5" x14ac:dyDescent="0.3">
      <c r="A1788">
        <v>92</v>
      </c>
      <c r="B1788">
        <v>4.8</v>
      </c>
      <c r="C1788">
        <v>1.5</v>
      </c>
      <c r="D1788">
        <v>4440119</v>
      </c>
      <c r="E1788" t="s">
        <v>21</v>
      </c>
    </row>
    <row r="1789" spans="1:5" x14ac:dyDescent="0.3">
      <c r="A1789">
        <v>117</v>
      </c>
      <c r="B1789">
        <v>6.9</v>
      </c>
      <c r="C1789">
        <v>2</v>
      </c>
      <c r="D1789">
        <v>-2055787</v>
      </c>
      <c r="E1789" t="s">
        <v>38</v>
      </c>
    </row>
    <row r="1790" spans="1:5" x14ac:dyDescent="0.3">
      <c r="A1790">
        <v>111</v>
      </c>
      <c r="B1790">
        <v>6</v>
      </c>
      <c r="C1790">
        <v>1.8</v>
      </c>
      <c r="D1790">
        <v>8631221</v>
      </c>
      <c r="E1790" t="s">
        <v>21</v>
      </c>
    </row>
    <row r="1791" spans="1:5" x14ac:dyDescent="0.3">
      <c r="A1791">
        <v>121</v>
      </c>
      <c r="B1791">
        <v>7.3</v>
      </c>
      <c r="C1791">
        <v>2</v>
      </c>
      <c r="D1791">
        <v>12738400</v>
      </c>
      <c r="E1791" t="s">
        <v>21</v>
      </c>
    </row>
    <row r="1792" spans="1:5" x14ac:dyDescent="0.3">
      <c r="A1792">
        <v>107</v>
      </c>
      <c r="B1792">
        <v>6.6</v>
      </c>
      <c r="C1792">
        <v>1.8</v>
      </c>
      <c r="D1792">
        <v>-8164216</v>
      </c>
      <c r="E1792" t="s">
        <v>38</v>
      </c>
    </row>
    <row r="1793" spans="1:5" x14ac:dyDescent="0.3">
      <c r="A1793">
        <v>106</v>
      </c>
      <c r="B1793">
        <v>7.5</v>
      </c>
      <c r="C1793">
        <v>1.8</v>
      </c>
      <c r="D1793">
        <v>-7214368</v>
      </c>
      <c r="E1793" t="s">
        <v>38</v>
      </c>
    </row>
    <row r="1794" spans="1:5" x14ac:dyDescent="0.3">
      <c r="A1794">
        <v>136</v>
      </c>
      <c r="B1794">
        <v>6.9</v>
      </c>
      <c r="C1794">
        <v>2.2999999999999998</v>
      </c>
      <c r="D1794">
        <v>-3445415</v>
      </c>
      <c r="E1794" t="s">
        <v>38</v>
      </c>
    </row>
    <row r="1795" spans="1:5" x14ac:dyDescent="0.3">
      <c r="A1795">
        <v>97</v>
      </c>
      <c r="B1795">
        <v>6.8</v>
      </c>
      <c r="C1795">
        <v>1.6</v>
      </c>
      <c r="D1795">
        <v>-2800000</v>
      </c>
      <c r="E1795" t="s">
        <v>38</v>
      </c>
    </row>
    <row r="1796" spans="1:5" x14ac:dyDescent="0.3">
      <c r="A1796">
        <v>97</v>
      </c>
      <c r="B1796">
        <v>6.4</v>
      </c>
      <c r="C1796">
        <v>1.6</v>
      </c>
      <c r="D1796">
        <v>-1472045</v>
      </c>
      <c r="E1796" t="s">
        <v>38</v>
      </c>
    </row>
    <row r="1797" spans="1:5" x14ac:dyDescent="0.3">
      <c r="A1797">
        <v>99</v>
      </c>
      <c r="B1797">
        <v>5.6</v>
      </c>
      <c r="C1797">
        <v>1.6</v>
      </c>
      <c r="D1797">
        <v>-957510</v>
      </c>
      <c r="E1797" t="s">
        <v>38</v>
      </c>
    </row>
    <row r="1798" spans="1:5" x14ac:dyDescent="0.3">
      <c r="A1798">
        <v>103</v>
      </c>
      <c r="B1798">
        <v>6.3</v>
      </c>
      <c r="C1798">
        <v>1.7</v>
      </c>
      <c r="D1798">
        <v>-2533006</v>
      </c>
      <c r="E1798" t="s">
        <v>38</v>
      </c>
    </row>
    <row r="1799" spans="1:5" x14ac:dyDescent="0.3">
      <c r="A1799">
        <v>95</v>
      </c>
      <c r="B1799">
        <v>7.3</v>
      </c>
      <c r="C1799">
        <v>1.6</v>
      </c>
      <c r="D1799">
        <v>-7208969</v>
      </c>
      <c r="E1799" t="s">
        <v>38</v>
      </c>
    </row>
    <row r="1800" spans="1:5" x14ac:dyDescent="0.3">
      <c r="A1800">
        <v>93</v>
      </c>
      <c r="B1800">
        <v>6.6</v>
      </c>
      <c r="C1800">
        <v>1.6</v>
      </c>
      <c r="D1800">
        <v>-7281777</v>
      </c>
      <c r="E1800" t="s">
        <v>38</v>
      </c>
    </row>
    <row r="1801" spans="1:5" x14ac:dyDescent="0.3">
      <c r="A1801">
        <v>98</v>
      </c>
      <c r="B1801">
        <v>4.5999999999999996</v>
      </c>
      <c r="C1801">
        <v>1.6</v>
      </c>
      <c r="D1801">
        <v>2361537</v>
      </c>
      <c r="E1801" t="s">
        <v>21</v>
      </c>
    </row>
    <row r="1802" spans="1:5" x14ac:dyDescent="0.3">
      <c r="A1802">
        <v>90</v>
      </c>
      <c r="B1802">
        <v>5.0999999999999996</v>
      </c>
      <c r="C1802">
        <v>1.5</v>
      </c>
      <c r="D1802">
        <v>-9352616</v>
      </c>
      <c r="E1802" t="s">
        <v>38</v>
      </c>
    </row>
    <row r="1803" spans="1:5" x14ac:dyDescent="0.3">
      <c r="A1803">
        <v>107</v>
      </c>
      <c r="B1803">
        <v>5.6</v>
      </c>
      <c r="C1803">
        <v>1.8</v>
      </c>
      <c r="D1803">
        <v>-8881923</v>
      </c>
      <c r="E1803" t="s">
        <v>38</v>
      </c>
    </row>
    <row r="1804" spans="1:5" x14ac:dyDescent="0.3">
      <c r="A1804">
        <v>90</v>
      </c>
      <c r="B1804">
        <v>5.3</v>
      </c>
      <c r="C1804">
        <v>1.5</v>
      </c>
      <c r="D1804">
        <v>-9908458</v>
      </c>
      <c r="E1804" t="s">
        <v>38</v>
      </c>
    </row>
    <row r="1805" spans="1:5" x14ac:dyDescent="0.3">
      <c r="A1805">
        <v>115</v>
      </c>
      <c r="B1805">
        <v>5.6</v>
      </c>
      <c r="C1805">
        <v>1.9</v>
      </c>
      <c r="D1805">
        <v>-954324</v>
      </c>
      <c r="E1805" t="s">
        <v>38</v>
      </c>
    </row>
    <row r="1806" spans="1:5" x14ac:dyDescent="0.3">
      <c r="A1806">
        <v>93</v>
      </c>
      <c r="B1806">
        <v>5.9</v>
      </c>
      <c r="C1806">
        <v>1.6</v>
      </c>
      <c r="D1806">
        <v>9427926</v>
      </c>
      <c r="E1806" t="s">
        <v>21</v>
      </c>
    </row>
    <row r="1807" spans="1:5" x14ac:dyDescent="0.3">
      <c r="A1807">
        <v>99</v>
      </c>
      <c r="B1807">
        <v>4.7</v>
      </c>
      <c r="C1807">
        <v>1.6</v>
      </c>
      <c r="D1807">
        <v>-10016428</v>
      </c>
      <c r="E1807" t="s">
        <v>38</v>
      </c>
    </row>
    <row r="1808" spans="1:5" x14ac:dyDescent="0.3">
      <c r="A1808">
        <v>107</v>
      </c>
      <c r="B1808">
        <v>4.8</v>
      </c>
      <c r="C1808">
        <v>1.8</v>
      </c>
      <c r="D1808">
        <v>-10362510</v>
      </c>
      <c r="E1808" t="s">
        <v>38</v>
      </c>
    </row>
    <row r="1809" spans="1:5" x14ac:dyDescent="0.3">
      <c r="A1809">
        <v>110</v>
      </c>
      <c r="B1809">
        <v>6.8</v>
      </c>
      <c r="C1809">
        <v>1.8</v>
      </c>
      <c r="D1809">
        <v>-10410556</v>
      </c>
      <c r="E1809" t="s">
        <v>38</v>
      </c>
    </row>
    <row r="1810" spans="1:5" x14ac:dyDescent="0.3">
      <c r="A1810">
        <v>101</v>
      </c>
      <c r="B1810">
        <v>5.4</v>
      </c>
      <c r="C1810">
        <v>1.7</v>
      </c>
      <c r="D1810">
        <v>-10904697</v>
      </c>
      <c r="E1810" t="s">
        <v>38</v>
      </c>
    </row>
    <row r="1811" spans="1:5" x14ac:dyDescent="0.3">
      <c r="A1811">
        <v>85</v>
      </c>
      <c r="B1811">
        <v>5.0999999999999996</v>
      </c>
      <c r="C1811">
        <v>1.4</v>
      </c>
      <c r="D1811">
        <v>-11026468</v>
      </c>
      <c r="E1811" t="s">
        <v>38</v>
      </c>
    </row>
    <row r="1812" spans="1:5" x14ac:dyDescent="0.3">
      <c r="A1812">
        <v>132</v>
      </c>
      <c r="B1812">
        <v>7</v>
      </c>
      <c r="C1812">
        <v>2.2000000000000002</v>
      </c>
      <c r="D1812">
        <v>-28134226</v>
      </c>
      <c r="E1812" t="s">
        <v>38</v>
      </c>
    </row>
    <row r="1813" spans="1:5" x14ac:dyDescent="0.3">
      <c r="A1813">
        <v>90</v>
      </c>
      <c r="B1813">
        <v>4</v>
      </c>
      <c r="C1813">
        <v>1.5</v>
      </c>
      <c r="D1813">
        <v>-6139597</v>
      </c>
      <c r="E1813" t="s">
        <v>38</v>
      </c>
    </row>
    <row r="1814" spans="1:5" x14ac:dyDescent="0.3">
      <c r="A1814">
        <v>145</v>
      </c>
      <c r="B1814">
        <v>7.3</v>
      </c>
      <c r="C1814">
        <v>2.4</v>
      </c>
      <c r="D1814">
        <v>-11961340</v>
      </c>
      <c r="E1814" t="s">
        <v>38</v>
      </c>
    </row>
    <row r="1815" spans="1:5" x14ac:dyDescent="0.3">
      <c r="A1815">
        <v>110</v>
      </c>
      <c r="B1815">
        <v>6.8</v>
      </c>
      <c r="C1815">
        <v>1.8</v>
      </c>
      <c r="D1815">
        <v>3831145</v>
      </c>
      <c r="E1815" t="s">
        <v>21</v>
      </c>
    </row>
    <row r="1816" spans="1:5" x14ac:dyDescent="0.3">
      <c r="A1816">
        <v>122</v>
      </c>
      <c r="B1816">
        <v>7</v>
      </c>
      <c r="C1816">
        <v>2</v>
      </c>
      <c r="D1816">
        <v>-13461796</v>
      </c>
      <c r="E1816" t="s">
        <v>38</v>
      </c>
    </row>
    <row r="1817" spans="1:5" x14ac:dyDescent="0.3">
      <c r="A1817">
        <v>107</v>
      </c>
      <c r="B1817">
        <v>7.1</v>
      </c>
      <c r="C1817">
        <v>1.8</v>
      </c>
      <c r="D1817">
        <v>-13991568</v>
      </c>
      <c r="E1817" t="s">
        <v>38</v>
      </c>
    </row>
    <row r="1818" spans="1:5" x14ac:dyDescent="0.3">
      <c r="A1818">
        <v>127</v>
      </c>
      <c r="B1818">
        <v>6.9</v>
      </c>
      <c r="C1818">
        <v>2.1</v>
      </c>
      <c r="D1818">
        <v>-13811358</v>
      </c>
      <c r="E1818" t="s">
        <v>38</v>
      </c>
    </row>
    <row r="1819" spans="1:5" x14ac:dyDescent="0.3">
      <c r="A1819">
        <v>99</v>
      </c>
      <c r="B1819">
        <v>7.3</v>
      </c>
      <c r="C1819">
        <v>1.6</v>
      </c>
      <c r="D1819">
        <v>-13900000</v>
      </c>
      <c r="E1819" t="s">
        <v>38</v>
      </c>
    </row>
    <row r="1820" spans="1:5" x14ac:dyDescent="0.3">
      <c r="A1820">
        <v>140</v>
      </c>
      <c r="B1820">
        <v>8.1999999999999993</v>
      </c>
      <c r="C1820">
        <v>2.2999999999999998</v>
      </c>
      <c r="D1820">
        <v>-11348338</v>
      </c>
      <c r="E1820" t="s">
        <v>38</v>
      </c>
    </row>
    <row r="1821" spans="1:5" x14ac:dyDescent="0.3">
      <c r="A1821">
        <v>133</v>
      </c>
      <c r="B1821">
        <v>7.1</v>
      </c>
      <c r="C1821">
        <v>2.2000000000000002</v>
      </c>
      <c r="D1821">
        <v>-16969037</v>
      </c>
      <c r="E1821" t="s">
        <v>38</v>
      </c>
    </row>
    <row r="1822" spans="1:5" x14ac:dyDescent="0.3">
      <c r="A1822">
        <v>271</v>
      </c>
      <c r="B1822">
        <v>7.7</v>
      </c>
      <c r="C1822">
        <v>4.5</v>
      </c>
      <c r="D1822">
        <v>-14230040</v>
      </c>
      <c r="E1822" t="s">
        <v>38</v>
      </c>
    </row>
    <row r="1823" spans="1:5" x14ac:dyDescent="0.3">
      <c r="A1823">
        <v>112</v>
      </c>
      <c r="B1823">
        <v>6.5</v>
      </c>
      <c r="C1823">
        <v>1.9</v>
      </c>
      <c r="D1823">
        <v>-14088250</v>
      </c>
      <c r="E1823" t="s">
        <v>38</v>
      </c>
    </row>
    <row r="1824" spans="1:5" x14ac:dyDescent="0.3">
      <c r="A1824">
        <v>99</v>
      </c>
      <c r="B1824">
        <v>4.9000000000000004</v>
      </c>
      <c r="C1824">
        <v>1.6</v>
      </c>
      <c r="D1824">
        <v>-14280633</v>
      </c>
      <c r="E1824" t="s">
        <v>38</v>
      </c>
    </row>
    <row r="1825" spans="1:5" x14ac:dyDescent="0.3">
      <c r="A1825">
        <v>100</v>
      </c>
      <c r="B1825">
        <v>6.4</v>
      </c>
      <c r="C1825">
        <v>1.7</v>
      </c>
      <c r="D1825">
        <v>-14885685</v>
      </c>
      <c r="E1825" t="s">
        <v>38</v>
      </c>
    </row>
    <row r="1826" spans="1:5" x14ac:dyDescent="0.3">
      <c r="A1826">
        <v>92</v>
      </c>
      <c r="B1826">
        <v>5.9</v>
      </c>
      <c r="C1826">
        <v>1.5</v>
      </c>
      <c r="D1826">
        <v>35122319</v>
      </c>
      <c r="E1826" t="s">
        <v>21</v>
      </c>
    </row>
    <row r="1827" spans="1:5" x14ac:dyDescent="0.3">
      <c r="A1827">
        <v>105</v>
      </c>
      <c r="B1827">
        <v>6.2</v>
      </c>
      <c r="C1827">
        <v>1.8</v>
      </c>
      <c r="D1827">
        <v>-14930000</v>
      </c>
      <c r="E1827" t="s">
        <v>38</v>
      </c>
    </row>
    <row r="1828" spans="1:5" x14ac:dyDescent="0.3">
      <c r="A1828">
        <v>110</v>
      </c>
      <c r="B1828">
        <v>5.8</v>
      </c>
      <c r="C1828">
        <v>1.8</v>
      </c>
      <c r="D1828">
        <v>-14675559</v>
      </c>
      <c r="E1828" t="s">
        <v>38</v>
      </c>
    </row>
    <row r="1829" spans="1:5" x14ac:dyDescent="0.3">
      <c r="A1829">
        <v>116</v>
      </c>
      <c r="B1829">
        <v>6.7</v>
      </c>
      <c r="C1829">
        <v>1.9</v>
      </c>
      <c r="D1829">
        <v>-17843067</v>
      </c>
      <c r="E1829" t="s">
        <v>38</v>
      </c>
    </row>
    <row r="1830" spans="1:5" x14ac:dyDescent="0.3">
      <c r="A1830">
        <v>88</v>
      </c>
      <c r="B1830">
        <v>5.9</v>
      </c>
      <c r="C1830">
        <v>1.5</v>
      </c>
      <c r="D1830">
        <v>-7713686</v>
      </c>
      <c r="E1830" t="s">
        <v>38</v>
      </c>
    </row>
    <row r="1831" spans="1:5" x14ac:dyDescent="0.3">
      <c r="A1831">
        <v>111</v>
      </c>
      <c r="B1831">
        <v>7.3</v>
      </c>
      <c r="C1831">
        <v>1.8</v>
      </c>
      <c r="D1831">
        <v>-24943308</v>
      </c>
      <c r="E1831" t="s">
        <v>38</v>
      </c>
    </row>
    <row r="1832" spans="1:5" x14ac:dyDescent="0.3">
      <c r="A1832">
        <v>95</v>
      </c>
      <c r="B1832">
        <v>4.0999999999999996</v>
      </c>
      <c r="C1832">
        <v>1.6</v>
      </c>
      <c r="D1832">
        <v>-19345223</v>
      </c>
      <c r="E1832" t="s">
        <v>38</v>
      </c>
    </row>
    <row r="1833" spans="1:5" x14ac:dyDescent="0.3">
      <c r="A1833">
        <v>95</v>
      </c>
      <c r="B1833">
        <v>4.9000000000000004</v>
      </c>
      <c r="C1833">
        <v>1.6</v>
      </c>
      <c r="D1833">
        <v>-19483292</v>
      </c>
      <c r="E1833" t="s">
        <v>38</v>
      </c>
    </row>
    <row r="1834" spans="1:5" x14ac:dyDescent="0.3">
      <c r="A1834">
        <v>127</v>
      </c>
      <c r="B1834">
        <v>7.9</v>
      </c>
      <c r="C1834">
        <v>2.1</v>
      </c>
      <c r="D1834">
        <v>-19871876</v>
      </c>
      <c r="E1834" t="s">
        <v>38</v>
      </c>
    </row>
    <row r="1835" spans="1:5" x14ac:dyDescent="0.3">
      <c r="A1835">
        <v>104</v>
      </c>
      <c r="B1835">
        <v>5.2</v>
      </c>
      <c r="C1835">
        <v>1.7</v>
      </c>
      <c r="D1835">
        <v>-20935667</v>
      </c>
      <c r="E1835" t="s">
        <v>38</v>
      </c>
    </row>
    <row r="1836" spans="1:5" x14ac:dyDescent="0.3">
      <c r="A1836">
        <v>95</v>
      </c>
      <c r="B1836">
        <v>4.0999999999999996</v>
      </c>
      <c r="C1836">
        <v>1.6</v>
      </c>
      <c r="D1836">
        <v>-10993094</v>
      </c>
      <c r="E1836" t="s">
        <v>38</v>
      </c>
    </row>
    <row r="1837" spans="1:5" x14ac:dyDescent="0.3">
      <c r="A1837">
        <v>121</v>
      </c>
      <c r="B1837">
        <v>6.6</v>
      </c>
      <c r="C1837">
        <v>2</v>
      </c>
      <c r="D1837">
        <v>-21926608</v>
      </c>
      <c r="E1837" t="s">
        <v>38</v>
      </c>
    </row>
    <row r="1838" spans="1:5" x14ac:dyDescent="0.3">
      <c r="A1838">
        <v>92</v>
      </c>
      <c r="B1838">
        <v>2.9</v>
      </c>
      <c r="C1838">
        <v>1.5</v>
      </c>
      <c r="D1838">
        <v>-23450000</v>
      </c>
      <c r="E1838" t="s">
        <v>38</v>
      </c>
    </row>
    <row r="1839" spans="1:5" x14ac:dyDescent="0.3">
      <c r="A1839">
        <v>107</v>
      </c>
      <c r="B1839">
        <v>6.5</v>
      </c>
      <c r="C1839">
        <v>1.8</v>
      </c>
      <c r="D1839">
        <v>-24128473</v>
      </c>
      <c r="E1839" t="s">
        <v>38</v>
      </c>
    </row>
    <row r="1840" spans="1:5" x14ac:dyDescent="0.3">
      <c r="A1840">
        <v>117</v>
      </c>
      <c r="B1840">
        <v>7.2</v>
      </c>
      <c r="C1840">
        <v>2</v>
      </c>
      <c r="D1840">
        <v>-24222577</v>
      </c>
      <c r="E1840" t="s">
        <v>38</v>
      </c>
    </row>
    <row r="1841" spans="1:5" x14ac:dyDescent="0.3">
      <c r="A1841">
        <v>107</v>
      </c>
      <c r="B1841">
        <v>6.8</v>
      </c>
      <c r="C1841">
        <v>1.8</v>
      </c>
      <c r="D1841">
        <v>-23813043</v>
      </c>
      <c r="E1841" t="s">
        <v>38</v>
      </c>
    </row>
    <row r="1842" spans="1:5" x14ac:dyDescent="0.3">
      <c r="A1842">
        <v>131</v>
      </c>
      <c r="B1842">
        <v>7.8</v>
      </c>
      <c r="C1842">
        <v>2.2000000000000002</v>
      </c>
      <c r="D1842">
        <v>-13414567</v>
      </c>
      <c r="E1842" t="s">
        <v>38</v>
      </c>
    </row>
    <row r="1843" spans="1:5" x14ac:dyDescent="0.3">
      <c r="A1843">
        <v>122</v>
      </c>
      <c r="B1843">
        <v>6.7</v>
      </c>
      <c r="C1843">
        <v>2</v>
      </c>
      <c r="D1843">
        <v>-18302044</v>
      </c>
      <c r="E1843" t="s">
        <v>38</v>
      </c>
    </row>
    <row r="1844" spans="1:5" x14ac:dyDescent="0.3">
      <c r="A1844">
        <v>134</v>
      </c>
      <c r="B1844">
        <v>7.1</v>
      </c>
      <c r="C1844">
        <v>2.2000000000000002</v>
      </c>
      <c r="D1844">
        <v>-24816338</v>
      </c>
      <c r="E1844" t="s">
        <v>38</v>
      </c>
    </row>
    <row r="1845" spans="1:5" x14ac:dyDescent="0.3">
      <c r="A1845">
        <v>117</v>
      </c>
      <c r="B1845">
        <v>5.7</v>
      </c>
      <c r="C1845">
        <v>2</v>
      </c>
      <c r="D1845">
        <v>-24865096</v>
      </c>
      <c r="E1845" t="s">
        <v>38</v>
      </c>
    </row>
    <row r="1846" spans="1:5" x14ac:dyDescent="0.3">
      <c r="A1846">
        <v>138</v>
      </c>
      <c r="B1846">
        <v>5.3</v>
      </c>
      <c r="C1846">
        <v>2.2999999999999998</v>
      </c>
      <c r="D1846">
        <v>-8030610</v>
      </c>
      <c r="E1846" t="s">
        <v>38</v>
      </c>
    </row>
    <row r="1847" spans="1:5" x14ac:dyDescent="0.3">
      <c r="A1847">
        <v>119</v>
      </c>
      <c r="B1847">
        <v>7.7</v>
      </c>
      <c r="C1847">
        <v>2</v>
      </c>
      <c r="D1847">
        <v>20700000</v>
      </c>
      <c r="E1847" t="s">
        <v>21</v>
      </c>
    </row>
    <row r="1848" spans="1:5" x14ac:dyDescent="0.3">
      <c r="A1848">
        <v>137</v>
      </c>
      <c r="B1848">
        <v>6.1</v>
      </c>
      <c r="C1848">
        <v>2.2999999999999998</v>
      </c>
      <c r="D1848">
        <v>-24282247</v>
      </c>
      <c r="E1848" t="s">
        <v>38</v>
      </c>
    </row>
    <row r="1849" spans="1:5" x14ac:dyDescent="0.3">
      <c r="A1849">
        <v>119</v>
      </c>
      <c r="B1849">
        <v>7.3</v>
      </c>
      <c r="C1849">
        <v>2</v>
      </c>
      <c r="D1849">
        <v>84713132</v>
      </c>
      <c r="E1849" t="s">
        <v>21</v>
      </c>
    </row>
    <row r="1850" spans="1:5" x14ac:dyDescent="0.3">
      <c r="A1850">
        <v>139</v>
      </c>
      <c r="B1850">
        <v>7.2</v>
      </c>
      <c r="C1850">
        <v>2.2999999999999998</v>
      </c>
      <c r="D1850">
        <v>46269171</v>
      </c>
      <c r="E1850" t="s">
        <v>21</v>
      </c>
    </row>
    <row r="1851" spans="1:5" x14ac:dyDescent="0.3">
      <c r="A1851">
        <v>120</v>
      </c>
      <c r="B1851">
        <v>6.1</v>
      </c>
      <c r="C1851">
        <v>2</v>
      </c>
      <c r="D1851">
        <v>77334374</v>
      </c>
      <c r="E1851" t="s">
        <v>21</v>
      </c>
    </row>
    <row r="1852" spans="1:5" x14ac:dyDescent="0.3">
      <c r="A1852">
        <v>98</v>
      </c>
      <c r="B1852">
        <v>5.8</v>
      </c>
      <c r="C1852">
        <v>1.6</v>
      </c>
      <c r="D1852">
        <v>-23487185</v>
      </c>
      <c r="E1852" t="s">
        <v>38</v>
      </c>
    </row>
    <row r="1853" spans="1:5" x14ac:dyDescent="0.3">
      <c r="A1853">
        <v>106</v>
      </c>
      <c r="B1853">
        <v>5.7</v>
      </c>
      <c r="C1853">
        <v>1.8</v>
      </c>
      <c r="D1853">
        <v>41182182</v>
      </c>
      <c r="E1853" t="s">
        <v>21</v>
      </c>
    </row>
    <row r="1854" spans="1:5" x14ac:dyDescent="0.3">
      <c r="A1854">
        <v>98</v>
      </c>
      <c r="B1854">
        <v>6.7</v>
      </c>
      <c r="C1854">
        <v>1.6</v>
      </c>
      <c r="D1854">
        <v>33262492</v>
      </c>
      <c r="E1854" t="s">
        <v>21</v>
      </c>
    </row>
    <row r="1855" spans="1:5" x14ac:dyDescent="0.3">
      <c r="A1855">
        <v>107</v>
      </c>
      <c r="B1855">
        <v>6.5</v>
      </c>
      <c r="C1855">
        <v>1.8</v>
      </c>
      <c r="D1855">
        <v>71800000</v>
      </c>
      <c r="E1855" t="s">
        <v>21</v>
      </c>
    </row>
    <row r="1856" spans="1:5" x14ac:dyDescent="0.3">
      <c r="A1856">
        <v>88</v>
      </c>
      <c r="B1856">
        <v>7.2</v>
      </c>
      <c r="C1856">
        <v>1.5</v>
      </c>
      <c r="D1856">
        <v>50608545</v>
      </c>
      <c r="E1856" t="s">
        <v>21</v>
      </c>
    </row>
    <row r="1857" spans="1:5" x14ac:dyDescent="0.3">
      <c r="A1857">
        <v>137</v>
      </c>
      <c r="B1857">
        <v>7.6</v>
      </c>
      <c r="C1857">
        <v>2.2999999999999998</v>
      </c>
      <c r="D1857">
        <v>17895491</v>
      </c>
      <c r="E1857" t="s">
        <v>21</v>
      </c>
    </row>
    <row r="1858" spans="1:5" x14ac:dyDescent="0.3">
      <c r="A1858">
        <v>100</v>
      </c>
      <c r="B1858">
        <v>4.5999999999999996</v>
      </c>
      <c r="C1858">
        <v>1.7</v>
      </c>
      <c r="D1858">
        <v>15989008</v>
      </c>
      <c r="E1858" t="s">
        <v>21</v>
      </c>
    </row>
    <row r="1859" spans="1:5" x14ac:dyDescent="0.3">
      <c r="A1859">
        <v>115</v>
      </c>
      <c r="B1859">
        <v>6.9</v>
      </c>
      <c r="C1859">
        <v>1.9</v>
      </c>
      <c r="D1859">
        <v>8662299</v>
      </c>
      <c r="E1859" t="s">
        <v>21</v>
      </c>
    </row>
    <row r="1860" spans="1:5" x14ac:dyDescent="0.3">
      <c r="A1860">
        <v>101</v>
      </c>
      <c r="B1860">
        <v>6.6</v>
      </c>
      <c r="C1860">
        <v>1.7</v>
      </c>
      <c r="D1860">
        <v>7452765</v>
      </c>
      <c r="E1860" t="s">
        <v>21</v>
      </c>
    </row>
    <row r="1861" spans="1:5" x14ac:dyDescent="0.3">
      <c r="A1861">
        <v>110</v>
      </c>
      <c r="B1861">
        <v>6.3</v>
      </c>
      <c r="C1861">
        <v>1.8</v>
      </c>
      <c r="D1861">
        <v>1167270</v>
      </c>
      <c r="E1861" t="s">
        <v>21</v>
      </c>
    </row>
    <row r="1862" spans="1:5" x14ac:dyDescent="0.3">
      <c r="A1862">
        <v>94</v>
      </c>
      <c r="B1862">
        <v>6.2</v>
      </c>
      <c r="C1862">
        <v>1.6</v>
      </c>
      <c r="D1862">
        <v>7416109</v>
      </c>
      <c r="E1862" t="s">
        <v>21</v>
      </c>
    </row>
    <row r="1863" spans="1:5" x14ac:dyDescent="0.3">
      <c r="A1863">
        <v>88</v>
      </c>
      <c r="B1863">
        <v>5.3</v>
      </c>
      <c r="C1863">
        <v>1.5</v>
      </c>
      <c r="D1863">
        <v>-23979782</v>
      </c>
      <c r="E1863" t="s">
        <v>38</v>
      </c>
    </row>
    <row r="1864" spans="1:5" x14ac:dyDescent="0.3">
      <c r="A1864">
        <v>127</v>
      </c>
      <c r="B1864">
        <v>7.3</v>
      </c>
      <c r="C1864">
        <v>2.1</v>
      </c>
      <c r="D1864">
        <v>4871190</v>
      </c>
      <c r="E1864" t="s">
        <v>21</v>
      </c>
    </row>
    <row r="1865" spans="1:5" x14ac:dyDescent="0.3">
      <c r="A1865">
        <v>95</v>
      </c>
      <c r="B1865">
        <v>5.6</v>
      </c>
      <c r="C1865">
        <v>1.6</v>
      </c>
      <c r="D1865">
        <v>-7035257</v>
      </c>
      <c r="E1865" t="s">
        <v>38</v>
      </c>
    </row>
    <row r="1866" spans="1:5" x14ac:dyDescent="0.3">
      <c r="A1866">
        <v>87</v>
      </c>
      <c r="B1866">
        <v>6.2</v>
      </c>
      <c r="C1866">
        <v>1.4</v>
      </c>
      <c r="D1866">
        <v>-7709024</v>
      </c>
      <c r="E1866" t="s">
        <v>38</v>
      </c>
    </row>
    <row r="1867" spans="1:5" x14ac:dyDescent="0.3">
      <c r="A1867">
        <v>118</v>
      </c>
      <c r="B1867">
        <v>5.2</v>
      </c>
      <c r="C1867">
        <v>2</v>
      </c>
      <c r="D1867">
        <v>-11000000</v>
      </c>
      <c r="E1867" t="s">
        <v>38</v>
      </c>
    </row>
    <row r="1868" spans="1:5" x14ac:dyDescent="0.3">
      <c r="A1868">
        <v>107</v>
      </c>
      <c r="B1868">
        <v>5.3</v>
      </c>
      <c r="C1868">
        <v>1.8</v>
      </c>
      <c r="D1868">
        <v>-11627590</v>
      </c>
      <c r="E1868" t="s">
        <v>38</v>
      </c>
    </row>
    <row r="1869" spans="1:5" x14ac:dyDescent="0.3">
      <c r="A1869">
        <v>124</v>
      </c>
      <c r="B1869">
        <v>5.4</v>
      </c>
      <c r="C1869">
        <v>2.1</v>
      </c>
      <c r="D1869">
        <v>-15572796</v>
      </c>
      <c r="E1869" t="s">
        <v>38</v>
      </c>
    </row>
    <row r="1870" spans="1:5" x14ac:dyDescent="0.3">
      <c r="A1870">
        <v>89</v>
      </c>
      <c r="B1870">
        <v>4.9000000000000004</v>
      </c>
      <c r="C1870">
        <v>1.5</v>
      </c>
      <c r="D1870">
        <v>-14360758</v>
      </c>
      <c r="E1870" t="s">
        <v>38</v>
      </c>
    </row>
    <row r="1871" spans="1:5" x14ac:dyDescent="0.3">
      <c r="A1871">
        <v>88</v>
      </c>
      <c r="B1871">
        <v>5.5</v>
      </c>
      <c r="C1871">
        <v>1.5</v>
      </c>
      <c r="D1871">
        <v>1003072</v>
      </c>
      <c r="E1871" t="s">
        <v>21</v>
      </c>
    </row>
    <row r="1872" spans="1:5" x14ac:dyDescent="0.3">
      <c r="A1872">
        <v>118</v>
      </c>
      <c r="B1872">
        <v>6.7</v>
      </c>
      <c r="C1872">
        <v>2</v>
      </c>
      <c r="D1872">
        <v>-16855194</v>
      </c>
      <c r="E1872" t="s">
        <v>38</v>
      </c>
    </row>
    <row r="1873" spans="1:5" x14ac:dyDescent="0.3">
      <c r="A1873">
        <v>80</v>
      </c>
      <c r="B1873">
        <v>7.2</v>
      </c>
      <c r="C1873">
        <v>1.3</v>
      </c>
      <c r="D1873">
        <v>-27330724</v>
      </c>
      <c r="E1873" t="s">
        <v>38</v>
      </c>
    </row>
    <row r="1874" spans="1:5" x14ac:dyDescent="0.3">
      <c r="A1874">
        <v>120</v>
      </c>
      <c r="B1874">
        <v>5.0999999999999996</v>
      </c>
      <c r="C1874">
        <v>2</v>
      </c>
      <c r="D1874">
        <v>-23957120</v>
      </c>
      <c r="E1874" t="s">
        <v>38</v>
      </c>
    </row>
    <row r="1875" spans="1:5" x14ac:dyDescent="0.3">
      <c r="A1875">
        <v>98</v>
      </c>
      <c r="B1875">
        <v>6.5</v>
      </c>
      <c r="C1875">
        <v>1.6</v>
      </c>
      <c r="D1875">
        <v>-774089</v>
      </c>
      <c r="E1875" t="s">
        <v>38</v>
      </c>
    </row>
    <row r="1876" spans="1:5" x14ac:dyDescent="0.3">
      <c r="A1876">
        <v>119</v>
      </c>
      <c r="B1876">
        <v>8.1999999999999993</v>
      </c>
      <c r="C1876">
        <v>2</v>
      </c>
      <c r="D1876">
        <v>-19289545</v>
      </c>
      <c r="E1876" t="s">
        <v>38</v>
      </c>
    </row>
    <row r="1877" spans="1:5" x14ac:dyDescent="0.3">
      <c r="A1877">
        <v>88</v>
      </c>
      <c r="B1877">
        <v>7.7</v>
      </c>
      <c r="C1877">
        <v>1.5</v>
      </c>
      <c r="D1877">
        <v>51990286</v>
      </c>
      <c r="E1877" t="s">
        <v>21</v>
      </c>
    </row>
    <row r="1878" spans="1:5" x14ac:dyDescent="0.3">
      <c r="A1878">
        <v>90</v>
      </c>
      <c r="B1878">
        <v>6.1</v>
      </c>
      <c r="C1878">
        <v>1.5</v>
      </c>
      <c r="D1878">
        <v>141487252</v>
      </c>
      <c r="E1878" t="s">
        <v>21</v>
      </c>
    </row>
    <row r="1879" spans="1:5" x14ac:dyDescent="0.3">
      <c r="A1879">
        <v>127</v>
      </c>
      <c r="B1879">
        <v>8.8000000000000007</v>
      </c>
      <c r="C1879">
        <v>2.1</v>
      </c>
      <c r="D1879">
        <v>272158751</v>
      </c>
      <c r="E1879" t="s">
        <v>21</v>
      </c>
    </row>
    <row r="1880" spans="1:5" x14ac:dyDescent="0.3">
      <c r="A1880">
        <v>119</v>
      </c>
      <c r="B1880">
        <v>6.8</v>
      </c>
      <c r="C1880">
        <v>2</v>
      </c>
      <c r="D1880">
        <v>46807024</v>
      </c>
      <c r="E1880" t="s">
        <v>21</v>
      </c>
    </row>
    <row r="1881" spans="1:5" x14ac:dyDescent="0.3">
      <c r="A1881">
        <v>85</v>
      </c>
      <c r="B1881">
        <v>6.8</v>
      </c>
      <c r="C1881">
        <v>1.4</v>
      </c>
      <c r="D1881">
        <v>63930411</v>
      </c>
      <c r="E1881" t="s">
        <v>21</v>
      </c>
    </row>
    <row r="1882" spans="1:5" x14ac:dyDescent="0.3">
      <c r="A1882">
        <v>98</v>
      </c>
      <c r="B1882">
        <v>6.7</v>
      </c>
      <c r="C1882">
        <v>1.6</v>
      </c>
      <c r="D1882">
        <v>30302314</v>
      </c>
      <c r="E1882" t="s">
        <v>21</v>
      </c>
    </row>
    <row r="1883" spans="1:5" x14ac:dyDescent="0.3">
      <c r="A1883">
        <v>101</v>
      </c>
      <c r="B1883">
        <v>7.1</v>
      </c>
      <c r="C1883">
        <v>1.7</v>
      </c>
      <c r="D1883">
        <v>28462534</v>
      </c>
      <c r="E1883" t="s">
        <v>21</v>
      </c>
    </row>
    <row r="1884" spans="1:5" x14ac:dyDescent="0.3">
      <c r="A1884">
        <v>112</v>
      </c>
      <c r="B1884">
        <v>7.1</v>
      </c>
      <c r="C1884">
        <v>1.9</v>
      </c>
      <c r="D1884">
        <v>16235088</v>
      </c>
      <c r="E1884" t="s">
        <v>21</v>
      </c>
    </row>
    <row r="1885" spans="1:5" x14ac:dyDescent="0.3">
      <c r="A1885">
        <v>97</v>
      </c>
      <c r="B1885">
        <v>6.1</v>
      </c>
      <c r="C1885">
        <v>1.6</v>
      </c>
      <c r="D1885">
        <v>4338033</v>
      </c>
      <c r="E1885" t="s">
        <v>21</v>
      </c>
    </row>
    <row r="1886" spans="1:5" x14ac:dyDescent="0.3">
      <c r="A1886">
        <v>126</v>
      </c>
      <c r="B1886">
        <v>8</v>
      </c>
      <c r="C1886">
        <v>2.1</v>
      </c>
      <c r="D1886">
        <v>2556065</v>
      </c>
      <c r="E1886" t="s">
        <v>21</v>
      </c>
    </row>
    <row r="1887" spans="1:5" x14ac:dyDescent="0.3">
      <c r="A1887">
        <v>97</v>
      </c>
      <c r="B1887">
        <v>6.6</v>
      </c>
      <c r="C1887">
        <v>1.6</v>
      </c>
      <c r="D1887">
        <v>-1026818</v>
      </c>
      <c r="E1887" t="s">
        <v>38</v>
      </c>
    </row>
    <row r="1888" spans="1:5" x14ac:dyDescent="0.3">
      <c r="A1888">
        <v>100</v>
      </c>
      <c r="B1888">
        <v>5.4</v>
      </c>
      <c r="C1888">
        <v>1.7</v>
      </c>
      <c r="D1888">
        <v>-24995244</v>
      </c>
      <c r="E1888" t="s">
        <v>38</v>
      </c>
    </row>
    <row r="1889" spans="1:5" x14ac:dyDescent="0.3">
      <c r="A1889">
        <v>114</v>
      </c>
      <c r="B1889">
        <v>6.1</v>
      </c>
      <c r="C1889">
        <v>1.9</v>
      </c>
      <c r="D1889">
        <v>-4346385</v>
      </c>
      <c r="E1889" t="s">
        <v>38</v>
      </c>
    </row>
    <row r="1890" spans="1:5" x14ac:dyDescent="0.3">
      <c r="A1890">
        <v>88</v>
      </c>
      <c r="B1890">
        <v>5.6</v>
      </c>
      <c r="C1890">
        <v>1.5</v>
      </c>
      <c r="D1890">
        <v>-9980747</v>
      </c>
      <c r="E1890" t="s">
        <v>38</v>
      </c>
    </row>
    <row r="1891" spans="1:5" x14ac:dyDescent="0.3">
      <c r="A1891">
        <v>93</v>
      </c>
      <c r="B1891">
        <v>5.8</v>
      </c>
      <c r="C1891">
        <v>1.6</v>
      </c>
      <c r="D1891">
        <v>-4065142</v>
      </c>
      <c r="E1891" t="s">
        <v>38</v>
      </c>
    </row>
    <row r="1892" spans="1:5" x14ac:dyDescent="0.3">
      <c r="A1892">
        <v>92</v>
      </c>
      <c r="B1892">
        <v>2.8</v>
      </c>
      <c r="C1892">
        <v>1.5</v>
      </c>
      <c r="D1892">
        <v>-2236987</v>
      </c>
      <c r="E1892" t="s">
        <v>38</v>
      </c>
    </row>
    <row r="1893" spans="1:5" x14ac:dyDescent="0.3">
      <c r="A1893">
        <v>98</v>
      </c>
      <c r="B1893">
        <v>6.7</v>
      </c>
      <c r="C1893">
        <v>1.6</v>
      </c>
      <c r="D1893">
        <v>-10217492</v>
      </c>
      <c r="E1893" t="s">
        <v>38</v>
      </c>
    </row>
    <row r="1894" spans="1:5" x14ac:dyDescent="0.3">
      <c r="A1894">
        <v>94</v>
      </c>
      <c r="B1894">
        <v>5.0999999999999996</v>
      </c>
      <c r="C1894">
        <v>1.6</v>
      </c>
      <c r="D1894">
        <v>-11491577</v>
      </c>
      <c r="E1894" t="s">
        <v>38</v>
      </c>
    </row>
    <row r="1895" spans="1:5" x14ac:dyDescent="0.3">
      <c r="A1895">
        <v>102</v>
      </c>
      <c r="B1895">
        <v>7.2</v>
      </c>
      <c r="C1895">
        <v>1.7</v>
      </c>
      <c r="D1895">
        <v>-12339853</v>
      </c>
      <c r="E1895" t="s">
        <v>38</v>
      </c>
    </row>
    <row r="1896" spans="1:5" x14ac:dyDescent="0.3">
      <c r="A1896">
        <v>98</v>
      </c>
      <c r="B1896">
        <v>6</v>
      </c>
      <c r="C1896">
        <v>1.6</v>
      </c>
      <c r="D1896">
        <v>-15565274</v>
      </c>
      <c r="E1896" t="s">
        <v>38</v>
      </c>
    </row>
    <row r="1897" spans="1:5" x14ac:dyDescent="0.3">
      <c r="A1897">
        <v>111</v>
      </c>
      <c r="B1897">
        <v>6.7</v>
      </c>
      <c r="C1897">
        <v>1.8</v>
      </c>
      <c r="D1897">
        <v>-13320925</v>
      </c>
      <c r="E1897" t="s">
        <v>38</v>
      </c>
    </row>
    <row r="1898" spans="1:5" x14ac:dyDescent="0.3">
      <c r="A1898">
        <v>100</v>
      </c>
      <c r="B1898">
        <v>6.2</v>
      </c>
      <c r="C1898">
        <v>1.7</v>
      </c>
      <c r="D1898">
        <v>-20291812</v>
      </c>
      <c r="E1898" t="s">
        <v>38</v>
      </c>
    </row>
    <row r="1899" spans="1:5" x14ac:dyDescent="0.3">
      <c r="A1899">
        <v>141</v>
      </c>
      <c r="B1899">
        <v>6.2</v>
      </c>
      <c r="C1899">
        <v>2.4</v>
      </c>
      <c r="D1899">
        <v>-6876149</v>
      </c>
      <c r="E1899" t="s">
        <v>38</v>
      </c>
    </row>
    <row r="1900" spans="1:5" x14ac:dyDescent="0.3">
      <c r="A1900">
        <v>114</v>
      </c>
      <c r="B1900">
        <v>6.8</v>
      </c>
      <c r="C1900">
        <v>1.9</v>
      </c>
      <c r="D1900">
        <v>46975611</v>
      </c>
      <c r="E1900" t="s">
        <v>21</v>
      </c>
    </row>
    <row r="1901" spans="1:5" x14ac:dyDescent="0.3">
      <c r="A1901">
        <v>96</v>
      </c>
      <c r="B1901">
        <v>7.1</v>
      </c>
      <c r="C1901">
        <v>1.6</v>
      </c>
      <c r="D1901">
        <v>15419483</v>
      </c>
      <c r="E1901" t="s">
        <v>21</v>
      </c>
    </row>
    <row r="1902" spans="1:5" x14ac:dyDescent="0.3">
      <c r="A1902">
        <v>111</v>
      </c>
      <c r="B1902">
        <v>7.1</v>
      </c>
      <c r="C1902">
        <v>1.8</v>
      </c>
      <c r="D1902">
        <v>-18309470</v>
      </c>
      <c r="E1902" t="s">
        <v>38</v>
      </c>
    </row>
    <row r="1903" spans="1:5" x14ac:dyDescent="0.3">
      <c r="A1903">
        <v>127</v>
      </c>
      <c r="B1903">
        <v>7</v>
      </c>
      <c r="C1903">
        <v>2.1</v>
      </c>
      <c r="D1903">
        <v>195631306</v>
      </c>
      <c r="E1903" t="s">
        <v>21</v>
      </c>
    </row>
    <row r="1904" spans="1:5" x14ac:dyDescent="0.3">
      <c r="A1904">
        <v>107</v>
      </c>
      <c r="B1904">
        <v>7.1</v>
      </c>
      <c r="C1904">
        <v>1.8</v>
      </c>
      <c r="D1904">
        <v>153483808</v>
      </c>
      <c r="E1904" t="s">
        <v>21</v>
      </c>
    </row>
    <row r="1905" spans="1:5" x14ac:dyDescent="0.3">
      <c r="A1905">
        <v>97</v>
      </c>
      <c r="B1905">
        <v>6.4</v>
      </c>
      <c r="C1905">
        <v>1.6</v>
      </c>
      <c r="D1905">
        <v>122833357</v>
      </c>
      <c r="E1905" t="s">
        <v>21</v>
      </c>
    </row>
    <row r="1906" spans="1:5" x14ac:dyDescent="0.3">
      <c r="A1906">
        <v>127</v>
      </c>
      <c r="B1906">
        <v>7</v>
      </c>
      <c r="C1906">
        <v>2.1</v>
      </c>
      <c r="D1906">
        <v>55597042</v>
      </c>
      <c r="E1906" t="s">
        <v>21</v>
      </c>
    </row>
    <row r="1907" spans="1:5" x14ac:dyDescent="0.3">
      <c r="A1907">
        <v>110</v>
      </c>
      <c r="B1907">
        <v>6.2</v>
      </c>
      <c r="C1907">
        <v>1.8</v>
      </c>
      <c r="D1907">
        <v>68636983</v>
      </c>
      <c r="E1907" t="s">
        <v>21</v>
      </c>
    </row>
    <row r="1908" spans="1:5" x14ac:dyDescent="0.3">
      <c r="A1908">
        <v>135</v>
      </c>
      <c r="B1908">
        <v>7.5</v>
      </c>
      <c r="C1908">
        <v>2.2000000000000002</v>
      </c>
      <c r="D1908">
        <v>35960517</v>
      </c>
      <c r="E1908" t="s">
        <v>21</v>
      </c>
    </row>
    <row r="1909" spans="1:5" x14ac:dyDescent="0.3">
      <c r="A1909">
        <v>84</v>
      </c>
      <c r="B1909">
        <v>4.8</v>
      </c>
      <c r="C1909">
        <v>1.4</v>
      </c>
      <c r="D1909">
        <v>33762229</v>
      </c>
      <c r="E1909" t="s">
        <v>21</v>
      </c>
    </row>
    <row r="1910" spans="1:5" x14ac:dyDescent="0.3">
      <c r="A1910">
        <v>122</v>
      </c>
      <c r="B1910">
        <v>7.3</v>
      </c>
      <c r="C1910">
        <v>2</v>
      </c>
      <c r="D1910">
        <v>32235441</v>
      </c>
      <c r="E1910" t="s">
        <v>21</v>
      </c>
    </row>
    <row r="1911" spans="1:5" x14ac:dyDescent="0.3">
      <c r="A1911">
        <v>114</v>
      </c>
      <c r="B1911">
        <v>5.8</v>
      </c>
      <c r="C1911">
        <v>1.9</v>
      </c>
      <c r="D1911">
        <v>28728000</v>
      </c>
      <c r="E1911" t="s">
        <v>21</v>
      </c>
    </row>
    <row r="1912" spans="1:5" x14ac:dyDescent="0.3">
      <c r="A1912">
        <v>132</v>
      </c>
      <c r="B1912">
        <v>7.6</v>
      </c>
      <c r="C1912">
        <v>2.2000000000000002</v>
      </c>
      <c r="D1912">
        <v>18270895</v>
      </c>
      <c r="E1912" t="s">
        <v>21</v>
      </c>
    </row>
    <row r="1913" spans="1:5" x14ac:dyDescent="0.3">
      <c r="A1913">
        <v>170</v>
      </c>
      <c r="B1913">
        <v>5.6</v>
      </c>
      <c r="C1913">
        <v>2.8</v>
      </c>
      <c r="D1913">
        <v>37696176</v>
      </c>
      <c r="E1913" t="s">
        <v>21</v>
      </c>
    </row>
    <row r="1914" spans="1:5" x14ac:dyDescent="0.3">
      <c r="A1914">
        <v>133</v>
      </c>
      <c r="B1914">
        <v>7</v>
      </c>
      <c r="C1914">
        <v>2.2000000000000002</v>
      </c>
      <c r="D1914">
        <v>29483949</v>
      </c>
      <c r="E1914" t="s">
        <v>21</v>
      </c>
    </row>
    <row r="1915" spans="1:5" x14ac:dyDescent="0.3">
      <c r="A1915">
        <v>112</v>
      </c>
      <c r="B1915">
        <v>6.6</v>
      </c>
      <c r="C1915">
        <v>1.9</v>
      </c>
      <c r="D1915">
        <v>14020063</v>
      </c>
      <c r="E1915" t="s">
        <v>21</v>
      </c>
    </row>
    <row r="1916" spans="1:5" x14ac:dyDescent="0.3">
      <c r="A1916">
        <v>108</v>
      </c>
      <c r="B1916">
        <v>6.5</v>
      </c>
      <c r="C1916">
        <v>1.8</v>
      </c>
      <c r="D1916">
        <v>12313582</v>
      </c>
      <c r="E1916" t="s">
        <v>21</v>
      </c>
    </row>
    <row r="1917" spans="1:5" x14ac:dyDescent="0.3">
      <c r="A1917">
        <v>115</v>
      </c>
      <c r="B1917">
        <v>7.4</v>
      </c>
      <c r="C1917">
        <v>1.9</v>
      </c>
      <c r="D1917">
        <v>3842000</v>
      </c>
      <c r="E1917" t="s">
        <v>21</v>
      </c>
    </row>
    <row r="1918" spans="1:5" x14ac:dyDescent="0.3">
      <c r="A1918">
        <v>83</v>
      </c>
      <c r="B1918">
        <v>4.5999999999999996</v>
      </c>
      <c r="C1918">
        <v>1.4</v>
      </c>
      <c r="D1918">
        <v>264487</v>
      </c>
      <c r="E1918" t="s">
        <v>21</v>
      </c>
    </row>
    <row r="1919" spans="1:5" x14ac:dyDescent="0.3">
      <c r="A1919">
        <v>105</v>
      </c>
      <c r="B1919">
        <v>6.4</v>
      </c>
      <c r="C1919">
        <v>1.8</v>
      </c>
      <c r="D1919">
        <v>4659817</v>
      </c>
      <c r="E1919" t="s">
        <v>21</v>
      </c>
    </row>
    <row r="1920" spans="1:5" x14ac:dyDescent="0.3">
      <c r="A1920">
        <v>96</v>
      </c>
      <c r="B1920">
        <v>5.9</v>
      </c>
      <c r="C1920">
        <v>1.6</v>
      </c>
      <c r="D1920">
        <v>-2648431</v>
      </c>
      <c r="E1920" t="s">
        <v>38</v>
      </c>
    </row>
    <row r="1921" spans="1:5" x14ac:dyDescent="0.3">
      <c r="A1921">
        <v>94</v>
      </c>
      <c r="B1921">
        <v>6.4</v>
      </c>
      <c r="C1921">
        <v>1.6</v>
      </c>
      <c r="D1921">
        <v>27002815</v>
      </c>
      <c r="E1921" t="s">
        <v>21</v>
      </c>
    </row>
    <row r="1922" spans="1:5" x14ac:dyDescent="0.3">
      <c r="A1922">
        <v>142</v>
      </c>
      <c r="B1922">
        <v>6.6</v>
      </c>
      <c r="C1922">
        <v>2.4</v>
      </c>
      <c r="D1922">
        <v>-2716218</v>
      </c>
      <c r="E1922" t="s">
        <v>38</v>
      </c>
    </row>
    <row r="1923" spans="1:5" x14ac:dyDescent="0.3">
      <c r="A1923">
        <v>104</v>
      </c>
      <c r="B1923">
        <v>6.9</v>
      </c>
      <c r="C1923">
        <v>1.7</v>
      </c>
      <c r="D1923">
        <v>8059386</v>
      </c>
      <c r="E1923" t="s">
        <v>21</v>
      </c>
    </row>
    <row r="1924" spans="1:5" x14ac:dyDescent="0.3">
      <c r="A1924">
        <v>106</v>
      </c>
      <c r="B1924">
        <v>5.8</v>
      </c>
      <c r="C1924">
        <v>1.8</v>
      </c>
      <c r="D1924">
        <v>-12048569</v>
      </c>
      <c r="E1924" t="s">
        <v>38</v>
      </c>
    </row>
    <row r="1925" spans="1:5" x14ac:dyDescent="0.3">
      <c r="A1925">
        <v>106</v>
      </c>
      <c r="B1925">
        <v>6.4</v>
      </c>
      <c r="C1925">
        <v>1.8</v>
      </c>
      <c r="D1925">
        <v>7997095</v>
      </c>
      <c r="E1925" t="s">
        <v>21</v>
      </c>
    </row>
    <row r="1926" spans="1:5" x14ac:dyDescent="0.3">
      <c r="A1926">
        <v>98</v>
      </c>
      <c r="B1926">
        <v>5.3</v>
      </c>
      <c r="C1926">
        <v>1.6</v>
      </c>
      <c r="D1926">
        <v>-7747170</v>
      </c>
      <c r="E1926" t="s">
        <v>38</v>
      </c>
    </row>
    <row r="1927" spans="1:5" x14ac:dyDescent="0.3">
      <c r="A1927">
        <v>100</v>
      </c>
      <c r="B1927">
        <v>6.5</v>
      </c>
      <c r="C1927">
        <v>1.7</v>
      </c>
      <c r="D1927">
        <v>-2216223</v>
      </c>
      <c r="E1927" t="s">
        <v>38</v>
      </c>
    </row>
    <row r="1928" spans="1:5" x14ac:dyDescent="0.3">
      <c r="A1928">
        <v>95</v>
      </c>
      <c r="B1928">
        <v>5.7</v>
      </c>
      <c r="C1928">
        <v>1.6</v>
      </c>
      <c r="D1928">
        <v>-8444012</v>
      </c>
      <c r="E1928" t="s">
        <v>38</v>
      </c>
    </row>
    <row r="1929" spans="1:5" x14ac:dyDescent="0.3">
      <c r="A1929">
        <v>107</v>
      </c>
      <c r="B1929">
        <v>6.7</v>
      </c>
      <c r="C1929">
        <v>1.8</v>
      </c>
      <c r="D1929">
        <v>-9215287</v>
      </c>
      <c r="E1929" t="s">
        <v>38</v>
      </c>
    </row>
    <row r="1930" spans="1:5" x14ac:dyDescent="0.3">
      <c r="A1930">
        <v>104</v>
      </c>
      <c r="B1930">
        <v>3.9</v>
      </c>
      <c r="C1930">
        <v>1.7</v>
      </c>
      <c r="D1930">
        <v>-12803790</v>
      </c>
      <c r="E1930" t="s">
        <v>38</v>
      </c>
    </row>
    <row r="1931" spans="1:5" x14ac:dyDescent="0.3">
      <c r="A1931">
        <v>104</v>
      </c>
      <c r="B1931">
        <v>4.0999999999999996</v>
      </c>
      <c r="C1931">
        <v>1.7</v>
      </c>
      <c r="D1931">
        <v>-16025347</v>
      </c>
      <c r="E1931" t="s">
        <v>38</v>
      </c>
    </row>
    <row r="1932" spans="1:5" x14ac:dyDescent="0.3">
      <c r="A1932">
        <v>143</v>
      </c>
      <c r="B1932">
        <v>6.2</v>
      </c>
      <c r="C1932">
        <v>2.4</v>
      </c>
      <c r="D1932">
        <v>-20000000</v>
      </c>
      <c r="E1932" t="s">
        <v>38</v>
      </c>
    </row>
    <row r="1933" spans="1:5" x14ac:dyDescent="0.3">
      <c r="A1933">
        <v>77</v>
      </c>
      <c r="B1933">
        <v>3.8</v>
      </c>
      <c r="C1933">
        <v>1.3</v>
      </c>
      <c r="D1933">
        <v>-12305895</v>
      </c>
      <c r="E1933" t="s">
        <v>38</v>
      </c>
    </row>
    <row r="1934" spans="1:5" x14ac:dyDescent="0.3">
      <c r="A1934">
        <v>96</v>
      </c>
      <c r="B1934">
        <v>5.0999999999999996</v>
      </c>
      <c r="C1934">
        <v>1.6</v>
      </c>
      <c r="D1934">
        <v>-8972134</v>
      </c>
      <c r="E1934" t="s">
        <v>38</v>
      </c>
    </row>
    <row r="1935" spans="1:5" x14ac:dyDescent="0.3">
      <c r="A1935">
        <v>145</v>
      </c>
      <c r="B1935">
        <v>7.8</v>
      </c>
      <c r="C1935">
        <v>2.4</v>
      </c>
      <c r="D1935">
        <v>-16601608</v>
      </c>
      <c r="E1935" t="s">
        <v>38</v>
      </c>
    </row>
    <row r="1936" spans="1:5" x14ac:dyDescent="0.3">
      <c r="A1936">
        <v>116</v>
      </c>
      <c r="B1936">
        <v>7.8</v>
      </c>
      <c r="C1936">
        <v>1.9</v>
      </c>
      <c r="D1936">
        <v>-20949555</v>
      </c>
      <c r="E1936" t="s">
        <v>38</v>
      </c>
    </row>
    <row r="1937" spans="1:5" x14ac:dyDescent="0.3">
      <c r="A1937">
        <v>100</v>
      </c>
      <c r="B1937">
        <v>6.1</v>
      </c>
      <c r="C1937">
        <v>1.7</v>
      </c>
      <c r="D1937">
        <v>11746550</v>
      </c>
      <c r="E1937" t="s">
        <v>21</v>
      </c>
    </row>
    <row r="1938" spans="1:5" x14ac:dyDescent="0.3">
      <c r="A1938">
        <v>104</v>
      </c>
      <c r="B1938">
        <v>5.8</v>
      </c>
      <c r="C1938">
        <v>1.7</v>
      </c>
      <c r="D1938">
        <v>-1331157</v>
      </c>
      <c r="E1938" t="s">
        <v>38</v>
      </c>
    </row>
    <row r="1939" spans="1:5" x14ac:dyDescent="0.3">
      <c r="A1939">
        <v>92</v>
      </c>
      <c r="B1939">
        <v>6.3</v>
      </c>
      <c r="C1939">
        <v>1.5</v>
      </c>
      <c r="D1939">
        <v>-19036988</v>
      </c>
      <c r="E1939" t="s">
        <v>38</v>
      </c>
    </row>
    <row r="1940" spans="1:5" x14ac:dyDescent="0.3">
      <c r="A1940">
        <v>105</v>
      </c>
      <c r="B1940">
        <v>5.4</v>
      </c>
      <c r="C1940">
        <v>1.8</v>
      </c>
      <c r="D1940">
        <v>-20203976</v>
      </c>
      <c r="E1940" t="s">
        <v>38</v>
      </c>
    </row>
    <row r="1941" spans="1:5" x14ac:dyDescent="0.3">
      <c r="A1941">
        <v>120</v>
      </c>
      <c r="B1941">
        <v>7.3</v>
      </c>
      <c r="C1941">
        <v>2</v>
      </c>
      <c r="D1941">
        <v>-15365723</v>
      </c>
      <c r="E1941" t="s">
        <v>38</v>
      </c>
    </row>
    <row r="1942" spans="1:5" x14ac:dyDescent="0.3">
      <c r="A1942">
        <v>116</v>
      </c>
      <c r="B1942">
        <v>6.8</v>
      </c>
      <c r="C1942">
        <v>1.9</v>
      </c>
      <c r="D1942">
        <v>-10673164</v>
      </c>
      <c r="E1942" t="s">
        <v>38</v>
      </c>
    </row>
    <row r="1943" spans="1:5" x14ac:dyDescent="0.3">
      <c r="A1943">
        <v>119</v>
      </c>
      <c r="B1943">
        <v>7.3</v>
      </c>
      <c r="C1943">
        <v>2</v>
      </c>
      <c r="D1943">
        <v>24024969</v>
      </c>
      <c r="E1943" t="s">
        <v>21</v>
      </c>
    </row>
    <row r="1944" spans="1:5" x14ac:dyDescent="0.3">
      <c r="A1944">
        <v>101</v>
      </c>
      <c r="B1944">
        <v>6.5</v>
      </c>
      <c r="C1944">
        <v>1.7</v>
      </c>
      <c r="D1944">
        <v>794341</v>
      </c>
      <c r="E1944" t="s">
        <v>21</v>
      </c>
    </row>
    <row r="1945" spans="1:5" x14ac:dyDescent="0.3">
      <c r="A1945">
        <v>117</v>
      </c>
      <c r="B1945">
        <v>7.2</v>
      </c>
      <c r="C1945">
        <v>2</v>
      </c>
      <c r="D1945">
        <v>2862501</v>
      </c>
      <c r="E1945" t="s">
        <v>21</v>
      </c>
    </row>
    <row r="1946" spans="1:5" x14ac:dyDescent="0.3">
      <c r="A1946">
        <v>112</v>
      </c>
      <c r="B1946">
        <v>6.3</v>
      </c>
      <c r="C1946">
        <v>1.9</v>
      </c>
      <c r="D1946">
        <v>-315648</v>
      </c>
      <c r="E1946" t="s">
        <v>38</v>
      </c>
    </row>
    <row r="1947" spans="1:5" x14ac:dyDescent="0.3">
      <c r="A1947">
        <v>136</v>
      </c>
      <c r="B1947">
        <v>5.9</v>
      </c>
      <c r="C1947">
        <v>2.2999999999999998</v>
      </c>
      <c r="D1947">
        <v>25700000</v>
      </c>
      <c r="E1947" t="s">
        <v>21</v>
      </c>
    </row>
    <row r="1948" spans="1:5" x14ac:dyDescent="0.3">
      <c r="A1948">
        <v>81</v>
      </c>
      <c r="B1948">
        <v>7.8</v>
      </c>
      <c r="C1948">
        <v>1.4</v>
      </c>
      <c r="D1948">
        <v>31008288</v>
      </c>
      <c r="E1948" t="s">
        <v>21</v>
      </c>
    </row>
    <row r="1949" spans="1:5" x14ac:dyDescent="0.3">
      <c r="A1949">
        <v>87</v>
      </c>
      <c r="B1949">
        <v>7.4</v>
      </c>
      <c r="C1949">
        <v>1.4</v>
      </c>
      <c r="D1949">
        <v>-420316</v>
      </c>
      <c r="E1949" t="s">
        <v>38</v>
      </c>
    </row>
    <row r="1950" spans="1:5" x14ac:dyDescent="0.3">
      <c r="A1950">
        <v>96</v>
      </c>
      <c r="B1950">
        <v>4.8</v>
      </c>
      <c r="C1950">
        <v>1.6</v>
      </c>
      <c r="D1950">
        <v>25660000</v>
      </c>
      <c r="E1950" t="s">
        <v>21</v>
      </c>
    </row>
    <row r="1951" spans="1:5" x14ac:dyDescent="0.3">
      <c r="A1951">
        <v>106</v>
      </c>
      <c r="B1951">
        <v>6.3</v>
      </c>
      <c r="C1951">
        <v>1.8</v>
      </c>
      <c r="D1951">
        <v>19219708</v>
      </c>
      <c r="E1951" t="s">
        <v>21</v>
      </c>
    </row>
    <row r="1952" spans="1:5" x14ac:dyDescent="0.3">
      <c r="A1952">
        <v>122</v>
      </c>
      <c r="B1952">
        <v>7.8</v>
      </c>
      <c r="C1952">
        <v>2</v>
      </c>
      <c r="D1952">
        <v>111088910</v>
      </c>
      <c r="E1952" t="s">
        <v>21</v>
      </c>
    </row>
    <row r="1953" spans="1:5" x14ac:dyDescent="0.3">
      <c r="A1953">
        <v>123</v>
      </c>
      <c r="B1953">
        <v>7.5</v>
      </c>
      <c r="C1953">
        <v>2</v>
      </c>
      <c r="D1953">
        <v>15581633</v>
      </c>
      <c r="E1953" t="s">
        <v>21</v>
      </c>
    </row>
    <row r="1954" spans="1:5" x14ac:dyDescent="0.3">
      <c r="A1954">
        <v>92</v>
      </c>
      <c r="B1954">
        <v>6.8</v>
      </c>
      <c r="C1954">
        <v>1.5</v>
      </c>
      <c r="D1954">
        <v>4296447</v>
      </c>
      <c r="E1954" t="s">
        <v>21</v>
      </c>
    </row>
    <row r="1955" spans="1:5" x14ac:dyDescent="0.3">
      <c r="A1955">
        <v>110</v>
      </c>
      <c r="B1955">
        <v>6.6</v>
      </c>
      <c r="C1955">
        <v>1.8</v>
      </c>
      <c r="D1955">
        <v>4848292</v>
      </c>
      <c r="E1955" t="s">
        <v>21</v>
      </c>
    </row>
    <row r="1956" spans="1:5" x14ac:dyDescent="0.3">
      <c r="A1956">
        <v>104</v>
      </c>
      <c r="B1956">
        <v>4.5999999999999996</v>
      </c>
      <c r="C1956">
        <v>1.7</v>
      </c>
      <c r="D1956">
        <v>-3242913</v>
      </c>
      <c r="E1956" t="s">
        <v>38</v>
      </c>
    </row>
    <row r="1957" spans="1:5" x14ac:dyDescent="0.3">
      <c r="A1957">
        <v>98</v>
      </c>
      <c r="B1957">
        <v>7.1</v>
      </c>
      <c r="C1957">
        <v>1.6</v>
      </c>
      <c r="D1957">
        <v>-7569012</v>
      </c>
      <c r="E1957" t="s">
        <v>38</v>
      </c>
    </row>
    <row r="1958" spans="1:5" x14ac:dyDescent="0.3">
      <c r="A1958">
        <v>120</v>
      </c>
      <c r="B1958">
        <v>6.1</v>
      </c>
      <c r="C1958">
        <v>2</v>
      </c>
      <c r="D1958">
        <v>-4715640</v>
      </c>
      <c r="E1958" t="s">
        <v>38</v>
      </c>
    </row>
    <row r="1959" spans="1:5" x14ac:dyDescent="0.3">
      <c r="A1959">
        <v>112</v>
      </c>
      <c r="B1959">
        <v>6.7</v>
      </c>
      <c r="C1959">
        <v>1.9</v>
      </c>
      <c r="D1959">
        <v>-14169043</v>
      </c>
      <c r="E1959" t="s">
        <v>38</v>
      </c>
    </row>
    <row r="1960" spans="1:5" x14ac:dyDescent="0.3">
      <c r="A1960">
        <v>127</v>
      </c>
      <c r="B1960">
        <v>7.1</v>
      </c>
      <c r="C1960">
        <v>2.1</v>
      </c>
      <c r="D1960">
        <v>4104113</v>
      </c>
      <c r="E1960" t="s">
        <v>21</v>
      </c>
    </row>
    <row r="1961" spans="1:5" x14ac:dyDescent="0.3">
      <c r="A1961">
        <v>102</v>
      </c>
      <c r="B1961">
        <v>5.8</v>
      </c>
      <c r="C1961">
        <v>1.7</v>
      </c>
      <c r="D1961">
        <v>-20984407</v>
      </c>
      <c r="E1961" t="s">
        <v>38</v>
      </c>
    </row>
    <row r="1962" spans="1:5" x14ac:dyDescent="0.3">
      <c r="A1962">
        <v>91</v>
      </c>
      <c r="B1962">
        <v>6.7</v>
      </c>
      <c r="C1962">
        <v>1.5</v>
      </c>
      <c r="D1962">
        <v>-20041681</v>
      </c>
      <c r="E1962" t="s">
        <v>38</v>
      </c>
    </row>
    <row r="1963" spans="1:5" x14ac:dyDescent="0.3">
      <c r="A1963">
        <v>114</v>
      </c>
      <c r="B1963">
        <v>5.8</v>
      </c>
      <c r="C1963">
        <v>1.9</v>
      </c>
      <c r="D1963">
        <v>34700000</v>
      </c>
      <c r="E1963" t="s">
        <v>21</v>
      </c>
    </row>
    <row r="1964" spans="1:5" x14ac:dyDescent="0.3">
      <c r="A1964">
        <v>115</v>
      </c>
      <c r="B1964">
        <v>6.8</v>
      </c>
      <c r="C1964">
        <v>1.9</v>
      </c>
      <c r="D1964">
        <v>-28159583</v>
      </c>
      <c r="E1964" t="s">
        <v>38</v>
      </c>
    </row>
    <row r="1965" spans="1:5" x14ac:dyDescent="0.3">
      <c r="A1965">
        <v>115</v>
      </c>
      <c r="B1965">
        <v>8.5</v>
      </c>
      <c r="C1965">
        <v>1.9</v>
      </c>
      <c r="D1965">
        <v>224374454</v>
      </c>
      <c r="E1965" t="s">
        <v>21</v>
      </c>
    </row>
    <row r="1966" spans="1:5" x14ac:dyDescent="0.3">
      <c r="A1966">
        <v>120</v>
      </c>
      <c r="B1966">
        <v>6.6</v>
      </c>
      <c r="C1966">
        <v>2</v>
      </c>
      <c r="D1966">
        <v>155585516</v>
      </c>
      <c r="E1966" t="s">
        <v>21</v>
      </c>
    </row>
    <row r="1967" spans="1:5" x14ac:dyDescent="0.3">
      <c r="A1967">
        <v>135</v>
      </c>
      <c r="B1967">
        <v>7.7</v>
      </c>
      <c r="C1967">
        <v>2.2000000000000002</v>
      </c>
      <c r="D1967">
        <v>108899130</v>
      </c>
      <c r="E1967" t="s">
        <v>21</v>
      </c>
    </row>
    <row r="1968" spans="1:5" x14ac:dyDescent="0.3">
      <c r="A1968">
        <v>90</v>
      </c>
      <c r="B1968">
        <v>4.7</v>
      </c>
      <c r="C1968">
        <v>1.5</v>
      </c>
      <c r="D1968">
        <v>259297</v>
      </c>
      <c r="E1968" t="s">
        <v>21</v>
      </c>
    </row>
    <row r="1969" spans="1:5" x14ac:dyDescent="0.3">
      <c r="A1969">
        <v>100</v>
      </c>
      <c r="B1969">
        <v>6.4</v>
      </c>
      <c r="C1969">
        <v>1.7</v>
      </c>
      <c r="D1969">
        <v>125665036</v>
      </c>
      <c r="E1969" t="s">
        <v>21</v>
      </c>
    </row>
    <row r="1970" spans="1:5" x14ac:dyDescent="0.3">
      <c r="A1970">
        <v>105</v>
      </c>
      <c r="B1970">
        <v>5.5</v>
      </c>
      <c r="C1970">
        <v>1.8</v>
      </c>
      <c r="D1970">
        <v>99541238</v>
      </c>
      <c r="E1970" t="s">
        <v>21</v>
      </c>
    </row>
    <row r="1971" spans="1:5" x14ac:dyDescent="0.3">
      <c r="A1971">
        <v>138</v>
      </c>
      <c r="B1971">
        <v>8.6</v>
      </c>
      <c r="C1971">
        <v>2.2999999999999998</v>
      </c>
      <c r="D1971">
        <v>111727000</v>
      </c>
      <c r="E1971" t="s">
        <v>21</v>
      </c>
    </row>
    <row r="1972" spans="1:5" x14ac:dyDescent="0.3">
      <c r="A1972">
        <v>94</v>
      </c>
      <c r="B1972">
        <v>7</v>
      </c>
      <c r="C1972">
        <v>1.6</v>
      </c>
      <c r="D1972">
        <v>101697350</v>
      </c>
      <c r="E1972" t="s">
        <v>21</v>
      </c>
    </row>
    <row r="1973" spans="1:5" x14ac:dyDescent="0.3">
      <c r="A1973">
        <v>101</v>
      </c>
      <c r="B1973">
        <v>7.1</v>
      </c>
      <c r="C1973">
        <v>1.7</v>
      </c>
      <c r="D1973">
        <v>97224271</v>
      </c>
      <c r="E1973" t="s">
        <v>21</v>
      </c>
    </row>
    <row r="1974" spans="1:5" x14ac:dyDescent="0.3">
      <c r="A1974">
        <v>131</v>
      </c>
      <c r="B1974">
        <v>5.7</v>
      </c>
      <c r="C1974">
        <v>2.2000000000000002</v>
      </c>
      <c r="D1974">
        <v>82922376</v>
      </c>
      <c r="E1974" t="s">
        <v>21</v>
      </c>
    </row>
    <row r="1975" spans="1:5" x14ac:dyDescent="0.3">
      <c r="A1975">
        <v>91</v>
      </c>
      <c r="B1975">
        <v>3.7</v>
      </c>
      <c r="C1975">
        <v>1.5</v>
      </c>
      <c r="D1975">
        <v>74497271</v>
      </c>
      <c r="E1975" t="s">
        <v>21</v>
      </c>
    </row>
    <row r="1976" spans="1:5" x14ac:dyDescent="0.3">
      <c r="A1976">
        <v>112</v>
      </c>
      <c r="B1976">
        <v>7.5</v>
      </c>
      <c r="C1976">
        <v>1.9</v>
      </c>
      <c r="D1976">
        <v>117387272</v>
      </c>
      <c r="E1976" t="s">
        <v>21</v>
      </c>
    </row>
    <row r="1977" spans="1:5" x14ac:dyDescent="0.3">
      <c r="A1977">
        <v>95</v>
      </c>
      <c r="B1977">
        <v>4.5999999999999996</v>
      </c>
      <c r="C1977">
        <v>1.6</v>
      </c>
      <c r="D1977">
        <v>50301521</v>
      </c>
      <c r="E1977" t="s">
        <v>21</v>
      </c>
    </row>
    <row r="1978" spans="1:5" x14ac:dyDescent="0.3">
      <c r="A1978">
        <v>100</v>
      </c>
      <c r="B1978">
        <v>4.9000000000000004</v>
      </c>
      <c r="C1978">
        <v>1.7</v>
      </c>
      <c r="D1978">
        <v>64518155</v>
      </c>
      <c r="E1978" t="s">
        <v>21</v>
      </c>
    </row>
    <row r="1979" spans="1:5" x14ac:dyDescent="0.3">
      <c r="A1979">
        <v>108</v>
      </c>
      <c r="B1979">
        <v>7.1</v>
      </c>
      <c r="C1979">
        <v>1.8</v>
      </c>
      <c r="D1979">
        <v>46257845</v>
      </c>
      <c r="E1979" t="s">
        <v>21</v>
      </c>
    </row>
    <row r="1980" spans="1:5" x14ac:dyDescent="0.3">
      <c r="A1980">
        <v>101</v>
      </c>
      <c r="B1980">
        <v>5.8</v>
      </c>
      <c r="C1980">
        <v>1.7</v>
      </c>
      <c r="D1980">
        <v>52360285</v>
      </c>
      <c r="E1980" t="s">
        <v>21</v>
      </c>
    </row>
    <row r="1981" spans="1:5" x14ac:dyDescent="0.3">
      <c r="A1981">
        <v>109</v>
      </c>
      <c r="B1981">
        <v>5.4</v>
      </c>
      <c r="C1981">
        <v>1.8</v>
      </c>
      <c r="D1981">
        <v>32148997</v>
      </c>
      <c r="E1981" t="s">
        <v>21</v>
      </c>
    </row>
    <row r="1982" spans="1:5" x14ac:dyDescent="0.3">
      <c r="A1982">
        <v>115</v>
      </c>
      <c r="B1982">
        <v>7.3</v>
      </c>
      <c r="C1982">
        <v>1.9</v>
      </c>
      <c r="D1982">
        <v>62624961</v>
      </c>
      <c r="E1982" t="s">
        <v>21</v>
      </c>
    </row>
    <row r="1983" spans="1:5" x14ac:dyDescent="0.3">
      <c r="A1983">
        <v>117</v>
      </c>
      <c r="B1983">
        <v>7.1</v>
      </c>
      <c r="C1983">
        <v>2</v>
      </c>
      <c r="D1983">
        <v>47325559</v>
      </c>
      <c r="E1983" t="s">
        <v>21</v>
      </c>
    </row>
    <row r="1984" spans="1:5" x14ac:dyDescent="0.3">
      <c r="A1984">
        <v>107</v>
      </c>
      <c r="B1984">
        <v>5.8</v>
      </c>
      <c r="C1984">
        <v>1.8</v>
      </c>
      <c r="D1984">
        <v>42933793</v>
      </c>
      <c r="E1984" t="s">
        <v>21</v>
      </c>
    </row>
    <row r="1985" spans="1:5" x14ac:dyDescent="0.3">
      <c r="A1985">
        <v>134</v>
      </c>
      <c r="B1985">
        <v>8.1</v>
      </c>
      <c r="C1985">
        <v>2.2000000000000002</v>
      </c>
      <c r="D1985">
        <v>36667870</v>
      </c>
      <c r="E1985" t="s">
        <v>21</v>
      </c>
    </row>
    <row r="1986" spans="1:5" x14ac:dyDescent="0.3">
      <c r="A1986">
        <v>118</v>
      </c>
      <c r="B1986">
        <v>5.7</v>
      </c>
      <c r="C1986">
        <v>2</v>
      </c>
      <c r="D1986">
        <v>36398162</v>
      </c>
      <c r="E1986" t="s">
        <v>21</v>
      </c>
    </row>
    <row r="1987" spans="1:5" x14ac:dyDescent="0.3">
      <c r="A1987">
        <v>121</v>
      </c>
      <c r="B1987">
        <v>4.4000000000000004</v>
      </c>
      <c r="C1987">
        <v>2</v>
      </c>
      <c r="D1987">
        <v>40072596</v>
      </c>
      <c r="E1987" t="s">
        <v>21</v>
      </c>
    </row>
    <row r="1988" spans="1:5" x14ac:dyDescent="0.3">
      <c r="A1988">
        <v>105</v>
      </c>
      <c r="B1988">
        <v>7.9</v>
      </c>
      <c r="C1988">
        <v>1.8</v>
      </c>
      <c r="D1988">
        <v>36362352</v>
      </c>
      <c r="E1988" t="s">
        <v>21</v>
      </c>
    </row>
    <row r="1989" spans="1:5" x14ac:dyDescent="0.3">
      <c r="A1989">
        <v>110</v>
      </c>
      <c r="B1989">
        <v>7.6</v>
      </c>
      <c r="C1989">
        <v>1.8</v>
      </c>
      <c r="D1989">
        <v>36154094</v>
      </c>
      <c r="E1989" t="s">
        <v>21</v>
      </c>
    </row>
    <row r="1990" spans="1:5" x14ac:dyDescent="0.3">
      <c r="A1990">
        <v>114</v>
      </c>
      <c r="B1990">
        <v>4.8</v>
      </c>
      <c r="C1990">
        <v>1.9</v>
      </c>
      <c r="D1990">
        <v>45623128</v>
      </c>
      <c r="E1990" t="s">
        <v>21</v>
      </c>
    </row>
    <row r="1991" spans="1:5" x14ac:dyDescent="0.3">
      <c r="A1991">
        <v>85</v>
      </c>
      <c r="B1991">
        <v>2.7</v>
      </c>
      <c r="C1991">
        <v>1.4</v>
      </c>
      <c r="D1991">
        <v>28546578</v>
      </c>
      <c r="E1991" t="s">
        <v>21</v>
      </c>
    </row>
    <row r="1992" spans="1:5" x14ac:dyDescent="0.3">
      <c r="A1992">
        <v>72</v>
      </c>
      <c r="B1992">
        <v>5.8</v>
      </c>
      <c r="C1992">
        <v>1.2</v>
      </c>
      <c r="D1992">
        <v>28423368</v>
      </c>
      <c r="E1992" t="s">
        <v>21</v>
      </c>
    </row>
    <row r="1993" spans="1:5" x14ac:dyDescent="0.3">
      <c r="A1993">
        <v>128</v>
      </c>
      <c r="B1993">
        <v>7.5</v>
      </c>
      <c r="C1993">
        <v>2.1</v>
      </c>
      <c r="D1993">
        <v>32066000</v>
      </c>
      <c r="E1993" t="s">
        <v>21</v>
      </c>
    </row>
    <row r="1994" spans="1:5" x14ac:dyDescent="0.3">
      <c r="A1994">
        <v>72</v>
      </c>
      <c r="B1994">
        <v>5.4</v>
      </c>
      <c r="C1994">
        <v>1.2</v>
      </c>
      <c r="D1994">
        <v>27887943</v>
      </c>
      <c r="E1994" t="s">
        <v>21</v>
      </c>
    </row>
    <row r="1995" spans="1:5" x14ac:dyDescent="0.3">
      <c r="A1995">
        <v>89</v>
      </c>
      <c r="B1995">
        <v>4.0999999999999996</v>
      </c>
      <c r="C1995">
        <v>1.5</v>
      </c>
      <c r="D1995">
        <v>26363118</v>
      </c>
      <c r="E1995" t="s">
        <v>21</v>
      </c>
    </row>
    <row r="1996" spans="1:5" x14ac:dyDescent="0.3">
      <c r="A1996">
        <v>96</v>
      </c>
      <c r="B1996">
        <v>5.9</v>
      </c>
      <c r="C1996">
        <v>1.6</v>
      </c>
      <c r="D1996">
        <v>27852604</v>
      </c>
      <c r="E1996" t="s">
        <v>21</v>
      </c>
    </row>
    <row r="1997" spans="1:5" x14ac:dyDescent="0.3">
      <c r="A1997">
        <v>77</v>
      </c>
      <c r="B1997">
        <v>6.3</v>
      </c>
      <c r="C1997">
        <v>1.3</v>
      </c>
      <c r="D1997">
        <v>15542421</v>
      </c>
      <c r="E1997" t="s">
        <v>21</v>
      </c>
    </row>
    <row r="1998" spans="1:5" x14ac:dyDescent="0.3">
      <c r="A1998">
        <v>111</v>
      </c>
      <c r="B1998">
        <v>6.8</v>
      </c>
      <c r="C1998">
        <v>1.8</v>
      </c>
      <c r="D1998">
        <v>22652003</v>
      </c>
      <c r="E1998" t="s">
        <v>21</v>
      </c>
    </row>
    <row r="1999" spans="1:5" x14ac:dyDescent="0.3">
      <c r="A1999">
        <v>93</v>
      </c>
      <c r="B1999">
        <v>2.2999999999999998</v>
      </c>
      <c r="C1999">
        <v>1.6</v>
      </c>
      <c r="D1999">
        <v>19737645</v>
      </c>
      <c r="E1999" t="s">
        <v>21</v>
      </c>
    </row>
    <row r="2000" spans="1:5" x14ac:dyDescent="0.3">
      <c r="A2000">
        <v>128</v>
      </c>
      <c r="B2000">
        <v>8.1</v>
      </c>
      <c r="C2000">
        <v>2.1</v>
      </c>
      <c r="D2000">
        <v>24988180</v>
      </c>
      <c r="E2000" t="s">
        <v>21</v>
      </c>
    </row>
    <row r="2001" spans="1:5" x14ac:dyDescent="0.3">
      <c r="A2001">
        <v>110</v>
      </c>
      <c r="B2001">
        <v>6.1</v>
      </c>
      <c r="C2001">
        <v>1.8</v>
      </c>
      <c r="D2001">
        <v>17263506</v>
      </c>
      <c r="E2001" t="s">
        <v>21</v>
      </c>
    </row>
    <row r="2002" spans="1:5" x14ac:dyDescent="0.3">
      <c r="A2002">
        <v>137</v>
      </c>
      <c r="B2002">
        <v>5</v>
      </c>
      <c r="C2002">
        <v>2.2999999999999998</v>
      </c>
      <c r="D2002">
        <v>19143839</v>
      </c>
      <c r="E2002" t="s">
        <v>21</v>
      </c>
    </row>
    <row r="2003" spans="1:5" x14ac:dyDescent="0.3">
      <c r="A2003">
        <v>124</v>
      </c>
      <c r="B2003">
        <v>5.5</v>
      </c>
      <c r="C2003">
        <v>2.1</v>
      </c>
      <c r="D2003">
        <v>17672350</v>
      </c>
      <c r="E2003" t="s">
        <v>21</v>
      </c>
    </row>
    <row r="2004" spans="1:5" x14ac:dyDescent="0.3">
      <c r="A2004">
        <v>93</v>
      </c>
      <c r="B2004">
        <v>6.2</v>
      </c>
      <c r="C2004">
        <v>1.6</v>
      </c>
      <c r="D2004">
        <v>18037513</v>
      </c>
      <c r="E2004" t="s">
        <v>21</v>
      </c>
    </row>
    <row r="2005" spans="1:5" x14ac:dyDescent="0.3">
      <c r="A2005">
        <v>115</v>
      </c>
      <c r="B2005">
        <v>6.2</v>
      </c>
      <c r="C2005">
        <v>1.9</v>
      </c>
      <c r="D2005">
        <v>17442180</v>
      </c>
      <c r="E2005" t="s">
        <v>21</v>
      </c>
    </row>
    <row r="2006" spans="1:5" x14ac:dyDescent="0.3">
      <c r="A2006">
        <v>105</v>
      </c>
      <c r="B2006">
        <v>6.3</v>
      </c>
      <c r="C2006">
        <v>1.8</v>
      </c>
      <c r="D2006">
        <v>15596227</v>
      </c>
      <c r="E2006" t="s">
        <v>21</v>
      </c>
    </row>
    <row r="2007" spans="1:5" x14ac:dyDescent="0.3">
      <c r="A2007">
        <v>127</v>
      </c>
      <c r="B2007">
        <v>6.7</v>
      </c>
      <c r="C2007">
        <v>2.1</v>
      </c>
      <c r="D2007">
        <v>15422828</v>
      </c>
      <c r="E2007" t="s">
        <v>21</v>
      </c>
    </row>
    <row r="2008" spans="1:5" x14ac:dyDescent="0.3">
      <c r="A2008">
        <v>82</v>
      </c>
      <c r="B2008">
        <v>3.5</v>
      </c>
      <c r="C2008">
        <v>1.4</v>
      </c>
      <c r="D2008">
        <v>16658108</v>
      </c>
      <c r="E2008" t="s">
        <v>21</v>
      </c>
    </row>
    <row r="2009" spans="1:5" x14ac:dyDescent="0.3">
      <c r="A2009">
        <v>143</v>
      </c>
      <c r="B2009">
        <v>7.5</v>
      </c>
      <c r="C2009">
        <v>2.4</v>
      </c>
      <c r="D2009">
        <v>9300771</v>
      </c>
      <c r="E2009" t="s">
        <v>21</v>
      </c>
    </row>
    <row r="2010" spans="1:5" x14ac:dyDescent="0.3">
      <c r="A2010">
        <v>103</v>
      </c>
      <c r="B2010">
        <v>6.6</v>
      </c>
      <c r="C2010">
        <v>1.7</v>
      </c>
      <c r="D2010">
        <v>14490142</v>
      </c>
      <c r="E2010" t="s">
        <v>21</v>
      </c>
    </row>
    <row r="2011" spans="1:5" x14ac:dyDescent="0.3">
      <c r="A2011">
        <v>104</v>
      </c>
      <c r="B2011">
        <v>7.5</v>
      </c>
      <c r="C2011">
        <v>1.7</v>
      </c>
      <c r="D2011">
        <v>13422556</v>
      </c>
      <c r="E2011" t="s">
        <v>21</v>
      </c>
    </row>
    <row r="2012" spans="1:5" x14ac:dyDescent="0.3">
      <c r="A2012">
        <v>98</v>
      </c>
      <c r="B2012">
        <v>7.2</v>
      </c>
      <c r="C2012">
        <v>1.6</v>
      </c>
      <c r="D2012">
        <v>2774834</v>
      </c>
      <c r="E2012" t="s">
        <v>21</v>
      </c>
    </row>
    <row r="2013" spans="1:5" x14ac:dyDescent="0.3">
      <c r="A2013">
        <v>92</v>
      </c>
      <c r="B2013">
        <v>4.8</v>
      </c>
      <c r="C2013">
        <v>1.5</v>
      </c>
      <c r="D2013">
        <v>23334256</v>
      </c>
      <c r="E2013" t="s">
        <v>21</v>
      </c>
    </row>
    <row r="2014" spans="1:5" x14ac:dyDescent="0.3">
      <c r="A2014">
        <v>123</v>
      </c>
      <c r="B2014">
        <v>6.6</v>
      </c>
      <c r="C2014">
        <v>2</v>
      </c>
      <c r="D2014">
        <v>12051917</v>
      </c>
      <c r="E2014" t="s">
        <v>21</v>
      </c>
    </row>
    <row r="2015" spans="1:5" x14ac:dyDescent="0.3">
      <c r="A2015">
        <v>88</v>
      </c>
      <c r="B2015">
        <v>3.5</v>
      </c>
      <c r="C2015">
        <v>1.5</v>
      </c>
      <c r="D2015">
        <v>12014289</v>
      </c>
      <c r="E2015" t="s">
        <v>21</v>
      </c>
    </row>
    <row r="2016" spans="1:5" x14ac:dyDescent="0.3">
      <c r="A2016">
        <v>128</v>
      </c>
      <c r="B2016">
        <v>7.6</v>
      </c>
      <c r="C2016">
        <v>2.1</v>
      </c>
      <c r="D2016">
        <v>11838002</v>
      </c>
      <c r="E2016" t="s">
        <v>21</v>
      </c>
    </row>
    <row r="2017" spans="1:5" x14ac:dyDescent="0.3">
      <c r="A2017">
        <v>107</v>
      </c>
      <c r="B2017">
        <v>6.3</v>
      </c>
      <c r="C2017">
        <v>1.8</v>
      </c>
      <c r="D2017">
        <v>16874745</v>
      </c>
      <c r="E2017" t="s">
        <v>21</v>
      </c>
    </row>
    <row r="2018" spans="1:5" x14ac:dyDescent="0.3">
      <c r="A2018">
        <v>91</v>
      </c>
      <c r="B2018">
        <v>5.5</v>
      </c>
      <c r="C2018">
        <v>1.5</v>
      </c>
      <c r="D2018">
        <v>-4920684</v>
      </c>
      <c r="E2018" t="s">
        <v>38</v>
      </c>
    </row>
    <row r="2019" spans="1:5" x14ac:dyDescent="0.3">
      <c r="A2019">
        <v>90</v>
      </c>
      <c r="B2019">
        <v>6.3</v>
      </c>
      <c r="C2019">
        <v>1.5</v>
      </c>
      <c r="D2019">
        <v>16033759</v>
      </c>
      <c r="E2019" t="s">
        <v>21</v>
      </c>
    </row>
    <row r="2020" spans="1:5" x14ac:dyDescent="0.3">
      <c r="A2020">
        <v>115</v>
      </c>
      <c r="B2020">
        <v>6.5</v>
      </c>
      <c r="C2020">
        <v>1.9</v>
      </c>
      <c r="D2020">
        <v>9753944</v>
      </c>
      <c r="E2020" t="s">
        <v>21</v>
      </c>
    </row>
    <row r="2021" spans="1:5" x14ac:dyDescent="0.3">
      <c r="A2021">
        <v>113</v>
      </c>
      <c r="B2021">
        <v>6.9</v>
      </c>
      <c r="C2021">
        <v>1.9</v>
      </c>
      <c r="D2021">
        <v>11146570</v>
      </c>
      <c r="E2021" t="s">
        <v>21</v>
      </c>
    </row>
    <row r="2022" spans="1:5" x14ac:dyDescent="0.3">
      <c r="A2022">
        <v>113</v>
      </c>
      <c r="B2022">
        <v>7.6</v>
      </c>
      <c r="C2022">
        <v>1.9</v>
      </c>
      <c r="D2022">
        <v>7277055</v>
      </c>
      <c r="E2022" t="s">
        <v>21</v>
      </c>
    </row>
    <row r="2023" spans="1:5" x14ac:dyDescent="0.3">
      <c r="A2023">
        <v>87</v>
      </c>
      <c r="B2023">
        <v>3.9</v>
      </c>
      <c r="C2023">
        <v>1.4</v>
      </c>
      <c r="D2023">
        <v>-123471</v>
      </c>
      <c r="E2023" t="s">
        <v>38</v>
      </c>
    </row>
    <row r="2024" spans="1:5" x14ac:dyDescent="0.3">
      <c r="A2024">
        <v>101</v>
      </c>
      <c r="B2024">
        <v>6.1</v>
      </c>
      <c r="C2024">
        <v>1.7</v>
      </c>
      <c r="D2024">
        <v>33146000</v>
      </c>
      <c r="E2024" t="s">
        <v>21</v>
      </c>
    </row>
    <row r="2025" spans="1:5" x14ac:dyDescent="0.3">
      <c r="A2025">
        <v>111</v>
      </c>
      <c r="B2025">
        <v>7.3</v>
      </c>
      <c r="C2025">
        <v>1.8</v>
      </c>
      <c r="D2025">
        <v>10028592</v>
      </c>
      <c r="E2025" t="s">
        <v>21</v>
      </c>
    </row>
    <row r="2026" spans="1:5" x14ac:dyDescent="0.3">
      <c r="A2026">
        <v>108</v>
      </c>
      <c r="B2026">
        <v>8.3000000000000007</v>
      </c>
      <c r="C2026">
        <v>1.8</v>
      </c>
      <c r="D2026">
        <v>14126138</v>
      </c>
      <c r="E2026" t="s">
        <v>21</v>
      </c>
    </row>
    <row r="2027" spans="1:5" x14ac:dyDescent="0.3">
      <c r="A2027">
        <v>105</v>
      </c>
      <c r="B2027">
        <v>5.8</v>
      </c>
      <c r="C2027">
        <v>1.8</v>
      </c>
      <c r="D2027">
        <v>5677801</v>
      </c>
      <c r="E2027" t="s">
        <v>21</v>
      </c>
    </row>
    <row r="2028" spans="1:5" x14ac:dyDescent="0.3">
      <c r="A2028">
        <v>109</v>
      </c>
      <c r="B2028">
        <v>6.8</v>
      </c>
      <c r="C2028">
        <v>1.8</v>
      </c>
      <c r="D2028">
        <v>6415649</v>
      </c>
      <c r="E2028" t="s">
        <v>21</v>
      </c>
    </row>
    <row r="2029" spans="1:5" x14ac:dyDescent="0.3">
      <c r="A2029">
        <v>109</v>
      </c>
      <c r="B2029">
        <v>7</v>
      </c>
      <c r="C2029">
        <v>1.8</v>
      </c>
      <c r="D2029">
        <v>6003149</v>
      </c>
      <c r="E2029" t="s">
        <v>21</v>
      </c>
    </row>
    <row r="2030" spans="1:5" x14ac:dyDescent="0.3">
      <c r="A2030">
        <v>99</v>
      </c>
      <c r="B2030">
        <v>5.9</v>
      </c>
      <c r="C2030">
        <v>1.6</v>
      </c>
      <c r="D2030">
        <v>5584685</v>
      </c>
      <c r="E2030" t="s">
        <v>21</v>
      </c>
    </row>
    <row r="2031" spans="1:5" x14ac:dyDescent="0.3">
      <c r="A2031">
        <v>98</v>
      </c>
      <c r="B2031">
        <v>6.5</v>
      </c>
      <c r="C2031">
        <v>1.6</v>
      </c>
      <c r="D2031">
        <v>9975979</v>
      </c>
      <c r="E2031" t="s">
        <v>21</v>
      </c>
    </row>
    <row r="2032" spans="1:5" x14ac:dyDescent="0.3">
      <c r="A2032">
        <v>104</v>
      </c>
      <c r="B2032">
        <v>6.4</v>
      </c>
      <c r="C2032">
        <v>1.7</v>
      </c>
      <c r="D2032">
        <v>11584722</v>
      </c>
      <c r="E2032" t="s">
        <v>21</v>
      </c>
    </row>
    <row r="2033" spans="1:5" x14ac:dyDescent="0.3">
      <c r="A2033">
        <v>109</v>
      </c>
      <c r="B2033">
        <v>5.8</v>
      </c>
      <c r="C2033">
        <v>1.8</v>
      </c>
      <c r="D2033">
        <v>3179303</v>
      </c>
      <c r="E2033" t="s">
        <v>21</v>
      </c>
    </row>
    <row r="2034" spans="1:5" x14ac:dyDescent="0.3">
      <c r="A2034">
        <v>75</v>
      </c>
      <c r="B2034">
        <v>5.0999999999999996</v>
      </c>
      <c r="C2034">
        <v>1.2</v>
      </c>
      <c r="D2034">
        <v>14078294</v>
      </c>
      <c r="E2034" t="s">
        <v>21</v>
      </c>
    </row>
    <row r="2035" spans="1:5" x14ac:dyDescent="0.3">
      <c r="A2035">
        <v>119</v>
      </c>
      <c r="B2035">
        <v>6.8</v>
      </c>
      <c r="C2035">
        <v>2</v>
      </c>
      <c r="D2035">
        <v>1413105</v>
      </c>
      <c r="E2035" t="s">
        <v>21</v>
      </c>
    </row>
    <row r="2036" spans="1:5" x14ac:dyDescent="0.3">
      <c r="A2036">
        <v>90</v>
      </c>
      <c r="B2036">
        <v>5.3</v>
      </c>
      <c r="C2036">
        <v>1.5</v>
      </c>
      <c r="D2036">
        <v>5077977</v>
      </c>
      <c r="E2036" t="s">
        <v>21</v>
      </c>
    </row>
    <row r="2037" spans="1:5" x14ac:dyDescent="0.3">
      <c r="A2037">
        <v>97</v>
      </c>
      <c r="B2037">
        <v>5.3</v>
      </c>
      <c r="C2037">
        <v>1.6</v>
      </c>
      <c r="D2037">
        <v>3292105</v>
      </c>
      <c r="E2037" t="s">
        <v>21</v>
      </c>
    </row>
    <row r="2038" spans="1:5" x14ac:dyDescent="0.3">
      <c r="A2038">
        <v>89</v>
      </c>
      <c r="B2038">
        <v>4.9000000000000004</v>
      </c>
      <c r="C2038">
        <v>1.5</v>
      </c>
      <c r="D2038">
        <v>-19083691</v>
      </c>
      <c r="E2038" t="s">
        <v>38</v>
      </c>
    </row>
    <row r="2039" spans="1:5" x14ac:dyDescent="0.3">
      <c r="A2039">
        <v>106</v>
      </c>
      <c r="B2039">
        <v>6.8</v>
      </c>
      <c r="C2039">
        <v>1.8</v>
      </c>
      <c r="D2039">
        <v>1200000</v>
      </c>
      <c r="E2039" t="s">
        <v>21</v>
      </c>
    </row>
    <row r="2040" spans="1:5" x14ac:dyDescent="0.3">
      <c r="A2040">
        <v>104</v>
      </c>
      <c r="B2040">
        <v>6.1</v>
      </c>
      <c r="C2040">
        <v>1.7</v>
      </c>
      <c r="D2040">
        <v>241395</v>
      </c>
      <c r="E2040" t="s">
        <v>21</v>
      </c>
    </row>
    <row r="2041" spans="1:5" x14ac:dyDescent="0.3">
      <c r="A2041">
        <v>108</v>
      </c>
      <c r="B2041">
        <v>8.5</v>
      </c>
      <c r="C2041">
        <v>1.8</v>
      </c>
      <c r="D2041">
        <v>31193053</v>
      </c>
      <c r="E2041" t="s">
        <v>21</v>
      </c>
    </row>
    <row r="2042" spans="1:5" x14ac:dyDescent="0.3">
      <c r="A2042">
        <v>112</v>
      </c>
      <c r="B2042">
        <v>5.9</v>
      </c>
      <c r="C2042">
        <v>1.9</v>
      </c>
      <c r="D2042">
        <v>-20848136</v>
      </c>
      <c r="E2042" t="s">
        <v>38</v>
      </c>
    </row>
    <row r="2043" spans="1:5" x14ac:dyDescent="0.3">
      <c r="A2043">
        <v>104</v>
      </c>
      <c r="B2043">
        <v>6.3</v>
      </c>
      <c r="C2043">
        <v>1.7</v>
      </c>
      <c r="D2043">
        <v>3393765</v>
      </c>
      <c r="E2043" t="s">
        <v>21</v>
      </c>
    </row>
    <row r="2044" spans="1:5" x14ac:dyDescent="0.3">
      <c r="A2044">
        <v>113</v>
      </c>
      <c r="B2044">
        <v>5.9</v>
      </c>
      <c r="C2044">
        <v>1.9</v>
      </c>
      <c r="D2044">
        <v>-1117120</v>
      </c>
      <c r="E2044" t="s">
        <v>38</v>
      </c>
    </row>
    <row r="2045" spans="1:5" x14ac:dyDescent="0.3">
      <c r="A2045">
        <v>98</v>
      </c>
      <c r="B2045">
        <v>5.4</v>
      </c>
      <c r="C2045">
        <v>1.6</v>
      </c>
      <c r="D2045">
        <v>-11500000</v>
      </c>
      <c r="E2045" t="s">
        <v>38</v>
      </c>
    </row>
    <row r="2046" spans="1:5" x14ac:dyDescent="0.3">
      <c r="A2046">
        <v>114</v>
      </c>
      <c r="B2046">
        <v>6.9</v>
      </c>
      <c r="C2046">
        <v>1.9</v>
      </c>
      <c r="D2046">
        <v>-11747316</v>
      </c>
      <c r="E2046" t="s">
        <v>38</v>
      </c>
    </row>
    <row r="2047" spans="1:5" x14ac:dyDescent="0.3">
      <c r="A2047">
        <v>124</v>
      </c>
      <c r="B2047">
        <v>7.5</v>
      </c>
      <c r="C2047">
        <v>2.1</v>
      </c>
      <c r="D2047">
        <v>-338013</v>
      </c>
      <c r="E2047" t="s">
        <v>38</v>
      </c>
    </row>
    <row r="2048" spans="1:5" x14ac:dyDescent="0.3">
      <c r="A2048">
        <v>148</v>
      </c>
      <c r="B2048">
        <v>8.1999999999999993</v>
      </c>
      <c r="C2048">
        <v>2.5</v>
      </c>
      <c r="D2048">
        <v>3352454</v>
      </c>
      <c r="E2048" t="s">
        <v>21</v>
      </c>
    </row>
    <row r="2049" spans="1:5" x14ac:dyDescent="0.3">
      <c r="A2049">
        <v>108</v>
      </c>
      <c r="B2049">
        <v>5.9</v>
      </c>
      <c r="C2049">
        <v>1.8</v>
      </c>
      <c r="D2049">
        <v>-2196204</v>
      </c>
      <c r="E2049" t="s">
        <v>38</v>
      </c>
    </row>
    <row r="2050" spans="1:5" x14ac:dyDescent="0.3">
      <c r="A2050">
        <v>95</v>
      </c>
      <c r="B2050">
        <v>5</v>
      </c>
      <c r="C2050">
        <v>1.6</v>
      </c>
      <c r="D2050">
        <v>-2470843</v>
      </c>
      <c r="E2050" t="s">
        <v>38</v>
      </c>
    </row>
    <row r="2051" spans="1:5" x14ac:dyDescent="0.3">
      <c r="A2051">
        <v>108</v>
      </c>
      <c r="B2051">
        <v>7.3</v>
      </c>
      <c r="C2051">
        <v>1.8</v>
      </c>
      <c r="D2051">
        <v>6753840</v>
      </c>
      <c r="E2051" t="s">
        <v>21</v>
      </c>
    </row>
    <row r="2052" spans="1:5" x14ac:dyDescent="0.3">
      <c r="A2052">
        <v>68</v>
      </c>
      <c r="B2052">
        <v>6.4</v>
      </c>
      <c r="C2052">
        <v>1.1000000000000001</v>
      </c>
      <c r="D2052">
        <v>-1918374</v>
      </c>
      <c r="E2052" t="s">
        <v>38</v>
      </c>
    </row>
    <row r="2053" spans="1:5" x14ac:dyDescent="0.3">
      <c r="A2053">
        <v>103</v>
      </c>
      <c r="B2053">
        <v>6.6</v>
      </c>
      <c r="C2053">
        <v>1.7</v>
      </c>
      <c r="D2053">
        <v>-2481780</v>
      </c>
      <c r="E2053" t="s">
        <v>38</v>
      </c>
    </row>
    <row r="2054" spans="1:5" x14ac:dyDescent="0.3">
      <c r="A2054">
        <v>99</v>
      </c>
      <c r="B2054">
        <v>7.8</v>
      </c>
      <c r="C2054">
        <v>1.6</v>
      </c>
      <c r="D2054">
        <v>-2895331</v>
      </c>
      <c r="E2054" t="s">
        <v>38</v>
      </c>
    </row>
    <row r="2055" spans="1:5" x14ac:dyDescent="0.3">
      <c r="A2055">
        <v>88</v>
      </c>
      <c r="B2055">
        <v>4</v>
      </c>
      <c r="C2055">
        <v>1.5</v>
      </c>
      <c r="D2055">
        <v>-18011004</v>
      </c>
      <c r="E2055" t="s">
        <v>38</v>
      </c>
    </row>
    <row r="2056" spans="1:5" x14ac:dyDescent="0.3">
      <c r="A2056">
        <v>128</v>
      </c>
      <c r="B2056">
        <v>7.6</v>
      </c>
      <c r="C2056">
        <v>2.1</v>
      </c>
      <c r="D2056">
        <v>-4202093</v>
      </c>
      <c r="E2056" t="s">
        <v>38</v>
      </c>
    </row>
    <row r="2057" spans="1:5" x14ac:dyDescent="0.3">
      <c r="A2057">
        <v>124</v>
      </c>
      <c r="B2057">
        <v>7.7</v>
      </c>
      <c r="C2057">
        <v>2.1</v>
      </c>
      <c r="D2057">
        <v>-3751299</v>
      </c>
      <c r="E2057" t="s">
        <v>38</v>
      </c>
    </row>
    <row r="2058" spans="1:5" x14ac:dyDescent="0.3">
      <c r="A2058">
        <v>84</v>
      </c>
      <c r="B2058">
        <v>5.8</v>
      </c>
      <c r="C2058">
        <v>1.4</v>
      </c>
      <c r="D2058">
        <v>-4287928</v>
      </c>
      <c r="E2058" t="s">
        <v>38</v>
      </c>
    </row>
    <row r="2059" spans="1:5" x14ac:dyDescent="0.3">
      <c r="A2059">
        <v>101</v>
      </c>
      <c r="B2059">
        <v>5.6</v>
      </c>
      <c r="C2059">
        <v>1.7</v>
      </c>
      <c r="D2059">
        <v>-4591178</v>
      </c>
      <c r="E2059" t="s">
        <v>38</v>
      </c>
    </row>
    <row r="2060" spans="1:5" x14ac:dyDescent="0.3">
      <c r="A2060">
        <v>98</v>
      </c>
      <c r="B2060">
        <v>5.3</v>
      </c>
      <c r="C2060">
        <v>1.6</v>
      </c>
      <c r="D2060">
        <v>-4535974</v>
      </c>
      <c r="E2060" t="s">
        <v>38</v>
      </c>
    </row>
    <row r="2061" spans="1:5" x14ac:dyDescent="0.3">
      <c r="A2061">
        <v>225</v>
      </c>
      <c r="B2061">
        <v>6.6</v>
      </c>
      <c r="C2061">
        <v>3.8</v>
      </c>
      <c r="D2061">
        <v>-12000000</v>
      </c>
      <c r="E2061" t="s">
        <v>38</v>
      </c>
    </row>
    <row r="2062" spans="1:5" x14ac:dyDescent="0.3">
      <c r="A2062">
        <v>88</v>
      </c>
      <c r="B2062">
        <v>1.9</v>
      </c>
      <c r="C2062">
        <v>1.5</v>
      </c>
      <c r="D2062">
        <v>-10825346</v>
      </c>
      <c r="E2062" t="s">
        <v>38</v>
      </c>
    </row>
    <row r="2063" spans="1:5" x14ac:dyDescent="0.3">
      <c r="A2063">
        <v>88</v>
      </c>
      <c r="B2063">
        <v>5.7</v>
      </c>
      <c r="C2063">
        <v>1.5</v>
      </c>
      <c r="D2063">
        <v>-11011124</v>
      </c>
      <c r="E2063" t="s">
        <v>38</v>
      </c>
    </row>
    <row r="2064" spans="1:5" x14ac:dyDescent="0.3">
      <c r="A2064">
        <v>94</v>
      </c>
      <c r="B2064">
        <v>6.6</v>
      </c>
      <c r="C2064">
        <v>1.6</v>
      </c>
      <c r="D2064">
        <v>-6198245</v>
      </c>
      <c r="E2064" t="s">
        <v>38</v>
      </c>
    </row>
    <row r="2065" spans="1:5" x14ac:dyDescent="0.3">
      <c r="A2065">
        <v>117</v>
      </c>
      <c r="B2065">
        <v>6</v>
      </c>
      <c r="C2065">
        <v>2</v>
      </c>
      <c r="D2065">
        <v>-6012518</v>
      </c>
      <c r="E2065" t="s">
        <v>38</v>
      </c>
    </row>
    <row r="2066" spans="1:5" x14ac:dyDescent="0.3">
      <c r="A2066">
        <v>95</v>
      </c>
      <c r="B2066">
        <v>6.1</v>
      </c>
      <c r="C2066">
        <v>1.6</v>
      </c>
      <c r="D2066">
        <v>-5708430</v>
      </c>
      <c r="E2066" t="s">
        <v>38</v>
      </c>
    </row>
    <row r="2067" spans="1:5" x14ac:dyDescent="0.3">
      <c r="A2067">
        <v>99</v>
      </c>
      <c r="B2067">
        <v>4.8</v>
      </c>
      <c r="C2067">
        <v>1.6</v>
      </c>
      <c r="D2067">
        <v>-27818516</v>
      </c>
      <c r="E2067" t="s">
        <v>38</v>
      </c>
    </row>
    <row r="2068" spans="1:5" x14ac:dyDescent="0.3">
      <c r="A2068">
        <v>96</v>
      </c>
      <c r="B2068">
        <v>6.2</v>
      </c>
      <c r="C2068">
        <v>1.6</v>
      </c>
      <c r="D2068">
        <v>-6369774</v>
      </c>
      <c r="E2068" t="s">
        <v>38</v>
      </c>
    </row>
    <row r="2069" spans="1:5" x14ac:dyDescent="0.3">
      <c r="A2069">
        <v>98</v>
      </c>
      <c r="B2069">
        <v>7.5</v>
      </c>
      <c r="C2069">
        <v>1.6</v>
      </c>
      <c r="D2069">
        <v>-6616263</v>
      </c>
      <c r="E2069" t="s">
        <v>38</v>
      </c>
    </row>
    <row r="2070" spans="1:5" x14ac:dyDescent="0.3">
      <c r="A2070">
        <v>123</v>
      </c>
      <c r="B2070">
        <v>6.3</v>
      </c>
      <c r="C2070">
        <v>2</v>
      </c>
      <c r="D2070">
        <v>-6608826</v>
      </c>
      <c r="E2070" t="s">
        <v>38</v>
      </c>
    </row>
    <row r="2071" spans="1:5" x14ac:dyDescent="0.3">
      <c r="A2071">
        <v>101</v>
      </c>
      <c r="B2071">
        <v>7.1</v>
      </c>
      <c r="C2071">
        <v>1.7</v>
      </c>
      <c r="D2071">
        <v>-17012353</v>
      </c>
      <c r="E2071" t="s">
        <v>38</v>
      </c>
    </row>
    <row r="2072" spans="1:5" x14ac:dyDescent="0.3">
      <c r="A2072">
        <v>102</v>
      </c>
      <c r="B2072">
        <v>6.6</v>
      </c>
      <c r="C2072">
        <v>1.7</v>
      </c>
      <c r="D2072">
        <v>-9530189</v>
      </c>
      <c r="E2072" t="s">
        <v>38</v>
      </c>
    </row>
    <row r="2073" spans="1:5" x14ac:dyDescent="0.3">
      <c r="A2073">
        <v>94</v>
      </c>
      <c r="B2073">
        <v>6.1</v>
      </c>
      <c r="C2073">
        <v>1.6</v>
      </c>
      <c r="D2073">
        <v>-7601372</v>
      </c>
      <c r="E2073" t="s">
        <v>38</v>
      </c>
    </row>
    <row r="2074" spans="1:5" x14ac:dyDescent="0.3">
      <c r="A2074">
        <v>102</v>
      </c>
      <c r="B2074">
        <v>6.7</v>
      </c>
      <c r="C2074">
        <v>1.7</v>
      </c>
      <c r="D2074">
        <v>-6785970</v>
      </c>
      <c r="E2074" t="s">
        <v>38</v>
      </c>
    </row>
    <row r="2075" spans="1:5" x14ac:dyDescent="0.3">
      <c r="A2075">
        <v>108</v>
      </c>
      <c r="B2075">
        <v>5.6</v>
      </c>
      <c r="C2075">
        <v>1.8</v>
      </c>
      <c r="D2075">
        <v>-9767063</v>
      </c>
      <c r="E2075" t="s">
        <v>38</v>
      </c>
    </row>
    <row r="2076" spans="1:5" x14ac:dyDescent="0.3">
      <c r="A2076">
        <v>116</v>
      </c>
      <c r="B2076">
        <v>7.2</v>
      </c>
      <c r="C2076">
        <v>1.9</v>
      </c>
      <c r="D2076">
        <v>-7865580</v>
      </c>
      <c r="E2076" t="s">
        <v>38</v>
      </c>
    </row>
    <row r="2077" spans="1:5" x14ac:dyDescent="0.3">
      <c r="A2077">
        <v>93</v>
      </c>
      <c r="B2077">
        <v>4.3</v>
      </c>
      <c r="C2077">
        <v>1.6</v>
      </c>
      <c r="D2077">
        <v>-8216000</v>
      </c>
      <c r="E2077" t="s">
        <v>38</v>
      </c>
    </row>
    <row r="2078" spans="1:5" x14ac:dyDescent="0.3">
      <c r="A2078">
        <v>102</v>
      </c>
      <c r="B2078">
        <v>6.4</v>
      </c>
      <c r="C2078">
        <v>1.7</v>
      </c>
      <c r="D2078">
        <v>-8830469</v>
      </c>
      <c r="E2078" t="s">
        <v>38</v>
      </c>
    </row>
    <row r="2079" spans="1:5" x14ac:dyDescent="0.3">
      <c r="A2079">
        <v>103</v>
      </c>
      <c r="B2079">
        <v>7.1</v>
      </c>
      <c r="C2079">
        <v>1.7</v>
      </c>
      <c r="D2079">
        <v>-8965564</v>
      </c>
      <c r="E2079" t="s">
        <v>38</v>
      </c>
    </row>
    <row r="2080" spans="1:5" x14ac:dyDescent="0.3">
      <c r="A2080">
        <v>115</v>
      </c>
      <c r="B2080">
        <v>6.3</v>
      </c>
      <c r="C2080">
        <v>1.9</v>
      </c>
      <c r="D2080">
        <v>-7373095</v>
      </c>
      <c r="E2080" t="s">
        <v>38</v>
      </c>
    </row>
    <row r="2081" spans="1:5" x14ac:dyDescent="0.3">
      <c r="A2081">
        <v>96</v>
      </c>
      <c r="B2081">
        <v>7.4</v>
      </c>
      <c r="C2081">
        <v>1.6</v>
      </c>
      <c r="D2081">
        <v>-9430929</v>
      </c>
      <c r="E2081" t="s">
        <v>38</v>
      </c>
    </row>
    <row r="2082" spans="1:5" x14ac:dyDescent="0.3">
      <c r="A2082">
        <v>98</v>
      </c>
      <c r="B2082">
        <v>6.1</v>
      </c>
      <c r="C2082">
        <v>1.6</v>
      </c>
      <c r="D2082">
        <v>-9455857</v>
      </c>
      <c r="E2082" t="s">
        <v>38</v>
      </c>
    </row>
    <row r="2083" spans="1:5" x14ac:dyDescent="0.3">
      <c r="A2083">
        <v>101</v>
      </c>
      <c r="B2083">
        <v>6.6</v>
      </c>
      <c r="C2083">
        <v>1.7</v>
      </c>
      <c r="D2083">
        <v>-6349262</v>
      </c>
      <c r="E2083" t="s">
        <v>38</v>
      </c>
    </row>
    <row r="2084" spans="1:5" x14ac:dyDescent="0.3">
      <c r="A2084">
        <v>106</v>
      </c>
      <c r="B2084">
        <v>6</v>
      </c>
      <c r="C2084">
        <v>1.8</v>
      </c>
      <c r="D2084">
        <v>-9444652</v>
      </c>
      <c r="E2084" t="s">
        <v>38</v>
      </c>
    </row>
    <row r="2085" spans="1:5" x14ac:dyDescent="0.3">
      <c r="A2085">
        <v>101</v>
      </c>
      <c r="B2085">
        <v>6.8</v>
      </c>
      <c r="C2085">
        <v>1.7</v>
      </c>
      <c r="D2085">
        <v>-10285518</v>
      </c>
      <c r="E2085" t="s">
        <v>38</v>
      </c>
    </row>
    <row r="2086" spans="1:5" x14ac:dyDescent="0.3">
      <c r="A2086">
        <v>111</v>
      </c>
      <c r="B2086">
        <v>6.8</v>
      </c>
      <c r="C2086">
        <v>1.8</v>
      </c>
      <c r="D2086">
        <v>-10474724</v>
      </c>
      <c r="E2086" t="s">
        <v>38</v>
      </c>
    </row>
    <row r="2087" spans="1:5" x14ac:dyDescent="0.3">
      <c r="A2087">
        <v>99</v>
      </c>
      <c r="B2087">
        <v>7.2</v>
      </c>
      <c r="C2087">
        <v>1.6</v>
      </c>
      <c r="D2087">
        <v>-12144354</v>
      </c>
      <c r="E2087" t="s">
        <v>38</v>
      </c>
    </row>
    <row r="2088" spans="1:5" x14ac:dyDescent="0.3">
      <c r="A2088">
        <v>88</v>
      </c>
      <c r="B2088">
        <v>1.9</v>
      </c>
      <c r="C2088">
        <v>1.5</v>
      </c>
      <c r="D2088">
        <v>-10890678</v>
      </c>
      <c r="E2088" t="s">
        <v>38</v>
      </c>
    </row>
    <row r="2089" spans="1:5" x14ac:dyDescent="0.3">
      <c r="A2089">
        <v>83</v>
      </c>
      <c r="B2089">
        <v>5.5</v>
      </c>
      <c r="C2089">
        <v>1.4</v>
      </c>
      <c r="D2089">
        <v>-24673965</v>
      </c>
      <c r="E2089" t="s">
        <v>38</v>
      </c>
    </row>
    <row r="2090" spans="1:5" x14ac:dyDescent="0.3">
      <c r="A2090">
        <v>91</v>
      </c>
      <c r="B2090">
        <v>4.5</v>
      </c>
      <c r="C2090">
        <v>1.5</v>
      </c>
      <c r="D2090">
        <v>-11895931</v>
      </c>
      <c r="E2090" t="s">
        <v>38</v>
      </c>
    </row>
    <row r="2091" spans="1:5" x14ac:dyDescent="0.3">
      <c r="A2091">
        <v>108</v>
      </c>
      <c r="B2091">
        <v>6.3</v>
      </c>
      <c r="C2091">
        <v>1.8</v>
      </c>
      <c r="D2091">
        <v>-11945720</v>
      </c>
      <c r="E2091" t="s">
        <v>38</v>
      </c>
    </row>
    <row r="2092" spans="1:5" x14ac:dyDescent="0.3">
      <c r="A2092">
        <v>148</v>
      </c>
      <c r="B2092">
        <v>6.7</v>
      </c>
      <c r="C2092">
        <v>2.5</v>
      </c>
      <c r="D2092">
        <v>-11906682</v>
      </c>
      <c r="E2092" t="s">
        <v>38</v>
      </c>
    </row>
    <row r="2093" spans="1:5" x14ac:dyDescent="0.3">
      <c r="A2093">
        <v>77</v>
      </c>
      <c r="B2093">
        <v>2.8</v>
      </c>
      <c r="C2093">
        <v>1.3</v>
      </c>
      <c r="D2093">
        <v>-12617007</v>
      </c>
      <c r="E2093" t="s">
        <v>38</v>
      </c>
    </row>
    <row r="2094" spans="1:5" x14ac:dyDescent="0.3">
      <c r="A2094">
        <v>110</v>
      </c>
      <c r="B2094">
        <v>5</v>
      </c>
      <c r="C2094">
        <v>1.8</v>
      </c>
      <c r="D2094">
        <v>-11111645</v>
      </c>
      <c r="E2094" t="s">
        <v>38</v>
      </c>
    </row>
    <row r="2095" spans="1:5" x14ac:dyDescent="0.3">
      <c r="A2095">
        <v>83</v>
      </c>
      <c r="B2095">
        <v>4.3</v>
      </c>
      <c r="C2095">
        <v>1.4</v>
      </c>
      <c r="D2095">
        <v>-4998280</v>
      </c>
      <c r="E2095" t="s">
        <v>38</v>
      </c>
    </row>
    <row r="2096" spans="1:5" x14ac:dyDescent="0.3">
      <c r="A2096">
        <v>107</v>
      </c>
      <c r="B2096">
        <v>5.6</v>
      </c>
      <c r="C2096">
        <v>1.8</v>
      </c>
      <c r="D2096">
        <v>-12731341</v>
      </c>
      <c r="E2096" t="s">
        <v>38</v>
      </c>
    </row>
    <row r="2097" spans="1:5" x14ac:dyDescent="0.3">
      <c r="A2097">
        <v>100</v>
      </c>
      <c r="B2097">
        <v>6.2</v>
      </c>
      <c r="C2097">
        <v>1.7</v>
      </c>
      <c r="D2097">
        <v>-15147856</v>
      </c>
      <c r="E2097" t="s">
        <v>38</v>
      </c>
    </row>
    <row r="2098" spans="1:5" x14ac:dyDescent="0.3">
      <c r="A2098">
        <v>87</v>
      </c>
      <c r="B2098">
        <v>5.3</v>
      </c>
      <c r="C2098">
        <v>1.4</v>
      </c>
      <c r="D2098">
        <v>-13436643</v>
      </c>
      <c r="E2098" t="s">
        <v>38</v>
      </c>
    </row>
    <row r="2099" spans="1:5" x14ac:dyDescent="0.3">
      <c r="A2099">
        <v>154</v>
      </c>
      <c r="B2099">
        <v>7.4</v>
      </c>
      <c r="C2099">
        <v>2.6</v>
      </c>
      <c r="D2099">
        <v>-3798243</v>
      </c>
      <c r="E2099" t="s">
        <v>38</v>
      </c>
    </row>
    <row r="2100" spans="1:5" x14ac:dyDescent="0.3">
      <c r="A2100">
        <v>106</v>
      </c>
      <c r="B2100">
        <v>7.4</v>
      </c>
      <c r="C2100">
        <v>1.8</v>
      </c>
      <c r="D2100">
        <v>-13579681</v>
      </c>
      <c r="E2100" t="s">
        <v>38</v>
      </c>
    </row>
    <row r="2101" spans="1:5" x14ac:dyDescent="0.3">
      <c r="A2101">
        <v>99</v>
      </c>
      <c r="B2101">
        <v>6.5</v>
      </c>
      <c r="C2101">
        <v>1.6</v>
      </c>
      <c r="D2101">
        <v>-9297917</v>
      </c>
      <c r="E2101" t="s">
        <v>38</v>
      </c>
    </row>
    <row r="2102" spans="1:5" x14ac:dyDescent="0.3">
      <c r="A2102">
        <v>100</v>
      </c>
      <c r="B2102">
        <v>7.1</v>
      </c>
      <c r="C2102">
        <v>1.7</v>
      </c>
      <c r="D2102">
        <v>-3219004</v>
      </c>
      <c r="E2102" t="s">
        <v>38</v>
      </c>
    </row>
    <row r="2103" spans="1:5" x14ac:dyDescent="0.3">
      <c r="A2103">
        <v>116</v>
      </c>
      <c r="B2103">
        <v>7.2</v>
      </c>
      <c r="C2103">
        <v>1.9</v>
      </c>
      <c r="D2103">
        <v>-13997244</v>
      </c>
      <c r="E2103" t="s">
        <v>38</v>
      </c>
    </row>
    <row r="2104" spans="1:5" x14ac:dyDescent="0.3">
      <c r="A2104">
        <v>94</v>
      </c>
      <c r="B2104">
        <v>2.2999999999999998</v>
      </c>
      <c r="C2104">
        <v>1.6</v>
      </c>
      <c r="D2104">
        <v>-14867345</v>
      </c>
      <c r="E2104" t="s">
        <v>38</v>
      </c>
    </row>
    <row r="2105" spans="1:5" x14ac:dyDescent="0.3">
      <c r="A2105">
        <v>111</v>
      </c>
      <c r="B2105">
        <v>6.4</v>
      </c>
      <c r="C2105">
        <v>1.8</v>
      </c>
      <c r="D2105">
        <v>-14794657</v>
      </c>
      <c r="E2105" t="s">
        <v>38</v>
      </c>
    </row>
    <row r="2106" spans="1:5" x14ac:dyDescent="0.3">
      <c r="A2106">
        <v>100</v>
      </c>
      <c r="B2106">
        <v>6.1</v>
      </c>
      <c r="C2106">
        <v>1.7</v>
      </c>
      <c r="D2106">
        <v>-14994117</v>
      </c>
      <c r="E2106" t="s">
        <v>38</v>
      </c>
    </row>
    <row r="2107" spans="1:5" x14ac:dyDescent="0.3">
      <c r="A2107">
        <v>125</v>
      </c>
      <c r="B2107">
        <v>7</v>
      </c>
      <c r="C2107">
        <v>2.1</v>
      </c>
      <c r="D2107">
        <v>-14250866</v>
      </c>
      <c r="E2107" t="s">
        <v>38</v>
      </c>
    </row>
    <row r="2108" spans="1:5" x14ac:dyDescent="0.3">
      <c r="A2108">
        <v>119</v>
      </c>
      <c r="B2108">
        <v>7</v>
      </c>
      <c r="C2108">
        <v>2</v>
      </c>
      <c r="D2108">
        <v>-15765960</v>
      </c>
      <c r="E2108" t="s">
        <v>38</v>
      </c>
    </row>
    <row r="2109" spans="1:5" x14ac:dyDescent="0.3">
      <c r="A2109">
        <v>135</v>
      </c>
      <c r="B2109">
        <v>7</v>
      </c>
      <c r="C2109">
        <v>2.2000000000000002</v>
      </c>
      <c r="D2109">
        <v>-15998879</v>
      </c>
      <c r="E2109" t="s">
        <v>38</v>
      </c>
    </row>
    <row r="2110" spans="1:5" x14ac:dyDescent="0.3">
      <c r="A2110">
        <v>93</v>
      </c>
      <c r="B2110">
        <v>4.9000000000000004</v>
      </c>
      <c r="C2110">
        <v>1.6</v>
      </c>
      <c r="D2110">
        <v>-16250939</v>
      </c>
      <c r="E2110" t="s">
        <v>38</v>
      </c>
    </row>
    <row r="2111" spans="1:5" x14ac:dyDescent="0.3">
      <c r="A2111">
        <v>114</v>
      </c>
      <c r="B2111">
        <v>6.9</v>
      </c>
      <c r="C2111">
        <v>1.9</v>
      </c>
      <c r="D2111">
        <v>-16480373</v>
      </c>
      <c r="E2111" t="s">
        <v>38</v>
      </c>
    </row>
    <row r="2112" spans="1:5" x14ac:dyDescent="0.3">
      <c r="A2112">
        <v>124</v>
      </c>
      <c r="B2112">
        <v>7.5</v>
      </c>
      <c r="C2112">
        <v>2.1</v>
      </c>
      <c r="D2112">
        <v>-17918075</v>
      </c>
      <c r="E2112" t="s">
        <v>38</v>
      </c>
    </row>
    <row r="2113" spans="1:5" x14ac:dyDescent="0.3">
      <c r="A2113">
        <v>134</v>
      </c>
      <c r="B2113">
        <v>8.4</v>
      </c>
      <c r="C2113">
        <v>2.2000000000000002</v>
      </c>
      <c r="D2113">
        <v>-2397701809</v>
      </c>
      <c r="E2113" t="s">
        <v>38</v>
      </c>
    </row>
    <row r="2114" spans="1:5" x14ac:dyDescent="0.3">
      <c r="A2114">
        <v>114</v>
      </c>
      <c r="B2114">
        <v>6.9</v>
      </c>
      <c r="C2114">
        <v>1.9</v>
      </c>
      <c r="D2114">
        <v>-17646272</v>
      </c>
      <c r="E2114" t="s">
        <v>38</v>
      </c>
    </row>
    <row r="2115" spans="1:5" x14ac:dyDescent="0.3">
      <c r="A2115">
        <v>124</v>
      </c>
      <c r="B2115">
        <v>4.5</v>
      </c>
      <c r="C2115">
        <v>2.1</v>
      </c>
      <c r="D2115">
        <v>-18000000</v>
      </c>
      <c r="E2115" t="s">
        <v>38</v>
      </c>
    </row>
    <row r="2116" spans="1:5" x14ac:dyDescent="0.3">
      <c r="A2116">
        <v>104</v>
      </c>
      <c r="B2116">
        <v>7.4</v>
      </c>
      <c r="C2116">
        <v>1.7</v>
      </c>
      <c r="D2116">
        <v>-99275</v>
      </c>
      <c r="E2116" t="s">
        <v>38</v>
      </c>
    </row>
    <row r="2117" spans="1:5" x14ac:dyDescent="0.3">
      <c r="A2117">
        <v>118</v>
      </c>
      <c r="B2117">
        <v>7</v>
      </c>
      <c r="C2117">
        <v>2</v>
      </c>
      <c r="D2117">
        <v>-17754000</v>
      </c>
      <c r="E2117" t="s">
        <v>38</v>
      </c>
    </row>
    <row r="2118" spans="1:5" x14ac:dyDescent="0.3">
      <c r="A2118">
        <v>80</v>
      </c>
      <c r="B2118">
        <v>2.8</v>
      </c>
      <c r="C2118">
        <v>1.3</v>
      </c>
      <c r="D2118">
        <v>-18353336</v>
      </c>
      <c r="E2118" t="s">
        <v>38</v>
      </c>
    </row>
    <row r="2119" spans="1:5" x14ac:dyDescent="0.3">
      <c r="A2119">
        <v>107</v>
      </c>
      <c r="B2119">
        <v>7.5</v>
      </c>
      <c r="C2119">
        <v>1.8</v>
      </c>
      <c r="D2119">
        <v>-18809982</v>
      </c>
      <c r="E2119" t="s">
        <v>38</v>
      </c>
    </row>
    <row r="2120" spans="1:5" x14ac:dyDescent="0.3">
      <c r="A2120">
        <v>125</v>
      </c>
      <c r="B2120">
        <v>7.1</v>
      </c>
      <c r="C2120">
        <v>2.1</v>
      </c>
      <c r="D2120">
        <v>-38972251</v>
      </c>
      <c r="E2120" t="s">
        <v>38</v>
      </c>
    </row>
    <row r="2121" spans="1:5" x14ac:dyDescent="0.3">
      <c r="A2121">
        <v>115</v>
      </c>
      <c r="B2121">
        <v>6.4</v>
      </c>
      <c r="C2121">
        <v>1.9</v>
      </c>
      <c r="D2121">
        <v>-23117290</v>
      </c>
      <c r="E2121" t="s">
        <v>38</v>
      </c>
    </row>
    <row r="2122" spans="1:5" x14ac:dyDescent="0.3">
      <c r="A2122">
        <v>122</v>
      </c>
      <c r="B2122">
        <v>5.3</v>
      </c>
      <c r="C2122">
        <v>2</v>
      </c>
      <c r="D2122">
        <v>-9468991</v>
      </c>
      <c r="E2122" t="s">
        <v>38</v>
      </c>
    </row>
    <row r="2123" spans="1:5" x14ac:dyDescent="0.3">
      <c r="A2123">
        <v>103</v>
      </c>
      <c r="B2123">
        <v>6.9</v>
      </c>
      <c r="C2123">
        <v>1.7</v>
      </c>
      <c r="D2123">
        <v>-2127109510</v>
      </c>
      <c r="E2123" t="s">
        <v>38</v>
      </c>
    </row>
    <row r="2124" spans="1:5" x14ac:dyDescent="0.3">
      <c r="A2124">
        <v>101</v>
      </c>
      <c r="B2124">
        <v>6.2</v>
      </c>
      <c r="C2124">
        <v>1.7</v>
      </c>
      <c r="D2124">
        <v>-19624526</v>
      </c>
      <c r="E2124" t="s">
        <v>38</v>
      </c>
    </row>
    <row r="2125" spans="1:5" x14ac:dyDescent="0.3">
      <c r="A2125">
        <v>107</v>
      </c>
      <c r="B2125">
        <v>6.4</v>
      </c>
      <c r="C2125">
        <v>1.8</v>
      </c>
      <c r="D2125">
        <v>-19694930</v>
      </c>
      <c r="E2125" t="s">
        <v>38</v>
      </c>
    </row>
    <row r="2126" spans="1:5" x14ac:dyDescent="0.3">
      <c r="A2126">
        <v>107</v>
      </c>
      <c r="B2126">
        <v>5.0999999999999996</v>
      </c>
      <c r="C2126">
        <v>1.8</v>
      </c>
      <c r="D2126">
        <v>-18816646</v>
      </c>
      <c r="E2126" t="s">
        <v>38</v>
      </c>
    </row>
    <row r="2127" spans="1:5" x14ac:dyDescent="0.3">
      <c r="A2127">
        <v>100</v>
      </c>
      <c r="B2127">
        <v>5.5</v>
      </c>
      <c r="C2127">
        <v>1.7</v>
      </c>
      <c r="D2127">
        <v>-21878028</v>
      </c>
      <c r="E2127" t="s">
        <v>38</v>
      </c>
    </row>
    <row r="2128" spans="1:5" x14ac:dyDescent="0.3">
      <c r="A2128">
        <v>110</v>
      </c>
      <c r="B2128">
        <v>5.4</v>
      </c>
      <c r="C2128">
        <v>1.8</v>
      </c>
      <c r="D2128">
        <v>-19736635</v>
      </c>
      <c r="E2128" t="s">
        <v>38</v>
      </c>
    </row>
    <row r="2129" spans="1:5" x14ac:dyDescent="0.3">
      <c r="A2129">
        <v>125</v>
      </c>
      <c r="B2129">
        <v>7.5</v>
      </c>
      <c r="C2129">
        <v>2.1</v>
      </c>
      <c r="D2129">
        <v>-11352310</v>
      </c>
      <c r="E2129" t="s">
        <v>38</v>
      </c>
    </row>
    <row r="2130" spans="1:5" x14ac:dyDescent="0.3">
      <c r="A2130">
        <v>184</v>
      </c>
      <c r="B2130">
        <v>7.4</v>
      </c>
      <c r="C2130">
        <v>3.1</v>
      </c>
      <c r="D2130">
        <v>-19523730</v>
      </c>
      <c r="E2130" t="s">
        <v>38</v>
      </c>
    </row>
    <row r="2131" spans="1:5" x14ac:dyDescent="0.3">
      <c r="A2131">
        <v>236</v>
      </c>
      <c r="B2131">
        <v>8</v>
      </c>
      <c r="C2131">
        <v>3.9</v>
      </c>
      <c r="D2131">
        <v>162208848</v>
      </c>
      <c r="E2131" t="s">
        <v>21</v>
      </c>
    </row>
    <row r="2132" spans="1:5" x14ac:dyDescent="0.3">
      <c r="A2132">
        <v>97</v>
      </c>
      <c r="B2132">
        <v>5.7</v>
      </c>
      <c r="C2132">
        <v>1.6</v>
      </c>
      <c r="D2132">
        <v>80292856</v>
      </c>
      <c r="E2132" t="s">
        <v>21</v>
      </c>
    </row>
    <row r="2133" spans="1:5" x14ac:dyDescent="0.3">
      <c r="A2133">
        <v>113</v>
      </c>
      <c r="B2133">
        <v>6.8</v>
      </c>
      <c r="C2133">
        <v>1.9</v>
      </c>
      <c r="D2133">
        <v>39571513</v>
      </c>
      <c r="E2133" t="s">
        <v>21</v>
      </c>
    </row>
    <row r="2134" spans="1:5" x14ac:dyDescent="0.3">
      <c r="A2134">
        <v>95</v>
      </c>
      <c r="B2134">
        <v>5.9</v>
      </c>
      <c r="C2134">
        <v>1.6</v>
      </c>
      <c r="D2134">
        <v>31431160</v>
      </c>
      <c r="E2134" t="s">
        <v>21</v>
      </c>
    </row>
    <row r="2135" spans="1:5" x14ac:dyDescent="0.3">
      <c r="A2135">
        <v>103</v>
      </c>
      <c r="B2135">
        <v>7.2</v>
      </c>
      <c r="C2135">
        <v>1.7</v>
      </c>
      <c r="D2135">
        <v>88001286</v>
      </c>
      <c r="E2135" t="s">
        <v>21</v>
      </c>
    </row>
    <row r="2136" spans="1:5" x14ac:dyDescent="0.3">
      <c r="A2136">
        <v>91</v>
      </c>
      <c r="B2136">
        <v>5.5</v>
      </c>
      <c r="C2136">
        <v>1.5</v>
      </c>
      <c r="D2136">
        <v>21867960</v>
      </c>
      <c r="E2136" t="s">
        <v>21</v>
      </c>
    </row>
    <row r="2137" spans="1:5" x14ac:dyDescent="0.3">
      <c r="A2137">
        <v>116</v>
      </c>
      <c r="B2137">
        <v>8.5</v>
      </c>
      <c r="C2137">
        <v>1.9</v>
      </c>
      <c r="D2137">
        <v>191609762</v>
      </c>
      <c r="E2137" t="s">
        <v>21</v>
      </c>
    </row>
    <row r="2138" spans="1:5" x14ac:dyDescent="0.3">
      <c r="A2138">
        <v>93</v>
      </c>
      <c r="B2138">
        <v>5.6</v>
      </c>
      <c r="C2138">
        <v>1.6</v>
      </c>
      <c r="D2138">
        <v>21846082</v>
      </c>
      <c r="E2138" t="s">
        <v>21</v>
      </c>
    </row>
    <row r="2139" spans="1:5" x14ac:dyDescent="0.3">
      <c r="A2139">
        <v>113</v>
      </c>
      <c r="B2139">
        <v>4.0999999999999996</v>
      </c>
      <c r="C2139">
        <v>1.9</v>
      </c>
      <c r="D2139">
        <v>38697449</v>
      </c>
      <c r="E2139" t="s">
        <v>21</v>
      </c>
    </row>
    <row r="2140" spans="1:5" x14ac:dyDescent="0.3">
      <c r="A2140">
        <v>101</v>
      </c>
      <c r="B2140">
        <v>6.1</v>
      </c>
      <c r="C2140">
        <v>1.7</v>
      </c>
      <c r="D2140">
        <v>8758465</v>
      </c>
      <c r="E2140" t="s">
        <v>21</v>
      </c>
    </row>
    <row r="2141" spans="1:5" x14ac:dyDescent="0.3">
      <c r="A2141">
        <v>95</v>
      </c>
      <c r="B2141">
        <v>5.4</v>
      </c>
      <c r="C2141">
        <v>1.6</v>
      </c>
      <c r="D2141">
        <v>38127162</v>
      </c>
      <c r="E2141" t="s">
        <v>21</v>
      </c>
    </row>
    <row r="2142" spans="1:5" x14ac:dyDescent="0.3">
      <c r="A2142">
        <v>109</v>
      </c>
      <c r="B2142">
        <v>7.1</v>
      </c>
      <c r="C2142">
        <v>1.8</v>
      </c>
      <c r="D2142">
        <v>-13642958</v>
      </c>
      <c r="E2142" t="s">
        <v>38</v>
      </c>
    </row>
    <row r="2143" spans="1:5" x14ac:dyDescent="0.3">
      <c r="A2143">
        <v>85</v>
      </c>
      <c r="B2143">
        <v>3.6</v>
      </c>
      <c r="C2143">
        <v>1.4</v>
      </c>
      <c r="D2143">
        <v>-3088667</v>
      </c>
      <c r="E2143" t="s">
        <v>38</v>
      </c>
    </row>
    <row r="2144" spans="1:5" x14ac:dyDescent="0.3">
      <c r="A2144">
        <v>101</v>
      </c>
      <c r="B2144">
        <v>6.5</v>
      </c>
      <c r="C2144">
        <v>1.7</v>
      </c>
      <c r="D2144">
        <v>19103378</v>
      </c>
      <c r="E2144" t="s">
        <v>21</v>
      </c>
    </row>
    <row r="2145" spans="1:5" x14ac:dyDescent="0.3">
      <c r="A2145">
        <v>125</v>
      </c>
      <c r="B2145">
        <v>8.6</v>
      </c>
      <c r="C2145">
        <v>2.1</v>
      </c>
      <c r="D2145">
        <v>-8950114</v>
      </c>
      <c r="E2145" t="s">
        <v>38</v>
      </c>
    </row>
    <row r="2146" spans="1:5" x14ac:dyDescent="0.3">
      <c r="A2146">
        <v>132</v>
      </c>
      <c r="B2146">
        <v>7</v>
      </c>
      <c r="C2146">
        <v>2.2000000000000002</v>
      </c>
      <c r="D2146">
        <v>-16400000</v>
      </c>
      <c r="E2146" t="s">
        <v>38</v>
      </c>
    </row>
    <row r="2147" spans="1:5" x14ac:dyDescent="0.3">
      <c r="A2147">
        <v>131</v>
      </c>
      <c r="B2147">
        <v>7.6</v>
      </c>
      <c r="C2147">
        <v>2.2000000000000002</v>
      </c>
      <c r="D2147">
        <v>2483154</v>
      </c>
      <c r="E2147" t="s">
        <v>21</v>
      </c>
    </row>
    <row r="2148" spans="1:5" x14ac:dyDescent="0.3">
      <c r="A2148">
        <v>129</v>
      </c>
      <c r="B2148">
        <v>6.5</v>
      </c>
      <c r="C2148">
        <v>2.2000000000000002</v>
      </c>
      <c r="D2148">
        <v>-10603058</v>
      </c>
      <c r="E2148" t="s">
        <v>38</v>
      </c>
    </row>
    <row r="2149" spans="1:5" x14ac:dyDescent="0.3">
      <c r="A2149">
        <v>100</v>
      </c>
      <c r="B2149">
        <v>6.4</v>
      </c>
      <c r="C2149">
        <v>1.7</v>
      </c>
      <c r="D2149">
        <v>-18987439</v>
      </c>
      <c r="E2149" t="s">
        <v>38</v>
      </c>
    </row>
    <row r="2150" spans="1:5" x14ac:dyDescent="0.3">
      <c r="A2150">
        <v>97</v>
      </c>
      <c r="B2150">
        <v>6.3</v>
      </c>
      <c r="C2150">
        <v>1.6</v>
      </c>
      <c r="D2150">
        <v>-16076109</v>
      </c>
      <c r="E2150" t="s">
        <v>38</v>
      </c>
    </row>
    <row r="2151" spans="1:5" x14ac:dyDescent="0.3">
      <c r="A2151">
        <v>92</v>
      </c>
      <c r="B2151">
        <v>5.7</v>
      </c>
      <c r="C2151">
        <v>1.5</v>
      </c>
      <c r="D2151">
        <v>-16880006</v>
      </c>
      <c r="E2151" t="s">
        <v>38</v>
      </c>
    </row>
    <row r="2152" spans="1:5" x14ac:dyDescent="0.3">
      <c r="A2152">
        <v>116</v>
      </c>
      <c r="B2152">
        <v>6.3</v>
      </c>
      <c r="C2152">
        <v>1.9</v>
      </c>
      <c r="D2152">
        <v>-17707473</v>
      </c>
      <c r="E2152" t="s">
        <v>38</v>
      </c>
    </row>
    <row r="2153" spans="1:5" x14ac:dyDescent="0.3">
      <c r="A2153">
        <v>90</v>
      </c>
      <c r="B2153">
        <v>6</v>
      </c>
      <c r="C2153">
        <v>1.5</v>
      </c>
      <c r="D2153">
        <v>45255243</v>
      </c>
      <c r="E2153" t="s">
        <v>21</v>
      </c>
    </row>
    <row r="2154" spans="1:5" x14ac:dyDescent="0.3">
      <c r="A2154">
        <v>81</v>
      </c>
      <c r="B2154">
        <v>7.7</v>
      </c>
      <c r="C2154">
        <v>1.4</v>
      </c>
      <c r="D2154">
        <v>3245861</v>
      </c>
      <c r="E2154" t="s">
        <v>21</v>
      </c>
    </row>
    <row r="2155" spans="1:5" x14ac:dyDescent="0.3">
      <c r="A2155">
        <v>97</v>
      </c>
      <c r="B2155">
        <v>6.2</v>
      </c>
      <c r="C2155">
        <v>1.6</v>
      </c>
      <c r="D2155">
        <v>5433940</v>
      </c>
      <c r="E2155" t="s">
        <v>21</v>
      </c>
    </row>
    <row r="2156" spans="1:5" x14ac:dyDescent="0.3">
      <c r="A2156">
        <v>118</v>
      </c>
      <c r="B2156">
        <v>7.7</v>
      </c>
      <c r="C2156">
        <v>2</v>
      </c>
      <c r="D2156">
        <v>-7937613</v>
      </c>
      <c r="E2156" t="s">
        <v>38</v>
      </c>
    </row>
    <row r="2157" spans="1:5" x14ac:dyDescent="0.3">
      <c r="A2157">
        <v>100</v>
      </c>
      <c r="B2157">
        <v>6.4</v>
      </c>
      <c r="C2157">
        <v>1.7</v>
      </c>
      <c r="D2157">
        <v>-60918</v>
      </c>
      <c r="E2157" t="s">
        <v>38</v>
      </c>
    </row>
    <row r="2158" spans="1:5" x14ac:dyDescent="0.3">
      <c r="A2158">
        <v>97</v>
      </c>
      <c r="B2158">
        <v>6.4</v>
      </c>
      <c r="C2158">
        <v>1.6</v>
      </c>
      <c r="D2158">
        <v>132056505</v>
      </c>
      <c r="E2158" t="s">
        <v>21</v>
      </c>
    </row>
    <row r="2159" spans="1:5" x14ac:dyDescent="0.3">
      <c r="A2159">
        <v>114</v>
      </c>
      <c r="B2159">
        <v>6.9</v>
      </c>
      <c r="C2159">
        <v>1.9</v>
      </c>
      <c r="D2159">
        <v>101938730</v>
      </c>
      <c r="E2159" t="s">
        <v>21</v>
      </c>
    </row>
    <row r="2160" spans="1:5" x14ac:dyDescent="0.3">
      <c r="A2160">
        <v>130</v>
      </c>
      <c r="B2160">
        <v>7.3</v>
      </c>
      <c r="C2160">
        <v>2.2000000000000002</v>
      </c>
      <c r="D2160">
        <v>96968774</v>
      </c>
      <c r="E2160" t="s">
        <v>21</v>
      </c>
    </row>
    <row r="2161" spans="1:5" x14ac:dyDescent="0.3">
      <c r="A2161">
        <v>82</v>
      </c>
      <c r="B2161">
        <v>7.3</v>
      </c>
      <c r="C2161">
        <v>1.4</v>
      </c>
      <c r="D2161">
        <v>110505958</v>
      </c>
      <c r="E2161" t="s">
        <v>21</v>
      </c>
    </row>
    <row r="2162" spans="1:5" x14ac:dyDescent="0.3">
      <c r="A2162">
        <v>96</v>
      </c>
      <c r="B2162">
        <v>6.2</v>
      </c>
      <c r="C2162">
        <v>1.6</v>
      </c>
      <c r="D2162">
        <v>77001351</v>
      </c>
      <c r="E2162" t="s">
        <v>21</v>
      </c>
    </row>
    <row r="2163" spans="1:5" x14ac:dyDescent="0.3">
      <c r="A2163">
        <v>105</v>
      </c>
      <c r="B2163">
        <v>6.6</v>
      </c>
      <c r="C2163">
        <v>1.8</v>
      </c>
      <c r="D2163">
        <v>59400000</v>
      </c>
      <c r="E2163" t="s">
        <v>21</v>
      </c>
    </row>
    <row r="2164" spans="1:5" x14ac:dyDescent="0.3">
      <c r="A2164">
        <v>122</v>
      </c>
      <c r="B2164">
        <v>6.7</v>
      </c>
      <c r="C2164">
        <v>2</v>
      </c>
      <c r="D2164">
        <v>55072454</v>
      </c>
      <c r="E2164" t="s">
        <v>21</v>
      </c>
    </row>
    <row r="2165" spans="1:5" x14ac:dyDescent="0.3">
      <c r="A2165">
        <v>88</v>
      </c>
      <c r="B2165">
        <v>5.7</v>
      </c>
      <c r="C2165">
        <v>1.5</v>
      </c>
      <c r="D2165">
        <v>48535067</v>
      </c>
      <c r="E2165" t="s">
        <v>21</v>
      </c>
    </row>
    <row r="2166" spans="1:5" x14ac:dyDescent="0.3">
      <c r="A2166">
        <v>110</v>
      </c>
      <c r="B2166">
        <v>3.1</v>
      </c>
      <c r="C2166">
        <v>1.8</v>
      </c>
      <c r="D2166">
        <v>-2001718</v>
      </c>
      <c r="E2166" t="s">
        <v>38</v>
      </c>
    </row>
    <row r="2167" spans="1:5" x14ac:dyDescent="0.3">
      <c r="A2167">
        <v>103</v>
      </c>
      <c r="B2167">
        <v>6.3</v>
      </c>
      <c r="C2167">
        <v>1.7</v>
      </c>
      <c r="D2167">
        <v>-10938241</v>
      </c>
      <c r="E2167" t="s">
        <v>38</v>
      </c>
    </row>
    <row r="2168" spans="1:5" x14ac:dyDescent="0.3">
      <c r="A2168">
        <v>106</v>
      </c>
      <c r="B2168">
        <v>5.7</v>
      </c>
      <c r="C2168">
        <v>1.8</v>
      </c>
      <c r="D2168">
        <v>46955956</v>
      </c>
      <c r="E2168" t="s">
        <v>21</v>
      </c>
    </row>
    <row r="2169" spans="1:5" x14ac:dyDescent="0.3">
      <c r="A2169">
        <v>98</v>
      </c>
      <c r="B2169">
        <v>7.1</v>
      </c>
      <c r="C2169">
        <v>1.6</v>
      </c>
      <c r="D2169">
        <v>42057639</v>
      </c>
      <c r="E2169" t="s">
        <v>21</v>
      </c>
    </row>
    <row r="2170" spans="1:5" x14ac:dyDescent="0.3">
      <c r="A2170">
        <v>68</v>
      </c>
      <c r="B2170">
        <v>7</v>
      </c>
      <c r="C2170">
        <v>1.1000000000000001</v>
      </c>
      <c r="D2170">
        <v>36868030</v>
      </c>
      <c r="E2170" t="s">
        <v>21</v>
      </c>
    </row>
    <row r="2171" spans="1:5" x14ac:dyDescent="0.3">
      <c r="A2171">
        <v>94</v>
      </c>
      <c r="B2171">
        <v>6.1</v>
      </c>
      <c r="C2171">
        <v>1.6</v>
      </c>
      <c r="D2171">
        <v>41573085</v>
      </c>
      <c r="E2171" t="s">
        <v>21</v>
      </c>
    </row>
    <row r="2172" spans="1:5" x14ac:dyDescent="0.3">
      <c r="A2172">
        <v>99</v>
      </c>
      <c r="B2172">
        <v>6.6</v>
      </c>
      <c r="C2172">
        <v>1.6</v>
      </c>
      <c r="D2172">
        <v>31691009</v>
      </c>
      <c r="E2172" t="s">
        <v>21</v>
      </c>
    </row>
    <row r="2173" spans="1:5" x14ac:dyDescent="0.3">
      <c r="A2173">
        <v>107</v>
      </c>
      <c r="B2173">
        <v>7.8</v>
      </c>
      <c r="C2173">
        <v>1.8</v>
      </c>
      <c r="D2173">
        <v>44735548</v>
      </c>
      <c r="E2173" t="s">
        <v>21</v>
      </c>
    </row>
    <row r="2174" spans="1:5" x14ac:dyDescent="0.3">
      <c r="A2174">
        <v>180</v>
      </c>
      <c r="B2174">
        <v>8.3000000000000007</v>
      </c>
      <c r="C2174">
        <v>3</v>
      </c>
      <c r="D2174">
        <v>33600000</v>
      </c>
      <c r="E2174" t="s">
        <v>21</v>
      </c>
    </row>
    <row r="2175" spans="1:5" x14ac:dyDescent="0.3">
      <c r="A2175">
        <v>89</v>
      </c>
      <c r="B2175">
        <v>3.9</v>
      </c>
      <c r="C2175">
        <v>1.5</v>
      </c>
      <c r="D2175">
        <v>23818159</v>
      </c>
      <c r="E2175" t="s">
        <v>21</v>
      </c>
    </row>
    <row r="2176" spans="1:5" x14ac:dyDescent="0.3">
      <c r="A2176">
        <v>97</v>
      </c>
      <c r="B2176">
        <v>7</v>
      </c>
      <c r="C2176">
        <v>1.6</v>
      </c>
      <c r="D2176">
        <v>69049418</v>
      </c>
      <c r="E2176" t="s">
        <v>21</v>
      </c>
    </row>
    <row r="2177" spans="1:5" x14ac:dyDescent="0.3">
      <c r="A2177">
        <v>113</v>
      </c>
      <c r="B2177">
        <v>6.7</v>
      </c>
      <c r="C2177">
        <v>1.9</v>
      </c>
      <c r="D2177">
        <v>25601508</v>
      </c>
      <c r="E2177" t="s">
        <v>21</v>
      </c>
    </row>
    <row r="2178" spans="1:5" x14ac:dyDescent="0.3">
      <c r="A2178">
        <v>131</v>
      </c>
      <c r="B2178">
        <v>7.3</v>
      </c>
      <c r="C2178">
        <v>2.2000000000000002</v>
      </c>
      <c r="D2178">
        <v>21500105</v>
      </c>
      <c r="E2178" t="s">
        <v>21</v>
      </c>
    </row>
    <row r="2179" spans="1:5" x14ac:dyDescent="0.3">
      <c r="A2179">
        <v>103</v>
      </c>
      <c r="B2179">
        <v>6.3</v>
      </c>
      <c r="C2179">
        <v>1.7</v>
      </c>
      <c r="D2179">
        <v>23382841</v>
      </c>
      <c r="E2179" t="s">
        <v>21</v>
      </c>
    </row>
    <row r="2180" spans="1:5" x14ac:dyDescent="0.3">
      <c r="A2180">
        <v>119</v>
      </c>
      <c r="B2180">
        <v>7.8</v>
      </c>
      <c r="C2180">
        <v>2</v>
      </c>
      <c r="D2180">
        <v>24335698</v>
      </c>
      <c r="E2180" t="s">
        <v>21</v>
      </c>
    </row>
    <row r="2181" spans="1:5" x14ac:dyDescent="0.3">
      <c r="A2181">
        <v>98</v>
      </c>
      <c r="B2181">
        <v>7.3</v>
      </c>
      <c r="C2181">
        <v>1.6</v>
      </c>
      <c r="D2181">
        <v>15404871</v>
      </c>
      <c r="E2181" t="s">
        <v>21</v>
      </c>
    </row>
    <row r="2182" spans="1:5" x14ac:dyDescent="0.3">
      <c r="A2182">
        <v>111</v>
      </c>
      <c r="B2182">
        <v>7.6</v>
      </c>
      <c r="C2182">
        <v>1.8</v>
      </c>
      <c r="D2182">
        <v>16471430</v>
      </c>
      <c r="E2182" t="s">
        <v>21</v>
      </c>
    </row>
    <row r="2183" spans="1:5" x14ac:dyDescent="0.3">
      <c r="A2183">
        <v>94</v>
      </c>
      <c r="B2183">
        <v>5.3</v>
      </c>
      <c r="C2183">
        <v>1.6</v>
      </c>
      <c r="D2183">
        <v>5222640</v>
      </c>
      <c r="E2183" t="s">
        <v>21</v>
      </c>
    </row>
    <row r="2184" spans="1:5" x14ac:dyDescent="0.3">
      <c r="A2184">
        <v>81</v>
      </c>
      <c r="B2184">
        <v>5.3</v>
      </c>
      <c r="C2184">
        <v>1.4</v>
      </c>
      <c r="D2184">
        <v>8906039</v>
      </c>
      <c r="E2184" t="s">
        <v>21</v>
      </c>
    </row>
    <row r="2185" spans="1:5" x14ac:dyDescent="0.3">
      <c r="A2185">
        <v>89</v>
      </c>
      <c r="B2185">
        <v>6.8</v>
      </c>
      <c r="C2185">
        <v>1.5</v>
      </c>
      <c r="D2185">
        <v>20378000</v>
      </c>
      <c r="E2185" t="s">
        <v>21</v>
      </c>
    </row>
    <row r="2186" spans="1:5" x14ac:dyDescent="0.3">
      <c r="A2186">
        <v>106</v>
      </c>
      <c r="B2186">
        <v>7.1</v>
      </c>
      <c r="C2186">
        <v>1.8</v>
      </c>
      <c r="D2186">
        <v>25853424</v>
      </c>
      <c r="E2186" t="s">
        <v>21</v>
      </c>
    </row>
    <row r="2187" spans="1:5" x14ac:dyDescent="0.3">
      <c r="A2187">
        <v>86</v>
      </c>
      <c r="B2187">
        <v>5.8</v>
      </c>
      <c r="C2187">
        <v>1.4</v>
      </c>
      <c r="D2187">
        <v>5993605</v>
      </c>
      <c r="E2187" t="s">
        <v>21</v>
      </c>
    </row>
    <row r="2188" spans="1:5" x14ac:dyDescent="0.3">
      <c r="A2188">
        <v>103</v>
      </c>
      <c r="B2188">
        <v>5.8</v>
      </c>
      <c r="C2188">
        <v>1.7</v>
      </c>
      <c r="D2188">
        <v>8400000</v>
      </c>
      <c r="E2188" t="s">
        <v>21</v>
      </c>
    </row>
    <row r="2189" spans="1:5" x14ac:dyDescent="0.3">
      <c r="A2189">
        <v>121</v>
      </c>
      <c r="B2189">
        <v>8.3000000000000007</v>
      </c>
      <c r="C2189">
        <v>2</v>
      </c>
      <c r="D2189">
        <v>-17954750</v>
      </c>
      <c r="E2189" t="s">
        <v>38</v>
      </c>
    </row>
    <row r="2190" spans="1:5" x14ac:dyDescent="0.3">
      <c r="A2190">
        <v>109</v>
      </c>
      <c r="B2190">
        <v>5.6</v>
      </c>
      <c r="C2190">
        <v>1.8</v>
      </c>
      <c r="D2190">
        <v>4927390</v>
      </c>
      <c r="E2190" t="s">
        <v>21</v>
      </c>
    </row>
    <row r="2191" spans="1:5" x14ac:dyDescent="0.3">
      <c r="A2191">
        <v>109</v>
      </c>
      <c r="B2191">
        <v>6.8</v>
      </c>
      <c r="C2191">
        <v>1.8</v>
      </c>
      <c r="D2191">
        <v>-13749680</v>
      </c>
      <c r="E2191" t="s">
        <v>38</v>
      </c>
    </row>
    <row r="2192" spans="1:5" x14ac:dyDescent="0.3">
      <c r="A2192">
        <v>123</v>
      </c>
      <c r="B2192">
        <v>5</v>
      </c>
      <c r="C2192">
        <v>2</v>
      </c>
      <c r="D2192">
        <v>4452209</v>
      </c>
      <c r="E2192" t="s">
        <v>21</v>
      </c>
    </row>
    <row r="2193" spans="1:5" x14ac:dyDescent="0.3">
      <c r="A2193">
        <v>94</v>
      </c>
      <c r="B2193">
        <v>7.6</v>
      </c>
      <c r="C2193">
        <v>1.6</v>
      </c>
      <c r="D2193">
        <v>329466</v>
      </c>
      <c r="E2193" t="s">
        <v>21</v>
      </c>
    </row>
    <row r="2194" spans="1:5" x14ac:dyDescent="0.3">
      <c r="A2194">
        <v>94</v>
      </c>
      <c r="B2194">
        <v>6.7</v>
      </c>
      <c r="C2194">
        <v>1.6</v>
      </c>
      <c r="D2194">
        <v>-928770</v>
      </c>
      <c r="E2194" t="s">
        <v>38</v>
      </c>
    </row>
    <row r="2195" spans="1:5" x14ac:dyDescent="0.3">
      <c r="A2195">
        <v>115</v>
      </c>
      <c r="B2195">
        <v>6.7</v>
      </c>
      <c r="C2195">
        <v>1.9</v>
      </c>
      <c r="D2195">
        <v>-825130</v>
      </c>
      <c r="E2195" t="s">
        <v>38</v>
      </c>
    </row>
    <row r="2196" spans="1:5" x14ac:dyDescent="0.3">
      <c r="A2196">
        <v>107</v>
      </c>
      <c r="B2196">
        <v>5.7</v>
      </c>
      <c r="C2196">
        <v>1.8</v>
      </c>
      <c r="D2196">
        <v>9284475</v>
      </c>
      <c r="E2196" t="s">
        <v>21</v>
      </c>
    </row>
    <row r="2197" spans="1:5" x14ac:dyDescent="0.3">
      <c r="A2197">
        <v>91</v>
      </c>
      <c r="B2197">
        <v>5.2</v>
      </c>
      <c r="C2197">
        <v>1.5</v>
      </c>
      <c r="D2197">
        <v>-1297136</v>
      </c>
      <c r="E2197" t="s">
        <v>38</v>
      </c>
    </row>
    <row r="2198" spans="1:5" x14ac:dyDescent="0.3">
      <c r="A2198">
        <v>125</v>
      </c>
      <c r="B2198">
        <v>7.5</v>
      </c>
      <c r="C2198">
        <v>2.1</v>
      </c>
      <c r="D2198">
        <v>-2438373</v>
      </c>
      <c r="E2198" t="s">
        <v>38</v>
      </c>
    </row>
    <row r="2199" spans="1:5" x14ac:dyDescent="0.3">
      <c r="A2199">
        <v>122</v>
      </c>
      <c r="B2199">
        <v>7.2</v>
      </c>
      <c r="C2199">
        <v>2</v>
      </c>
      <c r="D2199">
        <v>-12249417</v>
      </c>
      <c r="E2199" t="s">
        <v>38</v>
      </c>
    </row>
    <row r="2200" spans="1:5" x14ac:dyDescent="0.3">
      <c r="A2200">
        <v>102</v>
      </c>
      <c r="B2200">
        <v>5.3</v>
      </c>
      <c r="C2200">
        <v>1.7</v>
      </c>
      <c r="D2200">
        <v>-3206096</v>
      </c>
      <c r="E2200" t="s">
        <v>38</v>
      </c>
    </row>
    <row r="2201" spans="1:5" x14ac:dyDescent="0.3">
      <c r="A2201">
        <v>90</v>
      </c>
      <c r="B2201">
        <v>6.5</v>
      </c>
      <c r="C2201">
        <v>1.5</v>
      </c>
      <c r="D2201">
        <v>-2718714</v>
      </c>
      <c r="E2201" t="s">
        <v>38</v>
      </c>
    </row>
    <row r="2202" spans="1:5" x14ac:dyDescent="0.3">
      <c r="A2202">
        <v>98</v>
      </c>
      <c r="B2202">
        <v>5</v>
      </c>
      <c r="C2202">
        <v>1.6</v>
      </c>
      <c r="D2202">
        <v>-10000000</v>
      </c>
      <c r="E2202" t="s">
        <v>38</v>
      </c>
    </row>
    <row r="2203" spans="1:5" x14ac:dyDescent="0.3">
      <c r="A2203">
        <v>109</v>
      </c>
      <c r="B2203">
        <v>6.1</v>
      </c>
      <c r="C2203">
        <v>1.8</v>
      </c>
      <c r="D2203">
        <v>-4508347</v>
      </c>
      <c r="E2203" t="s">
        <v>38</v>
      </c>
    </row>
    <row r="2204" spans="1:5" x14ac:dyDescent="0.3">
      <c r="A2204">
        <v>90</v>
      </c>
      <c r="B2204">
        <v>4.4000000000000004</v>
      </c>
      <c r="C2204">
        <v>1.5</v>
      </c>
      <c r="D2204">
        <v>-7505506</v>
      </c>
      <c r="E2204" t="s">
        <v>38</v>
      </c>
    </row>
    <row r="2205" spans="1:5" x14ac:dyDescent="0.3">
      <c r="A2205">
        <v>112</v>
      </c>
      <c r="B2205">
        <v>7.5</v>
      </c>
      <c r="C2205">
        <v>1.9</v>
      </c>
      <c r="D2205">
        <v>-10162368</v>
      </c>
      <c r="E2205" t="s">
        <v>38</v>
      </c>
    </row>
    <row r="2206" spans="1:5" x14ac:dyDescent="0.3">
      <c r="A2206">
        <v>94</v>
      </c>
      <c r="B2206">
        <v>5.7</v>
      </c>
      <c r="C2206">
        <v>1.6</v>
      </c>
      <c r="D2206">
        <v>-2844228</v>
      </c>
      <c r="E2206" t="s">
        <v>38</v>
      </c>
    </row>
    <row r="2207" spans="1:5" x14ac:dyDescent="0.3">
      <c r="A2207">
        <v>105</v>
      </c>
      <c r="B2207">
        <v>5.5</v>
      </c>
      <c r="C2207">
        <v>1.8</v>
      </c>
      <c r="D2207">
        <v>-9491157</v>
      </c>
      <c r="E2207" t="s">
        <v>38</v>
      </c>
    </row>
    <row r="2208" spans="1:5" x14ac:dyDescent="0.3">
      <c r="A2208">
        <v>104</v>
      </c>
      <c r="B2208">
        <v>7.1</v>
      </c>
      <c r="C2208">
        <v>1.7</v>
      </c>
      <c r="D2208">
        <v>-10260951</v>
      </c>
      <c r="E2208" t="s">
        <v>38</v>
      </c>
    </row>
    <row r="2209" spans="1:5" x14ac:dyDescent="0.3">
      <c r="A2209">
        <v>112</v>
      </c>
      <c r="B2209">
        <v>5.9</v>
      </c>
      <c r="C2209">
        <v>1.9</v>
      </c>
      <c r="D2209">
        <v>-10265156</v>
      </c>
      <c r="E2209" t="s">
        <v>38</v>
      </c>
    </row>
    <row r="2210" spans="1:5" x14ac:dyDescent="0.3">
      <c r="A2210">
        <v>108</v>
      </c>
      <c r="B2210">
        <v>6.7</v>
      </c>
      <c r="C2210">
        <v>1.8</v>
      </c>
      <c r="D2210">
        <v>-12000000</v>
      </c>
      <c r="E2210" t="s">
        <v>38</v>
      </c>
    </row>
    <row r="2211" spans="1:5" x14ac:dyDescent="0.3">
      <c r="A2211">
        <v>112</v>
      </c>
      <c r="B2211">
        <v>7</v>
      </c>
      <c r="C2211">
        <v>1.9</v>
      </c>
      <c r="D2211">
        <v>-6384422</v>
      </c>
      <c r="E2211" t="s">
        <v>38</v>
      </c>
    </row>
    <row r="2212" spans="1:5" x14ac:dyDescent="0.3">
      <c r="A2212">
        <v>127</v>
      </c>
      <c r="B2212">
        <v>7.9</v>
      </c>
      <c r="C2212">
        <v>2.1</v>
      </c>
      <c r="D2212">
        <v>-12112543</v>
      </c>
      <c r="E2212" t="s">
        <v>38</v>
      </c>
    </row>
    <row r="2213" spans="1:5" x14ac:dyDescent="0.3">
      <c r="A2213">
        <v>111</v>
      </c>
      <c r="B2213">
        <v>6.9</v>
      </c>
      <c r="C2213">
        <v>1.8</v>
      </c>
      <c r="D2213">
        <v>-4637692</v>
      </c>
      <c r="E2213" t="s">
        <v>38</v>
      </c>
    </row>
    <row r="2214" spans="1:5" x14ac:dyDescent="0.3">
      <c r="A2214">
        <v>126</v>
      </c>
      <c r="B2214">
        <v>7.3</v>
      </c>
      <c r="C2214">
        <v>2.1</v>
      </c>
      <c r="D2214">
        <v>-14298357</v>
      </c>
      <c r="E2214" t="s">
        <v>38</v>
      </c>
    </row>
    <row r="2215" spans="1:5" x14ac:dyDescent="0.3">
      <c r="A2215">
        <v>114</v>
      </c>
      <c r="B2215">
        <v>7.3</v>
      </c>
      <c r="C2215">
        <v>1.9</v>
      </c>
      <c r="D2215">
        <v>-12305599</v>
      </c>
      <c r="E2215" t="s">
        <v>38</v>
      </c>
    </row>
    <row r="2216" spans="1:5" x14ac:dyDescent="0.3">
      <c r="A2216">
        <v>99</v>
      </c>
      <c r="B2216">
        <v>3.5</v>
      </c>
      <c r="C2216">
        <v>1.6</v>
      </c>
      <c r="D2216">
        <v>-14666342</v>
      </c>
      <c r="E2216" t="s">
        <v>38</v>
      </c>
    </row>
    <row r="2217" spans="1:5" x14ac:dyDescent="0.3">
      <c r="A2217">
        <v>150</v>
      </c>
      <c r="B2217">
        <v>7.8</v>
      </c>
      <c r="C2217">
        <v>2.5</v>
      </c>
      <c r="D2217">
        <v>-13585465</v>
      </c>
      <c r="E2217" t="s">
        <v>38</v>
      </c>
    </row>
    <row r="2218" spans="1:5" x14ac:dyDescent="0.3">
      <c r="A2218">
        <v>112</v>
      </c>
      <c r="B2218">
        <v>6.7</v>
      </c>
      <c r="C2218">
        <v>1.9</v>
      </c>
      <c r="D2218">
        <v>-14292206</v>
      </c>
      <c r="E2218" t="s">
        <v>38</v>
      </c>
    </row>
    <row r="2219" spans="1:5" x14ac:dyDescent="0.3">
      <c r="A2219">
        <v>108</v>
      </c>
      <c r="B2219">
        <v>6.4</v>
      </c>
      <c r="C2219">
        <v>1.8</v>
      </c>
      <c r="D2219">
        <v>-14796956</v>
      </c>
      <c r="E2219" t="s">
        <v>38</v>
      </c>
    </row>
    <row r="2220" spans="1:5" x14ac:dyDescent="0.3">
      <c r="A2220">
        <v>116</v>
      </c>
      <c r="B2220">
        <v>7.1</v>
      </c>
      <c r="C2220">
        <v>1.9</v>
      </c>
      <c r="D2220">
        <v>-13564917</v>
      </c>
      <c r="E2220" t="s">
        <v>38</v>
      </c>
    </row>
    <row r="2221" spans="1:5" x14ac:dyDescent="0.3">
      <c r="A2221">
        <v>144</v>
      </c>
      <c r="B2221">
        <v>7.8</v>
      </c>
      <c r="C2221">
        <v>2.4</v>
      </c>
      <c r="D2221">
        <v>-9777353</v>
      </c>
      <c r="E2221" t="s">
        <v>38</v>
      </c>
    </row>
    <row r="2222" spans="1:5" x14ac:dyDescent="0.3">
      <c r="A2222">
        <v>93</v>
      </c>
      <c r="B2222">
        <v>5.9</v>
      </c>
      <c r="C2222">
        <v>1.6</v>
      </c>
      <c r="D2222">
        <v>800000</v>
      </c>
      <c r="E2222" t="s">
        <v>21</v>
      </c>
    </row>
    <row r="2223" spans="1:5" x14ac:dyDescent="0.3">
      <c r="A2223">
        <v>103</v>
      </c>
      <c r="B2223">
        <v>7.2</v>
      </c>
      <c r="C2223">
        <v>1.7</v>
      </c>
      <c r="D2223">
        <v>-17323302</v>
      </c>
      <c r="E2223" t="s">
        <v>38</v>
      </c>
    </row>
    <row r="2224" spans="1:5" x14ac:dyDescent="0.3">
      <c r="A2224">
        <v>121</v>
      </c>
      <c r="B2224">
        <v>6.2</v>
      </c>
      <c r="C2224">
        <v>2</v>
      </c>
      <c r="D2224">
        <v>-11120689</v>
      </c>
      <c r="E2224" t="s">
        <v>38</v>
      </c>
    </row>
    <row r="2225" spans="1:5" x14ac:dyDescent="0.3">
      <c r="A2225">
        <v>105</v>
      </c>
      <c r="B2225">
        <v>6.7</v>
      </c>
      <c r="C2225">
        <v>1.8</v>
      </c>
      <c r="D2225">
        <v>-13936740</v>
      </c>
      <c r="E2225" t="s">
        <v>38</v>
      </c>
    </row>
    <row r="2226" spans="1:5" x14ac:dyDescent="0.3">
      <c r="A2226">
        <v>119</v>
      </c>
      <c r="B2226">
        <v>7.6</v>
      </c>
      <c r="C2226">
        <v>2</v>
      </c>
      <c r="D2226">
        <v>101463226</v>
      </c>
      <c r="E2226" t="s">
        <v>21</v>
      </c>
    </row>
    <row r="2227" spans="1:5" x14ac:dyDescent="0.3">
      <c r="A2227">
        <v>98</v>
      </c>
      <c r="B2227">
        <v>6.2</v>
      </c>
      <c r="C2227">
        <v>1.6</v>
      </c>
      <c r="D2227">
        <v>35006147</v>
      </c>
      <c r="E2227" t="s">
        <v>21</v>
      </c>
    </row>
    <row r="2228" spans="1:5" x14ac:dyDescent="0.3">
      <c r="A2228">
        <v>80</v>
      </c>
      <c r="B2228">
        <v>6.5</v>
      </c>
      <c r="C2228">
        <v>1.3</v>
      </c>
      <c r="D2228">
        <v>33553787</v>
      </c>
      <c r="E2228" t="s">
        <v>21</v>
      </c>
    </row>
    <row r="2229" spans="1:5" x14ac:dyDescent="0.3">
      <c r="A2229">
        <v>121</v>
      </c>
      <c r="B2229">
        <v>8.1</v>
      </c>
      <c r="C2229">
        <v>2</v>
      </c>
      <c r="D2229">
        <v>5972900</v>
      </c>
      <c r="E2229" t="s">
        <v>21</v>
      </c>
    </row>
    <row r="2230" spans="1:5" x14ac:dyDescent="0.3">
      <c r="A2230">
        <v>94</v>
      </c>
      <c r="B2230">
        <v>6.3</v>
      </c>
      <c r="C2230">
        <v>1.6</v>
      </c>
      <c r="D2230">
        <v>15687528</v>
      </c>
      <c r="E2230" t="s">
        <v>21</v>
      </c>
    </row>
    <row r="2231" spans="1:5" x14ac:dyDescent="0.3">
      <c r="A2231">
        <v>93</v>
      </c>
      <c r="B2231">
        <v>4.4000000000000004</v>
      </c>
      <c r="C2231">
        <v>1.6</v>
      </c>
      <c r="D2231">
        <v>-10482822</v>
      </c>
      <c r="E2231" t="s">
        <v>38</v>
      </c>
    </row>
    <row r="2232" spans="1:5" x14ac:dyDescent="0.3">
      <c r="A2232">
        <v>116</v>
      </c>
      <c r="B2232">
        <v>6</v>
      </c>
      <c r="C2232">
        <v>1.9</v>
      </c>
      <c r="D2232">
        <v>-17174509</v>
      </c>
      <c r="E2232" t="s">
        <v>38</v>
      </c>
    </row>
    <row r="2233" spans="1:5" x14ac:dyDescent="0.3">
      <c r="A2233">
        <v>101</v>
      </c>
      <c r="B2233">
        <v>7.6</v>
      </c>
      <c r="C2233">
        <v>1.7</v>
      </c>
      <c r="D2233">
        <v>79471845</v>
      </c>
      <c r="E2233" t="s">
        <v>21</v>
      </c>
    </row>
    <row r="2234" spans="1:5" x14ac:dyDescent="0.3">
      <c r="A2234">
        <v>154</v>
      </c>
      <c r="B2234">
        <v>8.4</v>
      </c>
      <c r="C2234">
        <v>2.6</v>
      </c>
      <c r="D2234">
        <v>66700000</v>
      </c>
      <c r="E2234" t="s">
        <v>21</v>
      </c>
    </row>
    <row r="2235" spans="1:5" x14ac:dyDescent="0.3">
      <c r="A2235">
        <v>170</v>
      </c>
      <c r="B2235">
        <v>7.9</v>
      </c>
      <c r="C2235">
        <v>2.8</v>
      </c>
      <c r="D2235">
        <v>55000000</v>
      </c>
      <c r="E2235" t="s">
        <v>21</v>
      </c>
    </row>
    <row r="2236" spans="1:5" x14ac:dyDescent="0.3">
      <c r="A2236">
        <v>99</v>
      </c>
      <c r="B2236">
        <v>5.6</v>
      </c>
      <c r="C2236">
        <v>1.6</v>
      </c>
      <c r="D2236">
        <v>55219395</v>
      </c>
      <c r="E2236" t="s">
        <v>21</v>
      </c>
    </row>
    <row r="2237" spans="1:5" x14ac:dyDescent="0.3">
      <c r="A2237">
        <v>104</v>
      </c>
      <c r="B2237">
        <v>6.5</v>
      </c>
      <c r="C2237">
        <v>1.7</v>
      </c>
      <c r="D2237">
        <v>65389560</v>
      </c>
      <c r="E2237" t="s">
        <v>21</v>
      </c>
    </row>
    <row r="2238" spans="1:5" x14ac:dyDescent="0.3">
      <c r="A2238">
        <v>126</v>
      </c>
      <c r="B2238">
        <v>7.5</v>
      </c>
      <c r="C2238">
        <v>2.1</v>
      </c>
      <c r="D2238">
        <v>59502303</v>
      </c>
      <c r="E2238" t="s">
        <v>21</v>
      </c>
    </row>
    <row r="2239" spans="1:5" x14ac:dyDescent="0.3">
      <c r="A2239">
        <v>110</v>
      </c>
      <c r="B2239">
        <v>6.3</v>
      </c>
      <c r="C2239">
        <v>1.8</v>
      </c>
      <c r="D2239">
        <v>1679969</v>
      </c>
      <c r="E2239" t="s">
        <v>21</v>
      </c>
    </row>
    <row r="2240" spans="1:5" x14ac:dyDescent="0.3">
      <c r="A2240">
        <v>101</v>
      </c>
      <c r="B2240">
        <v>7.9</v>
      </c>
      <c r="C2240">
        <v>1.7</v>
      </c>
      <c r="D2240">
        <v>46700000</v>
      </c>
      <c r="E2240" t="s">
        <v>21</v>
      </c>
    </row>
    <row r="2241" spans="1:5" x14ac:dyDescent="0.3">
      <c r="A2241">
        <v>87</v>
      </c>
      <c r="B2241">
        <v>5.0999999999999996</v>
      </c>
      <c r="C2241">
        <v>1.4</v>
      </c>
      <c r="D2241">
        <v>20566230</v>
      </c>
      <c r="E2241" t="s">
        <v>21</v>
      </c>
    </row>
    <row r="2242" spans="1:5" x14ac:dyDescent="0.3">
      <c r="A2242">
        <v>123</v>
      </c>
      <c r="B2242">
        <v>6.7</v>
      </c>
      <c r="C2242">
        <v>2</v>
      </c>
      <c r="D2242">
        <v>53492685</v>
      </c>
      <c r="E2242" t="s">
        <v>21</v>
      </c>
    </row>
    <row r="2243" spans="1:5" x14ac:dyDescent="0.3">
      <c r="A2243">
        <v>109</v>
      </c>
      <c r="B2243">
        <v>6.7</v>
      </c>
      <c r="C2243">
        <v>1.8</v>
      </c>
      <c r="D2243">
        <v>18635046</v>
      </c>
      <c r="E2243" t="s">
        <v>21</v>
      </c>
    </row>
    <row r="2244" spans="1:5" x14ac:dyDescent="0.3">
      <c r="A2244">
        <v>90</v>
      </c>
      <c r="B2244">
        <v>5.6</v>
      </c>
      <c r="C2244">
        <v>1.5</v>
      </c>
      <c r="D2244">
        <v>25670855</v>
      </c>
      <c r="E2244" t="s">
        <v>21</v>
      </c>
    </row>
    <row r="2245" spans="1:5" x14ac:dyDescent="0.3">
      <c r="A2245">
        <v>96</v>
      </c>
      <c r="B2245">
        <v>5.6</v>
      </c>
      <c r="C2245">
        <v>1.6</v>
      </c>
      <c r="D2245">
        <v>20939782</v>
      </c>
      <c r="E2245" t="s">
        <v>21</v>
      </c>
    </row>
    <row r="2246" spans="1:5" x14ac:dyDescent="0.3">
      <c r="A2246">
        <v>82</v>
      </c>
      <c r="B2246">
        <v>6.2</v>
      </c>
      <c r="C2246">
        <v>1.4</v>
      </c>
      <c r="D2246">
        <v>13324946</v>
      </c>
      <c r="E2246" t="s">
        <v>21</v>
      </c>
    </row>
    <row r="2247" spans="1:5" x14ac:dyDescent="0.3">
      <c r="A2247">
        <v>86</v>
      </c>
      <c r="B2247">
        <v>5.6</v>
      </c>
      <c r="C2247">
        <v>1.4</v>
      </c>
      <c r="D2247">
        <v>10854896</v>
      </c>
      <c r="E2247" t="s">
        <v>21</v>
      </c>
    </row>
    <row r="2248" spans="1:5" x14ac:dyDescent="0.3">
      <c r="A2248">
        <v>108</v>
      </c>
      <c r="B2248">
        <v>6.4</v>
      </c>
      <c r="C2248">
        <v>1.8</v>
      </c>
      <c r="D2248">
        <v>26777564</v>
      </c>
      <c r="E2248" t="s">
        <v>21</v>
      </c>
    </row>
    <row r="2249" spans="1:5" x14ac:dyDescent="0.3">
      <c r="A2249">
        <v>98</v>
      </c>
      <c r="B2249">
        <v>5.6</v>
      </c>
      <c r="C2249">
        <v>1.6</v>
      </c>
      <c r="D2249">
        <v>5734486</v>
      </c>
      <c r="E2249" t="s">
        <v>21</v>
      </c>
    </row>
    <row r="2250" spans="1:5" x14ac:dyDescent="0.3">
      <c r="A2250">
        <v>129</v>
      </c>
      <c r="B2250">
        <v>7.4</v>
      </c>
      <c r="C2250">
        <v>2.2000000000000002</v>
      </c>
      <c r="D2250">
        <v>27469602</v>
      </c>
      <c r="E2250" t="s">
        <v>21</v>
      </c>
    </row>
    <row r="2251" spans="1:5" x14ac:dyDescent="0.3">
      <c r="A2251">
        <v>112</v>
      </c>
      <c r="B2251">
        <v>7.2</v>
      </c>
      <c r="C2251">
        <v>1.9</v>
      </c>
      <c r="D2251">
        <v>47998368</v>
      </c>
      <c r="E2251" t="s">
        <v>21</v>
      </c>
    </row>
    <row r="2252" spans="1:5" x14ac:dyDescent="0.3">
      <c r="A2252">
        <v>108</v>
      </c>
      <c r="B2252">
        <v>4.9000000000000004</v>
      </c>
      <c r="C2252">
        <v>1.8</v>
      </c>
      <c r="D2252">
        <v>-14306109</v>
      </c>
      <c r="E2252" t="s">
        <v>38</v>
      </c>
    </row>
    <row r="2253" spans="1:5" x14ac:dyDescent="0.3">
      <c r="A2253">
        <v>121</v>
      </c>
      <c r="B2253">
        <v>7.5</v>
      </c>
      <c r="C2253">
        <v>2</v>
      </c>
      <c r="D2253">
        <v>-688237</v>
      </c>
      <c r="E2253" t="s">
        <v>38</v>
      </c>
    </row>
    <row r="2254" spans="1:5" x14ac:dyDescent="0.3">
      <c r="A2254">
        <v>89</v>
      </c>
      <c r="B2254">
        <v>4.8</v>
      </c>
      <c r="C2254">
        <v>1.5</v>
      </c>
      <c r="D2254">
        <v>-4306379</v>
      </c>
      <c r="E2254" t="s">
        <v>38</v>
      </c>
    </row>
    <row r="2255" spans="1:5" x14ac:dyDescent="0.3">
      <c r="A2255">
        <v>89</v>
      </c>
      <c r="B2255">
        <v>3.1</v>
      </c>
      <c r="C2255">
        <v>1.5</v>
      </c>
      <c r="D2255">
        <v>11655665</v>
      </c>
      <c r="E2255" t="s">
        <v>21</v>
      </c>
    </row>
    <row r="2256" spans="1:5" x14ac:dyDescent="0.3">
      <c r="A2256">
        <v>73</v>
      </c>
      <c r="B2256">
        <v>5.8</v>
      </c>
      <c r="C2256">
        <v>1.2</v>
      </c>
      <c r="D2256">
        <v>-5365542</v>
      </c>
      <c r="E2256" t="s">
        <v>38</v>
      </c>
    </row>
    <row r="2257" spans="1:5" x14ac:dyDescent="0.3">
      <c r="A2257">
        <v>132</v>
      </c>
      <c r="B2257">
        <v>6.7</v>
      </c>
      <c r="C2257">
        <v>2.2000000000000002</v>
      </c>
      <c r="D2257">
        <v>10154426</v>
      </c>
      <c r="E2257" t="s">
        <v>21</v>
      </c>
    </row>
    <row r="2258" spans="1:5" x14ac:dyDescent="0.3">
      <c r="A2258">
        <v>96</v>
      </c>
      <c r="B2258">
        <v>6.5</v>
      </c>
      <c r="C2258">
        <v>1.6</v>
      </c>
      <c r="D2258">
        <v>37239856</v>
      </c>
      <c r="E2258" t="s">
        <v>21</v>
      </c>
    </row>
    <row r="2259" spans="1:5" x14ac:dyDescent="0.3">
      <c r="A2259">
        <v>98</v>
      </c>
      <c r="B2259">
        <v>5.9</v>
      </c>
      <c r="C2259">
        <v>1.6</v>
      </c>
      <c r="D2259">
        <v>-8337682</v>
      </c>
      <c r="E2259" t="s">
        <v>38</v>
      </c>
    </row>
    <row r="2260" spans="1:5" x14ac:dyDescent="0.3">
      <c r="A2260">
        <v>107</v>
      </c>
      <c r="B2260">
        <v>5.5</v>
      </c>
      <c r="C2260">
        <v>1.8</v>
      </c>
      <c r="D2260">
        <v>-11843275</v>
      </c>
      <c r="E2260" t="s">
        <v>38</v>
      </c>
    </row>
    <row r="2261" spans="1:5" x14ac:dyDescent="0.3">
      <c r="A2261">
        <v>134</v>
      </c>
      <c r="B2261">
        <v>3.6</v>
      </c>
      <c r="C2261">
        <v>2.2000000000000002</v>
      </c>
      <c r="D2261">
        <v>-1318980</v>
      </c>
      <c r="E2261" t="s">
        <v>38</v>
      </c>
    </row>
    <row r="2262" spans="1:5" x14ac:dyDescent="0.3">
      <c r="A2262">
        <v>122</v>
      </c>
      <c r="B2262">
        <v>7.4</v>
      </c>
      <c r="C2262">
        <v>2</v>
      </c>
      <c r="D2262">
        <v>-10144863</v>
      </c>
      <c r="E2262" t="s">
        <v>38</v>
      </c>
    </row>
    <row r="2263" spans="1:5" x14ac:dyDescent="0.3">
      <c r="A2263">
        <v>97</v>
      </c>
      <c r="B2263">
        <v>3</v>
      </c>
      <c r="C2263">
        <v>1.6</v>
      </c>
      <c r="D2263">
        <v>-14684317</v>
      </c>
      <c r="E2263" t="s">
        <v>38</v>
      </c>
    </row>
    <row r="2264" spans="1:5" x14ac:dyDescent="0.3">
      <c r="A2264">
        <v>110</v>
      </c>
      <c r="B2264">
        <v>7.6</v>
      </c>
      <c r="C2264">
        <v>1.8</v>
      </c>
      <c r="D2264">
        <v>23825798</v>
      </c>
      <c r="E2264" t="s">
        <v>21</v>
      </c>
    </row>
    <row r="2265" spans="1:5" x14ac:dyDescent="0.3">
      <c r="A2265">
        <v>102</v>
      </c>
      <c r="B2265">
        <v>6.4</v>
      </c>
      <c r="C2265">
        <v>1.7</v>
      </c>
      <c r="D2265">
        <v>-15000000</v>
      </c>
      <c r="E2265" t="s">
        <v>38</v>
      </c>
    </row>
    <row r="2266" spans="1:5" x14ac:dyDescent="0.3">
      <c r="A2266">
        <v>98</v>
      </c>
      <c r="B2266">
        <v>6.9</v>
      </c>
      <c r="C2266">
        <v>1.6</v>
      </c>
      <c r="D2266">
        <v>-15430082</v>
      </c>
      <c r="E2266" t="s">
        <v>38</v>
      </c>
    </row>
    <row r="2267" spans="1:5" x14ac:dyDescent="0.3">
      <c r="A2267">
        <v>160</v>
      </c>
      <c r="B2267">
        <v>5.5</v>
      </c>
      <c r="C2267">
        <v>2.7</v>
      </c>
      <c r="D2267">
        <v>-16726580</v>
      </c>
      <c r="E2267" t="s">
        <v>38</v>
      </c>
    </row>
    <row r="2268" spans="1:5" x14ac:dyDescent="0.3">
      <c r="A2268">
        <v>83</v>
      </c>
      <c r="B2268">
        <v>4.0999999999999996</v>
      </c>
      <c r="C2268">
        <v>1.4</v>
      </c>
      <c r="D2268">
        <v>-12069202</v>
      </c>
      <c r="E2268" t="s">
        <v>38</v>
      </c>
    </row>
    <row r="2269" spans="1:5" x14ac:dyDescent="0.3">
      <c r="A2269">
        <v>102</v>
      </c>
      <c r="B2269">
        <v>6.8</v>
      </c>
      <c r="C2269">
        <v>1.7</v>
      </c>
      <c r="D2269">
        <v>43347242</v>
      </c>
      <c r="E2269" t="s">
        <v>21</v>
      </c>
    </row>
    <row r="2270" spans="1:5" x14ac:dyDescent="0.3">
      <c r="A2270">
        <v>122</v>
      </c>
      <c r="B2270">
        <v>6.5</v>
      </c>
      <c r="C2270">
        <v>2</v>
      </c>
      <c r="D2270">
        <v>-16579086</v>
      </c>
      <c r="E2270" t="s">
        <v>38</v>
      </c>
    </row>
    <row r="2271" spans="1:5" x14ac:dyDescent="0.3">
      <c r="A2271">
        <v>126</v>
      </c>
      <c r="B2271">
        <v>7.4</v>
      </c>
      <c r="C2271">
        <v>2.1</v>
      </c>
      <c r="D2271">
        <v>28848100</v>
      </c>
      <c r="E2271" t="s">
        <v>21</v>
      </c>
    </row>
    <row r="2272" spans="1:5" x14ac:dyDescent="0.3">
      <c r="A2272">
        <v>136</v>
      </c>
      <c r="B2272">
        <v>7.7</v>
      </c>
      <c r="C2272">
        <v>2.2999999999999998</v>
      </c>
      <c r="D2272">
        <v>26200000</v>
      </c>
      <c r="E2272" t="s">
        <v>21</v>
      </c>
    </row>
    <row r="2273" spans="1:5" x14ac:dyDescent="0.3">
      <c r="A2273">
        <v>120</v>
      </c>
      <c r="B2273">
        <v>7.1</v>
      </c>
      <c r="C2273">
        <v>2</v>
      </c>
      <c r="D2273">
        <v>2163911</v>
      </c>
      <c r="E2273" t="s">
        <v>21</v>
      </c>
    </row>
    <row r="2274" spans="1:5" x14ac:dyDescent="0.3">
      <c r="A2274">
        <v>108</v>
      </c>
      <c r="B2274">
        <v>6.3</v>
      </c>
      <c r="C2274">
        <v>1.8</v>
      </c>
      <c r="D2274">
        <v>-4797910</v>
      </c>
      <c r="E2274" t="s">
        <v>38</v>
      </c>
    </row>
    <row r="2275" spans="1:5" x14ac:dyDescent="0.3">
      <c r="A2275">
        <v>126</v>
      </c>
      <c r="B2275">
        <v>7.6</v>
      </c>
      <c r="C2275">
        <v>2.1</v>
      </c>
      <c r="D2275">
        <v>-1994515</v>
      </c>
      <c r="E2275" t="s">
        <v>38</v>
      </c>
    </row>
    <row r="2276" spans="1:5" x14ac:dyDescent="0.3">
      <c r="A2276">
        <v>128</v>
      </c>
      <c r="B2276">
        <v>8</v>
      </c>
      <c r="C2276">
        <v>2.1</v>
      </c>
      <c r="D2276">
        <v>79460116</v>
      </c>
      <c r="E2276" t="s">
        <v>21</v>
      </c>
    </row>
    <row r="2277" spans="1:5" x14ac:dyDescent="0.3">
      <c r="A2277">
        <v>113</v>
      </c>
      <c r="B2277">
        <v>7.3</v>
      </c>
      <c r="C2277">
        <v>1.9</v>
      </c>
      <c r="D2277">
        <v>111175354</v>
      </c>
      <c r="E2277" t="s">
        <v>21</v>
      </c>
    </row>
    <row r="2278" spans="1:5" x14ac:dyDescent="0.3">
      <c r="A2278">
        <v>89</v>
      </c>
      <c r="B2278">
        <v>7.6</v>
      </c>
      <c r="C2278">
        <v>1.5</v>
      </c>
      <c r="D2278">
        <v>76823600</v>
      </c>
      <c r="E2278" t="s">
        <v>21</v>
      </c>
    </row>
    <row r="2279" spans="1:5" x14ac:dyDescent="0.3">
      <c r="A2279">
        <v>129</v>
      </c>
      <c r="B2279">
        <v>7.8</v>
      </c>
      <c r="C2279">
        <v>2.2000000000000002</v>
      </c>
      <c r="D2279">
        <v>38000000</v>
      </c>
      <c r="E2279" t="s">
        <v>21</v>
      </c>
    </row>
    <row r="2280" spans="1:5" x14ac:dyDescent="0.3">
      <c r="A2280">
        <v>94</v>
      </c>
      <c r="B2280">
        <v>6.5</v>
      </c>
      <c r="C2280">
        <v>1.6</v>
      </c>
      <c r="D2280">
        <v>52925609</v>
      </c>
      <c r="E2280" t="s">
        <v>21</v>
      </c>
    </row>
    <row r="2281" spans="1:5" x14ac:dyDescent="0.3">
      <c r="A2281">
        <v>106</v>
      </c>
      <c r="B2281">
        <v>6.4</v>
      </c>
      <c r="C2281">
        <v>1.8</v>
      </c>
      <c r="D2281">
        <v>36885587</v>
      </c>
      <c r="E2281" t="s">
        <v>21</v>
      </c>
    </row>
    <row r="2282" spans="1:5" x14ac:dyDescent="0.3">
      <c r="A2282">
        <v>100</v>
      </c>
      <c r="B2282">
        <v>8</v>
      </c>
      <c r="C2282">
        <v>1.7</v>
      </c>
      <c r="D2282">
        <v>29667095</v>
      </c>
      <c r="E2282" t="s">
        <v>21</v>
      </c>
    </row>
    <row r="2283" spans="1:5" x14ac:dyDescent="0.3">
      <c r="A2283">
        <v>89</v>
      </c>
      <c r="B2283">
        <v>4.8</v>
      </c>
      <c r="C2283">
        <v>1.5</v>
      </c>
      <c r="D2283">
        <v>26638165</v>
      </c>
      <c r="E2283" t="s">
        <v>21</v>
      </c>
    </row>
    <row r="2284" spans="1:5" x14ac:dyDescent="0.3">
      <c r="A2284">
        <v>94</v>
      </c>
      <c r="B2284">
        <v>7.8</v>
      </c>
      <c r="C2284">
        <v>1.6</v>
      </c>
      <c r="D2284">
        <v>29507053</v>
      </c>
      <c r="E2284" t="s">
        <v>21</v>
      </c>
    </row>
    <row r="2285" spans="1:5" x14ac:dyDescent="0.3">
      <c r="A2285">
        <v>83</v>
      </c>
      <c r="B2285">
        <v>5.9</v>
      </c>
      <c r="C2285">
        <v>1.4</v>
      </c>
      <c r="D2285">
        <v>23511038</v>
      </c>
      <c r="E2285" t="s">
        <v>21</v>
      </c>
    </row>
    <row r="2286" spans="1:5" x14ac:dyDescent="0.3">
      <c r="A2286">
        <v>111</v>
      </c>
      <c r="B2286">
        <v>5.4</v>
      </c>
      <c r="C2286">
        <v>1.8</v>
      </c>
      <c r="D2286">
        <v>-12037424</v>
      </c>
      <c r="E2286" t="s">
        <v>38</v>
      </c>
    </row>
    <row r="2287" spans="1:5" x14ac:dyDescent="0.3">
      <c r="A2287">
        <v>80</v>
      </c>
      <c r="B2287">
        <v>3.3</v>
      </c>
      <c r="C2287">
        <v>1.3</v>
      </c>
      <c r="D2287">
        <v>24363530</v>
      </c>
      <c r="E2287" t="s">
        <v>21</v>
      </c>
    </row>
    <row r="2288" spans="1:5" x14ac:dyDescent="0.3">
      <c r="A2288">
        <v>112</v>
      </c>
      <c r="B2288">
        <v>8.1999999999999993</v>
      </c>
      <c r="C2288">
        <v>1.9</v>
      </c>
      <c r="D2288">
        <v>24123143</v>
      </c>
      <c r="E2288" t="s">
        <v>21</v>
      </c>
    </row>
    <row r="2289" spans="1:5" x14ac:dyDescent="0.3">
      <c r="A2289">
        <v>94</v>
      </c>
      <c r="B2289">
        <v>5.4</v>
      </c>
      <c r="C2289">
        <v>1.6</v>
      </c>
      <c r="D2289">
        <v>-1642524</v>
      </c>
      <c r="E2289" t="s">
        <v>38</v>
      </c>
    </row>
    <row r="2290" spans="1:5" x14ac:dyDescent="0.3">
      <c r="A2290">
        <v>130</v>
      </c>
      <c r="B2290">
        <v>6.4</v>
      </c>
      <c r="C2290">
        <v>2.2000000000000002</v>
      </c>
      <c r="D2290">
        <v>12734552</v>
      </c>
      <c r="E2290" t="s">
        <v>21</v>
      </c>
    </row>
    <row r="2291" spans="1:5" x14ac:dyDescent="0.3">
      <c r="A2291">
        <v>91</v>
      </c>
      <c r="B2291">
        <v>4.8</v>
      </c>
      <c r="C2291">
        <v>1.5</v>
      </c>
      <c r="D2291">
        <v>21300107</v>
      </c>
      <c r="E2291" t="s">
        <v>21</v>
      </c>
    </row>
    <row r="2292" spans="1:5" x14ac:dyDescent="0.3">
      <c r="A2292">
        <v>91</v>
      </c>
      <c r="B2292">
        <v>5.9</v>
      </c>
      <c r="C2292">
        <v>1.5</v>
      </c>
      <c r="D2292">
        <v>9387695</v>
      </c>
      <c r="E2292" t="s">
        <v>21</v>
      </c>
    </row>
    <row r="2293" spans="1:5" x14ac:dyDescent="0.3">
      <c r="A2293">
        <v>110</v>
      </c>
      <c r="B2293">
        <v>5.5</v>
      </c>
      <c r="C2293">
        <v>1.8</v>
      </c>
      <c r="D2293">
        <v>15102717</v>
      </c>
      <c r="E2293" t="s">
        <v>21</v>
      </c>
    </row>
    <row r="2294" spans="1:5" x14ac:dyDescent="0.3">
      <c r="A2294">
        <v>121</v>
      </c>
      <c r="B2294">
        <v>7.9</v>
      </c>
      <c r="C2294">
        <v>2</v>
      </c>
      <c r="D2294">
        <v>15618786</v>
      </c>
      <c r="E2294" t="s">
        <v>21</v>
      </c>
    </row>
    <row r="2295" spans="1:5" x14ac:dyDescent="0.3">
      <c r="A2295">
        <v>114</v>
      </c>
      <c r="B2295">
        <v>4.9000000000000004</v>
      </c>
      <c r="C2295">
        <v>1.9</v>
      </c>
      <c r="D2295">
        <v>10396744</v>
      </c>
      <c r="E2295" t="s">
        <v>21</v>
      </c>
    </row>
    <row r="2296" spans="1:5" x14ac:dyDescent="0.3">
      <c r="A2296">
        <v>96</v>
      </c>
      <c r="B2296">
        <v>7.2</v>
      </c>
      <c r="C2296">
        <v>1.6</v>
      </c>
      <c r="D2296">
        <v>7713577</v>
      </c>
      <c r="E2296" t="s">
        <v>21</v>
      </c>
    </row>
    <row r="2297" spans="1:5" x14ac:dyDescent="0.3">
      <c r="A2297">
        <v>94</v>
      </c>
      <c r="B2297">
        <v>5.3</v>
      </c>
      <c r="C2297">
        <v>1.6</v>
      </c>
      <c r="D2297">
        <v>4627372</v>
      </c>
      <c r="E2297" t="s">
        <v>21</v>
      </c>
    </row>
    <row r="2298" spans="1:5" x14ac:dyDescent="0.3">
      <c r="A2298">
        <v>109</v>
      </c>
      <c r="B2298">
        <v>7.2</v>
      </c>
      <c r="C2298">
        <v>1.8</v>
      </c>
      <c r="D2298">
        <v>346122</v>
      </c>
      <c r="E2298" t="s">
        <v>21</v>
      </c>
    </row>
    <row r="2299" spans="1:5" x14ac:dyDescent="0.3">
      <c r="A2299">
        <v>107</v>
      </c>
      <c r="B2299">
        <v>5.0999999999999996</v>
      </c>
      <c r="C2299">
        <v>1.8</v>
      </c>
      <c r="D2299">
        <v>204793</v>
      </c>
      <c r="E2299" t="s">
        <v>21</v>
      </c>
    </row>
    <row r="2300" spans="1:5" x14ac:dyDescent="0.3">
      <c r="A2300">
        <v>96</v>
      </c>
      <c r="B2300">
        <v>5.6</v>
      </c>
      <c r="C2300">
        <v>1.6</v>
      </c>
      <c r="D2300">
        <v>-572808</v>
      </c>
      <c r="E2300" t="s">
        <v>38</v>
      </c>
    </row>
    <row r="2301" spans="1:5" x14ac:dyDescent="0.3">
      <c r="A2301">
        <v>88</v>
      </c>
      <c r="B2301">
        <v>7.6</v>
      </c>
      <c r="C2301">
        <v>1.5</v>
      </c>
      <c r="D2301">
        <v>-1207221</v>
      </c>
      <c r="E2301" t="s">
        <v>38</v>
      </c>
    </row>
    <row r="2302" spans="1:5" x14ac:dyDescent="0.3">
      <c r="A2302">
        <v>113</v>
      </c>
      <c r="B2302">
        <v>7.2</v>
      </c>
      <c r="C2302">
        <v>1.9</v>
      </c>
      <c r="D2302">
        <v>3057024</v>
      </c>
      <c r="E2302" t="s">
        <v>21</v>
      </c>
    </row>
    <row r="2303" spans="1:5" x14ac:dyDescent="0.3">
      <c r="A2303">
        <v>101</v>
      </c>
      <c r="B2303">
        <v>5.7</v>
      </c>
      <c r="C2303">
        <v>1.7</v>
      </c>
      <c r="D2303">
        <v>-1891482</v>
      </c>
      <c r="E2303" t="s">
        <v>38</v>
      </c>
    </row>
    <row r="2304" spans="1:5" x14ac:dyDescent="0.3">
      <c r="A2304">
        <v>105</v>
      </c>
      <c r="B2304">
        <v>5.2</v>
      </c>
      <c r="C2304">
        <v>1.8</v>
      </c>
      <c r="D2304">
        <v>-6146000</v>
      </c>
      <c r="E2304" t="s">
        <v>38</v>
      </c>
    </row>
    <row r="2305" spans="1:5" x14ac:dyDescent="0.3">
      <c r="A2305">
        <v>125</v>
      </c>
      <c r="B2305">
        <v>7.7</v>
      </c>
      <c r="C2305">
        <v>2.1</v>
      </c>
      <c r="D2305">
        <v>51324422</v>
      </c>
      <c r="E2305" t="s">
        <v>21</v>
      </c>
    </row>
    <row r="2306" spans="1:5" x14ac:dyDescent="0.3">
      <c r="A2306">
        <v>100</v>
      </c>
      <c r="B2306">
        <v>7</v>
      </c>
      <c r="C2306">
        <v>1.7</v>
      </c>
      <c r="D2306">
        <v>-500000</v>
      </c>
      <c r="E2306" t="s">
        <v>38</v>
      </c>
    </row>
    <row r="2307" spans="1:5" x14ac:dyDescent="0.3">
      <c r="A2307">
        <v>112</v>
      </c>
      <c r="B2307">
        <v>6</v>
      </c>
      <c r="C2307">
        <v>1.9</v>
      </c>
      <c r="D2307">
        <v>-10265765</v>
      </c>
      <c r="E2307" t="s">
        <v>38</v>
      </c>
    </row>
    <row r="2308" spans="1:5" x14ac:dyDescent="0.3">
      <c r="A2308">
        <v>112</v>
      </c>
      <c r="B2308">
        <v>6.6</v>
      </c>
      <c r="C2308">
        <v>1.9</v>
      </c>
      <c r="D2308">
        <v>-11160617</v>
      </c>
      <c r="E2308" t="s">
        <v>38</v>
      </c>
    </row>
    <row r="2309" spans="1:5" x14ac:dyDescent="0.3">
      <c r="A2309">
        <v>95</v>
      </c>
      <c r="B2309">
        <v>6.8</v>
      </c>
      <c r="C2309">
        <v>1.6</v>
      </c>
      <c r="D2309">
        <v>-10806975</v>
      </c>
      <c r="E2309" t="s">
        <v>38</v>
      </c>
    </row>
    <row r="2310" spans="1:5" x14ac:dyDescent="0.3">
      <c r="A2310">
        <v>110</v>
      </c>
      <c r="B2310">
        <v>7.2</v>
      </c>
      <c r="C2310">
        <v>1.8</v>
      </c>
      <c r="D2310">
        <v>-10100000</v>
      </c>
      <c r="E2310" t="s">
        <v>38</v>
      </c>
    </row>
    <row r="2311" spans="1:5" x14ac:dyDescent="0.3">
      <c r="A2311">
        <v>118</v>
      </c>
      <c r="B2311">
        <v>7.2</v>
      </c>
      <c r="C2311">
        <v>2</v>
      </c>
      <c r="D2311">
        <v>-13150858</v>
      </c>
      <c r="E2311" t="s">
        <v>38</v>
      </c>
    </row>
    <row r="2312" spans="1:5" x14ac:dyDescent="0.3">
      <c r="A2312">
        <v>97</v>
      </c>
      <c r="B2312">
        <v>2.8</v>
      </c>
      <c r="C2312">
        <v>1.6</v>
      </c>
      <c r="D2312">
        <v>-14313571</v>
      </c>
      <c r="E2312" t="s">
        <v>38</v>
      </c>
    </row>
    <row r="2313" spans="1:5" x14ac:dyDescent="0.3">
      <c r="A2313">
        <v>120</v>
      </c>
      <c r="B2313">
        <v>6.6</v>
      </c>
      <c r="C2313">
        <v>2</v>
      </c>
      <c r="D2313">
        <v>-14015257</v>
      </c>
      <c r="E2313" t="s">
        <v>38</v>
      </c>
    </row>
    <row r="2314" spans="1:5" x14ac:dyDescent="0.3">
      <c r="A2314">
        <v>135</v>
      </c>
      <c r="B2314">
        <v>6.7</v>
      </c>
      <c r="C2314">
        <v>2.2000000000000002</v>
      </c>
      <c r="D2314">
        <v>-14333738</v>
      </c>
      <c r="E2314" t="s">
        <v>38</v>
      </c>
    </row>
    <row r="2315" spans="1:5" x14ac:dyDescent="0.3">
      <c r="A2315">
        <v>101</v>
      </c>
      <c r="B2315">
        <v>7</v>
      </c>
      <c r="C2315">
        <v>1.7</v>
      </c>
      <c r="D2315">
        <v>-17680813</v>
      </c>
      <c r="E2315" t="s">
        <v>38</v>
      </c>
    </row>
    <row r="2316" spans="1:5" x14ac:dyDescent="0.3">
      <c r="A2316">
        <v>92</v>
      </c>
      <c r="B2316">
        <v>4.4000000000000004</v>
      </c>
      <c r="C2316">
        <v>1.5</v>
      </c>
      <c r="D2316">
        <v>-2077789</v>
      </c>
      <c r="E2316" t="s">
        <v>38</v>
      </c>
    </row>
    <row r="2317" spans="1:5" x14ac:dyDescent="0.3">
      <c r="A2317">
        <v>92</v>
      </c>
      <c r="B2317">
        <v>6.2</v>
      </c>
      <c r="C2317">
        <v>1.5</v>
      </c>
      <c r="D2317">
        <v>-14976909</v>
      </c>
      <c r="E2317" t="s">
        <v>38</v>
      </c>
    </row>
    <row r="2318" spans="1:5" x14ac:dyDescent="0.3">
      <c r="A2318">
        <v>161</v>
      </c>
      <c r="B2318">
        <v>7.3</v>
      </c>
      <c r="C2318">
        <v>2.7</v>
      </c>
      <c r="D2318">
        <v>-12663533</v>
      </c>
      <c r="E2318" t="s">
        <v>38</v>
      </c>
    </row>
    <row r="2319" spans="1:5" x14ac:dyDescent="0.3">
      <c r="A2319">
        <v>92</v>
      </c>
      <c r="B2319">
        <v>5.0999999999999996</v>
      </c>
      <c r="C2319">
        <v>1.5</v>
      </c>
      <c r="D2319">
        <v>-15997036</v>
      </c>
      <c r="E2319" t="s">
        <v>38</v>
      </c>
    </row>
    <row r="2320" spans="1:5" x14ac:dyDescent="0.3">
      <c r="A2320">
        <v>122</v>
      </c>
      <c r="B2320">
        <v>6.6</v>
      </c>
      <c r="C2320">
        <v>2</v>
      </c>
      <c r="D2320">
        <v>-13571117</v>
      </c>
      <c r="E2320" t="s">
        <v>38</v>
      </c>
    </row>
    <row r="2321" spans="1:5" x14ac:dyDescent="0.3">
      <c r="A2321">
        <v>91</v>
      </c>
      <c r="B2321">
        <v>4.5</v>
      </c>
      <c r="C2321">
        <v>1.5</v>
      </c>
      <c r="D2321">
        <v>-2028183</v>
      </c>
      <c r="E2321" t="s">
        <v>38</v>
      </c>
    </row>
    <row r="2322" spans="1:5" x14ac:dyDescent="0.3">
      <c r="A2322">
        <v>93</v>
      </c>
      <c r="B2322">
        <v>5.9</v>
      </c>
      <c r="C2322">
        <v>1.6</v>
      </c>
      <c r="D2322">
        <v>-14318803</v>
      </c>
      <c r="E2322" t="s">
        <v>38</v>
      </c>
    </row>
    <row r="2323" spans="1:5" x14ac:dyDescent="0.3">
      <c r="A2323">
        <v>94</v>
      </c>
      <c r="B2323">
        <v>6.6</v>
      </c>
      <c r="C2323">
        <v>1.6</v>
      </c>
      <c r="D2323">
        <v>-15218475</v>
      </c>
      <c r="E2323" t="s">
        <v>38</v>
      </c>
    </row>
    <row r="2324" spans="1:5" x14ac:dyDescent="0.3">
      <c r="A2324">
        <v>95</v>
      </c>
      <c r="B2324">
        <v>6.5</v>
      </c>
      <c r="C2324">
        <v>1.6</v>
      </c>
      <c r="D2324">
        <v>-7725270</v>
      </c>
      <c r="E2324" t="s">
        <v>38</v>
      </c>
    </row>
    <row r="2325" spans="1:5" x14ac:dyDescent="0.3">
      <c r="A2325">
        <v>105</v>
      </c>
      <c r="B2325">
        <v>7.3</v>
      </c>
      <c r="C2325">
        <v>1.8</v>
      </c>
      <c r="D2325">
        <v>220760500</v>
      </c>
      <c r="E2325" t="s">
        <v>21</v>
      </c>
    </row>
    <row r="2326" spans="1:5" x14ac:dyDescent="0.3">
      <c r="A2326">
        <v>103</v>
      </c>
      <c r="B2326">
        <v>7.5</v>
      </c>
      <c r="C2326">
        <v>1.7</v>
      </c>
      <c r="D2326">
        <v>267761243</v>
      </c>
      <c r="E2326" t="s">
        <v>21</v>
      </c>
    </row>
    <row r="2327" spans="1:5" x14ac:dyDescent="0.3">
      <c r="A2327">
        <v>102</v>
      </c>
      <c r="B2327">
        <v>5.9</v>
      </c>
      <c r="C2327">
        <v>1.7</v>
      </c>
      <c r="D2327">
        <v>156780960</v>
      </c>
      <c r="E2327" t="s">
        <v>21</v>
      </c>
    </row>
    <row r="2328" spans="1:5" x14ac:dyDescent="0.3">
      <c r="A2328">
        <v>116</v>
      </c>
      <c r="B2328">
        <v>7.4</v>
      </c>
      <c r="C2328">
        <v>1.9</v>
      </c>
      <c r="D2328">
        <v>155200000</v>
      </c>
      <c r="E2328" t="s">
        <v>21</v>
      </c>
    </row>
    <row r="2329" spans="1:5" x14ac:dyDescent="0.3">
      <c r="A2329">
        <v>110</v>
      </c>
      <c r="B2329">
        <v>6.9</v>
      </c>
      <c r="C2329">
        <v>1.8</v>
      </c>
      <c r="D2329">
        <v>161781728</v>
      </c>
      <c r="E2329" t="s">
        <v>21</v>
      </c>
    </row>
    <row r="2330" spans="1:5" x14ac:dyDescent="0.3">
      <c r="A2330">
        <v>120</v>
      </c>
      <c r="B2330">
        <v>7.9</v>
      </c>
      <c r="C2330">
        <v>2</v>
      </c>
      <c r="D2330">
        <v>113067808</v>
      </c>
      <c r="E2330" t="s">
        <v>21</v>
      </c>
    </row>
    <row r="2331" spans="1:5" x14ac:dyDescent="0.3">
      <c r="A2331">
        <v>122</v>
      </c>
      <c r="B2331">
        <v>8.4</v>
      </c>
      <c r="C2331">
        <v>2</v>
      </c>
      <c r="D2331">
        <v>115058047</v>
      </c>
      <c r="E2331" t="s">
        <v>21</v>
      </c>
    </row>
    <row r="2332" spans="1:5" x14ac:dyDescent="0.3">
      <c r="A2332">
        <v>118</v>
      </c>
      <c r="B2332">
        <v>8</v>
      </c>
      <c r="C2332">
        <v>2</v>
      </c>
      <c r="D2332">
        <v>123795342</v>
      </c>
      <c r="E2332" t="s">
        <v>21</v>
      </c>
    </row>
    <row r="2333" spans="1:5" x14ac:dyDescent="0.3">
      <c r="A2333">
        <v>107</v>
      </c>
      <c r="B2333">
        <v>6</v>
      </c>
      <c r="C2333">
        <v>1.8</v>
      </c>
      <c r="D2333">
        <v>96936400</v>
      </c>
      <c r="E2333" t="s">
        <v>21</v>
      </c>
    </row>
    <row r="2334" spans="1:5" x14ac:dyDescent="0.3">
      <c r="A2334">
        <v>102</v>
      </c>
      <c r="B2334">
        <v>6.8</v>
      </c>
      <c r="C2334">
        <v>1.7</v>
      </c>
      <c r="D2334">
        <v>-15182960</v>
      </c>
      <c r="E2334" t="s">
        <v>38</v>
      </c>
    </row>
    <row r="2335" spans="1:5" x14ac:dyDescent="0.3">
      <c r="A2335">
        <v>154</v>
      </c>
      <c r="B2335">
        <v>7.8</v>
      </c>
      <c r="C2335">
        <v>2.6</v>
      </c>
      <c r="D2335">
        <v>79175854</v>
      </c>
      <c r="E2335" t="s">
        <v>21</v>
      </c>
    </row>
    <row r="2336" spans="1:5" x14ac:dyDescent="0.3">
      <c r="A2336">
        <v>114</v>
      </c>
      <c r="B2336">
        <v>8.1</v>
      </c>
      <c r="C2336">
        <v>1.9</v>
      </c>
      <c r="D2336">
        <v>77121452</v>
      </c>
      <c r="E2336" t="s">
        <v>21</v>
      </c>
    </row>
    <row r="2337" spans="1:5" x14ac:dyDescent="0.3">
      <c r="A2337">
        <v>109</v>
      </c>
      <c r="B2337">
        <v>6.1</v>
      </c>
      <c r="C2337">
        <v>1.8</v>
      </c>
      <c r="D2337">
        <v>59800000</v>
      </c>
      <c r="E2337" t="s">
        <v>21</v>
      </c>
    </row>
    <row r="2338" spans="1:5" x14ac:dyDescent="0.3">
      <c r="A2338">
        <v>94</v>
      </c>
      <c r="B2338">
        <v>6.2</v>
      </c>
      <c r="C2338">
        <v>1.6</v>
      </c>
      <c r="D2338">
        <v>49001297</v>
      </c>
      <c r="E2338" t="s">
        <v>21</v>
      </c>
    </row>
    <row r="2339" spans="1:5" x14ac:dyDescent="0.3">
      <c r="A2339">
        <v>100</v>
      </c>
      <c r="B2339">
        <v>6.2</v>
      </c>
      <c r="C2339">
        <v>1.7</v>
      </c>
      <c r="D2339">
        <v>51588220</v>
      </c>
      <c r="E2339" t="s">
        <v>21</v>
      </c>
    </row>
    <row r="2340" spans="1:5" x14ac:dyDescent="0.3">
      <c r="A2340">
        <v>98</v>
      </c>
      <c r="B2340">
        <v>7.4</v>
      </c>
      <c r="C2340">
        <v>1.6</v>
      </c>
      <c r="D2340">
        <v>46400000</v>
      </c>
      <c r="E2340" t="s">
        <v>21</v>
      </c>
    </row>
    <row r="2341" spans="1:5" x14ac:dyDescent="0.3">
      <c r="A2341">
        <v>102</v>
      </c>
      <c r="B2341">
        <v>6.6</v>
      </c>
      <c r="C2341">
        <v>1.7</v>
      </c>
      <c r="D2341">
        <v>86978840</v>
      </c>
      <c r="E2341" t="s">
        <v>21</v>
      </c>
    </row>
    <row r="2342" spans="1:5" x14ac:dyDescent="0.3">
      <c r="A2342">
        <v>94</v>
      </c>
      <c r="B2342">
        <v>7.3</v>
      </c>
      <c r="C2342">
        <v>1.6</v>
      </c>
      <c r="D2342">
        <v>46637947</v>
      </c>
      <c r="E2342" t="s">
        <v>21</v>
      </c>
    </row>
    <row r="2343" spans="1:5" x14ac:dyDescent="0.3">
      <c r="A2343">
        <v>92</v>
      </c>
      <c r="B2343">
        <v>7.5</v>
      </c>
      <c r="C2343">
        <v>1.5</v>
      </c>
      <c r="D2343">
        <v>58326666</v>
      </c>
      <c r="E2343" t="s">
        <v>21</v>
      </c>
    </row>
    <row r="2344" spans="1:5" x14ac:dyDescent="0.3">
      <c r="A2344">
        <v>113</v>
      </c>
      <c r="B2344">
        <v>5.6</v>
      </c>
      <c r="C2344">
        <v>1.9</v>
      </c>
      <c r="D2344">
        <v>40184721</v>
      </c>
      <c r="E2344" t="s">
        <v>21</v>
      </c>
    </row>
    <row r="2345" spans="1:5" x14ac:dyDescent="0.3">
      <c r="A2345">
        <v>115</v>
      </c>
      <c r="B2345">
        <v>7.3</v>
      </c>
      <c r="C2345">
        <v>1.9</v>
      </c>
      <c r="D2345">
        <v>35003300</v>
      </c>
      <c r="E2345" t="s">
        <v>21</v>
      </c>
    </row>
    <row r="2346" spans="1:5" x14ac:dyDescent="0.3">
      <c r="A2346">
        <v>95</v>
      </c>
      <c r="B2346">
        <v>6.4</v>
      </c>
      <c r="C2346">
        <v>1.6</v>
      </c>
      <c r="D2346">
        <v>37322273</v>
      </c>
      <c r="E2346" t="s">
        <v>21</v>
      </c>
    </row>
    <row r="2347" spans="1:5" x14ac:dyDescent="0.3">
      <c r="A2347">
        <v>87</v>
      </c>
      <c r="B2347">
        <v>5</v>
      </c>
      <c r="C2347">
        <v>1.4</v>
      </c>
      <c r="D2347">
        <v>32860214</v>
      </c>
      <c r="E2347" t="s">
        <v>21</v>
      </c>
    </row>
    <row r="2348" spans="1:5" x14ac:dyDescent="0.3">
      <c r="A2348">
        <v>88</v>
      </c>
      <c r="B2348">
        <v>5.4</v>
      </c>
      <c r="C2348">
        <v>1.5</v>
      </c>
      <c r="D2348">
        <v>32811275</v>
      </c>
      <c r="E2348" t="s">
        <v>21</v>
      </c>
    </row>
    <row r="2349" spans="1:5" x14ac:dyDescent="0.3">
      <c r="A2349">
        <v>97</v>
      </c>
      <c r="B2349">
        <v>7.1</v>
      </c>
      <c r="C2349">
        <v>1.6</v>
      </c>
      <c r="D2349">
        <v>28022524</v>
      </c>
      <c r="E2349" t="s">
        <v>21</v>
      </c>
    </row>
    <row r="2350" spans="1:5" x14ac:dyDescent="0.3">
      <c r="A2350">
        <v>94</v>
      </c>
      <c r="B2350">
        <v>5.3</v>
      </c>
      <c r="C2350">
        <v>1.6</v>
      </c>
      <c r="D2350">
        <v>25672630</v>
      </c>
      <c r="E2350" t="s">
        <v>21</v>
      </c>
    </row>
    <row r="2351" spans="1:5" x14ac:dyDescent="0.3">
      <c r="A2351">
        <v>112</v>
      </c>
      <c r="B2351">
        <v>6.5</v>
      </c>
      <c r="C2351">
        <v>1.9</v>
      </c>
      <c r="D2351">
        <v>27919096</v>
      </c>
      <c r="E2351" t="s">
        <v>21</v>
      </c>
    </row>
    <row r="2352" spans="1:5" x14ac:dyDescent="0.3">
      <c r="A2352">
        <v>98</v>
      </c>
      <c r="B2352">
        <v>6.2</v>
      </c>
      <c r="C2352">
        <v>1.6</v>
      </c>
      <c r="D2352">
        <v>27592530</v>
      </c>
      <c r="E2352" t="s">
        <v>21</v>
      </c>
    </row>
    <row r="2353" spans="1:5" x14ac:dyDescent="0.3">
      <c r="A2353">
        <v>104</v>
      </c>
      <c r="B2353">
        <v>6.4</v>
      </c>
      <c r="C2353">
        <v>1.7</v>
      </c>
      <c r="D2353">
        <v>25064955</v>
      </c>
      <c r="E2353" t="s">
        <v>21</v>
      </c>
    </row>
    <row r="2354" spans="1:5" x14ac:dyDescent="0.3">
      <c r="A2354">
        <v>120</v>
      </c>
      <c r="B2354">
        <v>6.9</v>
      </c>
      <c r="C2354">
        <v>2</v>
      </c>
      <c r="D2354">
        <v>34886089</v>
      </c>
      <c r="E2354" t="s">
        <v>21</v>
      </c>
    </row>
    <row r="2355" spans="1:5" x14ac:dyDescent="0.3">
      <c r="A2355">
        <v>99</v>
      </c>
      <c r="B2355">
        <v>5.7</v>
      </c>
      <c r="C2355">
        <v>1.6</v>
      </c>
      <c r="D2355">
        <v>21882551</v>
      </c>
      <c r="E2355" t="s">
        <v>21</v>
      </c>
    </row>
    <row r="2356" spans="1:5" x14ac:dyDescent="0.3">
      <c r="A2356">
        <v>109</v>
      </c>
      <c r="B2356">
        <v>7.7</v>
      </c>
      <c r="C2356">
        <v>1.8</v>
      </c>
      <c r="D2356">
        <v>33983001</v>
      </c>
      <c r="E2356" t="s">
        <v>21</v>
      </c>
    </row>
    <row r="2357" spans="1:5" x14ac:dyDescent="0.3">
      <c r="A2357">
        <v>106</v>
      </c>
      <c r="B2357">
        <v>5.6</v>
      </c>
      <c r="C2357">
        <v>1.8</v>
      </c>
      <c r="D2357">
        <v>20007180</v>
      </c>
      <c r="E2357" t="s">
        <v>21</v>
      </c>
    </row>
    <row r="2358" spans="1:5" x14ac:dyDescent="0.3">
      <c r="A2358">
        <v>123</v>
      </c>
      <c r="B2358">
        <v>7.7</v>
      </c>
      <c r="C2358">
        <v>2</v>
      </c>
      <c r="D2358">
        <v>20887263</v>
      </c>
      <c r="E2358" t="s">
        <v>21</v>
      </c>
    </row>
    <row r="2359" spans="1:5" x14ac:dyDescent="0.3">
      <c r="A2359">
        <v>86</v>
      </c>
      <c r="B2359">
        <v>5.0999999999999996</v>
      </c>
      <c r="C2359">
        <v>1.4</v>
      </c>
      <c r="D2359">
        <v>18308901</v>
      </c>
      <c r="E2359" t="s">
        <v>21</v>
      </c>
    </row>
    <row r="2360" spans="1:5" x14ac:dyDescent="0.3">
      <c r="A2360">
        <v>120</v>
      </c>
      <c r="B2360">
        <v>6.8</v>
      </c>
      <c r="C2360">
        <v>2</v>
      </c>
      <c r="D2360">
        <v>18771174</v>
      </c>
      <c r="E2360" t="s">
        <v>21</v>
      </c>
    </row>
    <row r="2361" spans="1:5" x14ac:dyDescent="0.3">
      <c r="A2361">
        <v>227</v>
      </c>
      <c r="B2361">
        <v>8.4</v>
      </c>
      <c r="C2361">
        <v>3.8</v>
      </c>
      <c r="D2361">
        <v>-9000000</v>
      </c>
      <c r="E2361" t="s">
        <v>38</v>
      </c>
    </row>
    <row r="2362" spans="1:5" x14ac:dyDescent="0.3">
      <c r="A2362">
        <v>119</v>
      </c>
      <c r="B2362">
        <v>4.9000000000000004</v>
      </c>
      <c r="C2362">
        <v>2</v>
      </c>
      <c r="D2362">
        <v>18386128</v>
      </c>
      <c r="E2362" t="s">
        <v>21</v>
      </c>
    </row>
    <row r="2363" spans="1:5" x14ac:dyDescent="0.3">
      <c r="A2363">
        <v>115</v>
      </c>
      <c r="B2363">
        <v>7.1</v>
      </c>
      <c r="C2363">
        <v>1.9</v>
      </c>
      <c r="D2363">
        <v>22877959</v>
      </c>
      <c r="E2363" t="s">
        <v>21</v>
      </c>
    </row>
    <row r="2364" spans="1:5" x14ac:dyDescent="0.3">
      <c r="A2364">
        <v>114</v>
      </c>
      <c r="B2364">
        <v>6.6</v>
      </c>
      <c r="C2364">
        <v>1.9</v>
      </c>
      <c r="D2364">
        <v>17721635</v>
      </c>
      <c r="E2364" t="s">
        <v>21</v>
      </c>
    </row>
    <row r="2365" spans="1:5" x14ac:dyDescent="0.3">
      <c r="A2365">
        <v>90</v>
      </c>
      <c r="B2365">
        <v>6.1</v>
      </c>
      <c r="C2365">
        <v>1.5</v>
      </c>
      <c r="D2365">
        <v>16585300</v>
      </c>
      <c r="E2365" t="s">
        <v>21</v>
      </c>
    </row>
    <row r="2366" spans="1:5" x14ac:dyDescent="0.3">
      <c r="A2366">
        <v>94</v>
      </c>
      <c r="B2366">
        <v>4.0999999999999996</v>
      </c>
      <c r="C2366">
        <v>1.6</v>
      </c>
      <c r="D2366">
        <v>15259652</v>
      </c>
      <c r="E2366" t="s">
        <v>21</v>
      </c>
    </row>
    <row r="2367" spans="1:5" x14ac:dyDescent="0.3">
      <c r="A2367">
        <v>98</v>
      </c>
      <c r="B2367">
        <v>8.1</v>
      </c>
      <c r="C2367">
        <v>1.6</v>
      </c>
      <c r="D2367">
        <v>14857814</v>
      </c>
      <c r="E2367" t="s">
        <v>21</v>
      </c>
    </row>
    <row r="2368" spans="1:5" x14ac:dyDescent="0.3">
      <c r="A2368">
        <v>126</v>
      </c>
      <c r="B2368">
        <v>7.6</v>
      </c>
      <c r="C2368">
        <v>2.1</v>
      </c>
      <c r="D2368">
        <v>15226144</v>
      </c>
      <c r="E2368" t="s">
        <v>21</v>
      </c>
    </row>
    <row r="2369" spans="1:5" x14ac:dyDescent="0.3">
      <c r="A2369">
        <v>100</v>
      </c>
      <c r="B2369">
        <v>7.8</v>
      </c>
      <c r="C2369">
        <v>1.7</v>
      </c>
      <c r="D2369">
        <v>20054909</v>
      </c>
      <c r="E2369" t="s">
        <v>21</v>
      </c>
    </row>
    <row r="2370" spans="1:5" x14ac:dyDescent="0.3">
      <c r="A2370">
        <v>89</v>
      </c>
      <c r="B2370">
        <v>4.5999999999999996</v>
      </c>
      <c r="C2370">
        <v>1.5</v>
      </c>
      <c r="D2370">
        <v>14302097</v>
      </c>
      <c r="E2370" t="s">
        <v>21</v>
      </c>
    </row>
    <row r="2371" spans="1:5" x14ac:dyDescent="0.3">
      <c r="A2371">
        <v>111</v>
      </c>
      <c r="B2371">
        <v>6</v>
      </c>
      <c r="C2371">
        <v>1.8</v>
      </c>
      <c r="D2371">
        <v>14106737</v>
      </c>
      <c r="E2371" t="s">
        <v>21</v>
      </c>
    </row>
    <row r="2372" spans="1:5" x14ac:dyDescent="0.3">
      <c r="A2372">
        <v>100</v>
      </c>
      <c r="B2372">
        <v>7</v>
      </c>
      <c r="C2372">
        <v>1.7</v>
      </c>
      <c r="D2372">
        <v>13637507</v>
      </c>
      <c r="E2372" t="s">
        <v>21</v>
      </c>
    </row>
    <row r="2373" spans="1:5" x14ac:dyDescent="0.3">
      <c r="A2373">
        <v>115</v>
      </c>
      <c r="B2373">
        <v>6.7</v>
      </c>
      <c r="C2373">
        <v>1.9</v>
      </c>
      <c r="D2373">
        <v>15127963</v>
      </c>
      <c r="E2373" t="s">
        <v>21</v>
      </c>
    </row>
    <row r="2374" spans="1:5" x14ac:dyDescent="0.3">
      <c r="A2374">
        <v>106</v>
      </c>
      <c r="B2374">
        <v>6.4</v>
      </c>
      <c r="C2374">
        <v>1.8</v>
      </c>
      <c r="D2374">
        <v>18645546</v>
      </c>
      <c r="E2374" t="s">
        <v>21</v>
      </c>
    </row>
    <row r="2375" spans="1:5" x14ac:dyDescent="0.3">
      <c r="A2375">
        <v>124</v>
      </c>
      <c r="B2375">
        <v>7.2</v>
      </c>
      <c r="C2375">
        <v>2.1</v>
      </c>
      <c r="D2375">
        <v>12441122</v>
      </c>
      <c r="E2375" t="s">
        <v>21</v>
      </c>
    </row>
    <row r="2376" spans="1:5" x14ac:dyDescent="0.3">
      <c r="A2376">
        <v>107</v>
      </c>
      <c r="B2376">
        <v>7.4</v>
      </c>
      <c r="C2376">
        <v>1.8</v>
      </c>
      <c r="D2376">
        <v>13014536</v>
      </c>
      <c r="E2376" t="s">
        <v>21</v>
      </c>
    </row>
    <row r="2377" spans="1:5" x14ac:dyDescent="0.3">
      <c r="A2377">
        <v>99</v>
      </c>
      <c r="B2377">
        <v>4.8</v>
      </c>
      <c r="C2377">
        <v>1.6</v>
      </c>
      <c r="D2377">
        <v>18860010</v>
      </c>
      <c r="E2377" t="s">
        <v>21</v>
      </c>
    </row>
    <row r="2378" spans="1:5" x14ac:dyDescent="0.3">
      <c r="A2378">
        <v>90</v>
      </c>
      <c r="B2378">
        <v>4</v>
      </c>
      <c r="C2378">
        <v>1.5</v>
      </c>
      <c r="D2378">
        <v>11421314</v>
      </c>
      <c r="E2378" t="s">
        <v>21</v>
      </c>
    </row>
    <row r="2379" spans="1:5" x14ac:dyDescent="0.3">
      <c r="A2379">
        <v>101</v>
      </c>
      <c r="B2379">
        <v>6.2</v>
      </c>
      <c r="C2379">
        <v>1.7</v>
      </c>
      <c r="D2379">
        <v>9881000</v>
      </c>
      <c r="E2379" t="s">
        <v>21</v>
      </c>
    </row>
    <row r="2380" spans="1:5" x14ac:dyDescent="0.3">
      <c r="A2380">
        <v>119</v>
      </c>
      <c r="B2380">
        <v>7.7</v>
      </c>
      <c r="C2380">
        <v>2</v>
      </c>
      <c r="D2380">
        <v>8089926</v>
      </c>
      <c r="E2380" t="s">
        <v>21</v>
      </c>
    </row>
    <row r="2381" spans="1:5" x14ac:dyDescent="0.3">
      <c r="A2381">
        <v>103</v>
      </c>
      <c r="B2381">
        <v>6.7</v>
      </c>
      <c r="C2381">
        <v>1.7</v>
      </c>
      <c r="D2381">
        <v>11161406</v>
      </c>
      <c r="E2381" t="s">
        <v>21</v>
      </c>
    </row>
    <row r="2382" spans="1:5" x14ac:dyDescent="0.3">
      <c r="A2382">
        <v>134</v>
      </c>
      <c r="B2382">
        <v>7.9</v>
      </c>
      <c r="C2382">
        <v>2.2000000000000002</v>
      </c>
      <c r="D2382">
        <v>11454968</v>
      </c>
      <c r="E2382" t="s">
        <v>21</v>
      </c>
    </row>
    <row r="2383" spans="1:5" x14ac:dyDescent="0.3">
      <c r="A2383">
        <v>155</v>
      </c>
      <c r="B2383">
        <v>7.9</v>
      </c>
      <c r="C2383">
        <v>2.6</v>
      </c>
      <c r="D2383">
        <v>11384919</v>
      </c>
      <c r="E2383" t="s">
        <v>21</v>
      </c>
    </row>
    <row r="2384" spans="1:5" x14ac:dyDescent="0.3">
      <c r="A2384">
        <v>94</v>
      </c>
      <c r="B2384">
        <v>5.5</v>
      </c>
      <c r="C2384">
        <v>1.6</v>
      </c>
      <c r="D2384">
        <v>7189039</v>
      </c>
      <c r="E2384" t="s">
        <v>21</v>
      </c>
    </row>
    <row r="2385" spans="1:5" x14ac:dyDescent="0.3">
      <c r="A2385">
        <v>95</v>
      </c>
      <c r="B2385">
        <v>6.2</v>
      </c>
      <c r="C2385">
        <v>1.6</v>
      </c>
      <c r="D2385">
        <v>5998709</v>
      </c>
      <c r="E2385" t="s">
        <v>21</v>
      </c>
    </row>
    <row r="2386" spans="1:5" x14ac:dyDescent="0.3">
      <c r="A2386">
        <v>89</v>
      </c>
      <c r="B2386">
        <v>5.0999999999999996</v>
      </c>
      <c r="C2386">
        <v>1.5</v>
      </c>
      <c r="D2386">
        <v>5801344</v>
      </c>
      <c r="E2386" t="s">
        <v>21</v>
      </c>
    </row>
    <row r="2387" spans="1:5" x14ac:dyDescent="0.3">
      <c r="A2387">
        <v>97</v>
      </c>
      <c r="B2387">
        <v>4.0999999999999996</v>
      </c>
      <c r="C2387">
        <v>1.6</v>
      </c>
      <c r="D2387">
        <v>7468807</v>
      </c>
      <c r="E2387" t="s">
        <v>21</v>
      </c>
    </row>
    <row r="2388" spans="1:5" x14ac:dyDescent="0.3">
      <c r="A2388">
        <v>90</v>
      </c>
      <c r="B2388">
        <v>6.7</v>
      </c>
      <c r="C2388">
        <v>1.5</v>
      </c>
      <c r="D2388">
        <v>4158074</v>
      </c>
      <c r="E2388" t="s">
        <v>21</v>
      </c>
    </row>
    <row r="2389" spans="1:5" x14ac:dyDescent="0.3">
      <c r="A2389">
        <v>92</v>
      </c>
      <c r="B2389">
        <v>4.7</v>
      </c>
      <c r="C2389">
        <v>1.5</v>
      </c>
      <c r="D2389">
        <v>-1156686</v>
      </c>
      <c r="E2389" t="s">
        <v>38</v>
      </c>
    </row>
    <row r="2390" spans="1:5" x14ac:dyDescent="0.3">
      <c r="A2390">
        <v>100</v>
      </c>
      <c r="B2390">
        <v>6.4</v>
      </c>
      <c r="C2390">
        <v>1.7</v>
      </c>
      <c r="D2390">
        <v>5566327</v>
      </c>
      <c r="E2390" t="s">
        <v>21</v>
      </c>
    </row>
    <row r="2391" spans="1:5" x14ac:dyDescent="0.3">
      <c r="A2391">
        <v>117</v>
      </c>
      <c r="B2391">
        <v>6.3</v>
      </c>
      <c r="C2391">
        <v>2</v>
      </c>
      <c r="D2391">
        <v>5218921</v>
      </c>
      <c r="E2391" t="s">
        <v>21</v>
      </c>
    </row>
    <row r="2392" spans="1:5" x14ac:dyDescent="0.3">
      <c r="A2392">
        <v>84</v>
      </c>
      <c r="B2392">
        <v>5.5</v>
      </c>
      <c r="C2392">
        <v>1.4</v>
      </c>
      <c r="D2392">
        <v>2411331</v>
      </c>
      <c r="E2392" t="s">
        <v>21</v>
      </c>
    </row>
    <row r="2393" spans="1:5" x14ac:dyDescent="0.3">
      <c r="A2393">
        <v>140</v>
      </c>
      <c r="B2393">
        <v>7.3</v>
      </c>
      <c r="C2393">
        <v>2.2999999999999998</v>
      </c>
      <c r="D2393">
        <v>6383298</v>
      </c>
      <c r="E2393" t="s">
        <v>21</v>
      </c>
    </row>
    <row r="2394" spans="1:5" x14ac:dyDescent="0.3">
      <c r="A2394">
        <v>108</v>
      </c>
      <c r="B2394">
        <v>6.3</v>
      </c>
      <c r="C2394">
        <v>1.8</v>
      </c>
      <c r="D2394">
        <v>9984868</v>
      </c>
      <c r="E2394" t="s">
        <v>21</v>
      </c>
    </row>
    <row r="2395" spans="1:5" x14ac:dyDescent="0.3">
      <c r="A2395">
        <v>109</v>
      </c>
      <c r="B2395">
        <v>4.9000000000000004</v>
      </c>
      <c r="C2395">
        <v>1.8</v>
      </c>
      <c r="D2395">
        <v>1459004</v>
      </c>
      <c r="E2395" t="s">
        <v>21</v>
      </c>
    </row>
    <row r="2396" spans="1:5" x14ac:dyDescent="0.3">
      <c r="A2396">
        <v>131</v>
      </c>
      <c r="B2396">
        <v>7.6</v>
      </c>
      <c r="C2396">
        <v>2.2000000000000002</v>
      </c>
      <c r="D2396">
        <v>700000</v>
      </c>
      <c r="E2396" t="s">
        <v>21</v>
      </c>
    </row>
    <row r="2397" spans="1:5" x14ac:dyDescent="0.3">
      <c r="A2397">
        <v>114</v>
      </c>
      <c r="B2397">
        <v>6</v>
      </c>
      <c r="C2397">
        <v>1.9</v>
      </c>
      <c r="D2397">
        <v>100000</v>
      </c>
      <c r="E2397" t="s">
        <v>21</v>
      </c>
    </row>
    <row r="2398" spans="1:5" x14ac:dyDescent="0.3">
      <c r="A2398">
        <v>97</v>
      </c>
      <c r="B2398">
        <v>6.2</v>
      </c>
      <c r="C2398">
        <v>1.6</v>
      </c>
      <c r="D2398">
        <v>-61430</v>
      </c>
      <c r="E2398" t="s">
        <v>38</v>
      </c>
    </row>
    <row r="2399" spans="1:5" x14ac:dyDescent="0.3">
      <c r="A2399">
        <v>122</v>
      </c>
      <c r="B2399">
        <v>6.8</v>
      </c>
      <c r="C2399">
        <v>2</v>
      </c>
      <c r="D2399">
        <v>2237244</v>
      </c>
      <c r="E2399" t="s">
        <v>21</v>
      </c>
    </row>
    <row r="2400" spans="1:5" x14ac:dyDescent="0.3">
      <c r="A2400">
        <v>87</v>
      </c>
      <c r="B2400">
        <v>4.5</v>
      </c>
      <c r="C2400">
        <v>1.4</v>
      </c>
      <c r="D2400">
        <v>-750995</v>
      </c>
      <c r="E2400" t="s">
        <v>38</v>
      </c>
    </row>
    <row r="2401" spans="1:5" x14ac:dyDescent="0.3">
      <c r="A2401">
        <v>85</v>
      </c>
      <c r="B2401">
        <v>5.7</v>
      </c>
      <c r="C2401">
        <v>1.4</v>
      </c>
      <c r="D2401">
        <v>-2298120</v>
      </c>
      <c r="E2401" t="s">
        <v>38</v>
      </c>
    </row>
    <row r="2402" spans="1:5" x14ac:dyDescent="0.3">
      <c r="A2402">
        <v>101</v>
      </c>
      <c r="B2402">
        <v>4.5999999999999996</v>
      </c>
      <c r="C2402">
        <v>1.7</v>
      </c>
      <c r="D2402">
        <v>-2198810</v>
      </c>
      <c r="E2402" t="s">
        <v>38</v>
      </c>
    </row>
    <row r="2403" spans="1:5" x14ac:dyDescent="0.3">
      <c r="A2403">
        <v>121</v>
      </c>
      <c r="B2403">
        <v>6.2</v>
      </c>
      <c r="C2403">
        <v>2</v>
      </c>
      <c r="D2403">
        <v>-2450515</v>
      </c>
      <c r="E2403" t="s">
        <v>38</v>
      </c>
    </row>
    <row r="2404" spans="1:5" x14ac:dyDescent="0.3">
      <c r="A2404">
        <v>107</v>
      </c>
      <c r="B2404">
        <v>7</v>
      </c>
      <c r="C2404">
        <v>1.8</v>
      </c>
      <c r="D2404">
        <v>-1233986</v>
      </c>
      <c r="E2404" t="s">
        <v>38</v>
      </c>
    </row>
    <row r="2405" spans="1:5" x14ac:dyDescent="0.3">
      <c r="A2405">
        <v>111</v>
      </c>
      <c r="B2405">
        <v>6.9</v>
      </c>
      <c r="C2405">
        <v>1.8</v>
      </c>
      <c r="D2405">
        <v>-1965583</v>
      </c>
      <c r="E2405" t="s">
        <v>38</v>
      </c>
    </row>
    <row r="2406" spans="1:5" x14ac:dyDescent="0.3">
      <c r="A2406">
        <v>97</v>
      </c>
      <c r="B2406">
        <v>6.7</v>
      </c>
      <c r="C2406">
        <v>1.6</v>
      </c>
      <c r="D2406">
        <v>-2787583</v>
      </c>
      <c r="E2406" t="s">
        <v>38</v>
      </c>
    </row>
    <row r="2407" spans="1:5" x14ac:dyDescent="0.3">
      <c r="A2407">
        <v>97</v>
      </c>
      <c r="B2407">
        <v>5.6</v>
      </c>
      <c r="C2407">
        <v>1.6</v>
      </c>
      <c r="D2407">
        <v>-3385764</v>
      </c>
      <c r="E2407" t="s">
        <v>38</v>
      </c>
    </row>
    <row r="2408" spans="1:5" x14ac:dyDescent="0.3">
      <c r="A2408">
        <v>125</v>
      </c>
      <c r="B2408">
        <v>6.6</v>
      </c>
      <c r="C2408">
        <v>2.1</v>
      </c>
      <c r="D2408">
        <v>-6662701</v>
      </c>
      <c r="E2408" t="s">
        <v>38</v>
      </c>
    </row>
    <row r="2409" spans="1:5" x14ac:dyDescent="0.3">
      <c r="A2409">
        <v>124</v>
      </c>
      <c r="B2409">
        <v>6.4</v>
      </c>
      <c r="C2409">
        <v>2.1</v>
      </c>
      <c r="D2409">
        <v>-4236531</v>
      </c>
      <c r="E2409" t="s">
        <v>38</v>
      </c>
    </row>
    <row r="2410" spans="1:5" x14ac:dyDescent="0.3">
      <c r="A2410">
        <v>76</v>
      </c>
      <c r="B2410">
        <v>2.8</v>
      </c>
      <c r="C2410">
        <v>1.3</v>
      </c>
      <c r="D2410">
        <v>-3855482</v>
      </c>
      <c r="E2410" t="s">
        <v>38</v>
      </c>
    </row>
    <row r="2411" spans="1:5" x14ac:dyDescent="0.3">
      <c r="A2411">
        <v>107</v>
      </c>
      <c r="B2411">
        <v>5.4</v>
      </c>
      <c r="C2411">
        <v>1.8</v>
      </c>
      <c r="D2411">
        <v>608545</v>
      </c>
      <c r="E2411" t="s">
        <v>21</v>
      </c>
    </row>
    <row r="2412" spans="1:5" x14ac:dyDescent="0.3">
      <c r="A2412">
        <v>91</v>
      </c>
      <c r="B2412">
        <v>5</v>
      </c>
      <c r="C2412">
        <v>1.5</v>
      </c>
      <c r="D2412">
        <v>-4556684</v>
      </c>
      <c r="E2412" t="s">
        <v>38</v>
      </c>
    </row>
    <row r="2413" spans="1:5" x14ac:dyDescent="0.3">
      <c r="A2413">
        <v>96</v>
      </c>
      <c r="B2413">
        <v>5.0999999999999996</v>
      </c>
      <c r="C2413">
        <v>1.6</v>
      </c>
      <c r="D2413">
        <v>-4505853</v>
      </c>
      <c r="E2413" t="s">
        <v>38</v>
      </c>
    </row>
    <row r="2414" spans="1:5" x14ac:dyDescent="0.3">
      <c r="A2414">
        <v>142</v>
      </c>
      <c r="B2414">
        <v>8</v>
      </c>
      <c r="C2414">
        <v>2.4</v>
      </c>
      <c r="D2414">
        <v>-5071000</v>
      </c>
      <c r="E2414" t="s">
        <v>38</v>
      </c>
    </row>
    <row r="2415" spans="1:5" x14ac:dyDescent="0.3">
      <c r="A2415">
        <v>103</v>
      </c>
      <c r="B2415">
        <v>5.9</v>
      </c>
      <c r="C2415">
        <v>1.7</v>
      </c>
      <c r="D2415">
        <v>-4588020</v>
      </c>
      <c r="E2415" t="s">
        <v>38</v>
      </c>
    </row>
    <row r="2416" spans="1:5" x14ac:dyDescent="0.3">
      <c r="A2416">
        <v>117</v>
      </c>
      <c r="B2416">
        <v>8.1999999999999993</v>
      </c>
      <c r="C2416">
        <v>2</v>
      </c>
      <c r="D2416">
        <v>2439163</v>
      </c>
      <c r="E2416" t="s">
        <v>21</v>
      </c>
    </row>
    <row r="2417" spans="1:5" x14ac:dyDescent="0.3">
      <c r="A2417">
        <v>116</v>
      </c>
      <c r="B2417">
        <v>7</v>
      </c>
      <c r="C2417">
        <v>1.9</v>
      </c>
      <c r="D2417">
        <v>-5603513</v>
      </c>
      <c r="E2417" t="s">
        <v>38</v>
      </c>
    </row>
    <row r="2418" spans="1:5" x14ac:dyDescent="0.3">
      <c r="A2418">
        <v>118</v>
      </c>
      <c r="B2418">
        <v>6.6</v>
      </c>
      <c r="C2418">
        <v>2</v>
      </c>
      <c r="D2418">
        <v>-5940412</v>
      </c>
      <c r="E2418" t="s">
        <v>38</v>
      </c>
    </row>
    <row r="2419" spans="1:5" x14ac:dyDescent="0.3">
      <c r="A2419">
        <v>108</v>
      </c>
      <c r="B2419">
        <v>6.7</v>
      </c>
      <c r="C2419">
        <v>1.8</v>
      </c>
      <c r="D2419">
        <v>-6827190</v>
      </c>
      <c r="E2419" t="s">
        <v>38</v>
      </c>
    </row>
    <row r="2420" spans="1:5" x14ac:dyDescent="0.3">
      <c r="A2420">
        <v>94</v>
      </c>
      <c r="B2420">
        <v>5.5</v>
      </c>
      <c r="C2420">
        <v>1.6</v>
      </c>
      <c r="D2420">
        <v>-6264471</v>
      </c>
      <c r="E2420" t="s">
        <v>38</v>
      </c>
    </row>
    <row r="2421" spans="1:5" x14ac:dyDescent="0.3">
      <c r="A2421">
        <v>97</v>
      </c>
      <c r="B2421">
        <v>4.9000000000000004</v>
      </c>
      <c r="C2421">
        <v>1.6</v>
      </c>
      <c r="D2421">
        <v>-11413624</v>
      </c>
      <c r="E2421" t="s">
        <v>38</v>
      </c>
    </row>
    <row r="2422" spans="1:5" x14ac:dyDescent="0.3">
      <c r="A2422">
        <v>97</v>
      </c>
      <c r="B2422">
        <v>6.9</v>
      </c>
      <c r="C2422">
        <v>1.6</v>
      </c>
      <c r="D2422">
        <v>-6621859</v>
      </c>
      <c r="E2422" t="s">
        <v>38</v>
      </c>
    </row>
    <row r="2423" spans="1:5" x14ac:dyDescent="0.3">
      <c r="A2423">
        <v>91</v>
      </c>
      <c r="B2423">
        <v>5.6</v>
      </c>
      <c r="C2423">
        <v>1.5</v>
      </c>
      <c r="D2423">
        <v>-6919884</v>
      </c>
      <c r="E2423" t="s">
        <v>38</v>
      </c>
    </row>
    <row r="2424" spans="1:5" x14ac:dyDescent="0.3">
      <c r="A2424">
        <v>107</v>
      </c>
      <c r="B2424">
        <v>8</v>
      </c>
      <c r="C2424">
        <v>1.8</v>
      </c>
      <c r="D2424">
        <v>-7242870</v>
      </c>
      <c r="E2424" t="s">
        <v>38</v>
      </c>
    </row>
    <row r="2425" spans="1:5" x14ac:dyDescent="0.3">
      <c r="A2425">
        <v>95</v>
      </c>
      <c r="B2425">
        <v>5.3</v>
      </c>
      <c r="C2425">
        <v>1.6</v>
      </c>
      <c r="D2425">
        <v>-5876166</v>
      </c>
      <c r="E2425" t="s">
        <v>38</v>
      </c>
    </row>
    <row r="2426" spans="1:5" x14ac:dyDescent="0.3">
      <c r="A2426">
        <v>102</v>
      </c>
      <c r="B2426">
        <v>6.2</v>
      </c>
      <c r="C2426">
        <v>1.7</v>
      </c>
      <c r="D2426">
        <v>-8590794</v>
      </c>
      <c r="E2426" t="s">
        <v>38</v>
      </c>
    </row>
    <row r="2427" spans="1:5" x14ac:dyDescent="0.3">
      <c r="A2427">
        <v>88</v>
      </c>
      <c r="B2427">
        <v>5.3</v>
      </c>
      <c r="C2427">
        <v>1.5</v>
      </c>
      <c r="D2427">
        <v>-8626307</v>
      </c>
      <c r="E2427" t="s">
        <v>38</v>
      </c>
    </row>
    <row r="2428" spans="1:5" x14ac:dyDescent="0.3">
      <c r="A2428">
        <v>106</v>
      </c>
      <c r="B2428">
        <v>6.6</v>
      </c>
      <c r="C2428">
        <v>1.8</v>
      </c>
      <c r="D2428">
        <v>-7443292</v>
      </c>
      <c r="E2428" t="s">
        <v>38</v>
      </c>
    </row>
    <row r="2429" spans="1:5" x14ac:dyDescent="0.3">
      <c r="A2429">
        <v>92</v>
      </c>
      <c r="B2429">
        <v>7.2</v>
      </c>
      <c r="C2429">
        <v>1.5</v>
      </c>
      <c r="D2429">
        <v>-9693553</v>
      </c>
      <c r="E2429" t="s">
        <v>38</v>
      </c>
    </row>
    <row r="2430" spans="1:5" x14ac:dyDescent="0.3">
      <c r="A2430">
        <v>105</v>
      </c>
      <c r="B2430">
        <v>4.5999999999999996</v>
      </c>
      <c r="C2430">
        <v>1.8</v>
      </c>
      <c r="D2430">
        <v>-9782502</v>
      </c>
      <c r="E2430" t="s">
        <v>38</v>
      </c>
    </row>
    <row r="2431" spans="1:5" x14ac:dyDescent="0.3">
      <c r="A2431">
        <v>107</v>
      </c>
      <c r="B2431">
        <v>7.5</v>
      </c>
      <c r="C2431">
        <v>1.8</v>
      </c>
      <c r="D2431">
        <v>-9976725</v>
      </c>
      <c r="E2431" t="s">
        <v>38</v>
      </c>
    </row>
    <row r="2432" spans="1:5" x14ac:dyDescent="0.3">
      <c r="A2432">
        <v>120</v>
      </c>
      <c r="B2432">
        <v>6.5</v>
      </c>
      <c r="C2432">
        <v>2</v>
      </c>
      <c r="D2432">
        <v>-10043599</v>
      </c>
      <c r="E2432" t="s">
        <v>38</v>
      </c>
    </row>
    <row r="2433" spans="1:5" x14ac:dyDescent="0.3">
      <c r="A2433">
        <v>103</v>
      </c>
      <c r="B2433">
        <v>7.6</v>
      </c>
      <c r="C2433">
        <v>1.7</v>
      </c>
      <c r="D2433">
        <v>-10764163</v>
      </c>
      <c r="E2433" t="s">
        <v>38</v>
      </c>
    </row>
    <row r="2434" spans="1:5" x14ac:dyDescent="0.3">
      <c r="A2434">
        <v>92</v>
      </c>
      <c r="B2434">
        <v>6.2</v>
      </c>
      <c r="C2434">
        <v>1.5</v>
      </c>
      <c r="D2434">
        <v>-15997045</v>
      </c>
      <c r="E2434" t="s">
        <v>38</v>
      </c>
    </row>
    <row r="2435" spans="1:5" x14ac:dyDescent="0.3">
      <c r="A2435">
        <v>147</v>
      </c>
      <c r="B2435">
        <v>8</v>
      </c>
      <c r="C2435">
        <v>2.4</v>
      </c>
      <c r="D2435">
        <v>-7780422</v>
      </c>
      <c r="E2435" t="s">
        <v>38</v>
      </c>
    </row>
    <row r="2436" spans="1:5" x14ac:dyDescent="0.3">
      <c r="A2436">
        <v>98</v>
      </c>
      <c r="B2436">
        <v>6.3</v>
      </c>
      <c r="C2436">
        <v>1.6</v>
      </c>
      <c r="D2436">
        <v>-18752184</v>
      </c>
      <c r="E2436" t="s">
        <v>38</v>
      </c>
    </row>
    <row r="2437" spans="1:5" x14ac:dyDescent="0.3">
      <c r="A2437">
        <v>103</v>
      </c>
      <c r="B2437">
        <v>7.2</v>
      </c>
      <c r="C2437">
        <v>1.7</v>
      </c>
      <c r="D2437">
        <v>-12587955</v>
      </c>
      <c r="E2437" t="s">
        <v>38</v>
      </c>
    </row>
    <row r="2438" spans="1:5" x14ac:dyDescent="0.3">
      <c r="A2438">
        <v>111</v>
      </c>
      <c r="B2438">
        <v>6.7</v>
      </c>
      <c r="C2438">
        <v>1.8</v>
      </c>
      <c r="D2438">
        <v>-12796359</v>
      </c>
      <c r="E2438" t="s">
        <v>38</v>
      </c>
    </row>
    <row r="2439" spans="1:5" x14ac:dyDescent="0.3">
      <c r="A2439">
        <v>98</v>
      </c>
      <c r="B2439">
        <v>5.3</v>
      </c>
      <c r="C2439">
        <v>1.6</v>
      </c>
      <c r="D2439">
        <v>-13046268</v>
      </c>
      <c r="E2439" t="s">
        <v>38</v>
      </c>
    </row>
    <row r="2440" spans="1:5" x14ac:dyDescent="0.3">
      <c r="A2440">
        <v>111</v>
      </c>
      <c r="B2440">
        <v>6.3</v>
      </c>
      <c r="C2440">
        <v>1.8</v>
      </c>
      <c r="D2440">
        <v>-13045798</v>
      </c>
      <c r="E2440" t="s">
        <v>38</v>
      </c>
    </row>
    <row r="2441" spans="1:5" x14ac:dyDescent="0.3">
      <c r="A2441">
        <v>111</v>
      </c>
      <c r="B2441">
        <v>6.5</v>
      </c>
      <c r="C2441">
        <v>1.8</v>
      </c>
      <c r="D2441">
        <v>-13705360</v>
      </c>
      <c r="E2441" t="s">
        <v>38</v>
      </c>
    </row>
    <row r="2442" spans="1:5" x14ac:dyDescent="0.3">
      <c r="A2442">
        <v>145</v>
      </c>
      <c r="B2442">
        <v>8.3000000000000007</v>
      </c>
      <c r="C2442">
        <v>2.4</v>
      </c>
      <c r="D2442">
        <v>-5973565</v>
      </c>
      <c r="E2442" t="s">
        <v>38</v>
      </c>
    </row>
    <row r="2443" spans="1:5" x14ac:dyDescent="0.3">
      <c r="A2443">
        <v>84</v>
      </c>
      <c r="B2443">
        <v>7.2</v>
      </c>
      <c r="C2443">
        <v>1.4</v>
      </c>
      <c r="D2443">
        <v>-10802214</v>
      </c>
      <c r="E2443" t="s">
        <v>38</v>
      </c>
    </row>
    <row r="2444" spans="1:5" x14ac:dyDescent="0.3">
      <c r="A2444">
        <v>115</v>
      </c>
      <c r="B2444">
        <v>6.8</v>
      </c>
      <c r="C2444">
        <v>1.9</v>
      </c>
      <c r="D2444">
        <v>-6470234</v>
      </c>
      <c r="E2444" t="s">
        <v>38</v>
      </c>
    </row>
    <row r="2445" spans="1:5" x14ac:dyDescent="0.3">
      <c r="A2445">
        <v>105</v>
      </c>
      <c r="B2445">
        <v>6.4</v>
      </c>
      <c r="C2445">
        <v>1.8</v>
      </c>
      <c r="D2445">
        <v>-14386444</v>
      </c>
      <c r="E2445" t="s">
        <v>38</v>
      </c>
    </row>
    <row r="2446" spans="1:5" x14ac:dyDescent="0.3">
      <c r="A2446">
        <v>98</v>
      </c>
      <c r="B2446">
        <v>6.9</v>
      </c>
      <c r="C2446">
        <v>1.6</v>
      </c>
      <c r="D2446">
        <v>-14646257</v>
      </c>
      <c r="E2446" t="s">
        <v>38</v>
      </c>
    </row>
    <row r="2447" spans="1:5" x14ac:dyDescent="0.3">
      <c r="A2447">
        <v>110</v>
      </c>
      <c r="B2447">
        <v>6.2</v>
      </c>
      <c r="C2447">
        <v>1.8</v>
      </c>
      <c r="D2447">
        <v>-299897945</v>
      </c>
      <c r="E2447" t="s">
        <v>38</v>
      </c>
    </row>
    <row r="2448" spans="1:5" x14ac:dyDescent="0.3">
      <c r="A2448">
        <v>103</v>
      </c>
      <c r="B2448">
        <v>6.1</v>
      </c>
      <c r="C2448">
        <v>1.7</v>
      </c>
      <c r="D2448">
        <v>-14926452</v>
      </c>
      <c r="E2448" t="s">
        <v>38</v>
      </c>
    </row>
    <row r="2449" spans="1:5" x14ac:dyDescent="0.3">
      <c r="A2449">
        <v>90</v>
      </c>
      <c r="B2449">
        <v>5.0999999999999996</v>
      </c>
      <c r="C2449">
        <v>1.5</v>
      </c>
      <c r="D2449">
        <v>-14971130</v>
      </c>
      <c r="E2449" t="s">
        <v>38</v>
      </c>
    </row>
    <row r="2450" spans="1:5" x14ac:dyDescent="0.3">
      <c r="A2450">
        <v>105</v>
      </c>
      <c r="B2450">
        <v>4.5</v>
      </c>
      <c r="C2450">
        <v>1.8</v>
      </c>
      <c r="D2450">
        <v>-24977277</v>
      </c>
      <c r="E2450" t="s">
        <v>38</v>
      </c>
    </row>
    <row r="2451" spans="1:5" x14ac:dyDescent="0.3">
      <c r="A2451">
        <v>93</v>
      </c>
      <c r="B2451">
        <v>5.9</v>
      </c>
      <c r="C2451">
        <v>1.6</v>
      </c>
      <c r="D2451">
        <v>-14979620</v>
      </c>
      <c r="E2451" t="s">
        <v>38</v>
      </c>
    </row>
    <row r="2452" spans="1:5" x14ac:dyDescent="0.3">
      <c r="A2452">
        <v>101</v>
      </c>
      <c r="B2452">
        <v>8.1</v>
      </c>
      <c r="C2452">
        <v>1.7</v>
      </c>
      <c r="D2452">
        <v>56306973</v>
      </c>
      <c r="E2452" t="s">
        <v>21</v>
      </c>
    </row>
    <row r="2453" spans="1:5" x14ac:dyDescent="0.3">
      <c r="A2453">
        <v>115</v>
      </c>
      <c r="B2453">
        <v>5.7</v>
      </c>
      <c r="C2453">
        <v>1.9</v>
      </c>
      <c r="D2453">
        <v>51209973</v>
      </c>
      <c r="E2453" t="s">
        <v>21</v>
      </c>
    </row>
    <row r="2454" spans="1:5" x14ac:dyDescent="0.3">
      <c r="A2454">
        <v>120</v>
      </c>
      <c r="B2454">
        <v>6.8</v>
      </c>
      <c r="C2454">
        <v>2</v>
      </c>
      <c r="D2454">
        <v>31838728</v>
      </c>
      <c r="E2454" t="s">
        <v>21</v>
      </c>
    </row>
    <row r="2455" spans="1:5" x14ac:dyDescent="0.3">
      <c r="A2455">
        <v>111</v>
      </c>
      <c r="B2455">
        <v>7.5</v>
      </c>
      <c r="C2455">
        <v>1.8</v>
      </c>
      <c r="D2455">
        <v>-2308300</v>
      </c>
      <c r="E2455" t="s">
        <v>38</v>
      </c>
    </row>
    <row r="2456" spans="1:5" x14ac:dyDescent="0.3">
      <c r="A2456">
        <v>131</v>
      </c>
      <c r="B2456">
        <v>8.3000000000000007</v>
      </c>
      <c r="C2456">
        <v>2.2000000000000002</v>
      </c>
      <c r="D2456">
        <v>86757447</v>
      </c>
      <c r="E2456" t="s">
        <v>21</v>
      </c>
    </row>
    <row r="2457" spans="1:5" x14ac:dyDescent="0.3">
      <c r="A2457">
        <v>139</v>
      </c>
      <c r="B2457">
        <v>7.4</v>
      </c>
      <c r="C2457">
        <v>2.2999999999999998</v>
      </c>
      <c r="D2457">
        <v>-14125795</v>
      </c>
      <c r="E2457" t="s">
        <v>38</v>
      </c>
    </row>
    <row r="2458" spans="1:5" x14ac:dyDescent="0.3">
      <c r="A2458">
        <v>120</v>
      </c>
      <c r="B2458">
        <v>8</v>
      </c>
      <c r="C2458">
        <v>2</v>
      </c>
      <c r="D2458">
        <v>126319195</v>
      </c>
      <c r="E2458" t="s">
        <v>21</v>
      </c>
    </row>
    <row r="2459" spans="1:5" x14ac:dyDescent="0.3">
      <c r="A2459">
        <v>119</v>
      </c>
      <c r="B2459">
        <v>6.9</v>
      </c>
      <c r="C2459">
        <v>2</v>
      </c>
      <c r="D2459">
        <v>142645693</v>
      </c>
      <c r="E2459" t="s">
        <v>21</v>
      </c>
    </row>
    <row r="2460" spans="1:5" x14ac:dyDescent="0.3">
      <c r="A2460">
        <v>125</v>
      </c>
      <c r="B2460">
        <v>6.9</v>
      </c>
      <c r="C2460">
        <v>2.1</v>
      </c>
      <c r="D2460">
        <v>164406268</v>
      </c>
      <c r="E2460" t="s">
        <v>21</v>
      </c>
    </row>
    <row r="2461" spans="1:5" x14ac:dyDescent="0.3">
      <c r="A2461">
        <v>108</v>
      </c>
      <c r="B2461">
        <v>5.5</v>
      </c>
      <c r="C2461">
        <v>1.8</v>
      </c>
      <c r="D2461">
        <v>93506210</v>
      </c>
      <c r="E2461" t="s">
        <v>21</v>
      </c>
    </row>
    <row r="2462" spans="1:5" x14ac:dyDescent="0.3">
      <c r="A2462">
        <v>145</v>
      </c>
      <c r="B2462">
        <v>7.2</v>
      </c>
      <c r="C2462">
        <v>2.4</v>
      </c>
      <c r="D2462">
        <v>56001698</v>
      </c>
      <c r="E2462" t="s">
        <v>21</v>
      </c>
    </row>
    <row r="2463" spans="1:5" x14ac:dyDescent="0.3">
      <c r="A2463">
        <v>98</v>
      </c>
      <c r="B2463">
        <v>6.9</v>
      </c>
      <c r="C2463">
        <v>1.6</v>
      </c>
      <c r="D2463">
        <v>53856263</v>
      </c>
      <c r="E2463" t="s">
        <v>21</v>
      </c>
    </row>
    <row r="2464" spans="1:5" x14ac:dyDescent="0.3">
      <c r="A2464">
        <v>101</v>
      </c>
      <c r="B2464">
        <v>5.5</v>
      </c>
      <c r="C2464">
        <v>1.7</v>
      </c>
      <c r="D2464">
        <v>36527787</v>
      </c>
      <c r="E2464" t="s">
        <v>21</v>
      </c>
    </row>
    <row r="2465" spans="1:5" x14ac:dyDescent="0.3">
      <c r="A2465">
        <v>109</v>
      </c>
      <c r="B2465">
        <v>5.2</v>
      </c>
      <c r="C2465">
        <v>1.8</v>
      </c>
      <c r="D2465">
        <v>47356221</v>
      </c>
      <c r="E2465" t="s">
        <v>21</v>
      </c>
    </row>
    <row r="2466" spans="1:5" x14ac:dyDescent="0.3">
      <c r="A2466">
        <v>123</v>
      </c>
      <c r="B2466">
        <v>7.1</v>
      </c>
      <c r="C2466">
        <v>2</v>
      </c>
      <c r="D2466">
        <v>32800000</v>
      </c>
      <c r="E2466" t="s">
        <v>21</v>
      </c>
    </row>
    <row r="2467" spans="1:5" x14ac:dyDescent="0.3">
      <c r="A2467">
        <v>99</v>
      </c>
      <c r="B2467">
        <v>5.5</v>
      </c>
      <c r="C2467">
        <v>1.6</v>
      </c>
      <c r="D2467">
        <v>24048637</v>
      </c>
      <c r="E2467" t="s">
        <v>21</v>
      </c>
    </row>
    <row r="2468" spans="1:5" x14ac:dyDescent="0.3">
      <c r="A2468">
        <v>107</v>
      </c>
      <c r="B2468">
        <v>6.7</v>
      </c>
      <c r="C2468">
        <v>1.8</v>
      </c>
      <c r="D2468">
        <v>20793160</v>
      </c>
      <c r="E2468" t="s">
        <v>21</v>
      </c>
    </row>
    <row r="2469" spans="1:5" x14ac:dyDescent="0.3">
      <c r="A2469">
        <v>81</v>
      </c>
      <c r="B2469">
        <v>5</v>
      </c>
      <c r="C2469">
        <v>1.4</v>
      </c>
      <c r="D2469">
        <v>16628981</v>
      </c>
      <c r="E2469" t="s">
        <v>21</v>
      </c>
    </row>
    <row r="2470" spans="1:5" x14ac:dyDescent="0.3">
      <c r="A2470">
        <v>105</v>
      </c>
      <c r="B2470">
        <v>6.4</v>
      </c>
      <c r="C2470">
        <v>1.8</v>
      </c>
      <c r="D2470">
        <v>16959436</v>
      </c>
      <c r="E2470" t="s">
        <v>21</v>
      </c>
    </row>
    <row r="2471" spans="1:5" x14ac:dyDescent="0.3">
      <c r="A2471">
        <v>82</v>
      </c>
      <c r="B2471">
        <v>6.6</v>
      </c>
      <c r="C2471">
        <v>1.4</v>
      </c>
      <c r="D2471">
        <v>11571351</v>
      </c>
      <c r="E2471" t="s">
        <v>21</v>
      </c>
    </row>
    <row r="2472" spans="1:5" x14ac:dyDescent="0.3">
      <c r="A2472">
        <v>109</v>
      </c>
      <c r="B2472">
        <v>5.9</v>
      </c>
      <c r="C2472">
        <v>1.8</v>
      </c>
      <c r="D2472">
        <v>13515786</v>
      </c>
      <c r="E2472" t="s">
        <v>21</v>
      </c>
    </row>
    <row r="2473" spans="1:5" x14ac:dyDescent="0.3">
      <c r="A2473">
        <v>95</v>
      </c>
      <c r="B2473">
        <v>5.7</v>
      </c>
      <c r="C2473">
        <v>1.6</v>
      </c>
      <c r="D2473">
        <v>11482931</v>
      </c>
      <c r="E2473" t="s">
        <v>21</v>
      </c>
    </row>
    <row r="2474" spans="1:5" x14ac:dyDescent="0.3">
      <c r="A2474">
        <v>100</v>
      </c>
      <c r="B2474">
        <v>4.5</v>
      </c>
      <c r="C2474">
        <v>1.7</v>
      </c>
      <c r="D2474">
        <v>-100000</v>
      </c>
      <c r="E2474" t="s">
        <v>38</v>
      </c>
    </row>
    <row r="2475" spans="1:5" x14ac:dyDescent="0.3">
      <c r="A2475">
        <v>91</v>
      </c>
      <c r="B2475">
        <v>5</v>
      </c>
      <c r="C2475">
        <v>1.5</v>
      </c>
      <c r="D2475">
        <v>2298046</v>
      </c>
      <c r="E2475" t="s">
        <v>21</v>
      </c>
    </row>
    <row r="2476" spans="1:5" x14ac:dyDescent="0.3">
      <c r="A2476">
        <v>90</v>
      </c>
      <c r="B2476">
        <v>4.5999999999999996</v>
      </c>
      <c r="C2476">
        <v>1.5</v>
      </c>
      <c r="D2476">
        <v>1549702</v>
      </c>
      <c r="E2476" t="s">
        <v>21</v>
      </c>
    </row>
    <row r="2477" spans="1:5" x14ac:dyDescent="0.3">
      <c r="A2477">
        <v>108</v>
      </c>
      <c r="B2477">
        <v>6.5</v>
      </c>
      <c r="C2477">
        <v>1.8</v>
      </c>
      <c r="D2477">
        <v>1483540</v>
      </c>
      <c r="E2477" t="s">
        <v>21</v>
      </c>
    </row>
    <row r="2478" spans="1:5" x14ac:dyDescent="0.3">
      <c r="A2478">
        <v>103</v>
      </c>
      <c r="B2478">
        <v>4.9000000000000004</v>
      </c>
      <c r="C2478">
        <v>1.7</v>
      </c>
      <c r="D2478">
        <v>6246959</v>
      </c>
      <c r="E2478" t="s">
        <v>21</v>
      </c>
    </row>
    <row r="2479" spans="1:5" x14ac:dyDescent="0.3">
      <c r="A2479">
        <v>96</v>
      </c>
      <c r="B2479">
        <v>6</v>
      </c>
      <c r="C2479">
        <v>1.6</v>
      </c>
      <c r="D2479">
        <v>1062898</v>
      </c>
      <c r="E2479" t="s">
        <v>21</v>
      </c>
    </row>
    <row r="2480" spans="1:5" x14ac:dyDescent="0.3">
      <c r="A2480">
        <v>117</v>
      </c>
      <c r="B2480">
        <v>6.9</v>
      </c>
      <c r="C2480">
        <v>2</v>
      </c>
      <c r="D2480">
        <v>2348123</v>
      </c>
      <c r="E2480" t="s">
        <v>21</v>
      </c>
    </row>
    <row r="2481" spans="1:5" x14ac:dyDescent="0.3">
      <c r="A2481">
        <v>93</v>
      </c>
      <c r="B2481">
        <v>5.7</v>
      </c>
      <c r="C2481">
        <v>1.6</v>
      </c>
      <c r="D2481">
        <v>6671475</v>
      </c>
      <c r="E2481" t="s">
        <v>21</v>
      </c>
    </row>
    <row r="2482" spans="1:5" x14ac:dyDescent="0.3">
      <c r="A2482">
        <v>115</v>
      </c>
      <c r="B2482">
        <v>6.9</v>
      </c>
      <c r="C2482">
        <v>1.9</v>
      </c>
      <c r="D2482">
        <v>-360000</v>
      </c>
      <c r="E2482" t="s">
        <v>38</v>
      </c>
    </row>
    <row r="2483" spans="1:5" x14ac:dyDescent="0.3">
      <c r="A2483">
        <v>85</v>
      </c>
      <c r="B2483">
        <v>4.4000000000000004</v>
      </c>
      <c r="C2483">
        <v>1.4</v>
      </c>
      <c r="D2483">
        <v>1610731</v>
      </c>
      <c r="E2483" t="s">
        <v>21</v>
      </c>
    </row>
    <row r="2484" spans="1:5" x14ac:dyDescent="0.3">
      <c r="A2484">
        <v>112</v>
      </c>
      <c r="B2484">
        <v>7</v>
      </c>
      <c r="C2484">
        <v>1.9</v>
      </c>
      <c r="D2484">
        <v>-2795501</v>
      </c>
      <c r="E2484" t="s">
        <v>38</v>
      </c>
    </row>
    <row r="2485" spans="1:5" x14ac:dyDescent="0.3">
      <c r="A2485">
        <v>86</v>
      </c>
      <c r="B2485">
        <v>5.4</v>
      </c>
      <c r="C2485">
        <v>1.4</v>
      </c>
      <c r="D2485">
        <v>-3602635</v>
      </c>
      <c r="E2485" t="s">
        <v>38</v>
      </c>
    </row>
    <row r="2486" spans="1:5" x14ac:dyDescent="0.3">
      <c r="A2486">
        <v>86</v>
      </c>
      <c r="B2486">
        <v>5.4</v>
      </c>
      <c r="C2486">
        <v>1.4</v>
      </c>
      <c r="D2486">
        <v>-4597590</v>
      </c>
      <c r="E2486" t="s">
        <v>38</v>
      </c>
    </row>
    <row r="2487" spans="1:5" x14ac:dyDescent="0.3">
      <c r="A2487">
        <v>137</v>
      </c>
      <c r="B2487">
        <v>7.6</v>
      </c>
      <c r="C2487">
        <v>2.2999999999999998</v>
      </c>
      <c r="D2487">
        <v>-20540176</v>
      </c>
      <c r="E2487" t="s">
        <v>38</v>
      </c>
    </row>
    <row r="2488" spans="1:5" x14ac:dyDescent="0.3">
      <c r="A2488">
        <v>90</v>
      </c>
      <c r="B2488">
        <v>5.9</v>
      </c>
      <c r="C2488">
        <v>1.5</v>
      </c>
      <c r="D2488">
        <v>-18891180</v>
      </c>
      <c r="E2488" t="s">
        <v>38</v>
      </c>
    </row>
    <row r="2489" spans="1:5" x14ac:dyDescent="0.3">
      <c r="A2489">
        <v>107</v>
      </c>
      <c r="B2489">
        <v>6.6</v>
      </c>
      <c r="C2489">
        <v>1.8</v>
      </c>
      <c r="D2489">
        <v>-9258013</v>
      </c>
      <c r="E2489" t="s">
        <v>38</v>
      </c>
    </row>
    <row r="2490" spans="1:5" x14ac:dyDescent="0.3">
      <c r="A2490">
        <v>98</v>
      </c>
      <c r="B2490">
        <v>6.7</v>
      </c>
      <c r="C2490">
        <v>1.6</v>
      </c>
      <c r="D2490">
        <v>-9708035</v>
      </c>
      <c r="E2490" t="s">
        <v>38</v>
      </c>
    </row>
    <row r="2491" spans="1:5" x14ac:dyDescent="0.3">
      <c r="A2491">
        <v>84</v>
      </c>
      <c r="B2491">
        <v>3.9</v>
      </c>
      <c r="C2491">
        <v>1.4</v>
      </c>
      <c r="D2491">
        <v>-10899350</v>
      </c>
      <c r="E2491" t="s">
        <v>38</v>
      </c>
    </row>
    <row r="2492" spans="1:5" x14ac:dyDescent="0.3">
      <c r="A2492">
        <v>139</v>
      </c>
      <c r="B2492">
        <v>5.7</v>
      </c>
      <c r="C2492">
        <v>2.2999999999999998</v>
      </c>
      <c r="D2492">
        <v>-11526000</v>
      </c>
      <c r="E2492" t="s">
        <v>38</v>
      </c>
    </row>
    <row r="2493" spans="1:5" x14ac:dyDescent="0.3">
      <c r="A2493">
        <v>127</v>
      </c>
      <c r="B2493">
        <v>6.5</v>
      </c>
      <c r="C2493">
        <v>2.1</v>
      </c>
      <c r="D2493">
        <v>-13000000</v>
      </c>
      <c r="E2493" t="s">
        <v>38</v>
      </c>
    </row>
    <row r="2494" spans="1:5" x14ac:dyDescent="0.3">
      <c r="A2494">
        <v>150</v>
      </c>
      <c r="B2494">
        <v>6.8</v>
      </c>
      <c r="C2494">
        <v>2.5</v>
      </c>
      <c r="D2494">
        <v>-4241500</v>
      </c>
      <c r="E2494" t="s">
        <v>38</v>
      </c>
    </row>
    <row r="2495" spans="1:5" x14ac:dyDescent="0.3">
      <c r="A2495">
        <v>132</v>
      </c>
      <c r="B2495">
        <v>7.3</v>
      </c>
      <c r="C2495">
        <v>2.2000000000000002</v>
      </c>
      <c r="D2495">
        <v>-102725701</v>
      </c>
      <c r="E2495" t="s">
        <v>38</v>
      </c>
    </row>
    <row r="2496" spans="1:5" x14ac:dyDescent="0.3">
      <c r="A2496">
        <v>115</v>
      </c>
      <c r="B2496">
        <v>7</v>
      </c>
      <c r="C2496">
        <v>1.9</v>
      </c>
      <c r="D2496">
        <v>-14816912</v>
      </c>
      <c r="E2496" t="s">
        <v>38</v>
      </c>
    </row>
    <row r="2497" spans="1:5" x14ac:dyDescent="0.3">
      <c r="A2497">
        <v>186</v>
      </c>
      <c r="B2497">
        <v>6.5</v>
      </c>
      <c r="C2497">
        <v>3.1</v>
      </c>
      <c r="D2497">
        <v>-13953505</v>
      </c>
      <c r="E2497" t="s">
        <v>38</v>
      </c>
    </row>
    <row r="2498" spans="1:5" x14ac:dyDescent="0.3">
      <c r="A2498">
        <v>90</v>
      </c>
      <c r="B2498">
        <v>7.7</v>
      </c>
      <c r="C2498">
        <v>1.5</v>
      </c>
      <c r="D2498">
        <v>-12247786</v>
      </c>
      <c r="E2498" t="s">
        <v>38</v>
      </c>
    </row>
    <row r="2499" spans="1:5" x14ac:dyDescent="0.3">
      <c r="A2499">
        <v>134</v>
      </c>
      <c r="B2499">
        <v>7.7</v>
      </c>
      <c r="C2499">
        <v>2.2000000000000002</v>
      </c>
      <c r="D2499">
        <v>69025853</v>
      </c>
      <c r="E2499" t="s">
        <v>21</v>
      </c>
    </row>
    <row r="2500" spans="1:5" x14ac:dyDescent="0.3">
      <c r="A2500">
        <v>97</v>
      </c>
      <c r="B2500">
        <v>6.8</v>
      </c>
      <c r="C2500">
        <v>1.6</v>
      </c>
      <c r="D2500">
        <v>44631572</v>
      </c>
      <c r="E2500" t="s">
        <v>21</v>
      </c>
    </row>
    <row r="2501" spans="1:5" x14ac:dyDescent="0.3">
      <c r="A2501">
        <v>107</v>
      </c>
      <c r="B2501">
        <v>7.4</v>
      </c>
      <c r="C2501">
        <v>1.8</v>
      </c>
      <c r="D2501">
        <v>2354988</v>
      </c>
      <c r="E2501" t="s">
        <v>21</v>
      </c>
    </row>
    <row r="2502" spans="1:5" x14ac:dyDescent="0.3">
      <c r="A2502">
        <v>99</v>
      </c>
      <c r="B2502">
        <v>5.0999999999999996</v>
      </c>
      <c r="C2502">
        <v>1.6</v>
      </c>
      <c r="D2502">
        <v>-1717323</v>
      </c>
      <c r="E2502" t="s">
        <v>38</v>
      </c>
    </row>
    <row r="2503" spans="1:5" x14ac:dyDescent="0.3">
      <c r="A2503">
        <v>124</v>
      </c>
      <c r="B2503">
        <v>7.4</v>
      </c>
      <c r="C2503">
        <v>2.1</v>
      </c>
      <c r="D2503">
        <v>-6439124</v>
      </c>
      <c r="E2503" t="s">
        <v>38</v>
      </c>
    </row>
    <row r="2504" spans="1:5" x14ac:dyDescent="0.3">
      <c r="A2504">
        <v>110</v>
      </c>
      <c r="B2504">
        <v>7.2</v>
      </c>
      <c r="C2504">
        <v>1.8</v>
      </c>
      <c r="D2504">
        <v>-10239</v>
      </c>
      <c r="E2504" t="s">
        <v>38</v>
      </c>
    </row>
    <row r="2505" spans="1:5" x14ac:dyDescent="0.3">
      <c r="A2505">
        <v>178</v>
      </c>
      <c r="B2505">
        <v>8.3000000000000007</v>
      </c>
      <c r="C2505">
        <v>3</v>
      </c>
      <c r="D2505">
        <v>-7998060</v>
      </c>
      <c r="E2505" t="s">
        <v>38</v>
      </c>
    </row>
    <row r="2506" spans="1:5" x14ac:dyDescent="0.3">
      <c r="A2506">
        <v>125</v>
      </c>
      <c r="B2506">
        <v>8.1</v>
      </c>
      <c r="C2506">
        <v>2.1</v>
      </c>
      <c r="D2506">
        <v>-7913655</v>
      </c>
      <c r="E2506" t="s">
        <v>38</v>
      </c>
    </row>
    <row r="2507" spans="1:5" x14ac:dyDescent="0.3">
      <c r="A2507">
        <v>121</v>
      </c>
      <c r="B2507">
        <v>7.3</v>
      </c>
      <c r="C2507">
        <v>2</v>
      </c>
      <c r="D2507">
        <v>110922370</v>
      </c>
      <c r="E2507" t="s">
        <v>21</v>
      </c>
    </row>
    <row r="2508" spans="1:5" x14ac:dyDescent="0.3">
      <c r="A2508">
        <v>100</v>
      </c>
      <c r="B2508">
        <v>3.6</v>
      </c>
      <c r="C2508">
        <v>1.7</v>
      </c>
      <c r="D2508">
        <v>-13236409</v>
      </c>
      <c r="E2508" t="s">
        <v>38</v>
      </c>
    </row>
    <row r="2509" spans="1:5" x14ac:dyDescent="0.3">
      <c r="A2509">
        <v>115</v>
      </c>
      <c r="B2509">
        <v>1.6</v>
      </c>
      <c r="C2509">
        <v>1.9</v>
      </c>
      <c r="D2509">
        <v>60000942</v>
      </c>
      <c r="E2509" t="s">
        <v>21</v>
      </c>
    </row>
    <row r="2510" spans="1:5" x14ac:dyDescent="0.3">
      <c r="A2510">
        <v>108</v>
      </c>
      <c r="B2510">
        <v>8</v>
      </c>
      <c r="C2510">
        <v>1.8</v>
      </c>
      <c r="D2510">
        <v>93952327</v>
      </c>
      <c r="E2510" t="s">
        <v>21</v>
      </c>
    </row>
    <row r="2511" spans="1:5" x14ac:dyDescent="0.3">
      <c r="A2511">
        <v>220</v>
      </c>
      <c r="B2511">
        <v>9</v>
      </c>
      <c r="C2511">
        <v>3.7</v>
      </c>
      <c r="D2511">
        <v>44300000</v>
      </c>
      <c r="E2511" t="s">
        <v>21</v>
      </c>
    </row>
    <row r="2512" spans="1:5" x14ac:dyDescent="0.3">
      <c r="A2512">
        <v>112</v>
      </c>
      <c r="B2512">
        <v>6.1</v>
      </c>
      <c r="C2512">
        <v>1.9</v>
      </c>
      <c r="D2512">
        <v>78038276</v>
      </c>
      <c r="E2512" t="s">
        <v>21</v>
      </c>
    </row>
    <row r="2513" spans="1:5" x14ac:dyDescent="0.3">
      <c r="A2513">
        <v>99</v>
      </c>
      <c r="B2513">
        <v>5.7</v>
      </c>
      <c r="C2513">
        <v>1.6</v>
      </c>
      <c r="D2513">
        <v>42369900</v>
      </c>
      <c r="E2513" t="s">
        <v>21</v>
      </c>
    </row>
    <row r="2514" spans="1:5" x14ac:dyDescent="0.3">
      <c r="A2514">
        <v>109</v>
      </c>
      <c r="B2514">
        <v>6.8</v>
      </c>
      <c r="C2514">
        <v>1.8</v>
      </c>
      <c r="D2514">
        <v>48693523</v>
      </c>
      <c r="E2514" t="s">
        <v>21</v>
      </c>
    </row>
    <row r="2515" spans="1:5" x14ac:dyDescent="0.3">
      <c r="A2515">
        <v>83</v>
      </c>
      <c r="B2515">
        <v>5.5</v>
      </c>
      <c r="C2515">
        <v>1.4</v>
      </c>
      <c r="D2515">
        <v>33729374</v>
      </c>
      <c r="E2515" t="s">
        <v>21</v>
      </c>
    </row>
    <row r="2516" spans="1:5" x14ac:dyDescent="0.3">
      <c r="A2516">
        <v>107</v>
      </c>
      <c r="B2516">
        <v>6.8</v>
      </c>
      <c r="C2516">
        <v>1.8</v>
      </c>
      <c r="D2516">
        <v>31726644</v>
      </c>
      <c r="E2516" t="s">
        <v>21</v>
      </c>
    </row>
    <row r="2517" spans="1:5" x14ac:dyDescent="0.3">
      <c r="A2517">
        <v>102</v>
      </c>
      <c r="B2517">
        <v>7.3</v>
      </c>
      <c r="C2517">
        <v>1.7</v>
      </c>
      <c r="D2517">
        <v>31134898</v>
      </c>
      <c r="E2517" t="s">
        <v>21</v>
      </c>
    </row>
    <row r="2518" spans="1:5" x14ac:dyDescent="0.3">
      <c r="A2518">
        <v>100</v>
      </c>
      <c r="B2518">
        <v>6.1</v>
      </c>
      <c r="C2518">
        <v>1.7</v>
      </c>
      <c r="D2518">
        <v>36137684</v>
      </c>
      <c r="E2518" t="s">
        <v>21</v>
      </c>
    </row>
    <row r="2519" spans="1:5" x14ac:dyDescent="0.3">
      <c r="A2519">
        <v>97</v>
      </c>
      <c r="B2519">
        <v>7.2</v>
      </c>
      <c r="C2519">
        <v>1.6</v>
      </c>
      <c r="D2519">
        <v>22176108</v>
      </c>
      <c r="E2519" t="s">
        <v>21</v>
      </c>
    </row>
    <row r="2520" spans="1:5" x14ac:dyDescent="0.3">
      <c r="A2520">
        <v>92</v>
      </c>
      <c r="B2520">
        <v>5.9</v>
      </c>
      <c r="C2520">
        <v>1.5</v>
      </c>
      <c r="D2520">
        <v>15972187</v>
      </c>
      <c r="E2520" t="s">
        <v>21</v>
      </c>
    </row>
    <row r="2521" spans="1:5" x14ac:dyDescent="0.3">
      <c r="A2521">
        <v>84</v>
      </c>
      <c r="B2521">
        <v>6.1</v>
      </c>
      <c r="C2521">
        <v>1.4</v>
      </c>
      <c r="D2521">
        <v>19779400</v>
      </c>
      <c r="E2521" t="s">
        <v>21</v>
      </c>
    </row>
    <row r="2522" spans="1:5" x14ac:dyDescent="0.3">
      <c r="A2522">
        <v>86</v>
      </c>
      <c r="B2522">
        <v>6.8</v>
      </c>
      <c r="C2522">
        <v>1.4</v>
      </c>
      <c r="D2522">
        <v>37257433</v>
      </c>
      <c r="E2522" t="s">
        <v>21</v>
      </c>
    </row>
    <row r="2523" spans="1:5" x14ac:dyDescent="0.3">
      <c r="A2523">
        <v>120</v>
      </c>
      <c r="B2523">
        <v>7.7</v>
      </c>
      <c r="C2523">
        <v>2</v>
      </c>
      <c r="D2523">
        <v>-12976053</v>
      </c>
      <c r="E2523" t="s">
        <v>38</v>
      </c>
    </row>
    <row r="2524" spans="1:5" x14ac:dyDescent="0.3">
      <c r="A2524">
        <v>89</v>
      </c>
      <c r="B2524">
        <v>4.9000000000000004</v>
      </c>
      <c r="C2524">
        <v>1.5</v>
      </c>
      <c r="D2524">
        <v>47008303</v>
      </c>
      <c r="E2524" t="s">
        <v>21</v>
      </c>
    </row>
    <row r="2525" spans="1:5" x14ac:dyDescent="0.3">
      <c r="A2525">
        <v>117</v>
      </c>
      <c r="B2525">
        <v>6.1</v>
      </c>
      <c r="C2525">
        <v>2</v>
      </c>
      <c r="D2525">
        <v>36121934</v>
      </c>
      <c r="E2525" t="s">
        <v>21</v>
      </c>
    </row>
    <row r="2526" spans="1:5" x14ac:dyDescent="0.3">
      <c r="A2526">
        <v>97</v>
      </c>
      <c r="B2526">
        <v>2.5</v>
      </c>
      <c r="C2526">
        <v>1.6</v>
      </c>
      <c r="D2526">
        <v>9141959</v>
      </c>
      <c r="E2526" t="s">
        <v>21</v>
      </c>
    </row>
    <row r="2527" spans="1:5" x14ac:dyDescent="0.3">
      <c r="A2527">
        <v>91</v>
      </c>
      <c r="B2527">
        <v>6.1</v>
      </c>
      <c r="C2527">
        <v>1.5</v>
      </c>
      <c r="D2527">
        <v>14052167</v>
      </c>
      <c r="E2527" t="s">
        <v>21</v>
      </c>
    </row>
    <row r="2528" spans="1:5" x14ac:dyDescent="0.3">
      <c r="A2528">
        <v>100</v>
      </c>
      <c r="B2528">
        <v>5.9</v>
      </c>
      <c r="C2528">
        <v>1.7</v>
      </c>
      <c r="D2528">
        <v>13539321</v>
      </c>
      <c r="E2528" t="s">
        <v>21</v>
      </c>
    </row>
    <row r="2529" spans="1:5" x14ac:dyDescent="0.3">
      <c r="A2529">
        <v>72</v>
      </c>
      <c r="B2529">
        <v>5.7</v>
      </c>
      <c r="C2529">
        <v>1.2</v>
      </c>
      <c r="D2529">
        <v>15501605</v>
      </c>
      <c r="E2529" t="s">
        <v>21</v>
      </c>
    </row>
    <row r="2530" spans="1:5" x14ac:dyDescent="0.3">
      <c r="A2530">
        <v>84</v>
      </c>
      <c r="B2530">
        <v>5.6</v>
      </c>
      <c r="C2530">
        <v>1.4</v>
      </c>
      <c r="D2530">
        <v>39343632</v>
      </c>
      <c r="E2530" t="s">
        <v>21</v>
      </c>
    </row>
    <row r="2531" spans="1:5" x14ac:dyDescent="0.3">
      <c r="A2531">
        <v>126</v>
      </c>
      <c r="B2531">
        <v>7.2</v>
      </c>
      <c r="C2531">
        <v>2.1</v>
      </c>
      <c r="D2531">
        <v>7592632</v>
      </c>
      <c r="E2531" t="s">
        <v>21</v>
      </c>
    </row>
    <row r="2532" spans="1:5" x14ac:dyDescent="0.3">
      <c r="A2532">
        <v>108</v>
      </c>
      <c r="B2532">
        <v>7.7</v>
      </c>
      <c r="C2532">
        <v>1.8</v>
      </c>
      <c r="D2532">
        <v>10440971</v>
      </c>
      <c r="E2532" t="s">
        <v>21</v>
      </c>
    </row>
    <row r="2533" spans="1:5" x14ac:dyDescent="0.3">
      <c r="A2533">
        <v>112</v>
      </c>
      <c r="B2533">
        <v>7.8</v>
      </c>
      <c r="C2533">
        <v>1.9</v>
      </c>
      <c r="D2533">
        <v>9858926</v>
      </c>
      <c r="E2533" t="s">
        <v>21</v>
      </c>
    </row>
    <row r="2534" spans="1:5" x14ac:dyDescent="0.3">
      <c r="A2534">
        <v>90</v>
      </c>
      <c r="B2534">
        <v>6.1</v>
      </c>
      <c r="C2534">
        <v>1.5</v>
      </c>
      <c r="D2534">
        <v>16235901</v>
      </c>
      <c r="E2534" t="s">
        <v>21</v>
      </c>
    </row>
    <row r="2535" spans="1:5" x14ac:dyDescent="0.3">
      <c r="A2535">
        <v>91</v>
      </c>
      <c r="B2535">
        <v>5.8</v>
      </c>
      <c r="C2535">
        <v>1.5</v>
      </c>
      <c r="D2535">
        <v>25916903</v>
      </c>
      <c r="E2535" t="s">
        <v>21</v>
      </c>
    </row>
    <row r="2536" spans="1:5" x14ac:dyDescent="0.3">
      <c r="A2536">
        <v>135</v>
      </c>
      <c r="B2536">
        <v>6.5</v>
      </c>
      <c r="C2536">
        <v>2.2000000000000002</v>
      </c>
      <c r="D2536">
        <v>2929123</v>
      </c>
      <c r="E2536" t="s">
        <v>21</v>
      </c>
    </row>
    <row r="2537" spans="1:5" x14ac:dyDescent="0.3">
      <c r="A2537">
        <v>141</v>
      </c>
      <c r="B2537">
        <v>7.9</v>
      </c>
      <c r="C2537">
        <v>2.4</v>
      </c>
      <c r="D2537">
        <v>-5246069</v>
      </c>
      <c r="E2537" t="s">
        <v>38</v>
      </c>
    </row>
    <row r="2538" spans="1:5" x14ac:dyDescent="0.3">
      <c r="A2538">
        <v>104</v>
      </c>
      <c r="B2538">
        <v>6.3</v>
      </c>
      <c r="C2538">
        <v>1.7</v>
      </c>
      <c r="D2538">
        <v>-2003560</v>
      </c>
      <c r="E2538" t="s">
        <v>38</v>
      </c>
    </row>
    <row r="2539" spans="1:5" x14ac:dyDescent="0.3">
      <c r="A2539">
        <v>118</v>
      </c>
      <c r="B2539">
        <v>8.3000000000000007</v>
      </c>
      <c r="C2539">
        <v>2</v>
      </c>
      <c r="D2539">
        <v>1677654</v>
      </c>
      <c r="E2539" t="s">
        <v>21</v>
      </c>
    </row>
    <row r="2540" spans="1:5" x14ac:dyDescent="0.3">
      <c r="A2540">
        <v>82</v>
      </c>
      <c r="B2540">
        <v>6.4</v>
      </c>
      <c r="C2540">
        <v>1.4</v>
      </c>
      <c r="D2540">
        <v>-3024316</v>
      </c>
      <c r="E2540" t="s">
        <v>38</v>
      </c>
    </row>
    <row r="2541" spans="1:5" x14ac:dyDescent="0.3">
      <c r="A2541">
        <v>95</v>
      </c>
      <c r="B2541">
        <v>6.7</v>
      </c>
      <c r="C2541">
        <v>1.6</v>
      </c>
      <c r="D2541">
        <v>-5118665</v>
      </c>
      <c r="E2541" t="s">
        <v>38</v>
      </c>
    </row>
    <row r="2542" spans="1:5" x14ac:dyDescent="0.3">
      <c r="A2542">
        <v>94</v>
      </c>
      <c r="B2542">
        <v>6.1</v>
      </c>
      <c r="C2542">
        <v>1.6</v>
      </c>
      <c r="D2542">
        <v>-6758303</v>
      </c>
      <c r="E2542" t="s">
        <v>38</v>
      </c>
    </row>
    <row r="2543" spans="1:5" x14ac:dyDescent="0.3">
      <c r="A2543">
        <v>99</v>
      </c>
      <c r="B2543">
        <v>6</v>
      </c>
      <c r="C2543">
        <v>1.6</v>
      </c>
      <c r="D2543">
        <v>-7128397</v>
      </c>
      <c r="E2543" t="s">
        <v>38</v>
      </c>
    </row>
    <row r="2544" spans="1:5" x14ac:dyDescent="0.3">
      <c r="A2544">
        <v>121</v>
      </c>
      <c r="B2544">
        <v>5.8</v>
      </c>
      <c r="C2544">
        <v>2</v>
      </c>
      <c r="D2544">
        <v>3574731</v>
      </c>
      <c r="E2544" t="s">
        <v>21</v>
      </c>
    </row>
    <row r="2545" spans="1:5" x14ac:dyDescent="0.3">
      <c r="A2545">
        <v>84</v>
      </c>
      <c r="B2545">
        <v>5.6</v>
      </c>
      <c r="C2545">
        <v>1.4</v>
      </c>
      <c r="D2545">
        <v>-7997690</v>
      </c>
      <c r="E2545" t="s">
        <v>38</v>
      </c>
    </row>
    <row r="2546" spans="1:5" x14ac:dyDescent="0.3">
      <c r="A2546">
        <v>93</v>
      </c>
      <c r="B2546">
        <v>6.1</v>
      </c>
      <c r="C2546">
        <v>1.6</v>
      </c>
      <c r="D2546">
        <v>-8080104</v>
      </c>
      <c r="E2546" t="s">
        <v>38</v>
      </c>
    </row>
    <row r="2547" spans="1:5" x14ac:dyDescent="0.3">
      <c r="A2547">
        <v>93</v>
      </c>
      <c r="B2547">
        <v>5.9</v>
      </c>
      <c r="C2547">
        <v>1.6</v>
      </c>
      <c r="D2547">
        <v>12675765</v>
      </c>
      <c r="E2547" t="s">
        <v>21</v>
      </c>
    </row>
    <row r="2548" spans="1:5" x14ac:dyDescent="0.3">
      <c r="A2548">
        <v>120</v>
      </c>
      <c r="B2548">
        <v>7.3</v>
      </c>
      <c r="C2548">
        <v>2</v>
      </c>
      <c r="D2548">
        <v>-8142624</v>
      </c>
      <c r="E2548" t="s">
        <v>38</v>
      </c>
    </row>
    <row r="2549" spans="1:5" x14ac:dyDescent="0.3">
      <c r="A2549">
        <v>112</v>
      </c>
      <c r="B2549">
        <v>6.8</v>
      </c>
      <c r="C2549">
        <v>1.9</v>
      </c>
      <c r="D2549">
        <v>-9830576</v>
      </c>
      <c r="E2549" t="s">
        <v>38</v>
      </c>
    </row>
    <row r="2550" spans="1:5" x14ac:dyDescent="0.3">
      <c r="A2550">
        <v>107</v>
      </c>
      <c r="B2550">
        <v>5.7</v>
      </c>
      <c r="C2550">
        <v>1.8</v>
      </c>
      <c r="D2550">
        <v>5004225</v>
      </c>
      <c r="E2550" t="s">
        <v>21</v>
      </c>
    </row>
    <row r="2551" spans="1:5" x14ac:dyDescent="0.3">
      <c r="A2551">
        <v>112</v>
      </c>
      <c r="B2551">
        <v>7.3</v>
      </c>
      <c r="C2551">
        <v>1.9</v>
      </c>
      <c r="D2551">
        <v>-96941620</v>
      </c>
      <c r="E2551" t="s">
        <v>38</v>
      </c>
    </row>
    <row r="2552" spans="1:5" x14ac:dyDescent="0.3">
      <c r="A2552">
        <v>96</v>
      </c>
      <c r="B2552">
        <v>6.3</v>
      </c>
      <c r="C2552">
        <v>1.6</v>
      </c>
      <c r="D2552">
        <v>-7925162</v>
      </c>
      <c r="E2552" t="s">
        <v>38</v>
      </c>
    </row>
    <row r="2553" spans="1:5" x14ac:dyDescent="0.3">
      <c r="A2553">
        <v>91</v>
      </c>
      <c r="B2553">
        <v>5.9</v>
      </c>
      <c r="C2553">
        <v>1.5</v>
      </c>
      <c r="D2553">
        <v>-10896000</v>
      </c>
      <c r="E2553" t="s">
        <v>38</v>
      </c>
    </row>
    <row r="2554" spans="1:5" x14ac:dyDescent="0.3">
      <c r="A2554">
        <v>125</v>
      </c>
      <c r="B2554">
        <v>7.1</v>
      </c>
      <c r="C2554">
        <v>2.1</v>
      </c>
      <c r="D2554">
        <v>-11827231</v>
      </c>
      <c r="E2554" t="s">
        <v>38</v>
      </c>
    </row>
    <row r="2555" spans="1:5" x14ac:dyDescent="0.3">
      <c r="A2555">
        <v>102</v>
      </c>
      <c r="B2555">
        <v>8</v>
      </c>
      <c r="C2555">
        <v>1.7</v>
      </c>
      <c r="D2555">
        <v>4738570</v>
      </c>
      <c r="E2555" t="s">
        <v>21</v>
      </c>
    </row>
    <row r="2556" spans="1:5" x14ac:dyDescent="0.3">
      <c r="A2556">
        <v>87</v>
      </c>
      <c r="B2556">
        <v>5.0999999999999996</v>
      </c>
      <c r="C2556">
        <v>1.4</v>
      </c>
      <c r="D2556">
        <v>-1800000</v>
      </c>
      <c r="E2556" t="s">
        <v>38</v>
      </c>
    </row>
    <row r="2557" spans="1:5" x14ac:dyDescent="0.3">
      <c r="A2557">
        <v>118</v>
      </c>
      <c r="B2557">
        <v>7.1</v>
      </c>
      <c r="C2557">
        <v>2</v>
      </c>
      <c r="D2557">
        <v>-11849597</v>
      </c>
      <c r="E2557" t="s">
        <v>38</v>
      </c>
    </row>
    <row r="2558" spans="1:5" x14ac:dyDescent="0.3">
      <c r="A2558">
        <v>115</v>
      </c>
      <c r="B2558">
        <v>6.5</v>
      </c>
      <c r="C2558">
        <v>1.9</v>
      </c>
      <c r="D2558">
        <v>-19596068</v>
      </c>
      <c r="E2558" t="s">
        <v>38</v>
      </c>
    </row>
    <row r="2559" spans="1:5" x14ac:dyDescent="0.3">
      <c r="A2559">
        <v>91</v>
      </c>
      <c r="B2559">
        <v>4.5</v>
      </c>
      <c r="C2559">
        <v>1.5</v>
      </c>
      <c r="D2559">
        <v>-6782889</v>
      </c>
      <c r="E2559" t="s">
        <v>38</v>
      </c>
    </row>
    <row r="2560" spans="1:5" x14ac:dyDescent="0.3">
      <c r="A2560">
        <v>88</v>
      </c>
      <c r="B2560">
        <v>6.6</v>
      </c>
      <c r="C2560">
        <v>1.5</v>
      </c>
      <c r="D2560">
        <v>-11975825</v>
      </c>
      <c r="E2560" t="s">
        <v>38</v>
      </c>
    </row>
    <row r="2561" spans="1:5" x14ac:dyDescent="0.3">
      <c r="A2561">
        <v>127</v>
      </c>
      <c r="B2561">
        <v>4.3</v>
      </c>
      <c r="C2561">
        <v>2.1</v>
      </c>
      <c r="D2561">
        <v>-12698695</v>
      </c>
      <c r="E2561" t="s">
        <v>38</v>
      </c>
    </row>
    <row r="2562" spans="1:5" x14ac:dyDescent="0.3">
      <c r="A2562">
        <v>94</v>
      </c>
      <c r="B2562">
        <v>6.7</v>
      </c>
      <c r="C2562">
        <v>1.6</v>
      </c>
      <c r="D2562">
        <v>38872378</v>
      </c>
      <c r="E2562" t="s">
        <v>21</v>
      </c>
    </row>
    <row r="2563" spans="1:5" x14ac:dyDescent="0.3">
      <c r="A2563">
        <v>90</v>
      </c>
      <c r="B2563">
        <v>5.4</v>
      </c>
      <c r="C2563">
        <v>1.5</v>
      </c>
      <c r="D2563">
        <v>15399192</v>
      </c>
      <c r="E2563" t="s">
        <v>21</v>
      </c>
    </row>
    <row r="2564" spans="1:5" x14ac:dyDescent="0.3">
      <c r="A2564">
        <v>102</v>
      </c>
      <c r="B2564">
        <v>6.6</v>
      </c>
      <c r="C2564">
        <v>1.7</v>
      </c>
      <c r="D2564">
        <v>-10964434</v>
      </c>
      <c r="E2564" t="s">
        <v>38</v>
      </c>
    </row>
    <row r="2565" spans="1:5" x14ac:dyDescent="0.3">
      <c r="A2565">
        <v>117</v>
      </c>
      <c r="B2565">
        <v>7.3</v>
      </c>
      <c r="C2565">
        <v>2</v>
      </c>
      <c r="D2565">
        <v>8578145</v>
      </c>
      <c r="E2565" t="s">
        <v>21</v>
      </c>
    </row>
    <row r="2566" spans="1:5" x14ac:dyDescent="0.3">
      <c r="A2566">
        <v>109</v>
      </c>
      <c r="B2566">
        <v>6.9</v>
      </c>
      <c r="C2566">
        <v>1.8</v>
      </c>
      <c r="D2566">
        <v>1560950</v>
      </c>
      <c r="E2566" t="s">
        <v>21</v>
      </c>
    </row>
    <row r="2567" spans="1:5" x14ac:dyDescent="0.3">
      <c r="A2567">
        <v>121</v>
      </c>
      <c r="B2567">
        <v>8</v>
      </c>
      <c r="C2567">
        <v>2</v>
      </c>
      <c r="D2567">
        <v>-718500</v>
      </c>
      <c r="E2567" t="s">
        <v>38</v>
      </c>
    </row>
    <row r="2568" spans="1:5" x14ac:dyDescent="0.3">
      <c r="A2568">
        <v>100</v>
      </c>
      <c r="B2568">
        <v>7.8</v>
      </c>
      <c r="C2568">
        <v>1.7</v>
      </c>
      <c r="D2568">
        <v>-1774772</v>
      </c>
      <c r="E2568" t="s">
        <v>38</v>
      </c>
    </row>
    <row r="2569" spans="1:5" x14ac:dyDescent="0.3">
      <c r="A2569">
        <v>109</v>
      </c>
      <c r="B2569">
        <v>6.1</v>
      </c>
      <c r="C2569">
        <v>1.8</v>
      </c>
      <c r="D2569">
        <v>-12785034</v>
      </c>
      <c r="E2569" t="s">
        <v>38</v>
      </c>
    </row>
    <row r="2570" spans="1:5" x14ac:dyDescent="0.3">
      <c r="A2570">
        <v>101</v>
      </c>
      <c r="B2570">
        <v>5.0999999999999996</v>
      </c>
      <c r="C2570">
        <v>1.7</v>
      </c>
      <c r="D2570">
        <v>-4043793</v>
      </c>
      <c r="E2570" t="s">
        <v>38</v>
      </c>
    </row>
    <row r="2571" spans="1:5" x14ac:dyDescent="0.3">
      <c r="A2571">
        <v>106</v>
      </c>
      <c r="B2571">
        <v>7.4</v>
      </c>
      <c r="C2571">
        <v>1.8</v>
      </c>
      <c r="D2571">
        <v>-6050307</v>
      </c>
      <c r="E2571" t="s">
        <v>38</v>
      </c>
    </row>
    <row r="2572" spans="1:5" x14ac:dyDescent="0.3">
      <c r="A2572">
        <v>94</v>
      </c>
      <c r="B2572">
        <v>7.8</v>
      </c>
      <c r="C2572">
        <v>1.6</v>
      </c>
      <c r="D2572">
        <v>-3469419</v>
      </c>
      <c r="E2572" t="s">
        <v>38</v>
      </c>
    </row>
    <row r="2573" spans="1:5" x14ac:dyDescent="0.3">
      <c r="A2573">
        <v>140</v>
      </c>
      <c r="B2573">
        <v>8</v>
      </c>
      <c r="C2573">
        <v>2.2999999999999998</v>
      </c>
      <c r="D2573">
        <v>-8642509</v>
      </c>
      <c r="E2573" t="s">
        <v>38</v>
      </c>
    </row>
    <row r="2574" spans="1:5" x14ac:dyDescent="0.3">
      <c r="A2574">
        <v>132</v>
      </c>
      <c r="B2574">
        <v>6.7</v>
      </c>
      <c r="C2574">
        <v>2.2000000000000002</v>
      </c>
      <c r="D2574">
        <v>-14491311</v>
      </c>
      <c r="E2574" t="s">
        <v>38</v>
      </c>
    </row>
    <row r="2575" spans="1:5" x14ac:dyDescent="0.3">
      <c r="A2575">
        <v>99</v>
      </c>
      <c r="B2575">
        <v>6.6</v>
      </c>
      <c r="C2575">
        <v>1.6</v>
      </c>
      <c r="D2575">
        <v>-11272676</v>
      </c>
      <c r="E2575" t="s">
        <v>38</v>
      </c>
    </row>
    <row r="2576" spans="1:5" x14ac:dyDescent="0.3">
      <c r="A2576">
        <v>90</v>
      </c>
      <c r="B2576">
        <v>6.4</v>
      </c>
      <c r="C2576">
        <v>1.5</v>
      </c>
      <c r="D2576">
        <v>-10639452</v>
      </c>
      <c r="E2576" t="s">
        <v>38</v>
      </c>
    </row>
    <row r="2577" spans="1:5" x14ac:dyDescent="0.3">
      <c r="A2577">
        <v>105</v>
      </c>
      <c r="B2577">
        <v>6.7</v>
      </c>
      <c r="C2577">
        <v>1.8</v>
      </c>
      <c r="D2577">
        <v>16089953</v>
      </c>
      <c r="E2577" t="s">
        <v>21</v>
      </c>
    </row>
    <row r="2578" spans="1:5" x14ac:dyDescent="0.3">
      <c r="A2578">
        <v>108</v>
      </c>
      <c r="B2578">
        <v>6.2</v>
      </c>
      <c r="C2578">
        <v>1.8</v>
      </c>
      <c r="D2578">
        <v>-13960131</v>
      </c>
      <c r="E2578" t="s">
        <v>38</v>
      </c>
    </row>
    <row r="2579" spans="1:5" x14ac:dyDescent="0.3">
      <c r="A2579">
        <v>69</v>
      </c>
      <c r="B2579">
        <v>7.3</v>
      </c>
      <c r="C2579">
        <v>1.2</v>
      </c>
      <c r="D2579">
        <v>35592846</v>
      </c>
      <c r="E2579" t="s">
        <v>21</v>
      </c>
    </row>
    <row r="2580" spans="1:5" x14ac:dyDescent="0.3">
      <c r="A2580">
        <v>148</v>
      </c>
      <c r="B2580">
        <v>8.1</v>
      </c>
      <c r="C2580">
        <v>2.5</v>
      </c>
      <c r="D2580">
        <v>-11689814</v>
      </c>
      <c r="E2580" t="s">
        <v>38</v>
      </c>
    </row>
    <row r="2581" spans="1:5" x14ac:dyDescent="0.3">
      <c r="A2581">
        <v>118</v>
      </c>
      <c r="B2581">
        <v>7</v>
      </c>
      <c r="C2581">
        <v>2</v>
      </c>
      <c r="D2581">
        <v>-11410555</v>
      </c>
      <c r="E2581" t="s">
        <v>38</v>
      </c>
    </row>
    <row r="2582" spans="1:5" x14ac:dyDescent="0.3">
      <c r="A2582">
        <v>132</v>
      </c>
      <c r="B2582">
        <v>8</v>
      </c>
      <c r="C2582">
        <v>2.2000000000000002</v>
      </c>
      <c r="D2582">
        <v>196565000</v>
      </c>
      <c r="E2582" t="s">
        <v>21</v>
      </c>
    </row>
    <row r="2583" spans="1:5" x14ac:dyDescent="0.3">
      <c r="A2583">
        <v>130</v>
      </c>
      <c r="B2583">
        <v>8</v>
      </c>
      <c r="C2583">
        <v>2.2000000000000002</v>
      </c>
      <c r="D2583">
        <v>252000000</v>
      </c>
      <c r="E2583" t="s">
        <v>21</v>
      </c>
    </row>
    <row r="2584" spans="1:5" x14ac:dyDescent="0.3">
      <c r="A2584">
        <v>95</v>
      </c>
      <c r="B2584">
        <v>7</v>
      </c>
      <c r="C2584">
        <v>1.6</v>
      </c>
      <c r="D2584">
        <v>90736215</v>
      </c>
      <c r="E2584" t="s">
        <v>21</v>
      </c>
    </row>
    <row r="2585" spans="1:5" x14ac:dyDescent="0.3">
      <c r="A2585">
        <v>80</v>
      </c>
      <c r="B2585">
        <v>7.9</v>
      </c>
      <c r="C2585">
        <v>1.3</v>
      </c>
      <c r="D2585">
        <v>-9528558</v>
      </c>
      <c r="E2585" t="s">
        <v>38</v>
      </c>
    </row>
    <row r="2586" spans="1:5" x14ac:dyDescent="0.3">
      <c r="A2586">
        <v>94</v>
      </c>
      <c r="B2586">
        <v>5.9</v>
      </c>
      <c r="C2586">
        <v>1.6</v>
      </c>
      <c r="D2586">
        <v>54817937</v>
      </c>
      <c r="E2586" t="s">
        <v>21</v>
      </c>
    </row>
    <row r="2587" spans="1:5" x14ac:dyDescent="0.3">
      <c r="A2587">
        <v>122</v>
      </c>
      <c r="B2587">
        <v>6.6</v>
      </c>
      <c r="C2587">
        <v>2</v>
      </c>
      <c r="D2587">
        <v>79547205</v>
      </c>
      <c r="E2587" t="s">
        <v>21</v>
      </c>
    </row>
    <row r="2588" spans="1:5" x14ac:dyDescent="0.3">
      <c r="A2588">
        <v>102</v>
      </c>
      <c r="B2588">
        <v>6.3</v>
      </c>
      <c r="C2588">
        <v>1.7</v>
      </c>
      <c r="D2588">
        <v>63074950</v>
      </c>
      <c r="E2588" t="s">
        <v>21</v>
      </c>
    </row>
    <row r="2589" spans="1:5" x14ac:dyDescent="0.3">
      <c r="A2589">
        <v>116</v>
      </c>
      <c r="B2589">
        <v>7.7</v>
      </c>
      <c r="C2589">
        <v>1.9</v>
      </c>
      <c r="D2589">
        <v>67900000</v>
      </c>
      <c r="E2589" t="s">
        <v>21</v>
      </c>
    </row>
    <row r="2590" spans="1:5" x14ac:dyDescent="0.3">
      <c r="A2590">
        <v>78</v>
      </c>
      <c r="B2590">
        <v>6.9</v>
      </c>
      <c r="C2590">
        <v>1.3</v>
      </c>
      <c r="D2590">
        <v>60217000</v>
      </c>
      <c r="E2590" t="s">
        <v>21</v>
      </c>
    </row>
    <row r="2591" spans="1:5" x14ac:dyDescent="0.3">
      <c r="A2591">
        <v>114</v>
      </c>
      <c r="B2591">
        <v>7.1</v>
      </c>
      <c r="C2591">
        <v>1.9</v>
      </c>
      <c r="D2591">
        <v>67568000</v>
      </c>
      <c r="E2591" t="s">
        <v>21</v>
      </c>
    </row>
    <row r="2592" spans="1:5" x14ac:dyDescent="0.3">
      <c r="A2592">
        <v>112</v>
      </c>
      <c r="B2592">
        <v>7.4</v>
      </c>
      <c r="C2592">
        <v>1.9</v>
      </c>
      <c r="D2592">
        <v>53500000</v>
      </c>
      <c r="E2592" t="s">
        <v>21</v>
      </c>
    </row>
    <row r="2593" spans="1:5" x14ac:dyDescent="0.3">
      <c r="A2593">
        <v>110</v>
      </c>
      <c r="B2593">
        <v>6.5</v>
      </c>
      <c r="C2593">
        <v>1.8</v>
      </c>
      <c r="D2593">
        <v>58011073</v>
      </c>
      <c r="E2593" t="s">
        <v>21</v>
      </c>
    </row>
    <row r="2594" spans="1:5" x14ac:dyDescent="0.3">
      <c r="A2594">
        <v>104</v>
      </c>
      <c r="B2594">
        <v>6.5</v>
      </c>
      <c r="C2594">
        <v>1.7</v>
      </c>
      <c r="D2594">
        <v>53269010</v>
      </c>
      <c r="E2594" t="s">
        <v>21</v>
      </c>
    </row>
    <row r="2595" spans="1:5" x14ac:dyDescent="0.3">
      <c r="A2595">
        <v>81</v>
      </c>
      <c r="B2595">
        <v>6.8</v>
      </c>
      <c r="C2595">
        <v>1.4</v>
      </c>
      <c r="D2595">
        <v>51071133</v>
      </c>
      <c r="E2595" t="s">
        <v>21</v>
      </c>
    </row>
    <row r="2596" spans="1:5" x14ac:dyDescent="0.3">
      <c r="A2596">
        <v>154</v>
      </c>
      <c r="B2596">
        <v>7.5</v>
      </c>
      <c r="C2596">
        <v>2.6</v>
      </c>
      <c r="D2596">
        <v>27647595</v>
      </c>
      <c r="E2596" t="s">
        <v>21</v>
      </c>
    </row>
    <row r="2597" spans="1:5" x14ac:dyDescent="0.3">
      <c r="A2597">
        <v>102</v>
      </c>
      <c r="B2597">
        <v>6.6</v>
      </c>
      <c r="C2597">
        <v>1.7</v>
      </c>
      <c r="D2597">
        <v>26087366</v>
      </c>
      <c r="E2597" t="s">
        <v>21</v>
      </c>
    </row>
    <row r="2598" spans="1:5" x14ac:dyDescent="0.3">
      <c r="A2598">
        <v>89</v>
      </c>
      <c r="B2598">
        <v>7.1</v>
      </c>
      <c r="C2598">
        <v>1.5</v>
      </c>
      <c r="D2598">
        <v>52572496</v>
      </c>
      <c r="E2598" t="s">
        <v>21</v>
      </c>
    </row>
    <row r="2599" spans="1:5" x14ac:dyDescent="0.3">
      <c r="A2599">
        <v>132</v>
      </c>
      <c r="B2599">
        <v>6.6</v>
      </c>
      <c r="C2599">
        <v>2.2000000000000002</v>
      </c>
      <c r="D2599">
        <v>18400000</v>
      </c>
      <c r="E2599" t="s">
        <v>21</v>
      </c>
    </row>
    <row r="2600" spans="1:5" x14ac:dyDescent="0.3">
      <c r="A2600">
        <v>103</v>
      </c>
      <c r="B2600">
        <v>7</v>
      </c>
      <c r="C2600">
        <v>1.7</v>
      </c>
      <c r="D2600">
        <v>37365600</v>
      </c>
      <c r="E2600" t="s">
        <v>21</v>
      </c>
    </row>
    <row r="2601" spans="1:5" x14ac:dyDescent="0.3">
      <c r="A2601">
        <v>93</v>
      </c>
      <c r="B2601">
        <v>3.3</v>
      </c>
      <c r="C2601">
        <v>1.6</v>
      </c>
      <c r="D2601">
        <v>25188667</v>
      </c>
      <c r="E2601" t="s">
        <v>21</v>
      </c>
    </row>
    <row r="2602" spans="1:5" x14ac:dyDescent="0.3">
      <c r="A2602">
        <v>93</v>
      </c>
      <c r="B2602">
        <v>6.7</v>
      </c>
      <c r="C2602">
        <v>1.6</v>
      </c>
      <c r="D2602">
        <v>42724272</v>
      </c>
      <c r="E2602" t="s">
        <v>21</v>
      </c>
    </row>
    <row r="2603" spans="1:5" x14ac:dyDescent="0.3">
      <c r="A2603">
        <v>96</v>
      </c>
      <c r="B2603">
        <v>6.8</v>
      </c>
      <c r="C2603">
        <v>1.6</v>
      </c>
      <c r="D2603">
        <v>19597131</v>
      </c>
      <c r="E2603" t="s">
        <v>21</v>
      </c>
    </row>
    <row r="2604" spans="1:5" x14ac:dyDescent="0.3">
      <c r="A2604">
        <v>89</v>
      </c>
      <c r="B2604">
        <v>6</v>
      </c>
      <c r="C2604">
        <v>1.5</v>
      </c>
      <c r="D2604">
        <v>19691811</v>
      </c>
      <c r="E2604" t="s">
        <v>21</v>
      </c>
    </row>
    <row r="2605" spans="1:5" x14ac:dyDescent="0.3">
      <c r="A2605">
        <v>92</v>
      </c>
      <c r="B2605">
        <v>5.4</v>
      </c>
      <c r="C2605">
        <v>1.5</v>
      </c>
      <c r="D2605">
        <v>19397498</v>
      </c>
      <c r="E2605" t="s">
        <v>21</v>
      </c>
    </row>
    <row r="2606" spans="1:5" x14ac:dyDescent="0.3">
      <c r="A2606">
        <v>97</v>
      </c>
      <c r="B2606">
        <v>4.3</v>
      </c>
      <c r="C2606">
        <v>1.6</v>
      </c>
      <c r="D2606">
        <v>19179516</v>
      </c>
      <c r="E2606" t="s">
        <v>21</v>
      </c>
    </row>
    <row r="2607" spans="1:5" x14ac:dyDescent="0.3">
      <c r="A2607">
        <v>93</v>
      </c>
      <c r="B2607">
        <v>6.2</v>
      </c>
      <c r="C2607">
        <v>1.6</v>
      </c>
      <c r="D2607">
        <v>19155435</v>
      </c>
      <c r="E2607" t="s">
        <v>21</v>
      </c>
    </row>
    <row r="2608" spans="1:5" x14ac:dyDescent="0.3">
      <c r="A2608">
        <v>89</v>
      </c>
      <c r="B2608">
        <v>7.7</v>
      </c>
      <c r="C2608">
        <v>1.5</v>
      </c>
      <c r="D2608">
        <v>15281507</v>
      </c>
      <c r="E2608" t="s">
        <v>21</v>
      </c>
    </row>
    <row r="2609" spans="1:5" x14ac:dyDescent="0.3">
      <c r="A2609">
        <v>123</v>
      </c>
      <c r="B2609">
        <v>7.4</v>
      </c>
      <c r="C2609">
        <v>2</v>
      </c>
      <c r="D2609">
        <v>13776062</v>
      </c>
      <c r="E2609" t="s">
        <v>21</v>
      </c>
    </row>
    <row r="2610" spans="1:5" x14ac:dyDescent="0.3">
      <c r="A2610">
        <v>93</v>
      </c>
      <c r="B2610">
        <v>5.9</v>
      </c>
      <c r="C2610">
        <v>1.6</v>
      </c>
      <c r="D2610">
        <v>13240988</v>
      </c>
      <c r="E2610" t="s">
        <v>21</v>
      </c>
    </row>
    <row r="2611" spans="1:5" x14ac:dyDescent="0.3">
      <c r="A2611">
        <v>133</v>
      </c>
      <c r="B2611">
        <v>7.8</v>
      </c>
      <c r="C2611">
        <v>2.2000000000000002</v>
      </c>
      <c r="D2611">
        <v>112868837</v>
      </c>
      <c r="E2611" t="s">
        <v>21</v>
      </c>
    </row>
    <row r="2612" spans="1:5" x14ac:dyDescent="0.3">
      <c r="A2612">
        <v>121</v>
      </c>
      <c r="B2612">
        <v>7.4</v>
      </c>
      <c r="C2612">
        <v>2</v>
      </c>
      <c r="D2612">
        <v>10905674</v>
      </c>
      <c r="E2612" t="s">
        <v>21</v>
      </c>
    </row>
    <row r="2613" spans="1:5" x14ac:dyDescent="0.3">
      <c r="A2613">
        <v>102</v>
      </c>
      <c r="B2613">
        <v>6.5</v>
      </c>
      <c r="C2613">
        <v>1.7</v>
      </c>
      <c r="D2613">
        <v>13277561</v>
      </c>
      <c r="E2613" t="s">
        <v>21</v>
      </c>
    </row>
    <row r="2614" spans="1:5" x14ac:dyDescent="0.3">
      <c r="A2614">
        <v>99</v>
      </c>
      <c r="B2614">
        <v>7</v>
      </c>
      <c r="C2614">
        <v>1.6</v>
      </c>
      <c r="D2614">
        <v>9133087</v>
      </c>
      <c r="E2614" t="s">
        <v>21</v>
      </c>
    </row>
    <row r="2615" spans="1:5" x14ac:dyDescent="0.3">
      <c r="A2615">
        <v>98</v>
      </c>
      <c r="B2615">
        <v>7.6</v>
      </c>
      <c r="C2615">
        <v>1.6</v>
      </c>
      <c r="D2615">
        <v>25707719</v>
      </c>
      <c r="E2615" t="s">
        <v>21</v>
      </c>
    </row>
    <row r="2616" spans="1:5" x14ac:dyDescent="0.3">
      <c r="A2616">
        <v>118</v>
      </c>
      <c r="B2616">
        <v>6.9</v>
      </c>
      <c r="C2616">
        <v>2</v>
      </c>
      <c r="D2616">
        <v>9761993</v>
      </c>
      <c r="E2616" t="s">
        <v>21</v>
      </c>
    </row>
    <row r="2617" spans="1:5" x14ac:dyDescent="0.3">
      <c r="A2617">
        <v>104</v>
      </c>
      <c r="B2617">
        <v>5.3</v>
      </c>
      <c r="C2617">
        <v>1.7</v>
      </c>
      <c r="D2617">
        <v>6595716</v>
      </c>
      <c r="E2617" t="s">
        <v>21</v>
      </c>
    </row>
    <row r="2618" spans="1:5" x14ac:dyDescent="0.3">
      <c r="A2618">
        <v>109</v>
      </c>
      <c r="B2618">
        <v>6.4</v>
      </c>
      <c r="C2618">
        <v>1.8</v>
      </c>
      <c r="D2618">
        <v>19990064</v>
      </c>
      <c r="E2618" t="s">
        <v>21</v>
      </c>
    </row>
    <row r="2619" spans="1:5" x14ac:dyDescent="0.3">
      <c r="A2619">
        <v>115</v>
      </c>
      <c r="B2619">
        <v>7.8</v>
      </c>
      <c r="C2619">
        <v>1.9</v>
      </c>
      <c r="D2619">
        <v>5613460</v>
      </c>
      <c r="E2619" t="s">
        <v>21</v>
      </c>
    </row>
    <row r="2620" spans="1:5" x14ac:dyDescent="0.3">
      <c r="A2620">
        <v>92</v>
      </c>
      <c r="B2620">
        <v>6.7</v>
      </c>
      <c r="C2620">
        <v>1.5</v>
      </c>
      <c r="D2620">
        <v>8088568</v>
      </c>
      <c r="E2620" t="s">
        <v>21</v>
      </c>
    </row>
    <row r="2621" spans="1:5" x14ac:dyDescent="0.3">
      <c r="A2621">
        <v>91</v>
      </c>
      <c r="B2621">
        <v>5.3</v>
      </c>
      <c r="C2621">
        <v>1.5</v>
      </c>
      <c r="D2621">
        <v>5292381</v>
      </c>
      <c r="E2621" t="s">
        <v>21</v>
      </c>
    </row>
    <row r="2622" spans="1:5" x14ac:dyDescent="0.3">
      <c r="A2622">
        <v>94</v>
      </c>
      <c r="B2622">
        <v>6.3</v>
      </c>
      <c r="C2622">
        <v>1.6</v>
      </c>
      <c r="D2622">
        <v>4300302</v>
      </c>
      <c r="E2622" t="s">
        <v>21</v>
      </c>
    </row>
    <row r="2623" spans="1:5" x14ac:dyDescent="0.3">
      <c r="A2623">
        <v>93</v>
      </c>
      <c r="B2623">
        <v>7</v>
      </c>
      <c r="C2623">
        <v>1.6</v>
      </c>
      <c r="D2623">
        <v>15829874</v>
      </c>
      <c r="E2623" t="s">
        <v>21</v>
      </c>
    </row>
    <row r="2624" spans="1:5" x14ac:dyDescent="0.3">
      <c r="A2624">
        <v>100</v>
      </c>
      <c r="B2624">
        <v>6.6</v>
      </c>
      <c r="C2624">
        <v>1.7</v>
      </c>
      <c r="D2624">
        <v>902790</v>
      </c>
      <c r="E2624" t="s">
        <v>21</v>
      </c>
    </row>
    <row r="2625" spans="1:5" x14ac:dyDescent="0.3">
      <c r="A2625">
        <v>293</v>
      </c>
      <c r="B2625">
        <v>8.4</v>
      </c>
      <c r="C2625">
        <v>4.9000000000000004</v>
      </c>
      <c r="D2625">
        <v>-2566866</v>
      </c>
      <c r="E2625" t="s">
        <v>38</v>
      </c>
    </row>
    <row r="2626" spans="1:5" x14ac:dyDescent="0.3">
      <c r="A2626">
        <v>93</v>
      </c>
      <c r="B2626">
        <v>5.4</v>
      </c>
      <c r="C2626">
        <v>1.6</v>
      </c>
      <c r="D2626">
        <v>-1801234</v>
      </c>
      <c r="E2626" t="s">
        <v>38</v>
      </c>
    </row>
    <row r="2627" spans="1:5" x14ac:dyDescent="0.3">
      <c r="A2627">
        <v>123</v>
      </c>
      <c r="B2627">
        <v>7.8</v>
      </c>
      <c r="C2627">
        <v>2</v>
      </c>
      <c r="D2627">
        <v>3294553</v>
      </c>
      <c r="E2627" t="s">
        <v>21</v>
      </c>
    </row>
    <row r="2628" spans="1:5" x14ac:dyDescent="0.3">
      <c r="A2628">
        <v>119</v>
      </c>
      <c r="B2628">
        <v>7.6</v>
      </c>
      <c r="C2628">
        <v>2</v>
      </c>
      <c r="D2628">
        <v>-88958772</v>
      </c>
      <c r="E2628" t="s">
        <v>38</v>
      </c>
    </row>
    <row r="2629" spans="1:5" x14ac:dyDescent="0.3">
      <c r="A2629">
        <v>107</v>
      </c>
      <c r="B2629">
        <v>6.6</v>
      </c>
      <c r="C2629">
        <v>1.8</v>
      </c>
      <c r="D2629">
        <v>-4081717</v>
      </c>
      <c r="E2629" t="s">
        <v>38</v>
      </c>
    </row>
    <row r="2630" spans="1:5" x14ac:dyDescent="0.3">
      <c r="A2630">
        <v>106</v>
      </c>
      <c r="B2630">
        <v>6.4</v>
      </c>
      <c r="C2630">
        <v>1.8</v>
      </c>
      <c r="D2630">
        <v>10331028</v>
      </c>
      <c r="E2630" t="s">
        <v>21</v>
      </c>
    </row>
    <row r="2631" spans="1:5" x14ac:dyDescent="0.3">
      <c r="A2631">
        <v>109</v>
      </c>
      <c r="B2631">
        <v>7</v>
      </c>
      <c r="C2631">
        <v>1.8</v>
      </c>
      <c r="D2631">
        <v>-3865783</v>
      </c>
      <c r="E2631" t="s">
        <v>38</v>
      </c>
    </row>
    <row r="2632" spans="1:5" x14ac:dyDescent="0.3">
      <c r="A2632">
        <v>81</v>
      </c>
      <c r="B2632">
        <v>5.7</v>
      </c>
      <c r="C2632">
        <v>1.4</v>
      </c>
      <c r="D2632">
        <v>-3017320</v>
      </c>
      <c r="E2632" t="s">
        <v>38</v>
      </c>
    </row>
    <row r="2633" spans="1:5" x14ac:dyDescent="0.3">
      <c r="A2633">
        <v>95</v>
      </c>
      <c r="B2633">
        <v>5.9</v>
      </c>
      <c r="C2633">
        <v>1.6</v>
      </c>
      <c r="D2633">
        <v>-1260859</v>
      </c>
      <c r="E2633" t="s">
        <v>38</v>
      </c>
    </row>
    <row r="2634" spans="1:5" x14ac:dyDescent="0.3">
      <c r="A2634">
        <v>86</v>
      </c>
      <c r="B2634">
        <v>6.3</v>
      </c>
      <c r="C2634">
        <v>1.4</v>
      </c>
      <c r="D2634">
        <v>-6457975</v>
      </c>
      <c r="E2634" t="s">
        <v>38</v>
      </c>
    </row>
    <row r="2635" spans="1:5" x14ac:dyDescent="0.3">
      <c r="A2635">
        <v>113</v>
      </c>
      <c r="B2635">
        <v>6.3</v>
      </c>
      <c r="C2635">
        <v>1.9</v>
      </c>
      <c r="D2635">
        <v>-6967504</v>
      </c>
      <c r="E2635" t="s">
        <v>38</v>
      </c>
    </row>
    <row r="2636" spans="1:5" x14ac:dyDescent="0.3">
      <c r="A2636">
        <v>122</v>
      </c>
      <c r="B2636">
        <v>6.2</v>
      </c>
      <c r="C2636">
        <v>2</v>
      </c>
      <c r="D2636">
        <v>-5245102</v>
      </c>
      <c r="E2636" t="s">
        <v>38</v>
      </c>
    </row>
    <row r="2637" spans="1:5" x14ac:dyDescent="0.3">
      <c r="A2637">
        <v>90</v>
      </c>
      <c r="B2637">
        <v>2.1</v>
      </c>
      <c r="C2637">
        <v>1.5</v>
      </c>
      <c r="D2637">
        <v>-7077834</v>
      </c>
      <c r="E2637" t="s">
        <v>38</v>
      </c>
    </row>
    <row r="2638" spans="1:5" x14ac:dyDescent="0.3">
      <c r="A2638">
        <v>108</v>
      </c>
      <c r="B2638">
        <v>5</v>
      </c>
      <c r="C2638">
        <v>1.8</v>
      </c>
      <c r="D2638">
        <v>-7097000</v>
      </c>
      <c r="E2638" t="s">
        <v>38</v>
      </c>
    </row>
    <row r="2639" spans="1:5" x14ac:dyDescent="0.3">
      <c r="A2639">
        <v>113</v>
      </c>
      <c r="B2639">
        <v>5.3</v>
      </c>
      <c r="C2639">
        <v>1.9</v>
      </c>
      <c r="D2639">
        <v>-7282545</v>
      </c>
      <c r="E2639" t="s">
        <v>38</v>
      </c>
    </row>
    <row r="2640" spans="1:5" x14ac:dyDescent="0.3">
      <c r="A2640">
        <v>110</v>
      </c>
      <c r="B2640">
        <v>7.1</v>
      </c>
      <c r="C2640">
        <v>1.8</v>
      </c>
      <c r="D2640">
        <v>-8851518</v>
      </c>
      <c r="E2640" t="s">
        <v>38</v>
      </c>
    </row>
    <row r="2641" spans="1:5" x14ac:dyDescent="0.3">
      <c r="A2641">
        <v>109</v>
      </c>
      <c r="B2641">
        <v>7</v>
      </c>
      <c r="C2641">
        <v>1.8</v>
      </c>
      <c r="D2641">
        <v>-9673593</v>
      </c>
      <c r="E2641" t="s">
        <v>38</v>
      </c>
    </row>
    <row r="2642" spans="1:5" x14ac:dyDescent="0.3">
      <c r="A2642">
        <v>101</v>
      </c>
      <c r="B2642">
        <v>7.1</v>
      </c>
      <c r="C2642">
        <v>1.7</v>
      </c>
      <c r="D2642">
        <v>-9939047</v>
      </c>
      <c r="E2642" t="s">
        <v>38</v>
      </c>
    </row>
    <row r="2643" spans="1:5" x14ac:dyDescent="0.3">
      <c r="A2643">
        <v>97</v>
      </c>
      <c r="B2643">
        <v>7</v>
      </c>
      <c r="C2643">
        <v>1.6</v>
      </c>
      <c r="D2643">
        <v>-8049706</v>
      </c>
      <c r="E2643" t="s">
        <v>38</v>
      </c>
    </row>
    <row r="2644" spans="1:5" x14ac:dyDescent="0.3">
      <c r="A2644">
        <v>172</v>
      </c>
      <c r="B2644">
        <v>7.7</v>
      </c>
      <c r="C2644">
        <v>2.9</v>
      </c>
      <c r="D2644">
        <v>-6364114</v>
      </c>
      <c r="E2644" t="s">
        <v>38</v>
      </c>
    </row>
    <row r="2645" spans="1:5" x14ac:dyDescent="0.3">
      <c r="A2645">
        <v>104</v>
      </c>
      <c r="B2645">
        <v>7.1</v>
      </c>
      <c r="C2645">
        <v>1.7</v>
      </c>
      <c r="D2645">
        <v>-10220716</v>
      </c>
      <c r="E2645" t="s">
        <v>38</v>
      </c>
    </row>
    <row r="2646" spans="1:5" x14ac:dyDescent="0.3">
      <c r="A2646">
        <v>99</v>
      </c>
      <c r="B2646">
        <v>6.8</v>
      </c>
      <c r="C2646">
        <v>1.6</v>
      </c>
      <c r="D2646">
        <v>-10297723</v>
      </c>
      <c r="E2646" t="s">
        <v>38</v>
      </c>
    </row>
    <row r="2647" spans="1:5" x14ac:dyDescent="0.3">
      <c r="A2647">
        <v>129</v>
      </c>
      <c r="B2647">
        <v>7.5</v>
      </c>
      <c r="C2647">
        <v>2.2000000000000002</v>
      </c>
      <c r="D2647">
        <v>-11738519</v>
      </c>
      <c r="E2647" t="s">
        <v>38</v>
      </c>
    </row>
    <row r="2648" spans="1:5" x14ac:dyDescent="0.3">
      <c r="A2648">
        <v>91</v>
      </c>
      <c r="B2648">
        <v>6.3</v>
      </c>
      <c r="C2648">
        <v>1.5</v>
      </c>
      <c r="D2648">
        <v>-10493002</v>
      </c>
      <c r="E2648" t="s">
        <v>38</v>
      </c>
    </row>
    <row r="2649" spans="1:5" x14ac:dyDescent="0.3">
      <c r="A2649">
        <v>100</v>
      </c>
      <c r="B2649">
        <v>7.3</v>
      </c>
      <c r="C2649">
        <v>1.7</v>
      </c>
      <c r="D2649">
        <v>-11139998</v>
      </c>
      <c r="E2649" t="s">
        <v>38</v>
      </c>
    </row>
    <row r="2650" spans="1:5" x14ac:dyDescent="0.3">
      <c r="A2650">
        <v>111</v>
      </c>
      <c r="B2650">
        <v>6.8</v>
      </c>
      <c r="C2650">
        <v>1.8</v>
      </c>
      <c r="D2650">
        <v>-11451066</v>
      </c>
      <c r="E2650" t="s">
        <v>38</v>
      </c>
    </row>
    <row r="2651" spans="1:5" x14ac:dyDescent="0.3">
      <c r="A2651">
        <v>114</v>
      </c>
      <c r="B2651">
        <v>7.2</v>
      </c>
      <c r="C2651">
        <v>1.9</v>
      </c>
      <c r="D2651">
        <v>-9552250</v>
      </c>
      <c r="E2651" t="s">
        <v>38</v>
      </c>
    </row>
    <row r="2652" spans="1:5" x14ac:dyDescent="0.3">
      <c r="A2652">
        <v>86</v>
      </c>
      <c r="B2652">
        <v>6.4</v>
      </c>
      <c r="C2652">
        <v>1.4</v>
      </c>
      <c r="D2652">
        <v>-11666024</v>
      </c>
      <c r="E2652" t="s">
        <v>38</v>
      </c>
    </row>
    <row r="2653" spans="1:5" x14ac:dyDescent="0.3">
      <c r="A2653">
        <v>107</v>
      </c>
      <c r="B2653">
        <v>6</v>
      </c>
      <c r="C2653">
        <v>1.8</v>
      </c>
      <c r="D2653">
        <v>-11858147</v>
      </c>
      <c r="E2653" t="s">
        <v>38</v>
      </c>
    </row>
    <row r="2654" spans="1:5" x14ac:dyDescent="0.3">
      <c r="A2654">
        <v>90</v>
      </c>
      <c r="B2654">
        <v>6.4</v>
      </c>
      <c r="C2654">
        <v>1.5</v>
      </c>
      <c r="D2654">
        <v>-7696561</v>
      </c>
      <c r="E2654" t="s">
        <v>38</v>
      </c>
    </row>
    <row r="2655" spans="1:5" x14ac:dyDescent="0.3">
      <c r="A2655">
        <v>120</v>
      </c>
      <c r="B2655">
        <v>7.5</v>
      </c>
      <c r="C2655">
        <v>2</v>
      </c>
      <c r="D2655">
        <v>-11785798</v>
      </c>
      <c r="E2655" t="s">
        <v>38</v>
      </c>
    </row>
    <row r="2656" spans="1:5" x14ac:dyDescent="0.3">
      <c r="A2656">
        <v>134</v>
      </c>
      <c r="B2656">
        <v>7.1</v>
      </c>
      <c r="C2656">
        <v>2.2000000000000002</v>
      </c>
      <c r="D2656">
        <v>-2499804112</v>
      </c>
      <c r="E2656" t="s">
        <v>38</v>
      </c>
    </row>
    <row r="2657" spans="1:5" x14ac:dyDescent="0.3">
      <c r="A2657">
        <v>110</v>
      </c>
      <c r="B2657">
        <v>4.5999999999999996</v>
      </c>
      <c r="C2657">
        <v>1.8</v>
      </c>
      <c r="D2657">
        <v>-11824630</v>
      </c>
      <c r="E2657" t="s">
        <v>38</v>
      </c>
    </row>
    <row r="2658" spans="1:5" x14ac:dyDescent="0.3">
      <c r="A2658">
        <v>132</v>
      </c>
      <c r="B2658">
        <v>7.7</v>
      </c>
      <c r="C2658">
        <v>2.2000000000000002</v>
      </c>
      <c r="D2658">
        <v>-11880078</v>
      </c>
      <c r="E2658" t="s">
        <v>38</v>
      </c>
    </row>
    <row r="2659" spans="1:5" x14ac:dyDescent="0.3">
      <c r="A2659">
        <v>113</v>
      </c>
      <c r="B2659">
        <v>5.6</v>
      </c>
      <c r="C2659">
        <v>1.9</v>
      </c>
      <c r="D2659">
        <v>-19982851</v>
      </c>
      <c r="E2659" t="s">
        <v>38</v>
      </c>
    </row>
    <row r="2660" spans="1:5" x14ac:dyDescent="0.3">
      <c r="A2660">
        <v>111</v>
      </c>
      <c r="B2660">
        <v>7.5</v>
      </c>
      <c r="C2660">
        <v>1.8</v>
      </c>
      <c r="D2660">
        <v>-11985384</v>
      </c>
      <c r="E2660" t="s">
        <v>38</v>
      </c>
    </row>
    <row r="2661" spans="1:5" x14ac:dyDescent="0.3">
      <c r="A2661">
        <v>104</v>
      </c>
      <c r="B2661">
        <v>8.3000000000000007</v>
      </c>
      <c r="C2661">
        <v>1.7</v>
      </c>
      <c r="D2661">
        <v>24093107</v>
      </c>
      <c r="E2661" t="s">
        <v>21</v>
      </c>
    </row>
    <row r="2662" spans="1:5" x14ac:dyDescent="0.3">
      <c r="A2662">
        <v>103</v>
      </c>
      <c r="B2662">
        <v>6.6</v>
      </c>
      <c r="C2662">
        <v>1.7</v>
      </c>
      <c r="D2662">
        <v>45969179</v>
      </c>
      <c r="E2662" t="s">
        <v>21</v>
      </c>
    </row>
    <row r="2663" spans="1:5" x14ac:dyDescent="0.3">
      <c r="A2663">
        <v>106</v>
      </c>
      <c r="B2663">
        <v>7.2</v>
      </c>
      <c r="C2663">
        <v>1.8</v>
      </c>
      <c r="D2663">
        <v>137170000</v>
      </c>
      <c r="E2663" t="s">
        <v>21</v>
      </c>
    </row>
    <row r="2664" spans="1:5" x14ac:dyDescent="0.3">
      <c r="A2664">
        <v>125</v>
      </c>
      <c r="B2664">
        <v>8.6999999999999993</v>
      </c>
      <c r="C2664">
        <v>2.1</v>
      </c>
      <c r="D2664">
        <v>449935665</v>
      </c>
      <c r="E2664" t="s">
        <v>21</v>
      </c>
    </row>
    <row r="2665" spans="1:5" x14ac:dyDescent="0.3">
      <c r="A2665">
        <v>109</v>
      </c>
      <c r="B2665">
        <v>6</v>
      </c>
      <c r="C2665">
        <v>1.8</v>
      </c>
      <c r="D2665">
        <v>24037564</v>
      </c>
      <c r="E2665" t="s">
        <v>21</v>
      </c>
    </row>
    <row r="2666" spans="1:5" x14ac:dyDescent="0.3">
      <c r="A2666">
        <v>200</v>
      </c>
      <c r="B2666">
        <v>8</v>
      </c>
      <c r="C2666">
        <v>3.3</v>
      </c>
      <c r="D2666">
        <v>100722000</v>
      </c>
      <c r="E2666" t="s">
        <v>21</v>
      </c>
    </row>
    <row r="2667" spans="1:5" x14ac:dyDescent="0.3">
      <c r="A2667">
        <v>112</v>
      </c>
      <c r="B2667">
        <v>4.5</v>
      </c>
      <c r="C2667">
        <v>1.9</v>
      </c>
      <c r="D2667">
        <v>79556401</v>
      </c>
      <c r="E2667" t="s">
        <v>21</v>
      </c>
    </row>
    <row r="2668" spans="1:5" x14ac:dyDescent="0.3">
      <c r="A2668">
        <v>116</v>
      </c>
      <c r="B2668">
        <v>7.9</v>
      </c>
      <c r="C2668">
        <v>1.9</v>
      </c>
      <c r="D2668">
        <v>68571803</v>
      </c>
      <c r="E2668" t="s">
        <v>21</v>
      </c>
    </row>
    <row r="2669" spans="1:5" x14ac:dyDescent="0.3">
      <c r="A2669">
        <v>120</v>
      </c>
      <c r="B2669">
        <v>7.5</v>
      </c>
      <c r="C2669">
        <v>2</v>
      </c>
      <c r="D2669">
        <v>41929168</v>
      </c>
      <c r="E2669" t="s">
        <v>21</v>
      </c>
    </row>
    <row r="2670" spans="1:5" x14ac:dyDescent="0.3">
      <c r="A2670">
        <v>107</v>
      </c>
      <c r="B2670">
        <v>6.8</v>
      </c>
      <c r="C2670">
        <v>1.8</v>
      </c>
      <c r="D2670">
        <v>39461335</v>
      </c>
      <c r="E2670" t="s">
        <v>21</v>
      </c>
    </row>
    <row r="2671" spans="1:5" x14ac:dyDescent="0.3">
      <c r="A2671">
        <v>107</v>
      </c>
      <c r="B2671">
        <v>7.2</v>
      </c>
      <c r="C2671">
        <v>1.8</v>
      </c>
      <c r="D2671">
        <v>38797148</v>
      </c>
      <c r="E2671" t="s">
        <v>21</v>
      </c>
    </row>
    <row r="2672" spans="1:5" x14ac:dyDescent="0.3">
      <c r="A2672">
        <v>81</v>
      </c>
      <c r="B2672">
        <v>7.1</v>
      </c>
      <c r="C2672">
        <v>1.4</v>
      </c>
      <c r="D2672">
        <v>33563158</v>
      </c>
      <c r="E2672" t="s">
        <v>21</v>
      </c>
    </row>
    <row r="2673" spans="1:5" x14ac:dyDescent="0.3">
      <c r="A2673">
        <v>101</v>
      </c>
      <c r="B2673">
        <v>7.4</v>
      </c>
      <c r="C2673">
        <v>1.7</v>
      </c>
      <c r="D2673">
        <v>30227069</v>
      </c>
      <c r="E2673" t="s">
        <v>21</v>
      </c>
    </row>
    <row r="2674" spans="1:5" x14ac:dyDescent="0.3">
      <c r="A2674">
        <v>122</v>
      </c>
      <c r="B2674">
        <v>7.6</v>
      </c>
      <c r="C2674">
        <v>2</v>
      </c>
      <c r="D2674">
        <v>28025000</v>
      </c>
      <c r="E2674" t="s">
        <v>21</v>
      </c>
    </row>
    <row r="2675" spans="1:5" x14ac:dyDescent="0.3">
      <c r="A2675">
        <v>97</v>
      </c>
      <c r="B2675">
        <v>6.9</v>
      </c>
      <c r="C2675">
        <v>1.6</v>
      </c>
      <c r="D2675">
        <v>27701895</v>
      </c>
      <c r="E2675" t="s">
        <v>21</v>
      </c>
    </row>
    <row r="2676" spans="1:5" x14ac:dyDescent="0.3">
      <c r="A2676">
        <v>92</v>
      </c>
      <c r="B2676">
        <v>6</v>
      </c>
      <c r="C2676">
        <v>1.5</v>
      </c>
      <c r="D2676">
        <v>16669413</v>
      </c>
      <c r="E2676" t="s">
        <v>21</v>
      </c>
    </row>
    <row r="2677" spans="1:5" x14ac:dyDescent="0.3">
      <c r="A2677">
        <v>110</v>
      </c>
      <c r="B2677">
        <v>7.3</v>
      </c>
      <c r="C2677">
        <v>1.8</v>
      </c>
      <c r="D2677">
        <v>26766350</v>
      </c>
      <c r="E2677" t="s">
        <v>21</v>
      </c>
    </row>
    <row r="2678" spans="1:5" x14ac:dyDescent="0.3">
      <c r="A2678">
        <v>86</v>
      </c>
      <c r="B2678">
        <v>4.5999999999999996</v>
      </c>
      <c r="C2678">
        <v>1.4</v>
      </c>
      <c r="D2678">
        <v>12978402</v>
      </c>
      <c r="E2678" t="s">
        <v>21</v>
      </c>
    </row>
    <row r="2679" spans="1:5" x14ac:dyDescent="0.3">
      <c r="A2679">
        <v>91</v>
      </c>
      <c r="B2679">
        <v>6</v>
      </c>
      <c r="C2679">
        <v>1.5</v>
      </c>
      <c r="D2679">
        <v>9370057</v>
      </c>
      <c r="E2679" t="s">
        <v>21</v>
      </c>
    </row>
    <row r="2680" spans="1:5" x14ac:dyDescent="0.3">
      <c r="A2680">
        <v>100</v>
      </c>
      <c r="B2680">
        <v>5.5</v>
      </c>
      <c r="C2680">
        <v>1.7</v>
      </c>
      <c r="D2680">
        <v>-7115337</v>
      </c>
      <c r="E2680" t="s">
        <v>38</v>
      </c>
    </row>
    <row r="2681" spans="1:5" x14ac:dyDescent="0.3">
      <c r="A2681">
        <v>111</v>
      </c>
      <c r="B2681">
        <v>7.5</v>
      </c>
      <c r="C2681">
        <v>1.8</v>
      </c>
      <c r="D2681">
        <v>27317535</v>
      </c>
      <c r="E2681" t="s">
        <v>21</v>
      </c>
    </row>
    <row r="2682" spans="1:5" x14ac:dyDescent="0.3">
      <c r="A2682">
        <v>89</v>
      </c>
      <c r="B2682">
        <v>6.3</v>
      </c>
      <c r="C2682">
        <v>1.5</v>
      </c>
      <c r="D2682">
        <v>2903262</v>
      </c>
      <c r="E2682" t="s">
        <v>21</v>
      </c>
    </row>
    <row r="2683" spans="1:5" x14ac:dyDescent="0.3">
      <c r="A2683">
        <v>84</v>
      </c>
      <c r="B2683">
        <v>5.0999999999999996</v>
      </c>
      <c r="C2683">
        <v>1.4</v>
      </c>
      <c r="D2683">
        <v>2592872</v>
      </c>
      <c r="E2683" t="s">
        <v>21</v>
      </c>
    </row>
    <row r="2684" spans="1:5" x14ac:dyDescent="0.3">
      <c r="A2684">
        <v>98</v>
      </c>
      <c r="B2684">
        <v>6.8</v>
      </c>
      <c r="C2684">
        <v>1.6</v>
      </c>
      <c r="D2684">
        <v>7381787</v>
      </c>
      <c r="E2684" t="s">
        <v>21</v>
      </c>
    </row>
    <row r="2685" spans="1:5" x14ac:dyDescent="0.3">
      <c r="A2685">
        <v>95</v>
      </c>
      <c r="B2685">
        <v>5.3</v>
      </c>
      <c r="C2685">
        <v>1.6</v>
      </c>
      <c r="D2685">
        <v>2558739</v>
      </c>
      <c r="E2685" t="s">
        <v>21</v>
      </c>
    </row>
    <row r="2686" spans="1:5" x14ac:dyDescent="0.3">
      <c r="A2686">
        <v>100</v>
      </c>
      <c r="B2686">
        <v>7.3</v>
      </c>
      <c r="C2686">
        <v>1.7</v>
      </c>
      <c r="D2686">
        <v>2103828</v>
      </c>
      <c r="E2686" t="s">
        <v>21</v>
      </c>
    </row>
    <row r="2687" spans="1:5" x14ac:dyDescent="0.3">
      <c r="A2687">
        <v>109</v>
      </c>
      <c r="B2687">
        <v>7.3</v>
      </c>
      <c r="C2687">
        <v>1.8</v>
      </c>
      <c r="D2687">
        <v>22305037</v>
      </c>
      <c r="E2687" t="s">
        <v>21</v>
      </c>
    </row>
    <row r="2688" spans="1:5" x14ac:dyDescent="0.3">
      <c r="A2688">
        <v>118</v>
      </c>
      <c r="B2688">
        <v>7.1</v>
      </c>
      <c r="C2688">
        <v>2</v>
      </c>
      <c r="D2688">
        <v>-785353</v>
      </c>
      <c r="E2688" t="s">
        <v>38</v>
      </c>
    </row>
    <row r="2689" spans="1:5" x14ac:dyDescent="0.3">
      <c r="A2689">
        <v>88</v>
      </c>
      <c r="B2689">
        <v>7.6</v>
      </c>
      <c r="C2689">
        <v>1.5</v>
      </c>
      <c r="D2689">
        <v>-1498907</v>
      </c>
      <c r="E2689" t="s">
        <v>38</v>
      </c>
    </row>
    <row r="2690" spans="1:5" x14ac:dyDescent="0.3">
      <c r="A2690">
        <v>86</v>
      </c>
      <c r="B2690">
        <v>5.3</v>
      </c>
      <c r="C2690">
        <v>1.4</v>
      </c>
      <c r="D2690">
        <v>-6185756</v>
      </c>
      <c r="E2690" t="s">
        <v>38</v>
      </c>
    </row>
    <row r="2691" spans="1:5" x14ac:dyDescent="0.3">
      <c r="A2691">
        <v>118</v>
      </c>
      <c r="B2691">
        <v>7.8</v>
      </c>
      <c r="C2691">
        <v>2</v>
      </c>
      <c r="D2691">
        <v>-1829786</v>
      </c>
      <c r="E2691" t="s">
        <v>38</v>
      </c>
    </row>
    <row r="2692" spans="1:5" x14ac:dyDescent="0.3">
      <c r="A2692">
        <v>125</v>
      </c>
      <c r="B2692">
        <v>7.7</v>
      </c>
      <c r="C2692">
        <v>2.1</v>
      </c>
      <c r="D2692">
        <v>-12931913</v>
      </c>
      <c r="E2692" t="s">
        <v>38</v>
      </c>
    </row>
    <row r="2693" spans="1:5" x14ac:dyDescent="0.3">
      <c r="A2693">
        <v>125</v>
      </c>
      <c r="B2693">
        <v>7.7</v>
      </c>
      <c r="C2693">
        <v>2.1</v>
      </c>
      <c r="D2693">
        <v>-7246194</v>
      </c>
      <c r="E2693" t="s">
        <v>38</v>
      </c>
    </row>
    <row r="2694" spans="1:5" x14ac:dyDescent="0.3">
      <c r="A2694">
        <v>94</v>
      </c>
      <c r="B2694">
        <v>5.4</v>
      </c>
      <c r="C2694">
        <v>1.6</v>
      </c>
      <c r="D2694">
        <v>-7965819</v>
      </c>
      <c r="E2694" t="s">
        <v>38</v>
      </c>
    </row>
    <row r="2695" spans="1:5" x14ac:dyDescent="0.3">
      <c r="A2695">
        <v>113</v>
      </c>
      <c r="B2695">
        <v>6.2</v>
      </c>
      <c r="C2695">
        <v>1.9</v>
      </c>
      <c r="D2695">
        <v>-8167174</v>
      </c>
      <c r="E2695" t="s">
        <v>38</v>
      </c>
    </row>
    <row r="2696" spans="1:5" x14ac:dyDescent="0.3">
      <c r="A2696">
        <v>104</v>
      </c>
      <c r="B2696">
        <v>7.4</v>
      </c>
      <c r="C2696">
        <v>1.7</v>
      </c>
      <c r="D2696">
        <v>2214255</v>
      </c>
      <c r="E2696" t="s">
        <v>21</v>
      </c>
    </row>
    <row r="2697" spans="1:5" x14ac:dyDescent="0.3">
      <c r="A2697">
        <v>95</v>
      </c>
      <c r="B2697">
        <v>6.2</v>
      </c>
      <c r="C2697">
        <v>1.6</v>
      </c>
      <c r="D2697">
        <v>11017403</v>
      </c>
      <c r="E2697" t="s">
        <v>21</v>
      </c>
    </row>
    <row r="2698" spans="1:5" x14ac:dyDescent="0.3">
      <c r="A2698">
        <v>102</v>
      </c>
      <c r="B2698">
        <v>5.0999999999999996</v>
      </c>
      <c r="C2698">
        <v>1.7</v>
      </c>
      <c r="D2698">
        <v>-8192146</v>
      </c>
      <c r="E2698" t="s">
        <v>38</v>
      </c>
    </row>
    <row r="2699" spans="1:5" x14ac:dyDescent="0.3">
      <c r="A2699">
        <v>104</v>
      </c>
      <c r="B2699">
        <v>6.8</v>
      </c>
      <c r="C2699">
        <v>1.7</v>
      </c>
      <c r="D2699">
        <v>-10647214</v>
      </c>
      <c r="E2699" t="s">
        <v>38</v>
      </c>
    </row>
    <row r="2700" spans="1:5" x14ac:dyDescent="0.3">
      <c r="A2700">
        <v>95</v>
      </c>
      <c r="B2700">
        <v>5.8</v>
      </c>
      <c r="C2700">
        <v>1.6</v>
      </c>
      <c r="D2700">
        <v>45929973</v>
      </c>
      <c r="E2700" t="s">
        <v>21</v>
      </c>
    </row>
    <row r="2701" spans="1:5" x14ac:dyDescent="0.3">
      <c r="A2701">
        <v>118</v>
      </c>
      <c r="B2701">
        <v>6.4</v>
      </c>
      <c r="C2701">
        <v>2</v>
      </c>
      <c r="D2701">
        <v>-14600121</v>
      </c>
      <c r="E2701" t="s">
        <v>38</v>
      </c>
    </row>
    <row r="2702" spans="1:5" x14ac:dyDescent="0.3">
      <c r="A2702">
        <v>193</v>
      </c>
      <c r="B2702">
        <v>6</v>
      </c>
      <c r="C2702">
        <v>3.2</v>
      </c>
      <c r="D2702">
        <v>-696724557</v>
      </c>
      <c r="E2702" t="s">
        <v>38</v>
      </c>
    </row>
    <row r="2703" spans="1:5" x14ac:dyDescent="0.3">
      <c r="A2703">
        <v>97</v>
      </c>
      <c r="B2703">
        <v>6.9</v>
      </c>
      <c r="C2703">
        <v>1.6</v>
      </c>
      <c r="D2703">
        <v>4535191</v>
      </c>
      <c r="E2703" t="s">
        <v>21</v>
      </c>
    </row>
    <row r="2704" spans="1:5" x14ac:dyDescent="0.3">
      <c r="A2704">
        <v>98</v>
      </c>
      <c r="B2704">
        <v>5.5</v>
      </c>
      <c r="C2704">
        <v>1.6</v>
      </c>
      <c r="D2704">
        <v>-6976162</v>
      </c>
      <c r="E2704" t="s">
        <v>38</v>
      </c>
    </row>
    <row r="2705" spans="1:5" x14ac:dyDescent="0.3">
      <c r="A2705">
        <v>103</v>
      </c>
      <c r="B2705">
        <v>5.4</v>
      </c>
      <c r="C2705">
        <v>1.7</v>
      </c>
      <c r="D2705">
        <v>11560085</v>
      </c>
      <c r="E2705" t="s">
        <v>21</v>
      </c>
    </row>
    <row r="2706" spans="1:5" x14ac:dyDescent="0.3">
      <c r="A2706">
        <v>161</v>
      </c>
      <c r="B2706">
        <v>8.3000000000000007</v>
      </c>
      <c r="C2706">
        <v>2.7</v>
      </c>
      <c r="D2706">
        <v>44715371</v>
      </c>
      <c r="E2706" t="s">
        <v>21</v>
      </c>
    </row>
    <row r="2707" spans="1:5" x14ac:dyDescent="0.3">
      <c r="A2707">
        <v>120</v>
      </c>
      <c r="B2707">
        <v>7.9</v>
      </c>
      <c r="C2707">
        <v>2</v>
      </c>
      <c r="D2707">
        <v>424449459</v>
      </c>
      <c r="E2707" t="s">
        <v>21</v>
      </c>
    </row>
    <row r="2708" spans="1:5" x14ac:dyDescent="0.3">
      <c r="A2708">
        <v>97</v>
      </c>
      <c r="B2708">
        <v>6.5</v>
      </c>
      <c r="C2708">
        <v>1.6</v>
      </c>
      <c r="D2708">
        <v>1043445</v>
      </c>
      <c r="E2708" t="s">
        <v>21</v>
      </c>
    </row>
    <row r="2709" spans="1:5" x14ac:dyDescent="0.3">
      <c r="A2709">
        <v>145</v>
      </c>
      <c r="B2709">
        <v>6.6</v>
      </c>
      <c r="C2709">
        <v>2.4</v>
      </c>
      <c r="D2709">
        <v>-5149694</v>
      </c>
      <c r="E2709" t="s">
        <v>38</v>
      </c>
    </row>
    <row r="2710" spans="1:5" x14ac:dyDescent="0.3">
      <c r="A2710">
        <v>126</v>
      </c>
      <c r="B2710">
        <v>8.3000000000000007</v>
      </c>
      <c r="C2710">
        <v>2.1</v>
      </c>
      <c r="D2710">
        <v>128339411</v>
      </c>
      <c r="E2710" t="s">
        <v>21</v>
      </c>
    </row>
    <row r="2711" spans="1:5" x14ac:dyDescent="0.3">
      <c r="A2711">
        <v>121</v>
      </c>
      <c r="B2711">
        <v>6.2</v>
      </c>
      <c r="C2711">
        <v>2</v>
      </c>
      <c r="D2711">
        <v>70150343</v>
      </c>
      <c r="E2711" t="s">
        <v>21</v>
      </c>
    </row>
    <row r="2712" spans="1:5" x14ac:dyDescent="0.3">
      <c r="A2712">
        <v>117</v>
      </c>
      <c r="B2712">
        <v>6.9</v>
      </c>
      <c r="C2712">
        <v>2</v>
      </c>
      <c r="D2712">
        <v>75300000</v>
      </c>
      <c r="E2712" t="s">
        <v>21</v>
      </c>
    </row>
    <row r="2713" spans="1:5" x14ac:dyDescent="0.3">
      <c r="A2713">
        <v>98</v>
      </c>
      <c r="B2713">
        <v>5.9</v>
      </c>
      <c r="C2713">
        <v>1.6</v>
      </c>
      <c r="D2713">
        <v>58353550</v>
      </c>
      <c r="E2713" t="s">
        <v>21</v>
      </c>
    </row>
    <row r="2714" spans="1:5" x14ac:dyDescent="0.3">
      <c r="A2714">
        <v>109</v>
      </c>
      <c r="B2714">
        <v>6.1</v>
      </c>
      <c r="C2714">
        <v>1.8</v>
      </c>
      <c r="D2714">
        <v>68845130</v>
      </c>
      <c r="E2714" t="s">
        <v>21</v>
      </c>
    </row>
    <row r="2715" spans="1:5" x14ac:dyDescent="0.3">
      <c r="A2715">
        <v>95</v>
      </c>
      <c r="B2715">
        <v>5.8</v>
      </c>
      <c r="C2715">
        <v>1.6</v>
      </c>
      <c r="D2715">
        <v>53319509</v>
      </c>
      <c r="E2715" t="s">
        <v>21</v>
      </c>
    </row>
    <row r="2716" spans="1:5" x14ac:dyDescent="0.3">
      <c r="A2716">
        <v>96</v>
      </c>
      <c r="B2716">
        <v>5.9</v>
      </c>
      <c r="C2716">
        <v>1.6</v>
      </c>
      <c r="D2716">
        <v>53270259</v>
      </c>
      <c r="E2716" t="s">
        <v>21</v>
      </c>
    </row>
    <row r="2717" spans="1:5" x14ac:dyDescent="0.3">
      <c r="A2717">
        <v>101</v>
      </c>
      <c r="B2717">
        <v>5.5</v>
      </c>
      <c r="C2717">
        <v>1.7</v>
      </c>
      <c r="D2717">
        <v>45865715</v>
      </c>
      <c r="E2717" t="s">
        <v>21</v>
      </c>
    </row>
    <row r="2718" spans="1:5" x14ac:dyDescent="0.3">
      <c r="A2718">
        <v>107</v>
      </c>
      <c r="B2718">
        <v>5</v>
      </c>
      <c r="C2718">
        <v>1.8</v>
      </c>
      <c r="D2718">
        <v>57231524</v>
      </c>
      <c r="E2718" t="s">
        <v>21</v>
      </c>
    </row>
    <row r="2719" spans="1:5" x14ac:dyDescent="0.3">
      <c r="A2719">
        <v>119</v>
      </c>
      <c r="B2719">
        <v>7</v>
      </c>
      <c r="C2719">
        <v>2</v>
      </c>
      <c r="D2719">
        <v>38493982</v>
      </c>
      <c r="E2719" t="s">
        <v>21</v>
      </c>
    </row>
    <row r="2720" spans="1:5" x14ac:dyDescent="0.3">
      <c r="A2720">
        <v>100</v>
      </c>
      <c r="B2720">
        <v>6.4</v>
      </c>
      <c r="C2720">
        <v>1.7</v>
      </c>
      <c r="D2720">
        <v>40752337</v>
      </c>
      <c r="E2720" t="s">
        <v>21</v>
      </c>
    </row>
    <row r="2721" spans="1:5" x14ac:dyDescent="0.3">
      <c r="A2721">
        <v>98</v>
      </c>
      <c r="B2721">
        <v>5.9</v>
      </c>
      <c r="C2721">
        <v>1.6</v>
      </c>
      <c r="D2721">
        <v>100175871</v>
      </c>
      <c r="E2721" t="s">
        <v>21</v>
      </c>
    </row>
    <row r="2722" spans="1:5" x14ac:dyDescent="0.3">
      <c r="A2722">
        <v>92</v>
      </c>
      <c r="B2722">
        <v>7</v>
      </c>
      <c r="C2722">
        <v>1.5</v>
      </c>
      <c r="D2722">
        <v>26624000</v>
      </c>
      <c r="E2722" t="s">
        <v>21</v>
      </c>
    </row>
    <row r="2723" spans="1:5" x14ac:dyDescent="0.3">
      <c r="A2723">
        <v>90</v>
      </c>
      <c r="B2723">
        <v>6.1</v>
      </c>
      <c r="C2723">
        <v>1.5</v>
      </c>
      <c r="D2723">
        <v>27470017</v>
      </c>
      <c r="E2723" t="s">
        <v>21</v>
      </c>
    </row>
    <row r="2724" spans="1:5" x14ac:dyDescent="0.3">
      <c r="A2724">
        <v>90</v>
      </c>
      <c r="B2724">
        <v>6.9</v>
      </c>
      <c r="C2724">
        <v>1.5</v>
      </c>
      <c r="D2724">
        <v>30485039</v>
      </c>
      <c r="E2724" t="s">
        <v>21</v>
      </c>
    </row>
    <row r="2725" spans="1:5" x14ac:dyDescent="0.3">
      <c r="A2725">
        <v>153</v>
      </c>
      <c r="B2725">
        <v>7.5</v>
      </c>
      <c r="C2725">
        <v>2.6</v>
      </c>
      <c r="D2725">
        <v>6800000</v>
      </c>
      <c r="E2725" t="s">
        <v>21</v>
      </c>
    </row>
    <row r="2726" spans="1:5" x14ac:dyDescent="0.3">
      <c r="A2726">
        <v>124</v>
      </c>
      <c r="B2726">
        <v>7.3</v>
      </c>
      <c r="C2726">
        <v>2.1</v>
      </c>
      <c r="D2726">
        <v>36377022</v>
      </c>
      <c r="E2726" t="s">
        <v>21</v>
      </c>
    </row>
    <row r="2727" spans="1:5" x14ac:dyDescent="0.3">
      <c r="A2727">
        <v>82</v>
      </c>
      <c r="B2727">
        <v>6.5</v>
      </c>
      <c r="C2727">
        <v>1.4</v>
      </c>
      <c r="D2727">
        <v>13696761</v>
      </c>
      <c r="E2727" t="s">
        <v>21</v>
      </c>
    </row>
    <row r="2728" spans="1:5" x14ac:dyDescent="0.3">
      <c r="A2728">
        <v>107</v>
      </c>
      <c r="B2728">
        <v>6.2</v>
      </c>
      <c r="C2728">
        <v>1.8</v>
      </c>
      <c r="D2728">
        <v>23894477</v>
      </c>
      <c r="E2728" t="s">
        <v>21</v>
      </c>
    </row>
    <row r="2729" spans="1:5" x14ac:dyDescent="0.3">
      <c r="A2729">
        <v>97</v>
      </c>
      <c r="B2729">
        <v>6</v>
      </c>
      <c r="C2729">
        <v>1.6</v>
      </c>
      <c r="D2729">
        <v>25794166</v>
      </c>
      <c r="E2729" t="s">
        <v>21</v>
      </c>
    </row>
    <row r="2730" spans="1:5" x14ac:dyDescent="0.3">
      <c r="A2730">
        <v>80</v>
      </c>
      <c r="B2730">
        <v>6.3</v>
      </c>
      <c r="C2730">
        <v>1.3</v>
      </c>
      <c r="D2730">
        <v>23583175</v>
      </c>
      <c r="E2730" t="s">
        <v>21</v>
      </c>
    </row>
    <row r="2731" spans="1:5" x14ac:dyDescent="0.3">
      <c r="A2731">
        <v>85</v>
      </c>
      <c r="B2731">
        <v>5.8</v>
      </c>
      <c r="C2731">
        <v>1.4</v>
      </c>
      <c r="D2731">
        <v>12983713</v>
      </c>
      <c r="E2731" t="s">
        <v>21</v>
      </c>
    </row>
    <row r="2732" spans="1:5" x14ac:dyDescent="0.3">
      <c r="A2732">
        <v>97</v>
      </c>
      <c r="B2732">
        <v>6.1</v>
      </c>
      <c r="C2732">
        <v>1.6</v>
      </c>
      <c r="D2732">
        <v>42200504</v>
      </c>
      <c r="E2732" t="s">
        <v>21</v>
      </c>
    </row>
    <row r="2733" spans="1:5" x14ac:dyDescent="0.3">
      <c r="A2733">
        <v>109</v>
      </c>
      <c r="B2733">
        <v>6.9</v>
      </c>
      <c r="C2733">
        <v>1.8</v>
      </c>
      <c r="D2733">
        <v>23000000</v>
      </c>
      <c r="E2733" t="s">
        <v>21</v>
      </c>
    </row>
    <row r="2734" spans="1:5" x14ac:dyDescent="0.3">
      <c r="A2734">
        <v>140</v>
      </c>
      <c r="B2734">
        <v>5.4</v>
      </c>
      <c r="C2734">
        <v>2.2999999999999998</v>
      </c>
      <c r="D2734">
        <v>22101000</v>
      </c>
      <c r="E2734" t="s">
        <v>21</v>
      </c>
    </row>
    <row r="2735" spans="1:5" x14ac:dyDescent="0.3">
      <c r="A2735">
        <v>90</v>
      </c>
      <c r="B2735">
        <v>6.7</v>
      </c>
      <c r="C2735">
        <v>1.5</v>
      </c>
      <c r="D2735">
        <v>22487293</v>
      </c>
      <c r="E2735" t="s">
        <v>21</v>
      </c>
    </row>
    <row r="2736" spans="1:5" x14ac:dyDescent="0.3">
      <c r="A2736">
        <v>130</v>
      </c>
      <c r="B2736">
        <v>7.4</v>
      </c>
      <c r="C2736">
        <v>2.2000000000000002</v>
      </c>
      <c r="D2736">
        <v>20651422</v>
      </c>
      <c r="E2736" t="s">
        <v>21</v>
      </c>
    </row>
    <row r="2737" spans="1:5" x14ac:dyDescent="0.3">
      <c r="A2737">
        <v>98</v>
      </c>
      <c r="B2737">
        <v>5.6</v>
      </c>
      <c r="C2737">
        <v>1.6</v>
      </c>
      <c r="D2737">
        <v>20306281</v>
      </c>
      <c r="E2737" t="s">
        <v>21</v>
      </c>
    </row>
    <row r="2738" spans="1:5" x14ac:dyDescent="0.3">
      <c r="A2738">
        <v>101</v>
      </c>
      <c r="B2738">
        <v>6.5</v>
      </c>
      <c r="C2738">
        <v>1.7</v>
      </c>
      <c r="D2738">
        <v>19500000</v>
      </c>
      <c r="E2738" t="s">
        <v>21</v>
      </c>
    </row>
    <row r="2739" spans="1:5" x14ac:dyDescent="0.3">
      <c r="A2739">
        <v>114</v>
      </c>
      <c r="B2739">
        <v>6.5</v>
      </c>
      <c r="C2739">
        <v>1.9</v>
      </c>
      <c r="D2739">
        <v>13050028</v>
      </c>
      <c r="E2739" t="s">
        <v>21</v>
      </c>
    </row>
    <row r="2740" spans="1:5" x14ac:dyDescent="0.3">
      <c r="A2740">
        <v>100</v>
      </c>
      <c r="B2740">
        <v>5.8</v>
      </c>
      <c r="C2740">
        <v>1.7</v>
      </c>
      <c r="D2740">
        <v>19392418</v>
      </c>
      <c r="E2740" t="s">
        <v>21</v>
      </c>
    </row>
    <row r="2741" spans="1:5" x14ac:dyDescent="0.3">
      <c r="A2741">
        <v>85</v>
      </c>
      <c r="B2741">
        <v>5</v>
      </c>
      <c r="C2741">
        <v>1.4</v>
      </c>
      <c r="D2741">
        <v>20063926</v>
      </c>
      <c r="E2741" t="s">
        <v>21</v>
      </c>
    </row>
    <row r="2742" spans="1:5" x14ac:dyDescent="0.3">
      <c r="A2742">
        <v>103</v>
      </c>
      <c r="B2742">
        <v>5.5</v>
      </c>
      <c r="C2742">
        <v>1.7</v>
      </c>
      <c r="D2742">
        <v>16435406</v>
      </c>
      <c r="E2742" t="s">
        <v>21</v>
      </c>
    </row>
    <row r="2743" spans="1:5" x14ac:dyDescent="0.3">
      <c r="A2743">
        <v>100</v>
      </c>
      <c r="B2743">
        <v>6.5</v>
      </c>
      <c r="C2743">
        <v>1.7</v>
      </c>
      <c r="D2743">
        <v>15339117</v>
      </c>
      <c r="E2743" t="s">
        <v>21</v>
      </c>
    </row>
    <row r="2744" spans="1:5" x14ac:dyDescent="0.3">
      <c r="A2744">
        <v>114</v>
      </c>
      <c r="B2744">
        <v>7.2</v>
      </c>
      <c r="C2744">
        <v>1.9</v>
      </c>
      <c r="D2744">
        <v>15600000</v>
      </c>
      <c r="E2744" t="s">
        <v>21</v>
      </c>
    </row>
    <row r="2745" spans="1:5" x14ac:dyDescent="0.3">
      <c r="A2745">
        <v>97</v>
      </c>
      <c r="B2745">
        <v>5.2</v>
      </c>
      <c r="C2745">
        <v>1.6</v>
      </c>
      <c r="D2745">
        <v>17736779</v>
      </c>
      <c r="E2745" t="s">
        <v>21</v>
      </c>
    </row>
    <row r="2746" spans="1:5" x14ac:dyDescent="0.3">
      <c r="A2746">
        <v>116</v>
      </c>
      <c r="B2746">
        <v>5.7</v>
      </c>
      <c r="C2746">
        <v>1.9</v>
      </c>
      <c r="D2746">
        <v>7397469</v>
      </c>
      <c r="E2746" t="s">
        <v>21</v>
      </c>
    </row>
    <row r="2747" spans="1:5" x14ac:dyDescent="0.3">
      <c r="A2747">
        <v>96</v>
      </c>
      <c r="B2747">
        <v>4.7</v>
      </c>
      <c r="C2747">
        <v>1.6</v>
      </c>
      <c r="D2747">
        <v>10384136</v>
      </c>
      <c r="E2747" t="s">
        <v>21</v>
      </c>
    </row>
    <row r="2748" spans="1:5" x14ac:dyDescent="0.3">
      <c r="A2748">
        <v>98</v>
      </c>
      <c r="B2748">
        <v>5.9</v>
      </c>
      <c r="C2748">
        <v>1.6</v>
      </c>
      <c r="D2748">
        <v>15464480</v>
      </c>
      <c r="E2748" t="s">
        <v>21</v>
      </c>
    </row>
    <row r="2749" spans="1:5" x14ac:dyDescent="0.3">
      <c r="A2749">
        <v>105</v>
      </c>
      <c r="B2749">
        <v>6.8</v>
      </c>
      <c r="C2749">
        <v>1.8</v>
      </c>
      <c r="D2749">
        <v>10338609</v>
      </c>
      <c r="E2749" t="s">
        <v>21</v>
      </c>
    </row>
    <row r="2750" spans="1:5" x14ac:dyDescent="0.3">
      <c r="A2750">
        <v>123</v>
      </c>
      <c r="B2750">
        <v>5.9</v>
      </c>
      <c r="C2750">
        <v>2</v>
      </c>
      <c r="D2750">
        <v>8272447</v>
      </c>
      <c r="E2750" t="s">
        <v>21</v>
      </c>
    </row>
    <row r="2751" spans="1:5" x14ac:dyDescent="0.3">
      <c r="A2751">
        <v>93</v>
      </c>
      <c r="B2751">
        <v>7.7</v>
      </c>
      <c r="C2751">
        <v>1.6</v>
      </c>
      <c r="D2751">
        <v>8096053</v>
      </c>
      <c r="E2751" t="s">
        <v>21</v>
      </c>
    </row>
    <row r="2752" spans="1:5" x14ac:dyDescent="0.3">
      <c r="A2752">
        <v>97</v>
      </c>
      <c r="B2752">
        <v>4.4000000000000004</v>
      </c>
      <c r="C2752">
        <v>1.6</v>
      </c>
      <c r="D2752">
        <v>11371425</v>
      </c>
      <c r="E2752" t="s">
        <v>21</v>
      </c>
    </row>
    <row r="2753" spans="1:5" x14ac:dyDescent="0.3">
      <c r="A2753">
        <v>122</v>
      </c>
      <c r="B2753">
        <v>6.6</v>
      </c>
      <c r="C2753">
        <v>2</v>
      </c>
      <c r="D2753">
        <v>23071558</v>
      </c>
      <c r="E2753" t="s">
        <v>21</v>
      </c>
    </row>
    <row r="2754" spans="1:5" x14ac:dyDescent="0.3">
      <c r="A2754">
        <v>101</v>
      </c>
      <c r="B2754">
        <v>6.7</v>
      </c>
      <c r="C2754">
        <v>1.7</v>
      </c>
      <c r="D2754">
        <v>7655201</v>
      </c>
      <c r="E2754" t="s">
        <v>21</v>
      </c>
    </row>
    <row r="2755" spans="1:5" x14ac:dyDescent="0.3">
      <c r="A2755">
        <v>100</v>
      </c>
      <c r="B2755">
        <v>5.5</v>
      </c>
      <c r="C2755">
        <v>1.7</v>
      </c>
      <c r="D2755">
        <v>-8752225</v>
      </c>
      <c r="E2755" t="s">
        <v>38</v>
      </c>
    </row>
    <row r="2756" spans="1:5" x14ac:dyDescent="0.3">
      <c r="A2756">
        <v>129</v>
      </c>
      <c r="B2756">
        <v>6.5</v>
      </c>
      <c r="C2756">
        <v>2.2000000000000002</v>
      </c>
      <c r="D2756">
        <v>6153600</v>
      </c>
      <c r="E2756" t="s">
        <v>21</v>
      </c>
    </row>
    <row r="2757" spans="1:5" x14ac:dyDescent="0.3">
      <c r="A2757">
        <v>81</v>
      </c>
      <c r="B2757">
        <v>6.2</v>
      </c>
      <c r="C2757">
        <v>1.4</v>
      </c>
      <c r="D2757">
        <v>6033556</v>
      </c>
      <c r="E2757" t="s">
        <v>21</v>
      </c>
    </row>
    <row r="2758" spans="1:5" x14ac:dyDescent="0.3">
      <c r="A2758">
        <v>96</v>
      </c>
      <c r="B2758">
        <v>7.1</v>
      </c>
      <c r="C2758">
        <v>1.6</v>
      </c>
      <c r="D2758">
        <v>5667084</v>
      </c>
      <c r="E2758" t="s">
        <v>21</v>
      </c>
    </row>
    <row r="2759" spans="1:5" x14ac:dyDescent="0.3">
      <c r="A2759">
        <v>84</v>
      </c>
      <c r="B2759">
        <v>6.1</v>
      </c>
      <c r="C2759">
        <v>1.4</v>
      </c>
      <c r="D2759">
        <v>2817771</v>
      </c>
      <c r="E2759" t="s">
        <v>21</v>
      </c>
    </row>
    <row r="2760" spans="1:5" x14ac:dyDescent="0.3">
      <c r="A2760">
        <v>110</v>
      </c>
      <c r="B2760">
        <v>6</v>
      </c>
      <c r="C2760">
        <v>1.8</v>
      </c>
      <c r="D2760">
        <v>-14843800</v>
      </c>
      <c r="E2760" t="s">
        <v>38</v>
      </c>
    </row>
    <row r="2761" spans="1:5" x14ac:dyDescent="0.3">
      <c r="A2761">
        <v>130</v>
      </c>
      <c r="B2761">
        <v>7.4</v>
      </c>
      <c r="C2761">
        <v>2.2000000000000002</v>
      </c>
      <c r="D2761">
        <v>11589307</v>
      </c>
      <c r="E2761" t="s">
        <v>21</v>
      </c>
    </row>
    <row r="2762" spans="1:5" x14ac:dyDescent="0.3">
      <c r="A2762">
        <v>84</v>
      </c>
      <c r="B2762">
        <v>5.9</v>
      </c>
      <c r="C2762">
        <v>1.4</v>
      </c>
      <c r="D2762">
        <v>10339754</v>
      </c>
      <c r="E2762" t="s">
        <v>21</v>
      </c>
    </row>
    <row r="2763" spans="1:5" x14ac:dyDescent="0.3">
      <c r="A2763">
        <v>106</v>
      </c>
      <c r="B2763">
        <v>4.0999999999999996</v>
      </c>
      <c r="C2763">
        <v>1.8</v>
      </c>
      <c r="D2763">
        <v>18873374</v>
      </c>
      <c r="E2763" t="s">
        <v>21</v>
      </c>
    </row>
    <row r="2764" spans="1:5" x14ac:dyDescent="0.3">
      <c r="A2764">
        <v>76</v>
      </c>
      <c r="B2764">
        <v>5.9</v>
      </c>
      <c r="C2764">
        <v>1.3</v>
      </c>
      <c r="D2764">
        <v>10684949</v>
      </c>
      <c r="E2764" t="s">
        <v>21</v>
      </c>
    </row>
    <row r="2765" spans="1:5" x14ac:dyDescent="0.3">
      <c r="A2765">
        <v>99</v>
      </c>
      <c r="B2765">
        <v>7</v>
      </c>
      <c r="C2765">
        <v>1.6</v>
      </c>
      <c r="D2765">
        <v>8197405</v>
      </c>
      <c r="E2765" t="s">
        <v>21</v>
      </c>
    </row>
    <row r="2766" spans="1:5" x14ac:dyDescent="0.3">
      <c r="A2766">
        <v>96</v>
      </c>
      <c r="B2766">
        <v>6.8</v>
      </c>
      <c r="C2766">
        <v>1.6</v>
      </c>
      <c r="D2766">
        <v>2570442</v>
      </c>
      <c r="E2766" t="s">
        <v>21</v>
      </c>
    </row>
    <row r="2767" spans="1:5" x14ac:dyDescent="0.3">
      <c r="A2767">
        <v>104</v>
      </c>
      <c r="B2767">
        <v>7.4</v>
      </c>
      <c r="C2767">
        <v>1.7</v>
      </c>
      <c r="D2767">
        <v>2514138</v>
      </c>
      <c r="E2767" t="s">
        <v>21</v>
      </c>
    </row>
    <row r="2768" spans="1:5" x14ac:dyDescent="0.3">
      <c r="A2768">
        <v>108</v>
      </c>
      <c r="B2768">
        <v>7.1</v>
      </c>
      <c r="C2768">
        <v>1.8</v>
      </c>
      <c r="D2768">
        <v>38771291</v>
      </c>
      <c r="E2768" t="s">
        <v>21</v>
      </c>
    </row>
    <row r="2769" spans="1:5" x14ac:dyDescent="0.3">
      <c r="A2769">
        <v>108</v>
      </c>
      <c r="B2769">
        <v>7</v>
      </c>
      <c r="C2769">
        <v>1.8</v>
      </c>
      <c r="D2769">
        <v>1703287</v>
      </c>
      <c r="E2769" t="s">
        <v>21</v>
      </c>
    </row>
    <row r="2770" spans="1:5" x14ac:dyDescent="0.3">
      <c r="A2770">
        <v>87</v>
      </c>
      <c r="B2770">
        <v>5.8</v>
      </c>
      <c r="C2770">
        <v>1.4</v>
      </c>
      <c r="D2770">
        <v>-10439741</v>
      </c>
      <c r="E2770" t="s">
        <v>38</v>
      </c>
    </row>
    <row r="2771" spans="1:5" x14ac:dyDescent="0.3">
      <c r="A2771">
        <v>89</v>
      </c>
      <c r="B2771">
        <v>7.8</v>
      </c>
      <c r="C2771">
        <v>1.5</v>
      </c>
      <c r="D2771">
        <v>824921</v>
      </c>
      <c r="E2771" t="s">
        <v>21</v>
      </c>
    </row>
    <row r="2772" spans="1:5" x14ac:dyDescent="0.3">
      <c r="A2772">
        <v>97</v>
      </c>
      <c r="B2772">
        <v>6.5</v>
      </c>
      <c r="C2772">
        <v>1.6</v>
      </c>
      <c r="D2772">
        <v>561238</v>
      </c>
      <c r="E2772" t="s">
        <v>21</v>
      </c>
    </row>
    <row r="2773" spans="1:5" x14ac:dyDescent="0.3">
      <c r="A2773">
        <v>106</v>
      </c>
      <c r="B2773">
        <v>7</v>
      </c>
      <c r="C2773">
        <v>1.8</v>
      </c>
      <c r="D2773">
        <v>4479776</v>
      </c>
      <c r="E2773" t="s">
        <v>21</v>
      </c>
    </row>
    <row r="2774" spans="1:5" x14ac:dyDescent="0.3">
      <c r="A2774">
        <v>100</v>
      </c>
      <c r="B2774">
        <v>6.3</v>
      </c>
      <c r="C2774">
        <v>1.7</v>
      </c>
      <c r="D2774">
        <v>-198218</v>
      </c>
      <c r="E2774" t="s">
        <v>38</v>
      </c>
    </row>
    <row r="2775" spans="1:5" x14ac:dyDescent="0.3">
      <c r="A2775">
        <v>89</v>
      </c>
      <c r="B2775">
        <v>5.3</v>
      </c>
      <c r="C2775">
        <v>1.5</v>
      </c>
      <c r="D2775">
        <v>-1929689</v>
      </c>
      <c r="E2775" t="s">
        <v>38</v>
      </c>
    </row>
    <row r="2776" spans="1:5" x14ac:dyDescent="0.3">
      <c r="A2776">
        <v>95</v>
      </c>
      <c r="B2776">
        <v>5.5</v>
      </c>
      <c r="C2776">
        <v>1.6</v>
      </c>
      <c r="D2776">
        <v>-1539005</v>
      </c>
      <c r="E2776" t="s">
        <v>38</v>
      </c>
    </row>
    <row r="2777" spans="1:5" x14ac:dyDescent="0.3">
      <c r="A2777">
        <v>97</v>
      </c>
      <c r="B2777">
        <v>7.4</v>
      </c>
      <c r="C2777">
        <v>1.6</v>
      </c>
      <c r="D2777">
        <v>-1888640</v>
      </c>
      <c r="E2777" t="s">
        <v>38</v>
      </c>
    </row>
    <row r="2778" spans="1:5" x14ac:dyDescent="0.3">
      <c r="A2778">
        <v>94</v>
      </c>
      <c r="B2778">
        <v>4.3</v>
      </c>
      <c r="C2778">
        <v>1.6</v>
      </c>
      <c r="D2778">
        <v>2828771</v>
      </c>
      <c r="E2778" t="s">
        <v>21</v>
      </c>
    </row>
    <row r="2779" spans="1:5" x14ac:dyDescent="0.3">
      <c r="A2779">
        <v>95</v>
      </c>
      <c r="B2779">
        <v>5.2</v>
      </c>
      <c r="C2779">
        <v>1.6</v>
      </c>
      <c r="D2779">
        <v>-2436330</v>
      </c>
      <c r="E2779" t="s">
        <v>38</v>
      </c>
    </row>
    <row r="2780" spans="1:5" x14ac:dyDescent="0.3">
      <c r="A2780">
        <v>101</v>
      </c>
      <c r="B2780">
        <v>6.7</v>
      </c>
      <c r="C2780">
        <v>1.7</v>
      </c>
      <c r="D2780">
        <v>-3380827</v>
      </c>
      <c r="E2780" t="s">
        <v>38</v>
      </c>
    </row>
    <row r="2781" spans="1:5" x14ac:dyDescent="0.3">
      <c r="A2781">
        <v>101</v>
      </c>
      <c r="B2781">
        <v>8.6</v>
      </c>
      <c r="C2781">
        <v>1.7</v>
      </c>
      <c r="D2781">
        <v>-787759</v>
      </c>
      <c r="E2781" t="s">
        <v>38</v>
      </c>
    </row>
    <row r="2782" spans="1:5" x14ac:dyDescent="0.3">
      <c r="A2782">
        <v>82</v>
      </c>
      <c r="B2782">
        <v>6.1</v>
      </c>
      <c r="C2782">
        <v>1.4</v>
      </c>
      <c r="D2782">
        <v>-3157942</v>
      </c>
      <c r="E2782" t="s">
        <v>38</v>
      </c>
    </row>
    <row r="2783" spans="1:5" x14ac:dyDescent="0.3">
      <c r="A2783">
        <v>74</v>
      </c>
      <c r="B2783">
        <v>5.8</v>
      </c>
      <c r="C2783">
        <v>1.2</v>
      </c>
      <c r="D2783">
        <v>-3508650</v>
      </c>
      <c r="E2783" t="s">
        <v>38</v>
      </c>
    </row>
    <row r="2784" spans="1:5" x14ac:dyDescent="0.3">
      <c r="A2784">
        <v>130</v>
      </c>
      <c r="B2784">
        <v>7.7</v>
      </c>
      <c r="C2784">
        <v>2.2000000000000002</v>
      </c>
      <c r="D2784">
        <v>-526618</v>
      </c>
      <c r="E2784" t="s">
        <v>38</v>
      </c>
    </row>
    <row r="2785" spans="1:5" x14ac:dyDescent="0.3">
      <c r="A2785">
        <v>112</v>
      </c>
      <c r="B2785">
        <v>8</v>
      </c>
      <c r="C2785">
        <v>1.9</v>
      </c>
      <c r="D2785">
        <v>-3802134</v>
      </c>
      <c r="E2785" t="s">
        <v>38</v>
      </c>
    </row>
    <row r="2786" spans="1:5" x14ac:dyDescent="0.3">
      <c r="A2786">
        <v>96</v>
      </c>
      <c r="B2786">
        <v>5.6</v>
      </c>
      <c r="C2786">
        <v>1.6</v>
      </c>
      <c r="D2786">
        <v>-3955382</v>
      </c>
      <c r="E2786" t="s">
        <v>38</v>
      </c>
    </row>
    <row r="2787" spans="1:5" x14ac:dyDescent="0.3">
      <c r="A2787">
        <v>89</v>
      </c>
      <c r="B2787">
        <v>6.7</v>
      </c>
      <c r="C2787">
        <v>1.5</v>
      </c>
      <c r="D2787">
        <v>-2235973</v>
      </c>
      <c r="E2787" t="s">
        <v>38</v>
      </c>
    </row>
    <row r="2788" spans="1:5" x14ac:dyDescent="0.3">
      <c r="A2788">
        <v>121</v>
      </c>
      <c r="B2788">
        <v>6.6</v>
      </c>
      <c r="C2788">
        <v>2</v>
      </c>
      <c r="D2788">
        <v>12569041</v>
      </c>
      <c r="E2788" t="s">
        <v>21</v>
      </c>
    </row>
    <row r="2789" spans="1:5" x14ac:dyDescent="0.3">
      <c r="A2789">
        <v>85</v>
      </c>
      <c r="B2789">
        <v>4.0999999999999996</v>
      </c>
      <c r="C2789">
        <v>1.4</v>
      </c>
      <c r="D2789">
        <v>-11643257</v>
      </c>
      <c r="E2789" t="s">
        <v>38</v>
      </c>
    </row>
    <row r="2790" spans="1:5" x14ac:dyDescent="0.3">
      <c r="A2790">
        <v>120</v>
      </c>
      <c r="B2790">
        <v>7.3</v>
      </c>
      <c r="C2790">
        <v>2</v>
      </c>
      <c r="D2790">
        <v>-4515625</v>
      </c>
      <c r="E2790" t="s">
        <v>38</v>
      </c>
    </row>
    <row r="2791" spans="1:5" x14ac:dyDescent="0.3">
      <c r="A2791">
        <v>83</v>
      </c>
      <c r="B2791">
        <v>6.5</v>
      </c>
      <c r="C2791">
        <v>1.4</v>
      </c>
      <c r="D2791">
        <v>-5755845</v>
      </c>
      <c r="E2791" t="s">
        <v>38</v>
      </c>
    </row>
    <row r="2792" spans="1:5" x14ac:dyDescent="0.3">
      <c r="A2792">
        <v>120</v>
      </c>
      <c r="B2792">
        <v>7</v>
      </c>
      <c r="C2792">
        <v>2</v>
      </c>
      <c r="D2792">
        <v>-4995352</v>
      </c>
      <c r="E2792" t="s">
        <v>38</v>
      </c>
    </row>
    <row r="2793" spans="1:5" x14ac:dyDescent="0.3">
      <c r="A2793">
        <v>111</v>
      </c>
      <c r="B2793">
        <v>5.5</v>
      </c>
      <c r="C2793">
        <v>1.8</v>
      </c>
      <c r="D2793">
        <v>-6666177</v>
      </c>
      <c r="E2793" t="s">
        <v>38</v>
      </c>
    </row>
    <row r="2794" spans="1:5" x14ac:dyDescent="0.3">
      <c r="A2794">
        <v>100</v>
      </c>
      <c r="B2794">
        <v>6.6</v>
      </c>
      <c r="C2794">
        <v>1.7</v>
      </c>
      <c r="D2794">
        <v>-8224415</v>
      </c>
      <c r="E2794" t="s">
        <v>38</v>
      </c>
    </row>
    <row r="2795" spans="1:5" x14ac:dyDescent="0.3">
      <c r="A2795">
        <v>89</v>
      </c>
      <c r="B2795">
        <v>7.1</v>
      </c>
      <c r="C2795">
        <v>1.5</v>
      </c>
      <c r="D2795">
        <v>-5806898</v>
      </c>
      <c r="E2795" t="s">
        <v>38</v>
      </c>
    </row>
    <row r="2796" spans="1:5" x14ac:dyDescent="0.3">
      <c r="A2796">
        <v>115</v>
      </c>
      <c r="B2796">
        <v>7.9</v>
      </c>
      <c r="C2796">
        <v>1.9</v>
      </c>
      <c r="D2796">
        <v>48057348</v>
      </c>
      <c r="E2796" t="s">
        <v>21</v>
      </c>
    </row>
    <row r="2797" spans="1:5" x14ac:dyDescent="0.3">
      <c r="A2797">
        <v>135</v>
      </c>
      <c r="B2797">
        <v>7.1</v>
      </c>
      <c r="C2797">
        <v>2.2000000000000002</v>
      </c>
      <c r="D2797">
        <v>-6958197</v>
      </c>
      <c r="E2797" t="s">
        <v>38</v>
      </c>
    </row>
    <row r="2798" spans="1:5" x14ac:dyDescent="0.3">
      <c r="A2798">
        <v>92</v>
      </c>
      <c r="B2798">
        <v>5.6</v>
      </c>
      <c r="C2798">
        <v>1.5</v>
      </c>
      <c r="D2798">
        <v>-6939142</v>
      </c>
      <c r="E2798" t="s">
        <v>38</v>
      </c>
    </row>
    <row r="2799" spans="1:5" x14ac:dyDescent="0.3">
      <c r="A2799">
        <v>120</v>
      </c>
      <c r="B2799">
        <v>7.3</v>
      </c>
      <c r="C2799">
        <v>2</v>
      </c>
      <c r="D2799">
        <v>-8944346</v>
      </c>
      <c r="E2799" t="s">
        <v>38</v>
      </c>
    </row>
    <row r="2800" spans="1:5" x14ac:dyDescent="0.3">
      <c r="A2800">
        <v>97</v>
      </c>
      <c r="B2800">
        <v>3.3</v>
      </c>
      <c r="C2800">
        <v>1.6</v>
      </c>
      <c r="D2800">
        <v>-7668682</v>
      </c>
      <c r="E2800" t="s">
        <v>38</v>
      </c>
    </row>
    <row r="2801" spans="1:5" x14ac:dyDescent="0.3">
      <c r="A2801">
        <v>135</v>
      </c>
      <c r="B2801">
        <v>6.5</v>
      </c>
      <c r="C2801">
        <v>2.2000000000000002</v>
      </c>
      <c r="D2801">
        <v>-7814734</v>
      </c>
      <c r="E2801" t="s">
        <v>38</v>
      </c>
    </row>
    <row r="2802" spans="1:5" x14ac:dyDescent="0.3">
      <c r="A2802">
        <v>93</v>
      </c>
      <c r="B2802">
        <v>4.8</v>
      </c>
      <c r="C2802">
        <v>1.6</v>
      </c>
      <c r="D2802">
        <v>16583369</v>
      </c>
      <c r="E2802" t="s">
        <v>21</v>
      </c>
    </row>
    <row r="2803" spans="1:5" x14ac:dyDescent="0.3">
      <c r="A2803">
        <v>118</v>
      </c>
      <c r="B2803">
        <v>5.2</v>
      </c>
      <c r="C2803">
        <v>2</v>
      </c>
      <c r="D2803">
        <v>-13200000</v>
      </c>
      <c r="E2803" t="s">
        <v>38</v>
      </c>
    </row>
    <row r="2804" spans="1:5" x14ac:dyDescent="0.3">
      <c r="A2804">
        <v>97</v>
      </c>
      <c r="B2804">
        <v>6.3</v>
      </c>
      <c r="C2804">
        <v>1.6</v>
      </c>
      <c r="D2804">
        <v>-2425934</v>
      </c>
      <c r="E2804" t="s">
        <v>38</v>
      </c>
    </row>
    <row r="2805" spans="1:5" x14ac:dyDescent="0.3">
      <c r="A2805">
        <v>98</v>
      </c>
      <c r="B2805">
        <v>7.2</v>
      </c>
      <c r="C2805">
        <v>1.6</v>
      </c>
      <c r="D2805">
        <v>-8245681</v>
      </c>
      <c r="E2805" t="s">
        <v>38</v>
      </c>
    </row>
    <row r="2806" spans="1:5" x14ac:dyDescent="0.3">
      <c r="A2806">
        <v>98</v>
      </c>
      <c r="B2806">
        <v>6.8</v>
      </c>
      <c r="C2806">
        <v>1.6</v>
      </c>
      <c r="D2806">
        <v>-6358212</v>
      </c>
      <c r="E2806" t="s">
        <v>38</v>
      </c>
    </row>
    <row r="2807" spans="1:5" x14ac:dyDescent="0.3">
      <c r="A2807">
        <v>101</v>
      </c>
      <c r="B2807">
        <v>5.7</v>
      </c>
      <c r="C2807">
        <v>1.7</v>
      </c>
      <c r="D2807">
        <v>-8368161</v>
      </c>
      <c r="E2807" t="s">
        <v>38</v>
      </c>
    </row>
    <row r="2808" spans="1:5" x14ac:dyDescent="0.3">
      <c r="A2808">
        <v>132</v>
      </c>
      <c r="B2808">
        <v>7.2</v>
      </c>
      <c r="C2808">
        <v>2.2000000000000002</v>
      </c>
      <c r="D2808">
        <v>-8690151</v>
      </c>
      <c r="E2808" t="s">
        <v>38</v>
      </c>
    </row>
    <row r="2809" spans="1:5" x14ac:dyDescent="0.3">
      <c r="A2809">
        <v>106</v>
      </c>
      <c r="B2809">
        <v>6.9</v>
      </c>
      <c r="C2809">
        <v>1.8</v>
      </c>
      <c r="D2809">
        <v>-8060559</v>
      </c>
      <c r="E2809" t="s">
        <v>38</v>
      </c>
    </row>
    <row r="2810" spans="1:5" x14ac:dyDescent="0.3">
      <c r="A2810">
        <v>87</v>
      </c>
      <c r="B2810">
        <v>6.2</v>
      </c>
      <c r="C2810">
        <v>1.4</v>
      </c>
      <c r="D2810">
        <v>-8723016</v>
      </c>
      <c r="E2810" t="s">
        <v>38</v>
      </c>
    </row>
    <row r="2811" spans="1:5" x14ac:dyDescent="0.3">
      <c r="A2811">
        <v>98</v>
      </c>
      <c r="B2811">
        <v>6.7</v>
      </c>
      <c r="C2811">
        <v>1.6</v>
      </c>
      <c r="D2811">
        <v>-9012238</v>
      </c>
      <c r="E2811" t="s">
        <v>38</v>
      </c>
    </row>
    <row r="2812" spans="1:5" x14ac:dyDescent="0.3">
      <c r="A2812">
        <v>96</v>
      </c>
      <c r="B2812">
        <v>6.5</v>
      </c>
      <c r="C2812">
        <v>1.6</v>
      </c>
      <c r="D2812">
        <v>-3525492</v>
      </c>
      <c r="E2812" t="s">
        <v>38</v>
      </c>
    </row>
    <row r="2813" spans="1:5" x14ac:dyDescent="0.3">
      <c r="A2813">
        <v>104</v>
      </c>
      <c r="B2813">
        <v>7.2</v>
      </c>
      <c r="C2813">
        <v>1.7</v>
      </c>
      <c r="D2813">
        <v>-8988946</v>
      </c>
      <c r="E2813" t="s">
        <v>38</v>
      </c>
    </row>
    <row r="2814" spans="1:5" x14ac:dyDescent="0.3">
      <c r="A2814">
        <v>93</v>
      </c>
      <c r="B2814">
        <v>5.3</v>
      </c>
      <c r="C2814">
        <v>1.6</v>
      </c>
      <c r="D2814">
        <v>-9099074</v>
      </c>
      <c r="E2814" t="s">
        <v>38</v>
      </c>
    </row>
    <row r="2815" spans="1:5" x14ac:dyDescent="0.3">
      <c r="A2815">
        <v>95</v>
      </c>
      <c r="B2815">
        <v>6.7</v>
      </c>
      <c r="C2815">
        <v>1.6</v>
      </c>
      <c r="D2815">
        <v>-9133222</v>
      </c>
      <c r="E2815" t="s">
        <v>38</v>
      </c>
    </row>
    <row r="2816" spans="1:5" x14ac:dyDescent="0.3">
      <c r="A2816">
        <v>89</v>
      </c>
      <c r="B2816">
        <v>3.6</v>
      </c>
      <c r="C2816">
        <v>1.5</v>
      </c>
      <c r="D2816">
        <v>-9401355</v>
      </c>
      <c r="E2816" t="s">
        <v>38</v>
      </c>
    </row>
    <row r="2817" spans="1:5" x14ac:dyDescent="0.3">
      <c r="A2817">
        <v>107</v>
      </c>
      <c r="B2817">
        <v>5.7</v>
      </c>
      <c r="C2817">
        <v>1.8</v>
      </c>
      <c r="D2817">
        <v>-9421473</v>
      </c>
      <c r="E2817" t="s">
        <v>38</v>
      </c>
    </row>
    <row r="2818" spans="1:5" x14ac:dyDescent="0.3">
      <c r="A2818">
        <v>85</v>
      </c>
      <c r="B2818">
        <v>7.3</v>
      </c>
      <c r="C2818">
        <v>1.4</v>
      </c>
      <c r="D2818">
        <v>-9511128</v>
      </c>
      <c r="E2818" t="s">
        <v>38</v>
      </c>
    </row>
    <row r="2819" spans="1:5" x14ac:dyDescent="0.3">
      <c r="A2819">
        <v>93</v>
      </c>
      <c r="B2819">
        <v>5</v>
      </c>
      <c r="C2819">
        <v>1.6</v>
      </c>
      <c r="D2819">
        <v>-9634266</v>
      </c>
      <c r="E2819" t="s">
        <v>38</v>
      </c>
    </row>
    <row r="2820" spans="1:5" x14ac:dyDescent="0.3">
      <c r="A2820">
        <v>103</v>
      </c>
      <c r="B2820">
        <v>6.6</v>
      </c>
      <c r="C2820">
        <v>1.7</v>
      </c>
      <c r="D2820">
        <v>-1906509</v>
      </c>
      <c r="E2820" t="s">
        <v>38</v>
      </c>
    </row>
    <row r="2821" spans="1:5" x14ac:dyDescent="0.3">
      <c r="A2821">
        <v>111</v>
      </c>
      <c r="B2821">
        <v>7.3</v>
      </c>
      <c r="C2821">
        <v>1.8</v>
      </c>
      <c r="D2821">
        <v>-3771476</v>
      </c>
      <c r="E2821" t="s">
        <v>38</v>
      </c>
    </row>
    <row r="2822" spans="1:5" x14ac:dyDescent="0.3">
      <c r="A2822">
        <v>86</v>
      </c>
      <c r="B2822">
        <v>6.2</v>
      </c>
      <c r="C2822">
        <v>1.4</v>
      </c>
      <c r="D2822">
        <v>-9773208</v>
      </c>
      <c r="E2822" t="s">
        <v>38</v>
      </c>
    </row>
    <row r="2823" spans="1:5" x14ac:dyDescent="0.3">
      <c r="A2823">
        <v>90</v>
      </c>
      <c r="B2823">
        <v>6.6</v>
      </c>
      <c r="C2823">
        <v>1.5</v>
      </c>
      <c r="D2823">
        <v>-4863568</v>
      </c>
      <c r="E2823" t="s">
        <v>38</v>
      </c>
    </row>
    <row r="2824" spans="1:5" x14ac:dyDescent="0.3">
      <c r="A2824">
        <v>82</v>
      </c>
      <c r="B2824">
        <v>6.3</v>
      </c>
      <c r="C2824">
        <v>1.4</v>
      </c>
      <c r="D2824">
        <v>-9868383</v>
      </c>
      <c r="E2824" t="s">
        <v>38</v>
      </c>
    </row>
    <row r="2825" spans="1:5" x14ac:dyDescent="0.3">
      <c r="A2825">
        <v>83</v>
      </c>
      <c r="B2825">
        <v>3.3</v>
      </c>
      <c r="C2825">
        <v>1.4</v>
      </c>
      <c r="D2825">
        <v>-6073753</v>
      </c>
      <c r="E2825" t="s">
        <v>38</v>
      </c>
    </row>
    <row r="2826" spans="1:5" x14ac:dyDescent="0.3">
      <c r="A2826">
        <v>86</v>
      </c>
      <c r="B2826">
        <v>3.5</v>
      </c>
      <c r="C2826">
        <v>1.4</v>
      </c>
      <c r="D2826">
        <v>-9984553</v>
      </c>
      <c r="E2826" t="s">
        <v>38</v>
      </c>
    </row>
    <row r="2827" spans="1:5" x14ac:dyDescent="0.3">
      <c r="A2827">
        <v>91</v>
      </c>
      <c r="B2827">
        <v>5.5</v>
      </c>
      <c r="C2827">
        <v>1.5</v>
      </c>
      <c r="D2827">
        <v>-9980652</v>
      </c>
      <c r="E2827" t="s">
        <v>38</v>
      </c>
    </row>
    <row r="2828" spans="1:5" x14ac:dyDescent="0.3">
      <c r="A2828">
        <v>90</v>
      </c>
      <c r="B2828">
        <v>5.9</v>
      </c>
      <c r="C2828">
        <v>1.5</v>
      </c>
      <c r="D2828">
        <v>-7899497</v>
      </c>
      <c r="E2828" t="s">
        <v>38</v>
      </c>
    </row>
    <row r="2829" spans="1:5" x14ac:dyDescent="0.3">
      <c r="A2829">
        <v>90</v>
      </c>
      <c r="B2829">
        <v>4.7</v>
      </c>
      <c r="C2829">
        <v>1.5</v>
      </c>
      <c r="D2829">
        <v>-4907100</v>
      </c>
      <c r="E2829" t="s">
        <v>38</v>
      </c>
    </row>
    <row r="2830" spans="1:5" x14ac:dyDescent="0.3">
      <c r="A2830">
        <v>93</v>
      </c>
      <c r="B2830">
        <v>3.9</v>
      </c>
      <c r="C2830">
        <v>1.6</v>
      </c>
      <c r="D2830">
        <v>-9994439</v>
      </c>
      <c r="E2830" t="s">
        <v>38</v>
      </c>
    </row>
    <row r="2831" spans="1:5" x14ac:dyDescent="0.3">
      <c r="A2831">
        <v>104</v>
      </c>
      <c r="B2831">
        <v>6.1</v>
      </c>
      <c r="C2831">
        <v>1.7</v>
      </c>
      <c r="D2831">
        <v>-9996393</v>
      </c>
      <c r="E2831" t="s">
        <v>38</v>
      </c>
    </row>
    <row r="2832" spans="1:5" x14ac:dyDescent="0.3">
      <c r="A2832">
        <v>85</v>
      </c>
      <c r="B2832">
        <v>6.7</v>
      </c>
      <c r="C2832">
        <v>1.4</v>
      </c>
      <c r="D2832">
        <v>-6429473</v>
      </c>
      <c r="E2832" t="s">
        <v>38</v>
      </c>
    </row>
    <row r="2833" spans="1:5" x14ac:dyDescent="0.3">
      <c r="A2833">
        <v>135</v>
      </c>
      <c r="B2833">
        <v>7.3</v>
      </c>
      <c r="C2833">
        <v>2.2000000000000002</v>
      </c>
      <c r="D2833">
        <v>-9871514</v>
      </c>
      <c r="E2833" t="s">
        <v>38</v>
      </c>
    </row>
    <row r="2834" spans="1:5" x14ac:dyDescent="0.3">
      <c r="A2834">
        <v>144</v>
      </c>
      <c r="B2834">
        <v>6.7</v>
      </c>
      <c r="C2834">
        <v>2.4</v>
      </c>
      <c r="D2834">
        <v>-7116045</v>
      </c>
      <c r="E2834" t="s">
        <v>38</v>
      </c>
    </row>
    <row r="2835" spans="1:5" x14ac:dyDescent="0.3">
      <c r="A2835">
        <v>98</v>
      </c>
      <c r="B2835">
        <v>6.1</v>
      </c>
      <c r="C2835">
        <v>1.6</v>
      </c>
      <c r="D2835">
        <v>47676582</v>
      </c>
      <c r="E2835" t="s">
        <v>21</v>
      </c>
    </row>
    <row r="2836" spans="1:5" x14ac:dyDescent="0.3">
      <c r="A2836">
        <v>117</v>
      </c>
      <c r="B2836">
        <v>6.9</v>
      </c>
      <c r="C2836">
        <v>2</v>
      </c>
      <c r="D2836">
        <v>33600000</v>
      </c>
      <c r="E2836" t="s">
        <v>21</v>
      </c>
    </row>
    <row r="2837" spans="1:5" x14ac:dyDescent="0.3">
      <c r="A2837">
        <v>127</v>
      </c>
      <c r="B2837">
        <v>7.9</v>
      </c>
      <c r="C2837">
        <v>2.1</v>
      </c>
      <c r="D2837">
        <v>-8674623</v>
      </c>
      <c r="E2837" t="s">
        <v>38</v>
      </c>
    </row>
    <row r="2838" spans="1:5" x14ac:dyDescent="0.3">
      <c r="A2838">
        <v>98</v>
      </c>
      <c r="B2838">
        <v>4.5</v>
      </c>
      <c r="C2838">
        <v>1.6</v>
      </c>
      <c r="D2838">
        <v>3614488</v>
      </c>
      <c r="E2838" t="s">
        <v>21</v>
      </c>
    </row>
    <row r="2839" spans="1:5" x14ac:dyDescent="0.3">
      <c r="A2839">
        <v>197</v>
      </c>
      <c r="B2839">
        <v>7.6</v>
      </c>
      <c r="C2839">
        <v>3.3</v>
      </c>
      <c r="D2839">
        <v>36900000</v>
      </c>
      <c r="E2839" t="s">
        <v>21</v>
      </c>
    </row>
    <row r="2840" spans="1:5" x14ac:dyDescent="0.3">
      <c r="A2840">
        <v>104</v>
      </c>
      <c r="B2840">
        <v>7.5</v>
      </c>
      <c r="C2840">
        <v>1.7</v>
      </c>
      <c r="D2840">
        <v>-3400000</v>
      </c>
      <c r="E2840" t="s">
        <v>38</v>
      </c>
    </row>
    <row r="2841" spans="1:5" x14ac:dyDescent="0.3">
      <c r="A2841">
        <v>130</v>
      </c>
      <c r="B2841">
        <v>7.1</v>
      </c>
      <c r="C2841">
        <v>2.2000000000000002</v>
      </c>
      <c r="D2841">
        <v>-4370130</v>
      </c>
      <c r="E2841" t="s">
        <v>38</v>
      </c>
    </row>
    <row r="2842" spans="1:5" x14ac:dyDescent="0.3">
      <c r="A2842">
        <v>176</v>
      </c>
      <c r="B2842">
        <v>6.9</v>
      </c>
      <c r="C2842">
        <v>2.9</v>
      </c>
      <c r="D2842">
        <v>-4170061</v>
      </c>
      <c r="E2842" t="s">
        <v>38</v>
      </c>
    </row>
    <row r="2843" spans="1:5" x14ac:dyDescent="0.3">
      <c r="A2843">
        <v>116</v>
      </c>
      <c r="B2843">
        <v>8.5</v>
      </c>
      <c r="C2843">
        <v>1.9</v>
      </c>
      <c r="D2843">
        <v>67900000</v>
      </c>
      <c r="E2843" t="s">
        <v>21</v>
      </c>
    </row>
    <row r="2844" spans="1:5" x14ac:dyDescent="0.3">
      <c r="A2844">
        <v>88</v>
      </c>
      <c r="B2844">
        <v>7.5</v>
      </c>
      <c r="C2844">
        <v>1.5</v>
      </c>
      <c r="D2844">
        <v>30775468</v>
      </c>
      <c r="E2844" t="s">
        <v>21</v>
      </c>
    </row>
    <row r="2845" spans="1:5" x14ac:dyDescent="0.3">
      <c r="A2845">
        <v>106</v>
      </c>
      <c r="B2845">
        <v>6.6</v>
      </c>
      <c r="C2845">
        <v>1.8</v>
      </c>
      <c r="D2845">
        <v>-6428265</v>
      </c>
      <c r="E2845" t="s">
        <v>38</v>
      </c>
    </row>
    <row r="2846" spans="1:5" x14ac:dyDescent="0.3">
      <c r="A2846">
        <v>181</v>
      </c>
      <c r="B2846">
        <v>8</v>
      </c>
      <c r="C2846">
        <v>3</v>
      </c>
      <c r="D2846">
        <v>41000000</v>
      </c>
      <c r="E2846" t="s">
        <v>21</v>
      </c>
    </row>
    <row r="2847" spans="1:5" x14ac:dyDescent="0.3">
      <c r="A2847">
        <v>130</v>
      </c>
      <c r="B2847">
        <v>7</v>
      </c>
      <c r="C2847">
        <v>2.2000000000000002</v>
      </c>
      <c r="D2847">
        <v>54600000</v>
      </c>
      <c r="E2847" t="s">
        <v>21</v>
      </c>
    </row>
    <row r="2848" spans="1:5" x14ac:dyDescent="0.3">
      <c r="A2848">
        <v>123</v>
      </c>
      <c r="B2848">
        <v>6.8</v>
      </c>
      <c r="C2848">
        <v>2</v>
      </c>
      <c r="D2848">
        <v>27049108</v>
      </c>
      <c r="E2848" t="s">
        <v>21</v>
      </c>
    </row>
    <row r="2849" spans="1:5" x14ac:dyDescent="0.3">
      <c r="A2849">
        <v>120</v>
      </c>
      <c r="B2849">
        <v>6.7</v>
      </c>
      <c r="C2849">
        <v>2</v>
      </c>
      <c r="D2849">
        <v>25074895</v>
      </c>
      <c r="E2849" t="s">
        <v>21</v>
      </c>
    </row>
    <row r="2850" spans="1:5" x14ac:dyDescent="0.3">
      <c r="A2850">
        <v>87</v>
      </c>
      <c r="B2850">
        <v>6.5</v>
      </c>
      <c r="C2850">
        <v>1.4</v>
      </c>
      <c r="D2850">
        <v>24244684</v>
      </c>
      <c r="E2850" t="s">
        <v>21</v>
      </c>
    </row>
    <row r="2851" spans="1:5" x14ac:dyDescent="0.3">
      <c r="A2851">
        <v>123</v>
      </c>
      <c r="B2851">
        <v>8</v>
      </c>
      <c r="C2851">
        <v>2</v>
      </c>
      <c r="D2851">
        <v>15530513</v>
      </c>
      <c r="E2851" t="s">
        <v>21</v>
      </c>
    </row>
    <row r="2852" spans="1:5" x14ac:dyDescent="0.3">
      <c r="A2852">
        <v>103</v>
      </c>
      <c r="B2852">
        <v>6.5</v>
      </c>
      <c r="C2852">
        <v>1.7</v>
      </c>
      <c r="D2852">
        <v>62519230</v>
      </c>
      <c r="E2852" t="s">
        <v>21</v>
      </c>
    </row>
    <row r="2853" spans="1:5" x14ac:dyDescent="0.3">
      <c r="A2853">
        <v>91</v>
      </c>
      <c r="B2853">
        <v>4.9000000000000004</v>
      </c>
      <c r="C2853">
        <v>1.5</v>
      </c>
      <c r="D2853">
        <v>11035310</v>
      </c>
      <c r="E2853" t="s">
        <v>21</v>
      </c>
    </row>
    <row r="2854" spans="1:5" x14ac:dyDescent="0.3">
      <c r="A2854">
        <v>88</v>
      </c>
      <c r="B2854">
        <v>7.1</v>
      </c>
      <c r="C2854">
        <v>1.5</v>
      </c>
      <c r="D2854">
        <v>9225165</v>
      </c>
      <c r="E2854" t="s">
        <v>21</v>
      </c>
    </row>
    <row r="2855" spans="1:5" x14ac:dyDescent="0.3">
      <c r="A2855">
        <v>126</v>
      </c>
      <c r="B2855">
        <v>7</v>
      </c>
      <c r="C2855">
        <v>2.1</v>
      </c>
      <c r="D2855">
        <v>-2195727</v>
      </c>
      <c r="E2855" t="s">
        <v>38</v>
      </c>
    </row>
    <row r="2856" spans="1:5" x14ac:dyDescent="0.3">
      <c r="A2856">
        <v>120</v>
      </c>
      <c r="B2856">
        <v>7</v>
      </c>
      <c r="C2856">
        <v>2</v>
      </c>
      <c r="D2856">
        <v>8938179</v>
      </c>
      <c r="E2856" t="s">
        <v>21</v>
      </c>
    </row>
    <row r="2857" spans="1:5" x14ac:dyDescent="0.3">
      <c r="A2857">
        <v>94</v>
      </c>
      <c r="B2857">
        <v>4.5</v>
      </c>
      <c r="C2857">
        <v>1.6</v>
      </c>
      <c r="D2857">
        <v>7235293</v>
      </c>
      <c r="E2857" t="s">
        <v>21</v>
      </c>
    </row>
    <row r="2858" spans="1:5" x14ac:dyDescent="0.3">
      <c r="A2858">
        <v>137</v>
      </c>
      <c r="B2858">
        <v>7.7</v>
      </c>
      <c r="C2858">
        <v>2.2999999999999998</v>
      </c>
      <c r="D2858">
        <v>1161099</v>
      </c>
      <c r="E2858" t="s">
        <v>21</v>
      </c>
    </row>
    <row r="2859" spans="1:5" x14ac:dyDescent="0.3">
      <c r="A2859">
        <v>119</v>
      </c>
      <c r="B2859">
        <v>6.7</v>
      </c>
      <c r="C2859">
        <v>2</v>
      </c>
      <c r="D2859">
        <v>-2452144</v>
      </c>
      <c r="E2859" t="s">
        <v>38</v>
      </c>
    </row>
    <row r="2860" spans="1:5" x14ac:dyDescent="0.3">
      <c r="A2860">
        <v>99</v>
      </c>
      <c r="B2860">
        <v>7</v>
      </c>
      <c r="C2860">
        <v>1.6</v>
      </c>
      <c r="D2860">
        <v>-4318497</v>
      </c>
      <c r="E2860" t="s">
        <v>38</v>
      </c>
    </row>
    <row r="2861" spans="1:5" x14ac:dyDescent="0.3">
      <c r="A2861">
        <v>79</v>
      </c>
      <c r="B2861">
        <v>6.5</v>
      </c>
      <c r="C2861">
        <v>1.3</v>
      </c>
      <c r="D2861">
        <v>-3649226</v>
      </c>
      <c r="E2861" t="s">
        <v>38</v>
      </c>
    </row>
    <row r="2862" spans="1:5" x14ac:dyDescent="0.3">
      <c r="A2862">
        <v>95</v>
      </c>
      <c r="B2862">
        <v>6.2</v>
      </c>
      <c r="C2862">
        <v>1.6</v>
      </c>
      <c r="D2862">
        <v>-6044961</v>
      </c>
      <c r="E2862" t="s">
        <v>38</v>
      </c>
    </row>
    <row r="2863" spans="1:5" x14ac:dyDescent="0.3">
      <c r="A2863">
        <v>103</v>
      </c>
      <c r="B2863">
        <v>5.7</v>
      </c>
      <c r="C2863">
        <v>1.7</v>
      </c>
      <c r="D2863">
        <v>-7469465</v>
      </c>
      <c r="E2863" t="s">
        <v>38</v>
      </c>
    </row>
    <row r="2864" spans="1:5" x14ac:dyDescent="0.3">
      <c r="A2864">
        <v>92</v>
      </c>
      <c r="B2864">
        <v>6.4</v>
      </c>
      <c r="C2864">
        <v>1.5</v>
      </c>
      <c r="D2864">
        <v>-4118133</v>
      </c>
      <c r="E2864" t="s">
        <v>38</v>
      </c>
    </row>
    <row r="2865" spans="1:5" x14ac:dyDescent="0.3">
      <c r="A2865">
        <v>84</v>
      </c>
      <c r="B2865">
        <v>5.4</v>
      </c>
      <c r="C2865">
        <v>1.4</v>
      </c>
      <c r="D2865">
        <v>2860839</v>
      </c>
      <c r="E2865" t="s">
        <v>21</v>
      </c>
    </row>
    <row r="2866" spans="1:5" x14ac:dyDescent="0.3">
      <c r="A2866">
        <v>300</v>
      </c>
      <c r="B2866">
        <v>6.6</v>
      </c>
      <c r="C2866">
        <v>5</v>
      </c>
      <c r="D2866">
        <v>-399545745</v>
      </c>
      <c r="E2866" t="s">
        <v>38</v>
      </c>
    </row>
    <row r="2867" spans="1:5" x14ac:dyDescent="0.3">
      <c r="A2867">
        <v>120</v>
      </c>
      <c r="B2867">
        <v>6.1</v>
      </c>
      <c r="C2867">
        <v>2</v>
      </c>
      <c r="D2867">
        <v>-8650382</v>
      </c>
      <c r="E2867" t="s">
        <v>38</v>
      </c>
    </row>
    <row r="2868" spans="1:5" x14ac:dyDescent="0.3">
      <c r="A2868">
        <v>121</v>
      </c>
      <c r="B2868">
        <v>7.6</v>
      </c>
      <c r="C2868">
        <v>2</v>
      </c>
      <c r="D2868">
        <v>-8887065</v>
      </c>
      <c r="E2868" t="s">
        <v>38</v>
      </c>
    </row>
    <row r="2869" spans="1:5" x14ac:dyDescent="0.3">
      <c r="A2869">
        <v>97</v>
      </c>
      <c r="B2869">
        <v>6.2</v>
      </c>
      <c r="C2869">
        <v>1.6</v>
      </c>
      <c r="D2869">
        <v>-8116113</v>
      </c>
      <c r="E2869" t="s">
        <v>38</v>
      </c>
    </row>
    <row r="2870" spans="1:5" x14ac:dyDescent="0.3">
      <c r="A2870">
        <v>86</v>
      </c>
      <c r="B2870">
        <v>6.6</v>
      </c>
      <c r="C2870">
        <v>1.4</v>
      </c>
      <c r="D2870">
        <v>-11386249</v>
      </c>
      <c r="E2870" t="s">
        <v>38</v>
      </c>
    </row>
    <row r="2871" spans="1:5" x14ac:dyDescent="0.3">
      <c r="A2871">
        <v>45</v>
      </c>
      <c r="B2871">
        <v>7.3</v>
      </c>
      <c r="C2871">
        <v>0.8</v>
      </c>
      <c r="D2871">
        <v>-44854891</v>
      </c>
      <c r="E2871" t="s">
        <v>38</v>
      </c>
    </row>
    <row r="2872" spans="1:5" x14ac:dyDescent="0.3">
      <c r="A2872">
        <v>97</v>
      </c>
      <c r="B2872">
        <v>4.2</v>
      </c>
      <c r="C2872">
        <v>1.6</v>
      </c>
      <c r="D2872">
        <v>-7953834</v>
      </c>
      <c r="E2872" t="s">
        <v>38</v>
      </c>
    </row>
    <row r="2873" spans="1:5" x14ac:dyDescent="0.3">
      <c r="A2873">
        <v>93</v>
      </c>
      <c r="B2873">
        <v>6.5</v>
      </c>
      <c r="C2873">
        <v>1.6</v>
      </c>
      <c r="D2873">
        <v>165835000</v>
      </c>
      <c r="E2873" t="s">
        <v>21</v>
      </c>
    </row>
    <row r="2874" spans="1:5" x14ac:dyDescent="0.3">
      <c r="A2874">
        <v>84</v>
      </c>
      <c r="B2874">
        <v>6.5</v>
      </c>
      <c r="C2874">
        <v>1.4</v>
      </c>
      <c r="D2874">
        <v>5773825</v>
      </c>
      <c r="E2874" t="s">
        <v>21</v>
      </c>
    </row>
    <row r="2875" spans="1:5" x14ac:dyDescent="0.3">
      <c r="A2875">
        <v>96</v>
      </c>
      <c r="B2875">
        <v>5.7</v>
      </c>
      <c r="C2875">
        <v>1.6</v>
      </c>
      <c r="D2875">
        <v>-8999838</v>
      </c>
      <c r="E2875" t="s">
        <v>38</v>
      </c>
    </row>
    <row r="2876" spans="1:5" x14ac:dyDescent="0.3">
      <c r="A2876">
        <v>112</v>
      </c>
      <c r="B2876">
        <v>7.3</v>
      </c>
      <c r="C2876">
        <v>1.9</v>
      </c>
      <c r="D2876">
        <v>32462438</v>
      </c>
      <c r="E2876" t="s">
        <v>21</v>
      </c>
    </row>
    <row r="2877" spans="1:5" x14ac:dyDescent="0.3">
      <c r="A2877">
        <v>125</v>
      </c>
      <c r="B2877">
        <v>6.9</v>
      </c>
      <c r="C2877">
        <v>2.1</v>
      </c>
      <c r="D2877">
        <v>20700000</v>
      </c>
      <c r="E2877" t="s">
        <v>21</v>
      </c>
    </row>
    <row r="2878" spans="1:5" x14ac:dyDescent="0.3">
      <c r="A2878">
        <v>96</v>
      </c>
      <c r="B2878">
        <v>5</v>
      </c>
      <c r="C2878">
        <v>1.6</v>
      </c>
      <c r="D2878">
        <v>13064616</v>
      </c>
      <c r="E2878" t="s">
        <v>21</v>
      </c>
    </row>
    <row r="2879" spans="1:5" x14ac:dyDescent="0.3">
      <c r="A2879">
        <v>103</v>
      </c>
      <c r="B2879">
        <v>7.3</v>
      </c>
      <c r="C2879">
        <v>1.7</v>
      </c>
      <c r="D2879">
        <v>6879556</v>
      </c>
      <c r="E2879" t="s">
        <v>21</v>
      </c>
    </row>
    <row r="2880" spans="1:5" x14ac:dyDescent="0.3">
      <c r="A2880">
        <v>101</v>
      </c>
      <c r="B2880">
        <v>6.5</v>
      </c>
      <c r="C2880">
        <v>1.7</v>
      </c>
      <c r="D2880">
        <v>25517854</v>
      </c>
      <c r="E2880" t="s">
        <v>21</v>
      </c>
    </row>
    <row r="2881" spans="1:5" x14ac:dyDescent="0.3">
      <c r="A2881">
        <v>104</v>
      </c>
      <c r="B2881">
        <v>2.1</v>
      </c>
      <c r="C2881">
        <v>1.7</v>
      </c>
      <c r="D2881">
        <v>-17726628</v>
      </c>
      <c r="E2881" t="s">
        <v>38</v>
      </c>
    </row>
    <row r="2882" spans="1:5" x14ac:dyDescent="0.3">
      <c r="A2882">
        <v>119</v>
      </c>
      <c r="B2882">
        <v>7</v>
      </c>
      <c r="C2882">
        <v>2</v>
      </c>
      <c r="D2882">
        <v>-4059945</v>
      </c>
      <c r="E2882" t="s">
        <v>38</v>
      </c>
    </row>
    <row r="2883" spans="1:5" x14ac:dyDescent="0.3">
      <c r="A2883">
        <v>128</v>
      </c>
      <c r="B2883">
        <v>8</v>
      </c>
      <c r="C2883">
        <v>2.1</v>
      </c>
      <c r="D2883">
        <v>-7981305</v>
      </c>
      <c r="E2883" t="s">
        <v>38</v>
      </c>
    </row>
    <row r="2884" spans="1:5" x14ac:dyDescent="0.3">
      <c r="A2884">
        <v>126</v>
      </c>
      <c r="B2884">
        <v>7.1</v>
      </c>
      <c r="C2884">
        <v>2.1</v>
      </c>
      <c r="D2884">
        <v>-6002193</v>
      </c>
      <c r="E2884" t="s">
        <v>38</v>
      </c>
    </row>
    <row r="2885" spans="1:5" x14ac:dyDescent="0.3">
      <c r="A2885">
        <v>150</v>
      </c>
      <c r="B2885">
        <v>6.7</v>
      </c>
      <c r="C2885">
        <v>2.5</v>
      </c>
      <c r="D2885">
        <v>-8359756</v>
      </c>
      <c r="E2885" t="s">
        <v>38</v>
      </c>
    </row>
    <row r="2886" spans="1:5" x14ac:dyDescent="0.3">
      <c r="A2886">
        <v>178</v>
      </c>
      <c r="B2886">
        <v>8.9</v>
      </c>
      <c r="C2886">
        <v>3</v>
      </c>
      <c r="D2886">
        <v>99930000</v>
      </c>
      <c r="E2886" t="s">
        <v>21</v>
      </c>
    </row>
    <row r="2887" spans="1:5" x14ac:dyDescent="0.3">
      <c r="A2887">
        <v>117</v>
      </c>
      <c r="B2887">
        <v>7.9</v>
      </c>
      <c r="C2887">
        <v>2</v>
      </c>
      <c r="D2887">
        <v>23779955</v>
      </c>
      <c r="E2887" t="s">
        <v>21</v>
      </c>
    </row>
    <row r="2888" spans="1:5" x14ac:dyDescent="0.3">
      <c r="A2888">
        <v>119</v>
      </c>
      <c r="B2888">
        <v>5.6</v>
      </c>
      <c r="C2888">
        <v>2</v>
      </c>
      <c r="D2888">
        <v>-3557841</v>
      </c>
      <c r="E2888" t="s">
        <v>38</v>
      </c>
    </row>
    <row r="2889" spans="1:5" x14ac:dyDescent="0.3">
      <c r="A2889">
        <v>174</v>
      </c>
      <c r="B2889">
        <v>8</v>
      </c>
      <c r="C2889">
        <v>2.9</v>
      </c>
      <c r="D2889">
        <v>155014286</v>
      </c>
      <c r="E2889" t="s">
        <v>21</v>
      </c>
    </row>
    <row r="2890" spans="1:5" x14ac:dyDescent="0.3">
      <c r="A2890">
        <v>111</v>
      </c>
      <c r="B2890">
        <v>6.2</v>
      </c>
      <c r="C2890">
        <v>1.8</v>
      </c>
      <c r="D2890">
        <v>61800000</v>
      </c>
      <c r="E2890" t="s">
        <v>21</v>
      </c>
    </row>
    <row r="2891" spans="1:5" x14ac:dyDescent="0.3">
      <c r="A2891">
        <v>101</v>
      </c>
      <c r="B2891">
        <v>7.9</v>
      </c>
      <c r="C2891">
        <v>1.7</v>
      </c>
      <c r="D2891">
        <v>51889948</v>
      </c>
      <c r="E2891" t="s">
        <v>21</v>
      </c>
    </row>
    <row r="2892" spans="1:5" x14ac:dyDescent="0.3">
      <c r="A2892">
        <v>89</v>
      </c>
      <c r="B2892">
        <v>8.1</v>
      </c>
      <c r="C2892">
        <v>1.5</v>
      </c>
      <c r="D2892">
        <v>44287414</v>
      </c>
      <c r="E2892" t="s">
        <v>21</v>
      </c>
    </row>
    <row r="2893" spans="1:5" x14ac:dyDescent="0.3">
      <c r="A2893">
        <v>113</v>
      </c>
      <c r="B2893">
        <v>7.6</v>
      </c>
      <c r="C2893">
        <v>1.9</v>
      </c>
      <c r="D2893">
        <v>37063889</v>
      </c>
      <c r="E2893" t="s">
        <v>21</v>
      </c>
    </row>
    <row r="2894" spans="1:5" x14ac:dyDescent="0.3">
      <c r="A2894">
        <v>95</v>
      </c>
      <c r="B2894">
        <v>3.5</v>
      </c>
      <c r="C2894">
        <v>1.6</v>
      </c>
      <c r="D2894">
        <v>32066497</v>
      </c>
      <c r="E2894" t="s">
        <v>21</v>
      </c>
    </row>
    <row r="2895" spans="1:5" x14ac:dyDescent="0.3">
      <c r="A2895">
        <v>112</v>
      </c>
      <c r="B2895">
        <v>7.6</v>
      </c>
      <c r="C2895">
        <v>1.9</v>
      </c>
      <c r="D2895">
        <v>28500000</v>
      </c>
      <c r="E2895" t="s">
        <v>21</v>
      </c>
    </row>
    <row r="2896" spans="1:5" x14ac:dyDescent="0.3">
      <c r="A2896">
        <v>109</v>
      </c>
      <c r="B2896">
        <v>6.5</v>
      </c>
      <c r="C2896">
        <v>1.8</v>
      </c>
      <c r="D2896">
        <v>19362712</v>
      </c>
      <c r="E2896" t="s">
        <v>21</v>
      </c>
    </row>
    <row r="2897" spans="1:5" x14ac:dyDescent="0.3">
      <c r="A2897">
        <v>108</v>
      </c>
      <c r="B2897">
        <v>5.6</v>
      </c>
      <c r="C2897">
        <v>1.8</v>
      </c>
      <c r="D2897">
        <v>26746109</v>
      </c>
      <c r="E2897" t="s">
        <v>21</v>
      </c>
    </row>
    <row r="2898" spans="1:5" x14ac:dyDescent="0.3">
      <c r="A2898">
        <v>100</v>
      </c>
      <c r="B2898">
        <v>7.7</v>
      </c>
      <c r="C2898">
        <v>1.7</v>
      </c>
      <c r="D2898">
        <v>26963967</v>
      </c>
      <c r="E2898" t="s">
        <v>21</v>
      </c>
    </row>
    <row r="2899" spans="1:5" x14ac:dyDescent="0.3">
      <c r="A2899">
        <v>90</v>
      </c>
      <c r="B2899">
        <v>5.2</v>
      </c>
      <c r="C2899">
        <v>1.5</v>
      </c>
      <c r="D2899">
        <v>17926543</v>
      </c>
      <c r="E2899" t="s">
        <v>21</v>
      </c>
    </row>
    <row r="2900" spans="1:5" x14ac:dyDescent="0.3">
      <c r="A2900">
        <v>94</v>
      </c>
      <c r="B2900">
        <v>6.1</v>
      </c>
      <c r="C2900">
        <v>1.6</v>
      </c>
      <c r="D2900">
        <v>18049082</v>
      </c>
      <c r="E2900" t="s">
        <v>21</v>
      </c>
    </row>
    <row r="2901" spans="1:5" x14ac:dyDescent="0.3">
      <c r="A2901">
        <v>111</v>
      </c>
      <c r="B2901">
        <v>7.4</v>
      </c>
      <c r="C2901">
        <v>1.8</v>
      </c>
      <c r="D2901">
        <v>14551000</v>
      </c>
      <c r="E2901" t="s">
        <v>21</v>
      </c>
    </row>
    <row r="2902" spans="1:5" x14ac:dyDescent="0.3">
      <c r="A2902">
        <v>142</v>
      </c>
      <c r="B2902">
        <v>6.8</v>
      </c>
      <c r="C2902">
        <v>2.4</v>
      </c>
      <c r="D2902">
        <v>15800000</v>
      </c>
      <c r="E2902" t="s">
        <v>21</v>
      </c>
    </row>
    <row r="2903" spans="1:5" x14ac:dyDescent="0.3">
      <c r="A2903">
        <v>107</v>
      </c>
      <c r="B2903">
        <v>6.4</v>
      </c>
      <c r="C2903">
        <v>1.8</v>
      </c>
      <c r="D2903">
        <v>10090181</v>
      </c>
      <c r="E2903" t="s">
        <v>21</v>
      </c>
    </row>
    <row r="2904" spans="1:5" x14ac:dyDescent="0.3">
      <c r="A2904">
        <v>91</v>
      </c>
      <c r="B2904">
        <v>5.7</v>
      </c>
      <c r="C2904">
        <v>1.5</v>
      </c>
      <c r="D2904">
        <v>9843379</v>
      </c>
      <c r="E2904" t="s">
        <v>21</v>
      </c>
    </row>
    <row r="2905" spans="1:5" x14ac:dyDescent="0.3">
      <c r="A2905">
        <v>82</v>
      </c>
      <c r="B2905">
        <v>6.7</v>
      </c>
      <c r="C2905">
        <v>1.4</v>
      </c>
      <c r="D2905">
        <v>9278980</v>
      </c>
      <c r="E2905" t="s">
        <v>21</v>
      </c>
    </row>
    <row r="2906" spans="1:5" x14ac:dyDescent="0.3">
      <c r="A2906">
        <v>97</v>
      </c>
      <c r="B2906">
        <v>5.6</v>
      </c>
      <c r="C2906">
        <v>1.6</v>
      </c>
      <c r="D2906">
        <v>8699684</v>
      </c>
      <c r="E2906" t="s">
        <v>21</v>
      </c>
    </row>
    <row r="2907" spans="1:5" x14ac:dyDescent="0.3">
      <c r="A2907">
        <v>102</v>
      </c>
      <c r="B2907">
        <v>7.6</v>
      </c>
      <c r="C2907">
        <v>1.7</v>
      </c>
      <c r="D2907">
        <v>8047419</v>
      </c>
      <c r="E2907" t="s">
        <v>21</v>
      </c>
    </row>
    <row r="2908" spans="1:5" x14ac:dyDescent="0.3">
      <c r="A2908">
        <v>93</v>
      </c>
      <c r="B2908">
        <v>6.5</v>
      </c>
      <c r="C2908">
        <v>1.6</v>
      </c>
      <c r="D2908">
        <v>9015786</v>
      </c>
      <c r="E2908" t="s">
        <v>21</v>
      </c>
    </row>
    <row r="2909" spans="1:5" x14ac:dyDescent="0.3">
      <c r="A2909">
        <v>138</v>
      </c>
      <c r="B2909">
        <v>6.3</v>
      </c>
      <c r="C2909">
        <v>2.2999999999999998</v>
      </c>
      <c r="D2909">
        <v>2269307</v>
      </c>
      <c r="E2909" t="s">
        <v>21</v>
      </c>
    </row>
    <row r="2910" spans="1:5" x14ac:dyDescent="0.3">
      <c r="A2910">
        <v>93</v>
      </c>
      <c r="B2910">
        <v>7.1</v>
      </c>
      <c r="C2910">
        <v>1.6</v>
      </c>
      <c r="D2910">
        <v>9536788</v>
      </c>
      <c r="E2910" t="s">
        <v>21</v>
      </c>
    </row>
    <row r="2911" spans="1:5" x14ac:dyDescent="0.3">
      <c r="A2911">
        <v>92</v>
      </c>
      <c r="B2911">
        <v>7.1</v>
      </c>
      <c r="C2911">
        <v>1.5</v>
      </c>
      <c r="D2911">
        <v>50401464</v>
      </c>
      <c r="E2911" t="s">
        <v>21</v>
      </c>
    </row>
    <row r="2912" spans="1:5" x14ac:dyDescent="0.3">
      <c r="A2912">
        <v>92</v>
      </c>
      <c r="B2912">
        <v>6.9</v>
      </c>
      <c r="C2912">
        <v>1.5</v>
      </c>
      <c r="D2912">
        <v>279017</v>
      </c>
      <c r="E2912" t="s">
        <v>21</v>
      </c>
    </row>
    <row r="2913" spans="1:5" x14ac:dyDescent="0.3">
      <c r="A2913">
        <v>104</v>
      </c>
      <c r="B2913">
        <v>5.4</v>
      </c>
      <c r="C2913">
        <v>1.7</v>
      </c>
      <c r="D2913">
        <v>2106233</v>
      </c>
      <c r="E2913" t="s">
        <v>21</v>
      </c>
    </row>
    <row r="2914" spans="1:5" x14ac:dyDescent="0.3">
      <c r="A2914">
        <v>89</v>
      </c>
      <c r="B2914">
        <v>5.0999999999999996</v>
      </c>
      <c r="C2914">
        <v>1.5</v>
      </c>
      <c r="D2914">
        <v>-3307186</v>
      </c>
      <c r="E2914" t="s">
        <v>38</v>
      </c>
    </row>
    <row r="2915" spans="1:5" x14ac:dyDescent="0.3">
      <c r="A2915">
        <v>92</v>
      </c>
      <c r="B2915">
        <v>5.3</v>
      </c>
      <c r="C2915">
        <v>1.5</v>
      </c>
      <c r="D2915">
        <v>-2981550</v>
      </c>
      <c r="E2915" t="s">
        <v>38</v>
      </c>
    </row>
    <row r="2916" spans="1:5" x14ac:dyDescent="0.3">
      <c r="A2916">
        <v>90</v>
      </c>
      <c r="B2916">
        <v>7.3</v>
      </c>
      <c r="C2916">
        <v>1.5</v>
      </c>
      <c r="D2916">
        <v>-4557180</v>
      </c>
      <c r="E2916" t="s">
        <v>38</v>
      </c>
    </row>
    <row r="2917" spans="1:5" x14ac:dyDescent="0.3">
      <c r="A2917">
        <v>129</v>
      </c>
      <c r="B2917">
        <v>7.3</v>
      </c>
      <c r="C2917">
        <v>2.2000000000000002</v>
      </c>
      <c r="D2917">
        <v>-6794756</v>
      </c>
      <c r="E2917" t="s">
        <v>38</v>
      </c>
    </row>
    <row r="2918" spans="1:5" x14ac:dyDescent="0.3">
      <c r="A2918">
        <v>111</v>
      </c>
      <c r="B2918">
        <v>7.1</v>
      </c>
      <c r="C2918">
        <v>1.8</v>
      </c>
      <c r="D2918">
        <v>-4923575</v>
      </c>
      <c r="E2918" t="s">
        <v>38</v>
      </c>
    </row>
    <row r="2919" spans="1:5" x14ac:dyDescent="0.3">
      <c r="A2919">
        <v>79</v>
      </c>
      <c r="B2919">
        <v>6</v>
      </c>
      <c r="C2919">
        <v>1.3</v>
      </c>
      <c r="D2919">
        <v>-5724443</v>
      </c>
      <c r="E2919" t="s">
        <v>38</v>
      </c>
    </row>
    <row r="2920" spans="1:5" x14ac:dyDescent="0.3">
      <c r="A2920">
        <v>104</v>
      </c>
      <c r="B2920">
        <v>6.6</v>
      </c>
      <c r="C2920">
        <v>1.7</v>
      </c>
      <c r="D2920">
        <v>-6210108</v>
      </c>
      <c r="E2920" t="s">
        <v>38</v>
      </c>
    </row>
    <row r="2921" spans="1:5" x14ac:dyDescent="0.3">
      <c r="A2921">
        <v>101</v>
      </c>
      <c r="B2921">
        <v>7.2</v>
      </c>
      <c r="C2921">
        <v>1.7</v>
      </c>
      <c r="D2921">
        <v>-1649942</v>
      </c>
      <c r="E2921" t="s">
        <v>38</v>
      </c>
    </row>
    <row r="2922" spans="1:5" x14ac:dyDescent="0.3">
      <c r="A2922">
        <v>113</v>
      </c>
      <c r="B2922">
        <v>7.2</v>
      </c>
      <c r="C2922">
        <v>1.9</v>
      </c>
      <c r="D2922">
        <v>-6105202</v>
      </c>
      <c r="E2922" t="s">
        <v>38</v>
      </c>
    </row>
    <row r="2923" spans="1:5" x14ac:dyDescent="0.3">
      <c r="A2923">
        <v>92</v>
      </c>
      <c r="B2923">
        <v>6.9</v>
      </c>
      <c r="C2923">
        <v>1.5</v>
      </c>
      <c r="D2923">
        <v>-6928760</v>
      </c>
      <c r="E2923" t="s">
        <v>38</v>
      </c>
    </row>
    <row r="2924" spans="1:5" x14ac:dyDescent="0.3">
      <c r="A2924">
        <v>106</v>
      </c>
      <c r="B2924">
        <v>6.8</v>
      </c>
      <c r="C2924">
        <v>1.8</v>
      </c>
      <c r="D2924">
        <v>-7467810</v>
      </c>
      <c r="E2924" t="s">
        <v>38</v>
      </c>
    </row>
    <row r="2925" spans="1:5" x14ac:dyDescent="0.3">
      <c r="A2925">
        <v>75</v>
      </c>
      <c r="B2925">
        <v>7.7</v>
      </c>
      <c r="C2925">
        <v>1.2</v>
      </c>
      <c r="D2925">
        <v>-5813617</v>
      </c>
      <c r="E2925" t="s">
        <v>38</v>
      </c>
    </row>
    <row r="2926" spans="1:5" x14ac:dyDescent="0.3">
      <c r="A2926">
        <v>104</v>
      </c>
      <c r="B2926">
        <v>7.4</v>
      </c>
      <c r="C2926">
        <v>1.7</v>
      </c>
      <c r="D2926">
        <v>8168741</v>
      </c>
      <c r="E2926" t="s">
        <v>21</v>
      </c>
    </row>
    <row r="2927" spans="1:5" x14ac:dyDescent="0.3">
      <c r="A2927">
        <v>108</v>
      </c>
      <c r="B2927">
        <v>6.5</v>
      </c>
      <c r="C2927">
        <v>1.8</v>
      </c>
      <c r="D2927">
        <v>-7431305</v>
      </c>
      <c r="E2927" t="s">
        <v>38</v>
      </c>
    </row>
    <row r="2928" spans="1:5" x14ac:dyDescent="0.3">
      <c r="A2928">
        <v>99</v>
      </c>
      <c r="B2928">
        <v>6.4</v>
      </c>
      <c r="C2928">
        <v>1.6</v>
      </c>
      <c r="D2928">
        <v>-7601580</v>
      </c>
      <c r="E2928" t="s">
        <v>38</v>
      </c>
    </row>
    <row r="2929" spans="1:5" x14ac:dyDescent="0.3">
      <c r="A2929">
        <v>109</v>
      </c>
      <c r="B2929">
        <v>5.6</v>
      </c>
      <c r="C2929">
        <v>1.8</v>
      </c>
      <c r="D2929">
        <v>-7663544</v>
      </c>
      <c r="E2929" t="s">
        <v>38</v>
      </c>
    </row>
    <row r="2930" spans="1:5" x14ac:dyDescent="0.3">
      <c r="A2930">
        <v>93</v>
      </c>
      <c r="B2930">
        <v>6.8</v>
      </c>
      <c r="C2930">
        <v>1.6</v>
      </c>
      <c r="D2930">
        <v>-7701890</v>
      </c>
      <c r="E2930" t="s">
        <v>38</v>
      </c>
    </row>
    <row r="2931" spans="1:5" x14ac:dyDescent="0.3">
      <c r="A2931">
        <v>99</v>
      </c>
      <c r="B2931">
        <v>5.5</v>
      </c>
      <c r="C2931">
        <v>1.6</v>
      </c>
      <c r="D2931">
        <v>-7872856</v>
      </c>
      <c r="E2931" t="s">
        <v>38</v>
      </c>
    </row>
    <row r="2932" spans="1:5" x14ac:dyDescent="0.3">
      <c r="A2932">
        <v>98</v>
      </c>
      <c r="B2932">
        <v>6.9</v>
      </c>
      <c r="C2932">
        <v>1.6</v>
      </c>
      <c r="D2932">
        <v>-7882810</v>
      </c>
      <c r="E2932" t="s">
        <v>38</v>
      </c>
    </row>
    <row r="2933" spans="1:5" x14ac:dyDescent="0.3">
      <c r="A2933">
        <v>95</v>
      </c>
      <c r="B2933">
        <v>6</v>
      </c>
      <c r="C2933">
        <v>1.6</v>
      </c>
      <c r="D2933">
        <v>-7891338</v>
      </c>
      <c r="E2933" t="s">
        <v>38</v>
      </c>
    </row>
    <row r="2934" spans="1:5" x14ac:dyDescent="0.3">
      <c r="A2934">
        <v>107</v>
      </c>
      <c r="B2934">
        <v>6.4</v>
      </c>
      <c r="C2934">
        <v>1.8</v>
      </c>
      <c r="D2934">
        <v>-7946519</v>
      </c>
      <c r="E2934" t="s">
        <v>38</v>
      </c>
    </row>
    <row r="2935" spans="1:5" x14ac:dyDescent="0.3">
      <c r="A2935">
        <v>102</v>
      </c>
      <c r="B2935">
        <v>6.6</v>
      </c>
      <c r="C2935">
        <v>1.7</v>
      </c>
      <c r="D2935">
        <v>-49976894</v>
      </c>
      <c r="E2935" t="s">
        <v>38</v>
      </c>
    </row>
    <row r="2936" spans="1:5" x14ac:dyDescent="0.3">
      <c r="A2936">
        <v>97</v>
      </c>
      <c r="B2936">
        <v>5.3</v>
      </c>
      <c r="C2936">
        <v>1.6</v>
      </c>
      <c r="D2936">
        <v>-7947039</v>
      </c>
      <c r="E2936" t="s">
        <v>38</v>
      </c>
    </row>
    <row r="2937" spans="1:5" x14ac:dyDescent="0.3">
      <c r="A2937">
        <v>124</v>
      </c>
      <c r="B2937">
        <v>8.1</v>
      </c>
      <c r="C2937">
        <v>2.1</v>
      </c>
      <c r="D2937">
        <v>-1099560838</v>
      </c>
      <c r="E2937" t="s">
        <v>38</v>
      </c>
    </row>
    <row r="2938" spans="1:5" x14ac:dyDescent="0.3">
      <c r="A2938">
        <v>90</v>
      </c>
      <c r="B2938">
        <v>6.9</v>
      </c>
      <c r="C2938">
        <v>1.5</v>
      </c>
      <c r="D2938">
        <v>-7228760</v>
      </c>
      <c r="E2938" t="s">
        <v>38</v>
      </c>
    </row>
    <row r="2939" spans="1:5" x14ac:dyDescent="0.3">
      <c r="A2939">
        <v>90</v>
      </c>
      <c r="B2939">
        <v>6.5</v>
      </c>
      <c r="C2939">
        <v>1.5</v>
      </c>
      <c r="D2939">
        <v>-9117710</v>
      </c>
      <c r="E2939" t="s">
        <v>38</v>
      </c>
    </row>
    <row r="2940" spans="1:5" x14ac:dyDescent="0.3">
      <c r="A2940">
        <v>99</v>
      </c>
      <c r="B2940">
        <v>7.4</v>
      </c>
      <c r="C2940">
        <v>1.6</v>
      </c>
      <c r="D2940">
        <v>99093296</v>
      </c>
      <c r="E2940" t="s">
        <v>21</v>
      </c>
    </row>
    <row r="2941" spans="1:5" x14ac:dyDescent="0.3">
      <c r="A2941">
        <v>115</v>
      </c>
      <c r="B2941">
        <v>6.9</v>
      </c>
      <c r="C2941">
        <v>1.9</v>
      </c>
      <c r="D2941">
        <v>35990057</v>
      </c>
      <c r="E2941" t="s">
        <v>21</v>
      </c>
    </row>
    <row r="2942" spans="1:5" x14ac:dyDescent="0.3">
      <c r="A2942">
        <v>89</v>
      </c>
      <c r="B2942">
        <v>6.7</v>
      </c>
      <c r="C2942">
        <v>1.5</v>
      </c>
      <c r="D2942">
        <v>24833860</v>
      </c>
      <c r="E2942" t="s">
        <v>21</v>
      </c>
    </row>
    <row r="2943" spans="1:5" x14ac:dyDescent="0.3">
      <c r="A2943">
        <v>92</v>
      </c>
      <c r="B2943">
        <v>7.6</v>
      </c>
      <c r="C2943">
        <v>1.5</v>
      </c>
      <c r="D2943">
        <v>18292061</v>
      </c>
      <c r="E2943" t="s">
        <v>21</v>
      </c>
    </row>
    <row r="2944" spans="1:5" x14ac:dyDescent="0.3">
      <c r="A2944">
        <v>94</v>
      </c>
      <c r="B2944">
        <v>5.4</v>
      </c>
      <c r="C2944">
        <v>1.6</v>
      </c>
      <c r="D2944">
        <v>7544812</v>
      </c>
      <c r="E2944" t="s">
        <v>21</v>
      </c>
    </row>
    <row r="2945" spans="1:5" x14ac:dyDescent="0.3">
      <c r="A2945">
        <v>100</v>
      </c>
      <c r="B2945">
        <v>7.3</v>
      </c>
      <c r="C2945">
        <v>1.7</v>
      </c>
      <c r="D2945">
        <v>8074715</v>
      </c>
      <c r="E2945" t="s">
        <v>21</v>
      </c>
    </row>
    <row r="2946" spans="1:5" x14ac:dyDescent="0.3">
      <c r="A2946">
        <v>109</v>
      </c>
      <c r="B2946">
        <v>6</v>
      </c>
      <c r="C2946">
        <v>1.8</v>
      </c>
      <c r="D2946">
        <v>-2400000</v>
      </c>
      <c r="E2946" t="s">
        <v>38</v>
      </c>
    </row>
    <row r="2947" spans="1:5" x14ac:dyDescent="0.3">
      <c r="A2947">
        <v>105</v>
      </c>
      <c r="B2947">
        <v>7.2</v>
      </c>
      <c r="C2947">
        <v>1.8</v>
      </c>
      <c r="D2947">
        <v>2960089</v>
      </c>
      <c r="E2947" t="s">
        <v>21</v>
      </c>
    </row>
    <row r="2948" spans="1:5" x14ac:dyDescent="0.3">
      <c r="A2948">
        <v>102</v>
      </c>
      <c r="B2948">
        <v>6</v>
      </c>
      <c r="C2948">
        <v>1.7</v>
      </c>
      <c r="D2948">
        <v>-3260233</v>
      </c>
      <c r="E2948" t="s">
        <v>38</v>
      </c>
    </row>
    <row r="2949" spans="1:5" x14ac:dyDescent="0.3">
      <c r="A2949">
        <v>97</v>
      </c>
      <c r="B2949">
        <v>3.1</v>
      </c>
      <c r="C2949">
        <v>1.6</v>
      </c>
      <c r="D2949">
        <v>-3368360</v>
      </c>
      <c r="E2949" t="s">
        <v>38</v>
      </c>
    </row>
    <row r="2950" spans="1:5" x14ac:dyDescent="0.3">
      <c r="A2950">
        <v>92</v>
      </c>
      <c r="B2950">
        <v>6.2</v>
      </c>
      <c r="C2950">
        <v>1.5</v>
      </c>
      <c r="D2950">
        <v>2814185</v>
      </c>
      <c r="E2950" t="s">
        <v>21</v>
      </c>
    </row>
    <row r="2951" spans="1:5" x14ac:dyDescent="0.3">
      <c r="A2951">
        <v>93</v>
      </c>
      <c r="B2951">
        <v>6.3</v>
      </c>
      <c r="C2951">
        <v>1.6</v>
      </c>
      <c r="D2951">
        <v>-7302852</v>
      </c>
      <c r="E2951" t="s">
        <v>38</v>
      </c>
    </row>
    <row r="2952" spans="1:5" x14ac:dyDescent="0.3">
      <c r="A2952">
        <v>113</v>
      </c>
      <c r="B2952">
        <v>6.7</v>
      </c>
      <c r="C2952">
        <v>1.9</v>
      </c>
      <c r="D2952">
        <v>-4985459</v>
      </c>
      <c r="E2952" t="s">
        <v>38</v>
      </c>
    </row>
    <row r="2953" spans="1:5" x14ac:dyDescent="0.3">
      <c r="A2953">
        <v>89</v>
      </c>
      <c r="B2953">
        <v>8</v>
      </c>
      <c r="C2953">
        <v>1.5</v>
      </c>
      <c r="D2953">
        <v>-2856597</v>
      </c>
      <c r="E2953" t="s">
        <v>38</v>
      </c>
    </row>
    <row r="2954" spans="1:5" x14ac:dyDescent="0.3">
      <c r="A2954">
        <v>118</v>
      </c>
      <c r="B2954">
        <v>7</v>
      </c>
      <c r="C2954">
        <v>2</v>
      </c>
      <c r="D2954">
        <v>-5669173</v>
      </c>
      <c r="E2954" t="s">
        <v>38</v>
      </c>
    </row>
    <row r="2955" spans="1:5" x14ac:dyDescent="0.3">
      <c r="A2955">
        <v>97</v>
      </c>
      <c r="B2955">
        <v>7.2</v>
      </c>
      <c r="C2955">
        <v>1.6</v>
      </c>
      <c r="D2955">
        <v>-5481319</v>
      </c>
      <c r="E2955" t="s">
        <v>38</v>
      </c>
    </row>
    <row r="2956" spans="1:5" x14ac:dyDescent="0.3">
      <c r="A2956">
        <v>100</v>
      </c>
      <c r="B2956">
        <v>3.5</v>
      </c>
      <c r="C2956">
        <v>1.7</v>
      </c>
      <c r="D2956">
        <v>5110552</v>
      </c>
      <c r="E2956" t="s">
        <v>21</v>
      </c>
    </row>
    <row r="2957" spans="1:5" x14ac:dyDescent="0.3">
      <c r="A2957">
        <v>96</v>
      </c>
      <c r="B2957">
        <v>7.5</v>
      </c>
      <c r="C2957">
        <v>1.6</v>
      </c>
      <c r="D2957">
        <v>135992840</v>
      </c>
      <c r="E2957" t="s">
        <v>21</v>
      </c>
    </row>
    <row r="2958" spans="1:5" x14ac:dyDescent="0.3">
      <c r="A2958">
        <v>120</v>
      </c>
      <c r="B2958">
        <v>6.7</v>
      </c>
      <c r="C2958">
        <v>2</v>
      </c>
      <c r="D2958">
        <v>36600000</v>
      </c>
      <c r="E2958" t="s">
        <v>21</v>
      </c>
    </row>
    <row r="2959" spans="1:5" x14ac:dyDescent="0.3">
      <c r="A2959">
        <v>175</v>
      </c>
      <c r="B2959">
        <v>9.1999999999999993</v>
      </c>
      <c r="C2959">
        <v>2.9</v>
      </c>
      <c r="D2959">
        <v>128821952</v>
      </c>
      <c r="E2959" t="s">
        <v>21</v>
      </c>
    </row>
    <row r="2960" spans="1:5" x14ac:dyDescent="0.3">
      <c r="A2960">
        <v>95</v>
      </c>
      <c r="B2960">
        <v>6.1</v>
      </c>
      <c r="C2960">
        <v>1.6</v>
      </c>
      <c r="D2960">
        <v>90900000</v>
      </c>
      <c r="E2960" t="s">
        <v>21</v>
      </c>
    </row>
    <row r="2961" spans="1:5" x14ac:dyDescent="0.3">
      <c r="A2961">
        <v>95</v>
      </c>
      <c r="B2961">
        <v>7.7</v>
      </c>
      <c r="C2961">
        <v>1.6</v>
      </c>
      <c r="D2961">
        <v>24891374</v>
      </c>
      <c r="E2961" t="s">
        <v>21</v>
      </c>
    </row>
    <row r="2962" spans="1:5" x14ac:dyDescent="0.3">
      <c r="A2962">
        <v>121</v>
      </c>
      <c r="B2962">
        <v>7.6</v>
      </c>
      <c r="C2962">
        <v>2</v>
      </c>
      <c r="D2962">
        <v>33158000</v>
      </c>
      <c r="E2962" t="s">
        <v>21</v>
      </c>
    </row>
    <row r="2963" spans="1:5" x14ac:dyDescent="0.3">
      <c r="A2963">
        <v>110</v>
      </c>
      <c r="B2963">
        <v>6.1</v>
      </c>
      <c r="C2963">
        <v>1.8</v>
      </c>
      <c r="D2963">
        <v>106709992</v>
      </c>
      <c r="E2963" t="s">
        <v>21</v>
      </c>
    </row>
    <row r="2964" spans="1:5" x14ac:dyDescent="0.3">
      <c r="A2964">
        <v>96</v>
      </c>
      <c r="B2964">
        <v>4.9000000000000004</v>
      </c>
      <c r="C2964">
        <v>1.6</v>
      </c>
      <c r="D2964">
        <v>21131483</v>
      </c>
      <c r="E2964" t="s">
        <v>21</v>
      </c>
    </row>
    <row r="2965" spans="1:5" x14ac:dyDescent="0.3">
      <c r="A2965">
        <v>121</v>
      </c>
      <c r="B2965">
        <v>6.8</v>
      </c>
      <c r="C2965">
        <v>2</v>
      </c>
      <c r="D2965">
        <v>28400000</v>
      </c>
      <c r="E2965" t="s">
        <v>21</v>
      </c>
    </row>
    <row r="2966" spans="1:5" x14ac:dyDescent="0.3">
      <c r="A2966">
        <v>95</v>
      </c>
      <c r="B2966">
        <v>7</v>
      </c>
      <c r="C2966">
        <v>1.6</v>
      </c>
      <c r="D2966">
        <v>29099640</v>
      </c>
      <c r="E2966" t="s">
        <v>21</v>
      </c>
    </row>
    <row r="2967" spans="1:5" x14ac:dyDescent="0.3">
      <c r="A2967">
        <v>112</v>
      </c>
      <c r="B2967">
        <v>5.7</v>
      </c>
      <c r="C2967">
        <v>1.9</v>
      </c>
      <c r="D2967">
        <v>30695394</v>
      </c>
      <c r="E2967" t="s">
        <v>21</v>
      </c>
    </row>
    <row r="2968" spans="1:5" x14ac:dyDescent="0.3">
      <c r="A2968">
        <v>93</v>
      </c>
      <c r="B2968">
        <v>7.5</v>
      </c>
      <c r="C2968">
        <v>1.6</v>
      </c>
      <c r="D2968">
        <v>24001218</v>
      </c>
      <c r="E2968" t="s">
        <v>21</v>
      </c>
    </row>
    <row r="2969" spans="1:5" x14ac:dyDescent="0.3">
      <c r="A2969">
        <v>110</v>
      </c>
      <c r="B2969">
        <v>7.4</v>
      </c>
      <c r="C2969">
        <v>1.8</v>
      </c>
      <c r="D2969">
        <v>21747570</v>
      </c>
      <c r="E2969" t="s">
        <v>21</v>
      </c>
    </row>
    <row r="2970" spans="1:5" x14ac:dyDescent="0.3">
      <c r="A2970">
        <v>104</v>
      </c>
      <c r="B2970">
        <v>7.2</v>
      </c>
      <c r="C2970">
        <v>1.7</v>
      </c>
      <c r="D2970">
        <v>18625110</v>
      </c>
      <c r="E2970" t="s">
        <v>21</v>
      </c>
    </row>
    <row r="2971" spans="1:5" x14ac:dyDescent="0.3">
      <c r="A2971">
        <v>119</v>
      </c>
      <c r="B2971">
        <v>6.8</v>
      </c>
      <c r="C2971">
        <v>2</v>
      </c>
      <c r="D2971">
        <v>16000000</v>
      </c>
      <c r="E2971" t="s">
        <v>21</v>
      </c>
    </row>
    <row r="2972" spans="1:5" x14ac:dyDescent="0.3">
      <c r="A2972">
        <v>125</v>
      </c>
      <c r="B2972">
        <v>6.8</v>
      </c>
      <c r="C2972">
        <v>2.1</v>
      </c>
      <c r="D2972">
        <v>8000000</v>
      </c>
      <c r="E2972" t="s">
        <v>21</v>
      </c>
    </row>
    <row r="2973" spans="1:5" x14ac:dyDescent="0.3">
      <c r="A2973">
        <v>96</v>
      </c>
      <c r="B2973">
        <v>5.2</v>
      </c>
      <c r="C2973">
        <v>1.6</v>
      </c>
      <c r="D2973">
        <v>13257000</v>
      </c>
      <c r="E2973" t="s">
        <v>21</v>
      </c>
    </row>
    <row r="2974" spans="1:5" x14ac:dyDescent="0.3">
      <c r="A2974">
        <v>100</v>
      </c>
      <c r="B2974">
        <v>7.2</v>
      </c>
      <c r="C2974">
        <v>1.7</v>
      </c>
      <c r="D2974">
        <v>22505908</v>
      </c>
      <c r="E2974" t="s">
        <v>21</v>
      </c>
    </row>
    <row r="2975" spans="1:5" x14ac:dyDescent="0.3">
      <c r="A2975">
        <v>89</v>
      </c>
      <c r="B2975">
        <v>4</v>
      </c>
      <c r="C2975">
        <v>1.5</v>
      </c>
      <c r="D2975">
        <v>8818967</v>
      </c>
      <c r="E2975" t="s">
        <v>21</v>
      </c>
    </row>
    <row r="2976" spans="1:5" x14ac:dyDescent="0.3">
      <c r="A2976">
        <v>92</v>
      </c>
      <c r="B2976">
        <v>6.8</v>
      </c>
      <c r="C2976">
        <v>1.5</v>
      </c>
      <c r="D2976">
        <v>7891000</v>
      </c>
      <c r="E2976" t="s">
        <v>21</v>
      </c>
    </row>
    <row r="2977" spans="1:5" x14ac:dyDescent="0.3">
      <c r="A2977">
        <v>109</v>
      </c>
      <c r="B2977">
        <v>6.9</v>
      </c>
      <c r="C2977">
        <v>1.8</v>
      </c>
      <c r="D2977">
        <v>9901126</v>
      </c>
      <c r="E2977" t="s">
        <v>21</v>
      </c>
    </row>
    <row r="2978" spans="1:5" x14ac:dyDescent="0.3">
      <c r="A2978">
        <v>103</v>
      </c>
      <c r="B2978">
        <v>7.3</v>
      </c>
      <c r="C2978">
        <v>1.7</v>
      </c>
      <c r="D2978">
        <v>10474107</v>
      </c>
      <c r="E2978" t="s">
        <v>21</v>
      </c>
    </row>
    <row r="2979" spans="1:5" x14ac:dyDescent="0.3">
      <c r="A2979">
        <v>95</v>
      </c>
      <c r="B2979">
        <v>6.1</v>
      </c>
      <c r="C2979">
        <v>1.6</v>
      </c>
      <c r="D2979">
        <v>7003141</v>
      </c>
      <c r="E2979" t="s">
        <v>21</v>
      </c>
    </row>
    <row r="2980" spans="1:5" x14ac:dyDescent="0.3">
      <c r="A2980">
        <v>105</v>
      </c>
      <c r="B2980">
        <v>6</v>
      </c>
      <c r="C2980">
        <v>1.8</v>
      </c>
      <c r="D2980">
        <v>5583510</v>
      </c>
      <c r="E2980" t="s">
        <v>21</v>
      </c>
    </row>
    <row r="2981" spans="1:5" x14ac:dyDescent="0.3">
      <c r="A2981">
        <v>106</v>
      </c>
      <c r="B2981">
        <v>7</v>
      </c>
      <c r="C2981">
        <v>1.8</v>
      </c>
      <c r="D2981">
        <v>2190525</v>
      </c>
      <c r="E2981" t="s">
        <v>21</v>
      </c>
    </row>
    <row r="2982" spans="1:5" x14ac:dyDescent="0.3">
      <c r="A2982">
        <v>100</v>
      </c>
      <c r="B2982">
        <v>7.1</v>
      </c>
      <c r="C2982">
        <v>1.7</v>
      </c>
      <c r="D2982">
        <v>1676553</v>
      </c>
      <c r="E2982" t="s">
        <v>21</v>
      </c>
    </row>
    <row r="2983" spans="1:5" x14ac:dyDescent="0.3">
      <c r="A2983">
        <v>103</v>
      </c>
      <c r="B2983">
        <v>6.2</v>
      </c>
      <c r="C2983">
        <v>1.7</v>
      </c>
      <c r="D2983">
        <v>2094451</v>
      </c>
      <c r="E2983" t="s">
        <v>21</v>
      </c>
    </row>
    <row r="2984" spans="1:5" x14ac:dyDescent="0.3">
      <c r="A2984">
        <v>99</v>
      </c>
      <c r="B2984">
        <v>7.6</v>
      </c>
      <c r="C2984">
        <v>1.6</v>
      </c>
      <c r="D2984">
        <v>2166863</v>
      </c>
      <c r="E2984" t="s">
        <v>21</v>
      </c>
    </row>
    <row r="2985" spans="1:5" x14ac:dyDescent="0.3">
      <c r="A2985">
        <v>164</v>
      </c>
      <c r="B2985">
        <v>7.6</v>
      </c>
      <c r="C2985">
        <v>2.7</v>
      </c>
      <c r="D2985">
        <v>1373585</v>
      </c>
      <c r="E2985" t="s">
        <v>21</v>
      </c>
    </row>
    <row r="2986" spans="1:5" x14ac:dyDescent="0.3">
      <c r="A2986">
        <v>96</v>
      </c>
      <c r="B2986">
        <v>6.4</v>
      </c>
      <c r="C2986">
        <v>1.6</v>
      </c>
      <c r="D2986">
        <v>292175</v>
      </c>
      <c r="E2986" t="s">
        <v>21</v>
      </c>
    </row>
    <row r="2987" spans="1:5" x14ac:dyDescent="0.3">
      <c r="A2987">
        <v>122</v>
      </c>
      <c r="B2987">
        <v>6.2</v>
      </c>
      <c r="C2987">
        <v>2</v>
      </c>
      <c r="D2987">
        <v>-398921</v>
      </c>
      <c r="E2987" t="s">
        <v>38</v>
      </c>
    </row>
    <row r="2988" spans="1:5" x14ac:dyDescent="0.3">
      <c r="A2988">
        <v>94</v>
      </c>
      <c r="B2988">
        <v>7.5</v>
      </c>
      <c r="C2988">
        <v>1.6</v>
      </c>
      <c r="D2988">
        <v>165429</v>
      </c>
      <c r="E2988" t="s">
        <v>21</v>
      </c>
    </row>
    <row r="2989" spans="1:5" x14ac:dyDescent="0.3">
      <c r="A2989">
        <v>93</v>
      </c>
      <c r="B2989">
        <v>2</v>
      </c>
      <c r="C2989">
        <v>1.6</v>
      </c>
      <c r="D2989">
        <v>-1305692</v>
      </c>
      <c r="E2989" t="s">
        <v>38</v>
      </c>
    </row>
    <row r="2990" spans="1:5" x14ac:dyDescent="0.3">
      <c r="A2990">
        <v>96</v>
      </c>
      <c r="B2990">
        <v>6.2</v>
      </c>
      <c r="C2990">
        <v>1.6</v>
      </c>
      <c r="D2990">
        <v>-1569178</v>
      </c>
      <c r="E2990" t="s">
        <v>38</v>
      </c>
    </row>
    <row r="2991" spans="1:5" x14ac:dyDescent="0.3">
      <c r="A2991">
        <v>113</v>
      </c>
      <c r="B2991">
        <v>6.5</v>
      </c>
      <c r="C2991">
        <v>1.9</v>
      </c>
      <c r="D2991">
        <v>-2279629</v>
      </c>
      <c r="E2991" t="s">
        <v>38</v>
      </c>
    </row>
    <row r="2992" spans="1:5" x14ac:dyDescent="0.3">
      <c r="A2992">
        <v>99</v>
      </c>
      <c r="B2992">
        <v>6.8</v>
      </c>
      <c r="C2992">
        <v>1.6</v>
      </c>
      <c r="D2992">
        <v>-4655153</v>
      </c>
      <c r="E2992" t="s">
        <v>38</v>
      </c>
    </row>
    <row r="2993" spans="1:5" x14ac:dyDescent="0.3">
      <c r="A2993">
        <v>91</v>
      </c>
      <c r="B2993">
        <v>6.3</v>
      </c>
      <c r="C2993">
        <v>1.5</v>
      </c>
      <c r="D2993">
        <v>455447</v>
      </c>
      <c r="E2993" t="s">
        <v>21</v>
      </c>
    </row>
    <row r="2994" spans="1:5" x14ac:dyDescent="0.3">
      <c r="A2994">
        <v>100</v>
      </c>
      <c r="B2994">
        <v>6.3</v>
      </c>
      <c r="C2994">
        <v>1.7</v>
      </c>
      <c r="D2994">
        <v>-4851788</v>
      </c>
      <c r="E2994" t="s">
        <v>38</v>
      </c>
    </row>
    <row r="2995" spans="1:5" x14ac:dyDescent="0.3">
      <c r="A2995">
        <v>105</v>
      </c>
      <c r="B2995">
        <v>6.6</v>
      </c>
      <c r="C2995">
        <v>1.8</v>
      </c>
      <c r="D2995">
        <v>-4937934</v>
      </c>
      <c r="E2995" t="s">
        <v>38</v>
      </c>
    </row>
    <row r="2996" spans="1:5" x14ac:dyDescent="0.3">
      <c r="A2996">
        <v>99</v>
      </c>
      <c r="B2996">
        <v>6.4</v>
      </c>
      <c r="C2996">
        <v>1.6</v>
      </c>
      <c r="D2996">
        <v>-5345633</v>
      </c>
      <c r="E2996" t="s">
        <v>38</v>
      </c>
    </row>
    <row r="2997" spans="1:5" x14ac:dyDescent="0.3">
      <c r="A2997">
        <v>112</v>
      </c>
      <c r="B2997">
        <v>7.5</v>
      </c>
      <c r="C2997">
        <v>1.9</v>
      </c>
      <c r="D2997">
        <v>-5261308</v>
      </c>
      <c r="E2997" t="s">
        <v>38</v>
      </c>
    </row>
    <row r="2998" spans="1:5" x14ac:dyDescent="0.3">
      <c r="A2998">
        <v>99</v>
      </c>
      <c r="B2998">
        <v>6.5</v>
      </c>
      <c r="C2998">
        <v>1.6</v>
      </c>
      <c r="D2998">
        <v>-5110478</v>
      </c>
      <c r="E2998" t="s">
        <v>38</v>
      </c>
    </row>
    <row r="2999" spans="1:5" x14ac:dyDescent="0.3">
      <c r="A2999">
        <v>125</v>
      </c>
      <c r="B2999">
        <v>7.2</v>
      </c>
      <c r="C2999">
        <v>2.1</v>
      </c>
      <c r="D2999">
        <v>-3714714</v>
      </c>
      <c r="E2999" t="s">
        <v>38</v>
      </c>
    </row>
    <row r="3000" spans="1:5" x14ac:dyDescent="0.3">
      <c r="A3000">
        <v>107</v>
      </c>
      <c r="B3000">
        <v>6.3</v>
      </c>
      <c r="C3000">
        <v>1.8</v>
      </c>
      <c r="D3000">
        <v>-8000000</v>
      </c>
      <c r="E3000" t="s">
        <v>38</v>
      </c>
    </row>
    <row r="3001" spans="1:5" x14ac:dyDescent="0.3">
      <c r="A3001">
        <v>107</v>
      </c>
      <c r="B3001">
        <v>7</v>
      </c>
      <c r="C3001">
        <v>1.8</v>
      </c>
      <c r="D3001">
        <v>-49300000</v>
      </c>
      <c r="E3001" t="s">
        <v>38</v>
      </c>
    </row>
    <row r="3002" spans="1:5" x14ac:dyDescent="0.3">
      <c r="A3002">
        <v>97</v>
      </c>
      <c r="B3002">
        <v>6.3</v>
      </c>
      <c r="C3002">
        <v>1.6</v>
      </c>
      <c r="D3002">
        <v>-5231584</v>
      </c>
      <c r="E3002" t="s">
        <v>38</v>
      </c>
    </row>
    <row r="3003" spans="1:5" x14ac:dyDescent="0.3">
      <c r="A3003">
        <v>95</v>
      </c>
      <c r="B3003">
        <v>2.2999999999999998</v>
      </c>
      <c r="C3003">
        <v>1.6</v>
      </c>
      <c r="D3003">
        <v>-9693285</v>
      </c>
      <c r="E3003" t="s">
        <v>38</v>
      </c>
    </row>
    <row r="3004" spans="1:5" x14ac:dyDescent="0.3">
      <c r="A3004">
        <v>106</v>
      </c>
      <c r="B3004">
        <v>7.1</v>
      </c>
      <c r="C3004">
        <v>1.8</v>
      </c>
      <c r="D3004">
        <v>-6617054</v>
      </c>
      <c r="E3004" t="s">
        <v>38</v>
      </c>
    </row>
    <row r="3005" spans="1:5" x14ac:dyDescent="0.3">
      <c r="A3005">
        <v>96</v>
      </c>
      <c r="B3005">
        <v>6.7</v>
      </c>
      <c r="C3005">
        <v>1.6</v>
      </c>
      <c r="D3005">
        <v>-6803933</v>
      </c>
      <c r="E3005" t="s">
        <v>38</v>
      </c>
    </row>
    <row r="3006" spans="1:5" x14ac:dyDescent="0.3">
      <c r="A3006">
        <v>103</v>
      </c>
      <c r="B3006">
        <v>6.5</v>
      </c>
      <c r="C3006">
        <v>1.7</v>
      </c>
      <c r="D3006">
        <v>-6467012</v>
      </c>
      <c r="E3006" t="s">
        <v>38</v>
      </c>
    </row>
    <row r="3007" spans="1:5" x14ac:dyDescent="0.3">
      <c r="A3007">
        <v>108</v>
      </c>
      <c r="B3007">
        <v>5.9</v>
      </c>
      <c r="C3007">
        <v>1.8</v>
      </c>
      <c r="D3007">
        <v>-6546921</v>
      </c>
      <c r="E3007" t="s">
        <v>38</v>
      </c>
    </row>
    <row r="3008" spans="1:5" x14ac:dyDescent="0.3">
      <c r="A3008">
        <v>118</v>
      </c>
      <c r="B3008">
        <v>6</v>
      </c>
      <c r="C3008">
        <v>2</v>
      </c>
      <c r="D3008">
        <v>-6953549</v>
      </c>
      <c r="E3008" t="s">
        <v>38</v>
      </c>
    </row>
    <row r="3009" spans="1:5" x14ac:dyDescent="0.3">
      <c r="A3009">
        <v>97</v>
      </c>
      <c r="B3009">
        <v>6.9</v>
      </c>
      <c r="C3009">
        <v>1.6</v>
      </c>
      <c r="D3009">
        <v>-6766897</v>
      </c>
      <c r="E3009" t="s">
        <v>38</v>
      </c>
    </row>
    <row r="3010" spans="1:5" x14ac:dyDescent="0.3">
      <c r="A3010">
        <v>115</v>
      </c>
      <c r="B3010">
        <v>7.3</v>
      </c>
      <c r="C3010">
        <v>1.9</v>
      </c>
      <c r="D3010">
        <v>34500000</v>
      </c>
      <c r="E3010" t="s">
        <v>21</v>
      </c>
    </row>
    <row r="3011" spans="1:5" x14ac:dyDescent="0.3">
      <c r="A3011">
        <v>102</v>
      </c>
      <c r="B3011">
        <v>7.7</v>
      </c>
      <c r="C3011">
        <v>1.7</v>
      </c>
      <c r="D3011">
        <v>1093039</v>
      </c>
      <c r="E3011" t="s">
        <v>21</v>
      </c>
    </row>
    <row r="3012" spans="1:5" x14ac:dyDescent="0.3">
      <c r="A3012">
        <v>108</v>
      </c>
      <c r="B3012">
        <v>7</v>
      </c>
      <c r="C3012">
        <v>1.8</v>
      </c>
      <c r="D3012">
        <v>-6750474</v>
      </c>
      <c r="E3012" t="s">
        <v>38</v>
      </c>
    </row>
    <row r="3013" spans="1:5" x14ac:dyDescent="0.3">
      <c r="A3013">
        <v>101</v>
      </c>
      <c r="B3013">
        <v>6.4</v>
      </c>
      <c r="C3013">
        <v>1.7</v>
      </c>
      <c r="D3013">
        <v>-6789304</v>
      </c>
      <c r="E3013" t="s">
        <v>38</v>
      </c>
    </row>
    <row r="3014" spans="1:5" x14ac:dyDescent="0.3">
      <c r="A3014">
        <v>101</v>
      </c>
      <c r="B3014">
        <v>5.6</v>
      </c>
      <c r="C3014">
        <v>1.7</v>
      </c>
      <c r="D3014">
        <v>24707598</v>
      </c>
      <c r="E3014" t="s">
        <v>21</v>
      </c>
    </row>
    <row r="3015" spans="1:5" x14ac:dyDescent="0.3">
      <c r="A3015">
        <v>139</v>
      </c>
      <c r="B3015">
        <v>8.1999999999999993</v>
      </c>
      <c r="C3015">
        <v>2.2999999999999998</v>
      </c>
      <c r="D3015">
        <v>57096</v>
      </c>
      <c r="E3015" t="s">
        <v>21</v>
      </c>
    </row>
    <row r="3016" spans="1:5" x14ac:dyDescent="0.3">
      <c r="A3016">
        <v>125</v>
      </c>
      <c r="B3016">
        <v>6.5</v>
      </c>
      <c r="C3016">
        <v>2.1</v>
      </c>
      <c r="D3016">
        <v>-4776122</v>
      </c>
      <c r="E3016" t="s">
        <v>38</v>
      </c>
    </row>
    <row r="3017" spans="1:5" x14ac:dyDescent="0.3">
      <c r="A3017">
        <v>115</v>
      </c>
      <c r="B3017">
        <v>8.1</v>
      </c>
      <c r="C3017">
        <v>1.9</v>
      </c>
      <c r="D3017">
        <v>-3991940</v>
      </c>
      <c r="E3017" t="s">
        <v>38</v>
      </c>
    </row>
    <row r="3018" spans="1:5" x14ac:dyDescent="0.3">
      <c r="A3018">
        <v>99</v>
      </c>
      <c r="B3018">
        <v>5.4</v>
      </c>
      <c r="C3018">
        <v>1.6</v>
      </c>
      <c r="D3018">
        <v>77763837</v>
      </c>
      <c r="E3018" t="s">
        <v>21</v>
      </c>
    </row>
    <row r="3019" spans="1:5" x14ac:dyDescent="0.3">
      <c r="A3019">
        <v>88</v>
      </c>
      <c r="B3019">
        <v>6.3</v>
      </c>
      <c r="C3019">
        <v>1.5</v>
      </c>
      <c r="D3019">
        <v>-6389971</v>
      </c>
      <c r="E3019" t="s">
        <v>38</v>
      </c>
    </row>
    <row r="3020" spans="1:5" x14ac:dyDescent="0.3">
      <c r="A3020">
        <v>112</v>
      </c>
      <c r="B3020">
        <v>7.8</v>
      </c>
      <c r="C3020">
        <v>1.9</v>
      </c>
      <c r="D3020">
        <v>51504069</v>
      </c>
      <c r="E3020" t="s">
        <v>21</v>
      </c>
    </row>
    <row r="3021" spans="1:5" x14ac:dyDescent="0.3">
      <c r="A3021">
        <v>108</v>
      </c>
      <c r="B3021">
        <v>6.8</v>
      </c>
      <c r="C3021">
        <v>1.8</v>
      </c>
      <c r="D3021">
        <v>47715416</v>
      </c>
      <c r="E3021" t="s">
        <v>21</v>
      </c>
    </row>
    <row r="3022" spans="1:5" x14ac:dyDescent="0.3">
      <c r="A3022">
        <v>104</v>
      </c>
      <c r="B3022">
        <v>7.1</v>
      </c>
      <c r="C3022">
        <v>1.7</v>
      </c>
      <c r="D3022">
        <v>25399000</v>
      </c>
      <c r="E3022" t="s">
        <v>21</v>
      </c>
    </row>
    <row r="3023" spans="1:5" x14ac:dyDescent="0.3">
      <c r="A3023">
        <v>108</v>
      </c>
      <c r="B3023">
        <v>6.2</v>
      </c>
      <c r="C3023">
        <v>1.8</v>
      </c>
      <c r="D3023">
        <v>17603594</v>
      </c>
      <c r="E3023" t="s">
        <v>21</v>
      </c>
    </row>
    <row r="3024" spans="1:5" x14ac:dyDescent="0.3">
      <c r="A3024">
        <v>102</v>
      </c>
      <c r="B3024">
        <v>7.3</v>
      </c>
      <c r="C3024">
        <v>1.7</v>
      </c>
      <c r="D3024">
        <v>10342303</v>
      </c>
      <c r="E3024" t="s">
        <v>21</v>
      </c>
    </row>
    <row r="3025" spans="1:5" x14ac:dyDescent="0.3">
      <c r="A3025">
        <v>88</v>
      </c>
      <c r="B3025">
        <v>5.9</v>
      </c>
      <c r="C3025">
        <v>1.5</v>
      </c>
      <c r="D3025">
        <v>6867101</v>
      </c>
      <c r="E3025" t="s">
        <v>21</v>
      </c>
    </row>
    <row r="3026" spans="1:5" x14ac:dyDescent="0.3">
      <c r="A3026">
        <v>91</v>
      </c>
      <c r="B3026">
        <v>3.6</v>
      </c>
      <c r="C3026">
        <v>1.5</v>
      </c>
      <c r="D3026">
        <v>3649779</v>
      </c>
      <c r="E3026" t="s">
        <v>21</v>
      </c>
    </row>
    <row r="3027" spans="1:5" x14ac:dyDescent="0.3">
      <c r="A3027">
        <v>141</v>
      </c>
      <c r="B3027">
        <v>7.7</v>
      </c>
      <c r="C3027">
        <v>2.4</v>
      </c>
      <c r="D3027">
        <v>-826515</v>
      </c>
      <c r="E3027" t="s">
        <v>38</v>
      </c>
    </row>
    <row r="3028" spans="1:5" x14ac:dyDescent="0.3">
      <c r="A3028">
        <v>101</v>
      </c>
      <c r="B3028">
        <v>7.3</v>
      </c>
      <c r="C3028">
        <v>1.7</v>
      </c>
      <c r="D3028">
        <v>-2499696</v>
      </c>
      <c r="E3028" t="s">
        <v>38</v>
      </c>
    </row>
    <row r="3029" spans="1:5" x14ac:dyDescent="0.3">
      <c r="A3029">
        <v>105</v>
      </c>
      <c r="B3029">
        <v>7.4</v>
      </c>
      <c r="C3029">
        <v>1.8</v>
      </c>
      <c r="D3029">
        <v>-1661305</v>
      </c>
      <c r="E3029" t="s">
        <v>38</v>
      </c>
    </row>
    <row r="3030" spans="1:5" x14ac:dyDescent="0.3">
      <c r="A3030">
        <v>100</v>
      </c>
      <c r="B3030">
        <v>6.6</v>
      </c>
      <c r="C3030">
        <v>1.7</v>
      </c>
      <c r="D3030">
        <v>-4475146</v>
      </c>
      <c r="E3030" t="s">
        <v>38</v>
      </c>
    </row>
    <row r="3031" spans="1:5" x14ac:dyDescent="0.3">
      <c r="A3031">
        <v>116</v>
      </c>
      <c r="B3031">
        <v>6.9</v>
      </c>
      <c r="C3031">
        <v>1.9</v>
      </c>
      <c r="D3031">
        <v>-4231704</v>
      </c>
      <c r="E3031" t="s">
        <v>38</v>
      </c>
    </row>
    <row r="3032" spans="1:5" x14ac:dyDescent="0.3">
      <c r="A3032">
        <v>97</v>
      </c>
      <c r="B3032">
        <v>6.8</v>
      </c>
      <c r="C3032">
        <v>1.6</v>
      </c>
      <c r="D3032">
        <v>-5470983</v>
      </c>
      <c r="E3032" t="s">
        <v>38</v>
      </c>
    </row>
    <row r="3033" spans="1:5" x14ac:dyDescent="0.3">
      <c r="A3033">
        <v>105</v>
      </c>
      <c r="B3033">
        <v>7.2</v>
      </c>
      <c r="C3033">
        <v>1.8</v>
      </c>
      <c r="D3033">
        <v>-6433363</v>
      </c>
      <c r="E3033" t="s">
        <v>38</v>
      </c>
    </row>
    <row r="3034" spans="1:5" x14ac:dyDescent="0.3">
      <c r="A3034">
        <v>122</v>
      </c>
      <c r="B3034">
        <v>7.7</v>
      </c>
      <c r="C3034">
        <v>2</v>
      </c>
      <c r="D3034">
        <v>-3628423</v>
      </c>
      <c r="E3034" t="s">
        <v>38</v>
      </c>
    </row>
    <row r="3035" spans="1:5" x14ac:dyDescent="0.3">
      <c r="A3035">
        <v>107</v>
      </c>
      <c r="B3035">
        <v>8.1</v>
      </c>
      <c r="C3035">
        <v>1.8</v>
      </c>
      <c r="D3035">
        <v>31900000</v>
      </c>
      <c r="E3035" t="s">
        <v>21</v>
      </c>
    </row>
    <row r="3036" spans="1:5" x14ac:dyDescent="0.3">
      <c r="A3036">
        <v>121</v>
      </c>
      <c r="B3036">
        <v>7.7</v>
      </c>
      <c r="C3036">
        <v>2</v>
      </c>
      <c r="D3036">
        <v>-736141</v>
      </c>
      <c r="E3036" t="s">
        <v>38</v>
      </c>
    </row>
    <row r="3037" spans="1:5" x14ac:dyDescent="0.3">
      <c r="A3037">
        <v>98</v>
      </c>
      <c r="B3037">
        <v>7.6</v>
      </c>
      <c r="C3037">
        <v>1.6</v>
      </c>
      <c r="D3037">
        <v>-9550442</v>
      </c>
      <c r="E3037" t="s">
        <v>38</v>
      </c>
    </row>
    <row r="3038" spans="1:5" x14ac:dyDescent="0.3">
      <c r="A3038">
        <v>123</v>
      </c>
      <c r="B3038">
        <v>7.2</v>
      </c>
      <c r="C3038">
        <v>2</v>
      </c>
      <c r="D3038">
        <v>-3877439</v>
      </c>
      <c r="E3038" t="s">
        <v>38</v>
      </c>
    </row>
    <row r="3039" spans="1:5" x14ac:dyDescent="0.3">
      <c r="A3039">
        <v>110</v>
      </c>
      <c r="B3039">
        <v>7.2</v>
      </c>
      <c r="C3039">
        <v>1.8</v>
      </c>
      <c r="D3039">
        <v>175360000</v>
      </c>
      <c r="E3039" t="s">
        <v>21</v>
      </c>
    </row>
    <row r="3040" spans="1:5" x14ac:dyDescent="0.3">
      <c r="A3040">
        <v>120</v>
      </c>
      <c r="B3040">
        <v>8.1</v>
      </c>
      <c r="C3040">
        <v>2</v>
      </c>
      <c r="D3040">
        <v>131963328</v>
      </c>
      <c r="E3040" t="s">
        <v>21</v>
      </c>
    </row>
    <row r="3041" spans="1:5" x14ac:dyDescent="0.3">
      <c r="A3041">
        <v>122</v>
      </c>
      <c r="B3041">
        <v>7.5</v>
      </c>
      <c r="C3041">
        <v>2</v>
      </c>
      <c r="D3041">
        <v>113078393</v>
      </c>
      <c r="E3041" t="s">
        <v>21</v>
      </c>
    </row>
    <row r="3042" spans="1:5" x14ac:dyDescent="0.3">
      <c r="A3042">
        <v>110</v>
      </c>
      <c r="B3042">
        <v>8.1</v>
      </c>
      <c r="C3042">
        <v>1.8</v>
      </c>
      <c r="D3042">
        <v>96308900</v>
      </c>
      <c r="E3042" t="s">
        <v>21</v>
      </c>
    </row>
    <row r="3043" spans="1:5" x14ac:dyDescent="0.3">
      <c r="A3043">
        <v>139</v>
      </c>
      <c r="B3043">
        <v>7.8</v>
      </c>
      <c r="C3043">
        <v>2.2999999999999998</v>
      </c>
      <c r="D3043">
        <v>96300000</v>
      </c>
      <c r="E3043" t="s">
        <v>21</v>
      </c>
    </row>
    <row r="3044" spans="1:5" x14ac:dyDescent="0.3">
      <c r="A3044">
        <v>124</v>
      </c>
      <c r="B3044">
        <v>7.8</v>
      </c>
      <c r="C3044">
        <v>2.1</v>
      </c>
      <c r="D3044">
        <v>48800000</v>
      </c>
      <c r="E3044" t="s">
        <v>21</v>
      </c>
    </row>
    <row r="3045" spans="1:5" x14ac:dyDescent="0.3">
      <c r="A3045">
        <v>152</v>
      </c>
      <c r="B3045">
        <v>7.6</v>
      </c>
      <c r="C3045">
        <v>2.5</v>
      </c>
      <c r="D3045">
        <v>37650000</v>
      </c>
      <c r="E3045" t="s">
        <v>21</v>
      </c>
    </row>
    <row r="3046" spans="1:5" x14ac:dyDescent="0.3">
      <c r="A3046">
        <v>98</v>
      </c>
      <c r="B3046">
        <v>7.4</v>
      </c>
      <c r="C3046">
        <v>1.6</v>
      </c>
      <c r="D3046">
        <v>33800000</v>
      </c>
      <c r="E3046" t="s">
        <v>21</v>
      </c>
    </row>
    <row r="3047" spans="1:5" x14ac:dyDescent="0.3">
      <c r="A3047">
        <v>106</v>
      </c>
      <c r="B3047">
        <v>6.3</v>
      </c>
      <c r="C3047">
        <v>1.8</v>
      </c>
      <c r="D3047">
        <v>21457409</v>
      </c>
      <c r="E3047" t="s">
        <v>21</v>
      </c>
    </row>
    <row r="3048" spans="1:5" x14ac:dyDescent="0.3">
      <c r="A3048">
        <v>106</v>
      </c>
      <c r="B3048">
        <v>6.9</v>
      </c>
      <c r="C3048">
        <v>1.8</v>
      </c>
      <c r="D3048">
        <v>19047631</v>
      </c>
      <c r="E3048" t="s">
        <v>21</v>
      </c>
    </row>
    <row r="3049" spans="1:5" x14ac:dyDescent="0.3">
      <c r="A3049">
        <v>106</v>
      </c>
      <c r="B3049">
        <v>8.6</v>
      </c>
      <c r="C3049">
        <v>1.8</v>
      </c>
      <c r="D3049">
        <v>17272306</v>
      </c>
      <c r="E3049" t="s">
        <v>21</v>
      </c>
    </row>
    <row r="3050" spans="1:5" x14ac:dyDescent="0.3">
      <c r="A3050">
        <v>89</v>
      </c>
      <c r="B3050">
        <v>5.0999999999999996</v>
      </c>
      <c r="C3050">
        <v>1.5</v>
      </c>
      <c r="D3050">
        <v>14168359</v>
      </c>
      <c r="E3050" t="s">
        <v>21</v>
      </c>
    </row>
    <row r="3051" spans="1:5" x14ac:dyDescent="0.3">
      <c r="A3051">
        <v>94</v>
      </c>
      <c r="B3051">
        <v>6.4</v>
      </c>
      <c r="C3051">
        <v>1.6</v>
      </c>
      <c r="D3051">
        <v>15005329</v>
      </c>
      <c r="E3051" t="s">
        <v>21</v>
      </c>
    </row>
    <row r="3052" spans="1:5" x14ac:dyDescent="0.3">
      <c r="A3052">
        <v>109</v>
      </c>
      <c r="B3052">
        <v>7.9</v>
      </c>
      <c r="C3052">
        <v>1.8</v>
      </c>
      <c r="D3052">
        <v>20236603</v>
      </c>
      <c r="E3052" t="s">
        <v>21</v>
      </c>
    </row>
    <row r="3053" spans="1:5" x14ac:dyDescent="0.3">
      <c r="A3053">
        <v>144</v>
      </c>
      <c r="B3053">
        <v>6.9</v>
      </c>
      <c r="C3053">
        <v>2.4</v>
      </c>
      <c r="D3053">
        <v>12400000</v>
      </c>
      <c r="E3053" t="s">
        <v>21</v>
      </c>
    </row>
    <row r="3054" spans="1:5" x14ac:dyDescent="0.3">
      <c r="A3054">
        <v>90</v>
      </c>
      <c r="B3054">
        <v>7.5</v>
      </c>
      <c r="C3054">
        <v>1.5</v>
      </c>
      <c r="D3054">
        <v>12621249</v>
      </c>
      <c r="E3054" t="s">
        <v>21</v>
      </c>
    </row>
    <row r="3055" spans="1:5" x14ac:dyDescent="0.3">
      <c r="A3055">
        <v>106</v>
      </c>
      <c r="B3055">
        <v>7.2</v>
      </c>
      <c r="C3055">
        <v>1.8</v>
      </c>
      <c r="D3055">
        <v>19244700</v>
      </c>
      <c r="E3055" t="s">
        <v>21</v>
      </c>
    </row>
    <row r="3056" spans="1:5" x14ac:dyDescent="0.3">
      <c r="A3056">
        <v>121</v>
      </c>
      <c r="B3056">
        <v>5.8</v>
      </c>
      <c r="C3056">
        <v>2</v>
      </c>
      <c r="D3056">
        <v>8045844</v>
      </c>
      <c r="E3056" t="s">
        <v>21</v>
      </c>
    </row>
    <row r="3057" spans="1:5" x14ac:dyDescent="0.3">
      <c r="A3057">
        <v>89</v>
      </c>
      <c r="B3057">
        <v>2.9</v>
      </c>
      <c r="C3057">
        <v>1.5</v>
      </c>
      <c r="D3057">
        <v>7235267</v>
      </c>
      <c r="E3057" t="s">
        <v>21</v>
      </c>
    </row>
    <row r="3058" spans="1:5" x14ac:dyDescent="0.3">
      <c r="A3058">
        <v>104</v>
      </c>
      <c r="B3058">
        <v>6.2</v>
      </c>
      <c r="C3058">
        <v>1.7</v>
      </c>
      <c r="D3058">
        <v>6793213</v>
      </c>
      <c r="E3058" t="s">
        <v>21</v>
      </c>
    </row>
    <row r="3059" spans="1:5" x14ac:dyDescent="0.3">
      <c r="A3059">
        <v>99</v>
      </c>
      <c r="B3059">
        <v>6.8</v>
      </c>
      <c r="C3059">
        <v>1.6</v>
      </c>
      <c r="D3059">
        <v>2883495</v>
      </c>
      <c r="E3059" t="s">
        <v>21</v>
      </c>
    </row>
    <row r="3060" spans="1:5" x14ac:dyDescent="0.3">
      <c r="A3060">
        <v>98</v>
      </c>
      <c r="B3060">
        <v>6.1</v>
      </c>
      <c r="C3060">
        <v>1.6</v>
      </c>
      <c r="D3060">
        <v>5797927</v>
      </c>
      <c r="E3060" t="s">
        <v>21</v>
      </c>
    </row>
    <row r="3061" spans="1:5" x14ac:dyDescent="0.3">
      <c r="A3061">
        <v>121</v>
      </c>
      <c r="B3061">
        <v>7.7</v>
      </c>
      <c r="C3061">
        <v>2</v>
      </c>
      <c r="D3061">
        <v>11605861</v>
      </c>
      <c r="E3061" t="s">
        <v>21</v>
      </c>
    </row>
    <row r="3062" spans="1:5" x14ac:dyDescent="0.3">
      <c r="A3062">
        <v>96</v>
      </c>
      <c r="B3062">
        <v>5.2</v>
      </c>
      <c r="C3062">
        <v>1.6</v>
      </c>
      <c r="D3062">
        <v>8642254</v>
      </c>
      <c r="E3062" t="s">
        <v>21</v>
      </c>
    </row>
    <row r="3063" spans="1:5" x14ac:dyDescent="0.3">
      <c r="A3063">
        <v>99</v>
      </c>
      <c r="B3063">
        <v>6.8</v>
      </c>
      <c r="C3063">
        <v>1.6</v>
      </c>
      <c r="D3063">
        <v>4203192</v>
      </c>
      <c r="E3063" t="s">
        <v>21</v>
      </c>
    </row>
    <row r="3064" spans="1:5" x14ac:dyDescent="0.3">
      <c r="A3064">
        <v>122</v>
      </c>
      <c r="B3064">
        <v>7</v>
      </c>
      <c r="C3064">
        <v>2</v>
      </c>
      <c r="D3064">
        <v>2596914</v>
      </c>
      <c r="E3064" t="s">
        <v>21</v>
      </c>
    </row>
    <row r="3065" spans="1:5" x14ac:dyDescent="0.3">
      <c r="A3065">
        <v>101</v>
      </c>
      <c r="B3065">
        <v>5.9</v>
      </c>
      <c r="C3065">
        <v>1.7</v>
      </c>
      <c r="D3065">
        <v>851636</v>
      </c>
      <c r="E3065" t="s">
        <v>21</v>
      </c>
    </row>
    <row r="3066" spans="1:5" x14ac:dyDescent="0.3">
      <c r="A3066">
        <v>102</v>
      </c>
      <c r="B3066">
        <v>7.1</v>
      </c>
      <c r="C3066">
        <v>1.7</v>
      </c>
      <c r="D3066">
        <v>5434867</v>
      </c>
      <c r="E3066" t="s">
        <v>21</v>
      </c>
    </row>
    <row r="3067" spans="1:5" x14ac:dyDescent="0.3">
      <c r="A3067">
        <v>84</v>
      </c>
      <c r="B3067">
        <v>5.5</v>
      </c>
      <c r="C3067">
        <v>1.4</v>
      </c>
      <c r="D3067">
        <v>-104762</v>
      </c>
      <c r="E3067" t="s">
        <v>38</v>
      </c>
    </row>
    <row r="3068" spans="1:5" x14ac:dyDescent="0.3">
      <c r="A3068">
        <v>104</v>
      </c>
      <c r="B3068">
        <v>7.4</v>
      </c>
      <c r="C3068">
        <v>1.7</v>
      </c>
      <c r="D3068">
        <v>670712</v>
      </c>
      <c r="E3068" t="s">
        <v>21</v>
      </c>
    </row>
    <row r="3069" spans="1:5" x14ac:dyDescent="0.3">
      <c r="A3069">
        <v>96</v>
      </c>
      <c r="B3069">
        <v>7.3</v>
      </c>
      <c r="C3069">
        <v>1.6</v>
      </c>
      <c r="D3069">
        <v>-640226</v>
      </c>
      <c r="E3069" t="s">
        <v>38</v>
      </c>
    </row>
    <row r="3070" spans="1:5" x14ac:dyDescent="0.3">
      <c r="A3070">
        <v>94</v>
      </c>
      <c r="B3070">
        <v>4.5999999999999996</v>
      </c>
      <c r="C3070">
        <v>1.6</v>
      </c>
      <c r="D3070">
        <v>-1806081</v>
      </c>
      <c r="E3070" t="s">
        <v>38</v>
      </c>
    </row>
    <row r="3071" spans="1:5" x14ac:dyDescent="0.3">
      <c r="A3071">
        <v>90</v>
      </c>
      <c r="B3071">
        <v>7.2</v>
      </c>
      <c r="C3071">
        <v>1.5</v>
      </c>
      <c r="D3071">
        <v>-1140525</v>
      </c>
      <c r="E3071" t="s">
        <v>38</v>
      </c>
    </row>
    <row r="3072" spans="1:5" x14ac:dyDescent="0.3">
      <c r="A3072">
        <v>90</v>
      </c>
      <c r="B3072">
        <v>5.0999999999999996</v>
      </c>
      <c r="C3072">
        <v>1.5</v>
      </c>
      <c r="D3072">
        <v>-1457225</v>
      </c>
      <c r="E3072" t="s">
        <v>38</v>
      </c>
    </row>
    <row r="3073" spans="1:5" x14ac:dyDescent="0.3">
      <c r="A3073">
        <v>106</v>
      </c>
      <c r="B3073">
        <v>6.7</v>
      </c>
      <c r="C3073">
        <v>1.8</v>
      </c>
      <c r="D3073">
        <v>-2411568</v>
      </c>
      <c r="E3073" t="s">
        <v>38</v>
      </c>
    </row>
    <row r="3074" spans="1:5" x14ac:dyDescent="0.3">
      <c r="A3074">
        <v>96</v>
      </c>
      <c r="B3074">
        <v>5.3</v>
      </c>
      <c r="C3074">
        <v>1.6</v>
      </c>
      <c r="D3074">
        <v>-1605064</v>
      </c>
      <c r="E3074" t="s">
        <v>38</v>
      </c>
    </row>
    <row r="3075" spans="1:5" x14ac:dyDescent="0.3">
      <c r="A3075">
        <v>95</v>
      </c>
      <c r="B3075">
        <v>7.8</v>
      </c>
      <c r="C3075">
        <v>1.6</v>
      </c>
      <c r="D3075">
        <v>-2970919</v>
      </c>
      <c r="E3075" t="s">
        <v>38</v>
      </c>
    </row>
    <row r="3076" spans="1:5" x14ac:dyDescent="0.3">
      <c r="A3076">
        <v>99</v>
      </c>
      <c r="B3076">
        <v>6.7</v>
      </c>
      <c r="C3076">
        <v>1.6</v>
      </c>
      <c r="D3076">
        <v>-2726412</v>
      </c>
      <c r="E3076" t="s">
        <v>38</v>
      </c>
    </row>
    <row r="3077" spans="1:5" x14ac:dyDescent="0.3">
      <c r="A3077">
        <v>99</v>
      </c>
      <c r="B3077">
        <v>7.2</v>
      </c>
      <c r="C3077">
        <v>1.6</v>
      </c>
      <c r="D3077">
        <v>-3792025</v>
      </c>
      <c r="E3077" t="s">
        <v>38</v>
      </c>
    </row>
    <row r="3078" spans="1:5" x14ac:dyDescent="0.3">
      <c r="A3078">
        <v>95</v>
      </c>
      <c r="B3078">
        <v>5.8</v>
      </c>
      <c r="C3078">
        <v>1.6</v>
      </c>
      <c r="D3078">
        <v>-3974762</v>
      </c>
      <c r="E3078" t="s">
        <v>38</v>
      </c>
    </row>
    <row r="3079" spans="1:5" x14ac:dyDescent="0.3">
      <c r="A3079">
        <v>99</v>
      </c>
      <c r="B3079">
        <v>7</v>
      </c>
      <c r="C3079">
        <v>1.6</v>
      </c>
      <c r="D3079">
        <v>-3922954</v>
      </c>
      <c r="E3079" t="s">
        <v>38</v>
      </c>
    </row>
    <row r="3080" spans="1:5" x14ac:dyDescent="0.3">
      <c r="A3080">
        <v>107</v>
      </c>
      <c r="B3080">
        <v>3.8</v>
      </c>
      <c r="C3080">
        <v>1.8</v>
      </c>
      <c r="D3080">
        <v>-5130675</v>
      </c>
      <c r="E3080" t="s">
        <v>38</v>
      </c>
    </row>
    <row r="3081" spans="1:5" x14ac:dyDescent="0.3">
      <c r="A3081">
        <v>90</v>
      </c>
      <c r="B3081">
        <v>5.7</v>
      </c>
      <c r="C3081">
        <v>1.5</v>
      </c>
      <c r="D3081">
        <v>-5600389</v>
      </c>
      <c r="E3081" t="s">
        <v>38</v>
      </c>
    </row>
    <row r="3082" spans="1:5" x14ac:dyDescent="0.3">
      <c r="A3082">
        <v>96</v>
      </c>
      <c r="B3082">
        <v>6.7</v>
      </c>
      <c r="C3082">
        <v>1.6</v>
      </c>
      <c r="D3082">
        <v>-5884138</v>
      </c>
      <c r="E3082" t="s">
        <v>38</v>
      </c>
    </row>
    <row r="3083" spans="1:5" x14ac:dyDescent="0.3">
      <c r="A3083">
        <v>97</v>
      </c>
      <c r="B3083">
        <v>6.2</v>
      </c>
      <c r="C3083">
        <v>1.6</v>
      </c>
      <c r="D3083">
        <v>-5882440</v>
      </c>
      <c r="E3083" t="s">
        <v>38</v>
      </c>
    </row>
    <row r="3084" spans="1:5" x14ac:dyDescent="0.3">
      <c r="A3084">
        <v>107</v>
      </c>
      <c r="B3084">
        <v>6.2</v>
      </c>
      <c r="C3084">
        <v>1.8</v>
      </c>
      <c r="D3084">
        <v>-5945394</v>
      </c>
      <c r="E3084" t="s">
        <v>38</v>
      </c>
    </row>
    <row r="3085" spans="1:5" x14ac:dyDescent="0.3">
      <c r="A3085">
        <v>85</v>
      </c>
      <c r="B3085">
        <v>4.7</v>
      </c>
      <c r="C3085">
        <v>1.4</v>
      </c>
      <c r="D3085">
        <v>-5963503</v>
      </c>
      <c r="E3085" t="s">
        <v>38</v>
      </c>
    </row>
    <row r="3086" spans="1:5" x14ac:dyDescent="0.3">
      <c r="A3086">
        <v>95</v>
      </c>
      <c r="B3086">
        <v>6.3</v>
      </c>
      <c r="C3086">
        <v>1.6</v>
      </c>
      <c r="D3086">
        <v>-11934196</v>
      </c>
      <c r="E3086" t="s">
        <v>38</v>
      </c>
    </row>
    <row r="3087" spans="1:5" x14ac:dyDescent="0.3">
      <c r="A3087">
        <v>111</v>
      </c>
      <c r="B3087">
        <v>7.3</v>
      </c>
      <c r="C3087">
        <v>1.8</v>
      </c>
      <c r="D3087">
        <v>-1404336</v>
      </c>
      <c r="E3087" t="s">
        <v>38</v>
      </c>
    </row>
    <row r="3088" spans="1:5" x14ac:dyDescent="0.3">
      <c r="A3088">
        <v>103</v>
      </c>
      <c r="B3088">
        <v>7.1</v>
      </c>
      <c r="C3088">
        <v>1.7</v>
      </c>
      <c r="D3088">
        <v>-3457140</v>
      </c>
      <c r="E3088" t="s">
        <v>38</v>
      </c>
    </row>
    <row r="3089" spans="1:5" x14ac:dyDescent="0.3">
      <c r="A3089">
        <v>111</v>
      </c>
      <c r="B3089">
        <v>7.1</v>
      </c>
      <c r="C3089">
        <v>1.8</v>
      </c>
      <c r="D3089">
        <v>-188094481</v>
      </c>
      <c r="E3089" t="s">
        <v>38</v>
      </c>
    </row>
    <row r="3090" spans="1:5" x14ac:dyDescent="0.3">
      <c r="A3090">
        <v>112</v>
      </c>
      <c r="B3090">
        <v>6.7</v>
      </c>
      <c r="C3090">
        <v>1.9</v>
      </c>
      <c r="D3090">
        <v>29041560</v>
      </c>
      <c r="E3090" t="s">
        <v>21</v>
      </c>
    </row>
    <row r="3091" spans="1:5" x14ac:dyDescent="0.3">
      <c r="A3091">
        <v>141</v>
      </c>
      <c r="B3091">
        <v>6.9</v>
      </c>
      <c r="C3091">
        <v>2.4</v>
      </c>
      <c r="D3091">
        <v>-2535644</v>
      </c>
      <c r="E3091" t="s">
        <v>38</v>
      </c>
    </row>
    <row r="3092" spans="1:5" x14ac:dyDescent="0.3">
      <c r="A3092">
        <v>95</v>
      </c>
      <c r="B3092">
        <v>2.1</v>
      </c>
      <c r="C3092">
        <v>1.6</v>
      </c>
      <c r="D3092">
        <v>1409668</v>
      </c>
      <c r="E3092" t="s">
        <v>21</v>
      </c>
    </row>
    <row r="3093" spans="1:5" x14ac:dyDescent="0.3">
      <c r="A3093">
        <v>85</v>
      </c>
      <c r="B3093">
        <v>6.6</v>
      </c>
      <c r="C3093">
        <v>1.4</v>
      </c>
      <c r="D3093">
        <v>-5572976</v>
      </c>
      <c r="E3093" t="s">
        <v>38</v>
      </c>
    </row>
    <row r="3094" spans="1:5" x14ac:dyDescent="0.3">
      <c r="A3094">
        <v>129</v>
      </c>
      <c r="B3094">
        <v>8.3000000000000007</v>
      </c>
      <c r="C3094">
        <v>2.2000000000000002</v>
      </c>
      <c r="D3094">
        <v>154100000</v>
      </c>
      <c r="E3094" t="s">
        <v>21</v>
      </c>
    </row>
    <row r="3095" spans="1:5" x14ac:dyDescent="0.3">
      <c r="A3095">
        <v>125</v>
      </c>
      <c r="B3095">
        <v>7.2</v>
      </c>
      <c r="C3095">
        <v>2.1</v>
      </c>
      <c r="D3095">
        <v>53300000</v>
      </c>
      <c r="E3095" t="s">
        <v>21</v>
      </c>
    </row>
    <row r="3096" spans="1:5" x14ac:dyDescent="0.3">
      <c r="A3096">
        <v>116</v>
      </c>
      <c r="B3096">
        <v>5.6</v>
      </c>
      <c r="C3096">
        <v>1.9</v>
      </c>
      <c r="D3096">
        <v>44882128</v>
      </c>
      <c r="E3096" t="s">
        <v>21</v>
      </c>
    </row>
    <row r="3097" spans="1:5" x14ac:dyDescent="0.3">
      <c r="A3097">
        <v>105</v>
      </c>
      <c r="B3097">
        <v>7.7</v>
      </c>
      <c r="C3097">
        <v>1.8</v>
      </c>
      <c r="D3097">
        <v>30311509</v>
      </c>
      <c r="E3097" t="s">
        <v>21</v>
      </c>
    </row>
    <row r="3098" spans="1:5" x14ac:dyDescent="0.3">
      <c r="A3098">
        <v>90</v>
      </c>
      <c r="B3098">
        <v>6.6</v>
      </c>
      <c r="C3098">
        <v>1.5</v>
      </c>
      <c r="D3098">
        <v>21475193</v>
      </c>
      <c r="E3098" t="s">
        <v>21</v>
      </c>
    </row>
    <row r="3099" spans="1:5" x14ac:dyDescent="0.3">
      <c r="A3099">
        <v>111</v>
      </c>
      <c r="B3099">
        <v>7.4</v>
      </c>
      <c r="C3099">
        <v>1.8</v>
      </c>
      <c r="D3099">
        <v>-799244</v>
      </c>
      <c r="E3099" t="s">
        <v>38</v>
      </c>
    </row>
    <row r="3100" spans="1:5" x14ac:dyDescent="0.3">
      <c r="A3100">
        <v>91</v>
      </c>
      <c r="B3100">
        <v>7.1</v>
      </c>
      <c r="C3100">
        <v>1.5</v>
      </c>
      <c r="D3100">
        <v>-4207881</v>
      </c>
      <c r="E3100" t="s">
        <v>38</v>
      </c>
    </row>
    <row r="3101" spans="1:5" x14ac:dyDescent="0.3">
      <c r="A3101">
        <v>97</v>
      </c>
      <c r="B3101">
        <v>7.9</v>
      </c>
      <c r="C3101">
        <v>1.6</v>
      </c>
      <c r="D3101">
        <v>-1870242</v>
      </c>
      <c r="E3101" t="s">
        <v>38</v>
      </c>
    </row>
    <row r="3102" spans="1:5" x14ac:dyDescent="0.3">
      <c r="A3102">
        <v>92</v>
      </c>
      <c r="B3102">
        <v>6.7</v>
      </c>
      <c r="C3102">
        <v>1.5</v>
      </c>
      <c r="D3102">
        <v>1239558</v>
      </c>
      <c r="E3102" t="s">
        <v>21</v>
      </c>
    </row>
    <row r="3103" spans="1:5" x14ac:dyDescent="0.3">
      <c r="A3103">
        <v>104</v>
      </c>
      <c r="B3103">
        <v>6.6</v>
      </c>
      <c r="C3103">
        <v>1.7</v>
      </c>
      <c r="D3103">
        <v>-3943898</v>
      </c>
      <c r="E3103" t="s">
        <v>38</v>
      </c>
    </row>
    <row r="3104" spans="1:5" x14ac:dyDescent="0.3">
      <c r="A3104">
        <v>120</v>
      </c>
      <c r="B3104">
        <v>7.9</v>
      </c>
      <c r="C3104">
        <v>2</v>
      </c>
      <c r="D3104">
        <v>21045445</v>
      </c>
      <c r="E3104" t="s">
        <v>21</v>
      </c>
    </row>
    <row r="3105" spans="1:5" x14ac:dyDescent="0.3">
      <c r="A3105">
        <v>99</v>
      </c>
      <c r="B3105">
        <v>4.9000000000000004</v>
      </c>
      <c r="C3105">
        <v>1.6</v>
      </c>
      <c r="D3105">
        <v>-5443993</v>
      </c>
      <c r="E3105" t="s">
        <v>38</v>
      </c>
    </row>
    <row r="3106" spans="1:5" x14ac:dyDescent="0.3">
      <c r="A3106">
        <v>93</v>
      </c>
      <c r="B3106">
        <v>7.2</v>
      </c>
      <c r="C3106">
        <v>1.6</v>
      </c>
      <c r="D3106">
        <v>-3238291</v>
      </c>
      <c r="E3106" t="s">
        <v>38</v>
      </c>
    </row>
    <row r="3107" spans="1:5" x14ac:dyDescent="0.3">
      <c r="A3107">
        <v>99</v>
      </c>
      <c r="B3107">
        <v>6.1</v>
      </c>
      <c r="C3107">
        <v>1.6</v>
      </c>
      <c r="D3107">
        <v>-5477230</v>
      </c>
      <c r="E3107" t="s">
        <v>38</v>
      </c>
    </row>
    <row r="3108" spans="1:5" x14ac:dyDescent="0.3">
      <c r="A3108">
        <v>96</v>
      </c>
      <c r="B3108">
        <v>5.3</v>
      </c>
      <c r="C3108">
        <v>1.6</v>
      </c>
      <c r="D3108">
        <v>-8972555</v>
      </c>
      <c r="E3108" t="s">
        <v>38</v>
      </c>
    </row>
    <row r="3109" spans="1:5" x14ac:dyDescent="0.3">
      <c r="A3109">
        <v>96</v>
      </c>
      <c r="B3109">
        <v>5</v>
      </c>
      <c r="C3109">
        <v>1.6</v>
      </c>
      <c r="D3109">
        <v>-4483513</v>
      </c>
      <c r="E3109" t="s">
        <v>38</v>
      </c>
    </row>
    <row r="3110" spans="1:5" x14ac:dyDescent="0.3">
      <c r="A3110">
        <v>100</v>
      </c>
      <c r="B3110">
        <v>7.6</v>
      </c>
      <c r="C3110">
        <v>1.7</v>
      </c>
      <c r="D3110">
        <v>-29103248</v>
      </c>
      <c r="E3110" t="s">
        <v>38</v>
      </c>
    </row>
    <row r="3111" spans="1:5" x14ac:dyDescent="0.3">
      <c r="A3111">
        <v>98</v>
      </c>
      <c r="B3111">
        <v>7.6</v>
      </c>
      <c r="C3111">
        <v>1.6</v>
      </c>
      <c r="D3111">
        <v>-5204874</v>
      </c>
      <c r="E3111" t="s">
        <v>38</v>
      </c>
    </row>
    <row r="3112" spans="1:5" x14ac:dyDescent="0.3">
      <c r="A3112">
        <v>106</v>
      </c>
      <c r="B3112">
        <v>6.6</v>
      </c>
      <c r="C3112">
        <v>1.8</v>
      </c>
      <c r="D3112">
        <v>78574831</v>
      </c>
      <c r="E3112" t="s">
        <v>21</v>
      </c>
    </row>
    <row r="3113" spans="1:5" x14ac:dyDescent="0.3">
      <c r="A3113">
        <v>95</v>
      </c>
      <c r="B3113">
        <v>6.6</v>
      </c>
      <c r="C3113">
        <v>1.6</v>
      </c>
      <c r="D3113">
        <v>83025093</v>
      </c>
      <c r="E3113" t="s">
        <v>21</v>
      </c>
    </row>
    <row r="3114" spans="1:5" x14ac:dyDescent="0.3">
      <c r="A3114">
        <v>104</v>
      </c>
      <c r="B3114">
        <v>7.3</v>
      </c>
      <c r="C3114">
        <v>1.7</v>
      </c>
      <c r="D3114">
        <v>56897215</v>
      </c>
      <c r="E3114" t="s">
        <v>21</v>
      </c>
    </row>
    <row r="3115" spans="1:5" x14ac:dyDescent="0.3">
      <c r="A3115">
        <v>87</v>
      </c>
      <c r="B3115">
        <v>6.6</v>
      </c>
      <c r="C3115">
        <v>1.4</v>
      </c>
      <c r="D3115">
        <v>59267897</v>
      </c>
      <c r="E3115" t="s">
        <v>21</v>
      </c>
    </row>
    <row r="3116" spans="1:5" x14ac:dyDescent="0.3">
      <c r="A3116">
        <v>81</v>
      </c>
      <c r="B3116">
        <v>6.9</v>
      </c>
      <c r="C3116">
        <v>1.4</v>
      </c>
      <c r="D3116">
        <v>51636016</v>
      </c>
      <c r="E3116" t="s">
        <v>21</v>
      </c>
    </row>
    <row r="3117" spans="1:5" x14ac:dyDescent="0.3">
      <c r="A3117">
        <v>94</v>
      </c>
      <c r="B3117">
        <v>5.8</v>
      </c>
      <c r="C3117">
        <v>1.6</v>
      </c>
      <c r="D3117">
        <v>99007828</v>
      </c>
      <c r="E3117" t="s">
        <v>21</v>
      </c>
    </row>
    <row r="3118" spans="1:5" x14ac:dyDescent="0.3">
      <c r="A3118">
        <v>89</v>
      </c>
      <c r="B3118">
        <v>4.4000000000000004</v>
      </c>
      <c r="C3118">
        <v>1.5</v>
      </c>
      <c r="D3118">
        <v>45820940</v>
      </c>
      <c r="E3118" t="s">
        <v>21</v>
      </c>
    </row>
    <row r="3119" spans="1:5" x14ac:dyDescent="0.3">
      <c r="A3119">
        <v>88</v>
      </c>
      <c r="B3119">
        <v>6.6</v>
      </c>
      <c r="C3119">
        <v>1.5</v>
      </c>
      <c r="D3119">
        <v>40293200</v>
      </c>
      <c r="E3119" t="s">
        <v>21</v>
      </c>
    </row>
    <row r="3120" spans="1:5" x14ac:dyDescent="0.3">
      <c r="A3120">
        <v>115</v>
      </c>
      <c r="B3120">
        <v>7.6</v>
      </c>
      <c r="C3120">
        <v>1.9</v>
      </c>
      <c r="D3120">
        <v>39456509</v>
      </c>
      <c r="E3120" t="s">
        <v>21</v>
      </c>
    </row>
    <row r="3121" spans="1:5" x14ac:dyDescent="0.3">
      <c r="A3121">
        <v>96</v>
      </c>
      <c r="B3121">
        <v>4.5999999999999996</v>
      </c>
      <c r="C3121">
        <v>1.6</v>
      </c>
      <c r="D3121">
        <v>48884821</v>
      </c>
      <c r="E3121" t="s">
        <v>21</v>
      </c>
    </row>
    <row r="3122" spans="1:5" x14ac:dyDescent="0.3">
      <c r="A3122">
        <v>135</v>
      </c>
      <c r="B3122">
        <v>6.8</v>
      </c>
      <c r="C3122">
        <v>2.2000000000000002</v>
      </c>
      <c r="D3122">
        <v>31000000</v>
      </c>
      <c r="E3122" t="s">
        <v>21</v>
      </c>
    </row>
    <row r="3123" spans="1:5" x14ac:dyDescent="0.3">
      <c r="A3123">
        <v>93</v>
      </c>
      <c r="B3123">
        <v>4.9000000000000004</v>
      </c>
      <c r="C3123">
        <v>1.6</v>
      </c>
      <c r="D3123">
        <v>26372293</v>
      </c>
      <c r="E3123" t="s">
        <v>21</v>
      </c>
    </row>
    <row r="3124" spans="1:5" x14ac:dyDescent="0.3">
      <c r="A3124">
        <v>109</v>
      </c>
      <c r="B3124">
        <v>7.3</v>
      </c>
      <c r="C3124">
        <v>1.8</v>
      </c>
      <c r="D3124">
        <v>29968224</v>
      </c>
      <c r="E3124" t="s">
        <v>21</v>
      </c>
    </row>
    <row r="3125" spans="1:5" x14ac:dyDescent="0.3">
      <c r="A3125">
        <v>101</v>
      </c>
      <c r="B3125">
        <v>5</v>
      </c>
      <c r="C3125">
        <v>1.7</v>
      </c>
      <c r="D3125">
        <v>27453345</v>
      </c>
      <c r="E3125" t="s">
        <v>21</v>
      </c>
    </row>
    <row r="3126" spans="1:5" x14ac:dyDescent="0.3">
      <c r="A3126">
        <v>117</v>
      </c>
      <c r="B3126">
        <v>8</v>
      </c>
      <c r="C3126">
        <v>2</v>
      </c>
      <c r="D3126">
        <v>22296514</v>
      </c>
      <c r="E3126" t="s">
        <v>21</v>
      </c>
    </row>
    <row r="3127" spans="1:5" x14ac:dyDescent="0.3">
      <c r="A3127">
        <v>83</v>
      </c>
      <c r="B3127">
        <v>5.2</v>
      </c>
      <c r="C3127">
        <v>1.4</v>
      </c>
      <c r="D3127">
        <v>22499043</v>
      </c>
      <c r="E3127" t="s">
        <v>21</v>
      </c>
    </row>
    <row r="3128" spans="1:5" x14ac:dyDescent="0.3">
      <c r="A3128">
        <v>113</v>
      </c>
      <c r="B3128">
        <v>8.5</v>
      </c>
      <c r="C3128">
        <v>1.9</v>
      </c>
      <c r="D3128">
        <v>16530884</v>
      </c>
      <c r="E3128" t="s">
        <v>21</v>
      </c>
    </row>
    <row r="3129" spans="1:5" x14ac:dyDescent="0.3">
      <c r="A3129">
        <v>104</v>
      </c>
      <c r="B3129">
        <v>6.5</v>
      </c>
      <c r="C3129">
        <v>1.7</v>
      </c>
      <c r="D3129">
        <v>22689474</v>
      </c>
      <c r="E3129" t="s">
        <v>21</v>
      </c>
    </row>
    <row r="3130" spans="1:5" x14ac:dyDescent="0.3">
      <c r="A3130">
        <v>97</v>
      </c>
      <c r="B3130">
        <v>7.4</v>
      </c>
      <c r="C3130">
        <v>1.6</v>
      </c>
      <c r="D3130">
        <v>19138847</v>
      </c>
      <c r="E3130" t="s">
        <v>21</v>
      </c>
    </row>
    <row r="3131" spans="1:5" x14ac:dyDescent="0.3">
      <c r="A3131">
        <v>110</v>
      </c>
      <c r="B3131">
        <v>7.7</v>
      </c>
      <c r="C3131">
        <v>1.8</v>
      </c>
      <c r="D3131">
        <v>16994911</v>
      </c>
      <c r="E3131" t="s">
        <v>21</v>
      </c>
    </row>
    <row r="3132" spans="1:5" x14ac:dyDescent="0.3">
      <c r="A3132">
        <v>103</v>
      </c>
      <c r="B3132">
        <v>7.4</v>
      </c>
      <c r="C3132">
        <v>1.7</v>
      </c>
      <c r="D3132">
        <v>16501098</v>
      </c>
      <c r="E3132" t="s">
        <v>21</v>
      </c>
    </row>
    <row r="3133" spans="1:5" x14ac:dyDescent="0.3">
      <c r="A3133">
        <v>94</v>
      </c>
      <c r="B3133">
        <v>5.0999999999999996</v>
      </c>
      <c r="C3133">
        <v>1.6</v>
      </c>
      <c r="D3133">
        <v>14281235</v>
      </c>
      <c r="E3133" t="s">
        <v>21</v>
      </c>
    </row>
    <row r="3134" spans="1:5" x14ac:dyDescent="0.3">
      <c r="A3134">
        <v>77</v>
      </c>
      <c r="B3134">
        <v>5</v>
      </c>
      <c r="C3134">
        <v>1.3</v>
      </c>
      <c r="D3134">
        <v>14421271</v>
      </c>
      <c r="E3134" t="s">
        <v>21</v>
      </c>
    </row>
    <row r="3135" spans="1:5" x14ac:dyDescent="0.3">
      <c r="A3135">
        <v>134</v>
      </c>
      <c r="B3135">
        <v>7.2</v>
      </c>
      <c r="C3135">
        <v>2.2000000000000002</v>
      </c>
      <c r="D3135">
        <v>15733485</v>
      </c>
      <c r="E3135" t="s">
        <v>21</v>
      </c>
    </row>
    <row r="3136" spans="1:5" x14ac:dyDescent="0.3">
      <c r="A3136">
        <v>90</v>
      </c>
      <c r="B3136">
        <v>6.4</v>
      </c>
      <c r="C3136">
        <v>1.5</v>
      </c>
      <c r="D3136">
        <v>19809547</v>
      </c>
      <c r="E3136" t="s">
        <v>21</v>
      </c>
    </row>
    <row r="3137" spans="1:5" x14ac:dyDescent="0.3">
      <c r="A3137">
        <v>104</v>
      </c>
      <c r="B3137">
        <v>5.6</v>
      </c>
      <c r="C3137">
        <v>1.7</v>
      </c>
      <c r="D3137">
        <v>18531390</v>
      </c>
      <c r="E3137" t="s">
        <v>21</v>
      </c>
    </row>
    <row r="3138" spans="1:5" x14ac:dyDescent="0.3">
      <c r="A3138">
        <v>93</v>
      </c>
      <c r="B3138">
        <v>6.1</v>
      </c>
      <c r="C3138">
        <v>1.6</v>
      </c>
      <c r="D3138">
        <v>16197315</v>
      </c>
      <c r="E3138" t="s">
        <v>21</v>
      </c>
    </row>
    <row r="3139" spans="1:5" x14ac:dyDescent="0.3">
      <c r="A3139">
        <v>106</v>
      </c>
      <c r="B3139">
        <v>5.2</v>
      </c>
      <c r="C3139">
        <v>1.8</v>
      </c>
      <c r="D3139">
        <v>12382982</v>
      </c>
      <c r="E3139" t="s">
        <v>21</v>
      </c>
    </row>
    <row r="3140" spans="1:5" x14ac:dyDescent="0.3">
      <c r="A3140">
        <v>109</v>
      </c>
      <c r="B3140">
        <v>7.3</v>
      </c>
      <c r="C3140">
        <v>1.8</v>
      </c>
      <c r="D3140">
        <v>8821531</v>
      </c>
      <c r="E3140" t="s">
        <v>21</v>
      </c>
    </row>
    <row r="3141" spans="1:5" x14ac:dyDescent="0.3">
      <c r="A3141">
        <v>101</v>
      </c>
      <c r="B3141">
        <v>7.5</v>
      </c>
      <c r="C3141">
        <v>1.7</v>
      </c>
      <c r="D3141">
        <v>13656400</v>
      </c>
      <c r="E3141" t="s">
        <v>21</v>
      </c>
    </row>
    <row r="3142" spans="1:5" x14ac:dyDescent="0.3">
      <c r="A3142">
        <v>100</v>
      </c>
      <c r="B3142">
        <v>4.5</v>
      </c>
      <c r="C3142">
        <v>1.7</v>
      </c>
      <c r="D3142">
        <v>9343976</v>
      </c>
      <c r="E3142" t="s">
        <v>21</v>
      </c>
    </row>
    <row r="3143" spans="1:5" x14ac:dyDescent="0.3">
      <c r="A3143">
        <v>95</v>
      </c>
      <c r="B3143">
        <v>6.6</v>
      </c>
      <c r="C3143">
        <v>1.6</v>
      </c>
      <c r="D3143">
        <v>236437427</v>
      </c>
      <c r="E3143" t="s">
        <v>21</v>
      </c>
    </row>
    <row r="3144" spans="1:5" x14ac:dyDescent="0.3">
      <c r="A3144">
        <v>94</v>
      </c>
      <c r="B3144">
        <v>5.3</v>
      </c>
      <c r="C3144">
        <v>1.6</v>
      </c>
      <c r="D3144">
        <v>9123773</v>
      </c>
      <c r="E3144" t="s">
        <v>21</v>
      </c>
    </row>
    <row r="3145" spans="1:5" x14ac:dyDescent="0.3">
      <c r="A3145">
        <v>93</v>
      </c>
      <c r="B3145">
        <v>4.9000000000000004</v>
      </c>
      <c r="C3145">
        <v>1.6</v>
      </c>
      <c r="D3145">
        <v>10126948</v>
      </c>
      <c r="E3145" t="s">
        <v>21</v>
      </c>
    </row>
    <row r="3146" spans="1:5" x14ac:dyDescent="0.3">
      <c r="A3146">
        <v>106</v>
      </c>
      <c r="B3146">
        <v>7.7</v>
      </c>
      <c r="C3146">
        <v>1.8</v>
      </c>
      <c r="D3146">
        <v>11622333</v>
      </c>
      <c r="E3146" t="s">
        <v>21</v>
      </c>
    </row>
    <row r="3147" spans="1:5" x14ac:dyDescent="0.3">
      <c r="A3147">
        <v>99</v>
      </c>
      <c r="B3147">
        <v>8</v>
      </c>
      <c r="C3147">
        <v>1.6</v>
      </c>
      <c r="D3147">
        <v>9464388</v>
      </c>
      <c r="E3147" t="s">
        <v>21</v>
      </c>
    </row>
    <row r="3148" spans="1:5" x14ac:dyDescent="0.3">
      <c r="A3148">
        <v>82</v>
      </c>
      <c r="B3148">
        <v>3.8</v>
      </c>
      <c r="C3148">
        <v>1.4</v>
      </c>
      <c r="D3148">
        <v>8350177</v>
      </c>
      <c r="E3148" t="s">
        <v>21</v>
      </c>
    </row>
    <row r="3149" spans="1:5" x14ac:dyDescent="0.3">
      <c r="A3149">
        <v>135</v>
      </c>
      <c r="B3149">
        <v>7.6</v>
      </c>
      <c r="C3149">
        <v>2.2000000000000002</v>
      </c>
      <c r="D3149">
        <v>8269963</v>
      </c>
      <c r="E3149" t="s">
        <v>21</v>
      </c>
    </row>
    <row r="3150" spans="1:5" x14ac:dyDescent="0.3">
      <c r="A3150">
        <v>88</v>
      </c>
      <c r="B3150">
        <v>5.9</v>
      </c>
      <c r="C3150">
        <v>1.5</v>
      </c>
      <c r="D3150">
        <v>12768000</v>
      </c>
      <c r="E3150" t="s">
        <v>21</v>
      </c>
    </row>
    <row r="3151" spans="1:5" x14ac:dyDescent="0.3">
      <c r="A3151">
        <v>89</v>
      </c>
      <c r="B3151">
        <v>6.2</v>
      </c>
      <c r="C3151">
        <v>1.5</v>
      </c>
      <c r="D3151">
        <v>7947763</v>
      </c>
      <c r="E3151" t="s">
        <v>21</v>
      </c>
    </row>
    <row r="3152" spans="1:5" x14ac:dyDescent="0.3">
      <c r="A3152">
        <v>110</v>
      </c>
      <c r="B3152">
        <v>7.2</v>
      </c>
      <c r="C3152">
        <v>1.8</v>
      </c>
      <c r="D3152">
        <v>9100000</v>
      </c>
      <c r="E3152" t="s">
        <v>21</v>
      </c>
    </row>
    <row r="3153" spans="1:5" x14ac:dyDescent="0.3">
      <c r="A3153">
        <v>107</v>
      </c>
      <c r="B3153">
        <v>6.3</v>
      </c>
      <c r="C3153">
        <v>1.8</v>
      </c>
      <c r="D3153">
        <v>7200000</v>
      </c>
      <c r="E3153" t="s">
        <v>21</v>
      </c>
    </row>
    <row r="3154" spans="1:5" x14ac:dyDescent="0.3">
      <c r="A3154">
        <v>86</v>
      </c>
      <c r="B3154">
        <v>5.2</v>
      </c>
      <c r="C3154">
        <v>1.4</v>
      </c>
      <c r="D3154">
        <v>12683670</v>
      </c>
      <c r="E3154" t="s">
        <v>21</v>
      </c>
    </row>
    <row r="3155" spans="1:5" x14ac:dyDescent="0.3">
      <c r="A3155">
        <v>91</v>
      </c>
      <c r="B3155">
        <v>6.9</v>
      </c>
      <c r="C3155">
        <v>1.5</v>
      </c>
      <c r="D3155">
        <v>4055108</v>
      </c>
      <c r="E3155" t="s">
        <v>21</v>
      </c>
    </row>
    <row r="3156" spans="1:5" x14ac:dyDescent="0.3">
      <c r="A3156">
        <v>103</v>
      </c>
      <c r="B3156">
        <v>6.8</v>
      </c>
      <c r="C3156">
        <v>1.7</v>
      </c>
      <c r="D3156">
        <v>22285953</v>
      </c>
      <c r="E3156" t="s">
        <v>21</v>
      </c>
    </row>
    <row r="3157" spans="1:5" x14ac:dyDescent="0.3">
      <c r="A3157">
        <v>99</v>
      </c>
      <c r="B3157">
        <v>6.1</v>
      </c>
      <c r="C3157">
        <v>1.6</v>
      </c>
      <c r="D3157">
        <v>2572742</v>
      </c>
      <c r="E3157" t="s">
        <v>21</v>
      </c>
    </row>
    <row r="3158" spans="1:5" x14ac:dyDescent="0.3">
      <c r="A3158">
        <v>82</v>
      </c>
      <c r="B3158">
        <v>5.9</v>
      </c>
      <c r="C3158">
        <v>1.4</v>
      </c>
      <c r="D3158">
        <v>4628751</v>
      </c>
      <c r="E3158" t="s">
        <v>21</v>
      </c>
    </row>
    <row r="3159" spans="1:5" x14ac:dyDescent="0.3">
      <c r="A3159">
        <v>92</v>
      </c>
      <c r="B3159">
        <v>6.9</v>
      </c>
      <c r="C3159">
        <v>1.5</v>
      </c>
      <c r="D3159">
        <v>3786715</v>
      </c>
      <c r="E3159" t="s">
        <v>21</v>
      </c>
    </row>
    <row r="3160" spans="1:5" x14ac:dyDescent="0.3">
      <c r="A3160">
        <v>112</v>
      </c>
      <c r="B3160">
        <v>7.7</v>
      </c>
      <c r="C3160">
        <v>1.9</v>
      </c>
      <c r="D3160">
        <v>-2567658</v>
      </c>
      <c r="E3160" t="s">
        <v>38</v>
      </c>
    </row>
    <row r="3161" spans="1:5" x14ac:dyDescent="0.3">
      <c r="A3161">
        <v>90</v>
      </c>
      <c r="B3161">
        <v>5.3</v>
      </c>
      <c r="C3161">
        <v>1.5</v>
      </c>
      <c r="D3161">
        <v>1755271</v>
      </c>
      <c r="E3161" t="s">
        <v>21</v>
      </c>
    </row>
    <row r="3162" spans="1:5" x14ac:dyDescent="0.3">
      <c r="A3162">
        <v>150</v>
      </c>
      <c r="B3162">
        <v>7</v>
      </c>
      <c r="C3162">
        <v>2.5</v>
      </c>
      <c r="D3162">
        <v>1157157</v>
      </c>
      <c r="E3162" t="s">
        <v>21</v>
      </c>
    </row>
    <row r="3163" spans="1:5" x14ac:dyDescent="0.3">
      <c r="A3163">
        <v>91</v>
      </c>
      <c r="B3163">
        <v>6.6</v>
      </c>
      <c r="C3163">
        <v>1.5</v>
      </c>
      <c r="D3163">
        <v>480318</v>
      </c>
      <c r="E3163" t="s">
        <v>21</v>
      </c>
    </row>
    <row r="3164" spans="1:5" x14ac:dyDescent="0.3">
      <c r="A3164">
        <v>95</v>
      </c>
      <c r="B3164">
        <v>6.4</v>
      </c>
      <c r="C3164">
        <v>1.6</v>
      </c>
      <c r="D3164">
        <v>308707</v>
      </c>
      <c r="E3164" t="s">
        <v>21</v>
      </c>
    </row>
    <row r="3165" spans="1:5" x14ac:dyDescent="0.3">
      <c r="A3165">
        <v>97</v>
      </c>
      <c r="B3165">
        <v>7.9</v>
      </c>
      <c r="C3165">
        <v>1.6</v>
      </c>
      <c r="D3165">
        <v>9677</v>
      </c>
      <c r="E3165" t="s">
        <v>21</v>
      </c>
    </row>
    <row r="3166" spans="1:5" x14ac:dyDescent="0.3">
      <c r="A3166">
        <v>112</v>
      </c>
      <c r="B3166">
        <v>7.7</v>
      </c>
      <c r="C3166">
        <v>1.9</v>
      </c>
      <c r="D3166">
        <v>-693303</v>
      </c>
      <c r="E3166" t="s">
        <v>38</v>
      </c>
    </row>
    <row r="3167" spans="1:5" x14ac:dyDescent="0.3">
      <c r="A3167">
        <v>122</v>
      </c>
      <c r="B3167">
        <v>7.2</v>
      </c>
      <c r="C3167">
        <v>2</v>
      </c>
      <c r="D3167">
        <v>-49971</v>
      </c>
      <c r="E3167" t="s">
        <v>38</v>
      </c>
    </row>
    <row r="3168" spans="1:5" x14ac:dyDescent="0.3">
      <c r="A3168">
        <v>110</v>
      </c>
      <c r="B3168">
        <v>6.8</v>
      </c>
      <c r="C3168">
        <v>1.8</v>
      </c>
      <c r="D3168">
        <v>-959412</v>
      </c>
      <c r="E3168" t="s">
        <v>38</v>
      </c>
    </row>
    <row r="3169" spans="1:5" x14ac:dyDescent="0.3">
      <c r="A3169">
        <v>108</v>
      </c>
      <c r="B3169">
        <v>7.4</v>
      </c>
      <c r="C3169">
        <v>1.8</v>
      </c>
      <c r="D3169">
        <v>-1950865</v>
      </c>
      <c r="E3169" t="s">
        <v>38</v>
      </c>
    </row>
    <row r="3170" spans="1:5" x14ac:dyDescent="0.3">
      <c r="A3170">
        <v>121</v>
      </c>
      <c r="B3170">
        <v>4.5999999999999996</v>
      </c>
      <c r="C3170">
        <v>2</v>
      </c>
      <c r="D3170">
        <v>-299639</v>
      </c>
      <c r="E3170" t="s">
        <v>38</v>
      </c>
    </row>
    <row r="3171" spans="1:5" x14ac:dyDescent="0.3">
      <c r="A3171">
        <v>97</v>
      </c>
      <c r="B3171">
        <v>6.4</v>
      </c>
      <c r="C3171">
        <v>1.6</v>
      </c>
      <c r="D3171">
        <v>-2288790</v>
      </c>
      <c r="E3171" t="s">
        <v>38</v>
      </c>
    </row>
    <row r="3172" spans="1:5" x14ac:dyDescent="0.3">
      <c r="A3172">
        <v>116</v>
      </c>
      <c r="B3172">
        <v>7</v>
      </c>
      <c r="C3172">
        <v>1.9</v>
      </c>
      <c r="D3172">
        <v>-3019662</v>
      </c>
      <c r="E3172" t="s">
        <v>38</v>
      </c>
    </row>
    <row r="3173" spans="1:5" x14ac:dyDescent="0.3">
      <c r="A3173">
        <v>94</v>
      </c>
      <c r="B3173">
        <v>7.7</v>
      </c>
      <c r="C3173">
        <v>1.6</v>
      </c>
      <c r="D3173">
        <v>-3917956</v>
      </c>
      <c r="E3173" t="s">
        <v>38</v>
      </c>
    </row>
    <row r="3174" spans="1:5" x14ac:dyDescent="0.3">
      <c r="A3174">
        <v>103</v>
      </c>
      <c r="B3174">
        <v>6.8</v>
      </c>
      <c r="C3174">
        <v>1.7</v>
      </c>
      <c r="D3174">
        <v>-3900000</v>
      </c>
      <c r="E3174" t="s">
        <v>38</v>
      </c>
    </row>
    <row r="3175" spans="1:5" x14ac:dyDescent="0.3">
      <c r="A3175">
        <v>112</v>
      </c>
      <c r="B3175">
        <v>7</v>
      </c>
      <c r="C3175">
        <v>1.9</v>
      </c>
      <c r="D3175">
        <v>-2554354</v>
      </c>
      <c r="E3175" t="s">
        <v>38</v>
      </c>
    </row>
    <row r="3176" spans="1:5" x14ac:dyDescent="0.3">
      <c r="A3176">
        <v>91</v>
      </c>
      <c r="B3176">
        <v>7</v>
      </c>
      <c r="C3176">
        <v>1.5</v>
      </c>
      <c r="D3176">
        <v>-2778191</v>
      </c>
      <c r="E3176" t="s">
        <v>38</v>
      </c>
    </row>
    <row r="3177" spans="1:5" x14ac:dyDescent="0.3">
      <c r="A3177">
        <v>98</v>
      </c>
      <c r="B3177">
        <v>6.3</v>
      </c>
      <c r="C3177">
        <v>1.6</v>
      </c>
      <c r="D3177">
        <v>-4703335</v>
      </c>
      <c r="E3177" t="s">
        <v>38</v>
      </c>
    </row>
    <row r="3178" spans="1:5" x14ac:dyDescent="0.3">
      <c r="A3178">
        <v>95</v>
      </c>
      <c r="B3178">
        <v>7.1</v>
      </c>
      <c r="C3178">
        <v>1.6</v>
      </c>
      <c r="D3178">
        <v>-1780971</v>
      </c>
      <c r="E3178" t="s">
        <v>38</v>
      </c>
    </row>
    <row r="3179" spans="1:5" x14ac:dyDescent="0.3">
      <c r="A3179">
        <v>91</v>
      </c>
      <c r="B3179">
        <v>7.1</v>
      </c>
      <c r="C3179">
        <v>1.5</v>
      </c>
      <c r="D3179">
        <v>-5959121</v>
      </c>
      <c r="E3179" t="s">
        <v>38</v>
      </c>
    </row>
    <row r="3180" spans="1:5" x14ac:dyDescent="0.3">
      <c r="A3180">
        <v>97</v>
      </c>
      <c r="B3180">
        <v>6.1</v>
      </c>
      <c r="C3180">
        <v>1.6</v>
      </c>
      <c r="D3180">
        <v>-4673692</v>
      </c>
      <c r="E3180" t="s">
        <v>38</v>
      </c>
    </row>
    <row r="3181" spans="1:5" x14ac:dyDescent="0.3">
      <c r="A3181">
        <v>90</v>
      </c>
      <c r="B3181">
        <v>7.3</v>
      </c>
      <c r="C3181">
        <v>1.5</v>
      </c>
      <c r="D3181">
        <v>-4875280</v>
      </c>
      <c r="E3181" t="s">
        <v>38</v>
      </c>
    </row>
    <row r="3182" spans="1:5" x14ac:dyDescent="0.3">
      <c r="A3182">
        <v>90</v>
      </c>
      <c r="B3182">
        <v>6.2</v>
      </c>
      <c r="C3182">
        <v>1.5</v>
      </c>
      <c r="D3182">
        <v>-1900853</v>
      </c>
      <c r="E3182" t="s">
        <v>38</v>
      </c>
    </row>
    <row r="3183" spans="1:5" x14ac:dyDescent="0.3">
      <c r="A3183">
        <v>90</v>
      </c>
      <c r="B3183">
        <v>6.2</v>
      </c>
      <c r="C3183">
        <v>1.5</v>
      </c>
      <c r="D3183">
        <v>-4934913</v>
      </c>
      <c r="E3183" t="s">
        <v>38</v>
      </c>
    </row>
    <row r="3184" spans="1:5" x14ac:dyDescent="0.3">
      <c r="A3184">
        <v>103</v>
      </c>
      <c r="B3184">
        <v>3.3</v>
      </c>
      <c r="C3184">
        <v>1.7</v>
      </c>
      <c r="D3184">
        <v>-4983934</v>
      </c>
      <c r="E3184" t="s">
        <v>38</v>
      </c>
    </row>
    <row r="3185" spans="1:5" x14ac:dyDescent="0.3">
      <c r="A3185">
        <v>113</v>
      </c>
      <c r="B3185">
        <v>7.4</v>
      </c>
      <c r="C3185">
        <v>1.9</v>
      </c>
      <c r="D3185">
        <v>-83832772</v>
      </c>
      <c r="E3185" t="s">
        <v>38</v>
      </c>
    </row>
    <row r="3186" spans="1:5" x14ac:dyDescent="0.3">
      <c r="A3186">
        <v>148</v>
      </c>
      <c r="B3186">
        <v>8</v>
      </c>
      <c r="C3186">
        <v>2.5</v>
      </c>
      <c r="D3186">
        <v>23585416</v>
      </c>
      <c r="E3186" t="s">
        <v>21</v>
      </c>
    </row>
    <row r="3187" spans="1:5" x14ac:dyDescent="0.3">
      <c r="A3187">
        <v>93</v>
      </c>
      <c r="B3187">
        <v>5.9</v>
      </c>
      <c r="C3187">
        <v>1.6</v>
      </c>
      <c r="D3187">
        <v>42477326</v>
      </c>
      <c r="E3187" t="s">
        <v>21</v>
      </c>
    </row>
    <row r="3188" spans="1:5" x14ac:dyDescent="0.3">
      <c r="A3188">
        <v>94</v>
      </c>
      <c r="B3188">
        <v>6.8</v>
      </c>
      <c r="C3188">
        <v>1.6</v>
      </c>
      <c r="D3188">
        <v>-1552547</v>
      </c>
      <c r="E3188" t="s">
        <v>38</v>
      </c>
    </row>
    <row r="3189" spans="1:5" x14ac:dyDescent="0.3">
      <c r="A3189">
        <v>121</v>
      </c>
      <c r="B3189">
        <v>7.4</v>
      </c>
      <c r="C3189">
        <v>2</v>
      </c>
      <c r="D3189">
        <v>-3270031</v>
      </c>
      <c r="E3189" t="s">
        <v>38</v>
      </c>
    </row>
    <row r="3190" spans="1:5" x14ac:dyDescent="0.3">
      <c r="A3190">
        <v>118</v>
      </c>
      <c r="B3190">
        <v>6.7</v>
      </c>
      <c r="C3190">
        <v>2</v>
      </c>
      <c r="D3190">
        <v>-2994861</v>
      </c>
      <c r="E3190" t="s">
        <v>38</v>
      </c>
    </row>
    <row r="3191" spans="1:5" x14ac:dyDescent="0.3">
      <c r="A3191">
        <v>101</v>
      </c>
      <c r="B3191">
        <v>5.5</v>
      </c>
      <c r="C3191">
        <v>1.7</v>
      </c>
      <c r="D3191">
        <v>3325872</v>
      </c>
      <c r="E3191" t="s">
        <v>21</v>
      </c>
    </row>
    <row r="3192" spans="1:5" x14ac:dyDescent="0.3">
      <c r="A3192">
        <v>90</v>
      </c>
      <c r="B3192">
        <v>5.7</v>
      </c>
      <c r="C3192">
        <v>1.5</v>
      </c>
      <c r="D3192">
        <v>-4021435</v>
      </c>
      <c r="E3192" t="s">
        <v>38</v>
      </c>
    </row>
    <row r="3193" spans="1:5" x14ac:dyDescent="0.3">
      <c r="A3193">
        <v>100</v>
      </c>
      <c r="B3193">
        <v>7.2</v>
      </c>
      <c r="C3193">
        <v>1.7</v>
      </c>
      <c r="D3193">
        <v>-4086164</v>
      </c>
      <c r="E3193" t="s">
        <v>38</v>
      </c>
    </row>
    <row r="3194" spans="1:5" x14ac:dyDescent="0.3">
      <c r="A3194">
        <v>97</v>
      </c>
      <c r="B3194">
        <v>5.9</v>
      </c>
      <c r="C3194">
        <v>1.6</v>
      </c>
      <c r="D3194">
        <v>-4165583</v>
      </c>
      <c r="E3194" t="s">
        <v>38</v>
      </c>
    </row>
    <row r="3195" spans="1:5" x14ac:dyDescent="0.3">
      <c r="A3195">
        <v>96</v>
      </c>
      <c r="B3195">
        <v>6.7</v>
      </c>
      <c r="C3195">
        <v>1.6</v>
      </c>
      <c r="D3195">
        <v>76700000</v>
      </c>
      <c r="E3195" t="s">
        <v>21</v>
      </c>
    </row>
    <row r="3196" spans="1:5" x14ac:dyDescent="0.3">
      <c r="A3196">
        <v>117</v>
      </c>
      <c r="B3196">
        <v>7.1</v>
      </c>
      <c r="C3196">
        <v>2</v>
      </c>
      <c r="D3196">
        <v>48200832</v>
      </c>
      <c r="E3196" t="s">
        <v>21</v>
      </c>
    </row>
    <row r="3197" spans="1:5" x14ac:dyDescent="0.3">
      <c r="A3197">
        <v>108</v>
      </c>
      <c r="B3197">
        <v>7.7</v>
      </c>
      <c r="C3197">
        <v>1.8</v>
      </c>
      <c r="D3197">
        <v>-1939157</v>
      </c>
      <c r="E3197" t="s">
        <v>38</v>
      </c>
    </row>
    <row r="3198" spans="1:5" x14ac:dyDescent="0.3">
      <c r="A3198">
        <v>109</v>
      </c>
      <c r="B3198">
        <v>7.4</v>
      </c>
      <c r="C3198">
        <v>1.8</v>
      </c>
      <c r="D3198">
        <v>-701468</v>
      </c>
      <c r="E3198" t="s">
        <v>38</v>
      </c>
    </row>
    <row r="3199" spans="1:5" x14ac:dyDescent="0.3">
      <c r="A3199">
        <v>102</v>
      </c>
      <c r="B3199">
        <v>8.4</v>
      </c>
      <c r="C3199">
        <v>1.7</v>
      </c>
      <c r="D3199">
        <v>-890722</v>
      </c>
      <c r="E3199" t="s">
        <v>38</v>
      </c>
    </row>
    <row r="3200" spans="1:5" x14ac:dyDescent="0.3">
      <c r="A3200">
        <v>115</v>
      </c>
      <c r="B3200">
        <v>7.2</v>
      </c>
      <c r="C3200">
        <v>1.9</v>
      </c>
      <c r="D3200">
        <v>-698312689</v>
      </c>
      <c r="E3200" t="s">
        <v>38</v>
      </c>
    </row>
    <row r="3201" spans="1:5" x14ac:dyDescent="0.3">
      <c r="A3201">
        <v>133</v>
      </c>
      <c r="B3201">
        <v>8.1</v>
      </c>
      <c r="C3201">
        <v>2.2000000000000002</v>
      </c>
      <c r="D3201">
        <v>-3772117</v>
      </c>
      <c r="E3201" t="s">
        <v>38</v>
      </c>
    </row>
    <row r="3202" spans="1:5" x14ac:dyDescent="0.3">
      <c r="A3202">
        <v>122</v>
      </c>
      <c r="B3202">
        <v>7.8</v>
      </c>
      <c r="C3202">
        <v>2</v>
      </c>
      <c r="D3202">
        <v>-3786587</v>
      </c>
      <c r="E3202" t="s">
        <v>38</v>
      </c>
    </row>
    <row r="3203" spans="1:5" x14ac:dyDescent="0.3">
      <c r="A3203">
        <v>106</v>
      </c>
      <c r="B3203">
        <v>6.8</v>
      </c>
      <c r="C3203">
        <v>1.8</v>
      </c>
      <c r="D3203">
        <v>-1589759</v>
      </c>
      <c r="E3203" t="s">
        <v>38</v>
      </c>
    </row>
    <row r="3204" spans="1:5" x14ac:dyDescent="0.3">
      <c r="A3204">
        <v>112</v>
      </c>
      <c r="B3204">
        <v>7.7</v>
      </c>
      <c r="C3204">
        <v>1.9</v>
      </c>
      <c r="D3204">
        <v>-4199788333</v>
      </c>
      <c r="E3204" t="s">
        <v>38</v>
      </c>
    </row>
    <row r="3205" spans="1:5" x14ac:dyDescent="0.3">
      <c r="A3205">
        <v>99</v>
      </c>
      <c r="B3205">
        <v>6.5</v>
      </c>
      <c r="C3205">
        <v>1.6</v>
      </c>
      <c r="D3205">
        <v>-2407809</v>
      </c>
      <c r="E3205" t="s">
        <v>38</v>
      </c>
    </row>
    <row r="3206" spans="1:5" x14ac:dyDescent="0.3">
      <c r="A3206">
        <v>110</v>
      </c>
      <c r="B3206">
        <v>7.3</v>
      </c>
      <c r="C3206">
        <v>1.8</v>
      </c>
      <c r="D3206">
        <v>-34950587</v>
      </c>
      <c r="E3206" t="s">
        <v>38</v>
      </c>
    </row>
    <row r="3207" spans="1:5" x14ac:dyDescent="0.3">
      <c r="A3207">
        <v>104</v>
      </c>
      <c r="B3207">
        <v>5.9</v>
      </c>
      <c r="C3207">
        <v>1.7</v>
      </c>
      <c r="D3207">
        <v>-4391771</v>
      </c>
      <c r="E3207" t="s">
        <v>38</v>
      </c>
    </row>
    <row r="3208" spans="1:5" x14ac:dyDescent="0.3">
      <c r="A3208">
        <v>133</v>
      </c>
      <c r="B3208">
        <v>8.6999999999999993</v>
      </c>
      <c r="C3208">
        <v>2.2000000000000002</v>
      </c>
      <c r="D3208">
        <v>107600000</v>
      </c>
      <c r="E3208" t="s">
        <v>21</v>
      </c>
    </row>
    <row r="3209" spans="1:5" x14ac:dyDescent="0.3">
      <c r="A3209">
        <v>112</v>
      </c>
      <c r="B3209">
        <v>6.1</v>
      </c>
      <c r="C3209">
        <v>1.9</v>
      </c>
      <c r="D3209">
        <v>-2973655</v>
      </c>
      <c r="E3209" t="s">
        <v>38</v>
      </c>
    </row>
    <row r="3210" spans="1:5" x14ac:dyDescent="0.3">
      <c r="A3210">
        <v>101</v>
      </c>
      <c r="B3210">
        <v>7.6</v>
      </c>
      <c r="C3210">
        <v>1.7</v>
      </c>
      <c r="D3210">
        <v>14772796</v>
      </c>
      <c r="E3210" t="s">
        <v>21</v>
      </c>
    </row>
    <row r="3211" spans="1:5" x14ac:dyDescent="0.3">
      <c r="A3211">
        <v>104</v>
      </c>
      <c r="B3211">
        <v>6.5</v>
      </c>
      <c r="C3211">
        <v>1.7</v>
      </c>
      <c r="D3211">
        <v>-2712523</v>
      </c>
      <c r="E3211" t="s">
        <v>38</v>
      </c>
    </row>
    <row r="3212" spans="1:5" x14ac:dyDescent="0.3">
      <c r="A3212">
        <v>112</v>
      </c>
      <c r="B3212">
        <v>7.3</v>
      </c>
      <c r="C3212">
        <v>1.9</v>
      </c>
      <c r="D3212">
        <v>60249000</v>
      </c>
      <c r="E3212" t="s">
        <v>21</v>
      </c>
    </row>
    <row r="3213" spans="1:5" x14ac:dyDescent="0.3">
      <c r="A3213">
        <v>94</v>
      </c>
      <c r="B3213">
        <v>6.2</v>
      </c>
      <c r="C3213">
        <v>1.6</v>
      </c>
      <c r="D3213">
        <v>101500000</v>
      </c>
      <c r="E3213" t="s">
        <v>21</v>
      </c>
    </row>
    <row r="3214" spans="1:5" x14ac:dyDescent="0.3">
      <c r="A3214">
        <v>90</v>
      </c>
      <c r="B3214">
        <v>5</v>
      </c>
      <c r="C3214">
        <v>1.5</v>
      </c>
      <c r="D3214">
        <v>-3898945</v>
      </c>
      <c r="E3214" t="s">
        <v>38</v>
      </c>
    </row>
    <row r="3215" spans="1:5" x14ac:dyDescent="0.3">
      <c r="A3215">
        <v>101</v>
      </c>
      <c r="B3215">
        <v>7.8</v>
      </c>
      <c r="C3215">
        <v>1.7</v>
      </c>
      <c r="D3215">
        <v>40566004</v>
      </c>
      <c r="E3215" t="s">
        <v>21</v>
      </c>
    </row>
    <row r="3216" spans="1:5" x14ac:dyDescent="0.3">
      <c r="A3216">
        <v>93</v>
      </c>
      <c r="B3216">
        <v>8.1</v>
      </c>
      <c r="C3216">
        <v>1.6</v>
      </c>
      <c r="D3216">
        <v>35200000</v>
      </c>
      <c r="E3216" t="s">
        <v>21</v>
      </c>
    </row>
    <row r="3217" spans="1:5" x14ac:dyDescent="0.3">
      <c r="A3217">
        <v>152</v>
      </c>
      <c r="B3217">
        <v>6.7</v>
      </c>
      <c r="C3217">
        <v>2.5</v>
      </c>
      <c r="D3217">
        <v>32000000</v>
      </c>
      <c r="E3217" t="s">
        <v>21</v>
      </c>
    </row>
    <row r="3218" spans="1:5" x14ac:dyDescent="0.3">
      <c r="A3218">
        <v>112</v>
      </c>
      <c r="B3218">
        <v>7.1</v>
      </c>
      <c r="C3218">
        <v>1.9</v>
      </c>
      <c r="D3218">
        <v>27252964</v>
      </c>
      <c r="E3218" t="s">
        <v>21</v>
      </c>
    </row>
    <row r="3219" spans="1:5" x14ac:dyDescent="0.3">
      <c r="A3219">
        <v>95</v>
      </c>
      <c r="B3219">
        <v>5.6</v>
      </c>
      <c r="C3219">
        <v>1.6</v>
      </c>
      <c r="D3219">
        <v>-8368825</v>
      </c>
      <c r="E3219" t="s">
        <v>38</v>
      </c>
    </row>
    <row r="3220" spans="1:5" x14ac:dyDescent="0.3">
      <c r="A3220">
        <v>111</v>
      </c>
      <c r="B3220">
        <v>7.6</v>
      </c>
      <c r="C3220">
        <v>1.8</v>
      </c>
      <c r="D3220">
        <v>28368347</v>
      </c>
      <c r="E3220" t="s">
        <v>21</v>
      </c>
    </row>
    <row r="3221" spans="1:5" x14ac:dyDescent="0.3">
      <c r="A3221">
        <v>91</v>
      </c>
      <c r="B3221">
        <v>4.5999999999999996</v>
      </c>
      <c r="C3221">
        <v>1.5</v>
      </c>
      <c r="D3221">
        <v>31385560</v>
      </c>
      <c r="E3221" t="s">
        <v>21</v>
      </c>
    </row>
    <row r="3222" spans="1:5" x14ac:dyDescent="0.3">
      <c r="A3222">
        <v>106</v>
      </c>
      <c r="B3222">
        <v>7.1</v>
      </c>
      <c r="C3222">
        <v>1.8</v>
      </c>
      <c r="D3222">
        <v>17303237</v>
      </c>
      <c r="E3222" t="s">
        <v>21</v>
      </c>
    </row>
    <row r="3223" spans="1:5" x14ac:dyDescent="0.3">
      <c r="A3223">
        <v>93</v>
      </c>
      <c r="B3223">
        <v>7.3</v>
      </c>
      <c r="C3223">
        <v>1.6</v>
      </c>
      <c r="D3223">
        <v>9008928</v>
      </c>
      <c r="E3223" t="s">
        <v>21</v>
      </c>
    </row>
    <row r="3224" spans="1:5" x14ac:dyDescent="0.3">
      <c r="A3224">
        <v>93</v>
      </c>
      <c r="B3224">
        <v>4</v>
      </c>
      <c r="C3224">
        <v>1.6</v>
      </c>
      <c r="D3224">
        <v>10152879</v>
      </c>
      <c r="E3224" t="s">
        <v>21</v>
      </c>
    </row>
    <row r="3225" spans="1:5" x14ac:dyDescent="0.3">
      <c r="A3225">
        <v>165</v>
      </c>
      <c r="B3225">
        <v>8</v>
      </c>
      <c r="C3225">
        <v>2.8</v>
      </c>
      <c r="D3225">
        <v>21359200</v>
      </c>
      <c r="E3225" t="s">
        <v>21</v>
      </c>
    </row>
    <row r="3226" spans="1:5" x14ac:dyDescent="0.3">
      <c r="A3226">
        <v>96</v>
      </c>
      <c r="B3226">
        <v>6.7</v>
      </c>
      <c r="C3226">
        <v>1.6</v>
      </c>
      <c r="D3226">
        <v>6515579</v>
      </c>
      <c r="E3226" t="s">
        <v>21</v>
      </c>
    </row>
    <row r="3227" spans="1:5" x14ac:dyDescent="0.3">
      <c r="A3227">
        <v>93</v>
      </c>
      <c r="B3227">
        <v>4.5999999999999996</v>
      </c>
      <c r="C3227">
        <v>1.6</v>
      </c>
      <c r="D3227">
        <v>6097096</v>
      </c>
      <c r="E3227" t="s">
        <v>21</v>
      </c>
    </row>
    <row r="3228" spans="1:5" x14ac:dyDescent="0.3">
      <c r="A3228">
        <v>82</v>
      </c>
      <c r="B3228">
        <v>4</v>
      </c>
      <c r="C3228">
        <v>1.4</v>
      </c>
      <c r="D3228">
        <v>3821335</v>
      </c>
      <c r="E3228" t="s">
        <v>21</v>
      </c>
    </row>
    <row r="3229" spans="1:5" x14ac:dyDescent="0.3">
      <c r="A3229">
        <v>101</v>
      </c>
      <c r="B3229">
        <v>7</v>
      </c>
      <c r="C3229">
        <v>1.7</v>
      </c>
      <c r="D3229">
        <v>5043880</v>
      </c>
      <c r="E3229" t="s">
        <v>21</v>
      </c>
    </row>
    <row r="3230" spans="1:5" x14ac:dyDescent="0.3">
      <c r="A3230">
        <v>81</v>
      </c>
      <c r="B3230">
        <v>5.9</v>
      </c>
      <c r="C3230">
        <v>1.4</v>
      </c>
      <c r="D3230">
        <v>3825820</v>
      </c>
      <c r="E3230" t="s">
        <v>21</v>
      </c>
    </row>
    <row r="3231" spans="1:5" x14ac:dyDescent="0.3">
      <c r="A3231">
        <v>105</v>
      </c>
      <c r="B3231">
        <v>7.5</v>
      </c>
      <c r="C3231">
        <v>1.8</v>
      </c>
      <c r="D3231">
        <v>3759147</v>
      </c>
      <c r="E3231" t="s">
        <v>21</v>
      </c>
    </row>
    <row r="3232" spans="1:5" x14ac:dyDescent="0.3">
      <c r="A3232">
        <v>86</v>
      </c>
      <c r="B3232">
        <v>4.7</v>
      </c>
      <c r="C3232">
        <v>1.4</v>
      </c>
      <c r="D3232">
        <v>13314483</v>
      </c>
      <c r="E3232" t="s">
        <v>21</v>
      </c>
    </row>
    <row r="3233" spans="1:5" x14ac:dyDescent="0.3">
      <c r="A3233">
        <v>110</v>
      </c>
      <c r="B3233">
        <v>6.7</v>
      </c>
      <c r="C3233">
        <v>1.8</v>
      </c>
      <c r="D3233">
        <v>2525762</v>
      </c>
      <c r="E3233" t="s">
        <v>21</v>
      </c>
    </row>
    <row r="3234" spans="1:5" x14ac:dyDescent="0.3">
      <c r="A3234">
        <v>110</v>
      </c>
      <c r="B3234">
        <v>6.7</v>
      </c>
      <c r="C3234">
        <v>1.8</v>
      </c>
      <c r="D3234">
        <v>301331</v>
      </c>
      <c r="E3234" t="s">
        <v>21</v>
      </c>
    </row>
    <row r="3235" spans="1:5" x14ac:dyDescent="0.3">
      <c r="A3235">
        <v>104</v>
      </c>
      <c r="B3235">
        <v>7.1</v>
      </c>
      <c r="C3235">
        <v>1.7</v>
      </c>
      <c r="D3235">
        <v>46737</v>
      </c>
      <c r="E3235" t="s">
        <v>21</v>
      </c>
    </row>
    <row r="3236" spans="1:5" x14ac:dyDescent="0.3">
      <c r="A3236">
        <v>96</v>
      </c>
      <c r="B3236">
        <v>2.7</v>
      </c>
      <c r="C3236">
        <v>1.6</v>
      </c>
      <c r="D3236">
        <v>-4286998</v>
      </c>
      <c r="E3236" t="s">
        <v>38</v>
      </c>
    </row>
    <row r="3237" spans="1:5" x14ac:dyDescent="0.3">
      <c r="A3237">
        <v>110</v>
      </c>
      <c r="B3237">
        <v>7.3</v>
      </c>
      <c r="C3237">
        <v>1.8</v>
      </c>
      <c r="D3237">
        <v>-531428</v>
      </c>
      <c r="E3237" t="s">
        <v>38</v>
      </c>
    </row>
    <row r="3238" spans="1:5" x14ac:dyDescent="0.3">
      <c r="A3238">
        <v>84</v>
      </c>
      <c r="B3238">
        <v>7.6</v>
      </c>
      <c r="C3238">
        <v>1.4</v>
      </c>
      <c r="D3238">
        <v>-1107418</v>
      </c>
      <c r="E3238" t="s">
        <v>38</v>
      </c>
    </row>
    <row r="3239" spans="1:5" x14ac:dyDescent="0.3">
      <c r="A3239">
        <v>94</v>
      </c>
      <c r="B3239">
        <v>5.8</v>
      </c>
      <c r="C3239">
        <v>1.6</v>
      </c>
      <c r="D3239">
        <v>-1200000</v>
      </c>
      <c r="E3239" t="s">
        <v>38</v>
      </c>
    </row>
    <row r="3240" spans="1:5" x14ac:dyDescent="0.3">
      <c r="A3240">
        <v>93</v>
      </c>
      <c r="B3240">
        <v>6.5</v>
      </c>
      <c r="C3240">
        <v>1.6</v>
      </c>
      <c r="D3240">
        <v>-1573149</v>
      </c>
      <c r="E3240" t="s">
        <v>38</v>
      </c>
    </row>
    <row r="3241" spans="1:5" x14ac:dyDescent="0.3">
      <c r="A3241">
        <v>96</v>
      </c>
      <c r="B3241">
        <v>6.6</v>
      </c>
      <c r="C3241">
        <v>1.6</v>
      </c>
      <c r="D3241">
        <v>-2674927</v>
      </c>
      <c r="E3241" t="s">
        <v>38</v>
      </c>
    </row>
    <row r="3242" spans="1:5" x14ac:dyDescent="0.3">
      <c r="A3242">
        <v>101</v>
      </c>
      <c r="B3242">
        <v>6.9</v>
      </c>
      <c r="C3242">
        <v>1.7</v>
      </c>
      <c r="D3242">
        <v>-3135041</v>
      </c>
      <c r="E3242" t="s">
        <v>38</v>
      </c>
    </row>
    <row r="3243" spans="1:5" x14ac:dyDescent="0.3">
      <c r="A3243">
        <v>102</v>
      </c>
      <c r="B3243">
        <v>8.5</v>
      </c>
      <c r="C3243">
        <v>1.7</v>
      </c>
      <c r="D3243">
        <v>-1398153</v>
      </c>
      <c r="E3243" t="s">
        <v>38</v>
      </c>
    </row>
    <row r="3244" spans="1:5" x14ac:dyDescent="0.3">
      <c r="A3244">
        <v>87</v>
      </c>
      <c r="B3244">
        <v>4.8</v>
      </c>
      <c r="C3244">
        <v>1.4</v>
      </c>
      <c r="D3244">
        <v>-3200000</v>
      </c>
      <c r="E3244" t="s">
        <v>38</v>
      </c>
    </row>
    <row r="3245" spans="1:5" x14ac:dyDescent="0.3">
      <c r="A3245">
        <v>99</v>
      </c>
      <c r="B3245">
        <v>7</v>
      </c>
      <c r="C3245">
        <v>1.6</v>
      </c>
      <c r="D3245">
        <v>-3437941</v>
      </c>
      <c r="E3245" t="s">
        <v>38</v>
      </c>
    </row>
    <row r="3246" spans="1:5" x14ac:dyDescent="0.3">
      <c r="A3246">
        <v>106</v>
      </c>
      <c r="B3246">
        <v>5.4</v>
      </c>
      <c r="C3246">
        <v>1.8</v>
      </c>
      <c r="D3246">
        <v>-3600207</v>
      </c>
      <c r="E3246" t="s">
        <v>38</v>
      </c>
    </row>
    <row r="3247" spans="1:5" x14ac:dyDescent="0.3">
      <c r="A3247">
        <v>117</v>
      </c>
      <c r="B3247">
        <v>6.9</v>
      </c>
      <c r="C3247">
        <v>2</v>
      </c>
      <c r="D3247">
        <v>-3628103</v>
      </c>
      <c r="E3247" t="s">
        <v>38</v>
      </c>
    </row>
    <row r="3248" spans="1:5" x14ac:dyDescent="0.3">
      <c r="A3248">
        <v>99</v>
      </c>
      <c r="B3248">
        <v>6.6</v>
      </c>
      <c r="C3248">
        <v>1.6</v>
      </c>
      <c r="D3248">
        <v>-2697796</v>
      </c>
      <c r="E3248" t="s">
        <v>38</v>
      </c>
    </row>
    <row r="3249" spans="1:5" x14ac:dyDescent="0.3">
      <c r="A3249">
        <v>102</v>
      </c>
      <c r="B3249">
        <v>5.9</v>
      </c>
      <c r="C3249">
        <v>1.7</v>
      </c>
      <c r="D3249">
        <v>-945296</v>
      </c>
      <c r="E3249" t="s">
        <v>38</v>
      </c>
    </row>
    <row r="3250" spans="1:5" x14ac:dyDescent="0.3">
      <c r="A3250">
        <v>85</v>
      </c>
      <c r="B3250">
        <v>6.3</v>
      </c>
      <c r="C3250">
        <v>1.4</v>
      </c>
      <c r="D3250">
        <v>-1234893</v>
      </c>
      <c r="E3250" t="s">
        <v>38</v>
      </c>
    </row>
    <row r="3251" spans="1:5" x14ac:dyDescent="0.3">
      <c r="A3251">
        <v>86</v>
      </c>
      <c r="B3251">
        <v>6.3</v>
      </c>
      <c r="C3251">
        <v>1.4</v>
      </c>
      <c r="D3251">
        <v>-3814423</v>
      </c>
      <c r="E3251" t="s">
        <v>38</v>
      </c>
    </row>
    <row r="3252" spans="1:5" x14ac:dyDescent="0.3">
      <c r="A3252">
        <v>120</v>
      </c>
      <c r="B3252">
        <v>7.7</v>
      </c>
      <c r="C3252">
        <v>2</v>
      </c>
      <c r="D3252">
        <v>-3899588</v>
      </c>
      <c r="E3252" t="s">
        <v>38</v>
      </c>
    </row>
    <row r="3253" spans="1:5" x14ac:dyDescent="0.3">
      <c r="A3253">
        <v>106</v>
      </c>
      <c r="B3253">
        <v>7</v>
      </c>
      <c r="C3253">
        <v>1.8</v>
      </c>
      <c r="D3253">
        <v>-9441786</v>
      </c>
      <c r="E3253" t="s">
        <v>38</v>
      </c>
    </row>
    <row r="3254" spans="1:5" x14ac:dyDescent="0.3">
      <c r="A3254">
        <v>103</v>
      </c>
      <c r="B3254">
        <v>6.3</v>
      </c>
      <c r="C3254">
        <v>1.7</v>
      </c>
      <c r="D3254">
        <v>-13924922</v>
      </c>
      <c r="E3254" t="s">
        <v>38</v>
      </c>
    </row>
    <row r="3255" spans="1:5" x14ac:dyDescent="0.3">
      <c r="A3255">
        <v>112</v>
      </c>
      <c r="B3255">
        <v>6.2</v>
      </c>
      <c r="C3255">
        <v>1.9</v>
      </c>
      <c r="D3255">
        <v>-15682875</v>
      </c>
      <c r="E3255" t="s">
        <v>38</v>
      </c>
    </row>
    <row r="3256" spans="1:5" x14ac:dyDescent="0.3">
      <c r="A3256">
        <v>113</v>
      </c>
      <c r="B3256">
        <v>7.7</v>
      </c>
      <c r="C3256">
        <v>1.9</v>
      </c>
      <c r="D3256">
        <v>-3853598</v>
      </c>
      <c r="E3256" t="s">
        <v>38</v>
      </c>
    </row>
    <row r="3257" spans="1:5" x14ac:dyDescent="0.3">
      <c r="A3257">
        <v>98</v>
      </c>
      <c r="B3257">
        <v>6.5</v>
      </c>
      <c r="C3257">
        <v>1.6</v>
      </c>
      <c r="D3257">
        <v>-631531</v>
      </c>
      <c r="E3257" t="s">
        <v>38</v>
      </c>
    </row>
    <row r="3258" spans="1:5" x14ac:dyDescent="0.3">
      <c r="A3258">
        <v>92</v>
      </c>
      <c r="B3258">
        <v>5.8</v>
      </c>
      <c r="C3258">
        <v>1.5</v>
      </c>
      <c r="D3258">
        <v>-3987164</v>
      </c>
      <c r="E3258" t="s">
        <v>38</v>
      </c>
    </row>
    <row r="3259" spans="1:5" x14ac:dyDescent="0.3">
      <c r="A3259">
        <v>106</v>
      </c>
      <c r="B3259">
        <v>6.1</v>
      </c>
      <c r="C3259">
        <v>1.8</v>
      </c>
      <c r="D3259">
        <v>-3979738</v>
      </c>
      <c r="E3259" t="s">
        <v>38</v>
      </c>
    </row>
    <row r="3260" spans="1:5" x14ac:dyDescent="0.3">
      <c r="A3260">
        <v>93</v>
      </c>
      <c r="B3260">
        <v>5.2</v>
      </c>
      <c r="C3260">
        <v>1.6</v>
      </c>
      <c r="D3260">
        <v>-3995937</v>
      </c>
      <c r="E3260" t="s">
        <v>38</v>
      </c>
    </row>
    <row r="3261" spans="1:5" x14ac:dyDescent="0.3">
      <c r="A3261">
        <v>226</v>
      </c>
      <c r="B3261">
        <v>8.1999999999999993</v>
      </c>
      <c r="C3261">
        <v>3.8</v>
      </c>
      <c r="D3261">
        <v>194678278</v>
      </c>
      <c r="E3261" t="s">
        <v>21</v>
      </c>
    </row>
    <row r="3262" spans="1:5" x14ac:dyDescent="0.3">
      <c r="A3262">
        <v>104</v>
      </c>
      <c r="B3262">
        <v>6</v>
      </c>
      <c r="C3262">
        <v>1.7</v>
      </c>
      <c r="D3262">
        <v>-3856347</v>
      </c>
      <c r="E3262" t="s">
        <v>38</v>
      </c>
    </row>
    <row r="3263" spans="1:5" x14ac:dyDescent="0.3">
      <c r="A3263">
        <v>152</v>
      </c>
      <c r="B3263">
        <v>6.8</v>
      </c>
      <c r="C3263">
        <v>2.5</v>
      </c>
      <c r="D3263">
        <v>-3785127</v>
      </c>
      <c r="E3263" t="s">
        <v>38</v>
      </c>
    </row>
    <row r="3264" spans="1:5" x14ac:dyDescent="0.3">
      <c r="A3264">
        <v>107</v>
      </c>
      <c r="B3264">
        <v>7</v>
      </c>
      <c r="C3264">
        <v>1.8</v>
      </c>
      <c r="D3264">
        <v>4231215</v>
      </c>
      <c r="E3264" t="s">
        <v>21</v>
      </c>
    </row>
    <row r="3265" spans="1:5" x14ac:dyDescent="0.3">
      <c r="A3265">
        <v>95</v>
      </c>
      <c r="B3265">
        <v>6.8</v>
      </c>
      <c r="C3265">
        <v>1.6</v>
      </c>
      <c r="D3265">
        <v>-3462394</v>
      </c>
      <c r="E3265" t="s">
        <v>38</v>
      </c>
    </row>
    <row r="3266" spans="1:5" x14ac:dyDescent="0.3">
      <c r="A3266">
        <v>102</v>
      </c>
      <c r="B3266">
        <v>7.1</v>
      </c>
      <c r="C3266">
        <v>1.7</v>
      </c>
      <c r="D3266">
        <v>-744000</v>
      </c>
      <c r="E3266" t="s">
        <v>38</v>
      </c>
    </row>
    <row r="3267" spans="1:5" x14ac:dyDescent="0.3">
      <c r="A3267">
        <v>99</v>
      </c>
      <c r="B3267">
        <v>6.9</v>
      </c>
      <c r="C3267">
        <v>1.6</v>
      </c>
      <c r="D3267">
        <v>-3780041</v>
      </c>
      <c r="E3267" t="s">
        <v>38</v>
      </c>
    </row>
    <row r="3268" spans="1:5" x14ac:dyDescent="0.3">
      <c r="A3268">
        <v>109</v>
      </c>
      <c r="B3268">
        <v>6.9</v>
      </c>
      <c r="C3268">
        <v>1.8</v>
      </c>
      <c r="D3268">
        <v>706659</v>
      </c>
      <c r="E3268" t="s">
        <v>21</v>
      </c>
    </row>
    <row r="3269" spans="1:5" x14ac:dyDescent="0.3">
      <c r="A3269">
        <v>91</v>
      </c>
      <c r="B3269">
        <v>7.2</v>
      </c>
      <c r="C3269">
        <v>1.5</v>
      </c>
      <c r="D3269">
        <v>42357453</v>
      </c>
      <c r="E3269" t="s">
        <v>21</v>
      </c>
    </row>
    <row r="3270" spans="1:5" x14ac:dyDescent="0.3">
      <c r="A3270">
        <v>88</v>
      </c>
      <c r="B3270">
        <v>7.8</v>
      </c>
      <c r="C3270">
        <v>1.5</v>
      </c>
      <c r="D3270">
        <v>79900000</v>
      </c>
      <c r="E3270" t="s">
        <v>21</v>
      </c>
    </row>
    <row r="3271" spans="1:5" x14ac:dyDescent="0.3">
      <c r="A3271">
        <v>97</v>
      </c>
      <c r="B3271">
        <v>7.3</v>
      </c>
      <c r="C3271">
        <v>1.6</v>
      </c>
      <c r="D3271">
        <v>24400000</v>
      </c>
      <c r="E3271" t="s">
        <v>21</v>
      </c>
    </row>
    <row r="3272" spans="1:5" x14ac:dyDescent="0.3">
      <c r="A3272">
        <v>97</v>
      </c>
      <c r="B3272">
        <v>7.5</v>
      </c>
      <c r="C3272">
        <v>1.6</v>
      </c>
      <c r="D3272">
        <v>24400000</v>
      </c>
      <c r="E3272" t="s">
        <v>21</v>
      </c>
    </row>
    <row r="3273" spans="1:5" x14ac:dyDescent="0.3">
      <c r="A3273">
        <v>85</v>
      </c>
      <c r="B3273">
        <v>6</v>
      </c>
      <c r="C3273">
        <v>1.4</v>
      </c>
      <c r="D3273">
        <v>10500000</v>
      </c>
      <c r="E3273" t="s">
        <v>21</v>
      </c>
    </row>
    <row r="3274" spans="1:5" x14ac:dyDescent="0.3">
      <c r="A3274">
        <v>92</v>
      </c>
      <c r="B3274">
        <v>6.8</v>
      </c>
      <c r="C3274">
        <v>1.5</v>
      </c>
      <c r="D3274">
        <v>21638292</v>
      </c>
      <c r="E3274" t="s">
        <v>21</v>
      </c>
    </row>
    <row r="3275" spans="1:5" x14ac:dyDescent="0.3">
      <c r="A3275">
        <v>93</v>
      </c>
      <c r="B3275">
        <v>3.9</v>
      </c>
      <c r="C3275">
        <v>1.6</v>
      </c>
      <c r="D3275">
        <v>6805534</v>
      </c>
      <c r="E3275" t="s">
        <v>21</v>
      </c>
    </row>
    <row r="3276" spans="1:5" x14ac:dyDescent="0.3">
      <c r="A3276">
        <v>96</v>
      </c>
      <c r="B3276">
        <v>6.1</v>
      </c>
      <c r="C3276">
        <v>1.6</v>
      </c>
      <c r="D3276">
        <v>5949219</v>
      </c>
      <c r="E3276" t="s">
        <v>21</v>
      </c>
    </row>
    <row r="3277" spans="1:5" x14ac:dyDescent="0.3">
      <c r="A3277">
        <v>105</v>
      </c>
      <c r="B3277">
        <v>7.5</v>
      </c>
      <c r="C3277">
        <v>1.8</v>
      </c>
      <c r="D3277">
        <v>2890032</v>
      </c>
      <c r="E3277" t="s">
        <v>21</v>
      </c>
    </row>
    <row r="3278" spans="1:5" x14ac:dyDescent="0.3">
      <c r="A3278">
        <v>129</v>
      </c>
      <c r="B3278">
        <v>8.1999999999999993</v>
      </c>
      <c r="C3278">
        <v>2.2000000000000002</v>
      </c>
      <c r="D3278">
        <v>18167424</v>
      </c>
      <c r="E3278" t="s">
        <v>21</v>
      </c>
    </row>
    <row r="3279" spans="1:5" x14ac:dyDescent="0.3">
      <c r="A3279">
        <v>37</v>
      </c>
      <c r="B3279">
        <v>7.8</v>
      </c>
      <c r="C3279">
        <v>0.6</v>
      </c>
      <c r="D3279">
        <v>2323044</v>
      </c>
      <c r="E3279" t="s">
        <v>21</v>
      </c>
    </row>
    <row r="3280" spans="1:5" x14ac:dyDescent="0.3">
      <c r="A3280">
        <v>81</v>
      </c>
      <c r="B3280">
        <v>5.2</v>
      </c>
      <c r="C3280">
        <v>1.4</v>
      </c>
      <c r="D3280">
        <v>293258</v>
      </c>
      <c r="E3280" t="s">
        <v>21</v>
      </c>
    </row>
    <row r="3281" spans="1:5" x14ac:dyDescent="0.3">
      <c r="A3281">
        <v>106</v>
      </c>
      <c r="B3281">
        <v>6.8</v>
      </c>
      <c r="C3281">
        <v>1.8</v>
      </c>
      <c r="D3281">
        <v>-2613590</v>
      </c>
      <c r="E3281" t="s">
        <v>38</v>
      </c>
    </row>
    <row r="3282" spans="1:5" x14ac:dyDescent="0.3">
      <c r="A3282">
        <v>103</v>
      </c>
      <c r="B3282">
        <v>7</v>
      </c>
      <c r="C3282">
        <v>1.7</v>
      </c>
      <c r="D3282">
        <v>-19647348</v>
      </c>
      <c r="E3282" t="s">
        <v>38</v>
      </c>
    </row>
    <row r="3283" spans="1:5" x14ac:dyDescent="0.3">
      <c r="A3283">
        <v>101</v>
      </c>
      <c r="B3283">
        <v>6.5</v>
      </c>
      <c r="C3283">
        <v>1.7</v>
      </c>
      <c r="D3283">
        <v>-3279766</v>
      </c>
      <c r="E3283" t="s">
        <v>38</v>
      </c>
    </row>
    <row r="3284" spans="1:5" x14ac:dyDescent="0.3">
      <c r="A3284">
        <v>98</v>
      </c>
      <c r="B3284">
        <v>6.4</v>
      </c>
      <c r="C3284">
        <v>1.6</v>
      </c>
      <c r="D3284">
        <v>-3398772</v>
      </c>
      <c r="E3284" t="s">
        <v>38</v>
      </c>
    </row>
    <row r="3285" spans="1:5" x14ac:dyDescent="0.3">
      <c r="A3285">
        <v>91</v>
      </c>
      <c r="B3285">
        <v>5.3</v>
      </c>
      <c r="C3285">
        <v>1.5</v>
      </c>
      <c r="D3285">
        <v>-3403207</v>
      </c>
      <c r="E3285" t="s">
        <v>38</v>
      </c>
    </row>
    <row r="3286" spans="1:5" x14ac:dyDescent="0.3">
      <c r="A3286">
        <v>105</v>
      </c>
      <c r="B3286">
        <v>4.7</v>
      </c>
      <c r="C3286">
        <v>1.8</v>
      </c>
      <c r="D3286">
        <v>-3376223</v>
      </c>
      <c r="E3286" t="s">
        <v>38</v>
      </c>
    </row>
    <row r="3287" spans="1:5" x14ac:dyDescent="0.3">
      <c r="A3287">
        <v>80</v>
      </c>
      <c r="B3287">
        <v>7.6</v>
      </c>
      <c r="C3287">
        <v>1.3</v>
      </c>
      <c r="D3287">
        <v>69413017</v>
      </c>
      <c r="E3287" t="s">
        <v>21</v>
      </c>
    </row>
    <row r="3288" spans="1:5" x14ac:dyDescent="0.3">
      <c r="A3288">
        <v>107</v>
      </c>
      <c r="B3288">
        <v>7.1</v>
      </c>
      <c r="C3288">
        <v>1.8</v>
      </c>
      <c r="D3288">
        <v>1854039</v>
      </c>
      <c r="E3288" t="s">
        <v>21</v>
      </c>
    </row>
    <row r="3289" spans="1:5" x14ac:dyDescent="0.3">
      <c r="A3289">
        <v>92</v>
      </c>
      <c r="B3289">
        <v>6.5</v>
      </c>
      <c r="C3289">
        <v>1.5</v>
      </c>
      <c r="D3289">
        <v>-73435</v>
      </c>
      <c r="E3289" t="s">
        <v>38</v>
      </c>
    </row>
    <row r="3290" spans="1:5" x14ac:dyDescent="0.3">
      <c r="A3290">
        <v>107</v>
      </c>
      <c r="B3290">
        <v>8.5</v>
      </c>
      <c r="C3290">
        <v>1.8</v>
      </c>
      <c r="D3290">
        <v>9792000</v>
      </c>
      <c r="E3290" t="s">
        <v>21</v>
      </c>
    </row>
    <row r="3291" spans="1:5" x14ac:dyDescent="0.3">
      <c r="A3291">
        <v>135</v>
      </c>
      <c r="B3291">
        <v>8.6999999999999993</v>
      </c>
      <c r="C3291">
        <v>2.2000000000000002</v>
      </c>
      <c r="D3291">
        <v>4263397</v>
      </c>
      <c r="E3291" t="s">
        <v>21</v>
      </c>
    </row>
    <row r="3292" spans="1:5" x14ac:dyDescent="0.3">
      <c r="A3292">
        <v>99</v>
      </c>
      <c r="B3292">
        <v>7.1</v>
      </c>
      <c r="C3292">
        <v>1.6</v>
      </c>
      <c r="D3292">
        <v>-2095743</v>
      </c>
      <c r="E3292" t="s">
        <v>38</v>
      </c>
    </row>
    <row r="3293" spans="1:5" x14ac:dyDescent="0.3">
      <c r="A3293">
        <v>115</v>
      </c>
      <c r="B3293">
        <v>8.3000000000000007</v>
      </c>
      <c r="C3293">
        <v>1.9</v>
      </c>
      <c r="D3293">
        <v>-3189032</v>
      </c>
      <c r="E3293" t="s">
        <v>38</v>
      </c>
    </row>
    <row r="3294" spans="1:5" x14ac:dyDescent="0.3">
      <c r="A3294">
        <v>91</v>
      </c>
      <c r="B3294">
        <v>7.4</v>
      </c>
      <c r="C3294">
        <v>1.5</v>
      </c>
      <c r="D3294">
        <v>4808247</v>
      </c>
      <c r="E3294" t="s">
        <v>21</v>
      </c>
    </row>
    <row r="3295" spans="1:5" x14ac:dyDescent="0.3">
      <c r="A3295">
        <v>101</v>
      </c>
      <c r="B3295">
        <v>7.5</v>
      </c>
      <c r="C3295">
        <v>1.7</v>
      </c>
      <c r="D3295">
        <v>3517198</v>
      </c>
      <c r="E3295" t="s">
        <v>21</v>
      </c>
    </row>
    <row r="3296" spans="1:5" x14ac:dyDescent="0.3">
      <c r="A3296">
        <v>105</v>
      </c>
      <c r="B3296">
        <v>7.2</v>
      </c>
      <c r="C3296">
        <v>1.8</v>
      </c>
      <c r="D3296">
        <v>2576314</v>
      </c>
      <c r="E3296" t="s">
        <v>21</v>
      </c>
    </row>
    <row r="3297" spans="1:5" x14ac:dyDescent="0.3">
      <c r="A3297">
        <v>109</v>
      </c>
      <c r="B3297">
        <v>7.6</v>
      </c>
      <c r="C3297">
        <v>1.8</v>
      </c>
      <c r="D3297">
        <v>138600000</v>
      </c>
      <c r="E3297" t="s">
        <v>21</v>
      </c>
    </row>
    <row r="3298" spans="1:5" x14ac:dyDescent="0.3">
      <c r="A3298">
        <v>110</v>
      </c>
      <c r="B3298">
        <v>7.8</v>
      </c>
      <c r="C3298">
        <v>1.8</v>
      </c>
      <c r="D3298">
        <v>48100000</v>
      </c>
      <c r="E3298" t="s">
        <v>21</v>
      </c>
    </row>
    <row r="3299" spans="1:5" x14ac:dyDescent="0.3">
      <c r="A3299">
        <v>94</v>
      </c>
      <c r="B3299">
        <v>8.1999999999999993</v>
      </c>
      <c r="C3299">
        <v>1.6</v>
      </c>
      <c r="D3299">
        <v>13001785</v>
      </c>
      <c r="E3299" t="s">
        <v>21</v>
      </c>
    </row>
    <row r="3300" spans="1:5" x14ac:dyDescent="0.3">
      <c r="A3300">
        <v>115</v>
      </c>
      <c r="B3300">
        <v>6.6</v>
      </c>
      <c r="C3300">
        <v>1.9</v>
      </c>
      <c r="D3300">
        <v>35168022</v>
      </c>
      <c r="E3300" t="s">
        <v>21</v>
      </c>
    </row>
    <row r="3301" spans="1:5" x14ac:dyDescent="0.3">
      <c r="A3301">
        <v>98</v>
      </c>
      <c r="B3301">
        <v>5.7</v>
      </c>
      <c r="C3301">
        <v>1.6</v>
      </c>
      <c r="D3301">
        <v>81749884</v>
      </c>
      <c r="E3301" t="s">
        <v>21</v>
      </c>
    </row>
    <row r="3302" spans="1:5" x14ac:dyDescent="0.3">
      <c r="A3302">
        <v>91</v>
      </c>
      <c r="B3302">
        <v>7.4</v>
      </c>
      <c r="C3302">
        <v>1.5</v>
      </c>
      <c r="D3302">
        <v>21788807</v>
      </c>
      <c r="E3302" t="s">
        <v>21</v>
      </c>
    </row>
    <row r="3303" spans="1:5" x14ac:dyDescent="0.3">
      <c r="A3303">
        <v>120</v>
      </c>
      <c r="B3303">
        <v>8</v>
      </c>
      <c r="C3303">
        <v>2</v>
      </c>
      <c r="D3303">
        <v>17244913</v>
      </c>
      <c r="E3303" t="s">
        <v>21</v>
      </c>
    </row>
    <row r="3304" spans="1:5" x14ac:dyDescent="0.3">
      <c r="A3304">
        <v>87</v>
      </c>
      <c r="B3304">
        <v>5.4</v>
      </c>
      <c r="C3304">
        <v>1.4</v>
      </c>
      <c r="D3304">
        <v>27800000</v>
      </c>
      <c r="E3304" t="s">
        <v>21</v>
      </c>
    </row>
    <row r="3305" spans="1:5" x14ac:dyDescent="0.3">
      <c r="A3305">
        <v>117</v>
      </c>
      <c r="B3305">
        <v>7.4</v>
      </c>
      <c r="C3305">
        <v>2</v>
      </c>
      <c r="D3305">
        <v>17966644</v>
      </c>
      <c r="E3305" t="s">
        <v>21</v>
      </c>
    </row>
    <row r="3306" spans="1:5" x14ac:dyDescent="0.3">
      <c r="A3306">
        <v>85</v>
      </c>
      <c r="B3306">
        <v>5.7</v>
      </c>
      <c r="C3306">
        <v>1.4</v>
      </c>
      <c r="D3306">
        <v>61423650</v>
      </c>
      <c r="E3306" t="s">
        <v>21</v>
      </c>
    </row>
    <row r="3307" spans="1:5" x14ac:dyDescent="0.3">
      <c r="A3307">
        <v>110</v>
      </c>
      <c r="B3307">
        <v>6.8</v>
      </c>
      <c r="C3307">
        <v>1.8</v>
      </c>
      <c r="D3307">
        <v>45056940</v>
      </c>
      <c r="E3307" t="s">
        <v>21</v>
      </c>
    </row>
    <row r="3308" spans="1:5" x14ac:dyDescent="0.3">
      <c r="A3308">
        <v>113</v>
      </c>
      <c r="B3308">
        <v>5.4</v>
      </c>
      <c r="C3308">
        <v>1.9</v>
      </c>
      <c r="D3308">
        <v>16184015</v>
      </c>
      <c r="E3308" t="s">
        <v>21</v>
      </c>
    </row>
    <row r="3309" spans="1:5" x14ac:dyDescent="0.3">
      <c r="A3309">
        <v>98</v>
      </c>
      <c r="B3309">
        <v>5.0999999999999996</v>
      </c>
      <c r="C3309">
        <v>1.6</v>
      </c>
      <c r="D3309">
        <v>21629916</v>
      </c>
      <c r="E3309" t="s">
        <v>21</v>
      </c>
    </row>
    <row r="3310" spans="1:5" x14ac:dyDescent="0.3">
      <c r="A3310">
        <v>86</v>
      </c>
      <c r="B3310">
        <v>5.9</v>
      </c>
      <c r="C3310">
        <v>1.4</v>
      </c>
      <c r="D3310">
        <v>16472057</v>
      </c>
      <c r="E3310" t="s">
        <v>21</v>
      </c>
    </row>
    <row r="3311" spans="1:5" x14ac:dyDescent="0.3">
      <c r="A3311">
        <v>161</v>
      </c>
      <c r="B3311">
        <v>8.1999999999999993</v>
      </c>
      <c r="C3311">
        <v>2.7</v>
      </c>
      <c r="D3311">
        <v>24200000</v>
      </c>
      <c r="E3311" t="s">
        <v>21</v>
      </c>
    </row>
    <row r="3312" spans="1:5" x14ac:dyDescent="0.3">
      <c r="A3312">
        <v>100</v>
      </c>
      <c r="B3312">
        <v>5.3</v>
      </c>
      <c r="C3312">
        <v>1.7</v>
      </c>
      <c r="D3312">
        <v>12369573</v>
      </c>
      <c r="E3312" t="s">
        <v>21</v>
      </c>
    </row>
    <row r="3313" spans="1:5" x14ac:dyDescent="0.3">
      <c r="A3313">
        <v>91</v>
      </c>
      <c r="B3313">
        <v>4.3</v>
      </c>
      <c r="C3313">
        <v>1.5</v>
      </c>
      <c r="D3313">
        <v>13435068</v>
      </c>
      <c r="E3313" t="s">
        <v>21</v>
      </c>
    </row>
    <row r="3314" spans="1:5" x14ac:dyDescent="0.3">
      <c r="A3314">
        <v>100</v>
      </c>
      <c r="B3314">
        <v>7.2</v>
      </c>
      <c r="C3314">
        <v>1.7</v>
      </c>
      <c r="D3314">
        <v>8694528</v>
      </c>
      <c r="E3314" t="s">
        <v>21</v>
      </c>
    </row>
    <row r="3315" spans="1:5" x14ac:dyDescent="0.3">
      <c r="A3315">
        <v>84</v>
      </c>
      <c r="B3315">
        <v>5.9</v>
      </c>
      <c r="C3315">
        <v>1.4</v>
      </c>
      <c r="D3315">
        <v>7017041</v>
      </c>
      <c r="E3315" t="s">
        <v>21</v>
      </c>
    </row>
    <row r="3316" spans="1:5" x14ac:dyDescent="0.3">
      <c r="A3316">
        <v>99</v>
      </c>
      <c r="B3316">
        <v>3</v>
      </c>
      <c r="C3316">
        <v>1.6</v>
      </c>
      <c r="D3316">
        <v>4059537</v>
      </c>
      <c r="E3316" t="s">
        <v>21</v>
      </c>
    </row>
    <row r="3317" spans="1:5" x14ac:dyDescent="0.3">
      <c r="A3317">
        <v>109</v>
      </c>
      <c r="B3317">
        <v>7.9</v>
      </c>
      <c r="C3317">
        <v>1.8</v>
      </c>
      <c r="D3317">
        <v>5114507</v>
      </c>
      <c r="E3317" t="s">
        <v>21</v>
      </c>
    </row>
    <row r="3318" spans="1:5" x14ac:dyDescent="0.3">
      <c r="A3318">
        <v>95</v>
      </c>
      <c r="B3318">
        <v>3.2</v>
      </c>
      <c r="C3318">
        <v>1.6</v>
      </c>
      <c r="D3318">
        <v>4888703</v>
      </c>
      <c r="E3318" t="s">
        <v>21</v>
      </c>
    </row>
    <row r="3319" spans="1:5" x14ac:dyDescent="0.3">
      <c r="A3319">
        <v>97</v>
      </c>
      <c r="B3319">
        <v>6.5</v>
      </c>
      <c r="C3319">
        <v>1.6</v>
      </c>
      <c r="D3319">
        <v>4282851</v>
      </c>
      <c r="E3319" t="s">
        <v>21</v>
      </c>
    </row>
    <row r="3320" spans="1:5" x14ac:dyDescent="0.3">
      <c r="A3320">
        <v>90</v>
      </c>
      <c r="B3320">
        <v>7</v>
      </c>
      <c r="C3320">
        <v>1.5</v>
      </c>
      <c r="D3320">
        <v>2844929</v>
      </c>
      <c r="E3320" t="s">
        <v>21</v>
      </c>
    </row>
    <row r="3321" spans="1:5" x14ac:dyDescent="0.3">
      <c r="A3321">
        <v>96</v>
      </c>
      <c r="B3321">
        <v>6.9</v>
      </c>
      <c r="C3321">
        <v>1.6</v>
      </c>
      <c r="D3321">
        <v>2270647</v>
      </c>
      <c r="E3321" t="s">
        <v>21</v>
      </c>
    </row>
    <row r="3322" spans="1:5" x14ac:dyDescent="0.3">
      <c r="A3322">
        <v>82</v>
      </c>
      <c r="B3322">
        <v>4.4000000000000004</v>
      </c>
      <c r="C3322">
        <v>1.4</v>
      </c>
      <c r="D3322">
        <v>1142507</v>
      </c>
      <c r="E3322" t="s">
        <v>21</v>
      </c>
    </row>
    <row r="3323" spans="1:5" x14ac:dyDescent="0.3">
      <c r="A3323">
        <v>109</v>
      </c>
      <c r="B3323">
        <v>6</v>
      </c>
      <c r="C3323">
        <v>1.8</v>
      </c>
      <c r="D3323">
        <v>1109095</v>
      </c>
      <c r="E3323" t="s">
        <v>21</v>
      </c>
    </row>
    <row r="3324" spans="1:5" x14ac:dyDescent="0.3">
      <c r="A3324">
        <v>98</v>
      </c>
      <c r="B3324">
        <v>5.3</v>
      </c>
      <c r="C3324">
        <v>1.6</v>
      </c>
      <c r="D3324">
        <v>902679</v>
      </c>
      <c r="E3324" t="s">
        <v>21</v>
      </c>
    </row>
    <row r="3325" spans="1:5" x14ac:dyDescent="0.3">
      <c r="A3325">
        <v>95</v>
      </c>
      <c r="B3325">
        <v>5.3</v>
      </c>
      <c r="C3325">
        <v>1.6</v>
      </c>
      <c r="D3325">
        <v>559990</v>
      </c>
      <c r="E3325" t="s">
        <v>21</v>
      </c>
    </row>
    <row r="3326" spans="1:5" x14ac:dyDescent="0.3">
      <c r="A3326">
        <v>104</v>
      </c>
      <c r="B3326">
        <v>7.1</v>
      </c>
      <c r="C3326">
        <v>1.7</v>
      </c>
      <c r="D3326">
        <v>-1212565</v>
      </c>
      <c r="E3326" t="s">
        <v>38</v>
      </c>
    </row>
    <row r="3327" spans="1:5" x14ac:dyDescent="0.3">
      <c r="A3327">
        <v>87</v>
      </c>
      <c r="B3327">
        <v>5.4</v>
      </c>
      <c r="C3327">
        <v>1.4</v>
      </c>
      <c r="D3327">
        <v>-428053</v>
      </c>
      <c r="E3327" t="s">
        <v>38</v>
      </c>
    </row>
    <row r="3328" spans="1:5" x14ac:dyDescent="0.3">
      <c r="A3328">
        <v>108</v>
      </c>
      <c r="B3328">
        <v>6.9</v>
      </c>
      <c r="C3328">
        <v>1.8</v>
      </c>
      <c r="D3328">
        <v>-338009</v>
      </c>
      <c r="E3328" t="s">
        <v>38</v>
      </c>
    </row>
    <row r="3329" spans="1:5" x14ac:dyDescent="0.3">
      <c r="A3329">
        <v>94</v>
      </c>
      <c r="B3329">
        <v>7.3</v>
      </c>
      <c r="C3329">
        <v>1.6</v>
      </c>
      <c r="D3329">
        <v>-87637</v>
      </c>
      <c r="E3329" t="s">
        <v>38</v>
      </c>
    </row>
    <row r="3330" spans="1:5" x14ac:dyDescent="0.3">
      <c r="A3330">
        <v>89</v>
      </c>
      <c r="B3330">
        <v>6.6</v>
      </c>
      <c r="C3330">
        <v>1.5</v>
      </c>
      <c r="D3330">
        <v>-776010</v>
      </c>
      <c r="E3330" t="s">
        <v>38</v>
      </c>
    </row>
    <row r="3331" spans="1:5" x14ac:dyDescent="0.3">
      <c r="A3331">
        <v>102</v>
      </c>
      <c r="B3331">
        <v>5.4</v>
      </c>
      <c r="C3331">
        <v>1.7</v>
      </c>
      <c r="D3331">
        <v>-1178017</v>
      </c>
      <c r="E3331" t="s">
        <v>38</v>
      </c>
    </row>
    <row r="3332" spans="1:5" x14ac:dyDescent="0.3">
      <c r="A3332">
        <v>120</v>
      </c>
      <c r="B3332">
        <v>8.4</v>
      </c>
      <c r="C3332">
        <v>2</v>
      </c>
      <c r="D3332">
        <v>-818710</v>
      </c>
      <c r="E3332" t="s">
        <v>38</v>
      </c>
    </row>
    <row r="3333" spans="1:5" x14ac:dyDescent="0.3">
      <c r="A3333">
        <v>110</v>
      </c>
      <c r="B3333">
        <v>6.3</v>
      </c>
      <c r="C3333">
        <v>1.8</v>
      </c>
      <c r="D3333">
        <v>-651422</v>
      </c>
      <c r="E3333" t="s">
        <v>38</v>
      </c>
    </row>
    <row r="3334" spans="1:5" x14ac:dyDescent="0.3">
      <c r="A3334">
        <v>86</v>
      </c>
      <c r="B3334">
        <v>6.1</v>
      </c>
      <c r="C3334">
        <v>1.4</v>
      </c>
      <c r="D3334">
        <v>-2296998</v>
      </c>
      <c r="E3334" t="s">
        <v>38</v>
      </c>
    </row>
    <row r="3335" spans="1:5" x14ac:dyDescent="0.3">
      <c r="A3335">
        <v>87</v>
      </c>
      <c r="B3335">
        <v>5.3</v>
      </c>
      <c r="C3335">
        <v>1.4</v>
      </c>
      <c r="D3335">
        <v>-2581732</v>
      </c>
      <c r="E3335" t="s">
        <v>38</v>
      </c>
    </row>
    <row r="3336" spans="1:5" x14ac:dyDescent="0.3">
      <c r="A3336">
        <v>93</v>
      </c>
      <c r="B3336">
        <v>5.3</v>
      </c>
      <c r="C3336">
        <v>1.6</v>
      </c>
      <c r="D3336">
        <v>-2799197</v>
      </c>
      <c r="E3336" t="s">
        <v>38</v>
      </c>
    </row>
    <row r="3337" spans="1:5" x14ac:dyDescent="0.3">
      <c r="A3337">
        <v>98</v>
      </c>
      <c r="B3337">
        <v>7.4</v>
      </c>
      <c r="C3337">
        <v>1.6</v>
      </c>
      <c r="D3337">
        <v>-2604984</v>
      </c>
      <c r="E3337" t="s">
        <v>38</v>
      </c>
    </row>
    <row r="3338" spans="1:5" x14ac:dyDescent="0.3">
      <c r="A3338">
        <v>88</v>
      </c>
      <c r="B3338">
        <v>4.0999999999999996</v>
      </c>
      <c r="C3338">
        <v>1.5</v>
      </c>
      <c r="D3338">
        <v>-4857000</v>
      </c>
      <c r="E3338" t="s">
        <v>38</v>
      </c>
    </row>
    <row r="3339" spans="1:5" x14ac:dyDescent="0.3">
      <c r="A3339">
        <v>97</v>
      </c>
      <c r="B3339">
        <v>6.7</v>
      </c>
      <c r="C3339">
        <v>1.6</v>
      </c>
      <c r="D3339">
        <v>-2960148</v>
      </c>
      <c r="E3339" t="s">
        <v>38</v>
      </c>
    </row>
    <row r="3340" spans="1:5" x14ac:dyDescent="0.3">
      <c r="A3340">
        <v>122</v>
      </c>
      <c r="B3340">
        <v>5.8</v>
      </c>
      <c r="C3340">
        <v>2</v>
      </c>
      <c r="D3340">
        <v>-2978000</v>
      </c>
      <c r="E3340" t="s">
        <v>38</v>
      </c>
    </row>
    <row r="3341" spans="1:5" x14ac:dyDescent="0.3">
      <c r="A3341">
        <v>113</v>
      </c>
      <c r="B3341">
        <v>8</v>
      </c>
      <c r="C3341">
        <v>1.9</v>
      </c>
      <c r="D3341">
        <v>2695428</v>
      </c>
      <c r="E3341" t="s">
        <v>21</v>
      </c>
    </row>
    <row r="3342" spans="1:5" x14ac:dyDescent="0.3">
      <c r="A3342">
        <v>105</v>
      </c>
      <c r="B3342">
        <v>6.5</v>
      </c>
      <c r="C3342">
        <v>1.8</v>
      </c>
      <c r="D3342">
        <v>1623749</v>
      </c>
      <c r="E3342" t="s">
        <v>21</v>
      </c>
    </row>
    <row r="3343" spans="1:5" x14ac:dyDescent="0.3">
      <c r="A3343">
        <v>89</v>
      </c>
      <c r="B3343">
        <v>6.8</v>
      </c>
      <c r="C3343">
        <v>1.5</v>
      </c>
      <c r="D3343">
        <v>1445438</v>
      </c>
      <c r="E3343" t="s">
        <v>21</v>
      </c>
    </row>
    <row r="3344" spans="1:5" x14ac:dyDescent="0.3">
      <c r="A3344">
        <v>116</v>
      </c>
      <c r="B3344">
        <v>7.4</v>
      </c>
      <c r="C3344">
        <v>1.9</v>
      </c>
      <c r="D3344">
        <v>14201636</v>
      </c>
      <c r="E3344" t="s">
        <v>21</v>
      </c>
    </row>
    <row r="3345" spans="1:5" x14ac:dyDescent="0.3">
      <c r="A3345">
        <v>120</v>
      </c>
      <c r="B3345">
        <v>8.3000000000000007</v>
      </c>
      <c r="C3345">
        <v>2</v>
      </c>
      <c r="D3345">
        <v>22116152</v>
      </c>
      <c r="E3345" t="s">
        <v>21</v>
      </c>
    </row>
    <row r="3346" spans="1:5" x14ac:dyDescent="0.3">
      <c r="A3346">
        <v>88</v>
      </c>
      <c r="B3346">
        <v>5.3</v>
      </c>
      <c r="C3346">
        <v>1.5</v>
      </c>
      <c r="D3346">
        <v>16370001</v>
      </c>
      <c r="E3346" t="s">
        <v>21</v>
      </c>
    </row>
    <row r="3347" spans="1:5" x14ac:dyDescent="0.3">
      <c r="A3347">
        <v>102</v>
      </c>
      <c r="B3347">
        <v>8.1</v>
      </c>
      <c r="C3347">
        <v>1.7</v>
      </c>
      <c r="D3347">
        <v>19402612</v>
      </c>
      <c r="E3347" t="s">
        <v>21</v>
      </c>
    </row>
    <row r="3348" spans="1:5" x14ac:dyDescent="0.3">
      <c r="A3348">
        <v>106</v>
      </c>
      <c r="B3348">
        <v>8</v>
      </c>
      <c r="C3348">
        <v>1.8</v>
      </c>
      <c r="D3348">
        <v>83500000</v>
      </c>
      <c r="E3348" t="s">
        <v>21</v>
      </c>
    </row>
    <row r="3349" spans="1:5" x14ac:dyDescent="0.3">
      <c r="A3349">
        <v>95</v>
      </c>
      <c r="B3349">
        <v>5.7</v>
      </c>
      <c r="C3349">
        <v>1.6</v>
      </c>
      <c r="D3349">
        <v>-1047380</v>
      </c>
      <c r="E3349" t="s">
        <v>38</v>
      </c>
    </row>
    <row r="3350" spans="1:5" x14ac:dyDescent="0.3">
      <c r="A3350">
        <v>113</v>
      </c>
      <c r="B3350">
        <v>7.1</v>
      </c>
      <c r="C3350">
        <v>1.9</v>
      </c>
      <c r="D3350">
        <v>6354736</v>
      </c>
      <c r="E3350" t="s">
        <v>21</v>
      </c>
    </row>
    <row r="3351" spans="1:5" x14ac:dyDescent="0.3">
      <c r="A3351">
        <v>93</v>
      </c>
      <c r="B3351">
        <v>7.8</v>
      </c>
      <c r="C3351">
        <v>1.6</v>
      </c>
      <c r="D3351">
        <v>116900000</v>
      </c>
      <c r="E3351" t="s">
        <v>21</v>
      </c>
    </row>
    <row r="3352" spans="1:5" x14ac:dyDescent="0.3">
      <c r="A3352">
        <v>97</v>
      </c>
      <c r="B3352">
        <v>5.9</v>
      </c>
      <c r="C3352">
        <v>1.6</v>
      </c>
      <c r="D3352">
        <v>30800000</v>
      </c>
      <c r="E3352" t="s">
        <v>21</v>
      </c>
    </row>
    <row r="3353" spans="1:5" x14ac:dyDescent="0.3">
      <c r="A3353">
        <v>140</v>
      </c>
      <c r="B3353">
        <v>7.8</v>
      </c>
      <c r="C3353">
        <v>2.2999999999999998</v>
      </c>
      <c r="D3353">
        <v>530592</v>
      </c>
      <c r="E3353" t="s">
        <v>21</v>
      </c>
    </row>
    <row r="3354" spans="1:5" x14ac:dyDescent="0.3">
      <c r="A3354">
        <v>66</v>
      </c>
      <c r="B3354">
        <v>7.2</v>
      </c>
      <c r="C3354">
        <v>1.1000000000000001</v>
      </c>
      <c r="D3354">
        <v>-2561892</v>
      </c>
      <c r="E3354" t="s">
        <v>38</v>
      </c>
    </row>
    <row r="3355" spans="1:5" x14ac:dyDescent="0.3">
      <c r="A3355">
        <v>86</v>
      </c>
      <c r="B3355">
        <v>5.0999999999999996</v>
      </c>
      <c r="C3355">
        <v>1.4</v>
      </c>
      <c r="D3355">
        <v>37541683</v>
      </c>
      <c r="E3355" t="s">
        <v>21</v>
      </c>
    </row>
    <row r="3356" spans="1:5" x14ac:dyDescent="0.3">
      <c r="A3356">
        <v>87</v>
      </c>
      <c r="B3356">
        <v>5.0999999999999996</v>
      </c>
      <c r="C3356">
        <v>1.4</v>
      </c>
      <c r="D3356">
        <v>30849949</v>
      </c>
      <c r="E3356" t="s">
        <v>21</v>
      </c>
    </row>
    <row r="3357" spans="1:5" x14ac:dyDescent="0.3">
      <c r="A3357">
        <v>149</v>
      </c>
      <c r="B3357">
        <v>6.9</v>
      </c>
      <c r="C3357">
        <v>2.5</v>
      </c>
      <c r="D3357">
        <v>-190187</v>
      </c>
      <c r="E3357" t="s">
        <v>38</v>
      </c>
    </row>
    <row r="3358" spans="1:5" x14ac:dyDescent="0.3">
      <c r="A3358">
        <v>98</v>
      </c>
      <c r="B3358">
        <v>4.5999999999999996</v>
      </c>
      <c r="C3358">
        <v>1.6</v>
      </c>
      <c r="D3358">
        <v>11900000</v>
      </c>
      <c r="E3358" t="s">
        <v>21</v>
      </c>
    </row>
    <row r="3359" spans="1:5" x14ac:dyDescent="0.3">
      <c r="A3359">
        <v>75</v>
      </c>
      <c r="B3359">
        <v>6.7</v>
      </c>
      <c r="C3359">
        <v>1.2</v>
      </c>
      <c r="D3359">
        <v>29730907</v>
      </c>
      <c r="E3359" t="s">
        <v>21</v>
      </c>
    </row>
    <row r="3360" spans="1:5" x14ac:dyDescent="0.3">
      <c r="A3360">
        <v>104</v>
      </c>
      <c r="B3360">
        <v>7.1</v>
      </c>
      <c r="C3360">
        <v>1.7</v>
      </c>
      <c r="D3360">
        <v>3901336</v>
      </c>
      <c r="E3360" t="s">
        <v>21</v>
      </c>
    </row>
    <row r="3361" spans="1:5" x14ac:dyDescent="0.3">
      <c r="A3361">
        <v>102</v>
      </c>
      <c r="B3361">
        <v>7.6</v>
      </c>
      <c r="C3361">
        <v>1.7</v>
      </c>
      <c r="D3361">
        <v>24281723</v>
      </c>
      <c r="E3361" t="s">
        <v>21</v>
      </c>
    </row>
    <row r="3362" spans="1:5" x14ac:dyDescent="0.3">
      <c r="A3362">
        <v>105</v>
      </c>
      <c r="B3362">
        <v>8.1</v>
      </c>
      <c r="C3362">
        <v>1.8</v>
      </c>
      <c r="D3362">
        <v>2900000</v>
      </c>
      <c r="E3362" t="s">
        <v>21</v>
      </c>
    </row>
    <row r="3363" spans="1:5" x14ac:dyDescent="0.3">
      <c r="A3363">
        <v>107</v>
      </c>
      <c r="B3363">
        <v>7</v>
      </c>
      <c r="C3363">
        <v>1.8</v>
      </c>
      <c r="D3363">
        <v>-1217916</v>
      </c>
      <c r="E3363" t="s">
        <v>38</v>
      </c>
    </row>
    <row r="3364" spans="1:5" x14ac:dyDescent="0.3">
      <c r="A3364">
        <v>89</v>
      </c>
      <c r="B3364">
        <v>7.1</v>
      </c>
      <c r="C3364">
        <v>1.5</v>
      </c>
      <c r="D3364">
        <v>825638</v>
      </c>
      <c r="E3364" t="s">
        <v>21</v>
      </c>
    </row>
    <row r="3365" spans="1:5" x14ac:dyDescent="0.3">
      <c r="A3365">
        <v>106</v>
      </c>
      <c r="B3365">
        <v>7.6</v>
      </c>
      <c r="C3365">
        <v>1.8</v>
      </c>
      <c r="D3365">
        <v>-1604408</v>
      </c>
      <c r="E3365" t="s">
        <v>38</v>
      </c>
    </row>
    <row r="3366" spans="1:5" x14ac:dyDescent="0.3">
      <c r="A3366">
        <v>95</v>
      </c>
      <c r="B3366">
        <v>7.1</v>
      </c>
      <c r="C3366">
        <v>1.6</v>
      </c>
      <c r="D3366">
        <v>4351969</v>
      </c>
      <c r="E3366" t="s">
        <v>21</v>
      </c>
    </row>
    <row r="3367" spans="1:5" x14ac:dyDescent="0.3">
      <c r="A3367">
        <v>101</v>
      </c>
      <c r="B3367">
        <v>7.7</v>
      </c>
      <c r="C3367">
        <v>1.7</v>
      </c>
      <c r="D3367">
        <v>10495673</v>
      </c>
      <c r="E3367" t="s">
        <v>21</v>
      </c>
    </row>
    <row r="3368" spans="1:5" x14ac:dyDescent="0.3">
      <c r="A3368">
        <v>112</v>
      </c>
      <c r="B3368">
        <v>7.6</v>
      </c>
      <c r="C3368">
        <v>1.9</v>
      </c>
      <c r="D3368">
        <v>-2326217</v>
      </c>
      <c r="E3368" t="s">
        <v>38</v>
      </c>
    </row>
    <row r="3369" spans="1:5" x14ac:dyDescent="0.3">
      <c r="A3369">
        <v>100</v>
      </c>
      <c r="B3369">
        <v>5.7</v>
      </c>
      <c r="C3369">
        <v>1.7</v>
      </c>
      <c r="D3369">
        <v>-2428096</v>
      </c>
      <c r="E3369" t="s">
        <v>38</v>
      </c>
    </row>
    <row r="3370" spans="1:5" x14ac:dyDescent="0.3">
      <c r="A3370">
        <v>80</v>
      </c>
      <c r="B3370">
        <v>7.1</v>
      </c>
      <c r="C3370">
        <v>1.3</v>
      </c>
      <c r="D3370">
        <v>-2400149</v>
      </c>
      <c r="E3370" t="s">
        <v>38</v>
      </c>
    </row>
    <row r="3371" spans="1:5" x14ac:dyDescent="0.3">
      <c r="A3371">
        <v>106</v>
      </c>
      <c r="B3371">
        <v>6.2</v>
      </c>
      <c r="C3371">
        <v>1.8</v>
      </c>
      <c r="D3371">
        <v>-13884496</v>
      </c>
      <c r="E3371" t="s">
        <v>38</v>
      </c>
    </row>
    <row r="3372" spans="1:5" x14ac:dyDescent="0.3">
      <c r="A3372">
        <v>103</v>
      </c>
      <c r="B3372">
        <v>6.1</v>
      </c>
      <c r="C3372">
        <v>1.7</v>
      </c>
      <c r="D3372">
        <v>-8394275</v>
      </c>
      <c r="E3372" t="s">
        <v>38</v>
      </c>
    </row>
    <row r="3373" spans="1:5" x14ac:dyDescent="0.3">
      <c r="A3373">
        <v>90</v>
      </c>
      <c r="B3373">
        <v>5.9</v>
      </c>
      <c r="C3373">
        <v>1.5</v>
      </c>
      <c r="D3373">
        <v>-2424273</v>
      </c>
      <c r="E3373" t="s">
        <v>38</v>
      </c>
    </row>
    <row r="3374" spans="1:5" x14ac:dyDescent="0.3">
      <c r="A3374">
        <v>96</v>
      </c>
      <c r="B3374">
        <v>6.8</v>
      </c>
      <c r="C3374">
        <v>1.6</v>
      </c>
      <c r="D3374">
        <v>-2177843</v>
      </c>
      <c r="E3374" t="s">
        <v>38</v>
      </c>
    </row>
    <row r="3375" spans="1:5" x14ac:dyDescent="0.3">
      <c r="A3375">
        <v>120</v>
      </c>
      <c r="B3375">
        <v>6.8</v>
      </c>
      <c r="C3375">
        <v>2</v>
      </c>
      <c r="D3375">
        <v>3331103</v>
      </c>
      <c r="E3375" t="s">
        <v>21</v>
      </c>
    </row>
    <row r="3376" spans="1:5" x14ac:dyDescent="0.3">
      <c r="A3376">
        <v>101</v>
      </c>
      <c r="B3376">
        <v>5.0999999999999996</v>
      </c>
      <c r="C3376">
        <v>1.7</v>
      </c>
      <c r="D3376">
        <v>-1421092</v>
      </c>
      <c r="E3376" t="s">
        <v>38</v>
      </c>
    </row>
    <row r="3377" spans="1:5" x14ac:dyDescent="0.3">
      <c r="A3377">
        <v>101</v>
      </c>
      <c r="B3377">
        <v>7.7</v>
      </c>
      <c r="C3377">
        <v>1.7</v>
      </c>
      <c r="D3377">
        <v>-1172081</v>
      </c>
      <c r="E3377" t="s">
        <v>38</v>
      </c>
    </row>
    <row r="3378" spans="1:5" x14ac:dyDescent="0.3">
      <c r="A3378">
        <v>105</v>
      </c>
      <c r="B3378">
        <v>3.9</v>
      </c>
      <c r="C3378">
        <v>1.8</v>
      </c>
      <c r="D3378">
        <v>-2271261</v>
      </c>
      <c r="E3378" t="s">
        <v>38</v>
      </c>
    </row>
    <row r="3379" spans="1:5" x14ac:dyDescent="0.3">
      <c r="A3379">
        <v>91</v>
      </c>
      <c r="B3379">
        <v>5.7</v>
      </c>
      <c r="C3379">
        <v>1.5</v>
      </c>
      <c r="D3379">
        <v>32200000</v>
      </c>
      <c r="E3379" t="s">
        <v>21</v>
      </c>
    </row>
    <row r="3380" spans="1:5" x14ac:dyDescent="0.3">
      <c r="A3380">
        <v>92</v>
      </c>
      <c r="B3380">
        <v>4.7</v>
      </c>
      <c r="C3380">
        <v>1.5</v>
      </c>
      <c r="D3380">
        <v>19100000</v>
      </c>
      <c r="E3380" t="s">
        <v>21</v>
      </c>
    </row>
    <row r="3381" spans="1:5" x14ac:dyDescent="0.3">
      <c r="A3381">
        <v>117</v>
      </c>
      <c r="B3381">
        <v>5.9</v>
      </c>
      <c r="C3381">
        <v>2</v>
      </c>
      <c r="D3381">
        <v>-1820357</v>
      </c>
      <c r="E3381" t="s">
        <v>38</v>
      </c>
    </row>
    <row r="3382" spans="1:5" x14ac:dyDescent="0.3">
      <c r="A3382">
        <v>172</v>
      </c>
      <c r="B3382">
        <v>8.1</v>
      </c>
      <c r="C3382">
        <v>2.9</v>
      </c>
      <c r="D3382">
        <v>21550000</v>
      </c>
      <c r="E3382" t="s">
        <v>21</v>
      </c>
    </row>
    <row r="3383" spans="1:5" x14ac:dyDescent="0.3">
      <c r="A3383">
        <v>89</v>
      </c>
      <c r="B3383">
        <v>7.6</v>
      </c>
      <c r="C3383">
        <v>1.5</v>
      </c>
      <c r="D3383">
        <v>-15186564</v>
      </c>
      <c r="E3383" t="s">
        <v>38</v>
      </c>
    </row>
    <row r="3384" spans="1:5" x14ac:dyDescent="0.3">
      <c r="A3384">
        <v>125</v>
      </c>
      <c r="B3384">
        <v>7.2</v>
      </c>
      <c r="C3384">
        <v>2.1</v>
      </c>
      <c r="D3384">
        <v>-2096670</v>
      </c>
      <c r="E3384" t="s">
        <v>38</v>
      </c>
    </row>
    <row r="3385" spans="1:5" x14ac:dyDescent="0.3">
      <c r="A3385">
        <v>115</v>
      </c>
      <c r="B3385">
        <v>7.5</v>
      </c>
      <c r="C3385">
        <v>1.9</v>
      </c>
      <c r="D3385">
        <v>22800000</v>
      </c>
      <c r="E3385" t="s">
        <v>21</v>
      </c>
    </row>
    <row r="3386" spans="1:5" x14ac:dyDescent="0.3">
      <c r="A3386">
        <v>96</v>
      </c>
      <c r="B3386">
        <v>5.0999999999999996</v>
      </c>
      <c r="C3386">
        <v>1.6</v>
      </c>
      <c r="D3386">
        <v>-1507034</v>
      </c>
      <c r="E3386" t="s">
        <v>38</v>
      </c>
    </row>
    <row r="3387" spans="1:5" x14ac:dyDescent="0.3">
      <c r="A3387">
        <v>100</v>
      </c>
      <c r="B3387">
        <v>6.9</v>
      </c>
      <c r="C3387">
        <v>1.7</v>
      </c>
      <c r="D3387">
        <v>12673301</v>
      </c>
      <c r="E3387" t="s">
        <v>21</v>
      </c>
    </row>
    <row r="3388" spans="1:5" x14ac:dyDescent="0.3">
      <c r="A3388">
        <v>87</v>
      </c>
      <c r="B3388">
        <v>7.6</v>
      </c>
      <c r="C3388">
        <v>1.4</v>
      </c>
      <c r="D3388">
        <v>7003011</v>
      </c>
      <c r="E3388" t="s">
        <v>21</v>
      </c>
    </row>
    <row r="3389" spans="1:5" x14ac:dyDescent="0.3">
      <c r="A3389">
        <v>102</v>
      </c>
      <c r="B3389">
        <v>7.6</v>
      </c>
      <c r="C3389">
        <v>1.7</v>
      </c>
      <c r="D3389">
        <v>9546543</v>
      </c>
      <c r="E3389" t="s">
        <v>21</v>
      </c>
    </row>
    <row r="3390" spans="1:5" x14ac:dyDescent="0.3">
      <c r="A3390">
        <v>118</v>
      </c>
      <c r="B3390">
        <v>7.6</v>
      </c>
      <c r="C3390">
        <v>2</v>
      </c>
      <c r="D3390">
        <v>9533945</v>
      </c>
      <c r="E3390" t="s">
        <v>21</v>
      </c>
    </row>
    <row r="3391" spans="1:5" x14ac:dyDescent="0.3">
      <c r="A3391">
        <v>86</v>
      </c>
      <c r="B3391">
        <v>5.3</v>
      </c>
      <c r="C3391">
        <v>1.4</v>
      </c>
      <c r="D3391">
        <v>10555230</v>
      </c>
      <c r="E3391" t="s">
        <v>21</v>
      </c>
    </row>
    <row r="3392" spans="1:5" x14ac:dyDescent="0.3">
      <c r="A3392">
        <v>137</v>
      </c>
      <c r="B3392">
        <v>8.5</v>
      </c>
      <c r="C3392">
        <v>2.2999999999999998</v>
      </c>
      <c r="D3392">
        <v>9284657</v>
      </c>
      <c r="E3392" t="s">
        <v>21</v>
      </c>
    </row>
    <row r="3393" spans="1:5" x14ac:dyDescent="0.3">
      <c r="A3393">
        <v>129</v>
      </c>
      <c r="B3393">
        <v>7</v>
      </c>
      <c r="C3393">
        <v>2.2000000000000002</v>
      </c>
      <c r="D3393">
        <v>32522221</v>
      </c>
      <c r="E3393" t="s">
        <v>21</v>
      </c>
    </row>
    <row r="3394" spans="1:5" x14ac:dyDescent="0.3">
      <c r="A3394">
        <v>80</v>
      </c>
      <c r="B3394">
        <v>7.8</v>
      </c>
      <c r="C3394">
        <v>1.3</v>
      </c>
      <c r="D3394">
        <v>-2497745</v>
      </c>
      <c r="E3394" t="s">
        <v>38</v>
      </c>
    </row>
    <row r="3395" spans="1:5" x14ac:dyDescent="0.3">
      <c r="A3395">
        <v>89</v>
      </c>
      <c r="B3395">
        <v>7.2</v>
      </c>
      <c r="C3395">
        <v>1.5</v>
      </c>
      <c r="D3395">
        <v>4719300</v>
      </c>
      <c r="E3395" t="s">
        <v>21</v>
      </c>
    </row>
    <row r="3396" spans="1:5" x14ac:dyDescent="0.3">
      <c r="A3396">
        <v>80</v>
      </c>
      <c r="B3396">
        <v>8</v>
      </c>
      <c r="C3396">
        <v>1.3</v>
      </c>
      <c r="D3396">
        <v>3092822</v>
      </c>
      <c r="E3396" t="s">
        <v>21</v>
      </c>
    </row>
    <row r="3397" spans="1:5" x14ac:dyDescent="0.3">
      <c r="A3397">
        <v>115</v>
      </c>
      <c r="B3397">
        <v>8.1</v>
      </c>
      <c r="C3397">
        <v>1.9</v>
      </c>
      <c r="D3397">
        <v>3383834</v>
      </c>
      <c r="E3397" t="s">
        <v>21</v>
      </c>
    </row>
    <row r="3398" spans="1:5" x14ac:dyDescent="0.3">
      <c r="A3398">
        <v>100</v>
      </c>
      <c r="B3398">
        <v>6.8</v>
      </c>
      <c r="C3398">
        <v>1.7</v>
      </c>
      <c r="D3398">
        <v>3099680</v>
      </c>
      <c r="E3398" t="s">
        <v>21</v>
      </c>
    </row>
    <row r="3399" spans="1:5" x14ac:dyDescent="0.3">
      <c r="A3399">
        <v>100</v>
      </c>
      <c r="B3399">
        <v>7.2</v>
      </c>
      <c r="C3399">
        <v>1.7</v>
      </c>
      <c r="D3399">
        <v>4531491</v>
      </c>
      <c r="E3399" t="s">
        <v>21</v>
      </c>
    </row>
    <row r="3400" spans="1:5" x14ac:dyDescent="0.3">
      <c r="A3400">
        <v>91</v>
      </c>
      <c r="B3400">
        <v>7.4</v>
      </c>
      <c r="C3400">
        <v>1.5</v>
      </c>
      <c r="D3400">
        <v>1885134</v>
      </c>
      <c r="E3400" t="s">
        <v>21</v>
      </c>
    </row>
    <row r="3401" spans="1:5" x14ac:dyDescent="0.3">
      <c r="A3401">
        <v>96</v>
      </c>
      <c r="B3401">
        <v>6.1</v>
      </c>
      <c r="C3401">
        <v>1.6</v>
      </c>
      <c r="D3401">
        <v>1590010</v>
      </c>
      <c r="E3401" t="s">
        <v>21</v>
      </c>
    </row>
    <row r="3402" spans="1:5" x14ac:dyDescent="0.3">
      <c r="A3402">
        <v>116</v>
      </c>
      <c r="B3402">
        <v>7</v>
      </c>
      <c r="C3402">
        <v>1.9</v>
      </c>
      <c r="D3402">
        <v>1335839</v>
      </c>
      <c r="E3402" t="s">
        <v>21</v>
      </c>
    </row>
    <row r="3403" spans="1:5" x14ac:dyDescent="0.3">
      <c r="A3403">
        <v>97</v>
      </c>
      <c r="B3403">
        <v>5.3</v>
      </c>
      <c r="C3403">
        <v>1.6</v>
      </c>
      <c r="D3403">
        <v>557668</v>
      </c>
      <c r="E3403" t="s">
        <v>21</v>
      </c>
    </row>
    <row r="3404" spans="1:5" x14ac:dyDescent="0.3">
      <c r="A3404">
        <v>101</v>
      </c>
      <c r="B3404">
        <v>4.7</v>
      </c>
      <c r="C3404">
        <v>1.7</v>
      </c>
      <c r="D3404">
        <v>506446</v>
      </c>
      <c r="E3404" t="s">
        <v>21</v>
      </c>
    </row>
    <row r="3405" spans="1:5" x14ac:dyDescent="0.3">
      <c r="A3405">
        <v>98</v>
      </c>
      <c r="B3405">
        <v>5.7</v>
      </c>
      <c r="C3405">
        <v>1.6</v>
      </c>
      <c r="D3405">
        <v>5369373</v>
      </c>
      <c r="E3405" t="s">
        <v>21</v>
      </c>
    </row>
    <row r="3406" spans="1:5" x14ac:dyDescent="0.3">
      <c r="A3406">
        <v>101</v>
      </c>
      <c r="B3406">
        <v>6.5</v>
      </c>
      <c r="C3406">
        <v>1.7</v>
      </c>
      <c r="D3406">
        <v>-15622</v>
      </c>
      <c r="E3406" t="s">
        <v>38</v>
      </c>
    </row>
    <row r="3407" spans="1:5" x14ac:dyDescent="0.3">
      <c r="A3407">
        <v>90</v>
      </c>
      <c r="B3407">
        <v>8</v>
      </c>
      <c r="C3407">
        <v>1.5</v>
      </c>
      <c r="D3407">
        <v>783276</v>
      </c>
      <c r="E3407" t="s">
        <v>21</v>
      </c>
    </row>
    <row r="3408" spans="1:5" x14ac:dyDescent="0.3">
      <c r="A3408">
        <v>120</v>
      </c>
      <c r="B3408">
        <v>3.3</v>
      </c>
      <c r="C3408">
        <v>2</v>
      </c>
      <c r="D3408">
        <v>-901776</v>
      </c>
      <c r="E3408" t="s">
        <v>38</v>
      </c>
    </row>
    <row r="3409" spans="1:5" x14ac:dyDescent="0.3">
      <c r="A3409">
        <v>102</v>
      </c>
      <c r="B3409">
        <v>6.9</v>
      </c>
      <c r="C3409">
        <v>1.7</v>
      </c>
      <c r="D3409">
        <v>-522998</v>
      </c>
      <c r="E3409" t="s">
        <v>38</v>
      </c>
    </row>
    <row r="3410" spans="1:5" x14ac:dyDescent="0.3">
      <c r="A3410">
        <v>100</v>
      </c>
      <c r="B3410">
        <v>8.1</v>
      </c>
      <c r="C3410">
        <v>1.7</v>
      </c>
      <c r="D3410">
        <v>-865951</v>
      </c>
      <c r="E3410" t="s">
        <v>38</v>
      </c>
    </row>
    <row r="3411" spans="1:5" x14ac:dyDescent="0.3">
      <c r="A3411">
        <v>89</v>
      </c>
      <c r="B3411">
        <v>6.8</v>
      </c>
      <c r="C3411">
        <v>1.5</v>
      </c>
      <c r="D3411">
        <v>-1346379</v>
      </c>
      <c r="E3411" t="s">
        <v>38</v>
      </c>
    </row>
    <row r="3412" spans="1:5" x14ac:dyDescent="0.3">
      <c r="A3412">
        <v>86</v>
      </c>
      <c r="B3412">
        <v>4.5999999999999996</v>
      </c>
      <c r="C3412">
        <v>1.4</v>
      </c>
      <c r="D3412">
        <v>-2864751</v>
      </c>
      <c r="E3412" t="s">
        <v>38</v>
      </c>
    </row>
    <row r="3413" spans="1:5" x14ac:dyDescent="0.3">
      <c r="A3413">
        <v>96</v>
      </c>
      <c r="B3413">
        <v>7</v>
      </c>
      <c r="C3413">
        <v>1.6</v>
      </c>
      <c r="D3413">
        <v>-5628919</v>
      </c>
      <c r="E3413" t="s">
        <v>38</v>
      </c>
    </row>
    <row r="3414" spans="1:5" x14ac:dyDescent="0.3">
      <c r="A3414">
        <v>91</v>
      </c>
      <c r="B3414">
        <v>6.7</v>
      </c>
      <c r="C3414">
        <v>1.5</v>
      </c>
      <c r="D3414">
        <v>-1875506</v>
      </c>
      <c r="E3414" t="s">
        <v>38</v>
      </c>
    </row>
    <row r="3415" spans="1:5" x14ac:dyDescent="0.3">
      <c r="A3415">
        <v>85</v>
      </c>
      <c r="B3415">
        <v>5.8</v>
      </c>
      <c r="C3415">
        <v>1.4</v>
      </c>
      <c r="D3415">
        <v>-3699331</v>
      </c>
      <c r="E3415" t="s">
        <v>38</v>
      </c>
    </row>
    <row r="3416" spans="1:5" x14ac:dyDescent="0.3">
      <c r="A3416">
        <v>129</v>
      </c>
      <c r="B3416">
        <v>4.5</v>
      </c>
      <c r="C3416">
        <v>2.2000000000000002</v>
      </c>
      <c r="D3416">
        <v>-13313646</v>
      </c>
      <c r="E3416" t="s">
        <v>38</v>
      </c>
    </row>
    <row r="3417" spans="1:5" x14ac:dyDescent="0.3">
      <c r="A3417">
        <v>92</v>
      </c>
      <c r="B3417">
        <v>6.6</v>
      </c>
      <c r="C3417">
        <v>1.5</v>
      </c>
      <c r="D3417">
        <v>-1333</v>
      </c>
      <c r="E3417" t="s">
        <v>38</v>
      </c>
    </row>
    <row r="3418" spans="1:5" x14ac:dyDescent="0.3">
      <c r="A3418">
        <v>96</v>
      </c>
      <c r="B3418">
        <v>6.6</v>
      </c>
      <c r="C3418">
        <v>1.6</v>
      </c>
      <c r="D3418">
        <v>-1801593</v>
      </c>
      <c r="E3418" t="s">
        <v>38</v>
      </c>
    </row>
    <row r="3419" spans="1:5" x14ac:dyDescent="0.3">
      <c r="A3419">
        <v>119</v>
      </c>
      <c r="B3419">
        <v>7.8</v>
      </c>
      <c r="C3419">
        <v>2</v>
      </c>
      <c r="D3419">
        <v>-1995042</v>
      </c>
      <c r="E3419" t="s">
        <v>38</v>
      </c>
    </row>
    <row r="3420" spans="1:5" x14ac:dyDescent="0.3">
      <c r="A3420">
        <v>92</v>
      </c>
      <c r="B3420">
        <v>7.7</v>
      </c>
      <c r="C3420">
        <v>1.5</v>
      </c>
      <c r="D3420">
        <v>-2292073</v>
      </c>
      <c r="E3420" t="s">
        <v>38</v>
      </c>
    </row>
    <row r="3421" spans="1:5" x14ac:dyDescent="0.3">
      <c r="A3421">
        <v>106</v>
      </c>
      <c r="B3421">
        <v>5.7</v>
      </c>
      <c r="C3421">
        <v>1.8</v>
      </c>
      <c r="D3421">
        <v>-1997564</v>
      </c>
      <c r="E3421" t="s">
        <v>38</v>
      </c>
    </row>
    <row r="3422" spans="1:5" x14ac:dyDescent="0.3">
      <c r="A3422">
        <v>99</v>
      </c>
      <c r="B3422">
        <v>7.1</v>
      </c>
      <c r="C3422">
        <v>1.6</v>
      </c>
      <c r="D3422">
        <v>2700000</v>
      </c>
      <c r="E3422" t="s">
        <v>21</v>
      </c>
    </row>
    <row r="3423" spans="1:5" x14ac:dyDescent="0.3">
      <c r="A3423">
        <v>103</v>
      </c>
      <c r="B3423">
        <v>6.4</v>
      </c>
      <c r="C3423">
        <v>1.7</v>
      </c>
      <c r="D3423">
        <v>-479422</v>
      </c>
      <c r="E3423" t="s">
        <v>38</v>
      </c>
    </row>
    <row r="3424" spans="1:5" x14ac:dyDescent="0.3">
      <c r="A3424">
        <v>95</v>
      </c>
      <c r="B3424">
        <v>7</v>
      </c>
      <c r="C3424">
        <v>1.6</v>
      </c>
      <c r="D3424">
        <v>-1971342</v>
      </c>
      <c r="E3424" t="s">
        <v>38</v>
      </c>
    </row>
    <row r="3425" spans="1:5" x14ac:dyDescent="0.3">
      <c r="A3425">
        <v>95</v>
      </c>
      <c r="B3425">
        <v>5.8</v>
      </c>
      <c r="C3425">
        <v>1.6</v>
      </c>
      <c r="D3425">
        <v>-1381565</v>
      </c>
      <c r="E3425" t="s">
        <v>38</v>
      </c>
    </row>
    <row r="3426" spans="1:5" x14ac:dyDescent="0.3">
      <c r="A3426">
        <v>90</v>
      </c>
      <c r="B3426">
        <v>7.8</v>
      </c>
      <c r="C3426">
        <v>1.5</v>
      </c>
      <c r="D3426">
        <v>1957978</v>
      </c>
      <c r="E3426" t="s">
        <v>21</v>
      </c>
    </row>
    <row r="3427" spans="1:5" x14ac:dyDescent="0.3">
      <c r="A3427">
        <v>89</v>
      </c>
      <c r="B3427">
        <v>7.2</v>
      </c>
      <c r="C3427">
        <v>1.5</v>
      </c>
      <c r="D3427">
        <v>-1455956</v>
      </c>
      <c r="E3427" t="s">
        <v>38</v>
      </c>
    </row>
    <row r="3428" spans="1:5" x14ac:dyDescent="0.3">
      <c r="A3428">
        <v>87</v>
      </c>
      <c r="B3428">
        <v>5.6</v>
      </c>
      <c r="C3428">
        <v>1.4</v>
      </c>
      <c r="D3428">
        <v>39190055</v>
      </c>
      <c r="E3428" t="s">
        <v>21</v>
      </c>
    </row>
    <row r="3429" spans="1:5" x14ac:dyDescent="0.3">
      <c r="A3429">
        <v>118</v>
      </c>
      <c r="B3429">
        <v>6.8</v>
      </c>
      <c r="C3429">
        <v>2</v>
      </c>
      <c r="D3429">
        <v>3909616</v>
      </c>
      <c r="E3429" t="s">
        <v>21</v>
      </c>
    </row>
    <row r="3430" spans="1:5" x14ac:dyDescent="0.3">
      <c r="A3430">
        <v>93</v>
      </c>
      <c r="B3430">
        <v>7.3</v>
      </c>
      <c r="C3430">
        <v>1.6</v>
      </c>
      <c r="D3430">
        <v>10984397</v>
      </c>
      <c r="E3430" t="s">
        <v>21</v>
      </c>
    </row>
    <row r="3431" spans="1:5" x14ac:dyDescent="0.3">
      <c r="A3431">
        <v>109</v>
      </c>
      <c r="B3431">
        <v>7.3</v>
      </c>
      <c r="C3431">
        <v>1.8</v>
      </c>
      <c r="D3431">
        <v>1250934</v>
      </c>
      <c r="E3431" t="s">
        <v>21</v>
      </c>
    </row>
    <row r="3432" spans="1:5" x14ac:dyDescent="0.3">
      <c r="A3432">
        <v>81</v>
      </c>
      <c r="B3432">
        <v>7.8</v>
      </c>
      <c r="C3432">
        <v>1.4</v>
      </c>
      <c r="D3432">
        <v>3767324</v>
      </c>
      <c r="E3432" t="s">
        <v>21</v>
      </c>
    </row>
    <row r="3433" spans="1:5" x14ac:dyDescent="0.3">
      <c r="A3433">
        <v>93</v>
      </c>
      <c r="B3433">
        <v>6.7</v>
      </c>
      <c r="C3433">
        <v>1.6</v>
      </c>
      <c r="D3433">
        <v>-354460</v>
      </c>
      <c r="E3433" t="s">
        <v>38</v>
      </c>
    </row>
    <row r="3434" spans="1:5" x14ac:dyDescent="0.3">
      <c r="A3434">
        <v>138</v>
      </c>
      <c r="B3434">
        <v>7.5</v>
      </c>
      <c r="C3434">
        <v>2.2999999999999998</v>
      </c>
      <c r="D3434">
        <v>34218429</v>
      </c>
      <c r="E3434" t="s">
        <v>21</v>
      </c>
    </row>
    <row r="3435" spans="1:5" x14ac:dyDescent="0.3">
      <c r="A3435">
        <v>105</v>
      </c>
      <c r="B3435">
        <v>6.3</v>
      </c>
      <c r="C3435">
        <v>1.8</v>
      </c>
      <c r="D3435">
        <v>-1907599</v>
      </c>
      <c r="E3435" t="s">
        <v>38</v>
      </c>
    </row>
    <row r="3436" spans="1:5" x14ac:dyDescent="0.3">
      <c r="A3436">
        <v>98</v>
      </c>
      <c r="B3436">
        <v>6.3</v>
      </c>
      <c r="C3436">
        <v>1.6</v>
      </c>
      <c r="D3436">
        <v>243649</v>
      </c>
      <c r="E3436" t="s">
        <v>21</v>
      </c>
    </row>
    <row r="3437" spans="1:5" x14ac:dyDescent="0.3">
      <c r="A3437">
        <v>86</v>
      </c>
      <c r="B3437">
        <v>6.8</v>
      </c>
      <c r="C3437">
        <v>1.4</v>
      </c>
      <c r="D3437">
        <v>-707762</v>
      </c>
      <c r="E3437" t="s">
        <v>38</v>
      </c>
    </row>
    <row r="3438" spans="1:5" x14ac:dyDescent="0.3">
      <c r="A3438">
        <v>104</v>
      </c>
      <c r="B3438">
        <v>7.8</v>
      </c>
      <c r="C3438">
        <v>1.7</v>
      </c>
      <c r="D3438">
        <v>3231500</v>
      </c>
      <c r="E3438" t="s">
        <v>21</v>
      </c>
    </row>
    <row r="3439" spans="1:5" x14ac:dyDescent="0.3">
      <c r="A3439">
        <v>100</v>
      </c>
      <c r="B3439">
        <v>6.9</v>
      </c>
      <c r="C3439">
        <v>1.7</v>
      </c>
      <c r="D3439">
        <v>-603965</v>
      </c>
      <c r="E3439" t="s">
        <v>38</v>
      </c>
    </row>
    <row r="3440" spans="1:5" x14ac:dyDescent="0.3">
      <c r="A3440">
        <v>95</v>
      </c>
      <c r="B3440">
        <v>7.2</v>
      </c>
      <c r="C3440">
        <v>1.6</v>
      </c>
      <c r="D3440">
        <v>-239409</v>
      </c>
      <c r="E3440" t="s">
        <v>38</v>
      </c>
    </row>
    <row r="3441" spans="1:5" x14ac:dyDescent="0.3">
      <c r="A3441">
        <v>123</v>
      </c>
      <c r="B3441">
        <v>7.2</v>
      </c>
      <c r="C3441">
        <v>2</v>
      </c>
      <c r="D3441">
        <v>-1573107</v>
      </c>
      <c r="E3441" t="s">
        <v>38</v>
      </c>
    </row>
    <row r="3442" spans="1:5" x14ac:dyDescent="0.3">
      <c r="A3442">
        <v>111</v>
      </c>
      <c r="B3442">
        <v>5.4</v>
      </c>
      <c r="C3442">
        <v>1.8</v>
      </c>
      <c r="D3442">
        <v>-1647420</v>
      </c>
      <c r="E3442" t="s">
        <v>38</v>
      </c>
    </row>
    <row r="3443" spans="1:5" x14ac:dyDescent="0.3">
      <c r="A3443">
        <v>108</v>
      </c>
      <c r="B3443">
        <v>7.1</v>
      </c>
      <c r="C3443">
        <v>1.8</v>
      </c>
      <c r="D3443">
        <v>17067631</v>
      </c>
      <c r="E3443" t="s">
        <v>21</v>
      </c>
    </row>
    <row r="3444" spans="1:5" x14ac:dyDescent="0.3">
      <c r="A3444">
        <v>92</v>
      </c>
      <c r="B3444">
        <v>6.8</v>
      </c>
      <c r="C3444">
        <v>1.5</v>
      </c>
      <c r="D3444">
        <v>10706119</v>
      </c>
      <c r="E3444" t="s">
        <v>21</v>
      </c>
    </row>
    <row r="3445" spans="1:5" x14ac:dyDescent="0.3">
      <c r="A3445">
        <v>88</v>
      </c>
      <c r="B3445">
        <v>7.4</v>
      </c>
      <c r="C3445">
        <v>1.5</v>
      </c>
      <c r="D3445">
        <v>5862100</v>
      </c>
      <c r="E3445" t="s">
        <v>21</v>
      </c>
    </row>
    <row r="3446" spans="1:5" x14ac:dyDescent="0.3">
      <c r="A3446">
        <v>97</v>
      </c>
      <c r="B3446">
        <v>6.7</v>
      </c>
      <c r="C3446">
        <v>1.6</v>
      </c>
      <c r="D3446">
        <v>6022940</v>
      </c>
      <c r="E3446" t="s">
        <v>21</v>
      </c>
    </row>
    <row r="3447" spans="1:5" x14ac:dyDescent="0.3">
      <c r="A3447">
        <v>103</v>
      </c>
      <c r="B3447">
        <v>7.2</v>
      </c>
      <c r="C3447">
        <v>1.7</v>
      </c>
      <c r="D3447">
        <v>3132222</v>
      </c>
      <c r="E3447" t="s">
        <v>21</v>
      </c>
    </row>
    <row r="3448" spans="1:5" x14ac:dyDescent="0.3">
      <c r="A3448">
        <v>110</v>
      </c>
      <c r="B3448">
        <v>7.5</v>
      </c>
      <c r="C3448">
        <v>1.8</v>
      </c>
      <c r="D3448">
        <v>865931</v>
      </c>
      <c r="E3448" t="s">
        <v>21</v>
      </c>
    </row>
    <row r="3449" spans="1:5" x14ac:dyDescent="0.3">
      <c r="A3449">
        <v>103</v>
      </c>
      <c r="B3449">
        <v>6.8</v>
      </c>
      <c r="C3449">
        <v>1.7</v>
      </c>
      <c r="D3449">
        <v>52491137</v>
      </c>
      <c r="E3449" t="s">
        <v>21</v>
      </c>
    </row>
    <row r="3450" spans="1:5" x14ac:dyDescent="0.3">
      <c r="A3450">
        <v>114</v>
      </c>
      <c r="B3450">
        <v>7.9</v>
      </c>
      <c r="C3450">
        <v>1.9</v>
      </c>
      <c r="D3450">
        <v>-278739</v>
      </c>
      <c r="E3450" t="s">
        <v>38</v>
      </c>
    </row>
    <row r="3451" spans="1:5" x14ac:dyDescent="0.3">
      <c r="A3451">
        <v>112</v>
      </c>
      <c r="B3451">
        <v>6.7</v>
      </c>
      <c r="C3451">
        <v>1.9</v>
      </c>
      <c r="D3451">
        <v>-787706</v>
      </c>
      <c r="E3451" t="s">
        <v>38</v>
      </c>
    </row>
    <row r="3452" spans="1:5" x14ac:dyDescent="0.3">
      <c r="A3452">
        <v>104</v>
      </c>
      <c r="B3452">
        <v>5.8</v>
      </c>
      <c r="C3452">
        <v>1.7</v>
      </c>
      <c r="D3452">
        <v>1947339</v>
      </c>
      <c r="E3452" t="s">
        <v>21</v>
      </c>
    </row>
    <row r="3453" spans="1:5" x14ac:dyDescent="0.3">
      <c r="A3453">
        <v>99</v>
      </c>
      <c r="B3453">
        <v>6.5</v>
      </c>
      <c r="C3453">
        <v>1.6</v>
      </c>
      <c r="D3453">
        <v>-1081047</v>
      </c>
      <c r="E3453" t="s">
        <v>38</v>
      </c>
    </row>
    <row r="3454" spans="1:5" x14ac:dyDescent="0.3">
      <c r="A3454">
        <v>98</v>
      </c>
      <c r="B3454">
        <v>7.2</v>
      </c>
      <c r="C3454">
        <v>1.6</v>
      </c>
      <c r="D3454">
        <v>-1093965</v>
      </c>
      <c r="E3454" t="s">
        <v>38</v>
      </c>
    </row>
    <row r="3455" spans="1:5" x14ac:dyDescent="0.3">
      <c r="A3455">
        <v>100</v>
      </c>
      <c r="B3455">
        <v>6.5</v>
      </c>
      <c r="C3455">
        <v>1.7</v>
      </c>
      <c r="D3455">
        <v>-1126033</v>
      </c>
      <c r="E3455" t="s">
        <v>38</v>
      </c>
    </row>
    <row r="3456" spans="1:5" x14ac:dyDescent="0.3">
      <c r="A3456">
        <v>80</v>
      </c>
      <c r="B3456">
        <v>6.2</v>
      </c>
      <c r="C3456">
        <v>1.3</v>
      </c>
      <c r="D3456">
        <v>-1305432</v>
      </c>
      <c r="E3456" t="s">
        <v>38</v>
      </c>
    </row>
    <row r="3457" spans="1:5" x14ac:dyDescent="0.3">
      <c r="A3457">
        <v>87</v>
      </c>
      <c r="B3457">
        <v>8.6</v>
      </c>
      <c r="C3457">
        <v>1.4</v>
      </c>
      <c r="D3457">
        <v>-1336755</v>
      </c>
      <c r="E3457" t="s">
        <v>38</v>
      </c>
    </row>
    <row r="3458" spans="1:5" x14ac:dyDescent="0.3">
      <c r="A3458">
        <v>91</v>
      </c>
      <c r="B3458">
        <v>6.5</v>
      </c>
      <c r="C3458">
        <v>1.5</v>
      </c>
      <c r="D3458">
        <v>-1380159</v>
      </c>
      <c r="E3458" t="s">
        <v>38</v>
      </c>
    </row>
    <row r="3459" spans="1:5" x14ac:dyDescent="0.3">
      <c r="A3459">
        <v>84</v>
      </c>
      <c r="B3459">
        <v>6.3</v>
      </c>
      <c r="C3459">
        <v>1.4</v>
      </c>
      <c r="D3459">
        <v>-1326934</v>
      </c>
      <c r="E3459" t="s">
        <v>38</v>
      </c>
    </row>
    <row r="3460" spans="1:5" x14ac:dyDescent="0.3">
      <c r="A3460">
        <v>90</v>
      </c>
      <c r="B3460">
        <v>4.3</v>
      </c>
      <c r="C3460">
        <v>1.5</v>
      </c>
      <c r="D3460">
        <v>-1407638</v>
      </c>
      <c r="E3460" t="s">
        <v>38</v>
      </c>
    </row>
    <row r="3461" spans="1:5" x14ac:dyDescent="0.3">
      <c r="A3461">
        <v>95</v>
      </c>
      <c r="B3461">
        <v>6.7</v>
      </c>
      <c r="C3461">
        <v>1.6</v>
      </c>
      <c r="D3461">
        <v>-1496522</v>
      </c>
      <c r="E3461" t="s">
        <v>38</v>
      </c>
    </row>
    <row r="3462" spans="1:5" x14ac:dyDescent="0.3">
      <c r="A3462">
        <v>90</v>
      </c>
      <c r="B3462">
        <v>6.7</v>
      </c>
      <c r="C3462">
        <v>1.5</v>
      </c>
      <c r="D3462">
        <v>-1947834</v>
      </c>
      <c r="E3462" t="s">
        <v>38</v>
      </c>
    </row>
    <row r="3463" spans="1:5" x14ac:dyDescent="0.3">
      <c r="A3463">
        <v>101</v>
      </c>
      <c r="B3463">
        <v>5.0999999999999996</v>
      </c>
      <c r="C3463">
        <v>1.7</v>
      </c>
      <c r="D3463">
        <v>-1336492</v>
      </c>
      <c r="E3463" t="s">
        <v>38</v>
      </c>
    </row>
    <row r="3464" spans="1:5" x14ac:dyDescent="0.3">
      <c r="A3464">
        <v>83</v>
      </c>
      <c r="B3464">
        <v>7.7</v>
      </c>
      <c r="C3464">
        <v>1.4</v>
      </c>
      <c r="D3464">
        <v>182925485</v>
      </c>
      <c r="E3464" t="s">
        <v>21</v>
      </c>
    </row>
    <row r="3465" spans="1:5" x14ac:dyDescent="0.3">
      <c r="A3465">
        <v>106</v>
      </c>
      <c r="B3465">
        <v>6.7</v>
      </c>
      <c r="C3465">
        <v>1.8</v>
      </c>
      <c r="D3465">
        <v>-1095876</v>
      </c>
      <c r="E3465" t="s">
        <v>38</v>
      </c>
    </row>
    <row r="3466" spans="1:5" x14ac:dyDescent="0.3">
      <c r="A3466">
        <v>94</v>
      </c>
      <c r="B3466">
        <v>6.6</v>
      </c>
      <c r="C3466">
        <v>1.6</v>
      </c>
      <c r="D3466">
        <v>-1363170</v>
      </c>
      <c r="E3466" t="s">
        <v>38</v>
      </c>
    </row>
    <row r="3467" spans="1:5" x14ac:dyDescent="0.3">
      <c r="A3467">
        <v>120</v>
      </c>
      <c r="B3467">
        <v>8.1999999999999993</v>
      </c>
      <c r="C3467">
        <v>2</v>
      </c>
      <c r="D3467">
        <v>2690677</v>
      </c>
      <c r="E3467" t="s">
        <v>21</v>
      </c>
    </row>
    <row r="3468" spans="1:5" x14ac:dyDescent="0.3">
      <c r="A3468">
        <v>105</v>
      </c>
      <c r="B3468">
        <v>8.1</v>
      </c>
      <c r="C3468">
        <v>1.8</v>
      </c>
      <c r="D3468">
        <v>347780</v>
      </c>
      <c r="E3468" t="s">
        <v>21</v>
      </c>
    </row>
    <row r="3469" spans="1:5" x14ac:dyDescent="0.3">
      <c r="A3469">
        <v>95</v>
      </c>
      <c r="B3469">
        <v>7.2</v>
      </c>
      <c r="C3469">
        <v>1.6</v>
      </c>
      <c r="D3469">
        <v>-604771</v>
      </c>
      <c r="E3469" t="s">
        <v>38</v>
      </c>
    </row>
    <row r="3470" spans="1:5" x14ac:dyDescent="0.3">
      <c r="A3470">
        <v>135</v>
      </c>
      <c r="B3470">
        <v>7.4</v>
      </c>
      <c r="C3470">
        <v>2.2000000000000002</v>
      </c>
      <c r="D3470">
        <v>-953049</v>
      </c>
      <c r="E3470" t="s">
        <v>38</v>
      </c>
    </row>
    <row r="3471" spans="1:5" x14ac:dyDescent="0.3">
      <c r="A3471">
        <v>105</v>
      </c>
      <c r="B3471">
        <v>6.5</v>
      </c>
      <c r="C3471">
        <v>1.8</v>
      </c>
      <c r="D3471">
        <v>-690958</v>
      </c>
      <c r="E3471" t="s">
        <v>38</v>
      </c>
    </row>
    <row r="3472" spans="1:5" x14ac:dyDescent="0.3">
      <c r="A3472">
        <v>87</v>
      </c>
      <c r="B3472">
        <v>6.2</v>
      </c>
      <c r="C3472">
        <v>1.4</v>
      </c>
      <c r="D3472">
        <v>-980461</v>
      </c>
      <c r="E3472" t="s">
        <v>38</v>
      </c>
    </row>
    <row r="3473" spans="1:5" x14ac:dyDescent="0.3">
      <c r="A3473">
        <v>87</v>
      </c>
      <c r="B3473">
        <v>6.1</v>
      </c>
      <c r="C3473">
        <v>1.4</v>
      </c>
      <c r="D3473">
        <v>17850000</v>
      </c>
      <c r="E3473" t="s">
        <v>21</v>
      </c>
    </row>
    <row r="3474" spans="1:5" x14ac:dyDescent="0.3">
      <c r="A3474">
        <v>80</v>
      </c>
      <c r="B3474">
        <v>5.7</v>
      </c>
      <c r="C3474">
        <v>1.3</v>
      </c>
      <c r="D3474">
        <v>2406383</v>
      </c>
      <c r="E3474" t="s">
        <v>21</v>
      </c>
    </row>
    <row r="3475" spans="1:5" x14ac:dyDescent="0.3">
      <c r="A3475">
        <v>100</v>
      </c>
      <c r="B3475">
        <v>7.2</v>
      </c>
      <c r="C3475">
        <v>1.7</v>
      </c>
      <c r="D3475">
        <v>23541700</v>
      </c>
      <c r="E3475" t="s">
        <v>21</v>
      </c>
    </row>
    <row r="3476" spans="1:5" x14ac:dyDescent="0.3">
      <c r="A3476">
        <v>103</v>
      </c>
      <c r="B3476">
        <v>7.7</v>
      </c>
      <c r="C3476">
        <v>1.7</v>
      </c>
      <c r="D3476">
        <v>53953403</v>
      </c>
      <c r="E3476" t="s">
        <v>21</v>
      </c>
    </row>
    <row r="3477" spans="1:5" x14ac:dyDescent="0.3">
      <c r="A3477">
        <v>100</v>
      </c>
      <c r="B3477">
        <v>7.1</v>
      </c>
      <c r="C3477">
        <v>1.7</v>
      </c>
      <c r="D3477">
        <v>17288314</v>
      </c>
      <c r="E3477" t="s">
        <v>21</v>
      </c>
    </row>
    <row r="3478" spans="1:5" x14ac:dyDescent="0.3">
      <c r="A3478">
        <v>114</v>
      </c>
      <c r="B3478">
        <v>7.4</v>
      </c>
      <c r="C3478">
        <v>1.9</v>
      </c>
      <c r="D3478">
        <v>6876974</v>
      </c>
      <c r="E3478" t="s">
        <v>21</v>
      </c>
    </row>
    <row r="3479" spans="1:5" x14ac:dyDescent="0.3">
      <c r="A3479">
        <v>111</v>
      </c>
      <c r="B3479">
        <v>7.7</v>
      </c>
      <c r="C3479">
        <v>1.8</v>
      </c>
      <c r="D3479">
        <v>7980275</v>
      </c>
      <c r="E3479" t="s">
        <v>21</v>
      </c>
    </row>
    <row r="3480" spans="1:5" x14ac:dyDescent="0.3">
      <c r="A3480">
        <v>85</v>
      </c>
      <c r="B3480">
        <v>6.6</v>
      </c>
      <c r="C3480">
        <v>1.4</v>
      </c>
      <c r="D3480">
        <v>999853</v>
      </c>
      <c r="E3480" t="s">
        <v>21</v>
      </c>
    </row>
    <row r="3481" spans="1:5" x14ac:dyDescent="0.3">
      <c r="A3481">
        <v>113</v>
      </c>
      <c r="B3481">
        <v>6</v>
      </c>
      <c r="C3481">
        <v>1.9</v>
      </c>
      <c r="D3481">
        <v>1659955</v>
      </c>
      <c r="E3481" t="s">
        <v>21</v>
      </c>
    </row>
    <row r="3482" spans="1:5" x14ac:dyDescent="0.3">
      <c r="A3482">
        <v>99</v>
      </c>
      <c r="B3482">
        <v>8.4</v>
      </c>
      <c r="C3482">
        <v>1.6</v>
      </c>
      <c r="D3482">
        <v>1612029</v>
      </c>
      <c r="E3482" t="s">
        <v>21</v>
      </c>
    </row>
    <row r="3483" spans="1:5" x14ac:dyDescent="0.3">
      <c r="A3483">
        <v>142</v>
      </c>
      <c r="B3483">
        <v>8.9</v>
      </c>
      <c r="C3483">
        <v>2.4</v>
      </c>
      <c r="D3483">
        <v>4900000</v>
      </c>
      <c r="E3483" t="s">
        <v>21</v>
      </c>
    </row>
    <row r="3484" spans="1:5" x14ac:dyDescent="0.3">
      <c r="A3484">
        <v>112</v>
      </c>
      <c r="B3484">
        <v>7.9</v>
      </c>
      <c r="C3484">
        <v>1.9</v>
      </c>
      <c r="D3484">
        <v>-3624277</v>
      </c>
      <c r="E3484" t="s">
        <v>38</v>
      </c>
    </row>
    <row r="3485" spans="1:5" x14ac:dyDescent="0.3">
      <c r="A3485">
        <v>108</v>
      </c>
      <c r="B3485">
        <v>6</v>
      </c>
      <c r="C3485">
        <v>1.8</v>
      </c>
      <c r="D3485">
        <v>-605096</v>
      </c>
      <c r="E3485" t="s">
        <v>38</v>
      </c>
    </row>
    <row r="3486" spans="1:5" x14ac:dyDescent="0.3">
      <c r="A3486">
        <v>88</v>
      </c>
      <c r="B3486">
        <v>6.1</v>
      </c>
      <c r="C3486">
        <v>1.5</v>
      </c>
      <c r="D3486">
        <v>-1141064</v>
      </c>
      <c r="E3486" t="s">
        <v>38</v>
      </c>
    </row>
    <row r="3487" spans="1:5" x14ac:dyDescent="0.3">
      <c r="A3487">
        <v>91</v>
      </c>
      <c r="B3487">
        <v>6.2</v>
      </c>
      <c r="C3487">
        <v>1.5</v>
      </c>
      <c r="D3487">
        <v>250263</v>
      </c>
      <c r="E3487" t="s">
        <v>21</v>
      </c>
    </row>
    <row r="3488" spans="1:5" x14ac:dyDescent="0.3">
      <c r="A3488">
        <v>94</v>
      </c>
      <c r="B3488">
        <v>6.8</v>
      </c>
      <c r="C3488">
        <v>1.6</v>
      </c>
      <c r="D3488">
        <v>13101109</v>
      </c>
      <c r="E3488" t="s">
        <v>21</v>
      </c>
    </row>
    <row r="3489" spans="1:5" x14ac:dyDescent="0.3">
      <c r="A3489">
        <v>92</v>
      </c>
      <c r="B3489">
        <v>5.9</v>
      </c>
      <c r="C3489">
        <v>1.5</v>
      </c>
      <c r="D3489">
        <v>300000</v>
      </c>
      <c r="E3489" t="s">
        <v>21</v>
      </c>
    </row>
    <row r="3490" spans="1:5" x14ac:dyDescent="0.3">
      <c r="A3490">
        <v>110</v>
      </c>
      <c r="B3490">
        <v>6.1</v>
      </c>
      <c r="C3490">
        <v>1.8</v>
      </c>
      <c r="D3490">
        <v>-1043871</v>
      </c>
      <c r="E3490" t="s">
        <v>38</v>
      </c>
    </row>
    <row r="3491" spans="1:5" x14ac:dyDescent="0.3">
      <c r="A3491">
        <v>102</v>
      </c>
      <c r="B3491">
        <v>7.6</v>
      </c>
      <c r="C3491">
        <v>1.7</v>
      </c>
      <c r="D3491">
        <v>3005123</v>
      </c>
      <c r="E3491" t="s">
        <v>21</v>
      </c>
    </row>
    <row r="3492" spans="1:5" x14ac:dyDescent="0.3">
      <c r="A3492">
        <v>145</v>
      </c>
      <c r="B3492">
        <v>8.1</v>
      </c>
      <c r="C3492">
        <v>2.4</v>
      </c>
      <c r="D3492">
        <v>116275247</v>
      </c>
      <c r="E3492" t="s">
        <v>21</v>
      </c>
    </row>
    <row r="3493" spans="1:5" x14ac:dyDescent="0.3">
      <c r="A3493">
        <v>83</v>
      </c>
      <c r="B3493">
        <v>5.7</v>
      </c>
      <c r="C3493">
        <v>1.4</v>
      </c>
      <c r="D3493">
        <v>30537320</v>
      </c>
      <c r="E3493" t="s">
        <v>21</v>
      </c>
    </row>
    <row r="3494" spans="1:5" x14ac:dyDescent="0.3">
      <c r="A3494">
        <v>91</v>
      </c>
      <c r="B3494">
        <v>6.6</v>
      </c>
      <c r="C3494">
        <v>1.5</v>
      </c>
      <c r="D3494">
        <v>16986000</v>
      </c>
      <c r="E3494" t="s">
        <v>21</v>
      </c>
    </row>
    <row r="3495" spans="1:5" x14ac:dyDescent="0.3">
      <c r="A3495">
        <v>110</v>
      </c>
      <c r="B3495">
        <v>7.3</v>
      </c>
      <c r="C3495">
        <v>1.8</v>
      </c>
      <c r="D3495">
        <v>14967035</v>
      </c>
      <c r="E3495" t="s">
        <v>21</v>
      </c>
    </row>
    <row r="3496" spans="1:5" x14ac:dyDescent="0.3">
      <c r="A3496">
        <v>86</v>
      </c>
      <c r="B3496">
        <v>5</v>
      </c>
      <c r="C3496">
        <v>1.4</v>
      </c>
      <c r="D3496">
        <v>17112929</v>
      </c>
      <c r="E3496" t="s">
        <v>21</v>
      </c>
    </row>
    <row r="3497" spans="1:5" x14ac:dyDescent="0.3">
      <c r="A3497">
        <v>86</v>
      </c>
      <c r="B3497">
        <v>7</v>
      </c>
      <c r="C3497">
        <v>1.4</v>
      </c>
      <c r="D3497">
        <v>13564027</v>
      </c>
      <c r="E3497" t="s">
        <v>21</v>
      </c>
    </row>
    <row r="3498" spans="1:5" x14ac:dyDescent="0.3">
      <c r="A3498">
        <v>120</v>
      </c>
      <c r="B3498">
        <v>3.4</v>
      </c>
      <c r="C3498">
        <v>2</v>
      </c>
      <c r="D3498">
        <v>15773070</v>
      </c>
      <c r="E3498" t="s">
        <v>21</v>
      </c>
    </row>
    <row r="3499" spans="1:5" x14ac:dyDescent="0.3">
      <c r="A3499">
        <v>90</v>
      </c>
      <c r="B3499">
        <v>5.9</v>
      </c>
      <c r="C3499">
        <v>1.5</v>
      </c>
      <c r="D3499">
        <v>9042266</v>
      </c>
      <c r="E3499" t="s">
        <v>21</v>
      </c>
    </row>
    <row r="3500" spans="1:5" x14ac:dyDescent="0.3">
      <c r="A3500">
        <v>99</v>
      </c>
      <c r="B3500">
        <v>6</v>
      </c>
      <c r="C3500">
        <v>1.6</v>
      </c>
      <c r="D3500">
        <v>-989962610</v>
      </c>
      <c r="E3500" t="s">
        <v>38</v>
      </c>
    </row>
    <row r="3501" spans="1:5" x14ac:dyDescent="0.3">
      <c r="A3501">
        <v>112</v>
      </c>
      <c r="B3501">
        <v>7.4</v>
      </c>
      <c r="C3501">
        <v>1.9</v>
      </c>
      <c r="D3501">
        <v>6201559</v>
      </c>
      <c r="E3501" t="s">
        <v>21</v>
      </c>
    </row>
    <row r="3502" spans="1:5" x14ac:dyDescent="0.3">
      <c r="A3502">
        <v>103</v>
      </c>
      <c r="B3502">
        <v>7.4</v>
      </c>
      <c r="C3502">
        <v>1.7</v>
      </c>
      <c r="D3502">
        <v>8013113</v>
      </c>
      <c r="E3502" t="s">
        <v>21</v>
      </c>
    </row>
    <row r="3503" spans="1:5" x14ac:dyDescent="0.3">
      <c r="A3503">
        <v>83</v>
      </c>
      <c r="B3503">
        <v>4.2</v>
      </c>
      <c r="C3503">
        <v>1.4</v>
      </c>
      <c r="D3503">
        <v>52245055</v>
      </c>
      <c r="E3503" t="s">
        <v>21</v>
      </c>
    </row>
    <row r="3504" spans="1:5" x14ac:dyDescent="0.3">
      <c r="A3504">
        <v>109</v>
      </c>
      <c r="B3504">
        <v>6.2</v>
      </c>
      <c r="C3504">
        <v>1.8</v>
      </c>
      <c r="D3504">
        <v>8100000</v>
      </c>
      <c r="E3504" t="s">
        <v>21</v>
      </c>
    </row>
    <row r="3505" spans="1:5" x14ac:dyDescent="0.3">
      <c r="A3505">
        <v>100</v>
      </c>
      <c r="B3505">
        <v>5.4</v>
      </c>
      <c r="C3505">
        <v>1.7</v>
      </c>
      <c r="D3505">
        <v>1186670</v>
      </c>
      <c r="E3505" t="s">
        <v>21</v>
      </c>
    </row>
    <row r="3506" spans="1:5" x14ac:dyDescent="0.3">
      <c r="A3506">
        <v>95</v>
      </c>
      <c r="B3506">
        <v>7.2</v>
      </c>
      <c r="C3506">
        <v>1.6</v>
      </c>
      <c r="D3506">
        <v>4997134</v>
      </c>
      <c r="E3506" t="s">
        <v>21</v>
      </c>
    </row>
    <row r="3507" spans="1:5" x14ac:dyDescent="0.3">
      <c r="A3507">
        <v>104</v>
      </c>
      <c r="B3507">
        <v>6.7</v>
      </c>
      <c r="C3507">
        <v>1.7</v>
      </c>
      <c r="D3507">
        <v>2386698</v>
      </c>
      <c r="E3507" t="s">
        <v>21</v>
      </c>
    </row>
    <row r="3508" spans="1:5" x14ac:dyDescent="0.3">
      <c r="A3508">
        <v>97</v>
      </c>
      <c r="B3508">
        <v>7.2</v>
      </c>
      <c r="C3508">
        <v>1.6</v>
      </c>
      <c r="D3508">
        <v>1508841</v>
      </c>
      <c r="E3508" t="s">
        <v>21</v>
      </c>
    </row>
    <row r="3509" spans="1:5" x14ac:dyDescent="0.3">
      <c r="A3509">
        <v>91</v>
      </c>
      <c r="B3509">
        <v>7.4</v>
      </c>
      <c r="C3509">
        <v>1.5</v>
      </c>
      <c r="D3509">
        <v>3946250</v>
      </c>
      <c r="E3509" t="s">
        <v>21</v>
      </c>
    </row>
    <row r="3510" spans="1:5" x14ac:dyDescent="0.3">
      <c r="A3510">
        <v>84</v>
      </c>
      <c r="B3510">
        <v>5.6</v>
      </c>
      <c r="C3510">
        <v>1.4</v>
      </c>
      <c r="D3510">
        <v>950218</v>
      </c>
      <c r="E3510" t="s">
        <v>21</v>
      </c>
    </row>
    <row r="3511" spans="1:5" x14ac:dyDescent="0.3">
      <c r="A3511">
        <v>86</v>
      </c>
      <c r="B3511">
        <v>6.8</v>
      </c>
      <c r="C3511">
        <v>1.4</v>
      </c>
      <c r="D3511">
        <v>277257</v>
      </c>
      <c r="E3511" t="s">
        <v>21</v>
      </c>
    </row>
    <row r="3512" spans="1:5" x14ac:dyDescent="0.3">
      <c r="A3512">
        <v>92</v>
      </c>
      <c r="B3512">
        <v>7.7</v>
      </c>
      <c r="C3512">
        <v>1.5</v>
      </c>
      <c r="D3512">
        <v>677838</v>
      </c>
      <c r="E3512" t="s">
        <v>21</v>
      </c>
    </row>
    <row r="3513" spans="1:5" x14ac:dyDescent="0.3">
      <c r="A3513">
        <v>94</v>
      </c>
      <c r="B3513">
        <v>7</v>
      </c>
      <c r="C3513">
        <v>1.6</v>
      </c>
      <c r="D3513">
        <v>744858</v>
      </c>
      <c r="E3513" t="s">
        <v>21</v>
      </c>
    </row>
    <row r="3514" spans="1:5" x14ac:dyDescent="0.3">
      <c r="A3514">
        <v>100</v>
      </c>
      <c r="B3514">
        <v>7.2</v>
      </c>
      <c r="C3514">
        <v>1.7</v>
      </c>
      <c r="D3514">
        <v>-17786</v>
      </c>
      <c r="E3514" t="s">
        <v>38</v>
      </c>
    </row>
    <row r="3515" spans="1:5" x14ac:dyDescent="0.3">
      <c r="A3515">
        <v>119</v>
      </c>
      <c r="B3515">
        <v>7.2</v>
      </c>
      <c r="C3515">
        <v>2</v>
      </c>
      <c r="D3515">
        <v>-201659</v>
      </c>
      <c r="E3515" t="s">
        <v>38</v>
      </c>
    </row>
    <row r="3516" spans="1:5" x14ac:dyDescent="0.3">
      <c r="A3516">
        <v>92</v>
      </c>
      <c r="B3516">
        <v>6.2</v>
      </c>
      <c r="C3516">
        <v>1.5</v>
      </c>
      <c r="D3516">
        <v>-417976</v>
      </c>
      <c r="E3516" t="s">
        <v>38</v>
      </c>
    </row>
    <row r="3517" spans="1:5" x14ac:dyDescent="0.3">
      <c r="A3517">
        <v>108</v>
      </c>
      <c r="B3517">
        <v>6.9</v>
      </c>
      <c r="C3517">
        <v>1.8</v>
      </c>
      <c r="D3517">
        <v>-1951288</v>
      </c>
      <c r="E3517" t="s">
        <v>38</v>
      </c>
    </row>
    <row r="3518" spans="1:5" x14ac:dyDescent="0.3">
      <c r="A3518">
        <v>97</v>
      </c>
      <c r="B3518">
        <v>7</v>
      </c>
      <c r="C3518">
        <v>1.6</v>
      </c>
      <c r="D3518">
        <v>-535345</v>
      </c>
      <c r="E3518" t="s">
        <v>38</v>
      </c>
    </row>
    <row r="3519" spans="1:5" x14ac:dyDescent="0.3">
      <c r="A3519">
        <v>88</v>
      </c>
      <c r="B3519">
        <v>6.7</v>
      </c>
      <c r="C3519">
        <v>1.5</v>
      </c>
      <c r="D3519">
        <v>-535874</v>
      </c>
      <c r="E3519" t="s">
        <v>38</v>
      </c>
    </row>
    <row r="3520" spans="1:5" x14ac:dyDescent="0.3">
      <c r="A3520">
        <v>88</v>
      </c>
      <c r="B3520">
        <v>7.4</v>
      </c>
      <c r="C3520">
        <v>1.5</v>
      </c>
      <c r="D3520">
        <v>-895923</v>
      </c>
      <c r="E3520" t="s">
        <v>38</v>
      </c>
    </row>
    <row r="3521" spans="1:5" x14ac:dyDescent="0.3">
      <c r="A3521">
        <v>79</v>
      </c>
      <c r="B3521">
        <v>6.1</v>
      </c>
      <c r="C3521">
        <v>1.3</v>
      </c>
      <c r="D3521">
        <v>-720718</v>
      </c>
      <c r="E3521" t="s">
        <v>38</v>
      </c>
    </row>
    <row r="3522" spans="1:5" x14ac:dyDescent="0.3">
      <c r="A3522">
        <v>96</v>
      </c>
      <c r="B3522">
        <v>8.1999999999999993</v>
      </c>
      <c r="C3522">
        <v>1.6</v>
      </c>
      <c r="D3522">
        <v>-515779</v>
      </c>
      <c r="E3522" t="s">
        <v>38</v>
      </c>
    </row>
    <row r="3523" spans="1:5" x14ac:dyDescent="0.3">
      <c r="A3523">
        <v>53</v>
      </c>
      <c r="B3523">
        <v>7.7</v>
      </c>
      <c r="C3523">
        <v>0.9</v>
      </c>
      <c r="D3523">
        <v>-725339</v>
      </c>
      <c r="E3523" t="s">
        <v>38</v>
      </c>
    </row>
    <row r="3524" spans="1:5" x14ac:dyDescent="0.3">
      <c r="A3524">
        <v>97</v>
      </c>
      <c r="B3524">
        <v>7.3</v>
      </c>
      <c r="C3524">
        <v>1.6</v>
      </c>
      <c r="D3524">
        <v>-855569</v>
      </c>
      <c r="E3524" t="s">
        <v>38</v>
      </c>
    </row>
    <row r="3525" spans="1:5" x14ac:dyDescent="0.3">
      <c r="A3525">
        <v>91</v>
      </c>
      <c r="B3525">
        <v>7.6</v>
      </c>
      <c r="C3525">
        <v>1.5</v>
      </c>
      <c r="D3525">
        <v>-712239</v>
      </c>
      <c r="E3525" t="s">
        <v>38</v>
      </c>
    </row>
    <row r="3526" spans="1:5" x14ac:dyDescent="0.3">
      <c r="A3526">
        <v>112</v>
      </c>
      <c r="B3526">
        <v>5.6</v>
      </c>
      <c r="C3526">
        <v>1.9</v>
      </c>
      <c r="D3526">
        <v>-903266</v>
      </c>
      <c r="E3526" t="s">
        <v>38</v>
      </c>
    </row>
    <row r="3527" spans="1:5" x14ac:dyDescent="0.3">
      <c r="A3527">
        <v>95</v>
      </c>
      <c r="B3527">
        <v>6.4</v>
      </c>
      <c r="C3527">
        <v>1.6</v>
      </c>
      <c r="D3527">
        <v>-799341</v>
      </c>
      <c r="E3527" t="s">
        <v>38</v>
      </c>
    </row>
    <row r="3528" spans="1:5" x14ac:dyDescent="0.3">
      <c r="A3528">
        <v>93</v>
      </c>
      <c r="B3528">
        <v>6.8</v>
      </c>
      <c r="C3528">
        <v>1.6</v>
      </c>
      <c r="D3528">
        <v>-451570</v>
      </c>
      <c r="E3528" t="s">
        <v>38</v>
      </c>
    </row>
    <row r="3529" spans="1:5" x14ac:dyDescent="0.3">
      <c r="A3529">
        <v>88</v>
      </c>
      <c r="B3529">
        <v>6.1</v>
      </c>
      <c r="C3529">
        <v>1.5</v>
      </c>
      <c r="D3529">
        <v>-978790</v>
      </c>
      <c r="E3529" t="s">
        <v>38</v>
      </c>
    </row>
    <row r="3530" spans="1:5" x14ac:dyDescent="0.3">
      <c r="A3530">
        <v>82</v>
      </c>
      <c r="B3530">
        <v>6</v>
      </c>
      <c r="C3530">
        <v>1.4</v>
      </c>
      <c r="D3530">
        <v>-987004</v>
      </c>
      <c r="E3530" t="s">
        <v>38</v>
      </c>
    </row>
    <row r="3531" spans="1:5" x14ac:dyDescent="0.3">
      <c r="A3531">
        <v>78</v>
      </c>
      <c r="B3531">
        <v>6.1</v>
      </c>
      <c r="C3531">
        <v>1.3</v>
      </c>
      <c r="D3531">
        <v>-989982</v>
      </c>
      <c r="E3531" t="s">
        <v>38</v>
      </c>
    </row>
    <row r="3532" spans="1:5" x14ac:dyDescent="0.3">
      <c r="A3532">
        <v>97</v>
      </c>
      <c r="B3532">
        <v>5.5</v>
      </c>
      <c r="C3532">
        <v>1.6</v>
      </c>
      <c r="D3532">
        <v>-937520</v>
      </c>
      <c r="E3532" t="s">
        <v>38</v>
      </c>
    </row>
    <row r="3533" spans="1:5" x14ac:dyDescent="0.3">
      <c r="A3533">
        <v>81</v>
      </c>
      <c r="B3533">
        <v>6.9</v>
      </c>
      <c r="C3533">
        <v>1.4</v>
      </c>
      <c r="D3533">
        <v>-993613</v>
      </c>
      <c r="E3533" t="s">
        <v>38</v>
      </c>
    </row>
    <row r="3534" spans="1:5" x14ac:dyDescent="0.3">
      <c r="A3534">
        <v>88</v>
      </c>
      <c r="B3534">
        <v>4.0999999999999996</v>
      </c>
      <c r="C3534">
        <v>1.5</v>
      </c>
      <c r="D3534">
        <v>-999279</v>
      </c>
      <c r="E3534" t="s">
        <v>38</v>
      </c>
    </row>
    <row r="3535" spans="1:5" x14ac:dyDescent="0.3">
      <c r="A3535">
        <v>96</v>
      </c>
      <c r="B3535">
        <v>5.4</v>
      </c>
      <c r="C3535">
        <v>1.6</v>
      </c>
      <c r="D3535">
        <v>-1499297</v>
      </c>
      <c r="E3535" t="s">
        <v>38</v>
      </c>
    </row>
    <row r="3536" spans="1:5" x14ac:dyDescent="0.3">
      <c r="A3536">
        <v>108</v>
      </c>
      <c r="B3536">
        <v>8.1999999999999993</v>
      </c>
      <c r="C3536">
        <v>1.8</v>
      </c>
      <c r="D3536">
        <v>8690000</v>
      </c>
      <c r="E3536" t="s">
        <v>21</v>
      </c>
    </row>
    <row r="3537" spans="1:5" x14ac:dyDescent="0.3">
      <c r="A3537">
        <v>100</v>
      </c>
      <c r="B3537">
        <v>5.7</v>
      </c>
      <c r="C3537">
        <v>1.7</v>
      </c>
      <c r="D3537">
        <v>-909814</v>
      </c>
      <c r="E3537" t="s">
        <v>38</v>
      </c>
    </row>
    <row r="3538" spans="1:5" x14ac:dyDescent="0.3">
      <c r="A3538">
        <v>113</v>
      </c>
      <c r="B3538">
        <v>7.9</v>
      </c>
      <c r="C3538">
        <v>1.9</v>
      </c>
      <c r="D3538">
        <v>595783</v>
      </c>
      <c r="E3538" t="s">
        <v>21</v>
      </c>
    </row>
    <row r="3539" spans="1:5" x14ac:dyDescent="0.3">
      <c r="A3539">
        <v>104</v>
      </c>
      <c r="B3539">
        <v>7.1</v>
      </c>
      <c r="C3539">
        <v>1.7</v>
      </c>
      <c r="D3539">
        <v>57962</v>
      </c>
      <c r="E3539" t="s">
        <v>21</v>
      </c>
    </row>
    <row r="3540" spans="1:5" x14ac:dyDescent="0.3">
      <c r="A3540">
        <v>91</v>
      </c>
      <c r="B3540">
        <v>6.4</v>
      </c>
      <c r="C3540">
        <v>1.5</v>
      </c>
      <c r="D3540">
        <v>-518814</v>
      </c>
      <c r="E3540" t="s">
        <v>38</v>
      </c>
    </row>
    <row r="3541" spans="1:5" x14ac:dyDescent="0.3">
      <c r="A3541">
        <v>85</v>
      </c>
      <c r="B3541">
        <v>7.5</v>
      </c>
      <c r="C3541">
        <v>1.4</v>
      </c>
      <c r="D3541">
        <v>15197842</v>
      </c>
      <c r="E3541" t="s">
        <v>21</v>
      </c>
    </row>
    <row r="3542" spans="1:5" x14ac:dyDescent="0.3">
      <c r="A3542">
        <v>101</v>
      </c>
      <c r="B3542">
        <v>6.4</v>
      </c>
      <c r="C3542">
        <v>1.7</v>
      </c>
      <c r="D3542">
        <v>-893357</v>
      </c>
      <c r="E3542" t="s">
        <v>38</v>
      </c>
    </row>
    <row r="3543" spans="1:5" x14ac:dyDescent="0.3">
      <c r="A3543">
        <v>107</v>
      </c>
      <c r="B3543">
        <v>7.2</v>
      </c>
      <c r="C3543">
        <v>1.8</v>
      </c>
      <c r="D3543">
        <v>-30061</v>
      </c>
      <c r="E3543" t="s">
        <v>38</v>
      </c>
    </row>
    <row r="3544" spans="1:5" x14ac:dyDescent="0.3">
      <c r="A3544">
        <v>88</v>
      </c>
      <c r="B3544">
        <v>6</v>
      </c>
      <c r="C3544">
        <v>1.5</v>
      </c>
      <c r="D3544">
        <v>393961</v>
      </c>
      <c r="E3544" t="s">
        <v>21</v>
      </c>
    </row>
    <row r="3545" spans="1:5" x14ac:dyDescent="0.3">
      <c r="A3545">
        <v>95</v>
      </c>
      <c r="B3545">
        <v>5.6</v>
      </c>
      <c r="C3545">
        <v>1.6</v>
      </c>
      <c r="D3545">
        <v>-809722</v>
      </c>
      <c r="E3545" t="s">
        <v>38</v>
      </c>
    </row>
    <row r="3546" spans="1:5" x14ac:dyDescent="0.3">
      <c r="A3546">
        <v>123</v>
      </c>
      <c r="B3546">
        <v>8.4</v>
      </c>
      <c r="C3546">
        <v>2</v>
      </c>
      <c r="D3546">
        <v>6598492</v>
      </c>
      <c r="E3546" t="s">
        <v>21</v>
      </c>
    </row>
    <row r="3547" spans="1:5" x14ac:dyDescent="0.3">
      <c r="A3547">
        <v>88</v>
      </c>
      <c r="B3547">
        <v>7.5</v>
      </c>
      <c r="C3547">
        <v>1.5</v>
      </c>
      <c r="D3547">
        <v>3971000</v>
      </c>
      <c r="E3547" t="s">
        <v>21</v>
      </c>
    </row>
    <row r="3548" spans="1:5" x14ac:dyDescent="0.3">
      <c r="A3548">
        <v>114</v>
      </c>
      <c r="B3548">
        <v>7.2</v>
      </c>
      <c r="C3548">
        <v>1.9</v>
      </c>
      <c r="D3548">
        <v>201437</v>
      </c>
      <c r="E3548" t="s">
        <v>21</v>
      </c>
    </row>
    <row r="3549" spans="1:5" x14ac:dyDescent="0.3">
      <c r="A3549">
        <v>88</v>
      </c>
      <c r="B3549">
        <v>7.2</v>
      </c>
      <c r="C3549">
        <v>1.5</v>
      </c>
      <c r="D3549">
        <v>1273984</v>
      </c>
      <c r="E3549" t="s">
        <v>21</v>
      </c>
    </row>
    <row r="3550" spans="1:5" x14ac:dyDescent="0.3">
      <c r="A3550">
        <v>104</v>
      </c>
      <c r="B3550">
        <v>6.5</v>
      </c>
      <c r="C3550">
        <v>1.7</v>
      </c>
      <c r="D3550">
        <v>-655417</v>
      </c>
      <c r="E3550" t="s">
        <v>38</v>
      </c>
    </row>
    <row r="3551" spans="1:5" x14ac:dyDescent="0.3">
      <c r="A3551">
        <v>91</v>
      </c>
      <c r="B3551">
        <v>6.4</v>
      </c>
      <c r="C3551">
        <v>1.5</v>
      </c>
      <c r="D3551">
        <v>-758291</v>
      </c>
      <c r="E3551" t="s">
        <v>38</v>
      </c>
    </row>
    <row r="3552" spans="1:5" x14ac:dyDescent="0.3">
      <c r="A3552">
        <v>112</v>
      </c>
      <c r="B3552">
        <v>7.5</v>
      </c>
      <c r="C3552">
        <v>1.9</v>
      </c>
      <c r="D3552">
        <v>114223000</v>
      </c>
      <c r="E3552" t="s">
        <v>21</v>
      </c>
    </row>
    <row r="3553" spans="1:5" x14ac:dyDescent="0.3">
      <c r="A3553">
        <v>86</v>
      </c>
      <c r="B3553">
        <v>6.9</v>
      </c>
      <c r="C3553">
        <v>1.4</v>
      </c>
      <c r="D3553">
        <v>4768918</v>
      </c>
      <c r="E3553" t="s">
        <v>21</v>
      </c>
    </row>
    <row r="3554" spans="1:5" x14ac:dyDescent="0.3">
      <c r="A3554">
        <v>86</v>
      </c>
      <c r="B3554">
        <v>7</v>
      </c>
      <c r="C3554">
        <v>1.4</v>
      </c>
      <c r="D3554">
        <v>3257792</v>
      </c>
      <c r="E3554" t="s">
        <v>21</v>
      </c>
    </row>
    <row r="3555" spans="1:5" x14ac:dyDescent="0.3">
      <c r="A3555">
        <v>95</v>
      </c>
      <c r="B3555">
        <v>6.3</v>
      </c>
      <c r="C3555">
        <v>1.6</v>
      </c>
      <c r="D3555">
        <v>-473703</v>
      </c>
      <c r="E3555" t="s">
        <v>38</v>
      </c>
    </row>
    <row r="3556" spans="1:5" x14ac:dyDescent="0.3">
      <c r="A3556">
        <v>101</v>
      </c>
      <c r="B3556">
        <v>5.5</v>
      </c>
      <c r="C3556">
        <v>1.7</v>
      </c>
      <c r="D3556">
        <v>-672499</v>
      </c>
      <c r="E3556" t="s">
        <v>38</v>
      </c>
    </row>
    <row r="3557" spans="1:5" x14ac:dyDescent="0.3">
      <c r="A3557">
        <v>88</v>
      </c>
      <c r="B3557">
        <v>6.6</v>
      </c>
      <c r="C3557">
        <v>1.5</v>
      </c>
      <c r="D3557">
        <v>-702671</v>
      </c>
      <c r="E3557" t="s">
        <v>38</v>
      </c>
    </row>
    <row r="3558" spans="1:5" x14ac:dyDescent="0.3">
      <c r="A3558">
        <v>99</v>
      </c>
      <c r="B3558">
        <v>5.2</v>
      </c>
      <c r="C3558">
        <v>1.6</v>
      </c>
      <c r="D3558">
        <v>-881622</v>
      </c>
      <c r="E3558" t="s">
        <v>38</v>
      </c>
    </row>
    <row r="3559" spans="1:5" x14ac:dyDescent="0.3">
      <c r="A3559">
        <v>170</v>
      </c>
      <c r="B3559">
        <v>8.3000000000000007</v>
      </c>
      <c r="C3559">
        <v>2.8</v>
      </c>
      <c r="D3559">
        <v>7130611</v>
      </c>
      <c r="E3559" t="s">
        <v>21</v>
      </c>
    </row>
    <row r="3560" spans="1:5" x14ac:dyDescent="0.3">
      <c r="A3560">
        <v>97</v>
      </c>
      <c r="B3560">
        <v>7.2</v>
      </c>
      <c r="C3560">
        <v>1.6</v>
      </c>
      <c r="D3560">
        <v>441829</v>
      </c>
      <c r="E3560" t="s">
        <v>21</v>
      </c>
    </row>
    <row r="3561" spans="1:5" x14ac:dyDescent="0.3">
      <c r="A3561">
        <v>106</v>
      </c>
      <c r="B3561">
        <v>7.2</v>
      </c>
      <c r="C3561">
        <v>1.8</v>
      </c>
      <c r="D3561">
        <v>1994973</v>
      </c>
      <c r="E3561" t="s">
        <v>21</v>
      </c>
    </row>
    <row r="3562" spans="1:5" x14ac:dyDescent="0.3">
      <c r="A3562">
        <v>81</v>
      </c>
      <c r="B3562">
        <v>7.8</v>
      </c>
      <c r="C3562">
        <v>1.4</v>
      </c>
      <c r="D3562">
        <v>2391000</v>
      </c>
      <c r="E3562" t="s">
        <v>21</v>
      </c>
    </row>
    <row r="3563" spans="1:5" x14ac:dyDescent="0.3">
      <c r="A3563">
        <v>81</v>
      </c>
      <c r="B3563">
        <v>6.4</v>
      </c>
      <c r="C3563">
        <v>1.4</v>
      </c>
      <c r="D3563">
        <v>140470114</v>
      </c>
      <c r="E3563" t="s">
        <v>21</v>
      </c>
    </row>
    <row r="3564" spans="1:5" x14ac:dyDescent="0.3">
      <c r="A3564">
        <v>215</v>
      </c>
      <c r="B3564">
        <v>8.1</v>
      </c>
      <c r="C3564">
        <v>3.6</v>
      </c>
      <c r="D3564">
        <v>12700000</v>
      </c>
      <c r="E3564" t="s">
        <v>21</v>
      </c>
    </row>
    <row r="3565" spans="1:5" x14ac:dyDescent="0.3">
      <c r="A3565">
        <v>106</v>
      </c>
      <c r="B3565">
        <v>5.6</v>
      </c>
      <c r="C3565">
        <v>1.8</v>
      </c>
      <c r="D3565">
        <v>-428012</v>
      </c>
      <c r="E3565" t="s">
        <v>38</v>
      </c>
    </row>
    <row r="3566" spans="1:5" x14ac:dyDescent="0.3">
      <c r="A3566">
        <v>90</v>
      </c>
      <c r="B3566">
        <v>6.6</v>
      </c>
      <c r="C3566">
        <v>1.5</v>
      </c>
      <c r="D3566">
        <v>-586507</v>
      </c>
      <c r="E3566" t="s">
        <v>38</v>
      </c>
    </row>
    <row r="3567" spans="1:5" x14ac:dyDescent="0.3">
      <c r="A3567">
        <v>87</v>
      </c>
      <c r="B3567">
        <v>7.7</v>
      </c>
      <c r="C3567">
        <v>1.4</v>
      </c>
      <c r="D3567">
        <v>-44995</v>
      </c>
      <c r="E3567" t="s">
        <v>38</v>
      </c>
    </row>
    <row r="3568" spans="1:5" x14ac:dyDescent="0.3">
      <c r="A3568">
        <v>122</v>
      </c>
      <c r="B3568">
        <v>6.5</v>
      </c>
      <c r="C3568">
        <v>2</v>
      </c>
      <c r="D3568">
        <v>32951479</v>
      </c>
      <c r="E3568" t="s">
        <v>21</v>
      </c>
    </row>
    <row r="3569" spans="1:5" x14ac:dyDescent="0.3">
      <c r="A3569">
        <v>86</v>
      </c>
      <c r="B3569">
        <v>6.1</v>
      </c>
      <c r="C3569">
        <v>1.4</v>
      </c>
      <c r="D3569">
        <v>39052600</v>
      </c>
      <c r="E3569" t="s">
        <v>21</v>
      </c>
    </row>
    <row r="3570" spans="1:5" x14ac:dyDescent="0.3">
      <c r="A3570">
        <v>79</v>
      </c>
      <c r="B3570">
        <v>5.7</v>
      </c>
      <c r="C3570">
        <v>1.3</v>
      </c>
      <c r="D3570">
        <v>30000882</v>
      </c>
      <c r="E3570" t="s">
        <v>21</v>
      </c>
    </row>
    <row r="3571" spans="1:5" x14ac:dyDescent="0.3">
      <c r="A3571">
        <v>97</v>
      </c>
      <c r="B3571">
        <v>5.9</v>
      </c>
      <c r="C3571">
        <v>1.6</v>
      </c>
      <c r="D3571">
        <v>16500000</v>
      </c>
      <c r="E3571" t="s">
        <v>21</v>
      </c>
    </row>
    <row r="3572" spans="1:5" x14ac:dyDescent="0.3">
      <c r="A3572">
        <v>89</v>
      </c>
      <c r="B3572">
        <v>7.7</v>
      </c>
      <c r="C3572">
        <v>1.5</v>
      </c>
      <c r="D3572">
        <v>5239376</v>
      </c>
      <c r="E3572" t="s">
        <v>21</v>
      </c>
    </row>
    <row r="3573" spans="1:5" x14ac:dyDescent="0.3">
      <c r="A3573">
        <v>120</v>
      </c>
      <c r="B3573">
        <v>7.1</v>
      </c>
      <c r="C3573">
        <v>2</v>
      </c>
      <c r="D3573">
        <v>2773863</v>
      </c>
      <c r="E3573" t="s">
        <v>21</v>
      </c>
    </row>
    <row r="3574" spans="1:5" x14ac:dyDescent="0.3">
      <c r="A3574">
        <v>108</v>
      </c>
      <c r="B3574">
        <v>7.6</v>
      </c>
      <c r="C3574">
        <v>1.8</v>
      </c>
      <c r="D3574">
        <v>1547570</v>
      </c>
      <c r="E3574" t="s">
        <v>21</v>
      </c>
    </row>
    <row r="3575" spans="1:5" x14ac:dyDescent="0.3">
      <c r="A3575">
        <v>83</v>
      </c>
      <c r="B3575">
        <v>7.4</v>
      </c>
      <c r="C3575">
        <v>1.4</v>
      </c>
      <c r="D3575">
        <v>1081331</v>
      </c>
      <c r="E3575" t="s">
        <v>21</v>
      </c>
    </row>
    <row r="3576" spans="1:5" x14ac:dyDescent="0.3">
      <c r="A3576">
        <v>93</v>
      </c>
      <c r="B3576">
        <v>6.8</v>
      </c>
      <c r="C3576">
        <v>1.6</v>
      </c>
      <c r="D3576">
        <v>406666</v>
      </c>
      <c r="E3576" t="s">
        <v>21</v>
      </c>
    </row>
    <row r="3577" spans="1:5" x14ac:dyDescent="0.3">
      <c r="A3577">
        <v>86</v>
      </c>
      <c r="B3577">
        <v>6.5</v>
      </c>
      <c r="C3577">
        <v>1.4</v>
      </c>
      <c r="D3577">
        <v>614943</v>
      </c>
      <c r="E3577" t="s">
        <v>21</v>
      </c>
    </row>
    <row r="3578" spans="1:5" x14ac:dyDescent="0.3">
      <c r="A3578">
        <v>111</v>
      </c>
      <c r="B3578">
        <v>7.3</v>
      </c>
      <c r="C3578">
        <v>1.8</v>
      </c>
      <c r="D3578">
        <v>485341</v>
      </c>
      <c r="E3578" t="s">
        <v>21</v>
      </c>
    </row>
    <row r="3579" spans="1:5" x14ac:dyDescent="0.3">
      <c r="A3579">
        <v>90</v>
      </c>
      <c r="B3579">
        <v>7.3</v>
      </c>
      <c r="C3579">
        <v>1.5</v>
      </c>
      <c r="D3579">
        <v>103943</v>
      </c>
      <c r="E3579" t="s">
        <v>21</v>
      </c>
    </row>
    <row r="3580" spans="1:5" x14ac:dyDescent="0.3">
      <c r="A3580">
        <v>86</v>
      </c>
      <c r="B3580">
        <v>6.5</v>
      </c>
      <c r="C3580">
        <v>1.4</v>
      </c>
      <c r="D3580">
        <v>-165959</v>
      </c>
      <c r="E3580" t="s">
        <v>38</v>
      </c>
    </row>
    <row r="3581" spans="1:5" x14ac:dyDescent="0.3">
      <c r="A3581">
        <v>98</v>
      </c>
      <c r="B3581">
        <v>6</v>
      </c>
      <c r="C3581">
        <v>1.6</v>
      </c>
      <c r="D3581">
        <v>-204532</v>
      </c>
      <c r="E3581" t="s">
        <v>38</v>
      </c>
    </row>
    <row r="3582" spans="1:5" x14ac:dyDescent="0.3">
      <c r="A3582">
        <v>91</v>
      </c>
      <c r="B3582">
        <v>5.3</v>
      </c>
      <c r="C3582">
        <v>1.5</v>
      </c>
      <c r="D3582">
        <v>-256653</v>
      </c>
      <c r="E3582" t="s">
        <v>38</v>
      </c>
    </row>
    <row r="3583" spans="1:5" x14ac:dyDescent="0.3">
      <c r="A3583">
        <v>91</v>
      </c>
      <c r="B3583">
        <v>6.6</v>
      </c>
      <c r="C3583">
        <v>1.5</v>
      </c>
      <c r="D3583">
        <v>-345923</v>
      </c>
      <c r="E3583" t="s">
        <v>38</v>
      </c>
    </row>
    <row r="3584" spans="1:5" x14ac:dyDescent="0.3">
      <c r="A3584">
        <v>202</v>
      </c>
      <c r="B3584">
        <v>8.6999999999999993</v>
      </c>
      <c r="C3584">
        <v>3.4</v>
      </c>
      <c r="D3584">
        <v>-1730939</v>
      </c>
      <c r="E3584" t="s">
        <v>38</v>
      </c>
    </row>
    <row r="3585" spans="1:5" x14ac:dyDescent="0.3">
      <c r="A3585">
        <v>84</v>
      </c>
      <c r="B3585">
        <v>6.2</v>
      </c>
      <c r="C3585">
        <v>1.4</v>
      </c>
      <c r="D3585">
        <v>-447150</v>
      </c>
      <c r="E3585" t="s">
        <v>38</v>
      </c>
    </row>
    <row r="3586" spans="1:5" x14ac:dyDescent="0.3">
      <c r="A3586">
        <v>82</v>
      </c>
      <c r="B3586">
        <v>5.8</v>
      </c>
      <c r="C3586">
        <v>1.4</v>
      </c>
      <c r="D3586">
        <v>-401983</v>
      </c>
      <c r="E3586" t="s">
        <v>38</v>
      </c>
    </row>
    <row r="3587" spans="1:5" x14ac:dyDescent="0.3">
      <c r="A3587">
        <v>100</v>
      </c>
      <c r="B3587">
        <v>5.7</v>
      </c>
      <c r="C3587">
        <v>1.7</v>
      </c>
      <c r="D3587">
        <v>-468063</v>
      </c>
      <c r="E3587" t="s">
        <v>38</v>
      </c>
    </row>
    <row r="3588" spans="1:5" x14ac:dyDescent="0.3">
      <c r="A3588">
        <v>112</v>
      </c>
      <c r="B3588">
        <v>6.1</v>
      </c>
      <c r="C3588">
        <v>1.9</v>
      </c>
      <c r="D3588">
        <v>-486866</v>
      </c>
      <c r="E3588" t="s">
        <v>38</v>
      </c>
    </row>
    <row r="3589" spans="1:5" x14ac:dyDescent="0.3">
      <c r="A3589">
        <v>94</v>
      </c>
      <c r="B3589">
        <v>6.4</v>
      </c>
      <c r="C3589">
        <v>1.6</v>
      </c>
      <c r="D3589">
        <v>-262699</v>
      </c>
      <c r="E3589" t="s">
        <v>38</v>
      </c>
    </row>
    <row r="3590" spans="1:5" x14ac:dyDescent="0.3">
      <c r="A3590">
        <v>87</v>
      </c>
      <c r="B3590">
        <v>4.5999999999999996</v>
      </c>
      <c r="C3590">
        <v>1.4</v>
      </c>
      <c r="D3590">
        <v>-498668</v>
      </c>
      <c r="E3590" t="s">
        <v>38</v>
      </c>
    </row>
    <row r="3591" spans="1:5" x14ac:dyDescent="0.3">
      <c r="A3591">
        <v>91</v>
      </c>
      <c r="B3591">
        <v>5.9</v>
      </c>
      <c r="C3591">
        <v>1.5</v>
      </c>
      <c r="D3591">
        <v>2262293</v>
      </c>
      <c r="E3591" t="s">
        <v>21</v>
      </c>
    </row>
    <row r="3592" spans="1:5" x14ac:dyDescent="0.3">
      <c r="A3592">
        <v>107</v>
      </c>
      <c r="B3592">
        <v>7.7</v>
      </c>
      <c r="C3592">
        <v>1.8</v>
      </c>
      <c r="D3592">
        <v>-1231955</v>
      </c>
      <c r="E3592" t="s">
        <v>38</v>
      </c>
    </row>
    <row r="3593" spans="1:5" x14ac:dyDescent="0.3">
      <c r="A3593">
        <v>84</v>
      </c>
      <c r="B3593">
        <v>7.1</v>
      </c>
      <c r="C3593">
        <v>1.4</v>
      </c>
      <c r="D3593">
        <v>-70878</v>
      </c>
      <c r="E3593" t="s">
        <v>38</v>
      </c>
    </row>
    <row r="3594" spans="1:5" x14ac:dyDescent="0.3">
      <c r="A3594">
        <v>103</v>
      </c>
      <c r="B3594">
        <v>6.2</v>
      </c>
      <c r="C3594">
        <v>1.7</v>
      </c>
      <c r="D3594">
        <v>-477000</v>
      </c>
      <c r="E3594" t="s">
        <v>38</v>
      </c>
    </row>
    <row r="3595" spans="1:5" x14ac:dyDescent="0.3">
      <c r="A3595">
        <v>89</v>
      </c>
      <c r="B3595">
        <v>7.7</v>
      </c>
      <c r="C3595">
        <v>1.5</v>
      </c>
      <c r="D3595">
        <v>1861000</v>
      </c>
      <c r="E3595" t="s">
        <v>21</v>
      </c>
    </row>
    <row r="3596" spans="1:5" x14ac:dyDescent="0.3">
      <c r="A3596">
        <v>98</v>
      </c>
      <c r="B3596">
        <v>7.5</v>
      </c>
      <c r="C3596">
        <v>1.6</v>
      </c>
      <c r="D3596">
        <v>2713208</v>
      </c>
      <c r="E3596" t="s">
        <v>21</v>
      </c>
    </row>
    <row r="3597" spans="1:5" x14ac:dyDescent="0.3">
      <c r="A3597">
        <v>92</v>
      </c>
      <c r="B3597">
        <v>6.9</v>
      </c>
      <c r="C3597">
        <v>1.5</v>
      </c>
      <c r="D3597">
        <v>44140956</v>
      </c>
      <c r="E3597" t="s">
        <v>21</v>
      </c>
    </row>
    <row r="3598" spans="1:5" x14ac:dyDescent="0.3">
      <c r="A3598">
        <v>90</v>
      </c>
      <c r="B3598">
        <v>7.1</v>
      </c>
      <c r="C3598">
        <v>1.5</v>
      </c>
      <c r="D3598">
        <v>-808054</v>
      </c>
      <c r="E3598" t="s">
        <v>38</v>
      </c>
    </row>
    <row r="3599" spans="1:5" x14ac:dyDescent="0.3">
      <c r="A3599">
        <v>84</v>
      </c>
      <c r="B3599">
        <v>6.3</v>
      </c>
      <c r="C3599">
        <v>1.4</v>
      </c>
      <c r="D3599">
        <v>107902283</v>
      </c>
      <c r="E3599" t="s">
        <v>21</v>
      </c>
    </row>
    <row r="3600" spans="1:5" x14ac:dyDescent="0.3">
      <c r="A3600">
        <v>91</v>
      </c>
      <c r="B3600">
        <v>8.3000000000000007</v>
      </c>
      <c r="C3600">
        <v>1.5</v>
      </c>
      <c r="D3600">
        <v>999622</v>
      </c>
      <c r="E3600" t="s">
        <v>21</v>
      </c>
    </row>
    <row r="3601" spans="1:5" x14ac:dyDescent="0.3">
      <c r="A3601">
        <v>90</v>
      </c>
      <c r="B3601">
        <v>7.1</v>
      </c>
      <c r="C3601">
        <v>1.5</v>
      </c>
      <c r="D3601">
        <v>1289999</v>
      </c>
      <c r="E3601" t="s">
        <v>21</v>
      </c>
    </row>
    <row r="3602" spans="1:5" x14ac:dyDescent="0.3">
      <c r="A3602">
        <v>88</v>
      </c>
      <c r="B3602">
        <v>7.2</v>
      </c>
      <c r="C3602">
        <v>1.5</v>
      </c>
      <c r="D3602">
        <v>591796</v>
      </c>
      <c r="E3602" t="s">
        <v>21</v>
      </c>
    </row>
    <row r="3603" spans="1:5" x14ac:dyDescent="0.3">
      <c r="A3603">
        <v>92</v>
      </c>
      <c r="B3603">
        <v>5.0999999999999996</v>
      </c>
      <c r="C3603">
        <v>1.5</v>
      </c>
      <c r="D3603">
        <v>25899</v>
      </c>
      <c r="E3603" t="s">
        <v>21</v>
      </c>
    </row>
    <row r="3604" spans="1:5" x14ac:dyDescent="0.3">
      <c r="A3604">
        <v>82</v>
      </c>
      <c r="B3604">
        <v>6.9</v>
      </c>
      <c r="C3604">
        <v>1.4</v>
      </c>
      <c r="D3604">
        <v>-273613</v>
      </c>
      <c r="E3604" t="s">
        <v>38</v>
      </c>
    </row>
    <row r="3605" spans="1:5" x14ac:dyDescent="0.3">
      <c r="A3605">
        <v>101</v>
      </c>
      <c r="B3605">
        <v>6.1</v>
      </c>
      <c r="C3605">
        <v>1.7</v>
      </c>
      <c r="D3605">
        <v>45276912</v>
      </c>
      <c r="E3605" t="s">
        <v>21</v>
      </c>
    </row>
    <row r="3606" spans="1:5" x14ac:dyDescent="0.3">
      <c r="A3606">
        <v>100</v>
      </c>
      <c r="B3606">
        <v>6.3</v>
      </c>
      <c r="C3606">
        <v>1.7</v>
      </c>
      <c r="D3606">
        <v>2429000</v>
      </c>
      <c r="E3606" t="s">
        <v>21</v>
      </c>
    </row>
    <row r="3607" spans="1:5" x14ac:dyDescent="0.3">
      <c r="A3607">
        <v>89</v>
      </c>
      <c r="B3607">
        <v>6.1</v>
      </c>
      <c r="C3607">
        <v>1.5</v>
      </c>
      <c r="D3607">
        <v>-5987157</v>
      </c>
      <c r="E3607" t="s">
        <v>38</v>
      </c>
    </row>
    <row r="3608" spans="1:5" x14ac:dyDescent="0.3">
      <c r="A3608">
        <v>88</v>
      </c>
      <c r="B3608">
        <v>7.8</v>
      </c>
      <c r="C3608">
        <v>1.5</v>
      </c>
      <c r="D3608">
        <v>-226328</v>
      </c>
      <c r="E3608" t="s">
        <v>38</v>
      </c>
    </row>
    <row r="3609" spans="1:5" x14ac:dyDescent="0.3">
      <c r="A3609">
        <v>90</v>
      </c>
      <c r="B3609">
        <v>4.7</v>
      </c>
      <c r="C3609">
        <v>1.5</v>
      </c>
      <c r="D3609">
        <v>3650000</v>
      </c>
      <c r="E3609" t="s">
        <v>21</v>
      </c>
    </row>
    <row r="3610" spans="1:5" x14ac:dyDescent="0.3">
      <c r="A3610">
        <v>102</v>
      </c>
      <c r="B3610">
        <v>6.7</v>
      </c>
      <c r="C3610">
        <v>1.7</v>
      </c>
      <c r="D3610">
        <v>969176</v>
      </c>
      <c r="E3610" t="s">
        <v>21</v>
      </c>
    </row>
    <row r="3611" spans="1:5" x14ac:dyDescent="0.3">
      <c r="A3611">
        <v>98</v>
      </c>
      <c r="B3611">
        <v>6.6</v>
      </c>
      <c r="C3611">
        <v>1.6</v>
      </c>
      <c r="D3611">
        <v>8115878</v>
      </c>
      <c r="E3611" t="s">
        <v>21</v>
      </c>
    </row>
    <row r="3612" spans="1:5" x14ac:dyDescent="0.3">
      <c r="A3612">
        <v>91</v>
      </c>
      <c r="B3612">
        <v>6.9</v>
      </c>
      <c r="C3612">
        <v>1.5</v>
      </c>
      <c r="D3612">
        <v>1352472</v>
      </c>
      <c r="E3612" t="s">
        <v>21</v>
      </c>
    </row>
    <row r="3613" spans="1:5" x14ac:dyDescent="0.3">
      <c r="A3613">
        <v>80</v>
      </c>
      <c r="B3613">
        <v>7.1</v>
      </c>
      <c r="C3613">
        <v>1.3</v>
      </c>
      <c r="D3613">
        <v>2060184</v>
      </c>
      <c r="E3613" t="s">
        <v>21</v>
      </c>
    </row>
    <row r="3614" spans="1:5" x14ac:dyDescent="0.3">
      <c r="A3614">
        <v>76</v>
      </c>
      <c r="B3614">
        <v>6.7</v>
      </c>
      <c r="C3614">
        <v>1.3</v>
      </c>
      <c r="D3614">
        <v>-44648</v>
      </c>
      <c r="E3614" t="s">
        <v>38</v>
      </c>
    </row>
    <row r="3615" spans="1:5" x14ac:dyDescent="0.3">
      <c r="A3615">
        <v>80</v>
      </c>
      <c r="B3615">
        <v>7.1</v>
      </c>
      <c r="C3615">
        <v>1.3</v>
      </c>
      <c r="D3615">
        <v>656942</v>
      </c>
      <c r="E3615" t="s">
        <v>21</v>
      </c>
    </row>
    <row r="3616" spans="1:5" x14ac:dyDescent="0.3">
      <c r="A3616">
        <v>109</v>
      </c>
      <c r="B3616">
        <v>6.6</v>
      </c>
      <c r="C3616">
        <v>1.8</v>
      </c>
      <c r="D3616">
        <v>-194801</v>
      </c>
      <c r="E3616" t="s">
        <v>38</v>
      </c>
    </row>
    <row r="3617" spans="1:5" x14ac:dyDescent="0.3">
      <c r="A3617">
        <v>95</v>
      </c>
      <c r="B3617">
        <v>4.8</v>
      </c>
      <c r="C3617">
        <v>1.6</v>
      </c>
      <c r="D3617">
        <v>-297532</v>
      </c>
      <c r="E3617" t="s">
        <v>38</v>
      </c>
    </row>
    <row r="3618" spans="1:5" x14ac:dyDescent="0.3">
      <c r="A3618">
        <v>90</v>
      </c>
      <c r="B3618">
        <v>6.4</v>
      </c>
      <c r="C3618">
        <v>1.5</v>
      </c>
      <c r="D3618">
        <v>48622</v>
      </c>
      <c r="E3618" t="s">
        <v>21</v>
      </c>
    </row>
    <row r="3619" spans="1:5" x14ac:dyDescent="0.3">
      <c r="A3619">
        <v>113</v>
      </c>
      <c r="B3619">
        <v>7.3</v>
      </c>
      <c r="C3619">
        <v>1.9</v>
      </c>
      <c r="D3619">
        <v>11756514</v>
      </c>
      <c r="E3619" t="s">
        <v>21</v>
      </c>
    </row>
    <row r="3620" spans="1:5" x14ac:dyDescent="0.3">
      <c r="A3620">
        <v>91</v>
      </c>
      <c r="B3620">
        <v>6.9</v>
      </c>
      <c r="C3620">
        <v>1.5</v>
      </c>
      <c r="D3620">
        <v>3936931</v>
      </c>
      <c r="E3620" t="s">
        <v>21</v>
      </c>
    </row>
    <row r="3621" spans="1:5" x14ac:dyDescent="0.3">
      <c r="A3621">
        <v>98</v>
      </c>
      <c r="B3621">
        <v>7.2</v>
      </c>
      <c r="C3621">
        <v>1.6</v>
      </c>
      <c r="D3621">
        <v>3549339</v>
      </c>
      <c r="E3621" t="s">
        <v>21</v>
      </c>
    </row>
    <row r="3622" spans="1:5" x14ac:dyDescent="0.3">
      <c r="A3622">
        <v>94</v>
      </c>
      <c r="B3622">
        <v>6.5</v>
      </c>
      <c r="C3622">
        <v>1.6</v>
      </c>
      <c r="D3622">
        <v>1727544</v>
      </c>
      <c r="E3622" t="s">
        <v>21</v>
      </c>
    </row>
    <row r="3623" spans="1:5" x14ac:dyDescent="0.3">
      <c r="A3623">
        <v>96</v>
      </c>
      <c r="B3623">
        <v>6.6</v>
      </c>
      <c r="C3623">
        <v>1.6</v>
      </c>
      <c r="D3623">
        <v>800600</v>
      </c>
      <c r="E3623" t="s">
        <v>21</v>
      </c>
    </row>
    <row r="3624" spans="1:5" x14ac:dyDescent="0.3">
      <c r="A3624">
        <v>100</v>
      </c>
      <c r="B3624">
        <v>6.7</v>
      </c>
      <c r="C3624">
        <v>1.7</v>
      </c>
      <c r="D3624">
        <v>652835</v>
      </c>
      <c r="E3624" t="s">
        <v>21</v>
      </c>
    </row>
    <row r="3625" spans="1:5" x14ac:dyDescent="0.3">
      <c r="A3625">
        <v>90</v>
      </c>
      <c r="B3625">
        <v>7.3</v>
      </c>
      <c r="C3625">
        <v>1.5</v>
      </c>
      <c r="D3625">
        <v>124220</v>
      </c>
      <c r="E3625" t="s">
        <v>21</v>
      </c>
    </row>
    <row r="3626" spans="1:5" x14ac:dyDescent="0.3">
      <c r="A3626">
        <v>75</v>
      </c>
      <c r="B3626">
        <v>7</v>
      </c>
      <c r="C3626">
        <v>1.2</v>
      </c>
      <c r="D3626">
        <v>-46866</v>
      </c>
      <c r="E3626" t="s">
        <v>38</v>
      </c>
    </row>
    <row r="3627" spans="1:5" x14ac:dyDescent="0.3">
      <c r="A3627">
        <v>78</v>
      </c>
      <c r="B3627">
        <v>5.5</v>
      </c>
      <c r="C3627">
        <v>1.3</v>
      </c>
      <c r="D3627">
        <v>41309</v>
      </c>
      <c r="E3627" t="s">
        <v>21</v>
      </c>
    </row>
    <row r="3628" spans="1:5" x14ac:dyDescent="0.3">
      <c r="A3628">
        <v>90</v>
      </c>
      <c r="B3628">
        <v>6.7</v>
      </c>
      <c r="C3628">
        <v>1.5</v>
      </c>
      <c r="D3628">
        <v>3138210</v>
      </c>
      <c r="E3628" t="s">
        <v>21</v>
      </c>
    </row>
    <row r="3629" spans="1:5" x14ac:dyDescent="0.3">
      <c r="A3629">
        <v>99</v>
      </c>
      <c r="B3629">
        <v>3.9</v>
      </c>
      <c r="C3629">
        <v>1.6</v>
      </c>
      <c r="D3629">
        <v>-200506</v>
      </c>
      <c r="E3629" t="s">
        <v>38</v>
      </c>
    </row>
    <row r="3630" spans="1:5" x14ac:dyDescent="0.3">
      <c r="A3630">
        <v>86</v>
      </c>
      <c r="B3630">
        <v>7.5</v>
      </c>
      <c r="C3630">
        <v>1.4</v>
      </c>
      <c r="D3630">
        <v>-113700</v>
      </c>
      <c r="E3630" t="s">
        <v>38</v>
      </c>
    </row>
    <row r="3631" spans="1:5" x14ac:dyDescent="0.3">
      <c r="A3631">
        <v>106</v>
      </c>
      <c r="B3631">
        <v>7</v>
      </c>
      <c r="C3631">
        <v>1.8</v>
      </c>
      <c r="D3631">
        <v>802119</v>
      </c>
      <c r="E3631" t="s">
        <v>21</v>
      </c>
    </row>
    <row r="3632" spans="1:5" x14ac:dyDescent="0.3">
      <c r="A3632">
        <v>80</v>
      </c>
      <c r="B3632">
        <v>6.7</v>
      </c>
      <c r="C3632">
        <v>1.3</v>
      </c>
      <c r="D3632">
        <v>4790000</v>
      </c>
      <c r="E3632" t="s">
        <v>21</v>
      </c>
    </row>
    <row r="3633" spans="1:5" x14ac:dyDescent="0.3">
      <c r="A3633">
        <v>96</v>
      </c>
      <c r="B3633">
        <v>7.4</v>
      </c>
      <c r="C3633">
        <v>1.6</v>
      </c>
      <c r="D3633">
        <v>4305922</v>
      </c>
      <c r="E3633" t="s">
        <v>21</v>
      </c>
    </row>
    <row r="3634" spans="1:5" x14ac:dyDescent="0.3">
      <c r="A3634">
        <v>99</v>
      </c>
      <c r="B3634">
        <v>8</v>
      </c>
      <c r="C3634">
        <v>1.6</v>
      </c>
      <c r="D3634">
        <v>3300000</v>
      </c>
      <c r="E3634" t="s">
        <v>21</v>
      </c>
    </row>
    <row r="3635" spans="1:5" x14ac:dyDescent="0.3">
      <c r="A3635">
        <v>85</v>
      </c>
      <c r="B3635">
        <v>7.2</v>
      </c>
      <c r="C3635">
        <v>1.4</v>
      </c>
      <c r="D3635">
        <v>181225</v>
      </c>
      <c r="E3635" t="s">
        <v>21</v>
      </c>
    </row>
    <row r="3636" spans="1:5" x14ac:dyDescent="0.3">
      <c r="A3636">
        <v>97</v>
      </c>
      <c r="B3636">
        <v>6.5</v>
      </c>
      <c r="C3636">
        <v>1.6</v>
      </c>
      <c r="D3636">
        <v>-121970</v>
      </c>
      <c r="E3636" t="s">
        <v>38</v>
      </c>
    </row>
    <row r="3637" spans="1:5" x14ac:dyDescent="0.3">
      <c r="A3637">
        <v>106</v>
      </c>
      <c r="B3637">
        <v>7.7</v>
      </c>
      <c r="C3637">
        <v>1.8</v>
      </c>
      <c r="D3637">
        <v>-198889</v>
      </c>
      <c r="E3637" t="s">
        <v>38</v>
      </c>
    </row>
    <row r="3638" spans="1:5" x14ac:dyDescent="0.3">
      <c r="A3638">
        <v>89</v>
      </c>
      <c r="B3638">
        <v>8.5</v>
      </c>
      <c r="C3638">
        <v>1.5</v>
      </c>
      <c r="D3638">
        <v>745402</v>
      </c>
      <c r="E3638" t="s">
        <v>21</v>
      </c>
    </row>
    <row r="3639" spans="1:5" x14ac:dyDescent="0.3">
      <c r="A3639">
        <v>97</v>
      </c>
      <c r="B3639">
        <v>7.7</v>
      </c>
      <c r="C3639">
        <v>1.6</v>
      </c>
      <c r="D3639">
        <v>349947</v>
      </c>
      <c r="E3639" t="s">
        <v>21</v>
      </c>
    </row>
    <row r="3640" spans="1:5" x14ac:dyDescent="0.3">
      <c r="A3640">
        <v>88</v>
      </c>
      <c r="B3640">
        <v>6.5</v>
      </c>
      <c r="C3640">
        <v>1.5</v>
      </c>
      <c r="D3640">
        <v>6962502</v>
      </c>
      <c r="E3640" t="s">
        <v>21</v>
      </c>
    </row>
    <row r="3641" spans="1:5" x14ac:dyDescent="0.3">
      <c r="A3641">
        <v>92</v>
      </c>
      <c r="B3641">
        <v>7</v>
      </c>
      <c r="C3641">
        <v>1.5</v>
      </c>
      <c r="D3641">
        <v>1216074</v>
      </c>
      <c r="E3641" t="s">
        <v>21</v>
      </c>
    </row>
    <row r="3642" spans="1:5" x14ac:dyDescent="0.3">
      <c r="A3642">
        <v>97</v>
      </c>
      <c r="B3642">
        <v>5.5</v>
      </c>
      <c r="C3642">
        <v>1.6</v>
      </c>
      <c r="D3642">
        <v>14680000</v>
      </c>
      <c r="E3642" t="s">
        <v>21</v>
      </c>
    </row>
    <row r="3643" spans="1:5" x14ac:dyDescent="0.3">
      <c r="A3643">
        <v>78</v>
      </c>
      <c r="B3643">
        <v>6.3</v>
      </c>
      <c r="C3643">
        <v>1.3</v>
      </c>
      <c r="D3643">
        <v>2732062</v>
      </c>
      <c r="E3643" t="s">
        <v>21</v>
      </c>
    </row>
    <row r="3644" spans="1:5" x14ac:dyDescent="0.3">
      <c r="A3644">
        <v>85</v>
      </c>
      <c r="B3644">
        <v>7.9</v>
      </c>
      <c r="C3644">
        <v>1.4</v>
      </c>
      <c r="D3644">
        <v>9257933</v>
      </c>
      <c r="E3644" t="s">
        <v>21</v>
      </c>
    </row>
    <row r="3645" spans="1:5" x14ac:dyDescent="0.3">
      <c r="A3645">
        <v>93</v>
      </c>
      <c r="B3645">
        <v>7.4</v>
      </c>
      <c r="C3645">
        <v>1.6</v>
      </c>
      <c r="D3645">
        <v>-4016</v>
      </c>
      <c r="E3645" t="s">
        <v>38</v>
      </c>
    </row>
    <row r="3646" spans="1:5" x14ac:dyDescent="0.3">
      <c r="A3646">
        <v>91</v>
      </c>
      <c r="B3646">
        <v>7.5</v>
      </c>
      <c r="C3646">
        <v>1.5</v>
      </c>
      <c r="D3646">
        <v>6546368</v>
      </c>
      <c r="E3646" t="s">
        <v>21</v>
      </c>
    </row>
    <row r="3647" spans="1:5" x14ac:dyDescent="0.3">
      <c r="A3647">
        <v>111</v>
      </c>
      <c r="B3647">
        <v>6.7</v>
      </c>
      <c r="C3647">
        <v>1.8</v>
      </c>
      <c r="D3647">
        <v>10074663</v>
      </c>
      <c r="E3647" t="s">
        <v>21</v>
      </c>
    </row>
    <row r="3648" spans="1:5" x14ac:dyDescent="0.3">
      <c r="A3648">
        <v>81</v>
      </c>
      <c r="B3648">
        <v>4.2</v>
      </c>
      <c r="C3648">
        <v>1.4</v>
      </c>
      <c r="D3648">
        <v>22657819</v>
      </c>
      <c r="E3648" t="s">
        <v>21</v>
      </c>
    </row>
    <row r="3649" spans="1:5" x14ac:dyDescent="0.3">
      <c r="A3649">
        <v>81</v>
      </c>
      <c r="B3649">
        <v>7</v>
      </c>
      <c r="C3649">
        <v>1.4</v>
      </c>
      <c r="D3649">
        <v>5128617</v>
      </c>
      <c r="E3649" t="s">
        <v>21</v>
      </c>
    </row>
    <row r="3650" spans="1:5" x14ac:dyDescent="0.3">
      <c r="A3650">
        <v>90</v>
      </c>
      <c r="B3650">
        <v>7</v>
      </c>
      <c r="C3650">
        <v>1.5</v>
      </c>
      <c r="D3650">
        <v>70536</v>
      </c>
      <c r="E3650" t="s">
        <v>21</v>
      </c>
    </row>
    <row r="3651" spans="1:5" x14ac:dyDescent="0.3">
      <c r="A3651">
        <v>88</v>
      </c>
      <c r="B3651">
        <v>6.8</v>
      </c>
      <c r="C3651">
        <v>1.5</v>
      </c>
      <c r="D3651">
        <v>-140621</v>
      </c>
      <c r="E3651" t="s">
        <v>38</v>
      </c>
    </row>
    <row r="3652" spans="1:5" x14ac:dyDescent="0.3">
      <c r="A3652">
        <v>84</v>
      </c>
      <c r="B3652">
        <v>7.5</v>
      </c>
      <c r="C3652">
        <v>1.4</v>
      </c>
      <c r="D3652">
        <v>3156970</v>
      </c>
      <c r="E3652" t="s">
        <v>21</v>
      </c>
    </row>
    <row r="3653" spans="1:5" x14ac:dyDescent="0.3">
      <c r="A3653">
        <v>87</v>
      </c>
      <c r="B3653">
        <v>5.3</v>
      </c>
      <c r="C3653">
        <v>1.4</v>
      </c>
      <c r="D3653">
        <v>476767</v>
      </c>
      <c r="E3653" t="s">
        <v>21</v>
      </c>
    </row>
    <row r="3654" spans="1:5" x14ac:dyDescent="0.3">
      <c r="A3654">
        <v>100</v>
      </c>
      <c r="B3654">
        <v>7.3</v>
      </c>
      <c r="C3654">
        <v>1.7</v>
      </c>
      <c r="D3654">
        <v>11464368</v>
      </c>
      <c r="E3654" t="s">
        <v>21</v>
      </c>
    </row>
    <row r="3655" spans="1:5" x14ac:dyDescent="0.3">
      <c r="A3655">
        <v>82</v>
      </c>
      <c r="B3655">
        <v>5.6</v>
      </c>
      <c r="C3655">
        <v>1.4</v>
      </c>
      <c r="D3655">
        <v>-19443</v>
      </c>
      <c r="E3655" t="s">
        <v>38</v>
      </c>
    </row>
    <row r="3656" spans="1:5" x14ac:dyDescent="0.3">
      <c r="A3656">
        <v>82</v>
      </c>
      <c r="B3656">
        <v>5.6</v>
      </c>
      <c r="C3656">
        <v>1.4</v>
      </c>
      <c r="D3656">
        <v>-39916</v>
      </c>
      <c r="E3656" t="s">
        <v>38</v>
      </c>
    </row>
    <row r="3657" spans="1:5" x14ac:dyDescent="0.3">
      <c r="A3657">
        <v>98</v>
      </c>
      <c r="B3657">
        <v>6.6</v>
      </c>
      <c r="C3657">
        <v>1.6</v>
      </c>
      <c r="D3657">
        <v>10221600</v>
      </c>
      <c r="E3657" t="s">
        <v>21</v>
      </c>
    </row>
    <row r="3658" spans="1:5" x14ac:dyDescent="0.3">
      <c r="A3658">
        <v>98</v>
      </c>
      <c r="B3658">
        <v>6.3</v>
      </c>
      <c r="C3658">
        <v>1.6</v>
      </c>
      <c r="D3658">
        <v>324804</v>
      </c>
      <c r="E3658" t="s">
        <v>21</v>
      </c>
    </row>
    <row r="3659" spans="1:5" x14ac:dyDescent="0.3">
      <c r="A3659">
        <v>90</v>
      </c>
      <c r="B3659">
        <v>7.5</v>
      </c>
      <c r="C3659">
        <v>1.5</v>
      </c>
      <c r="D3659">
        <v>199816</v>
      </c>
      <c r="E3659" t="s">
        <v>21</v>
      </c>
    </row>
    <row r="3660" spans="1:5" x14ac:dyDescent="0.3">
      <c r="A3660">
        <v>90</v>
      </c>
      <c r="B3660">
        <v>7.6</v>
      </c>
      <c r="C3660">
        <v>1.5</v>
      </c>
      <c r="D3660">
        <v>237233</v>
      </c>
      <c r="E3660" t="s">
        <v>21</v>
      </c>
    </row>
    <row r="3661" spans="1:5" x14ac:dyDescent="0.3">
      <c r="A3661">
        <v>78</v>
      </c>
      <c r="B3661">
        <v>4.0999999999999996</v>
      </c>
      <c r="C3661">
        <v>1.3</v>
      </c>
      <c r="D3661">
        <v>213768</v>
      </c>
      <c r="E3661" t="s">
        <v>21</v>
      </c>
    </row>
    <row r="3662" spans="1:5" x14ac:dyDescent="0.3">
      <c r="A3662">
        <v>102</v>
      </c>
      <c r="B3662">
        <v>7.8</v>
      </c>
      <c r="C3662">
        <v>1.7</v>
      </c>
      <c r="D3662">
        <v>2921130</v>
      </c>
      <c r="E3662" t="s">
        <v>21</v>
      </c>
    </row>
    <row r="3663" spans="1:5" x14ac:dyDescent="0.3">
      <c r="A3663">
        <v>97</v>
      </c>
      <c r="B3663">
        <v>7.3</v>
      </c>
      <c r="C3663">
        <v>1.6</v>
      </c>
      <c r="D3663">
        <v>2831622</v>
      </c>
      <c r="E3663" t="s">
        <v>21</v>
      </c>
    </row>
    <row r="3664" spans="1:5" x14ac:dyDescent="0.3">
      <c r="A3664">
        <v>100</v>
      </c>
      <c r="B3664">
        <v>7.1</v>
      </c>
      <c r="C3664">
        <v>1.7</v>
      </c>
      <c r="D3664">
        <v>1204508</v>
      </c>
      <c r="E3664" t="s">
        <v>21</v>
      </c>
    </row>
    <row r="3665" spans="1:5" x14ac:dyDescent="0.3">
      <c r="A3665">
        <v>108</v>
      </c>
      <c r="B3665">
        <v>6.1</v>
      </c>
      <c r="C3665">
        <v>1.8</v>
      </c>
      <c r="D3665">
        <v>170483</v>
      </c>
      <c r="E3665" t="s">
        <v>21</v>
      </c>
    </row>
    <row r="3666" spans="1:5" x14ac:dyDescent="0.3">
      <c r="A3666">
        <v>110</v>
      </c>
      <c r="B3666">
        <v>6.9</v>
      </c>
      <c r="C3666">
        <v>1.8</v>
      </c>
      <c r="D3666">
        <v>131507</v>
      </c>
      <c r="E3666" t="s">
        <v>21</v>
      </c>
    </row>
    <row r="3667" spans="1:5" x14ac:dyDescent="0.3">
      <c r="A3667">
        <v>90</v>
      </c>
      <c r="B3667">
        <v>7.5</v>
      </c>
      <c r="C3667">
        <v>1.5</v>
      </c>
      <c r="D3667">
        <v>663780</v>
      </c>
      <c r="E3667" t="s">
        <v>21</v>
      </c>
    </row>
    <row r="3668" spans="1:5" x14ac:dyDescent="0.3">
      <c r="A3668">
        <v>77</v>
      </c>
      <c r="B3668">
        <v>7</v>
      </c>
      <c r="C3668">
        <v>1.3</v>
      </c>
      <c r="D3668">
        <v>417760</v>
      </c>
      <c r="E3668" t="s">
        <v>21</v>
      </c>
    </row>
    <row r="3669" spans="1:5" x14ac:dyDescent="0.3">
      <c r="A3669">
        <v>81</v>
      </c>
      <c r="B3669">
        <v>6.9</v>
      </c>
      <c r="C3669">
        <v>1.4</v>
      </c>
      <c r="D3669">
        <v>2033920</v>
      </c>
      <c r="E3669" t="s">
        <v>21</v>
      </c>
    </row>
    <row r="3670" spans="1:5" x14ac:dyDescent="0.3">
      <c r="A3670">
        <v>90</v>
      </c>
      <c r="B3670">
        <v>6.6</v>
      </c>
      <c r="C3670">
        <v>1.5</v>
      </c>
      <c r="D3670">
        <v>84122</v>
      </c>
      <c r="E3670" t="s">
        <v>21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125C9-0C34-4F9B-91DD-77260098557E}">
  <dimension ref="A1:AG3670"/>
  <sheetViews>
    <sheetView topLeftCell="O7" workbookViewId="0">
      <selection activeCell="AC13" sqref="AC13"/>
    </sheetView>
  </sheetViews>
  <sheetFormatPr defaultRowHeight="14.4" x14ac:dyDescent="0.3"/>
  <cols>
    <col min="1" max="1" width="14.5546875" customWidth="1"/>
    <col min="2" max="2" width="21.21875" customWidth="1"/>
    <col min="3" max="3" width="9.5546875" customWidth="1"/>
    <col min="4" max="4" width="13.33203125" customWidth="1"/>
    <col min="5" max="11" width="9.88671875" customWidth="1"/>
    <col min="12" max="12" width="13" customWidth="1"/>
    <col min="13" max="13" width="16.77734375" customWidth="1"/>
    <col min="14" max="14" width="20.6640625" customWidth="1"/>
    <col min="15" max="15" width="10.109375" customWidth="1"/>
    <col min="17" max="17" width="14.33203125" customWidth="1"/>
    <col min="19" max="19" width="10.109375" customWidth="1"/>
    <col min="20" max="20" width="16.88671875" customWidth="1"/>
    <col min="21" max="21" width="15" customWidth="1"/>
    <col min="23" max="23" width="14.5546875" customWidth="1"/>
    <col min="28" max="28" width="12.6640625" customWidth="1"/>
    <col min="29" max="29" width="12" customWidth="1"/>
    <col min="30" max="30" width="12.109375" customWidth="1"/>
    <col min="34" max="34" width="13.77734375" customWidth="1"/>
    <col min="35" max="35" width="12.5546875" customWidth="1"/>
    <col min="36" max="36" width="11.44140625" customWidth="1"/>
    <col min="37" max="37" width="11.5546875" customWidth="1"/>
    <col min="38" max="38" width="8.88671875" customWidth="1"/>
    <col min="39" max="39" width="14.77734375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33" x14ac:dyDescent="0.3">
      <c r="A2" t="s">
        <v>23</v>
      </c>
      <c r="B2">
        <v>723</v>
      </c>
      <c r="C2">
        <v>178</v>
      </c>
      <c r="D2">
        <v>760505847</v>
      </c>
      <c r="E2" t="s">
        <v>24</v>
      </c>
      <c r="F2" t="s">
        <v>25</v>
      </c>
      <c r="G2" t="s">
        <v>26</v>
      </c>
      <c r="H2" t="s">
        <v>27</v>
      </c>
      <c r="L2" t="s">
        <v>28</v>
      </c>
      <c r="M2">
        <v>886204</v>
      </c>
      <c r="N2">
        <v>3054</v>
      </c>
      <c r="O2" t="s">
        <v>29</v>
      </c>
      <c r="P2" t="s">
        <v>30</v>
      </c>
      <c r="Q2" t="s">
        <v>31</v>
      </c>
      <c r="R2">
        <v>237000000</v>
      </c>
      <c r="S2">
        <v>2009</v>
      </c>
      <c r="T2">
        <v>7.9</v>
      </c>
      <c r="U2">
        <v>3</v>
      </c>
      <c r="V2">
        <v>523505847</v>
      </c>
      <c r="W2" t="s">
        <v>21</v>
      </c>
    </row>
    <row r="3" spans="1:33" x14ac:dyDescent="0.3">
      <c r="A3" t="s">
        <v>32</v>
      </c>
      <c r="B3">
        <v>302</v>
      </c>
      <c r="C3">
        <v>169</v>
      </c>
      <c r="D3">
        <v>309404152</v>
      </c>
      <c r="E3" t="s">
        <v>24</v>
      </c>
      <c r="F3" t="s">
        <v>25</v>
      </c>
      <c r="G3" t="s">
        <v>26</v>
      </c>
      <c r="L3" t="s">
        <v>33</v>
      </c>
      <c r="M3">
        <v>471220</v>
      </c>
      <c r="N3">
        <v>1238</v>
      </c>
      <c r="O3" t="s">
        <v>29</v>
      </c>
      <c r="P3" t="s">
        <v>30</v>
      </c>
      <c r="Q3" t="s">
        <v>31</v>
      </c>
      <c r="R3">
        <v>300000000</v>
      </c>
      <c r="S3">
        <v>2007</v>
      </c>
      <c r="T3">
        <v>7.1</v>
      </c>
      <c r="U3">
        <v>2.8</v>
      </c>
      <c r="V3">
        <v>9404152</v>
      </c>
      <c r="W3" t="s">
        <v>21</v>
      </c>
    </row>
    <row r="4" spans="1:33" x14ac:dyDescent="0.3">
      <c r="A4" t="s">
        <v>34</v>
      </c>
      <c r="B4">
        <v>602</v>
      </c>
      <c r="C4">
        <v>148</v>
      </c>
      <c r="D4">
        <v>200074175</v>
      </c>
      <c r="E4" t="s">
        <v>24</v>
      </c>
      <c r="F4" t="s">
        <v>25</v>
      </c>
      <c r="G4" t="s">
        <v>35</v>
      </c>
      <c r="L4" t="s">
        <v>36</v>
      </c>
      <c r="M4">
        <v>275868</v>
      </c>
      <c r="N4">
        <v>994</v>
      </c>
      <c r="O4" t="s">
        <v>29</v>
      </c>
      <c r="P4" t="s">
        <v>37</v>
      </c>
      <c r="Q4" t="s">
        <v>31</v>
      </c>
      <c r="R4">
        <v>245000000</v>
      </c>
      <c r="S4">
        <v>2015</v>
      </c>
      <c r="T4">
        <v>6.8</v>
      </c>
      <c r="U4">
        <v>2.5</v>
      </c>
      <c r="V4">
        <v>-44925825</v>
      </c>
      <c r="W4" t="s">
        <v>38</v>
      </c>
    </row>
    <row r="5" spans="1:33" x14ac:dyDescent="0.3">
      <c r="A5" t="s">
        <v>39</v>
      </c>
      <c r="B5">
        <v>813</v>
      </c>
      <c r="C5">
        <v>164</v>
      </c>
      <c r="D5">
        <v>448130642</v>
      </c>
      <c r="E5" t="s">
        <v>24</v>
      </c>
      <c r="F5" t="s">
        <v>35</v>
      </c>
      <c r="L5" t="s">
        <v>40</v>
      </c>
      <c r="M5">
        <v>1144337</v>
      </c>
      <c r="N5">
        <v>2701</v>
      </c>
      <c r="O5" t="s">
        <v>29</v>
      </c>
      <c r="P5" t="s">
        <v>30</v>
      </c>
      <c r="Q5" t="s">
        <v>31</v>
      </c>
      <c r="R5">
        <v>250000000</v>
      </c>
      <c r="S5">
        <v>2012</v>
      </c>
      <c r="T5">
        <v>8.5</v>
      </c>
      <c r="U5">
        <v>2.7</v>
      </c>
      <c r="V5">
        <v>198130642</v>
      </c>
      <c r="W5" t="s">
        <v>21</v>
      </c>
    </row>
    <row r="6" spans="1:33" x14ac:dyDescent="0.3">
      <c r="A6" t="s">
        <v>41</v>
      </c>
      <c r="B6">
        <v>462</v>
      </c>
      <c r="C6">
        <v>132</v>
      </c>
      <c r="D6">
        <v>73058679</v>
      </c>
      <c r="E6" t="s">
        <v>24</v>
      </c>
      <c r="F6" t="s">
        <v>25</v>
      </c>
      <c r="G6" t="s">
        <v>27</v>
      </c>
      <c r="L6" t="s">
        <v>42</v>
      </c>
      <c r="M6">
        <v>212204</v>
      </c>
      <c r="N6">
        <v>738</v>
      </c>
      <c r="O6" t="s">
        <v>29</v>
      </c>
      <c r="P6" t="s">
        <v>30</v>
      </c>
      <c r="Q6" t="s">
        <v>31</v>
      </c>
      <c r="R6">
        <v>263700000</v>
      </c>
      <c r="S6">
        <v>2012</v>
      </c>
      <c r="T6">
        <v>6.6</v>
      </c>
      <c r="U6">
        <v>2.2000000000000002</v>
      </c>
      <c r="V6">
        <v>-190641321</v>
      </c>
      <c r="W6" t="s">
        <v>38</v>
      </c>
    </row>
    <row r="7" spans="1:33" x14ac:dyDescent="0.3">
      <c r="A7" t="s">
        <v>43</v>
      </c>
      <c r="B7">
        <v>392</v>
      </c>
      <c r="C7">
        <v>156</v>
      </c>
      <c r="D7">
        <v>336530303</v>
      </c>
      <c r="E7" t="s">
        <v>24</v>
      </c>
      <c r="F7" t="s">
        <v>25</v>
      </c>
      <c r="G7" t="s">
        <v>44</v>
      </c>
      <c r="L7" t="s">
        <v>45</v>
      </c>
      <c r="M7">
        <v>383056</v>
      </c>
      <c r="N7">
        <v>1902</v>
      </c>
      <c r="O7" t="s">
        <v>29</v>
      </c>
      <c r="P7" t="s">
        <v>30</v>
      </c>
      <c r="Q7" t="s">
        <v>31</v>
      </c>
      <c r="R7">
        <v>258000000</v>
      </c>
      <c r="S7">
        <v>2007</v>
      </c>
      <c r="T7">
        <v>6.2</v>
      </c>
      <c r="U7">
        <v>2.6</v>
      </c>
      <c r="V7">
        <v>78530303</v>
      </c>
      <c r="W7" t="s">
        <v>21</v>
      </c>
    </row>
    <row r="8" spans="1:33" x14ac:dyDescent="0.3">
      <c r="A8" t="s">
        <v>46</v>
      </c>
      <c r="B8">
        <v>324</v>
      </c>
      <c r="C8">
        <v>100</v>
      </c>
      <c r="D8">
        <v>200807262</v>
      </c>
      <c r="E8" t="s">
        <v>25</v>
      </c>
      <c r="F8" t="s">
        <v>47</v>
      </c>
      <c r="G8" t="s">
        <v>48</v>
      </c>
      <c r="H8" t="s">
        <v>49</v>
      </c>
      <c r="I8" t="s">
        <v>26</v>
      </c>
      <c r="J8" t="s">
        <v>50</v>
      </c>
      <c r="K8" t="s">
        <v>44</v>
      </c>
      <c r="L8" t="s">
        <v>51</v>
      </c>
      <c r="M8">
        <v>294810</v>
      </c>
      <c r="N8">
        <v>387</v>
      </c>
      <c r="O8" t="s">
        <v>29</v>
      </c>
      <c r="P8" t="s">
        <v>30</v>
      </c>
      <c r="Q8" t="s">
        <v>52</v>
      </c>
      <c r="R8">
        <v>260000000</v>
      </c>
      <c r="S8">
        <v>2010</v>
      </c>
      <c r="T8">
        <v>7.8</v>
      </c>
      <c r="U8">
        <v>1.7</v>
      </c>
      <c r="V8">
        <v>-59192738</v>
      </c>
      <c r="W8" t="s">
        <v>38</v>
      </c>
    </row>
    <row r="9" spans="1:33" x14ac:dyDescent="0.3">
      <c r="A9" t="s">
        <v>62</v>
      </c>
      <c r="B9">
        <v>635</v>
      </c>
      <c r="C9">
        <v>141</v>
      </c>
      <c r="D9">
        <v>458991599</v>
      </c>
      <c r="E9" t="s">
        <v>24</v>
      </c>
      <c r="F9" t="s">
        <v>25</v>
      </c>
      <c r="G9" t="s">
        <v>27</v>
      </c>
      <c r="L9" t="s">
        <v>63</v>
      </c>
      <c r="M9">
        <v>462669</v>
      </c>
      <c r="N9">
        <v>1117</v>
      </c>
      <c r="O9" t="s">
        <v>29</v>
      </c>
      <c r="P9" t="s">
        <v>30</v>
      </c>
      <c r="Q9" t="s">
        <v>31</v>
      </c>
      <c r="R9">
        <v>250000000</v>
      </c>
      <c r="S9">
        <v>2015</v>
      </c>
      <c r="T9">
        <v>7.5</v>
      </c>
      <c r="U9">
        <v>2.4</v>
      </c>
      <c r="V9">
        <v>208991599</v>
      </c>
      <c r="W9" t="s">
        <v>21</v>
      </c>
    </row>
    <row r="10" spans="1:33" x14ac:dyDescent="0.3">
      <c r="A10" t="s">
        <v>64</v>
      </c>
      <c r="B10">
        <v>375</v>
      </c>
      <c r="C10">
        <v>153</v>
      </c>
      <c r="D10">
        <v>301956980</v>
      </c>
      <c r="E10" t="s">
        <v>25</v>
      </c>
      <c r="F10" t="s">
        <v>49</v>
      </c>
      <c r="G10" t="s">
        <v>26</v>
      </c>
      <c r="H10" t="s">
        <v>60</v>
      </c>
      <c r="L10" t="s">
        <v>65</v>
      </c>
      <c r="M10">
        <v>321795</v>
      </c>
      <c r="N10">
        <v>973</v>
      </c>
      <c r="O10" t="s">
        <v>29</v>
      </c>
      <c r="P10" t="s">
        <v>37</v>
      </c>
      <c r="Q10" t="s">
        <v>52</v>
      </c>
      <c r="R10">
        <v>250000000</v>
      </c>
      <c r="S10">
        <v>2009</v>
      </c>
      <c r="T10">
        <v>7.5</v>
      </c>
      <c r="U10">
        <v>2.6</v>
      </c>
      <c r="V10">
        <v>51956980</v>
      </c>
      <c r="W10" t="s">
        <v>21</v>
      </c>
    </row>
    <row r="11" spans="1:33" x14ac:dyDescent="0.3">
      <c r="A11" t="s">
        <v>66</v>
      </c>
      <c r="B11">
        <v>673</v>
      </c>
      <c r="C11">
        <v>183</v>
      </c>
      <c r="D11">
        <v>330249062</v>
      </c>
      <c r="E11" t="s">
        <v>24</v>
      </c>
      <c r="F11" t="s">
        <v>25</v>
      </c>
      <c r="G11" t="s">
        <v>27</v>
      </c>
      <c r="L11" t="s">
        <v>67</v>
      </c>
      <c r="M11">
        <v>371639</v>
      </c>
      <c r="N11">
        <v>3018</v>
      </c>
      <c r="O11" t="s">
        <v>29</v>
      </c>
      <c r="P11" t="s">
        <v>30</v>
      </c>
      <c r="Q11" t="s">
        <v>31</v>
      </c>
      <c r="R11">
        <v>250000000</v>
      </c>
      <c r="S11">
        <v>2016</v>
      </c>
      <c r="T11">
        <v>6.9</v>
      </c>
      <c r="U11">
        <v>3</v>
      </c>
      <c r="V11">
        <v>80249062</v>
      </c>
      <c r="W11" t="s">
        <v>21</v>
      </c>
    </row>
    <row r="12" spans="1:33" x14ac:dyDescent="0.3">
      <c r="A12" t="s">
        <v>68</v>
      </c>
      <c r="B12">
        <v>434</v>
      </c>
      <c r="C12">
        <v>169</v>
      </c>
      <c r="D12">
        <v>200069408</v>
      </c>
      <c r="E12" t="s">
        <v>24</v>
      </c>
      <c r="F12" t="s">
        <v>25</v>
      </c>
      <c r="G12" t="s">
        <v>27</v>
      </c>
      <c r="L12" t="s">
        <v>69</v>
      </c>
      <c r="M12">
        <v>240396</v>
      </c>
      <c r="N12">
        <v>2367</v>
      </c>
      <c r="O12" t="s">
        <v>29</v>
      </c>
      <c r="P12" t="s">
        <v>30</v>
      </c>
      <c r="Q12" t="s">
        <v>31</v>
      </c>
      <c r="R12">
        <v>209000000</v>
      </c>
      <c r="S12">
        <v>2006</v>
      </c>
      <c r="T12">
        <v>6.1</v>
      </c>
      <c r="U12">
        <v>2.8</v>
      </c>
      <c r="V12">
        <v>-8930592</v>
      </c>
      <c r="W12" t="s">
        <v>38</v>
      </c>
      <c r="AB12" t="s">
        <v>5475</v>
      </c>
      <c r="AC12" t="s">
        <v>5470</v>
      </c>
      <c r="AD12" t="s">
        <v>5476</v>
      </c>
      <c r="AE12" t="s">
        <v>5473</v>
      </c>
      <c r="AF12" t="s">
        <v>79</v>
      </c>
      <c r="AG12" t="s">
        <v>75</v>
      </c>
    </row>
    <row r="13" spans="1:33" x14ac:dyDescent="0.3">
      <c r="A13" t="s">
        <v>70</v>
      </c>
      <c r="B13">
        <v>403</v>
      </c>
      <c r="C13">
        <v>106</v>
      </c>
      <c r="D13">
        <v>168368427</v>
      </c>
      <c r="E13" t="s">
        <v>24</v>
      </c>
      <c r="F13" t="s">
        <v>25</v>
      </c>
      <c r="L13" t="s">
        <v>71</v>
      </c>
      <c r="M13">
        <v>330784</v>
      </c>
      <c r="N13">
        <v>1243</v>
      </c>
      <c r="O13" t="s">
        <v>29</v>
      </c>
      <c r="P13" t="s">
        <v>37</v>
      </c>
      <c r="Q13" t="s">
        <v>31</v>
      </c>
      <c r="R13">
        <v>200000000</v>
      </c>
      <c r="S13">
        <v>2008</v>
      </c>
      <c r="T13">
        <v>6.7</v>
      </c>
      <c r="U13">
        <v>1.8</v>
      </c>
      <c r="V13">
        <v>-31631573</v>
      </c>
      <c r="W13" t="s">
        <v>38</v>
      </c>
      <c r="AB13" t="s">
        <v>29</v>
      </c>
      <c r="AC13">
        <f>COUNTIF(O:O, "English")</f>
        <v>3512</v>
      </c>
      <c r="AD13">
        <f>AVERAGEIFS(T:T,O:O,"English")</f>
        <v>6.4228075170842631</v>
      </c>
      <c r="AE13" cm="1">
        <f t="array" ref="AE13">MEDIAN(IF(O:O="English", T:T))</f>
        <v>6.5</v>
      </c>
      <c r="AF13" cm="1">
        <f t="array" ref="AF13">_xlfn.STDEV.P(IF(O:O="English", T:T))</f>
        <v>1.0528845179092678</v>
      </c>
      <c r="AG13" s="2">
        <f>ROUND(Table69[[#This Row],[Average]],1)</f>
        <v>6.4</v>
      </c>
    </row>
    <row r="14" spans="1:33" x14ac:dyDescent="0.3">
      <c r="A14" t="s">
        <v>32</v>
      </c>
      <c r="B14">
        <v>313</v>
      </c>
      <c r="C14">
        <v>151</v>
      </c>
      <c r="D14">
        <v>423032628</v>
      </c>
      <c r="E14" t="s">
        <v>24</v>
      </c>
      <c r="F14" t="s">
        <v>25</v>
      </c>
      <c r="G14" t="s">
        <v>26</v>
      </c>
      <c r="L14" t="s">
        <v>72</v>
      </c>
      <c r="M14">
        <v>522040</v>
      </c>
      <c r="N14">
        <v>1832</v>
      </c>
      <c r="O14" t="s">
        <v>29</v>
      </c>
      <c r="P14" t="s">
        <v>30</v>
      </c>
      <c r="Q14" t="s">
        <v>31</v>
      </c>
      <c r="R14">
        <v>225000000</v>
      </c>
      <c r="S14">
        <v>2006</v>
      </c>
      <c r="T14">
        <v>7.3</v>
      </c>
      <c r="U14">
        <v>2.5</v>
      </c>
      <c r="V14">
        <v>198032628</v>
      </c>
      <c r="W14" t="s">
        <v>21</v>
      </c>
      <c r="AB14" t="s">
        <v>792</v>
      </c>
      <c r="AC14">
        <f>COUNTIF(O:O, "French")</f>
        <v>34</v>
      </c>
      <c r="AD14">
        <f>AVERAGEIFS(T:T,O:O,"French")</f>
        <v>7.3558823529411761</v>
      </c>
      <c r="AE14" cm="1">
        <f t="array" ref="AE14">MEDIAN(IF(O:O="French", T:T))</f>
        <v>7.3</v>
      </c>
      <c r="AF14" cm="1">
        <f t="array" ref="AF14">_xlfn.STDEV.P(IF(O:O="French", T:T))</f>
        <v>0.51173935028465212</v>
      </c>
      <c r="AG14" s="2">
        <f>ROUND(Table69[[#This Row],[Average]],1)</f>
        <v>7.4</v>
      </c>
    </row>
    <row r="15" spans="1:33" x14ac:dyDescent="0.3">
      <c r="A15" t="s">
        <v>32</v>
      </c>
      <c r="B15">
        <v>450</v>
      </c>
      <c r="C15">
        <v>150</v>
      </c>
      <c r="D15">
        <v>89289910</v>
      </c>
      <c r="E15" t="s">
        <v>24</v>
      </c>
      <c r="F15" t="s">
        <v>25</v>
      </c>
      <c r="G15" t="s">
        <v>53</v>
      </c>
      <c r="L15" t="s">
        <v>80</v>
      </c>
      <c r="M15">
        <v>181792</v>
      </c>
      <c r="N15">
        <v>711</v>
      </c>
      <c r="O15" t="s">
        <v>29</v>
      </c>
      <c r="P15" t="s">
        <v>30</v>
      </c>
      <c r="Q15" t="s">
        <v>31</v>
      </c>
      <c r="R15">
        <v>215000000</v>
      </c>
      <c r="S15">
        <v>2013</v>
      </c>
      <c r="T15">
        <v>6.5</v>
      </c>
      <c r="U15">
        <v>2.5</v>
      </c>
      <c r="V15">
        <v>-125710090</v>
      </c>
      <c r="W15" t="s">
        <v>38</v>
      </c>
      <c r="AB15" t="s">
        <v>763</v>
      </c>
      <c r="AC15">
        <f>COUNTIF(O:O, "Spanish")</f>
        <v>23</v>
      </c>
      <c r="AD15">
        <f>AVERAGEIFS(T:T,O:O,"Spanish")</f>
        <v>7.0826086956521745</v>
      </c>
      <c r="AE15" cm="1">
        <f t="array" ref="AE15">MEDIAN(IF(O:O="Spanish", T:T))</f>
        <v>7.2</v>
      </c>
      <c r="AF15" cm="1">
        <f t="array" ref="AF15">_xlfn.STDEV.P(IF(O:O="Spanish", T:T))</f>
        <v>0.84166097373407855</v>
      </c>
      <c r="AG15" s="2">
        <f>ROUND(Table69[[#This Row],[Average]],1)</f>
        <v>7.1</v>
      </c>
    </row>
    <row r="16" spans="1:33" x14ac:dyDescent="0.3">
      <c r="A16" t="s">
        <v>66</v>
      </c>
      <c r="B16">
        <v>733</v>
      </c>
      <c r="C16">
        <v>143</v>
      </c>
      <c r="D16">
        <v>291021565</v>
      </c>
      <c r="E16" t="s">
        <v>24</v>
      </c>
      <c r="F16" t="s">
        <v>25</v>
      </c>
      <c r="G16" t="s">
        <v>26</v>
      </c>
      <c r="H16" t="s">
        <v>27</v>
      </c>
      <c r="L16" t="s">
        <v>81</v>
      </c>
      <c r="M16">
        <v>548573</v>
      </c>
      <c r="N16">
        <v>2536</v>
      </c>
      <c r="O16" t="s">
        <v>29</v>
      </c>
      <c r="P16" t="s">
        <v>30</v>
      </c>
      <c r="Q16" t="s">
        <v>31</v>
      </c>
      <c r="R16">
        <v>225000000</v>
      </c>
      <c r="S16">
        <v>2013</v>
      </c>
      <c r="T16">
        <v>7.2</v>
      </c>
      <c r="U16">
        <v>2.4</v>
      </c>
      <c r="V16">
        <v>66021565</v>
      </c>
      <c r="W16" t="s">
        <v>21</v>
      </c>
      <c r="AB16" t="s">
        <v>554</v>
      </c>
      <c r="AC16">
        <f>COUNTIF(O:O, "Mandarin")</f>
        <v>14</v>
      </c>
      <c r="AD16">
        <f>AVERAGEIFS(T:T,O:O,"Mandarin")</f>
        <v>7.0214285714285722</v>
      </c>
      <c r="AE16" cm="1">
        <f t="array" ref="AE16">MEDIAN(IF(O:O="Mandarin", T:T))</f>
        <v>7.25</v>
      </c>
      <c r="AF16" cm="1">
        <f t="array" ref="AF16">_xlfn.STDEV.P(IF(O:O="Mandarin", T:T))</f>
        <v>0.73793008905079205</v>
      </c>
      <c r="AG16" s="2">
        <f>ROUND(Table69[[#This Row],[Average]],1)</f>
        <v>7</v>
      </c>
    </row>
    <row r="17" spans="1:33" x14ac:dyDescent="0.3">
      <c r="A17" t="s">
        <v>82</v>
      </c>
      <c r="B17">
        <v>258</v>
      </c>
      <c r="C17">
        <v>150</v>
      </c>
      <c r="D17">
        <v>141614023</v>
      </c>
      <c r="E17" t="s">
        <v>24</v>
      </c>
      <c r="F17" t="s">
        <v>25</v>
      </c>
      <c r="G17" t="s">
        <v>49</v>
      </c>
      <c r="H17" t="s">
        <v>26</v>
      </c>
      <c r="L17" t="s">
        <v>83</v>
      </c>
      <c r="M17">
        <v>149922</v>
      </c>
      <c r="N17">
        <v>438</v>
      </c>
      <c r="O17" t="s">
        <v>29</v>
      </c>
      <c r="P17" t="s">
        <v>30</v>
      </c>
      <c r="Q17" t="s">
        <v>52</v>
      </c>
      <c r="R17">
        <v>225000000</v>
      </c>
      <c r="S17">
        <v>2008</v>
      </c>
      <c r="T17">
        <v>6.6</v>
      </c>
      <c r="U17">
        <v>2.5</v>
      </c>
      <c r="V17">
        <v>-83385977</v>
      </c>
      <c r="W17" t="s">
        <v>38</v>
      </c>
      <c r="AB17" t="s">
        <v>3104</v>
      </c>
      <c r="AC17">
        <f>COUNTIF(O:O, "German")</f>
        <v>11</v>
      </c>
      <c r="AD17">
        <f>AVERAGEIFS(T:T,O:O,"German")</f>
        <v>7.7636363636363646</v>
      </c>
      <c r="AE17" cm="1">
        <f t="array" ref="AE17">MEDIAN(IF(O:O="German", T:T))</f>
        <v>7.8</v>
      </c>
      <c r="AF17" cm="1">
        <f t="array" ref="AF17">_xlfn.STDEV.P(IF(O:O="German", T:T))</f>
        <v>0.64423700787369387</v>
      </c>
      <c r="AG17" s="2">
        <f>ROUND(Table69[[#This Row],[Average]],1)</f>
        <v>7.8</v>
      </c>
    </row>
    <row r="18" spans="1:33" x14ac:dyDescent="0.3">
      <c r="A18" t="s">
        <v>62</v>
      </c>
      <c r="B18">
        <v>703</v>
      </c>
      <c r="C18">
        <v>173</v>
      </c>
      <c r="D18">
        <v>623279547</v>
      </c>
      <c r="E18" t="s">
        <v>24</v>
      </c>
      <c r="F18" t="s">
        <v>25</v>
      </c>
      <c r="G18" t="s">
        <v>27</v>
      </c>
      <c r="L18" t="s">
        <v>84</v>
      </c>
      <c r="M18">
        <v>995415</v>
      </c>
      <c r="N18">
        <v>1722</v>
      </c>
      <c r="O18" t="s">
        <v>29</v>
      </c>
      <c r="P18" t="s">
        <v>30</v>
      </c>
      <c r="Q18" t="s">
        <v>31</v>
      </c>
      <c r="R18">
        <v>220000000</v>
      </c>
      <c r="S18">
        <v>2012</v>
      </c>
      <c r="T18">
        <v>8.1</v>
      </c>
      <c r="U18">
        <v>2.9</v>
      </c>
      <c r="V18">
        <v>403279547</v>
      </c>
      <c r="W18" t="s">
        <v>21</v>
      </c>
      <c r="AB18" t="s">
        <v>2104</v>
      </c>
      <c r="AC18">
        <f>COUNTIF(O:O, "Japanese")</f>
        <v>10</v>
      </c>
      <c r="AD18">
        <f>AVERAGEIFS(T:T,O:O,"Japanese")</f>
        <v>7.660000000000001</v>
      </c>
      <c r="AE18" cm="1">
        <f t="array" ref="AE18">MEDIAN(IF(O:O="Japanese", T:T))</f>
        <v>8</v>
      </c>
      <c r="AF18" cm="1">
        <f t="array" ref="AF18">_xlfn.STDEV.P(IF(O:O="Japanese", T:T))</f>
        <v>0.93936148526538432</v>
      </c>
      <c r="AG18" s="2">
        <f>ROUND(Table69[[#This Row],[Average]],1)</f>
        <v>7.7</v>
      </c>
    </row>
    <row r="19" spans="1:33" x14ac:dyDescent="0.3">
      <c r="A19" t="s">
        <v>85</v>
      </c>
      <c r="B19">
        <v>448</v>
      </c>
      <c r="C19">
        <v>136</v>
      </c>
      <c r="D19">
        <v>241063875</v>
      </c>
      <c r="E19" t="s">
        <v>24</v>
      </c>
      <c r="F19" t="s">
        <v>25</v>
      </c>
      <c r="G19" t="s">
        <v>26</v>
      </c>
      <c r="L19" t="s">
        <v>86</v>
      </c>
      <c r="M19">
        <v>370704</v>
      </c>
      <c r="N19">
        <v>484</v>
      </c>
      <c r="O19" t="s">
        <v>29</v>
      </c>
      <c r="P19" t="s">
        <v>30</v>
      </c>
      <c r="Q19" t="s">
        <v>31</v>
      </c>
      <c r="R19">
        <v>250000000</v>
      </c>
      <c r="S19">
        <v>2011</v>
      </c>
      <c r="T19">
        <v>6.7</v>
      </c>
      <c r="U19">
        <v>2.2999999999999998</v>
      </c>
      <c r="V19">
        <v>-8936125</v>
      </c>
      <c r="W19" t="s">
        <v>38</v>
      </c>
      <c r="AB19" t="s">
        <v>1966</v>
      </c>
      <c r="AC19">
        <f>COUNTIF(O:O, "Cantonese")</f>
        <v>7</v>
      </c>
      <c r="AD19">
        <f>AVERAGEIFS(T:T,O:O,"Cantonese")</f>
        <v>7.3428571428571425</v>
      </c>
      <c r="AE19" cm="1">
        <f t="array" ref="AE19">MEDIAN(IF(O:O="Cantonese", T:T))</f>
        <v>7.3</v>
      </c>
      <c r="AF19" cm="1">
        <f t="array" ref="AF19">_xlfn.STDEV.P(IF(O:O="Cantonese", T:T))</f>
        <v>0.32450904833144412</v>
      </c>
      <c r="AG19" s="2">
        <f>ROUND(Table69[[#This Row],[Average]],1)</f>
        <v>7.3</v>
      </c>
    </row>
    <row r="20" spans="1:33" x14ac:dyDescent="0.3">
      <c r="A20" t="s">
        <v>87</v>
      </c>
      <c r="B20">
        <v>451</v>
      </c>
      <c r="C20">
        <v>106</v>
      </c>
      <c r="D20">
        <v>179020854</v>
      </c>
      <c r="E20" t="s">
        <v>24</v>
      </c>
      <c r="F20" t="s">
        <v>25</v>
      </c>
      <c r="G20" t="s">
        <v>48</v>
      </c>
      <c r="H20" t="s">
        <v>49</v>
      </c>
      <c r="I20" t="s">
        <v>26</v>
      </c>
      <c r="J20" t="s">
        <v>27</v>
      </c>
      <c r="L20" t="s">
        <v>88</v>
      </c>
      <c r="M20">
        <v>268154</v>
      </c>
      <c r="N20">
        <v>341</v>
      </c>
      <c r="O20" t="s">
        <v>29</v>
      </c>
      <c r="P20" t="s">
        <v>30</v>
      </c>
      <c r="Q20" t="s">
        <v>31</v>
      </c>
      <c r="R20">
        <v>225000000</v>
      </c>
      <c r="S20">
        <v>2012</v>
      </c>
      <c r="T20">
        <v>6.8</v>
      </c>
      <c r="U20">
        <v>1.8</v>
      </c>
      <c r="V20">
        <v>-45979146</v>
      </c>
      <c r="W20" t="s">
        <v>38</v>
      </c>
      <c r="AB20" t="s">
        <v>2648</v>
      </c>
      <c r="AC20">
        <f>COUNTIF(O:O, "Italian")</f>
        <v>7</v>
      </c>
      <c r="AD20">
        <f>AVERAGEIFS(T:T,O:O,"Italian")</f>
        <v>7.1857142857142851</v>
      </c>
      <c r="AE20" cm="1">
        <f t="array" ref="AE20">MEDIAN(IF(O:O="Italian", T:T))</f>
        <v>7</v>
      </c>
      <c r="AF20" cm="1">
        <f t="array" ref="AF20">_xlfn.STDEV.P(IF(O:O="Italian", T:T))</f>
        <v>1.0696175169905731</v>
      </c>
      <c r="AG20" s="2">
        <f>ROUND(Table69[[#This Row],[Average]],1)</f>
        <v>7.2</v>
      </c>
    </row>
    <row r="21" spans="1:33" x14ac:dyDescent="0.3">
      <c r="A21" t="s">
        <v>89</v>
      </c>
      <c r="B21">
        <v>422</v>
      </c>
      <c r="C21">
        <v>164</v>
      </c>
      <c r="D21">
        <v>255108370</v>
      </c>
      <c r="E21" t="s">
        <v>25</v>
      </c>
      <c r="F21" t="s">
        <v>26</v>
      </c>
      <c r="L21" t="s">
        <v>90</v>
      </c>
      <c r="M21">
        <v>354228</v>
      </c>
      <c r="N21">
        <v>802</v>
      </c>
      <c r="O21" t="s">
        <v>29</v>
      </c>
      <c r="P21" t="s">
        <v>91</v>
      </c>
      <c r="Q21" t="s">
        <v>31</v>
      </c>
      <c r="R21">
        <v>250000000</v>
      </c>
      <c r="S21">
        <v>2014</v>
      </c>
      <c r="T21">
        <v>7.5</v>
      </c>
      <c r="U21">
        <v>2.7</v>
      </c>
      <c r="V21">
        <v>5108370</v>
      </c>
      <c r="W21" t="s">
        <v>21</v>
      </c>
      <c r="AB21" t="s">
        <v>3951</v>
      </c>
      <c r="AC21">
        <f>COUNTIF(O:O, "Hindi")</f>
        <v>5</v>
      </c>
      <c r="AD21">
        <f>AVERAGEIFS(T:T,O:O,"Hindi")</f>
        <v>7.2200000000000006</v>
      </c>
      <c r="AE21" cm="1">
        <f t="array" ref="AE21">MEDIAN(IF(O:O="Hindi", T:T))</f>
        <v>7.4</v>
      </c>
      <c r="AF21" cm="1">
        <f t="array" ref="AF21">_xlfn.STDEV.P(IF(O:O="Hindi", T:T))</f>
        <v>0.71665891468675669</v>
      </c>
      <c r="AG21" s="2">
        <f>ROUND(Table69[[#This Row],[Average]],1)</f>
        <v>7.2</v>
      </c>
    </row>
    <row r="22" spans="1:33" x14ac:dyDescent="0.3">
      <c r="A22" t="s">
        <v>92</v>
      </c>
      <c r="B22">
        <v>599</v>
      </c>
      <c r="C22">
        <v>153</v>
      </c>
      <c r="D22">
        <v>262030663</v>
      </c>
      <c r="E22" t="s">
        <v>24</v>
      </c>
      <c r="F22" t="s">
        <v>25</v>
      </c>
      <c r="G22" t="s">
        <v>26</v>
      </c>
      <c r="L22" t="s">
        <v>93</v>
      </c>
      <c r="M22">
        <v>451803</v>
      </c>
      <c r="N22">
        <v>1225</v>
      </c>
      <c r="O22" t="s">
        <v>29</v>
      </c>
      <c r="P22" t="s">
        <v>30</v>
      </c>
      <c r="Q22" t="s">
        <v>31</v>
      </c>
      <c r="R22">
        <v>230000000</v>
      </c>
      <c r="S22">
        <v>2012</v>
      </c>
      <c r="T22">
        <v>7</v>
      </c>
      <c r="U22">
        <v>2.6</v>
      </c>
      <c r="V22">
        <v>32030663</v>
      </c>
      <c r="W22" t="s">
        <v>21</v>
      </c>
      <c r="AB22" t="s">
        <v>4421</v>
      </c>
      <c r="AC22">
        <f>COUNTIF(O:O, "Portuguese")</f>
        <v>5</v>
      </c>
      <c r="AD22">
        <f>AVERAGEIFS(T:T,O:O,"Portuguese")</f>
        <v>7.76</v>
      </c>
      <c r="AE22" cm="1">
        <f t="array" ref="AE22">MEDIAN(IF(O:O="Portuguese", T:T))</f>
        <v>8</v>
      </c>
      <c r="AF22" cm="1">
        <f t="array" ref="AF22">_xlfn.STDEV.P(IF(O:O="Portuguese", T:T))</f>
        <v>0.87544274512957865</v>
      </c>
      <c r="AG22" s="2">
        <f>ROUND(Table69[[#This Row],[Average]],1)</f>
        <v>7.8</v>
      </c>
    </row>
    <row r="23" spans="1:33" x14ac:dyDescent="0.3">
      <c r="A23" t="s">
        <v>94</v>
      </c>
      <c r="B23">
        <v>343</v>
      </c>
      <c r="C23">
        <v>156</v>
      </c>
      <c r="D23">
        <v>105219735</v>
      </c>
      <c r="E23" t="s">
        <v>24</v>
      </c>
      <c r="F23" t="s">
        <v>25</v>
      </c>
      <c r="G23" t="s">
        <v>55</v>
      </c>
      <c r="H23" t="s">
        <v>54</v>
      </c>
      <c r="L23" t="s">
        <v>95</v>
      </c>
      <c r="M23">
        <v>211765</v>
      </c>
      <c r="N23">
        <v>546</v>
      </c>
      <c r="O23" t="s">
        <v>29</v>
      </c>
      <c r="P23" t="s">
        <v>30</v>
      </c>
      <c r="Q23" t="s">
        <v>31</v>
      </c>
      <c r="R23">
        <v>200000000</v>
      </c>
      <c r="S23">
        <v>2010</v>
      </c>
      <c r="T23">
        <v>6.7</v>
      </c>
      <c r="U23">
        <v>2.6</v>
      </c>
      <c r="V23">
        <v>-94780265</v>
      </c>
      <c r="W23" t="s">
        <v>38</v>
      </c>
      <c r="AB23" t="s">
        <v>3770</v>
      </c>
      <c r="AC23">
        <f>COUNTIF(O:O, "Korean")</f>
        <v>4</v>
      </c>
      <c r="AD23">
        <f>AVERAGEIFS(T:T,O:O,"Korean")</f>
        <v>7.875</v>
      </c>
      <c r="AE23" cm="1">
        <f t="array" ref="AE23">MEDIAN(IF(O:O="Korean", T:T))</f>
        <v>7.9</v>
      </c>
      <c r="AF23" cm="1">
        <f t="array" ref="AF23">_xlfn.STDEV.P(IF(O:O="Korean", T:T))</f>
        <v>0.41457809879442509</v>
      </c>
      <c r="AG23" s="2">
        <f>ROUND(Table69[[#This Row],[Average]],1)</f>
        <v>7.9</v>
      </c>
    </row>
    <row r="24" spans="1:33" x14ac:dyDescent="0.3">
      <c r="A24" t="s">
        <v>89</v>
      </c>
      <c r="B24">
        <v>509</v>
      </c>
      <c r="C24">
        <v>186</v>
      </c>
      <c r="D24">
        <v>258355354</v>
      </c>
      <c r="E24" t="s">
        <v>25</v>
      </c>
      <c r="F24" t="s">
        <v>26</v>
      </c>
      <c r="L24" t="s">
        <v>96</v>
      </c>
      <c r="M24">
        <v>483540</v>
      </c>
      <c r="N24">
        <v>951</v>
      </c>
      <c r="O24" t="s">
        <v>29</v>
      </c>
      <c r="P24" t="s">
        <v>30</v>
      </c>
      <c r="Q24" t="s">
        <v>31</v>
      </c>
      <c r="R24">
        <v>225000000</v>
      </c>
      <c r="S24">
        <v>2013</v>
      </c>
      <c r="T24">
        <v>7.9</v>
      </c>
      <c r="U24">
        <v>3.1</v>
      </c>
      <c r="V24">
        <v>33355354</v>
      </c>
      <c r="W24" t="s">
        <v>21</v>
      </c>
      <c r="AB24" t="s">
        <v>4562</v>
      </c>
      <c r="AC24">
        <f>COUNTIF(O:O, "Norwegian")</f>
        <v>4</v>
      </c>
      <c r="AD24">
        <f>AVERAGEIFS(T:T,O:O,"Norwegian")</f>
        <v>7.15</v>
      </c>
      <c r="AE24" cm="1">
        <f t="array" ref="AE24">MEDIAN(IF(O:O="Norwegian", T:T))</f>
        <v>7.3</v>
      </c>
      <c r="AF24" cm="1">
        <f t="array" ref="AF24">_xlfn.STDEV.P(IF(O:O="Norwegian", T:T))</f>
        <v>0.49749371855330965</v>
      </c>
      <c r="AG24" s="2">
        <f>ROUND(Table69[[#This Row],[Average]],1)</f>
        <v>7.2</v>
      </c>
    </row>
    <row r="25" spans="1:33" x14ac:dyDescent="0.3">
      <c r="A25" t="s">
        <v>97</v>
      </c>
      <c r="B25">
        <v>251</v>
      </c>
      <c r="C25">
        <v>113</v>
      </c>
      <c r="D25">
        <v>70083519</v>
      </c>
      <c r="E25" t="s">
        <v>25</v>
      </c>
      <c r="F25" t="s">
        <v>49</v>
      </c>
      <c r="G25" t="s">
        <v>26</v>
      </c>
      <c r="L25" t="s">
        <v>98</v>
      </c>
      <c r="M25">
        <v>149019</v>
      </c>
      <c r="N25">
        <v>666</v>
      </c>
      <c r="O25" t="s">
        <v>29</v>
      </c>
      <c r="P25" t="s">
        <v>30</v>
      </c>
      <c r="Q25" t="s">
        <v>31</v>
      </c>
      <c r="R25">
        <v>180000000</v>
      </c>
      <c r="S25">
        <v>2007</v>
      </c>
      <c r="T25">
        <v>6.1</v>
      </c>
      <c r="U25">
        <v>1.9</v>
      </c>
      <c r="V25">
        <v>-109916481</v>
      </c>
      <c r="W25" t="s">
        <v>38</v>
      </c>
      <c r="AB25" t="s">
        <v>2829</v>
      </c>
      <c r="AC25">
        <f>COUNTIF(O:O, "Dutch")</f>
        <v>3</v>
      </c>
      <c r="AD25">
        <f>AVERAGEIFS(T:T,O:O,"Dutch")</f>
        <v>7.5666666666666664</v>
      </c>
      <c r="AE25" cm="1">
        <f t="array" ref="AE25">MEDIAN(IF(O:O="Dutch", T:T))</f>
        <v>7.8</v>
      </c>
      <c r="AF25" cm="1">
        <f t="array" ref="AF25">_xlfn.STDEV.P(IF(O:O="Dutch", T:T))</f>
        <v>0.32998316455372223</v>
      </c>
      <c r="AG25" s="2">
        <f>ROUND(Table69[[#This Row],[Average]],1)</f>
        <v>7.6</v>
      </c>
    </row>
    <row r="26" spans="1:33" x14ac:dyDescent="0.3">
      <c r="A26" t="s">
        <v>89</v>
      </c>
      <c r="B26">
        <v>446</v>
      </c>
      <c r="C26">
        <v>201</v>
      </c>
      <c r="D26">
        <v>218051260</v>
      </c>
      <c r="E26" t="s">
        <v>24</v>
      </c>
      <c r="F26" t="s">
        <v>25</v>
      </c>
      <c r="G26" t="s">
        <v>55</v>
      </c>
      <c r="H26" t="s">
        <v>44</v>
      </c>
      <c r="L26" t="s">
        <v>99</v>
      </c>
      <c r="M26">
        <v>316018</v>
      </c>
      <c r="N26">
        <v>2618</v>
      </c>
      <c r="O26" t="s">
        <v>29</v>
      </c>
      <c r="P26" t="s">
        <v>91</v>
      </c>
      <c r="Q26" t="s">
        <v>31</v>
      </c>
      <c r="R26">
        <v>207000000</v>
      </c>
      <c r="S26">
        <v>2005</v>
      </c>
      <c r="T26">
        <v>7.2</v>
      </c>
      <c r="U26">
        <v>3.4</v>
      </c>
      <c r="V26">
        <v>11051260</v>
      </c>
      <c r="W26" t="s">
        <v>21</v>
      </c>
      <c r="AB26" t="s">
        <v>3574</v>
      </c>
      <c r="AC26">
        <f>COUNTIF(O:O, "Thai")</f>
        <v>3</v>
      </c>
      <c r="AD26">
        <f>AVERAGEIFS(T:T,O:O,"Thai")</f>
        <v>6.6333333333333329</v>
      </c>
      <c r="AE26" cm="1">
        <f t="array" ref="AE26">MEDIAN(IF(O:O="Thai", T:T))</f>
        <v>6.6</v>
      </c>
      <c r="AF26" cm="1">
        <f t="array" ref="AF26">_xlfn.STDEV.P(IF(O:O="Thai", T:T))</f>
        <v>0.36817870057290847</v>
      </c>
      <c r="AG26" s="2">
        <f>ROUND(Table69[[#This Row],[Average]],1)</f>
        <v>6.6</v>
      </c>
    </row>
    <row r="27" spans="1:33" x14ac:dyDescent="0.3">
      <c r="A27" t="s">
        <v>23</v>
      </c>
      <c r="B27">
        <v>315</v>
      </c>
      <c r="C27">
        <v>194</v>
      </c>
      <c r="D27">
        <v>658672302</v>
      </c>
      <c r="E27" t="s">
        <v>55</v>
      </c>
      <c r="F27" t="s">
        <v>44</v>
      </c>
      <c r="L27" t="s">
        <v>100</v>
      </c>
      <c r="M27">
        <v>793059</v>
      </c>
      <c r="N27">
        <v>2528</v>
      </c>
      <c r="O27" t="s">
        <v>29</v>
      </c>
      <c r="P27" t="s">
        <v>30</v>
      </c>
      <c r="Q27" t="s">
        <v>31</v>
      </c>
      <c r="R27">
        <v>200000000</v>
      </c>
      <c r="S27">
        <v>1997</v>
      </c>
      <c r="T27">
        <v>7.7</v>
      </c>
      <c r="U27">
        <v>3.2</v>
      </c>
      <c r="V27">
        <v>458672302</v>
      </c>
      <c r="W27" t="s">
        <v>21</v>
      </c>
      <c r="AB27" t="s">
        <v>4202</v>
      </c>
      <c r="AC27">
        <f>COUNTIF(O:O, "Danish")</f>
        <v>3</v>
      </c>
      <c r="AD27">
        <f>AVERAGEIFS(T:T,O:O,"Danish")</f>
        <v>7.9000000000000012</v>
      </c>
      <c r="AE27" cm="1">
        <f t="array" ref="AE27">MEDIAN(IF(O:O="Danish", T:T))</f>
        <v>8.1</v>
      </c>
      <c r="AF27" cm="1">
        <f t="array" ref="AF27">_xlfn.STDEV.P(IF(O:O="Danish", T:T))</f>
        <v>0.43204937989385761</v>
      </c>
      <c r="AG27" s="2">
        <f>ROUND(Table69[[#This Row],[Average]],1)</f>
        <v>7.9</v>
      </c>
    </row>
    <row r="28" spans="1:33" x14ac:dyDescent="0.3">
      <c r="A28" t="s">
        <v>101</v>
      </c>
      <c r="B28">
        <v>516</v>
      </c>
      <c r="C28">
        <v>147</v>
      </c>
      <c r="D28">
        <v>407197282</v>
      </c>
      <c r="E28" t="s">
        <v>24</v>
      </c>
      <c r="F28" t="s">
        <v>25</v>
      </c>
      <c r="G28" t="s">
        <v>27</v>
      </c>
      <c r="L28" t="s">
        <v>102</v>
      </c>
      <c r="M28">
        <v>272670</v>
      </c>
      <c r="N28">
        <v>1022</v>
      </c>
      <c r="O28" t="s">
        <v>29</v>
      </c>
      <c r="P28" t="s">
        <v>30</v>
      </c>
      <c r="Q28" t="s">
        <v>31</v>
      </c>
      <c r="R28">
        <v>250000000</v>
      </c>
      <c r="S28">
        <v>2016</v>
      </c>
      <c r="T28">
        <v>8.1999999999999993</v>
      </c>
      <c r="U28">
        <v>2.4</v>
      </c>
      <c r="V28">
        <v>157197282</v>
      </c>
      <c r="W28" t="s">
        <v>21</v>
      </c>
      <c r="AB28" t="s">
        <v>5273</v>
      </c>
      <c r="AC28">
        <f>COUNTIF(O:O, "Persian")</f>
        <v>3</v>
      </c>
      <c r="AD28">
        <f>AVERAGEIFS(T:T,O:O,"Persian")</f>
        <v>8.1333333333333329</v>
      </c>
      <c r="AE28" cm="1">
        <f t="array" ref="AE28">MEDIAN(IF(O:O="Persian", T:T))</f>
        <v>8.4</v>
      </c>
      <c r="AF28" cm="1">
        <f t="array" ref="AF28">_xlfn.STDEV.P(IF(O:O="Persian", T:T))</f>
        <v>0.44969125210773481</v>
      </c>
      <c r="AG28" s="2">
        <f>ROUND(Table69[[#This Row],[Average]],1)</f>
        <v>8.1</v>
      </c>
    </row>
    <row r="29" spans="1:33" x14ac:dyDescent="0.3">
      <c r="A29" t="s">
        <v>103</v>
      </c>
      <c r="B29">
        <v>377</v>
      </c>
      <c r="C29">
        <v>131</v>
      </c>
      <c r="D29">
        <v>65173160</v>
      </c>
      <c r="E29" t="s">
        <v>24</v>
      </c>
      <c r="F29" t="s">
        <v>25</v>
      </c>
      <c r="G29" t="s">
        <v>27</v>
      </c>
      <c r="H29" t="s">
        <v>35</v>
      </c>
      <c r="L29" t="s">
        <v>104</v>
      </c>
      <c r="M29">
        <v>202382</v>
      </c>
      <c r="N29">
        <v>751</v>
      </c>
      <c r="O29" t="s">
        <v>29</v>
      </c>
      <c r="P29" t="s">
        <v>30</v>
      </c>
      <c r="Q29" t="s">
        <v>31</v>
      </c>
      <c r="R29">
        <v>209000000</v>
      </c>
      <c r="S29">
        <v>2012</v>
      </c>
      <c r="T29">
        <v>5.9</v>
      </c>
      <c r="U29">
        <v>2.2000000000000002</v>
      </c>
      <c r="V29">
        <v>-143826840</v>
      </c>
      <c r="W29" t="s">
        <v>38</v>
      </c>
      <c r="AB29" t="s">
        <v>623</v>
      </c>
      <c r="AC29">
        <f>COUNTIF(O:O, "Aboriginal")</f>
        <v>2</v>
      </c>
      <c r="AD29">
        <f>AVERAGEIFS(T:T,O:O,"Aboriginal")</f>
        <v>6.95</v>
      </c>
      <c r="AE29" cm="1">
        <f t="array" ref="AE29">MEDIAN(IF(O:O="Aboriginal", T:T))</f>
        <v>6.95</v>
      </c>
      <c r="AF29" cm="1">
        <f t="array" ref="AF29">_xlfn.STDEV.P(IF(O:O="Aboriginal", T:T))</f>
        <v>0.54999999999999982</v>
      </c>
      <c r="AG29" s="2">
        <f>ROUND(Table69[[#This Row],[Average]],1)</f>
        <v>7</v>
      </c>
    </row>
    <row r="30" spans="1:33" x14ac:dyDescent="0.3">
      <c r="A30" t="s">
        <v>105</v>
      </c>
      <c r="B30">
        <v>644</v>
      </c>
      <c r="C30">
        <v>124</v>
      </c>
      <c r="D30">
        <v>652177271</v>
      </c>
      <c r="E30" t="s">
        <v>24</v>
      </c>
      <c r="F30" t="s">
        <v>25</v>
      </c>
      <c r="G30" t="s">
        <v>27</v>
      </c>
      <c r="H30" t="s">
        <v>35</v>
      </c>
      <c r="L30" t="s">
        <v>106</v>
      </c>
      <c r="M30">
        <v>418214</v>
      </c>
      <c r="N30">
        <v>1290</v>
      </c>
      <c r="O30" t="s">
        <v>29</v>
      </c>
      <c r="P30" t="s">
        <v>30</v>
      </c>
      <c r="Q30" t="s">
        <v>31</v>
      </c>
      <c r="R30">
        <v>150000000</v>
      </c>
      <c r="S30">
        <v>2015</v>
      </c>
      <c r="T30">
        <v>7</v>
      </c>
      <c r="U30">
        <v>2.1</v>
      </c>
      <c r="V30">
        <v>502177271</v>
      </c>
      <c r="W30" t="s">
        <v>21</v>
      </c>
      <c r="AB30" t="s">
        <v>3000</v>
      </c>
      <c r="AC30">
        <f>COUNTIF(O:O, "Dari")</f>
        <v>2</v>
      </c>
      <c r="AD30">
        <f>AVERAGEIFS(T:T,O:O,"Dari")</f>
        <v>7.5</v>
      </c>
      <c r="AE30" cm="1">
        <f t="array" ref="AE30">MEDIAN(IF(O:O="Dari", T:T))</f>
        <v>7.5</v>
      </c>
      <c r="AF30" cm="1">
        <f t="array" ref="AF30">_xlfn.STDEV.P(IF(O:O="Dari", T:T))</f>
        <v>9.9999999999999645E-2</v>
      </c>
      <c r="AG30" s="2">
        <f>ROUND(Table69[[#This Row],[Average]],1)</f>
        <v>7.5</v>
      </c>
    </row>
    <row r="31" spans="1:33" x14ac:dyDescent="0.3">
      <c r="A31" t="s">
        <v>34</v>
      </c>
      <c r="B31">
        <v>750</v>
      </c>
      <c r="C31">
        <v>143</v>
      </c>
      <c r="D31">
        <v>304360277</v>
      </c>
      <c r="E31" t="s">
        <v>24</v>
      </c>
      <c r="F31" t="s">
        <v>25</v>
      </c>
      <c r="G31" t="s">
        <v>35</v>
      </c>
      <c r="L31" t="s">
        <v>107</v>
      </c>
      <c r="M31">
        <v>522030</v>
      </c>
      <c r="N31">
        <v>1498</v>
      </c>
      <c r="O31" t="s">
        <v>29</v>
      </c>
      <c r="P31" t="s">
        <v>37</v>
      </c>
      <c r="Q31" t="s">
        <v>31</v>
      </c>
      <c r="R31">
        <v>200000000</v>
      </c>
      <c r="S31">
        <v>2012</v>
      </c>
      <c r="T31">
        <v>7.8</v>
      </c>
      <c r="U31">
        <v>2.4</v>
      </c>
      <c r="V31">
        <v>104360277</v>
      </c>
      <c r="W31" t="s">
        <v>21</v>
      </c>
      <c r="AB31" t="s">
        <v>5178</v>
      </c>
      <c r="AC31">
        <f>COUNTIF(O:O, "Indonesian")</f>
        <v>2</v>
      </c>
      <c r="AD31">
        <f>AVERAGEIFS(T:T,O:O,"Indonesian")</f>
        <v>7.8999999999999995</v>
      </c>
      <c r="AE31" cm="1">
        <f t="array" ref="AE31">MEDIAN(IF(O:O="Indonesian", T:T))</f>
        <v>7.8999999999999995</v>
      </c>
      <c r="AF31" cm="1">
        <f t="array" ref="AF31">_xlfn.STDEV.P(IF(O:O="Indonesian", T:T))</f>
        <v>0.29999999999999982</v>
      </c>
      <c r="AG31" s="2">
        <f>ROUND(Table69[[#This Row],[Average]],1)</f>
        <v>7.9</v>
      </c>
    </row>
    <row r="32" spans="1:33" x14ac:dyDescent="0.3">
      <c r="A32" t="s">
        <v>43</v>
      </c>
      <c r="B32">
        <v>300</v>
      </c>
      <c r="C32">
        <v>135</v>
      </c>
      <c r="D32">
        <v>373377893</v>
      </c>
      <c r="E32" t="s">
        <v>24</v>
      </c>
      <c r="F32" t="s">
        <v>25</v>
      </c>
      <c r="G32" t="s">
        <v>26</v>
      </c>
      <c r="H32" t="s">
        <v>44</v>
      </c>
      <c r="L32" t="s">
        <v>108</v>
      </c>
      <c r="M32">
        <v>411164</v>
      </c>
      <c r="N32">
        <v>1303</v>
      </c>
      <c r="O32" t="s">
        <v>29</v>
      </c>
      <c r="P32" t="s">
        <v>30</v>
      </c>
      <c r="Q32" t="s">
        <v>31</v>
      </c>
      <c r="R32">
        <v>200000000</v>
      </c>
      <c r="S32">
        <v>2004</v>
      </c>
      <c r="T32">
        <v>7.3</v>
      </c>
      <c r="U32">
        <v>2.2000000000000002</v>
      </c>
      <c r="V32">
        <v>173377893</v>
      </c>
      <c r="W32" t="s">
        <v>21</v>
      </c>
      <c r="AB32" t="s">
        <v>1755</v>
      </c>
      <c r="AC32">
        <f>COUNTIF(O:O, "Maya")</f>
        <v>1</v>
      </c>
      <c r="AD32">
        <f>AVERAGEIFS(T:T,O:O,"Maya")</f>
        <v>7.8</v>
      </c>
      <c r="AE32" cm="1">
        <f t="array" ref="AE32">MEDIAN(IF(O:O="Maya", T:T))</f>
        <v>7.8</v>
      </c>
      <c r="AF32" cm="1">
        <f t="array" ref="AF32">_xlfn.STDEV.P(IF(O:O="Maya", T:T))</f>
        <v>0</v>
      </c>
      <c r="AG32" s="2">
        <f>ROUND(Table69[[#This Row],[Average]],1)</f>
        <v>7.8</v>
      </c>
    </row>
    <row r="33" spans="1:33" x14ac:dyDescent="0.3">
      <c r="A33" t="s">
        <v>109</v>
      </c>
      <c r="B33">
        <v>608</v>
      </c>
      <c r="C33">
        <v>195</v>
      </c>
      <c r="D33">
        <v>408992272</v>
      </c>
      <c r="E33" t="s">
        <v>24</v>
      </c>
      <c r="F33" t="s">
        <v>25</v>
      </c>
      <c r="G33" t="s">
        <v>27</v>
      </c>
      <c r="L33" t="s">
        <v>110</v>
      </c>
      <c r="M33">
        <v>557489</v>
      </c>
      <c r="N33">
        <v>1187</v>
      </c>
      <c r="O33" t="s">
        <v>29</v>
      </c>
      <c r="P33" t="s">
        <v>30</v>
      </c>
      <c r="Q33" t="s">
        <v>31</v>
      </c>
      <c r="R33">
        <v>200000000</v>
      </c>
      <c r="S33">
        <v>2013</v>
      </c>
      <c r="T33">
        <v>7.2</v>
      </c>
      <c r="U33">
        <v>3.2</v>
      </c>
      <c r="V33">
        <v>208992272</v>
      </c>
      <c r="W33" t="s">
        <v>21</v>
      </c>
      <c r="AB33" t="s">
        <v>1874</v>
      </c>
      <c r="AC33">
        <f>COUNTIF(O:O, "Kazakh")</f>
        <v>1</v>
      </c>
      <c r="AD33">
        <f>AVERAGEIFS(T:T,O:O,"Kazakh")</f>
        <v>6</v>
      </c>
      <c r="AE33" cm="1">
        <f t="array" ref="AE33">MEDIAN(IF(O:O="Kazakh", T:T))</f>
        <v>6</v>
      </c>
      <c r="AF33" cm="1">
        <f t="array" ref="AF33">_xlfn.STDEV.P(IF(O:O="Kazakh", T:T))</f>
        <v>0</v>
      </c>
      <c r="AG33" s="2">
        <f>ROUND(Table69[[#This Row],[Average]],1)</f>
        <v>6</v>
      </c>
    </row>
    <row r="34" spans="1:33" x14ac:dyDescent="0.3">
      <c r="A34" t="s">
        <v>111</v>
      </c>
      <c r="B34">
        <v>451</v>
      </c>
      <c r="C34">
        <v>108</v>
      </c>
      <c r="D34">
        <v>334185206</v>
      </c>
      <c r="E34" t="s">
        <v>25</v>
      </c>
      <c r="F34" t="s">
        <v>49</v>
      </c>
      <c r="G34" t="s">
        <v>26</v>
      </c>
      <c r="L34" t="s">
        <v>112</v>
      </c>
      <c r="M34">
        <v>306320</v>
      </c>
      <c r="N34">
        <v>736</v>
      </c>
      <c r="O34" t="s">
        <v>29</v>
      </c>
      <c r="P34" t="s">
        <v>30</v>
      </c>
      <c r="Q34" t="s">
        <v>52</v>
      </c>
      <c r="R34">
        <v>200000000</v>
      </c>
      <c r="S34">
        <v>2010</v>
      </c>
      <c r="T34">
        <v>6.5</v>
      </c>
      <c r="U34">
        <v>1.8</v>
      </c>
      <c r="V34">
        <v>134185206</v>
      </c>
      <c r="W34" t="s">
        <v>21</v>
      </c>
      <c r="AB34" t="s">
        <v>3217</v>
      </c>
      <c r="AC34">
        <f>COUNTIF(O:O, "Mongolian")</f>
        <v>1</v>
      </c>
      <c r="AD34">
        <f>AVERAGEIFS(T:T,O:O,"Mongolian")</f>
        <v>7.3</v>
      </c>
      <c r="AE34" cm="1">
        <f t="array" ref="AE34">MEDIAN(IF(O:O="Mongolian", T:T))</f>
        <v>7.3</v>
      </c>
      <c r="AF34" cm="1">
        <f t="array" ref="AF34">_xlfn.STDEV.P(IF(O:O="Mongolian", T:T))</f>
        <v>0</v>
      </c>
      <c r="AG34" s="2">
        <f>ROUND(Table69[[#This Row],[Average]],1)</f>
        <v>7.3</v>
      </c>
    </row>
    <row r="35" spans="1:33" x14ac:dyDescent="0.3">
      <c r="A35" t="s">
        <v>113</v>
      </c>
      <c r="B35">
        <v>334</v>
      </c>
      <c r="C35">
        <v>104</v>
      </c>
      <c r="D35">
        <v>234360014</v>
      </c>
      <c r="E35" t="s">
        <v>24</v>
      </c>
      <c r="F35" t="s">
        <v>25</v>
      </c>
      <c r="G35" t="s">
        <v>26</v>
      </c>
      <c r="H35" t="s">
        <v>27</v>
      </c>
      <c r="I35" t="s">
        <v>35</v>
      </c>
      <c r="L35" t="s">
        <v>114</v>
      </c>
      <c r="M35">
        <v>383427</v>
      </c>
      <c r="N35">
        <v>1912</v>
      </c>
      <c r="O35" t="s">
        <v>29</v>
      </c>
      <c r="P35" t="s">
        <v>115</v>
      </c>
      <c r="Q35" t="s">
        <v>31</v>
      </c>
      <c r="R35">
        <v>210000000</v>
      </c>
      <c r="S35">
        <v>2006</v>
      </c>
      <c r="T35">
        <v>6.8</v>
      </c>
      <c r="U35">
        <v>1.7</v>
      </c>
      <c r="V35">
        <v>24360014</v>
      </c>
      <c r="W35" t="s">
        <v>21</v>
      </c>
      <c r="AB35" t="s">
        <v>3742</v>
      </c>
      <c r="AC35">
        <f>COUNTIF(O:O, "Bosnian")</f>
        <v>1</v>
      </c>
      <c r="AD35">
        <f>AVERAGEIFS(T:T,O:O,"Bosnian")</f>
        <v>4.3</v>
      </c>
      <c r="AE35" cm="1">
        <f t="array" ref="AE35">MEDIAN(IF(O:O="Bosnian", T:T))</f>
        <v>4.3</v>
      </c>
      <c r="AF35" cm="1">
        <f t="array" ref="AF35">_xlfn.STDEV.P(IF(O:O="Bosnian", T:T))</f>
        <v>0</v>
      </c>
      <c r="AG35" s="2">
        <f>ROUND(Table69[[#This Row],[Average]],1)</f>
        <v>4.3</v>
      </c>
    </row>
    <row r="36" spans="1:33" x14ac:dyDescent="0.3">
      <c r="A36" t="s">
        <v>116</v>
      </c>
      <c r="B36">
        <v>376</v>
      </c>
      <c r="C36">
        <v>104</v>
      </c>
      <c r="D36">
        <v>268488329</v>
      </c>
      <c r="E36" t="s">
        <v>25</v>
      </c>
      <c r="F36" t="s">
        <v>47</v>
      </c>
      <c r="G36" t="s">
        <v>48</v>
      </c>
      <c r="H36" t="s">
        <v>49</v>
      </c>
      <c r="I36" t="s">
        <v>26</v>
      </c>
      <c r="L36" t="s">
        <v>117</v>
      </c>
      <c r="M36">
        <v>235025</v>
      </c>
      <c r="N36">
        <v>265</v>
      </c>
      <c r="O36" t="s">
        <v>29</v>
      </c>
      <c r="P36" t="s">
        <v>30</v>
      </c>
      <c r="Q36" t="s">
        <v>118</v>
      </c>
      <c r="R36">
        <v>200000000</v>
      </c>
      <c r="S36">
        <v>2013</v>
      </c>
      <c r="T36">
        <v>7.3</v>
      </c>
      <c r="U36">
        <v>1.7</v>
      </c>
      <c r="V36">
        <v>68488329</v>
      </c>
      <c r="W36" t="s">
        <v>21</v>
      </c>
      <c r="AB36" t="s">
        <v>3881</v>
      </c>
      <c r="AC36">
        <f>COUNTIF(O:O, "Hungarian")</f>
        <v>1</v>
      </c>
      <c r="AD36">
        <f>AVERAGEIFS(T:T,O:O,"Hungarian")</f>
        <v>7.1</v>
      </c>
      <c r="AE36" cm="1">
        <f t="array" ref="AE36">MEDIAN(IF(O:O="Hungarian", T:T))</f>
        <v>7.1</v>
      </c>
      <c r="AF36" cm="1">
        <f t="array" ref="AF36">_xlfn.STDEV.P(IF(O:O="Hungarian", T:T))</f>
        <v>0</v>
      </c>
      <c r="AG36" s="2">
        <f>ROUND(Table69[[#This Row],[Average]],1)</f>
        <v>7.1</v>
      </c>
    </row>
    <row r="37" spans="1:33" x14ac:dyDescent="0.3">
      <c r="A37" t="s">
        <v>119</v>
      </c>
      <c r="B37">
        <v>366</v>
      </c>
      <c r="C37">
        <v>150</v>
      </c>
      <c r="D37">
        <v>402076689</v>
      </c>
      <c r="E37" t="s">
        <v>24</v>
      </c>
      <c r="F37" t="s">
        <v>25</v>
      </c>
      <c r="G37" t="s">
        <v>27</v>
      </c>
      <c r="L37" t="s">
        <v>120</v>
      </c>
      <c r="M37">
        <v>323207</v>
      </c>
      <c r="N37">
        <v>1439</v>
      </c>
      <c r="O37" t="s">
        <v>29</v>
      </c>
      <c r="P37" t="s">
        <v>30</v>
      </c>
      <c r="Q37" t="s">
        <v>31</v>
      </c>
      <c r="R37">
        <v>200000000</v>
      </c>
      <c r="S37">
        <v>2009</v>
      </c>
      <c r="T37">
        <v>6</v>
      </c>
      <c r="U37">
        <v>2.5</v>
      </c>
      <c r="V37">
        <v>202076689</v>
      </c>
      <c r="W37" t="s">
        <v>21</v>
      </c>
      <c r="AB37" t="s">
        <v>4682</v>
      </c>
      <c r="AC37">
        <f>COUNTIF(O:O, "Czech")</f>
        <v>1</v>
      </c>
      <c r="AD37">
        <f>AVERAGEIFS(T:T,O:O,"Czech")</f>
        <v>7.4</v>
      </c>
      <c r="AE37" cm="1">
        <f t="array" ref="AE37">MEDIAN(IF(O:O="Czech", T:T))</f>
        <v>7.4</v>
      </c>
      <c r="AF37" cm="1">
        <f t="array" ref="AF37">_xlfn.STDEV.P(IF(O:O="Czech", T:T))</f>
        <v>0</v>
      </c>
      <c r="AG37" s="2">
        <f>ROUND(Table69[[#This Row],[Average]],1)</f>
        <v>7.4</v>
      </c>
    </row>
    <row r="38" spans="1:33" x14ac:dyDescent="0.3">
      <c r="A38" t="s">
        <v>119</v>
      </c>
      <c r="B38">
        <v>378</v>
      </c>
      <c r="C38">
        <v>165</v>
      </c>
      <c r="D38">
        <v>245428137</v>
      </c>
      <c r="E38" t="s">
        <v>24</v>
      </c>
      <c r="F38" t="s">
        <v>25</v>
      </c>
      <c r="G38" t="s">
        <v>27</v>
      </c>
      <c r="L38" t="s">
        <v>121</v>
      </c>
      <c r="M38">
        <v>242420</v>
      </c>
      <c r="N38">
        <v>918</v>
      </c>
      <c r="O38" t="s">
        <v>29</v>
      </c>
      <c r="P38" t="s">
        <v>30</v>
      </c>
      <c r="Q38" t="s">
        <v>31</v>
      </c>
      <c r="R38">
        <v>210000000</v>
      </c>
      <c r="S38">
        <v>2014</v>
      </c>
      <c r="T38">
        <v>5.7</v>
      </c>
      <c r="U38">
        <v>2.8</v>
      </c>
      <c r="V38">
        <v>35428137</v>
      </c>
      <c r="W38" t="s">
        <v>21</v>
      </c>
      <c r="AB38" t="s">
        <v>4719</v>
      </c>
      <c r="AC38">
        <f>COUNTIF(O:O, "Russian")</f>
        <v>1</v>
      </c>
      <c r="AD38">
        <f>AVERAGEIFS(T:T,O:O,"Russian")</f>
        <v>6.5</v>
      </c>
      <c r="AE38" cm="1">
        <f t="array" ref="AE38">MEDIAN(IF(O:O="Russian", T:T))</f>
        <v>6.5</v>
      </c>
      <c r="AF38" cm="1">
        <f t="array" ref="AF38">_xlfn.STDEV.P(IF(O:O="Russian", T:T))</f>
        <v>0</v>
      </c>
      <c r="AG38" s="2">
        <f>ROUND(Table69[[#This Row],[Average]],1)</f>
        <v>6.5</v>
      </c>
    </row>
    <row r="39" spans="1:33" x14ac:dyDescent="0.3">
      <c r="A39" t="s">
        <v>43</v>
      </c>
      <c r="B39">
        <v>525</v>
      </c>
      <c r="C39">
        <v>130</v>
      </c>
      <c r="D39">
        <v>234903076</v>
      </c>
      <c r="E39" t="s">
        <v>25</v>
      </c>
      <c r="F39" t="s">
        <v>49</v>
      </c>
      <c r="G39" t="s">
        <v>26</v>
      </c>
      <c r="L39" t="s">
        <v>122</v>
      </c>
      <c r="M39">
        <v>175409</v>
      </c>
      <c r="N39">
        <v>511</v>
      </c>
      <c r="O39" t="s">
        <v>29</v>
      </c>
      <c r="P39" t="s">
        <v>30</v>
      </c>
      <c r="Q39" t="s">
        <v>52</v>
      </c>
      <c r="R39">
        <v>215000000</v>
      </c>
      <c r="S39">
        <v>2013</v>
      </c>
      <c r="T39">
        <v>6.4</v>
      </c>
      <c r="U39">
        <v>2.2000000000000002</v>
      </c>
      <c r="V39">
        <v>19903076</v>
      </c>
      <c r="W39" t="s">
        <v>21</v>
      </c>
      <c r="AB39" t="s">
        <v>4767</v>
      </c>
      <c r="AC39">
        <f>COUNTIF(O:O, "None")</f>
        <v>1</v>
      </c>
      <c r="AD39">
        <f>AVERAGEIFS(T:T,O:O,"None")</f>
        <v>8.5</v>
      </c>
      <c r="AE39" cm="1">
        <f t="array" ref="AE39">MEDIAN(IF(O:O="None", T:T))</f>
        <v>8.5</v>
      </c>
      <c r="AF39" cm="1">
        <f t="array" ref="AF39">_xlfn.STDEV.P(IF(O:O="None", T:T))</f>
        <v>0</v>
      </c>
      <c r="AG39" s="2">
        <f>ROUND(Table69[[#This Row],[Average]],1)</f>
        <v>8.5</v>
      </c>
    </row>
    <row r="40" spans="1:33" x14ac:dyDescent="0.3">
      <c r="A40" t="s">
        <v>92</v>
      </c>
      <c r="B40">
        <v>495</v>
      </c>
      <c r="C40">
        <v>142</v>
      </c>
      <c r="D40">
        <v>202853933</v>
      </c>
      <c r="E40" t="s">
        <v>24</v>
      </c>
      <c r="F40" t="s">
        <v>25</v>
      </c>
      <c r="G40" t="s">
        <v>26</v>
      </c>
      <c r="H40" t="s">
        <v>27</v>
      </c>
      <c r="L40" t="s">
        <v>123</v>
      </c>
      <c r="M40">
        <v>321227</v>
      </c>
      <c r="N40">
        <v>1067</v>
      </c>
      <c r="O40" t="s">
        <v>29</v>
      </c>
      <c r="P40" t="s">
        <v>30</v>
      </c>
      <c r="Q40" t="s">
        <v>31</v>
      </c>
      <c r="R40">
        <v>200000000</v>
      </c>
      <c r="S40">
        <v>2014</v>
      </c>
      <c r="T40">
        <v>6.7</v>
      </c>
      <c r="U40">
        <v>2.4</v>
      </c>
      <c r="V40">
        <v>2853933</v>
      </c>
      <c r="W40" t="s">
        <v>21</v>
      </c>
      <c r="AB40" t="s">
        <v>4908</v>
      </c>
      <c r="AC40">
        <f>COUNTIF(O:O, "Zulu")</f>
        <v>1</v>
      </c>
      <c r="AD40">
        <f>AVERAGEIFS(T:T,O:O,"Zulu")</f>
        <v>7.3</v>
      </c>
      <c r="AE40" cm="1">
        <f t="array" ref="AE40">MEDIAN(IF(O:O="Zulu", T:T))</f>
        <v>7.3</v>
      </c>
      <c r="AF40" cm="1">
        <f t="array" ref="AF40">_xlfn.STDEV.P(IF(O:O="Zulu", T:T))</f>
        <v>0</v>
      </c>
      <c r="AG40" s="2">
        <f>ROUND(Table69[[#This Row],[Average]],1)</f>
        <v>7.3</v>
      </c>
    </row>
    <row r="41" spans="1:33" x14ac:dyDescent="0.3">
      <c r="A41" t="s">
        <v>124</v>
      </c>
      <c r="B41">
        <v>469</v>
      </c>
      <c r="C41">
        <v>125</v>
      </c>
      <c r="D41">
        <v>172051787</v>
      </c>
      <c r="E41" t="s">
        <v>24</v>
      </c>
      <c r="F41" t="s">
        <v>25</v>
      </c>
      <c r="G41" t="s">
        <v>27</v>
      </c>
      <c r="L41" t="s">
        <v>125</v>
      </c>
      <c r="M41">
        <v>264183</v>
      </c>
      <c r="N41">
        <v>665</v>
      </c>
      <c r="O41" t="s">
        <v>29</v>
      </c>
      <c r="P41" t="s">
        <v>30</v>
      </c>
      <c r="Q41" t="s">
        <v>52</v>
      </c>
      <c r="R41">
        <v>170000000</v>
      </c>
      <c r="S41">
        <v>2010</v>
      </c>
      <c r="T41">
        <v>6.8</v>
      </c>
      <c r="U41">
        <v>2.1</v>
      </c>
      <c r="V41">
        <v>2051787</v>
      </c>
      <c r="W41" t="s">
        <v>21</v>
      </c>
      <c r="AB41" t="s">
        <v>5031</v>
      </c>
      <c r="AC41">
        <f>COUNTIF(O:O, "Hebrew")</f>
        <v>1</v>
      </c>
      <c r="AD41">
        <f>AVERAGEIFS(T:T,O:O,"Hebrew")</f>
        <v>8</v>
      </c>
      <c r="AE41" cm="1">
        <f t="array" ref="AE41">MEDIAN(IF(O:O="Hebrew", T:T))</f>
        <v>8</v>
      </c>
      <c r="AF41" cm="1">
        <f t="array" ref="AF41">_xlfn.STDEV.P(IF(O:O="Hebrew", T:T))</f>
        <v>0</v>
      </c>
      <c r="AG41" s="2">
        <f>ROUND(Table69[[#This Row],[Average]],1)</f>
        <v>8</v>
      </c>
    </row>
    <row r="42" spans="1:33" x14ac:dyDescent="0.3">
      <c r="A42" t="s">
        <v>126</v>
      </c>
      <c r="B42">
        <v>304</v>
      </c>
      <c r="C42">
        <v>106</v>
      </c>
      <c r="D42">
        <v>191450875</v>
      </c>
      <c r="E42" t="s">
        <v>25</v>
      </c>
      <c r="F42" t="s">
        <v>47</v>
      </c>
      <c r="G42" t="s">
        <v>48</v>
      </c>
      <c r="H42" t="s">
        <v>49</v>
      </c>
      <c r="I42" t="s">
        <v>61</v>
      </c>
      <c r="L42" t="s">
        <v>127</v>
      </c>
      <c r="M42">
        <v>101178</v>
      </c>
      <c r="N42">
        <v>283</v>
      </c>
      <c r="O42" t="s">
        <v>29</v>
      </c>
      <c r="P42" t="s">
        <v>30</v>
      </c>
      <c r="Q42" t="s">
        <v>118</v>
      </c>
      <c r="R42">
        <v>200000000</v>
      </c>
      <c r="S42">
        <v>2011</v>
      </c>
      <c r="T42">
        <v>6.3</v>
      </c>
      <c r="U42">
        <v>1.8</v>
      </c>
      <c r="V42">
        <v>-8549125</v>
      </c>
      <c r="W42" t="s">
        <v>38</v>
      </c>
      <c r="AB42" t="s">
        <v>5094</v>
      </c>
      <c r="AC42">
        <f>COUNTIF(O:O, "Arabic")</f>
        <v>1</v>
      </c>
      <c r="AD42">
        <f>AVERAGEIFS(T:T,O:O,"Arabic")</f>
        <v>7.2</v>
      </c>
      <c r="AE42" cm="1">
        <f t="array" ref="AE42">MEDIAN(IF(O:O="Arabic", T:T))</f>
        <v>7.2</v>
      </c>
      <c r="AF42" cm="1">
        <f t="array" ref="AF42">_xlfn.STDEV.P(IF(O:O="Arabic", T:T))</f>
        <v>0</v>
      </c>
      <c r="AG42" s="2">
        <f>ROUND(Table69[[#This Row],[Average]],1)</f>
        <v>7.2</v>
      </c>
    </row>
    <row r="43" spans="1:33" x14ac:dyDescent="0.3">
      <c r="A43" t="s">
        <v>128</v>
      </c>
      <c r="B43">
        <v>436</v>
      </c>
      <c r="C43">
        <v>123</v>
      </c>
      <c r="D43">
        <v>116593191</v>
      </c>
      <c r="E43" t="s">
        <v>24</v>
      </c>
      <c r="F43" t="s">
        <v>25</v>
      </c>
      <c r="G43" t="s">
        <v>27</v>
      </c>
      <c r="L43" t="s">
        <v>129</v>
      </c>
      <c r="M43">
        <v>223393</v>
      </c>
      <c r="N43">
        <v>550</v>
      </c>
      <c r="O43" t="s">
        <v>29</v>
      </c>
      <c r="P43" t="s">
        <v>30</v>
      </c>
      <c r="Q43" t="s">
        <v>31</v>
      </c>
      <c r="R43">
        <v>200000000</v>
      </c>
      <c r="S43">
        <v>2011</v>
      </c>
      <c r="T43">
        <v>5.6</v>
      </c>
      <c r="U43">
        <v>2</v>
      </c>
      <c r="V43">
        <v>-83406809</v>
      </c>
      <c r="W43" t="s">
        <v>38</v>
      </c>
      <c r="AB43" t="s">
        <v>5144</v>
      </c>
      <c r="AC43">
        <f>COUNTIF(O:O, "Vietnamese")</f>
        <v>1</v>
      </c>
      <c r="AD43">
        <f>AVERAGEIFS(T:T,O:O,"Vietnamese")</f>
        <v>7.4</v>
      </c>
      <c r="AE43" cm="1">
        <f t="array" ref="AE43">MEDIAN(IF(O:O="Vietnamese", T:T))</f>
        <v>7.4</v>
      </c>
      <c r="AF43" cm="1">
        <f t="array" ref="AF43">_xlfn.STDEV.P(IF(O:O="Vietnamese", T:T))</f>
        <v>0</v>
      </c>
      <c r="AG43" s="2">
        <f>ROUND(Table69[[#This Row],[Average]],1)</f>
        <v>7.4</v>
      </c>
    </row>
    <row r="44" spans="1:33" x14ac:dyDescent="0.3">
      <c r="A44" t="s">
        <v>130</v>
      </c>
      <c r="B44">
        <v>453</v>
      </c>
      <c r="C44">
        <v>103</v>
      </c>
      <c r="D44">
        <v>414984497</v>
      </c>
      <c r="E44" t="s">
        <v>25</v>
      </c>
      <c r="F44" t="s">
        <v>47</v>
      </c>
      <c r="G44" t="s">
        <v>48</v>
      </c>
      <c r="H44" t="s">
        <v>49</v>
      </c>
      <c r="I44" t="s">
        <v>26</v>
      </c>
      <c r="L44" t="s">
        <v>131</v>
      </c>
      <c r="M44">
        <v>544884</v>
      </c>
      <c r="N44">
        <v>733</v>
      </c>
      <c r="O44" t="s">
        <v>29</v>
      </c>
      <c r="P44" t="s">
        <v>30</v>
      </c>
      <c r="Q44" t="s">
        <v>118</v>
      </c>
      <c r="R44">
        <v>200000000</v>
      </c>
      <c r="S44">
        <v>2010</v>
      </c>
      <c r="T44">
        <v>8.3000000000000007</v>
      </c>
      <c r="U44">
        <v>1.7</v>
      </c>
      <c r="V44">
        <v>214984497</v>
      </c>
      <c r="W44" t="s">
        <v>21</v>
      </c>
      <c r="AB44" t="s">
        <v>5259</v>
      </c>
      <c r="AC44">
        <f>COUNTIF(O:O, "Romanian")</f>
        <v>1</v>
      </c>
      <c r="AD44">
        <f>AVERAGEIFS(T:T,O:O,"Romanian")</f>
        <v>7.9</v>
      </c>
      <c r="AE44" cm="1">
        <f t="array" ref="AE44">MEDIAN(IF(O:O="Romanian", T:T))</f>
        <v>7.9</v>
      </c>
      <c r="AF44" cm="1">
        <f t="array" ref="AF44">_xlfn.STDEV.P(IF(O:O="Romanian", T:T))</f>
        <v>0</v>
      </c>
      <c r="AG44" s="2">
        <f>ROUND(Table69[[#This Row],[Average]],1)</f>
        <v>7.9</v>
      </c>
    </row>
    <row r="45" spans="1:33" x14ac:dyDescent="0.3">
      <c r="A45" t="s">
        <v>132</v>
      </c>
      <c r="B45">
        <v>422</v>
      </c>
      <c r="C45">
        <v>118</v>
      </c>
      <c r="D45">
        <v>125320003</v>
      </c>
      <c r="E45" t="s">
        <v>24</v>
      </c>
      <c r="F45" t="s">
        <v>25</v>
      </c>
      <c r="G45" t="s">
        <v>27</v>
      </c>
      <c r="L45" t="s">
        <v>133</v>
      </c>
      <c r="M45">
        <v>286095</v>
      </c>
      <c r="N45">
        <v>974</v>
      </c>
      <c r="O45" t="s">
        <v>29</v>
      </c>
      <c r="P45" t="s">
        <v>30</v>
      </c>
      <c r="Q45" t="s">
        <v>31</v>
      </c>
      <c r="R45">
        <v>200000000</v>
      </c>
      <c r="S45">
        <v>2009</v>
      </c>
      <c r="T45">
        <v>6.6</v>
      </c>
      <c r="U45">
        <v>2</v>
      </c>
      <c r="V45">
        <v>-74679997</v>
      </c>
      <c r="W45" t="s">
        <v>38</v>
      </c>
      <c r="AB45" t="s">
        <v>1205</v>
      </c>
      <c r="AC45">
        <f>COUNTIF(O:O, "Flilpino")</f>
        <v>0</v>
      </c>
      <c r="AD45">
        <f>AVERAGEIFS(T:T,O:O,"Filipino")</f>
        <v>6.7</v>
      </c>
      <c r="AE45" cm="1">
        <f t="array" ref="AE45">MEDIAN(IF(O:O="Filipino", T:T))</f>
        <v>6.7</v>
      </c>
      <c r="AF45" cm="1">
        <f t="array" ref="AF45">_xlfn.STDEV.P(IF(O:O="Filipino", T:T))</f>
        <v>0</v>
      </c>
      <c r="AG45" s="2">
        <f>ROUND(Table69[[#This Row],[Average]],1)</f>
        <v>6.7</v>
      </c>
    </row>
    <row r="46" spans="1:33" x14ac:dyDescent="0.3">
      <c r="A46" t="s">
        <v>134</v>
      </c>
      <c r="B46">
        <v>424</v>
      </c>
      <c r="C46">
        <v>140</v>
      </c>
      <c r="D46">
        <v>350034110</v>
      </c>
      <c r="E46" t="s">
        <v>24</v>
      </c>
      <c r="F46" t="s">
        <v>56</v>
      </c>
      <c r="G46" t="s">
        <v>35</v>
      </c>
      <c r="L46" t="s">
        <v>135</v>
      </c>
      <c r="M46">
        <v>278232</v>
      </c>
      <c r="N46">
        <v>657</v>
      </c>
      <c r="O46" t="s">
        <v>29</v>
      </c>
      <c r="P46" t="s">
        <v>30</v>
      </c>
      <c r="Q46" t="s">
        <v>31</v>
      </c>
      <c r="R46">
        <v>190000000</v>
      </c>
      <c r="S46">
        <v>2015</v>
      </c>
      <c r="T46">
        <v>7.2</v>
      </c>
      <c r="U46">
        <v>2.2999999999999998</v>
      </c>
      <c r="V46">
        <v>160034110</v>
      </c>
      <c r="W46" t="s">
        <v>21</v>
      </c>
      <c r="AB46" t="s">
        <v>2532</v>
      </c>
      <c r="AC46">
        <f>COUNTIF(O:O, "Aramic")</f>
        <v>0</v>
      </c>
      <c r="AD46">
        <f>AVERAGEIFS(T:T,O:O,"Aramaic")</f>
        <v>7.1</v>
      </c>
      <c r="AE46" cm="1">
        <f t="array" ref="AE46">MEDIAN(IF(O:O="Aramaic", T:T))</f>
        <v>7.1</v>
      </c>
      <c r="AF46" cm="1">
        <f t="array" ref="AF46">_xlfn.STDEV.P(IF(O:O="Aramaic", T:T))</f>
        <v>0</v>
      </c>
      <c r="AG46" s="2">
        <f>ROUND(Table69[[#This Row],[Average]],1)</f>
        <v>7.1</v>
      </c>
    </row>
    <row r="47" spans="1:33" x14ac:dyDescent="0.3">
      <c r="A47" t="s">
        <v>70</v>
      </c>
      <c r="B47">
        <v>654</v>
      </c>
      <c r="C47">
        <v>123</v>
      </c>
      <c r="D47">
        <v>202351611</v>
      </c>
      <c r="E47" t="s">
        <v>24</v>
      </c>
      <c r="F47" t="s">
        <v>25</v>
      </c>
      <c r="G47" t="s">
        <v>57</v>
      </c>
      <c r="H47" t="s">
        <v>27</v>
      </c>
      <c r="I47" t="s">
        <v>35</v>
      </c>
      <c r="L47" t="s">
        <v>136</v>
      </c>
      <c r="M47">
        <v>465019</v>
      </c>
      <c r="N47">
        <v>995</v>
      </c>
      <c r="O47" t="s">
        <v>29</v>
      </c>
      <c r="P47" t="s">
        <v>30</v>
      </c>
      <c r="Q47" t="s">
        <v>31</v>
      </c>
      <c r="R47">
        <v>190000000</v>
      </c>
      <c r="S47">
        <v>2013</v>
      </c>
      <c r="T47">
        <v>7</v>
      </c>
      <c r="U47">
        <v>2</v>
      </c>
      <c r="V47">
        <v>12351611</v>
      </c>
      <c r="W47" t="s">
        <v>21</v>
      </c>
    </row>
    <row r="48" spans="1:33" x14ac:dyDescent="0.3">
      <c r="A48" t="s">
        <v>68</v>
      </c>
      <c r="B48">
        <v>539</v>
      </c>
      <c r="C48">
        <v>149</v>
      </c>
      <c r="D48">
        <v>233914986</v>
      </c>
      <c r="E48" t="s">
        <v>24</v>
      </c>
      <c r="F48" t="s">
        <v>25</v>
      </c>
      <c r="G48" t="s">
        <v>26</v>
      </c>
      <c r="H48" t="s">
        <v>27</v>
      </c>
      <c r="I48" t="s">
        <v>35</v>
      </c>
      <c r="L48" t="s">
        <v>137</v>
      </c>
      <c r="M48">
        <v>514125</v>
      </c>
      <c r="N48">
        <v>752</v>
      </c>
      <c r="O48" t="s">
        <v>29</v>
      </c>
      <c r="P48" t="s">
        <v>30</v>
      </c>
      <c r="Q48" t="s">
        <v>31</v>
      </c>
      <c r="R48">
        <v>200000000</v>
      </c>
      <c r="S48">
        <v>2014</v>
      </c>
      <c r="T48">
        <v>8</v>
      </c>
      <c r="U48">
        <v>2.5</v>
      </c>
      <c r="V48">
        <v>33914986</v>
      </c>
      <c r="W48" t="s">
        <v>21</v>
      </c>
    </row>
    <row r="49" spans="1:23" x14ac:dyDescent="0.3">
      <c r="A49" t="s">
        <v>138</v>
      </c>
      <c r="B49">
        <v>590</v>
      </c>
      <c r="C49">
        <v>132</v>
      </c>
      <c r="D49">
        <v>228756232</v>
      </c>
      <c r="E49" t="s">
        <v>24</v>
      </c>
      <c r="F49" t="s">
        <v>25</v>
      </c>
      <c r="G49" t="s">
        <v>27</v>
      </c>
      <c r="L49" t="s">
        <v>139</v>
      </c>
      <c r="M49">
        <v>395573</v>
      </c>
      <c r="N49">
        <v>1171</v>
      </c>
      <c r="O49" t="s">
        <v>29</v>
      </c>
      <c r="P49" t="s">
        <v>30</v>
      </c>
      <c r="Q49" t="s">
        <v>31</v>
      </c>
      <c r="R49">
        <v>190000000</v>
      </c>
      <c r="S49">
        <v>2013</v>
      </c>
      <c r="T49">
        <v>7.8</v>
      </c>
      <c r="U49">
        <v>2.2000000000000002</v>
      </c>
      <c r="V49">
        <v>38756232</v>
      </c>
      <c r="W49" t="s">
        <v>21</v>
      </c>
    </row>
    <row r="50" spans="1:23" x14ac:dyDescent="0.3">
      <c r="A50" t="s">
        <v>68</v>
      </c>
      <c r="B50">
        <v>338</v>
      </c>
      <c r="C50">
        <v>114</v>
      </c>
      <c r="D50">
        <v>65171860</v>
      </c>
      <c r="E50" t="s">
        <v>25</v>
      </c>
      <c r="F50" t="s">
        <v>26</v>
      </c>
      <c r="L50" t="s">
        <v>140</v>
      </c>
      <c r="M50">
        <v>106416</v>
      </c>
      <c r="N50">
        <v>205</v>
      </c>
      <c r="O50" t="s">
        <v>29</v>
      </c>
      <c r="P50" t="s">
        <v>30</v>
      </c>
      <c r="Q50" t="s">
        <v>31</v>
      </c>
      <c r="R50">
        <v>195000000</v>
      </c>
      <c r="S50">
        <v>2013</v>
      </c>
      <c r="T50">
        <v>6.3</v>
      </c>
      <c r="U50">
        <v>1.9</v>
      </c>
      <c r="V50">
        <v>-129828140</v>
      </c>
      <c r="W50" t="s">
        <v>38</v>
      </c>
    </row>
    <row r="51" spans="1:23" x14ac:dyDescent="0.3">
      <c r="A51" t="s">
        <v>141</v>
      </c>
      <c r="B51">
        <v>490</v>
      </c>
      <c r="C51">
        <v>143</v>
      </c>
      <c r="D51">
        <v>144812796</v>
      </c>
      <c r="E51" t="s">
        <v>55</v>
      </c>
      <c r="F51" t="s">
        <v>44</v>
      </c>
      <c r="L51" t="s">
        <v>142</v>
      </c>
      <c r="M51">
        <v>362912</v>
      </c>
      <c r="N51">
        <v>753</v>
      </c>
      <c r="O51" t="s">
        <v>29</v>
      </c>
      <c r="P51" t="s">
        <v>143</v>
      </c>
      <c r="Q51" t="s">
        <v>31</v>
      </c>
      <c r="R51">
        <v>105000000</v>
      </c>
      <c r="S51">
        <v>2013</v>
      </c>
      <c r="T51">
        <v>7.3</v>
      </c>
      <c r="U51">
        <v>2.4</v>
      </c>
      <c r="V51">
        <v>39812796</v>
      </c>
      <c r="W51" t="s">
        <v>21</v>
      </c>
    </row>
    <row r="52" spans="1:23" x14ac:dyDescent="0.3">
      <c r="A52" t="s">
        <v>144</v>
      </c>
      <c r="B52">
        <v>306</v>
      </c>
      <c r="C52">
        <v>116</v>
      </c>
      <c r="D52">
        <v>90755643</v>
      </c>
      <c r="E52" t="s">
        <v>24</v>
      </c>
      <c r="F52" t="s">
        <v>25</v>
      </c>
      <c r="G52" t="s">
        <v>26</v>
      </c>
      <c r="H52" t="s">
        <v>44</v>
      </c>
      <c r="L52" t="s">
        <v>145</v>
      </c>
      <c r="M52">
        <v>222403</v>
      </c>
      <c r="N52">
        <v>453</v>
      </c>
      <c r="O52" t="s">
        <v>29</v>
      </c>
      <c r="P52" t="s">
        <v>30</v>
      </c>
      <c r="Q52" t="s">
        <v>31</v>
      </c>
      <c r="R52">
        <v>200000000</v>
      </c>
      <c r="S52">
        <v>2010</v>
      </c>
      <c r="T52">
        <v>6.6</v>
      </c>
      <c r="U52">
        <v>1.9</v>
      </c>
      <c r="V52">
        <v>-109244357</v>
      </c>
      <c r="W52" t="s">
        <v>38</v>
      </c>
    </row>
    <row r="53" spans="1:23" x14ac:dyDescent="0.3">
      <c r="A53" t="s">
        <v>146</v>
      </c>
      <c r="B53">
        <v>575</v>
      </c>
      <c r="C53">
        <v>131</v>
      </c>
      <c r="D53">
        <v>101785482</v>
      </c>
      <c r="E53" t="s">
        <v>24</v>
      </c>
      <c r="F53" t="s">
        <v>25</v>
      </c>
      <c r="G53" t="s">
        <v>27</v>
      </c>
      <c r="L53" t="s">
        <v>147</v>
      </c>
      <c r="M53">
        <v>381148</v>
      </c>
      <c r="N53">
        <v>1106</v>
      </c>
      <c r="O53" t="s">
        <v>29</v>
      </c>
      <c r="P53" t="s">
        <v>30</v>
      </c>
      <c r="Q53" t="s">
        <v>31</v>
      </c>
      <c r="R53">
        <v>190000000</v>
      </c>
      <c r="S53">
        <v>2013</v>
      </c>
      <c r="T53">
        <v>7</v>
      </c>
      <c r="U53">
        <v>2.2000000000000002</v>
      </c>
      <c r="V53">
        <v>-88214518</v>
      </c>
      <c r="W53" t="s">
        <v>38</v>
      </c>
    </row>
    <row r="54" spans="1:23" x14ac:dyDescent="0.3">
      <c r="A54" t="s">
        <v>119</v>
      </c>
      <c r="B54">
        <v>428</v>
      </c>
      <c r="C54">
        <v>154</v>
      </c>
      <c r="D54">
        <v>352358779</v>
      </c>
      <c r="E54" t="s">
        <v>24</v>
      </c>
      <c r="F54" t="s">
        <v>25</v>
      </c>
      <c r="G54" t="s">
        <v>27</v>
      </c>
      <c r="L54" t="s">
        <v>148</v>
      </c>
      <c r="M54">
        <v>326180</v>
      </c>
      <c r="N54">
        <v>899</v>
      </c>
      <c r="O54" t="s">
        <v>29</v>
      </c>
      <c r="P54" t="s">
        <v>30</v>
      </c>
      <c r="Q54" t="s">
        <v>31</v>
      </c>
      <c r="R54">
        <v>195000000</v>
      </c>
      <c r="S54">
        <v>2011</v>
      </c>
      <c r="T54">
        <v>6.3</v>
      </c>
      <c r="U54">
        <v>2.6</v>
      </c>
      <c r="V54">
        <v>157358779</v>
      </c>
      <c r="W54" t="s">
        <v>21</v>
      </c>
    </row>
    <row r="55" spans="1:23" x14ac:dyDescent="0.3">
      <c r="A55" t="s">
        <v>149</v>
      </c>
      <c r="B55">
        <v>470</v>
      </c>
      <c r="C55">
        <v>122</v>
      </c>
      <c r="D55">
        <v>317011114</v>
      </c>
      <c r="E55" t="s">
        <v>24</v>
      </c>
      <c r="F55" t="s">
        <v>25</v>
      </c>
      <c r="G55" t="s">
        <v>26</v>
      </c>
      <c r="L55" t="s">
        <v>150</v>
      </c>
      <c r="M55">
        <v>333847</v>
      </c>
      <c r="N55">
        <v>2054</v>
      </c>
      <c r="O55" t="s">
        <v>29</v>
      </c>
      <c r="P55" t="s">
        <v>30</v>
      </c>
      <c r="Q55" t="s">
        <v>31</v>
      </c>
      <c r="R55">
        <v>185000000</v>
      </c>
      <c r="S55">
        <v>2008</v>
      </c>
      <c r="T55">
        <v>6.2</v>
      </c>
      <c r="U55">
        <v>2</v>
      </c>
      <c r="V55">
        <v>132011114</v>
      </c>
      <c r="W55" t="s">
        <v>21</v>
      </c>
    </row>
    <row r="56" spans="1:23" x14ac:dyDescent="0.3">
      <c r="A56" t="s">
        <v>151</v>
      </c>
      <c r="B56">
        <v>488</v>
      </c>
      <c r="C56">
        <v>93</v>
      </c>
      <c r="D56">
        <v>237282182</v>
      </c>
      <c r="E56" t="s">
        <v>25</v>
      </c>
      <c r="F56" t="s">
        <v>47</v>
      </c>
      <c r="G56" t="s">
        <v>48</v>
      </c>
      <c r="H56" t="s">
        <v>49</v>
      </c>
      <c r="I56" t="s">
        <v>26</v>
      </c>
      <c r="L56" t="s">
        <v>152</v>
      </c>
      <c r="M56">
        <v>273556</v>
      </c>
      <c r="N56">
        <v>428</v>
      </c>
      <c r="O56" t="s">
        <v>29</v>
      </c>
      <c r="P56" t="s">
        <v>30</v>
      </c>
      <c r="Q56" t="s">
        <v>52</v>
      </c>
      <c r="R56">
        <v>185000000</v>
      </c>
      <c r="S56">
        <v>2012</v>
      </c>
      <c r="T56">
        <v>7.2</v>
      </c>
      <c r="U56">
        <v>1.6</v>
      </c>
      <c r="V56">
        <v>52282182</v>
      </c>
      <c r="W56" t="s">
        <v>21</v>
      </c>
    </row>
    <row r="57" spans="1:23" x14ac:dyDescent="0.3">
      <c r="A57" t="s">
        <v>153</v>
      </c>
      <c r="B57">
        <v>322</v>
      </c>
      <c r="C57">
        <v>122</v>
      </c>
      <c r="D57">
        <v>130468626</v>
      </c>
      <c r="E57" t="s">
        <v>24</v>
      </c>
      <c r="F57" t="s">
        <v>25</v>
      </c>
      <c r="G57" t="s">
        <v>27</v>
      </c>
      <c r="H57" t="s">
        <v>35</v>
      </c>
      <c r="L57" t="s">
        <v>154</v>
      </c>
      <c r="M57">
        <v>53607</v>
      </c>
      <c r="N57">
        <v>432</v>
      </c>
      <c r="O57" t="s">
        <v>29</v>
      </c>
      <c r="P57" t="s">
        <v>30</v>
      </c>
      <c r="Q57" t="s">
        <v>31</v>
      </c>
      <c r="R57">
        <v>185000000</v>
      </c>
      <c r="S57">
        <v>2016</v>
      </c>
      <c r="T57">
        <v>7.5</v>
      </c>
      <c r="U57">
        <v>2</v>
      </c>
      <c r="V57">
        <v>-54531374</v>
      </c>
      <c r="W57" t="s">
        <v>38</v>
      </c>
    </row>
    <row r="58" spans="1:23" x14ac:dyDescent="0.3">
      <c r="A58" t="s">
        <v>41</v>
      </c>
      <c r="B58">
        <v>421</v>
      </c>
      <c r="C58">
        <v>98</v>
      </c>
      <c r="D58">
        <v>223806889</v>
      </c>
      <c r="E58" t="s">
        <v>25</v>
      </c>
      <c r="F58" t="s">
        <v>47</v>
      </c>
      <c r="G58" t="s">
        <v>49</v>
      </c>
      <c r="H58" t="s">
        <v>27</v>
      </c>
      <c r="L58" t="s">
        <v>155</v>
      </c>
      <c r="M58">
        <v>718837</v>
      </c>
      <c r="N58">
        <v>1043</v>
      </c>
      <c r="O58" t="s">
        <v>29</v>
      </c>
      <c r="P58" t="s">
        <v>30</v>
      </c>
      <c r="Q58" t="s">
        <v>118</v>
      </c>
      <c r="R58">
        <v>180000000</v>
      </c>
      <c r="S58">
        <v>2008</v>
      </c>
      <c r="T58">
        <v>8.4</v>
      </c>
      <c r="U58">
        <v>1.6</v>
      </c>
      <c r="V58">
        <v>43806889</v>
      </c>
      <c r="W58" t="s">
        <v>21</v>
      </c>
    </row>
    <row r="59" spans="1:23" x14ac:dyDescent="0.3">
      <c r="A59" t="s">
        <v>113</v>
      </c>
      <c r="B59">
        <v>162</v>
      </c>
      <c r="C59">
        <v>91</v>
      </c>
      <c r="D59">
        <v>140080850</v>
      </c>
      <c r="E59" t="s">
        <v>24</v>
      </c>
      <c r="F59" t="s">
        <v>48</v>
      </c>
      <c r="G59" t="s">
        <v>56</v>
      </c>
      <c r="H59" t="s">
        <v>35</v>
      </c>
      <c r="L59" t="s">
        <v>156</v>
      </c>
      <c r="M59">
        <v>121084</v>
      </c>
      <c r="N59">
        <v>221</v>
      </c>
      <c r="O59" t="s">
        <v>29</v>
      </c>
      <c r="P59" t="s">
        <v>30</v>
      </c>
      <c r="Q59" t="s">
        <v>31</v>
      </c>
      <c r="R59">
        <v>140000000</v>
      </c>
      <c r="S59">
        <v>2007</v>
      </c>
      <c r="T59">
        <v>6.2</v>
      </c>
      <c r="U59">
        <v>1.5</v>
      </c>
      <c r="V59">
        <v>80850</v>
      </c>
      <c r="W59" t="s">
        <v>21</v>
      </c>
    </row>
    <row r="60" spans="1:23" x14ac:dyDescent="0.3">
      <c r="A60" t="s">
        <v>157</v>
      </c>
      <c r="B60">
        <v>367</v>
      </c>
      <c r="C60">
        <v>158</v>
      </c>
      <c r="D60">
        <v>166112167</v>
      </c>
      <c r="E60" t="s">
        <v>24</v>
      </c>
      <c r="F60" t="s">
        <v>25</v>
      </c>
      <c r="G60" t="s">
        <v>27</v>
      </c>
      <c r="L60">
        <v>2012</v>
      </c>
      <c r="M60">
        <v>283418</v>
      </c>
      <c r="N60">
        <v>1055</v>
      </c>
      <c r="O60" t="s">
        <v>29</v>
      </c>
      <c r="P60" t="s">
        <v>30</v>
      </c>
      <c r="Q60" t="s">
        <v>31</v>
      </c>
      <c r="R60">
        <v>200000000</v>
      </c>
      <c r="S60">
        <v>2009</v>
      </c>
      <c r="T60">
        <v>5.8</v>
      </c>
      <c r="U60">
        <v>2.6</v>
      </c>
      <c r="V60">
        <v>-33887833</v>
      </c>
      <c r="W60" t="s">
        <v>38</v>
      </c>
    </row>
    <row r="61" spans="1:23" x14ac:dyDescent="0.3">
      <c r="A61" t="s">
        <v>158</v>
      </c>
      <c r="B61">
        <v>240</v>
      </c>
      <c r="C61">
        <v>96</v>
      </c>
      <c r="D61">
        <v>137850096</v>
      </c>
      <c r="E61" t="s">
        <v>47</v>
      </c>
      <c r="F61" t="s">
        <v>55</v>
      </c>
      <c r="G61" t="s">
        <v>49</v>
      </c>
      <c r="H61" t="s">
        <v>26</v>
      </c>
      <c r="L61" t="s">
        <v>159</v>
      </c>
      <c r="M61">
        <v>72809</v>
      </c>
      <c r="N61">
        <v>249</v>
      </c>
      <c r="O61" t="s">
        <v>29</v>
      </c>
      <c r="P61" t="s">
        <v>30</v>
      </c>
      <c r="Q61" t="s">
        <v>52</v>
      </c>
      <c r="R61">
        <v>200000000</v>
      </c>
      <c r="S61">
        <v>2009</v>
      </c>
      <c r="T61">
        <v>6.8</v>
      </c>
      <c r="U61">
        <v>1.6</v>
      </c>
      <c r="V61">
        <v>-62149904</v>
      </c>
      <c r="W61" t="s">
        <v>38</v>
      </c>
    </row>
    <row r="62" spans="1:23" x14ac:dyDescent="0.3">
      <c r="A62" t="s">
        <v>160</v>
      </c>
      <c r="B62">
        <v>384</v>
      </c>
      <c r="C62">
        <v>127</v>
      </c>
      <c r="D62">
        <v>47375327</v>
      </c>
      <c r="E62" t="s">
        <v>24</v>
      </c>
      <c r="F62" t="s">
        <v>25</v>
      </c>
      <c r="G62" t="s">
        <v>27</v>
      </c>
      <c r="L62" t="s">
        <v>161</v>
      </c>
      <c r="M62">
        <v>139593</v>
      </c>
      <c r="N62">
        <v>720</v>
      </c>
      <c r="O62" t="s">
        <v>29</v>
      </c>
      <c r="P62" t="s">
        <v>30</v>
      </c>
      <c r="Q62" t="s">
        <v>31</v>
      </c>
      <c r="R62">
        <v>176000000</v>
      </c>
      <c r="S62">
        <v>2015</v>
      </c>
      <c r="T62">
        <v>5.4</v>
      </c>
      <c r="U62">
        <v>2.1</v>
      </c>
      <c r="V62">
        <v>-128624673</v>
      </c>
      <c r="W62" t="s">
        <v>38</v>
      </c>
    </row>
    <row r="63" spans="1:23" x14ac:dyDescent="0.3">
      <c r="A63" t="s">
        <v>64</v>
      </c>
      <c r="B63">
        <v>248</v>
      </c>
      <c r="C63">
        <v>110</v>
      </c>
      <c r="D63">
        <v>124051759</v>
      </c>
      <c r="E63" t="s">
        <v>24</v>
      </c>
      <c r="F63" t="s">
        <v>25</v>
      </c>
      <c r="G63" t="s">
        <v>55</v>
      </c>
      <c r="H63" t="s">
        <v>44</v>
      </c>
      <c r="L63" t="s">
        <v>162</v>
      </c>
      <c r="M63">
        <v>42372</v>
      </c>
      <c r="N63">
        <v>239</v>
      </c>
      <c r="O63" t="s">
        <v>29</v>
      </c>
      <c r="P63" t="s">
        <v>30</v>
      </c>
      <c r="Q63" t="s">
        <v>31</v>
      </c>
      <c r="R63">
        <v>180000000</v>
      </c>
      <c r="S63">
        <v>2016</v>
      </c>
      <c r="T63">
        <v>6.6</v>
      </c>
      <c r="U63">
        <v>1.8</v>
      </c>
      <c r="V63">
        <v>-55948241</v>
      </c>
      <c r="W63" t="s">
        <v>38</v>
      </c>
    </row>
    <row r="64" spans="1:23" x14ac:dyDescent="0.3">
      <c r="A64" t="s">
        <v>82</v>
      </c>
      <c r="B64">
        <v>284</v>
      </c>
      <c r="C64">
        <v>150</v>
      </c>
      <c r="D64">
        <v>291709845</v>
      </c>
      <c r="E64" t="s">
        <v>25</v>
      </c>
      <c r="F64" t="s">
        <v>49</v>
      </c>
      <c r="G64" t="s">
        <v>26</v>
      </c>
      <c r="L64" t="s">
        <v>163</v>
      </c>
      <c r="M64">
        <v>286506</v>
      </c>
      <c r="N64">
        <v>1463</v>
      </c>
      <c r="O64" t="s">
        <v>29</v>
      </c>
      <c r="P64" t="s">
        <v>30</v>
      </c>
      <c r="Q64" t="s">
        <v>52</v>
      </c>
      <c r="R64">
        <v>180000000</v>
      </c>
      <c r="S64">
        <v>2005</v>
      </c>
      <c r="T64">
        <v>6.9</v>
      </c>
      <c r="U64">
        <v>2.5</v>
      </c>
      <c r="V64">
        <v>111709845</v>
      </c>
      <c r="W64" t="s">
        <v>21</v>
      </c>
    </row>
    <row r="65" spans="1:23" x14ac:dyDescent="0.3">
      <c r="A65" t="s">
        <v>68</v>
      </c>
      <c r="B65">
        <v>396</v>
      </c>
      <c r="C65">
        <v>144</v>
      </c>
      <c r="D65">
        <v>154985087</v>
      </c>
      <c r="E65" t="s">
        <v>24</v>
      </c>
      <c r="F65" t="s">
        <v>25</v>
      </c>
      <c r="G65" t="s">
        <v>27</v>
      </c>
      <c r="L65" t="s">
        <v>164</v>
      </c>
      <c r="M65">
        <v>148379</v>
      </c>
      <c r="N65">
        <v>622</v>
      </c>
      <c r="O65" t="s">
        <v>29</v>
      </c>
      <c r="P65" t="s">
        <v>30</v>
      </c>
      <c r="Q65" t="s">
        <v>31</v>
      </c>
      <c r="R65">
        <v>178000000</v>
      </c>
      <c r="S65">
        <v>2016</v>
      </c>
      <c r="T65">
        <v>7.3</v>
      </c>
      <c r="U65">
        <v>2.4</v>
      </c>
      <c r="V65">
        <v>-23014913</v>
      </c>
      <c r="W65" t="s">
        <v>38</v>
      </c>
    </row>
    <row r="66" spans="1:23" x14ac:dyDescent="0.3">
      <c r="A66" t="s">
        <v>39</v>
      </c>
      <c r="B66">
        <v>645</v>
      </c>
      <c r="C66">
        <v>152</v>
      </c>
      <c r="D66">
        <v>533316061</v>
      </c>
      <c r="E66" t="s">
        <v>24</v>
      </c>
      <c r="F66" t="s">
        <v>56</v>
      </c>
      <c r="G66" t="s">
        <v>55</v>
      </c>
      <c r="H66" t="s">
        <v>35</v>
      </c>
      <c r="L66" t="s">
        <v>165</v>
      </c>
      <c r="M66">
        <v>1676169</v>
      </c>
      <c r="N66">
        <v>4667</v>
      </c>
      <c r="O66" t="s">
        <v>29</v>
      </c>
      <c r="P66" t="s">
        <v>30</v>
      </c>
      <c r="Q66" t="s">
        <v>31</v>
      </c>
      <c r="R66">
        <v>185000000</v>
      </c>
      <c r="S66">
        <v>2008</v>
      </c>
      <c r="T66">
        <v>9</v>
      </c>
      <c r="U66">
        <v>2.5</v>
      </c>
      <c r="V66">
        <v>348316061</v>
      </c>
      <c r="W66" t="s">
        <v>21</v>
      </c>
    </row>
    <row r="67" spans="1:23" x14ac:dyDescent="0.3">
      <c r="A67" t="s">
        <v>166</v>
      </c>
      <c r="B67">
        <v>408</v>
      </c>
      <c r="C67">
        <v>96</v>
      </c>
      <c r="D67">
        <v>292979556</v>
      </c>
      <c r="E67" t="s">
        <v>25</v>
      </c>
      <c r="F67" t="s">
        <v>47</v>
      </c>
      <c r="G67" t="s">
        <v>48</v>
      </c>
      <c r="H67" t="s">
        <v>49</v>
      </c>
      <c r="L67" t="s">
        <v>167</v>
      </c>
      <c r="M67">
        <v>665575</v>
      </c>
      <c r="N67">
        <v>704</v>
      </c>
      <c r="O67" t="s">
        <v>29</v>
      </c>
      <c r="P67" t="s">
        <v>30</v>
      </c>
      <c r="Q67" t="s">
        <v>52</v>
      </c>
      <c r="R67">
        <v>175000000</v>
      </c>
      <c r="S67">
        <v>2009</v>
      </c>
      <c r="T67">
        <v>8.3000000000000007</v>
      </c>
      <c r="U67">
        <v>1.6</v>
      </c>
      <c r="V67">
        <v>117979556</v>
      </c>
      <c r="W67" t="s">
        <v>21</v>
      </c>
    </row>
    <row r="68" spans="1:23" x14ac:dyDescent="0.3">
      <c r="A68" t="s">
        <v>168</v>
      </c>
      <c r="B68">
        <v>219</v>
      </c>
      <c r="C68">
        <v>94</v>
      </c>
      <c r="D68">
        <v>198332128</v>
      </c>
      <c r="E68" t="s">
        <v>24</v>
      </c>
      <c r="F68" t="s">
        <v>25</v>
      </c>
      <c r="G68" t="s">
        <v>47</v>
      </c>
      <c r="H68" t="s">
        <v>48</v>
      </c>
      <c r="I68" t="s">
        <v>49</v>
      </c>
      <c r="J68" t="s">
        <v>27</v>
      </c>
      <c r="L68" t="s">
        <v>169</v>
      </c>
      <c r="M68">
        <v>114553</v>
      </c>
      <c r="N68">
        <v>187</v>
      </c>
      <c r="O68" t="s">
        <v>29</v>
      </c>
      <c r="P68" t="s">
        <v>30</v>
      </c>
      <c r="Q68" t="s">
        <v>52</v>
      </c>
      <c r="R68">
        <v>175000000</v>
      </c>
      <c r="S68">
        <v>2009</v>
      </c>
      <c r="T68">
        <v>6.5</v>
      </c>
      <c r="U68">
        <v>1.6</v>
      </c>
      <c r="V68">
        <v>23332128</v>
      </c>
      <c r="W68" t="s">
        <v>21</v>
      </c>
    </row>
    <row r="69" spans="1:23" x14ac:dyDescent="0.3">
      <c r="A69" t="s">
        <v>170</v>
      </c>
      <c r="B69">
        <v>486</v>
      </c>
      <c r="C69">
        <v>126</v>
      </c>
      <c r="D69">
        <v>318298180</v>
      </c>
      <c r="E69" t="s">
        <v>24</v>
      </c>
      <c r="F69" t="s">
        <v>25</v>
      </c>
      <c r="G69" t="s">
        <v>27</v>
      </c>
      <c r="L69" t="s">
        <v>171</v>
      </c>
      <c r="M69">
        <v>696338</v>
      </c>
      <c r="N69">
        <v>1055</v>
      </c>
      <c r="O69" t="s">
        <v>29</v>
      </c>
      <c r="P69" t="s">
        <v>30</v>
      </c>
      <c r="Q69" t="s">
        <v>31</v>
      </c>
      <c r="R69">
        <v>140000000</v>
      </c>
      <c r="S69">
        <v>2008</v>
      </c>
      <c r="T69">
        <v>7.9</v>
      </c>
      <c r="U69">
        <v>2.1</v>
      </c>
      <c r="V69">
        <v>178298180</v>
      </c>
      <c r="W69" t="s">
        <v>21</v>
      </c>
    </row>
    <row r="70" spans="1:23" x14ac:dyDescent="0.3">
      <c r="A70" t="s">
        <v>172</v>
      </c>
      <c r="B70">
        <v>682</v>
      </c>
      <c r="C70">
        <v>126</v>
      </c>
      <c r="D70">
        <v>73820094</v>
      </c>
      <c r="E70" t="s">
        <v>25</v>
      </c>
      <c r="F70" t="s">
        <v>55</v>
      </c>
      <c r="G70" t="s">
        <v>49</v>
      </c>
      <c r="H70" t="s">
        <v>60</v>
      </c>
      <c r="L70" t="s">
        <v>173</v>
      </c>
      <c r="M70">
        <v>245333</v>
      </c>
      <c r="N70">
        <v>678</v>
      </c>
      <c r="O70" t="s">
        <v>29</v>
      </c>
      <c r="P70" t="s">
        <v>30</v>
      </c>
      <c r="Q70" t="s">
        <v>52</v>
      </c>
      <c r="R70">
        <v>170000000</v>
      </c>
      <c r="S70">
        <v>2011</v>
      </c>
      <c r="T70">
        <v>7.5</v>
      </c>
      <c r="U70">
        <v>2.1</v>
      </c>
      <c r="V70">
        <v>-96179906</v>
      </c>
      <c r="W70" t="s">
        <v>38</v>
      </c>
    </row>
    <row r="71" spans="1:23" x14ac:dyDescent="0.3">
      <c r="A71" t="s">
        <v>87</v>
      </c>
      <c r="B71">
        <v>85</v>
      </c>
      <c r="C71">
        <v>106</v>
      </c>
      <c r="D71">
        <v>113745408</v>
      </c>
      <c r="E71" t="s">
        <v>24</v>
      </c>
      <c r="F71" t="s">
        <v>48</v>
      </c>
      <c r="G71" t="s">
        <v>27</v>
      </c>
      <c r="H71" t="s">
        <v>53</v>
      </c>
      <c r="L71" t="s">
        <v>174</v>
      </c>
      <c r="M71">
        <v>129601</v>
      </c>
      <c r="N71">
        <v>648</v>
      </c>
      <c r="O71" t="s">
        <v>29</v>
      </c>
      <c r="P71" t="s">
        <v>30</v>
      </c>
      <c r="Q71" t="s">
        <v>31</v>
      </c>
      <c r="R71">
        <v>170000000</v>
      </c>
      <c r="S71">
        <v>1999</v>
      </c>
      <c r="T71">
        <v>4.8</v>
      </c>
      <c r="U71">
        <v>1.8</v>
      </c>
      <c r="V71">
        <v>-56254592</v>
      </c>
      <c r="W71" t="s">
        <v>38</v>
      </c>
    </row>
    <row r="72" spans="1:23" x14ac:dyDescent="0.3">
      <c r="A72" t="s">
        <v>175</v>
      </c>
      <c r="B72">
        <v>264</v>
      </c>
      <c r="C72">
        <v>112</v>
      </c>
      <c r="D72">
        <v>102176165</v>
      </c>
      <c r="E72" t="s">
        <v>24</v>
      </c>
      <c r="F72" t="s">
        <v>25</v>
      </c>
      <c r="G72" t="s">
        <v>26</v>
      </c>
      <c r="H72" t="s">
        <v>57</v>
      </c>
      <c r="I72" t="s">
        <v>35</v>
      </c>
      <c r="L72" t="s">
        <v>176</v>
      </c>
      <c r="M72">
        <v>117927</v>
      </c>
      <c r="N72">
        <v>501</v>
      </c>
      <c r="O72" t="s">
        <v>29</v>
      </c>
      <c r="P72" t="s">
        <v>30</v>
      </c>
      <c r="Q72" t="s">
        <v>31</v>
      </c>
      <c r="R72">
        <v>145000000</v>
      </c>
      <c r="S72">
        <v>2008</v>
      </c>
      <c r="T72">
        <v>5.2</v>
      </c>
      <c r="U72">
        <v>1.9</v>
      </c>
      <c r="V72">
        <v>-42823835</v>
      </c>
      <c r="W72" t="s">
        <v>38</v>
      </c>
    </row>
    <row r="73" spans="1:23" x14ac:dyDescent="0.3">
      <c r="A73" t="s">
        <v>177</v>
      </c>
      <c r="B73">
        <v>418</v>
      </c>
      <c r="C73">
        <v>123</v>
      </c>
      <c r="D73">
        <v>161087183</v>
      </c>
      <c r="E73" t="s">
        <v>24</v>
      </c>
      <c r="F73" t="s">
        <v>25</v>
      </c>
      <c r="G73" t="s">
        <v>48</v>
      </c>
      <c r="H73" t="s">
        <v>27</v>
      </c>
      <c r="L73" t="s">
        <v>178</v>
      </c>
      <c r="M73">
        <v>118992</v>
      </c>
      <c r="N73">
        <v>971</v>
      </c>
      <c r="O73" t="s">
        <v>29</v>
      </c>
      <c r="P73" t="s">
        <v>30</v>
      </c>
      <c r="Q73" t="s">
        <v>31</v>
      </c>
      <c r="R73">
        <v>175000000</v>
      </c>
      <c r="S73">
        <v>2016</v>
      </c>
      <c r="T73">
        <v>6.9</v>
      </c>
      <c r="U73">
        <v>2</v>
      </c>
      <c r="V73">
        <v>-13912817</v>
      </c>
      <c r="W73" t="s">
        <v>38</v>
      </c>
    </row>
    <row r="74" spans="1:23" x14ac:dyDescent="0.3">
      <c r="A74" t="s">
        <v>179</v>
      </c>
      <c r="B74">
        <v>186</v>
      </c>
      <c r="C74">
        <v>96</v>
      </c>
      <c r="D74">
        <v>100289690</v>
      </c>
      <c r="E74" t="s">
        <v>48</v>
      </c>
      <c r="F74" t="s">
        <v>49</v>
      </c>
      <c r="G74" t="s">
        <v>26</v>
      </c>
      <c r="L74" t="s">
        <v>180</v>
      </c>
      <c r="M74">
        <v>115099</v>
      </c>
      <c r="N74">
        <v>257</v>
      </c>
      <c r="O74" t="s">
        <v>29</v>
      </c>
      <c r="P74" t="s">
        <v>30</v>
      </c>
      <c r="Q74" t="s">
        <v>52</v>
      </c>
      <c r="R74">
        <v>175000000</v>
      </c>
      <c r="S74">
        <v>2007</v>
      </c>
      <c r="T74">
        <v>5.4</v>
      </c>
      <c r="U74">
        <v>1.6</v>
      </c>
      <c r="V74">
        <v>-74710310</v>
      </c>
      <c r="W74" t="s">
        <v>38</v>
      </c>
    </row>
    <row r="75" spans="1:23" x14ac:dyDescent="0.3">
      <c r="A75" t="s">
        <v>181</v>
      </c>
      <c r="B75">
        <v>585</v>
      </c>
      <c r="C75">
        <v>113</v>
      </c>
      <c r="D75">
        <v>100189501</v>
      </c>
      <c r="E75" t="s">
        <v>24</v>
      </c>
      <c r="F75" t="s">
        <v>25</v>
      </c>
      <c r="G75" t="s">
        <v>27</v>
      </c>
      <c r="L75" t="s">
        <v>182</v>
      </c>
      <c r="M75">
        <v>431620</v>
      </c>
      <c r="N75">
        <v>741</v>
      </c>
      <c r="O75" t="s">
        <v>29</v>
      </c>
      <c r="P75" t="s">
        <v>30</v>
      </c>
      <c r="Q75" t="s">
        <v>31</v>
      </c>
      <c r="R75">
        <v>178000000</v>
      </c>
      <c r="S75">
        <v>2014</v>
      </c>
      <c r="T75">
        <v>7.9</v>
      </c>
      <c r="U75">
        <v>1.9</v>
      </c>
      <c r="V75">
        <v>-77810499</v>
      </c>
      <c r="W75" t="s">
        <v>38</v>
      </c>
    </row>
    <row r="76" spans="1:23" x14ac:dyDescent="0.3">
      <c r="A76" t="s">
        <v>183</v>
      </c>
      <c r="B76">
        <v>91</v>
      </c>
      <c r="C76">
        <v>176</v>
      </c>
      <c r="D76">
        <v>88246220</v>
      </c>
      <c r="E76" t="s">
        <v>24</v>
      </c>
      <c r="F76" t="s">
        <v>25</v>
      </c>
      <c r="G76" t="s">
        <v>27</v>
      </c>
      <c r="H76" t="s">
        <v>35</v>
      </c>
      <c r="L76" t="s">
        <v>184</v>
      </c>
      <c r="M76">
        <v>144337</v>
      </c>
      <c r="N76">
        <v>309</v>
      </c>
      <c r="O76" t="s">
        <v>29</v>
      </c>
      <c r="P76" t="s">
        <v>30</v>
      </c>
      <c r="Q76" t="s">
        <v>31</v>
      </c>
      <c r="R76">
        <v>175000000</v>
      </c>
      <c r="S76">
        <v>1995</v>
      </c>
      <c r="T76">
        <v>6.1</v>
      </c>
      <c r="U76">
        <v>2.9</v>
      </c>
      <c r="V76">
        <v>-86753780</v>
      </c>
      <c r="W76" t="s">
        <v>38</v>
      </c>
    </row>
    <row r="77" spans="1:23" x14ac:dyDescent="0.3">
      <c r="A77" t="s">
        <v>185</v>
      </c>
      <c r="B77">
        <v>250</v>
      </c>
      <c r="C77">
        <v>118</v>
      </c>
      <c r="D77">
        <v>150167630</v>
      </c>
      <c r="E77" t="s">
        <v>24</v>
      </c>
      <c r="F77" t="s">
        <v>25</v>
      </c>
      <c r="G77" t="s">
        <v>27</v>
      </c>
      <c r="H77" t="s">
        <v>35</v>
      </c>
      <c r="L77" t="s">
        <v>186</v>
      </c>
      <c r="M77">
        <v>174578</v>
      </c>
      <c r="N77">
        <v>534</v>
      </c>
      <c r="O77" t="s">
        <v>29</v>
      </c>
      <c r="P77" t="s">
        <v>30</v>
      </c>
      <c r="Q77" t="s">
        <v>31</v>
      </c>
      <c r="R77">
        <v>175000000</v>
      </c>
      <c r="S77">
        <v>2009</v>
      </c>
      <c r="T77">
        <v>5.8</v>
      </c>
      <c r="U77">
        <v>2</v>
      </c>
      <c r="V77">
        <v>-24832370</v>
      </c>
      <c r="W77" t="s">
        <v>38</v>
      </c>
    </row>
    <row r="78" spans="1:23" x14ac:dyDescent="0.3">
      <c r="A78" t="s">
        <v>166</v>
      </c>
      <c r="B78">
        <v>536</v>
      </c>
      <c r="C78">
        <v>95</v>
      </c>
      <c r="D78">
        <v>356454367</v>
      </c>
      <c r="E78" t="s">
        <v>25</v>
      </c>
      <c r="F78" t="s">
        <v>47</v>
      </c>
      <c r="G78" t="s">
        <v>48</v>
      </c>
      <c r="H78" t="s">
        <v>55</v>
      </c>
      <c r="I78" t="s">
        <v>49</v>
      </c>
      <c r="J78" t="s">
        <v>26</v>
      </c>
      <c r="L78" t="s">
        <v>187</v>
      </c>
      <c r="M78">
        <v>345198</v>
      </c>
      <c r="N78">
        <v>773</v>
      </c>
      <c r="O78" t="s">
        <v>29</v>
      </c>
      <c r="P78" t="s">
        <v>30</v>
      </c>
      <c r="Q78" t="s">
        <v>52</v>
      </c>
      <c r="R78">
        <v>175000000</v>
      </c>
      <c r="S78">
        <v>2015</v>
      </c>
      <c r="T78">
        <v>8.3000000000000007</v>
      </c>
      <c r="U78">
        <v>1.6</v>
      </c>
      <c r="V78">
        <v>181454367</v>
      </c>
      <c r="W78" t="s">
        <v>21</v>
      </c>
    </row>
    <row r="79" spans="1:23" x14ac:dyDescent="0.3">
      <c r="A79" t="s">
        <v>170</v>
      </c>
      <c r="B79">
        <v>370</v>
      </c>
      <c r="C79">
        <v>106</v>
      </c>
      <c r="D79">
        <v>362645141</v>
      </c>
      <c r="E79" t="s">
        <v>25</v>
      </c>
      <c r="F79" t="s">
        <v>55</v>
      </c>
      <c r="G79" t="s">
        <v>49</v>
      </c>
      <c r="H79" t="s">
        <v>26</v>
      </c>
      <c r="L79" t="s">
        <v>188</v>
      </c>
      <c r="M79">
        <v>106072</v>
      </c>
      <c r="N79">
        <v>398</v>
      </c>
      <c r="O79" t="s">
        <v>29</v>
      </c>
      <c r="P79" t="s">
        <v>37</v>
      </c>
      <c r="Q79" t="s">
        <v>52</v>
      </c>
      <c r="R79">
        <v>175000000</v>
      </c>
      <c r="S79">
        <v>2016</v>
      </c>
      <c r="T79">
        <v>7.8</v>
      </c>
      <c r="U79">
        <v>1.8</v>
      </c>
      <c r="V79">
        <v>187645141</v>
      </c>
      <c r="W79" t="s">
        <v>21</v>
      </c>
    </row>
    <row r="80" spans="1:23" x14ac:dyDescent="0.3">
      <c r="A80" t="s">
        <v>170</v>
      </c>
      <c r="B80">
        <v>453</v>
      </c>
      <c r="C80">
        <v>124</v>
      </c>
      <c r="D80">
        <v>312057433</v>
      </c>
      <c r="E80" t="s">
        <v>24</v>
      </c>
      <c r="F80" t="s">
        <v>25</v>
      </c>
      <c r="G80" t="s">
        <v>27</v>
      </c>
      <c r="L80" t="s">
        <v>189</v>
      </c>
      <c r="M80">
        <v>522371</v>
      </c>
      <c r="N80">
        <v>723</v>
      </c>
      <c r="O80" t="s">
        <v>29</v>
      </c>
      <c r="P80" t="s">
        <v>30</v>
      </c>
      <c r="Q80" t="s">
        <v>31</v>
      </c>
      <c r="R80">
        <v>200000000</v>
      </c>
      <c r="S80">
        <v>2010</v>
      </c>
      <c r="T80">
        <v>7</v>
      </c>
      <c r="U80">
        <v>2.1</v>
      </c>
      <c r="V80">
        <v>112057433</v>
      </c>
      <c r="W80" t="s">
        <v>21</v>
      </c>
    </row>
    <row r="81" spans="1:23" x14ac:dyDescent="0.3">
      <c r="A81" t="s">
        <v>190</v>
      </c>
      <c r="B81">
        <v>416</v>
      </c>
      <c r="C81">
        <v>132</v>
      </c>
      <c r="D81">
        <v>155111815</v>
      </c>
      <c r="E81" t="s">
        <v>24</v>
      </c>
      <c r="F81" t="s">
        <v>25</v>
      </c>
      <c r="G81" t="s">
        <v>55</v>
      </c>
      <c r="H81" t="s">
        <v>26</v>
      </c>
      <c r="L81" t="s">
        <v>191</v>
      </c>
      <c r="M81">
        <v>228554</v>
      </c>
      <c r="N81">
        <v>710</v>
      </c>
      <c r="O81" t="s">
        <v>29</v>
      </c>
      <c r="P81" t="s">
        <v>30</v>
      </c>
      <c r="Q81" t="s">
        <v>31</v>
      </c>
      <c r="R81">
        <v>170000000</v>
      </c>
      <c r="S81">
        <v>2012</v>
      </c>
      <c r="T81">
        <v>6.1</v>
      </c>
      <c r="U81">
        <v>2.2000000000000002</v>
      </c>
      <c r="V81">
        <v>-14888185</v>
      </c>
      <c r="W81" t="s">
        <v>38</v>
      </c>
    </row>
    <row r="82" spans="1:23" x14ac:dyDescent="0.3">
      <c r="A82" t="s">
        <v>192</v>
      </c>
      <c r="B82">
        <v>401</v>
      </c>
      <c r="C82">
        <v>97</v>
      </c>
      <c r="D82">
        <v>241407328</v>
      </c>
      <c r="E82" t="s">
        <v>24</v>
      </c>
      <c r="F82" t="s">
        <v>25</v>
      </c>
      <c r="G82" t="s">
        <v>49</v>
      </c>
      <c r="H82" t="s">
        <v>26</v>
      </c>
      <c r="I82" t="s">
        <v>44</v>
      </c>
      <c r="L82" t="s">
        <v>193</v>
      </c>
      <c r="M82">
        <v>252257</v>
      </c>
      <c r="N82">
        <v>634</v>
      </c>
      <c r="O82" t="s">
        <v>29</v>
      </c>
      <c r="P82" t="s">
        <v>30</v>
      </c>
      <c r="Q82" t="s">
        <v>52</v>
      </c>
      <c r="R82">
        <v>180000000</v>
      </c>
      <c r="S82">
        <v>2014</v>
      </c>
      <c r="T82">
        <v>7</v>
      </c>
      <c r="U82">
        <v>1.6</v>
      </c>
      <c r="V82">
        <v>61407328</v>
      </c>
      <c r="W82" t="s">
        <v>21</v>
      </c>
    </row>
    <row r="83" spans="1:23" x14ac:dyDescent="0.3">
      <c r="A83" t="s">
        <v>194</v>
      </c>
      <c r="B83">
        <v>521</v>
      </c>
      <c r="C83">
        <v>130</v>
      </c>
      <c r="D83">
        <v>208543795</v>
      </c>
      <c r="E83" t="s">
        <v>24</v>
      </c>
      <c r="F83" t="s">
        <v>25</v>
      </c>
      <c r="G83" t="s">
        <v>55</v>
      </c>
      <c r="H83" t="s">
        <v>27</v>
      </c>
      <c r="L83" t="s">
        <v>195</v>
      </c>
      <c r="M83">
        <v>317542</v>
      </c>
      <c r="N83">
        <v>620</v>
      </c>
      <c r="O83" t="s">
        <v>29</v>
      </c>
      <c r="P83" t="s">
        <v>30</v>
      </c>
      <c r="Q83" t="s">
        <v>31</v>
      </c>
      <c r="R83">
        <v>170000000</v>
      </c>
      <c r="S83">
        <v>2014</v>
      </c>
      <c r="T83">
        <v>7.6</v>
      </c>
      <c r="U83">
        <v>2.2000000000000002</v>
      </c>
      <c r="V83">
        <v>38543795</v>
      </c>
      <c r="W83" t="s">
        <v>21</v>
      </c>
    </row>
    <row r="84" spans="1:23" x14ac:dyDescent="0.3">
      <c r="A84" t="s">
        <v>196</v>
      </c>
      <c r="B84">
        <v>218</v>
      </c>
      <c r="C84">
        <v>128</v>
      </c>
      <c r="D84">
        <v>38297305</v>
      </c>
      <c r="E84" t="s">
        <v>24</v>
      </c>
      <c r="F84" t="s">
        <v>25</v>
      </c>
      <c r="G84" t="s">
        <v>55</v>
      </c>
      <c r="H84" t="s">
        <v>26</v>
      </c>
      <c r="L84" t="s">
        <v>197</v>
      </c>
      <c r="M84">
        <v>116994</v>
      </c>
      <c r="N84">
        <v>324</v>
      </c>
      <c r="O84" t="s">
        <v>29</v>
      </c>
      <c r="P84" t="s">
        <v>30</v>
      </c>
      <c r="Q84" t="s">
        <v>31</v>
      </c>
      <c r="R84">
        <v>175000000</v>
      </c>
      <c r="S84">
        <v>2013</v>
      </c>
      <c r="T84">
        <v>6.3</v>
      </c>
      <c r="U84">
        <v>2.1</v>
      </c>
      <c r="V84">
        <v>-136702695</v>
      </c>
      <c r="W84" t="s">
        <v>38</v>
      </c>
    </row>
    <row r="85" spans="1:23" x14ac:dyDescent="0.3">
      <c r="A85" t="s">
        <v>101</v>
      </c>
      <c r="B85">
        <v>576</v>
      </c>
      <c r="C85">
        <v>136</v>
      </c>
      <c r="D85">
        <v>259746958</v>
      </c>
      <c r="E85" t="s">
        <v>24</v>
      </c>
      <c r="F85" t="s">
        <v>25</v>
      </c>
      <c r="G85" t="s">
        <v>27</v>
      </c>
      <c r="L85" t="s">
        <v>198</v>
      </c>
      <c r="M85">
        <v>496749</v>
      </c>
      <c r="N85">
        <v>742</v>
      </c>
      <c r="O85" t="s">
        <v>29</v>
      </c>
      <c r="P85" t="s">
        <v>30</v>
      </c>
      <c r="Q85" t="s">
        <v>31</v>
      </c>
      <c r="R85">
        <v>170000000</v>
      </c>
      <c r="S85">
        <v>2014</v>
      </c>
      <c r="T85">
        <v>7.8</v>
      </c>
      <c r="U85">
        <v>2.2999999999999998</v>
      </c>
      <c r="V85">
        <v>89746958</v>
      </c>
      <c r="W85" t="s">
        <v>21</v>
      </c>
    </row>
    <row r="86" spans="1:23" x14ac:dyDescent="0.3">
      <c r="A86" t="s">
        <v>199</v>
      </c>
      <c r="B86">
        <v>226</v>
      </c>
      <c r="C86">
        <v>93</v>
      </c>
      <c r="D86">
        <v>238371987</v>
      </c>
      <c r="E86" t="s">
        <v>25</v>
      </c>
      <c r="F86" t="s">
        <v>47</v>
      </c>
      <c r="G86" t="s">
        <v>48</v>
      </c>
      <c r="H86" t="s">
        <v>49</v>
      </c>
      <c r="I86" t="s">
        <v>26</v>
      </c>
      <c r="L86" t="s">
        <v>200</v>
      </c>
      <c r="M86">
        <v>138661</v>
      </c>
      <c r="N86">
        <v>173</v>
      </c>
      <c r="O86" t="s">
        <v>29</v>
      </c>
      <c r="P86" t="s">
        <v>30</v>
      </c>
      <c r="Q86" t="s">
        <v>52</v>
      </c>
      <c r="R86">
        <v>165000000</v>
      </c>
      <c r="S86">
        <v>2010</v>
      </c>
      <c r="T86">
        <v>6.4</v>
      </c>
      <c r="U86">
        <v>1.6</v>
      </c>
      <c r="V86">
        <v>73371987</v>
      </c>
      <c r="W86" t="s">
        <v>21</v>
      </c>
    </row>
    <row r="87" spans="1:23" x14ac:dyDescent="0.3">
      <c r="A87" t="s">
        <v>201</v>
      </c>
      <c r="B87">
        <v>443</v>
      </c>
      <c r="C87">
        <v>130</v>
      </c>
      <c r="D87">
        <v>93417865</v>
      </c>
      <c r="E87" t="s">
        <v>24</v>
      </c>
      <c r="F87" t="s">
        <v>25</v>
      </c>
      <c r="G87" t="s">
        <v>49</v>
      </c>
      <c r="H87" t="s">
        <v>60</v>
      </c>
      <c r="I87" t="s">
        <v>27</v>
      </c>
      <c r="L87" t="s">
        <v>202</v>
      </c>
      <c r="M87">
        <v>128306</v>
      </c>
      <c r="N87">
        <v>497</v>
      </c>
      <c r="O87" t="s">
        <v>29</v>
      </c>
      <c r="P87" t="s">
        <v>30</v>
      </c>
      <c r="Q87" t="s">
        <v>52</v>
      </c>
      <c r="R87">
        <v>190000000</v>
      </c>
      <c r="S87">
        <v>2015</v>
      </c>
      <c r="T87">
        <v>6.5</v>
      </c>
      <c r="U87">
        <v>2.2000000000000002</v>
      </c>
      <c r="V87">
        <v>-96582135</v>
      </c>
      <c r="W87" t="s">
        <v>38</v>
      </c>
    </row>
    <row r="88" spans="1:23" x14ac:dyDescent="0.3">
      <c r="A88" t="s">
        <v>203</v>
      </c>
      <c r="B88">
        <v>384</v>
      </c>
      <c r="C88">
        <v>102</v>
      </c>
      <c r="D88">
        <v>222487711</v>
      </c>
      <c r="E88" t="s">
        <v>24</v>
      </c>
      <c r="F88" t="s">
        <v>25</v>
      </c>
      <c r="G88" t="s">
        <v>47</v>
      </c>
      <c r="H88" t="s">
        <v>48</v>
      </c>
      <c r="I88" t="s">
        <v>55</v>
      </c>
      <c r="J88" t="s">
        <v>49</v>
      </c>
      <c r="K88" t="s">
        <v>27</v>
      </c>
      <c r="L88" t="s">
        <v>204</v>
      </c>
      <c r="M88">
        <v>279093</v>
      </c>
      <c r="N88">
        <v>433</v>
      </c>
      <c r="O88" t="s">
        <v>29</v>
      </c>
      <c r="P88" t="s">
        <v>30</v>
      </c>
      <c r="Q88" t="s">
        <v>52</v>
      </c>
      <c r="R88">
        <v>165000000</v>
      </c>
      <c r="S88">
        <v>2014</v>
      </c>
      <c r="T88">
        <v>7.9</v>
      </c>
      <c r="U88">
        <v>1.7</v>
      </c>
      <c r="V88">
        <v>57487711</v>
      </c>
      <c r="W88" t="s">
        <v>21</v>
      </c>
    </row>
    <row r="89" spans="1:23" x14ac:dyDescent="0.3">
      <c r="A89" t="s">
        <v>205</v>
      </c>
      <c r="B89">
        <v>377</v>
      </c>
      <c r="C89">
        <v>101</v>
      </c>
      <c r="D89">
        <v>189412677</v>
      </c>
      <c r="E89" t="s">
        <v>25</v>
      </c>
      <c r="F89" t="s">
        <v>47</v>
      </c>
      <c r="G89" t="s">
        <v>48</v>
      </c>
      <c r="H89" t="s">
        <v>49</v>
      </c>
      <c r="I89" t="s">
        <v>27</v>
      </c>
      <c r="L89" t="s">
        <v>206</v>
      </c>
      <c r="M89">
        <v>272534</v>
      </c>
      <c r="N89">
        <v>345</v>
      </c>
      <c r="O89" t="s">
        <v>29</v>
      </c>
      <c r="P89" t="s">
        <v>30</v>
      </c>
      <c r="Q89" t="s">
        <v>52</v>
      </c>
      <c r="R89">
        <v>165000000</v>
      </c>
      <c r="S89">
        <v>2012</v>
      </c>
      <c r="T89">
        <v>7.8</v>
      </c>
      <c r="U89">
        <v>1.7</v>
      </c>
      <c r="V89">
        <v>24412677</v>
      </c>
      <c r="W89" t="s">
        <v>21</v>
      </c>
    </row>
    <row r="90" spans="1:23" x14ac:dyDescent="0.3">
      <c r="A90" t="s">
        <v>158</v>
      </c>
      <c r="B90">
        <v>188</v>
      </c>
      <c r="C90">
        <v>100</v>
      </c>
      <c r="D90">
        <v>665426</v>
      </c>
      <c r="E90" t="s">
        <v>25</v>
      </c>
      <c r="F90" t="s">
        <v>47</v>
      </c>
      <c r="G90" t="s">
        <v>49</v>
      </c>
      <c r="H90" t="s">
        <v>26</v>
      </c>
      <c r="L90" t="s">
        <v>207</v>
      </c>
      <c r="M90">
        <v>120798</v>
      </c>
      <c r="N90">
        <v>444</v>
      </c>
      <c r="O90" t="s">
        <v>29</v>
      </c>
      <c r="P90" t="s">
        <v>30</v>
      </c>
      <c r="Q90" t="s">
        <v>118</v>
      </c>
      <c r="R90">
        <v>165000000</v>
      </c>
      <c r="S90">
        <v>2004</v>
      </c>
      <c r="T90">
        <v>6.6</v>
      </c>
      <c r="U90">
        <v>1.7</v>
      </c>
      <c r="V90">
        <v>-164334574</v>
      </c>
      <c r="W90" t="s">
        <v>38</v>
      </c>
    </row>
    <row r="91" spans="1:23" x14ac:dyDescent="0.3">
      <c r="A91" t="s">
        <v>157</v>
      </c>
      <c r="B91">
        <v>286</v>
      </c>
      <c r="C91">
        <v>120</v>
      </c>
      <c r="D91">
        <v>102315545</v>
      </c>
      <c r="E91" t="s">
        <v>24</v>
      </c>
      <c r="F91" t="s">
        <v>25</v>
      </c>
      <c r="G91" t="s">
        <v>27</v>
      </c>
      <c r="L91" t="s">
        <v>208</v>
      </c>
      <c r="M91">
        <v>58137</v>
      </c>
      <c r="N91">
        <v>520</v>
      </c>
      <c r="O91" t="s">
        <v>29</v>
      </c>
      <c r="P91" t="s">
        <v>30</v>
      </c>
      <c r="Q91" t="s">
        <v>31</v>
      </c>
      <c r="R91">
        <v>165000000</v>
      </c>
      <c r="S91">
        <v>2016</v>
      </c>
      <c r="T91">
        <v>5.5</v>
      </c>
      <c r="U91">
        <v>2</v>
      </c>
      <c r="V91">
        <v>-62684455</v>
      </c>
      <c r="W91" t="s">
        <v>38</v>
      </c>
    </row>
    <row r="92" spans="1:23" x14ac:dyDescent="0.3">
      <c r="A92" t="s">
        <v>209</v>
      </c>
      <c r="B92">
        <v>288</v>
      </c>
      <c r="C92">
        <v>98</v>
      </c>
      <c r="D92">
        <v>217387997</v>
      </c>
      <c r="E92" t="s">
        <v>25</v>
      </c>
      <c r="F92" t="s">
        <v>47</v>
      </c>
      <c r="G92" t="s">
        <v>49</v>
      </c>
      <c r="H92" t="s">
        <v>26</v>
      </c>
      <c r="L92" t="s">
        <v>210</v>
      </c>
      <c r="M92">
        <v>485430</v>
      </c>
      <c r="N92">
        <v>492</v>
      </c>
      <c r="O92" t="s">
        <v>29</v>
      </c>
      <c r="P92" t="s">
        <v>30</v>
      </c>
      <c r="Q92" t="s">
        <v>52</v>
      </c>
      <c r="R92">
        <v>165000000</v>
      </c>
      <c r="S92">
        <v>2010</v>
      </c>
      <c r="T92">
        <v>8.1999999999999993</v>
      </c>
      <c r="U92">
        <v>1.6</v>
      </c>
      <c r="V92">
        <v>52387997</v>
      </c>
      <c r="W92" t="s">
        <v>21</v>
      </c>
    </row>
    <row r="93" spans="1:23" x14ac:dyDescent="0.3">
      <c r="A93" t="s">
        <v>211</v>
      </c>
      <c r="B93">
        <v>280</v>
      </c>
      <c r="C93">
        <v>109</v>
      </c>
      <c r="D93">
        <v>150350192</v>
      </c>
      <c r="E93" t="s">
        <v>24</v>
      </c>
      <c r="F93" t="s">
        <v>27</v>
      </c>
      <c r="L93" t="s">
        <v>212</v>
      </c>
      <c r="M93">
        <v>305340</v>
      </c>
      <c r="N93">
        <v>1676</v>
      </c>
      <c r="O93" t="s">
        <v>29</v>
      </c>
      <c r="P93" t="s">
        <v>30</v>
      </c>
      <c r="Q93" t="s">
        <v>213</v>
      </c>
      <c r="R93">
        <v>200000000</v>
      </c>
      <c r="S93">
        <v>2003</v>
      </c>
      <c r="T93">
        <v>6.4</v>
      </c>
      <c r="U93">
        <v>1.8</v>
      </c>
      <c r="V93">
        <v>-49649808</v>
      </c>
      <c r="W93" t="s">
        <v>38</v>
      </c>
    </row>
    <row r="94" spans="1:23" x14ac:dyDescent="0.3">
      <c r="A94" t="s">
        <v>214</v>
      </c>
      <c r="B94">
        <v>653</v>
      </c>
      <c r="C94">
        <v>121</v>
      </c>
      <c r="D94">
        <v>333130696</v>
      </c>
      <c r="E94" t="s">
        <v>24</v>
      </c>
      <c r="F94" t="s">
        <v>25</v>
      </c>
      <c r="G94" t="s">
        <v>27</v>
      </c>
      <c r="L94" t="s">
        <v>215</v>
      </c>
      <c r="M94">
        <v>682155</v>
      </c>
      <c r="N94">
        <v>1097</v>
      </c>
      <c r="O94" t="s">
        <v>29</v>
      </c>
      <c r="P94" t="s">
        <v>30</v>
      </c>
      <c r="Q94" t="s">
        <v>31</v>
      </c>
      <c r="R94">
        <v>170000000</v>
      </c>
      <c r="S94">
        <v>2014</v>
      </c>
      <c r="T94">
        <v>8.1</v>
      </c>
      <c r="U94">
        <v>2</v>
      </c>
      <c r="V94">
        <v>163130696</v>
      </c>
      <c r="W94" t="s">
        <v>21</v>
      </c>
    </row>
    <row r="95" spans="1:23" x14ac:dyDescent="0.3">
      <c r="A95" t="s">
        <v>39</v>
      </c>
      <c r="B95">
        <v>712</v>
      </c>
      <c r="C95">
        <v>169</v>
      </c>
      <c r="D95">
        <v>187991439</v>
      </c>
      <c r="E95" t="s">
        <v>25</v>
      </c>
      <c r="F95" t="s">
        <v>55</v>
      </c>
      <c r="G95" t="s">
        <v>27</v>
      </c>
      <c r="L95" t="s">
        <v>216</v>
      </c>
      <c r="M95">
        <v>928227</v>
      </c>
      <c r="N95">
        <v>2725</v>
      </c>
      <c r="O95" t="s">
        <v>29</v>
      </c>
      <c r="P95" t="s">
        <v>30</v>
      </c>
      <c r="Q95" t="s">
        <v>31</v>
      </c>
      <c r="R95">
        <v>165000000</v>
      </c>
      <c r="S95">
        <v>2014</v>
      </c>
      <c r="T95">
        <v>8.6</v>
      </c>
      <c r="U95">
        <v>2.8</v>
      </c>
      <c r="V95">
        <v>22991439</v>
      </c>
      <c r="W95" t="s">
        <v>21</v>
      </c>
    </row>
    <row r="96" spans="1:23" x14ac:dyDescent="0.3">
      <c r="A96" t="s">
        <v>39</v>
      </c>
      <c r="B96">
        <v>642</v>
      </c>
      <c r="C96">
        <v>148</v>
      </c>
      <c r="D96">
        <v>292568851</v>
      </c>
      <c r="E96" t="s">
        <v>24</v>
      </c>
      <c r="F96" t="s">
        <v>25</v>
      </c>
      <c r="G96" t="s">
        <v>27</v>
      </c>
      <c r="H96" t="s">
        <v>35</v>
      </c>
      <c r="L96" t="s">
        <v>217</v>
      </c>
      <c r="M96">
        <v>1468200</v>
      </c>
      <c r="N96">
        <v>2803</v>
      </c>
      <c r="O96" t="s">
        <v>29</v>
      </c>
      <c r="P96" t="s">
        <v>30</v>
      </c>
      <c r="Q96" t="s">
        <v>31</v>
      </c>
      <c r="R96">
        <v>160000000</v>
      </c>
      <c r="S96">
        <v>2010</v>
      </c>
      <c r="T96">
        <v>8.8000000000000007</v>
      </c>
      <c r="U96">
        <v>2.5</v>
      </c>
      <c r="V96">
        <v>132568851</v>
      </c>
      <c r="W96" t="s">
        <v>21</v>
      </c>
    </row>
    <row r="97" spans="1:23" x14ac:dyDescent="0.3">
      <c r="A97" t="s">
        <v>175</v>
      </c>
      <c r="B97">
        <v>187</v>
      </c>
      <c r="C97">
        <v>106</v>
      </c>
      <c r="D97">
        <v>144512310</v>
      </c>
      <c r="E97" t="s">
        <v>24</v>
      </c>
      <c r="F97" t="s">
        <v>56</v>
      </c>
      <c r="G97" t="s">
        <v>35</v>
      </c>
      <c r="L97" t="s">
        <v>218</v>
      </c>
      <c r="M97">
        <v>272223</v>
      </c>
      <c r="N97">
        <v>988</v>
      </c>
      <c r="O97" t="s">
        <v>29</v>
      </c>
      <c r="P97" t="s">
        <v>30</v>
      </c>
      <c r="Q97" t="s">
        <v>31</v>
      </c>
      <c r="R97">
        <v>38000000</v>
      </c>
      <c r="S97">
        <v>2001</v>
      </c>
      <c r="T97">
        <v>6.7</v>
      </c>
      <c r="U97">
        <v>1.8</v>
      </c>
      <c r="V97">
        <v>106512310</v>
      </c>
      <c r="W97" t="s">
        <v>21</v>
      </c>
    </row>
    <row r="98" spans="1:23" x14ac:dyDescent="0.3">
      <c r="A98" t="s">
        <v>219</v>
      </c>
      <c r="B98">
        <v>362</v>
      </c>
      <c r="C98">
        <v>166</v>
      </c>
      <c r="D98">
        <v>127490802</v>
      </c>
      <c r="E98" t="s">
        <v>55</v>
      </c>
      <c r="F98" t="s">
        <v>26</v>
      </c>
      <c r="G98" t="s">
        <v>44</v>
      </c>
      <c r="L98" t="s">
        <v>220</v>
      </c>
      <c r="M98">
        <v>459346</v>
      </c>
      <c r="N98">
        <v>822</v>
      </c>
      <c r="O98" t="s">
        <v>29</v>
      </c>
      <c r="P98" t="s">
        <v>30</v>
      </c>
      <c r="Q98" t="s">
        <v>31</v>
      </c>
      <c r="R98">
        <v>150000000</v>
      </c>
      <c r="S98">
        <v>2008</v>
      </c>
      <c r="T98">
        <v>7.8</v>
      </c>
      <c r="U98">
        <v>2.8</v>
      </c>
      <c r="V98">
        <v>-22509198</v>
      </c>
      <c r="W98" t="s">
        <v>38</v>
      </c>
    </row>
    <row r="99" spans="1:23" x14ac:dyDescent="0.3">
      <c r="A99" t="s">
        <v>221</v>
      </c>
      <c r="B99">
        <v>500</v>
      </c>
      <c r="C99">
        <v>132</v>
      </c>
      <c r="D99">
        <v>146405371</v>
      </c>
      <c r="E99" t="s">
        <v>24</v>
      </c>
      <c r="F99" t="s">
        <v>25</v>
      </c>
      <c r="G99" t="s">
        <v>27</v>
      </c>
      <c r="L99" t="s">
        <v>222</v>
      </c>
      <c r="M99">
        <v>518537</v>
      </c>
      <c r="N99">
        <v>698</v>
      </c>
      <c r="O99" t="s">
        <v>29</v>
      </c>
      <c r="P99" t="s">
        <v>30</v>
      </c>
      <c r="Q99" t="s">
        <v>31</v>
      </c>
      <c r="R99">
        <v>160000000</v>
      </c>
      <c r="S99">
        <v>2011</v>
      </c>
      <c r="T99">
        <v>7.8</v>
      </c>
      <c r="U99">
        <v>2.2000000000000002</v>
      </c>
      <c r="V99">
        <v>-13594629</v>
      </c>
      <c r="W99" t="s">
        <v>38</v>
      </c>
    </row>
    <row r="100" spans="1:23" x14ac:dyDescent="0.3">
      <c r="A100" t="s">
        <v>223</v>
      </c>
      <c r="B100">
        <v>389</v>
      </c>
      <c r="C100">
        <v>137</v>
      </c>
      <c r="D100">
        <v>281666058</v>
      </c>
      <c r="E100" t="s">
        <v>25</v>
      </c>
      <c r="F100" t="s">
        <v>27</v>
      </c>
      <c r="L100" t="s">
        <v>224</v>
      </c>
      <c r="M100">
        <v>166137</v>
      </c>
      <c r="N100">
        <v>383</v>
      </c>
      <c r="O100" t="s">
        <v>29</v>
      </c>
      <c r="P100" t="s">
        <v>30</v>
      </c>
      <c r="Q100" t="s">
        <v>31</v>
      </c>
      <c r="R100">
        <v>160000000</v>
      </c>
      <c r="S100">
        <v>2015</v>
      </c>
      <c r="T100">
        <v>6.6</v>
      </c>
      <c r="U100">
        <v>2.2999999999999998</v>
      </c>
      <c r="V100">
        <v>121666058</v>
      </c>
      <c r="W100" t="s">
        <v>21</v>
      </c>
    </row>
    <row r="101" spans="1:23" x14ac:dyDescent="0.3">
      <c r="A101" t="s">
        <v>225</v>
      </c>
      <c r="B101">
        <v>235</v>
      </c>
      <c r="C101">
        <v>109</v>
      </c>
      <c r="D101">
        <v>63143812</v>
      </c>
      <c r="E101" t="s">
        <v>24</v>
      </c>
      <c r="F101" t="s">
        <v>25</v>
      </c>
      <c r="G101" t="s">
        <v>49</v>
      </c>
      <c r="H101" t="s">
        <v>26</v>
      </c>
      <c r="L101" t="s">
        <v>226</v>
      </c>
      <c r="M101">
        <v>124185</v>
      </c>
      <c r="N101">
        <v>238</v>
      </c>
      <c r="O101" t="s">
        <v>29</v>
      </c>
      <c r="P101" t="s">
        <v>30</v>
      </c>
      <c r="Q101" t="s">
        <v>52</v>
      </c>
      <c r="R101">
        <v>150000000</v>
      </c>
      <c r="S101">
        <v>2010</v>
      </c>
      <c r="T101">
        <v>6.1</v>
      </c>
      <c r="U101">
        <v>1.8</v>
      </c>
      <c r="V101">
        <v>-86856188</v>
      </c>
      <c r="W101" t="s">
        <v>38</v>
      </c>
    </row>
    <row r="102" spans="1:23" x14ac:dyDescent="0.3">
      <c r="A102" t="s">
        <v>227</v>
      </c>
      <c r="B102">
        <v>231</v>
      </c>
      <c r="C102">
        <v>98</v>
      </c>
      <c r="D102">
        <v>60655503</v>
      </c>
      <c r="E102" t="s">
        <v>24</v>
      </c>
      <c r="F102" t="s">
        <v>25</v>
      </c>
      <c r="G102" t="s">
        <v>55</v>
      </c>
      <c r="H102" t="s">
        <v>35</v>
      </c>
      <c r="L102" t="s">
        <v>228</v>
      </c>
      <c r="M102">
        <v>82380</v>
      </c>
      <c r="N102">
        <v>629</v>
      </c>
      <c r="O102" t="s">
        <v>29</v>
      </c>
      <c r="P102" t="s">
        <v>30</v>
      </c>
      <c r="Q102" t="s">
        <v>31</v>
      </c>
      <c r="R102">
        <v>160000000</v>
      </c>
      <c r="S102">
        <v>2006</v>
      </c>
      <c r="T102">
        <v>5.6</v>
      </c>
      <c r="U102">
        <v>1.6</v>
      </c>
      <c r="V102">
        <v>-99344497</v>
      </c>
      <c r="W102" t="s">
        <v>38</v>
      </c>
    </row>
    <row r="103" spans="1:23" x14ac:dyDescent="0.3">
      <c r="A103" t="s">
        <v>229</v>
      </c>
      <c r="B103">
        <v>218</v>
      </c>
      <c r="C103">
        <v>113</v>
      </c>
      <c r="D103">
        <v>76846624</v>
      </c>
      <c r="E103" t="s">
        <v>25</v>
      </c>
      <c r="F103" t="s">
        <v>49</v>
      </c>
      <c r="G103" t="s">
        <v>26</v>
      </c>
      <c r="L103" t="s">
        <v>230</v>
      </c>
      <c r="M103">
        <v>21352</v>
      </c>
      <c r="N103">
        <v>131</v>
      </c>
      <c r="O103" t="s">
        <v>29</v>
      </c>
      <c r="P103" t="s">
        <v>30</v>
      </c>
      <c r="Q103" t="s">
        <v>52</v>
      </c>
      <c r="R103">
        <v>170000000</v>
      </c>
      <c r="S103">
        <v>2016</v>
      </c>
      <c r="T103">
        <v>6.4</v>
      </c>
      <c r="U103">
        <v>1.9</v>
      </c>
      <c r="V103">
        <v>-93153376</v>
      </c>
      <c r="W103" t="s">
        <v>38</v>
      </c>
    </row>
    <row r="104" spans="1:23" x14ac:dyDescent="0.3">
      <c r="A104" t="s">
        <v>231</v>
      </c>
      <c r="B104">
        <v>227</v>
      </c>
      <c r="C104">
        <v>93</v>
      </c>
      <c r="D104">
        <v>320706665</v>
      </c>
      <c r="E104" t="s">
        <v>25</v>
      </c>
      <c r="F104" t="s">
        <v>47</v>
      </c>
      <c r="G104" t="s">
        <v>48</v>
      </c>
      <c r="H104" t="s">
        <v>49</v>
      </c>
      <c r="I104" t="s">
        <v>26</v>
      </c>
      <c r="L104" t="s">
        <v>232</v>
      </c>
      <c r="M104">
        <v>211971</v>
      </c>
      <c r="N104">
        <v>326</v>
      </c>
      <c r="O104" t="s">
        <v>29</v>
      </c>
      <c r="P104" t="s">
        <v>30</v>
      </c>
      <c r="Q104" t="s">
        <v>52</v>
      </c>
      <c r="R104">
        <v>160000000</v>
      </c>
      <c r="S104">
        <v>2007</v>
      </c>
      <c r="T104">
        <v>6.1</v>
      </c>
      <c r="U104">
        <v>1.6</v>
      </c>
      <c r="V104">
        <v>160706665</v>
      </c>
      <c r="W104" t="s">
        <v>21</v>
      </c>
    </row>
    <row r="105" spans="1:23" x14ac:dyDescent="0.3">
      <c r="A105" t="s">
        <v>233</v>
      </c>
      <c r="B105">
        <v>275</v>
      </c>
      <c r="C105">
        <v>123</v>
      </c>
      <c r="D105">
        <v>46978995</v>
      </c>
      <c r="E105" t="s">
        <v>24</v>
      </c>
      <c r="F105" t="s">
        <v>25</v>
      </c>
      <c r="G105" t="s">
        <v>26</v>
      </c>
      <c r="L105" t="s">
        <v>234</v>
      </c>
      <c r="M105">
        <v>111609</v>
      </c>
      <c r="N105">
        <v>781</v>
      </c>
      <c r="O105" t="s">
        <v>29</v>
      </c>
      <c r="P105" t="s">
        <v>30</v>
      </c>
      <c r="Q105" t="s">
        <v>31</v>
      </c>
      <c r="R105">
        <v>160000000</v>
      </c>
      <c r="S105">
        <v>2016</v>
      </c>
      <c r="T105">
        <v>7.3</v>
      </c>
      <c r="U105">
        <v>2</v>
      </c>
      <c r="V105">
        <v>-113021005</v>
      </c>
      <c r="W105" t="s">
        <v>38</v>
      </c>
    </row>
    <row r="106" spans="1:23" x14ac:dyDescent="0.3">
      <c r="A106" t="s">
        <v>235</v>
      </c>
      <c r="B106">
        <v>474</v>
      </c>
      <c r="C106">
        <v>126</v>
      </c>
      <c r="D106">
        <v>89732035</v>
      </c>
      <c r="E106" t="s">
        <v>24</v>
      </c>
      <c r="F106" t="s">
        <v>25</v>
      </c>
      <c r="G106" t="s">
        <v>27</v>
      </c>
      <c r="L106" t="s">
        <v>236</v>
      </c>
      <c r="M106">
        <v>188457</v>
      </c>
      <c r="N106">
        <v>867</v>
      </c>
      <c r="O106" t="s">
        <v>29</v>
      </c>
      <c r="P106" t="s">
        <v>30</v>
      </c>
      <c r="Q106" t="s">
        <v>31</v>
      </c>
      <c r="R106">
        <v>155000000</v>
      </c>
      <c r="S106">
        <v>2015</v>
      </c>
      <c r="T106">
        <v>6.6</v>
      </c>
      <c r="U106">
        <v>2.1</v>
      </c>
      <c r="V106">
        <v>-65267965</v>
      </c>
      <c r="W106" t="s">
        <v>38</v>
      </c>
    </row>
    <row r="107" spans="1:23" x14ac:dyDescent="0.3">
      <c r="A107" t="s">
        <v>237</v>
      </c>
      <c r="B107">
        <v>228</v>
      </c>
      <c r="C107">
        <v>113</v>
      </c>
      <c r="D107">
        <v>104383624</v>
      </c>
      <c r="E107" t="s">
        <v>25</v>
      </c>
      <c r="F107" t="s">
        <v>49</v>
      </c>
      <c r="G107" t="s">
        <v>26</v>
      </c>
      <c r="L107" t="s">
        <v>238</v>
      </c>
      <c r="M107">
        <v>106446</v>
      </c>
      <c r="N107">
        <v>227</v>
      </c>
      <c r="O107" t="s">
        <v>29</v>
      </c>
      <c r="P107" t="s">
        <v>30</v>
      </c>
      <c r="Q107" t="s">
        <v>52</v>
      </c>
      <c r="R107">
        <v>155000000</v>
      </c>
      <c r="S107">
        <v>2010</v>
      </c>
      <c r="T107">
        <v>6.3</v>
      </c>
      <c r="U107">
        <v>1.9</v>
      </c>
      <c r="V107">
        <v>-50616376</v>
      </c>
      <c r="W107" t="s">
        <v>38</v>
      </c>
    </row>
    <row r="108" spans="1:23" x14ac:dyDescent="0.3">
      <c r="A108" t="s">
        <v>119</v>
      </c>
      <c r="B108">
        <v>191</v>
      </c>
      <c r="C108">
        <v>184</v>
      </c>
      <c r="D108">
        <v>198539855</v>
      </c>
      <c r="E108" t="s">
        <v>24</v>
      </c>
      <c r="F108" t="s">
        <v>55</v>
      </c>
      <c r="G108" t="s">
        <v>54</v>
      </c>
      <c r="H108" t="s">
        <v>44</v>
      </c>
      <c r="I108" t="s">
        <v>58</v>
      </c>
      <c r="L108" t="s">
        <v>239</v>
      </c>
      <c r="M108">
        <v>254111</v>
      </c>
      <c r="N108">
        <v>1999</v>
      </c>
      <c r="O108" t="s">
        <v>29</v>
      </c>
      <c r="P108" t="s">
        <v>30</v>
      </c>
      <c r="Q108" t="s">
        <v>31</v>
      </c>
      <c r="R108">
        <v>140000000</v>
      </c>
      <c r="S108">
        <v>2001</v>
      </c>
      <c r="T108">
        <v>6.1</v>
      </c>
      <c r="U108">
        <v>3.1</v>
      </c>
      <c r="V108">
        <v>58539855</v>
      </c>
      <c r="W108" t="s">
        <v>21</v>
      </c>
    </row>
    <row r="109" spans="1:23" x14ac:dyDescent="0.3">
      <c r="A109" t="s">
        <v>119</v>
      </c>
      <c r="B109">
        <v>396</v>
      </c>
      <c r="C109">
        <v>144</v>
      </c>
      <c r="D109">
        <v>318759914</v>
      </c>
      <c r="E109" t="s">
        <v>24</v>
      </c>
      <c r="F109" t="s">
        <v>25</v>
      </c>
      <c r="G109" t="s">
        <v>27</v>
      </c>
      <c r="L109" t="s">
        <v>240</v>
      </c>
      <c r="M109">
        <v>513158</v>
      </c>
      <c r="N109">
        <v>1782</v>
      </c>
      <c r="O109" t="s">
        <v>29</v>
      </c>
      <c r="P109" t="s">
        <v>30</v>
      </c>
      <c r="Q109" t="s">
        <v>31</v>
      </c>
      <c r="R109">
        <v>150000000</v>
      </c>
      <c r="S109">
        <v>2007</v>
      </c>
      <c r="T109">
        <v>7.1</v>
      </c>
      <c r="U109">
        <v>2.4</v>
      </c>
      <c r="V109">
        <v>168759914</v>
      </c>
      <c r="W109" t="s">
        <v>21</v>
      </c>
    </row>
    <row r="110" spans="1:23" x14ac:dyDescent="0.3">
      <c r="A110" t="s">
        <v>241</v>
      </c>
      <c r="B110">
        <v>248</v>
      </c>
      <c r="C110">
        <v>206</v>
      </c>
      <c r="D110">
        <v>34293771</v>
      </c>
      <c r="E110" t="s">
        <v>24</v>
      </c>
      <c r="F110" t="s">
        <v>25</v>
      </c>
      <c r="G110" t="s">
        <v>242</v>
      </c>
      <c r="H110" t="s">
        <v>55</v>
      </c>
      <c r="I110" t="s">
        <v>54</v>
      </c>
      <c r="J110" t="s">
        <v>44</v>
      </c>
      <c r="K110" t="s">
        <v>58</v>
      </c>
      <c r="L110" t="s">
        <v>243</v>
      </c>
      <c r="M110">
        <v>138863</v>
      </c>
      <c r="N110">
        <v>1390</v>
      </c>
      <c r="O110" t="s">
        <v>29</v>
      </c>
      <c r="P110" t="s">
        <v>244</v>
      </c>
      <c r="Q110" t="s">
        <v>213</v>
      </c>
      <c r="R110">
        <v>155000000</v>
      </c>
      <c r="S110">
        <v>2004</v>
      </c>
      <c r="T110">
        <v>5.5</v>
      </c>
      <c r="U110">
        <v>3.4</v>
      </c>
      <c r="V110">
        <v>-120706229</v>
      </c>
      <c r="W110" t="s">
        <v>38</v>
      </c>
    </row>
    <row r="111" spans="1:23" x14ac:dyDescent="0.3">
      <c r="A111" t="s">
        <v>64</v>
      </c>
      <c r="B111">
        <v>329</v>
      </c>
      <c r="C111">
        <v>138</v>
      </c>
      <c r="D111">
        <v>292000866</v>
      </c>
      <c r="E111" t="s">
        <v>25</v>
      </c>
      <c r="F111" t="s">
        <v>49</v>
      </c>
      <c r="G111" t="s">
        <v>26</v>
      </c>
      <c r="H111" t="s">
        <v>60</v>
      </c>
      <c r="L111" t="s">
        <v>245</v>
      </c>
      <c r="M111">
        <v>355137</v>
      </c>
      <c r="N111">
        <v>1108</v>
      </c>
      <c r="O111" t="s">
        <v>29</v>
      </c>
      <c r="P111" t="s">
        <v>37</v>
      </c>
      <c r="Q111" t="s">
        <v>31</v>
      </c>
      <c r="R111">
        <v>150000000</v>
      </c>
      <c r="S111">
        <v>2007</v>
      </c>
      <c r="T111">
        <v>7.5</v>
      </c>
      <c r="U111">
        <v>2.2999999999999998</v>
      </c>
      <c r="V111">
        <v>142000866</v>
      </c>
      <c r="W111" t="s">
        <v>21</v>
      </c>
    </row>
    <row r="112" spans="1:23" x14ac:dyDescent="0.3">
      <c r="A112" t="s">
        <v>144</v>
      </c>
      <c r="B112">
        <v>295</v>
      </c>
      <c r="C112">
        <v>157</v>
      </c>
      <c r="D112">
        <v>289994397</v>
      </c>
      <c r="E112" t="s">
        <v>25</v>
      </c>
      <c r="F112" t="s">
        <v>49</v>
      </c>
      <c r="G112" t="s">
        <v>26</v>
      </c>
      <c r="H112" t="s">
        <v>60</v>
      </c>
      <c r="L112" t="s">
        <v>246</v>
      </c>
      <c r="M112">
        <v>385670</v>
      </c>
      <c r="N112">
        <v>1896</v>
      </c>
      <c r="O112" t="s">
        <v>29</v>
      </c>
      <c r="P112" t="s">
        <v>37</v>
      </c>
      <c r="Q112" t="s">
        <v>31</v>
      </c>
      <c r="R112">
        <v>150000000</v>
      </c>
      <c r="S112">
        <v>2005</v>
      </c>
      <c r="T112">
        <v>7.6</v>
      </c>
      <c r="U112">
        <v>2.6</v>
      </c>
      <c r="V112">
        <v>139994397</v>
      </c>
      <c r="W112" t="s">
        <v>21</v>
      </c>
    </row>
    <row r="113" spans="1:23" x14ac:dyDescent="0.3">
      <c r="A113" t="s">
        <v>103</v>
      </c>
      <c r="B113">
        <v>318</v>
      </c>
      <c r="C113">
        <v>102</v>
      </c>
      <c r="D113">
        <v>227946274</v>
      </c>
      <c r="E113" t="s">
        <v>24</v>
      </c>
      <c r="F113" t="s">
        <v>55</v>
      </c>
      <c r="L113" t="s">
        <v>247</v>
      </c>
      <c r="M113">
        <v>343648</v>
      </c>
      <c r="N113">
        <v>590</v>
      </c>
      <c r="O113" t="s">
        <v>29</v>
      </c>
      <c r="P113" t="s">
        <v>30</v>
      </c>
      <c r="Q113" t="s">
        <v>31</v>
      </c>
      <c r="R113">
        <v>150000000</v>
      </c>
      <c r="S113">
        <v>2008</v>
      </c>
      <c r="T113">
        <v>6.4</v>
      </c>
      <c r="U113">
        <v>1.7</v>
      </c>
      <c r="V113">
        <v>77946274</v>
      </c>
      <c r="W113" t="s">
        <v>21</v>
      </c>
    </row>
    <row r="114" spans="1:23" x14ac:dyDescent="0.3">
      <c r="A114" t="s">
        <v>223</v>
      </c>
      <c r="B114">
        <v>323</v>
      </c>
      <c r="C114">
        <v>104</v>
      </c>
      <c r="D114">
        <v>256386216</v>
      </c>
      <c r="E114" t="s">
        <v>55</v>
      </c>
      <c r="F114" t="s">
        <v>57</v>
      </c>
      <c r="G114" t="s">
        <v>27</v>
      </c>
      <c r="L114" t="s">
        <v>248</v>
      </c>
      <c r="M114">
        <v>530870</v>
      </c>
      <c r="N114">
        <v>1413</v>
      </c>
      <c r="O114" t="s">
        <v>29</v>
      </c>
      <c r="P114" t="s">
        <v>30</v>
      </c>
      <c r="Q114" t="s">
        <v>31</v>
      </c>
      <c r="R114">
        <v>150000000</v>
      </c>
      <c r="S114">
        <v>2007</v>
      </c>
      <c r="T114">
        <v>7.2</v>
      </c>
      <c r="U114">
        <v>1.7</v>
      </c>
      <c r="V114">
        <v>106386216</v>
      </c>
      <c r="W114" t="s">
        <v>21</v>
      </c>
    </row>
    <row r="115" spans="1:23" x14ac:dyDescent="0.3">
      <c r="A115" t="s">
        <v>111</v>
      </c>
      <c r="B115">
        <v>276</v>
      </c>
      <c r="C115">
        <v>115</v>
      </c>
      <c r="D115">
        <v>206456431</v>
      </c>
      <c r="E115" t="s">
        <v>25</v>
      </c>
      <c r="F115" t="s">
        <v>48</v>
      </c>
      <c r="G115" t="s">
        <v>49</v>
      </c>
      <c r="H115" t="s">
        <v>26</v>
      </c>
      <c r="L115" t="s">
        <v>249</v>
      </c>
      <c r="M115">
        <v>320284</v>
      </c>
      <c r="N115">
        <v>1361</v>
      </c>
      <c r="O115" t="s">
        <v>29</v>
      </c>
      <c r="P115" t="s">
        <v>30</v>
      </c>
      <c r="Q115" t="s">
        <v>52</v>
      </c>
      <c r="R115">
        <v>150000000</v>
      </c>
      <c r="S115">
        <v>2005</v>
      </c>
      <c r="T115">
        <v>6.7</v>
      </c>
      <c r="U115">
        <v>1.9</v>
      </c>
      <c r="V115">
        <v>56456431</v>
      </c>
      <c r="W115" t="s">
        <v>21</v>
      </c>
    </row>
    <row r="116" spans="1:23" x14ac:dyDescent="0.3">
      <c r="A116" t="s">
        <v>201</v>
      </c>
      <c r="B116">
        <v>318</v>
      </c>
      <c r="C116">
        <v>111</v>
      </c>
      <c r="D116">
        <v>206435493</v>
      </c>
      <c r="E116" t="s">
        <v>47</v>
      </c>
      <c r="F116" t="s">
        <v>48</v>
      </c>
      <c r="G116" t="s">
        <v>49</v>
      </c>
      <c r="H116" t="s">
        <v>26</v>
      </c>
      <c r="L116" t="s">
        <v>250</v>
      </c>
      <c r="M116">
        <v>473887</v>
      </c>
      <c r="N116">
        <v>626</v>
      </c>
      <c r="O116" t="s">
        <v>29</v>
      </c>
      <c r="P116" t="s">
        <v>30</v>
      </c>
      <c r="Q116" t="s">
        <v>118</v>
      </c>
      <c r="R116">
        <v>150000000</v>
      </c>
      <c r="S116">
        <v>2007</v>
      </c>
      <c r="T116">
        <v>8</v>
      </c>
      <c r="U116">
        <v>1.8</v>
      </c>
      <c r="V116">
        <v>56435493</v>
      </c>
      <c r="W116" t="s">
        <v>21</v>
      </c>
    </row>
    <row r="117" spans="1:23" x14ac:dyDescent="0.3">
      <c r="A117" t="s">
        <v>39</v>
      </c>
      <c r="B117">
        <v>478</v>
      </c>
      <c r="C117">
        <v>128</v>
      </c>
      <c r="D117">
        <v>205343774</v>
      </c>
      <c r="E117" t="s">
        <v>24</v>
      </c>
      <c r="F117" t="s">
        <v>25</v>
      </c>
      <c r="L117" t="s">
        <v>251</v>
      </c>
      <c r="M117">
        <v>980946</v>
      </c>
      <c r="N117">
        <v>2685</v>
      </c>
      <c r="O117" t="s">
        <v>29</v>
      </c>
      <c r="P117" t="s">
        <v>30</v>
      </c>
      <c r="Q117" t="s">
        <v>31</v>
      </c>
      <c r="R117">
        <v>150000000</v>
      </c>
      <c r="S117">
        <v>2005</v>
      </c>
      <c r="T117">
        <v>8.3000000000000007</v>
      </c>
      <c r="U117">
        <v>2.1</v>
      </c>
      <c r="V117">
        <v>55343774</v>
      </c>
      <c r="W117" t="s">
        <v>21</v>
      </c>
    </row>
    <row r="118" spans="1:23" x14ac:dyDescent="0.3">
      <c r="A118" t="s">
        <v>252</v>
      </c>
      <c r="B118">
        <v>167</v>
      </c>
      <c r="C118">
        <v>89</v>
      </c>
      <c r="D118">
        <v>179982968</v>
      </c>
      <c r="E118" t="s">
        <v>24</v>
      </c>
      <c r="F118" t="s">
        <v>25</v>
      </c>
      <c r="G118" t="s">
        <v>47</v>
      </c>
      <c r="H118" t="s">
        <v>48</v>
      </c>
      <c r="I118" t="s">
        <v>49</v>
      </c>
      <c r="L118" t="s">
        <v>253</v>
      </c>
      <c r="M118">
        <v>146019</v>
      </c>
      <c r="N118">
        <v>119</v>
      </c>
      <c r="O118" t="s">
        <v>29</v>
      </c>
      <c r="P118" t="s">
        <v>30</v>
      </c>
      <c r="Q118" t="s">
        <v>52</v>
      </c>
      <c r="R118">
        <v>150000000</v>
      </c>
      <c r="S118">
        <v>2008</v>
      </c>
      <c r="T118">
        <v>6.7</v>
      </c>
      <c r="U118">
        <v>1.5</v>
      </c>
      <c r="V118">
        <v>29982968</v>
      </c>
      <c r="W118" t="s">
        <v>21</v>
      </c>
    </row>
    <row r="119" spans="1:23" x14ac:dyDescent="0.3">
      <c r="A119" t="s">
        <v>254</v>
      </c>
      <c r="B119">
        <v>185</v>
      </c>
      <c r="C119">
        <v>105</v>
      </c>
      <c r="D119">
        <v>177243721</v>
      </c>
      <c r="E119" t="s">
        <v>25</v>
      </c>
      <c r="F119" t="s">
        <v>48</v>
      </c>
      <c r="G119" t="s">
        <v>49</v>
      </c>
      <c r="H119" t="s">
        <v>26</v>
      </c>
      <c r="L119" t="s">
        <v>255</v>
      </c>
      <c r="M119">
        <v>130272</v>
      </c>
      <c r="N119">
        <v>209</v>
      </c>
      <c r="O119" t="s">
        <v>29</v>
      </c>
      <c r="P119" t="s">
        <v>30</v>
      </c>
      <c r="Q119" t="s">
        <v>52</v>
      </c>
      <c r="R119">
        <v>150000000</v>
      </c>
      <c r="S119">
        <v>2009</v>
      </c>
      <c r="T119">
        <v>5.9</v>
      </c>
      <c r="U119">
        <v>1.8</v>
      </c>
      <c r="V119">
        <v>27243721</v>
      </c>
      <c r="W119" t="s">
        <v>21</v>
      </c>
    </row>
    <row r="120" spans="1:23" x14ac:dyDescent="0.3">
      <c r="A120" t="s">
        <v>256</v>
      </c>
      <c r="B120">
        <v>350</v>
      </c>
      <c r="C120">
        <v>119</v>
      </c>
      <c r="D120">
        <v>179883016</v>
      </c>
      <c r="E120" t="s">
        <v>24</v>
      </c>
      <c r="F120" t="s">
        <v>25</v>
      </c>
      <c r="G120" t="s">
        <v>26</v>
      </c>
      <c r="H120" t="s">
        <v>27</v>
      </c>
      <c r="I120" t="s">
        <v>35</v>
      </c>
      <c r="L120" t="s">
        <v>257</v>
      </c>
      <c r="M120">
        <v>361924</v>
      </c>
      <c r="N120">
        <v>641</v>
      </c>
      <c r="O120" t="s">
        <v>29</v>
      </c>
      <c r="P120" t="s">
        <v>30</v>
      </c>
      <c r="Q120" t="s">
        <v>31</v>
      </c>
      <c r="R120">
        <v>150000000</v>
      </c>
      <c r="S120">
        <v>2009</v>
      </c>
      <c r="T120">
        <v>6.7</v>
      </c>
      <c r="U120">
        <v>2</v>
      </c>
      <c r="V120">
        <v>29883016</v>
      </c>
      <c r="W120" t="s">
        <v>21</v>
      </c>
    </row>
    <row r="121" spans="1:23" x14ac:dyDescent="0.3">
      <c r="A121" t="s">
        <v>160</v>
      </c>
      <c r="B121">
        <v>245</v>
      </c>
      <c r="C121">
        <v>129</v>
      </c>
      <c r="D121">
        <v>139259759</v>
      </c>
      <c r="E121" t="s">
        <v>24</v>
      </c>
      <c r="F121" t="s">
        <v>27</v>
      </c>
      <c r="L121" t="s">
        <v>258</v>
      </c>
      <c r="M121">
        <v>364948</v>
      </c>
      <c r="N121">
        <v>2121</v>
      </c>
      <c r="O121" t="s">
        <v>29</v>
      </c>
      <c r="P121" t="s">
        <v>143</v>
      </c>
      <c r="Q121" t="s">
        <v>213</v>
      </c>
      <c r="R121">
        <v>150000000</v>
      </c>
      <c r="S121">
        <v>2003</v>
      </c>
      <c r="T121">
        <v>6.7</v>
      </c>
      <c r="U121">
        <v>2.2000000000000002</v>
      </c>
      <c r="V121">
        <v>-10740241</v>
      </c>
      <c r="W121" t="s">
        <v>38</v>
      </c>
    </row>
    <row r="122" spans="1:23" x14ac:dyDescent="0.3">
      <c r="A122" t="s">
        <v>259</v>
      </c>
      <c r="B122">
        <v>406</v>
      </c>
      <c r="C122">
        <v>102</v>
      </c>
      <c r="D122">
        <v>400736600</v>
      </c>
      <c r="E122" t="s">
        <v>25</v>
      </c>
      <c r="F122" t="s">
        <v>47</v>
      </c>
      <c r="G122" t="s">
        <v>48</v>
      </c>
      <c r="H122" t="s">
        <v>49</v>
      </c>
      <c r="I122" t="s">
        <v>26</v>
      </c>
      <c r="J122" t="s">
        <v>50</v>
      </c>
      <c r="L122" t="s">
        <v>260</v>
      </c>
      <c r="M122">
        <v>421658</v>
      </c>
      <c r="N122">
        <v>904</v>
      </c>
      <c r="O122" t="s">
        <v>29</v>
      </c>
      <c r="P122" t="s">
        <v>30</v>
      </c>
      <c r="Q122" t="s">
        <v>52</v>
      </c>
      <c r="R122">
        <v>150000000</v>
      </c>
      <c r="S122">
        <v>2013</v>
      </c>
      <c r="T122">
        <v>7.6</v>
      </c>
      <c r="U122">
        <v>1.7</v>
      </c>
      <c r="V122">
        <v>250736600</v>
      </c>
      <c r="W122" t="s">
        <v>21</v>
      </c>
    </row>
    <row r="123" spans="1:23" x14ac:dyDescent="0.3">
      <c r="A123" t="s">
        <v>160</v>
      </c>
      <c r="B123">
        <v>275</v>
      </c>
      <c r="C123">
        <v>138</v>
      </c>
      <c r="D123">
        <v>281492479</v>
      </c>
      <c r="E123" t="s">
        <v>24</v>
      </c>
      <c r="F123" t="s">
        <v>27</v>
      </c>
      <c r="L123" t="s">
        <v>261</v>
      </c>
      <c r="M123">
        <v>421818</v>
      </c>
      <c r="N123">
        <v>2789</v>
      </c>
      <c r="O123" t="s">
        <v>29</v>
      </c>
      <c r="P123" t="s">
        <v>30</v>
      </c>
      <c r="Q123" t="s">
        <v>213</v>
      </c>
      <c r="R123">
        <v>150000000</v>
      </c>
      <c r="S123">
        <v>2003</v>
      </c>
      <c r="T123">
        <v>7.2</v>
      </c>
      <c r="U123">
        <v>2.2999999999999998</v>
      </c>
      <c r="V123">
        <v>131492479</v>
      </c>
      <c r="W123" t="s">
        <v>21</v>
      </c>
    </row>
    <row r="124" spans="1:23" x14ac:dyDescent="0.3">
      <c r="A124" t="s">
        <v>235</v>
      </c>
      <c r="B124">
        <v>486</v>
      </c>
      <c r="C124">
        <v>112</v>
      </c>
      <c r="D124">
        <v>206360018</v>
      </c>
      <c r="E124" t="s">
        <v>24</v>
      </c>
      <c r="F124" t="s">
        <v>25</v>
      </c>
      <c r="G124" t="s">
        <v>26</v>
      </c>
      <c r="L124" t="s">
        <v>262</v>
      </c>
      <c r="M124">
        <v>414070</v>
      </c>
      <c r="N124">
        <v>532</v>
      </c>
      <c r="O124" t="s">
        <v>29</v>
      </c>
      <c r="P124" t="s">
        <v>30</v>
      </c>
      <c r="Q124" t="s">
        <v>31</v>
      </c>
      <c r="R124">
        <v>170000000</v>
      </c>
      <c r="S124">
        <v>2013</v>
      </c>
      <c r="T124">
        <v>7.1</v>
      </c>
      <c r="U124">
        <v>1.9</v>
      </c>
      <c r="V124">
        <v>36360018</v>
      </c>
      <c r="W124" t="s">
        <v>21</v>
      </c>
    </row>
    <row r="125" spans="1:23" x14ac:dyDescent="0.3">
      <c r="A125" t="s">
        <v>263</v>
      </c>
      <c r="B125">
        <v>739</v>
      </c>
      <c r="C125">
        <v>120</v>
      </c>
      <c r="D125">
        <v>153629485</v>
      </c>
      <c r="E125" t="s">
        <v>24</v>
      </c>
      <c r="F125" t="s">
        <v>25</v>
      </c>
      <c r="G125" t="s">
        <v>27</v>
      </c>
      <c r="H125" t="s">
        <v>35</v>
      </c>
      <c r="L125" t="s">
        <v>264</v>
      </c>
      <c r="M125">
        <v>552503</v>
      </c>
      <c r="N125">
        <v>1588</v>
      </c>
      <c r="O125" t="s">
        <v>29</v>
      </c>
      <c r="P125" t="s">
        <v>143</v>
      </c>
      <c r="Q125" t="s">
        <v>213</v>
      </c>
      <c r="R125">
        <v>150000000</v>
      </c>
      <c r="S125">
        <v>2015</v>
      </c>
      <c r="T125">
        <v>8.1</v>
      </c>
      <c r="U125">
        <v>2</v>
      </c>
      <c r="V125">
        <v>3629485</v>
      </c>
      <c r="W125" t="s">
        <v>21</v>
      </c>
    </row>
    <row r="126" spans="1:23" x14ac:dyDescent="0.3">
      <c r="A126" t="s">
        <v>265</v>
      </c>
      <c r="B126">
        <v>298</v>
      </c>
      <c r="C126">
        <v>146</v>
      </c>
      <c r="D126">
        <v>133375846</v>
      </c>
      <c r="E126" t="s">
        <v>60</v>
      </c>
      <c r="F126" t="s">
        <v>35</v>
      </c>
      <c r="L126" t="s">
        <v>266</v>
      </c>
      <c r="M126">
        <v>207839</v>
      </c>
      <c r="N126">
        <v>435</v>
      </c>
      <c r="O126" t="s">
        <v>29</v>
      </c>
      <c r="P126" t="s">
        <v>30</v>
      </c>
      <c r="Q126" t="s">
        <v>31</v>
      </c>
      <c r="R126">
        <v>150000000</v>
      </c>
      <c r="S126">
        <v>2009</v>
      </c>
      <c r="T126">
        <v>6.7</v>
      </c>
      <c r="U126">
        <v>2.4</v>
      </c>
      <c r="V126">
        <v>-16624154</v>
      </c>
      <c r="W126" t="s">
        <v>38</v>
      </c>
    </row>
    <row r="127" spans="1:23" x14ac:dyDescent="0.3">
      <c r="A127" t="s">
        <v>267</v>
      </c>
      <c r="B127">
        <v>516</v>
      </c>
      <c r="C127">
        <v>115</v>
      </c>
      <c r="D127">
        <v>181015141</v>
      </c>
      <c r="E127" t="s">
        <v>24</v>
      </c>
      <c r="F127" t="s">
        <v>25</v>
      </c>
      <c r="G127" t="s">
        <v>26</v>
      </c>
      <c r="L127" t="s">
        <v>268</v>
      </c>
      <c r="M127">
        <v>536314</v>
      </c>
      <c r="N127">
        <v>738</v>
      </c>
      <c r="O127" t="s">
        <v>29</v>
      </c>
      <c r="P127" t="s">
        <v>30</v>
      </c>
      <c r="Q127" t="s">
        <v>31</v>
      </c>
      <c r="R127">
        <v>150000000</v>
      </c>
      <c r="S127">
        <v>2011</v>
      </c>
      <c r="T127">
        <v>7</v>
      </c>
      <c r="U127">
        <v>1.9</v>
      </c>
      <c r="V127">
        <v>31015141</v>
      </c>
      <c r="W127" t="s">
        <v>21</v>
      </c>
    </row>
    <row r="128" spans="1:23" x14ac:dyDescent="0.3">
      <c r="A128" t="s">
        <v>269</v>
      </c>
      <c r="B128">
        <v>225</v>
      </c>
      <c r="C128">
        <v>96</v>
      </c>
      <c r="D128">
        <v>114053579</v>
      </c>
      <c r="E128" t="s">
        <v>25</v>
      </c>
      <c r="F128" t="s">
        <v>47</v>
      </c>
      <c r="G128" t="s">
        <v>48</v>
      </c>
      <c r="H128" t="s">
        <v>55</v>
      </c>
      <c r="I128" t="s">
        <v>49</v>
      </c>
      <c r="L128" t="s">
        <v>270</v>
      </c>
      <c r="M128">
        <v>146766</v>
      </c>
      <c r="N128">
        <v>178</v>
      </c>
      <c r="O128" t="s">
        <v>29</v>
      </c>
      <c r="P128" t="s">
        <v>30</v>
      </c>
      <c r="Q128" t="s">
        <v>52</v>
      </c>
      <c r="R128">
        <v>150000000</v>
      </c>
      <c r="S128">
        <v>2008</v>
      </c>
      <c r="T128">
        <v>6.9</v>
      </c>
      <c r="U128">
        <v>1.6</v>
      </c>
      <c r="V128">
        <v>-35946421</v>
      </c>
      <c r="W128" t="s">
        <v>38</v>
      </c>
    </row>
    <row r="129" spans="1:23" x14ac:dyDescent="0.3">
      <c r="A129" t="s">
        <v>271</v>
      </c>
      <c r="B129">
        <v>145</v>
      </c>
      <c r="C129">
        <v>88</v>
      </c>
      <c r="D129">
        <v>119420252</v>
      </c>
      <c r="E129" t="s">
        <v>24</v>
      </c>
      <c r="F129" t="s">
        <v>25</v>
      </c>
      <c r="G129" t="s">
        <v>47</v>
      </c>
      <c r="H129" t="s">
        <v>48</v>
      </c>
      <c r="I129" t="s">
        <v>49</v>
      </c>
      <c r="J129" t="s">
        <v>26</v>
      </c>
      <c r="K129" t="s">
        <v>27</v>
      </c>
      <c r="L129" t="s">
        <v>272</v>
      </c>
      <c r="M129">
        <v>33042</v>
      </c>
      <c r="N129">
        <v>90</v>
      </c>
      <c r="O129" t="s">
        <v>29</v>
      </c>
      <c r="P129" t="s">
        <v>30</v>
      </c>
      <c r="Q129" t="s">
        <v>52</v>
      </c>
      <c r="R129">
        <v>150000000</v>
      </c>
      <c r="S129">
        <v>2009</v>
      </c>
      <c r="T129">
        <v>5.0999999999999996</v>
      </c>
      <c r="U129">
        <v>1.5</v>
      </c>
      <c r="V129">
        <v>-30579748</v>
      </c>
      <c r="W129" t="s">
        <v>38</v>
      </c>
    </row>
    <row r="130" spans="1:23" x14ac:dyDescent="0.3">
      <c r="A130" t="s">
        <v>273</v>
      </c>
      <c r="B130">
        <v>310</v>
      </c>
      <c r="C130">
        <v>99</v>
      </c>
      <c r="D130">
        <v>83640426</v>
      </c>
      <c r="E130" t="s">
        <v>24</v>
      </c>
      <c r="F130" t="s">
        <v>25</v>
      </c>
      <c r="G130" t="s">
        <v>26</v>
      </c>
      <c r="L130" t="s">
        <v>274</v>
      </c>
      <c r="M130">
        <v>152826</v>
      </c>
      <c r="N130">
        <v>253</v>
      </c>
      <c r="O130" t="s">
        <v>29</v>
      </c>
      <c r="P130" t="s">
        <v>30</v>
      </c>
      <c r="Q130" t="s">
        <v>31</v>
      </c>
      <c r="R130">
        <v>150000000</v>
      </c>
      <c r="S130">
        <v>2012</v>
      </c>
      <c r="T130">
        <v>5.8</v>
      </c>
      <c r="U130">
        <v>1.6</v>
      </c>
      <c r="V130">
        <v>-66359574</v>
      </c>
      <c r="W130" t="s">
        <v>38</v>
      </c>
    </row>
    <row r="131" spans="1:23" x14ac:dyDescent="0.3">
      <c r="A131" t="s">
        <v>111</v>
      </c>
      <c r="B131">
        <v>526</v>
      </c>
      <c r="C131">
        <v>113</v>
      </c>
      <c r="D131">
        <v>79711678</v>
      </c>
      <c r="E131" t="s">
        <v>48</v>
      </c>
      <c r="F131" t="s">
        <v>26</v>
      </c>
      <c r="G131" t="s">
        <v>57</v>
      </c>
      <c r="L131" t="s">
        <v>275</v>
      </c>
      <c r="M131">
        <v>199039</v>
      </c>
      <c r="N131">
        <v>479</v>
      </c>
      <c r="O131" t="s">
        <v>29</v>
      </c>
      <c r="P131" t="s">
        <v>30</v>
      </c>
      <c r="Q131" t="s">
        <v>31</v>
      </c>
      <c r="R131">
        <v>100000000</v>
      </c>
      <c r="S131">
        <v>2012</v>
      </c>
      <c r="T131">
        <v>6.2</v>
      </c>
      <c r="U131">
        <v>1.9</v>
      </c>
      <c r="V131">
        <v>-20288322</v>
      </c>
      <c r="W131" t="s">
        <v>38</v>
      </c>
    </row>
    <row r="132" spans="1:23" x14ac:dyDescent="0.3">
      <c r="A132" t="s">
        <v>276</v>
      </c>
      <c r="B132">
        <v>465</v>
      </c>
      <c r="C132">
        <v>131</v>
      </c>
      <c r="D132">
        <v>195000874</v>
      </c>
      <c r="E132" t="s">
        <v>24</v>
      </c>
      <c r="F132" t="s">
        <v>25</v>
      </c>
      <c r="G132" t="s">
        <v>35</v>
      </c>
      <c r="L132" t="s">
        <v>277</v>
      </c>
      <c r="M132">
        <v>232187</v>
      </c>
      <c r="N132">
        <v>440</v>
      </c>
      <c r="O132" t="s">
        <v>29</v>
      </c>
      <c r="P132" t="s">
        <v>278</v>
      </c>
      <c r="Q132" t="s">
        <v>31</v>
      </c>
      <c r="R132">
        <v>150000000</v>
      </c>
      <c r="S132">
        <v>2015</v>
      </c>
      <c r="T132">
        <v>7.4</v>
      </c>
      <c r="U132">
        <v>2.2000000000000002</v>
      </c>
      <c r="V132">
        <v>45000874</v>
      </c>
      <c r="W132" t="s">
        <v>21</v>
      </c>
    </row>
    <row r="133" spans="1:23" x14ac:dyDescent="0.3">
      <c r="A133" t="s">
        <v>279</v>
      </c>
      <c r="B133">
        <v>357</v>
      </c>
      <c r="C133">
        <v>119</v>
      </c>
      <c r="D133">
        <v>61937495</v>
      </c>
      <c r="E133" t="s">
        <v>55</v>
      </c>
      <c r="F133" t="s">
        <v>26</v>
      </c>
      <c r="G133" t="s">
        <v>57</v>
      </c>
      <c r="H133" t="s">
        <v>35</v>
      </c>
      <c r="L133" t="s">
        <v>280</v>
      </c>
      <c r="M133">
        <v>89442</v>
      </c>
      <c r="N133">
        <v>432</v>
      </c>
      <c r="O133" t="s">
        <v>29</v>
      </c>
      <c r="P133" t="s">
        <v>30</v>
      </c>
      <c r="Q133" t="s">
        <v>213</v>
      </c>
      <c r="R133">
        <v>150000000</v>
      </c>
      <c r="S133">
        <v>2010</v>
      </c>
      <c r="T133">
        <v>5.8</v>
      </c>
      <c r="U133">
        <v>2</v>
      </c>
      <c r="V133">
        <v>-88062505</v>
      </c>
      <c r="W133" t="s">
        <v>38</v>
      </c>
    </row>
    <row r="134" spans="1:23" x14ac:dyDescent="0.3">
      <c r="A134" t="s">
        <v>281</v>
      </c>
      <c r="B134">
        <v>194</v>
      </c>
      <c r="C134">
        <v>91</v>
      </c>
      <c r="D134">
        <v>126597121</v>
      </c>
      <c r="E134" t="s">
        <v>25</v>
      </c>
      <c r="F134" t="s">
        <v>47</v>
      </c>
      <c r="G134" t="s">
        <v>48</v>
      </c>
      <c r="H134" t="s">
        <v>49</v>
      </c>
      <c r="L134" t="s">
        <v>282</v>
      </c>
      <c r="M134">
        <v>105902</v>
      </c>
      <c r="N134">
        <v>206</v>
      </c>
      <c r="O134" t="s">
        <v>29</v>
      </c>
      <c r="P134" t="s">
        <v>30</v>
      </c>
      <c r="Q134" t="s">
        <v>52</v>
      </c>
      <c r="R134">
        <v>150000000</v>
      </c>
      <c r="S134">
        <v>2007</v>
      </c>
      <c r="T134">
        <v>6.2</v>
      </c>
      <c r="U134">
        <v>1.5</v>
      </c>
      <c r="V134">
        <v>-23402879</v>
      </c>
      <c r="W134" t="s">
        <v>38</v>
      </c>
    </row>
    <row r="135" spans="1:23" x14ac:dyDescent="0.3">
      <c r="A135" t="s">
        <v>283</v>
      </c>
      <c r="B135">
        <v>284</v>
      </c>
      <c r="C135">
        <v>90</v>
      </c>
      <c r="D135">
        <v>165230261</v>
      </c>
      <c r="E135" t="s">
        <v>24</v>
      </c>
      <c r="F135" t="s">
        <v>25</v>
      </c>
      <c r="G135" t="s">
        <v>47</v>
      </c>
      <c r="H135" t="s">
        <v>48</v>
      </c>
      <c r="I135" t="s">
        <v>49</v>
      </c>
      <c r="L135" t="s">
        <v>284</v>
      </c>
      <c r="M135">
        <v>182718</v>
      </c>
      <c r="N135">
        <v>209</v>
      </c>
      <c r="O135" t="s">
        <v>29</v>
      </c>
      <c r="P135" t="s">
        <v>30</v>
      </c>
      <c r="Q135" t="s">
        <v>52</v>
      </c>
      <c r="R135">
        <v>150000000</v>
      </c>
      <c r="S135">
        <v>2011</v>
      </c>
      <c r="T135">
        <v>7.3</v>
      </c>
      <c r="U135">
        <v>1.5</v>
      </c>
      <c r="V135">
        <v>15230261</v>
      </c>
      <c r="W135" t="s">
        <v>21</v>
      </c>
    </row>
    <row r="136" spans="1:23" x14ac:dyDescent="0.3">
      <c r="A136" t="s">
        <v>285</v>
      </c>
      <c r="B136">
        <v>280</v>
      </c>
      <c r="C136">
        <v>103</v>
      </c>
      <c r="D136">
        <v>131564731</v>
      </c>
      <c r="E136" t="s">
        <v>24</v>
      </c>
      <c r="F136" t="s">
        <v>25</v>
      </c>
      <c r="G136" t="s">
        <v>49</v>
      </c>
      <c r="H136" t="s">
        <v>26</v>
      </c>
      <c r="L136" t="s">
        <v>286</v>
      </c>
      <c r="M136">
        <v>118951</v>
      </c>
      <c r="N136">
        <v>1382</v>
      </c>
      <c r="O136" t="s">
        <v>29</v>
      </c>
      <c r="P136" t="s">
        <v>30</v>
      </c>
      <c r="Q136" t="s">
        <v>52</v>
      </c>
      <c r="R136">
        <v>150000000</v>
      </c>
      <c r="S136">
        <v>2010</v>
      </c>
      <c r="T136">
        <v>4.2</v>
      </c>
      <c r="U136">
        <v>1.7</v>
      </c>
      <c r="V136">
        <v>-18435269</v>
      </c>
      <c r="W136" t="s">
        <v>38</v>
      </c>
    </row>
    <row r="137" spans="1:23" x14ac:dyDescent="0.3">
      <c r="A137" t="s">
        <v>138</v>
      </c>
      <c r="B137">
        <v>310</v>
      </c>
      <c r="C137">
        <v>124</v>
      </c>
      <c r="D137">
        <v>133382309</v>
      </c>
      <c r="E137" t="s">
        <v>24</v>
      </c>
      <c r="F137" t="s">
        <v>25</v>
      </c>
      <c r="G137" t="s">
        <v>35</v>
      </c>
      <c r="L137" t="s">
        <v>287</v>
      </c>
      <c r="M137">
        <v>256695</v>
      </c>
      <c r="N137">
        <v>871</v>
      </c>
      <c r="O137" t="s">
        <v>29</v>
      </c>
      <c r="P137" t="s">
        <v>30</v>
      </c>
      <c r="Q137" t="s">
        <v>31</v>
      </c>
      <c r="R137">
        <v>150000000</v>
      </c>
      <c r="S137">
        <v>2006</v>
      </c>
      <c r="T137">
        <v>6.9</v>
      </c>
      <c r="U137">
        <v>2.1</v>
      </c>
      <c r="V137">
        <v>-16617691</v>
      </c>
      <c r="W137" t="s">
        <v>38</v>
      </c>
    </row>
    <row r="138" spans="1:23" x14ac:dyDescent="0.3">
      <c r="A138" t="s">
        <v>157</v>
      </c>
      <c r="B138">
        <v>339</v>
      </c>
      <c r="C138">
        <v>131</v>
      </c>
      <c r="D138">
        <v>73103784</v>
      </c>
      <c r="E138" t="s">
        <v>24</v>
      </c>
      <c r="F138" t="s">
        <v>55</v>
      </c>
      <c r="G138" t="s">
        <v>35</v>
      </c>
      <c r="L138" t="s">
        <v>288</v>
      </c>
      <c r="M138">
        <v>164238</v>
      </c>
      <c r="N138">
        <v>434</v>
      </c>
      <c r="O138" t="s">
        <v>29</v>
      </c>
      <c r="P138" t="s">
        <v>30</v>
      </c>
      <c r="Q138" t="s">
        <v>31</v>
      </c>
      <c r="R138">
        <v>150000000</v>
      </c>
      <c r="S138">
        <v>2013</v>
      </c>
      <c r="T138">
        <v>6.4</v>
      </c>
      <c r="U138">
        <v>2.2000000000000002</v>
      </c>
      <c r="V138">
        <v>-76896216</v>
      </c>
      <c r="W138" t="s">
        <v>38</v>
      </c>
    </row>
    <row r="139" spans="1:23" x14ac:dyDescent="0.3">
      <c r="A139" t="s">
        <v>289</v>
      </c>
      <c r="B139">
        <v>132</v>
      </c>
      <c r="C139">
        <v>88</v>
      </c>
      <c r="D139">
        <v>21379315</v>
      </c>
      <c r="E139" t="s">
        <v>24</v>
      </c>
      <c r="F139" t="s">
        <v>25</v>
      </c>
      <c r="G139" t="s">
        <v>47</v>
      </c>
      <c r="H139" t="s">
        <v>48</v>
      </c>
      <c r="I139" t="s">
        <v>49</v>
      </c>
      <c r="J139" t="s">
        <v>27</v>
      </c>
      <c r="L139" t="s">
        <v>290</v>
      </c>
      <c r="M139">
        <v>17590</v>
      </c>
      <c r="N139">
        <v>112</v>
      </c>
      <c r="O139" t="s">
        <v>29</v>
      </c>
      <c r="P139" t="s">
        <v>30</v>
      </c>
      <c r="Q139" t="s">
        <v>52</v>
      </c>
      <c r="R139">
        <v>150000000</v>
      </c>
      <c r="S139">
        <v>2011</v>
      </c>
      <c r="T139">
        <v>5.4</v>
      </c>
      <c r="U139">
        <v>1.5</v>
      </c>
      <c r="V139">
        <v>-128620685</v>
      </c>
      <c r="W139" t="s">
        <v>38</v>
      </c>
    </row>
    <row r="140" spans="1:23" x14ac:dyDescent="0.3">
      <c r="A140" t="s">
        <v>291</v>
      </c>
      <c r="B140">
        <v>135</v>
      </c>
      <c r="C140">
        <v>85</v>
      </c>
      <c r="D140">
        <v>64459316</v>
      </c>
      <c r="E140" t="s">
        <v>25</v>
      </c>
      <c r="F140" t="s">
        <v>47</v>
      </c>
      <c r="G140" t="s">
        <v>48</v>
      </c>
      <c r="H140" t="s">
        <v>49</v>
      </c>
      <c r="L140" t="s">
        <v>292</v>
      </c>
      <c r="M140">
        <v>85086</v>
      </c>
      <c r="N140">
        <v>122</v>
      </c>
      <c r="O140" t="s">
        <v>29</v>
      </c>
      <c r="P140" t="s">
        <v>37</v>
      </c>
      <c r="Q140" t="s">
        <v>52</v>
      </c>
      <c r="R140">
        <v>149000000</v>
      </c>
      <c r="S140">
        <v>2006</v>
      </c>
      <c r="T140">
        <v>6.7</v>
      </c>
      <c r="U140">
        <v>1.4</v>
      </c>
      <c r="V140">
        <v>-84540684</v>
      </c>
      <c r="W140" t="s">
        <v>38</v>
      </c>
    </row>
    <row r="141" spans="1:23" x14ac:dyDescent="0.3">
      <c r="A141" t="s">
        <v>293</v>
      </c>
      <c r="B141">
        <v>256</v>
      </c>
      <c r="C141">
        <v>111</v>
      </c>
      <c r="D141">
        <v>34964818</v>
      </c>
      <c r="E141" t="s">
        <v>25</v>
      </c>
      <c r="F141" t="s">
        <v>49</v>
      </c>
      <c r="G141" t="s">
        <v>26</v>
      </c>
      <c r="L141" t="s">
        <v>294</v>
      </c>
      <c r="M141">
        <v>39956</v>
      </c>
      <c r="N141">
        <v>186</v>
      </c>
      <c r="O141" t="s">
        <v>29</v>
      </c>
      <c r="P141" t="s">
        <v>30</v>
      </c>
      <c r="Q141" t="s">
        <v>52</v>
      </c>
      <c r="R141">
        <v>150000000</v>
      </c>
      <c r="S141">
        <v>2015</v>
      </c>
      <c r="T141">
        <v>5.8</v>
      </c>
      <c r="U141">
        <v>1.8</v>
      </c>
      <c r="V141">
        <v>-115035182</v>
      </c>
      <c r="W141" t="s">
        <v>38</v>
      </c>
    </row>
    <row r="142" spans="1:23" x14ac:dyDescent="0.3">
      <c r="A142" t="s">
        <v>295</v>
      </c>
      <c r="B142">
        <v>196</v>
      </c>
      <c r="C142">
        <v>92</v>
      </c>
      <c r="D142">
        <v>111505642</v>
      </c>
      <c r="E142" t="s">
        <v>25</v>
      </c>
      <c r="F142" t="s">
        <v>47</v>
      </c>
      <c r="G142" t="s">
        <v>48</v>
      </c>
      <c r="H142" t="s">
        <v>49</v>
      </c>
      <c r="I142" t="s">
        <v>27</v>
      </c>
      <c r="L142" t="s">
        <v>296</v>
      </c>
      <c r="M142">
        <v>47900</v>
      </c>
      <c r="N142">
        <v>130</v>
      </c>
      <c r="O142" t="s">
        <v>29</v>
      </c>
      <c r="P142" t="s">
        <v>30</v>
      </c>
      <c r="Q142" t="s">
        <v>52</v>
      </c>
      <c r="R142">
        <v>145000000</v>
      </c>
      <c r="S142">
        <v>2014</v>
      </c>
      <c r="T142">
        <v>6.9</v>
      </c>
      <c r="U142">
        <v>1.5</v>
      </c>
      <c r="V142">
        <v>-33494358</v>
      </c>
      <c r="W142" t="s">
        <v>38</v>
      </c>
    </row>
    <row r="143" spans="1:23" x14ac:dyDescent="0.3">
      <c r="A143" t="s">
        <v>227</v>
      </c>
      <c r="B143">
        <v>220</v>
      </c>
      <c r="C143">
        <v>196</v>
      </c>
      <c r="D143">
        <v>133228348</v>
      </c>
      <c r="E143" t="s">
        <v>25</v>
      </c>
      <c r="L143" t="s">
        <v>297</v>
      </c>
      <c r="M143">
        <v>381672</v>
      </c>
      <c r="N143">
        <v>1694</v>
      </c>
      <c r="O143" t="s">
        <v>29</v>
      </c>
      <c r="P143" t="s">
        <v>30</v>
      </c>
      <c r="Q143" t="s">
        <v>213</v>
      </c>
      <c r="R143">
        <v>175000000</v>
      </c>
      <c r="S143">
        <v>2004</v>
      </c>
      <c r="T143">
        <v>7.2</v>
      </c>
      <c r="U143">
        <v>3.3</v>
      </c>
      <c r="V143">
        <v>-41771652</v>
      </c>
      <c r="W143" t="s">
        <v>38</v>
      </c>
    </row>
    <row r="144" spans="1:23" x14ac:dyDescent="0.3">
      <c r="A144" t="s">
        <v>252</v>
      </c>
      <c r="B144">
        <v>211</v>
      </c>
      <c r="C144">
        <v>93</v>
      </c>
      <c r="D144">
        <v>216366733</v>
      </c>
      <c r="E144" t="s">
        <v>25</v>
      </c>
      <c r="F144" t="s">
        <v>47</v>
      </c>
      <c r="G144" t="s">
        <v>48</v>
      </c>
      <c r="H144" t="s">
        <v>49</v>
      </c>
      <c r="L144" t="s">
        <v>298</v>
      </c>
      <c r="M144">
        <v>119213</v>
      </c>
      <c r="N144">
        <v>154</v>
      </c>
      <c r="O144" t="s">
        <v>29</v>
      </c>
      <c r="P144" t="s">
        <v>30</v>
      </c>
      <c r="Q144" t="s">
        <v>52</v>
      </c>
      <c r="R144">
        <v>145000000</v>
      </c>
      <c r="S144">
        <v>2012</v>
      </c>
      <c r="T144">
        <v>6.9</v>
      </c>
      <c r="U144">
        <v>1.6</v>
      </c>
      <c r="V144">
        <v>71366733</v>
      </c>
      <c r="W144" t="s">
        <v>21</v>
      </c>
    </row>
    <row r="145" spans="1:23" x14ac:dyDescent="0.3">
      <c r="A145" t="s">
        <v>299</v>
      </c>
      <c r="B145">
        <v>264</v>
      </c>
      <c r="C145">
        <v>133</v>
      </c>
      <c r="D145">
        <v>160201106</v>
      </c>
      <c r="E145" t="s">
        <v>24</v>
      </c>
      <c r="F145" t="s">
        <v>25</v>
      </c>
      <c r="G145" t="s">
        <v>35</v>
      </c>
      <c r="L145" t="s">
        <v>300</v>
      </c>
      <c r="M145">
        <v>169914</v>
      </c>
      <c r="N145">
        <v>1185</v>
      </c>
      <c r="O145" t="s">
        <v>29</v>
      </c>
      <c r="P145" t="s">
        <v>37</v>
      </c>
      <c r="Q145" t="s">
        <v>31</v>
      </c>
      <c r="R145">
        <v>142000000</v>
      </c>
      <c r="S145">
        <v>2002</v>
      </c>
      <c r="T145">
        <v>6.1</v>
      </c>
      <c r="U145">
        <v>2.2000000000000002</v>
      </c>
      <c r="V145">
        <v>18201106</v>
      </c>
      <c r="W145" t="s">
        <v>21</v>
      </c>
    </row>
    <row r="146" spans="1:23" x14ac:dyDescent="0.3">
      <c r="A146" t="s">
        <v>301</v>
      </c>
      <c r="B146">
        <v>464</v>
      </c>
      <c r="C146">
        <v>116</v>
      </c>
      <c r="D146">
        <v>118099659</v>
      </c>
      <c r="E146" t="s">
        <v>24</v>
      </c>
      <c r="F146" t="s">
        <v>48</v>
      </c>
      <c r="G146" t="s">
        <v>26</v>
      </c>
      <c r="H146" t="s">
        <v>27</v>
      </c>
      <c r="L146" t="s">
        <v>302</v>
      </c>
      <c r="M146">
        <v>69757</v>
      </c>
      <c r="N146">
        <v>1211</v>
      </c>
      <c r="O146" t="s">
        <v>29</v>
      </c>
      <c r="P146" t="s">
        <v>30</v>
      </c>
      <c r="Q146" t="s">
        <v>31</v>
      </c>
      <c r="R146">
        <v>144000000</v>
      </c>
      <c r="S146">
        <v>2016</v>
      </c>
      <c r="T146">
        <v>5.5</v>
      </c>
      <c r="U146">
        <v>1.9</v>
      </c>
      <c r="V146">
        <v>-25900341</v>
      </c>
      <c r="W146" t="s">
        <v>38</v>
      </c>
    </row>
    <row r="147" spans="1:23" x14ac:dyDescent="0.3">
      <c r="A147" t="s">
        <v>119</v>
      </c>
      <c r="B147">
        <v>167</v>
      </c>
      <c r="C147">
        <v>153</v>
      </c>
      <c r="D147">
        <v>201573391</v>
      </c>
      <c r="E147" t="s">
        <v>24</v>
      </c>
      <c r="F147" t="s">
        <v>25</v>
      </c>
      <c r="G147" t="s">
        <v>27</v>
      </c>
      <c r="H147" t="s">
        <v>35</v>
      </c>
      <c r="L147" t="s">
        <v>303</v>
      </c>
      <c r="M147">
        <v>322395</v>
      </c>
      <c r="N147">
        <v>1171</v>
      </c>
      <c r="O147" t="s">
        <v>29</v>
      </c>
      <c r="P147" t="s">
        <v>30</v>
      </c>
      <c r="Q147" t="s">
        <v>31</v>
      </c>
      <c r="R147">
        <v>140000000</v>
      </c>
      <c r="S147">
        <v>1998</v>
      </c>
      <c r="T147">
        <v>6.6</v>
      </c>
      <c r="U147">
        <v>2.6</v>
      </c>
      <c r="V147">
        <v>61573391</v>
      </c>
      <c r="W147" t="s">
        <v>21</v>
      </c>
    </row>
    <row r="148" spans="1:23" x14ac:dyDescent="0.3">
      <c r="A148" t="s">
        <v>87</v>
      </c>
      <c r="B148">
        <v>208</v>
      </c>
      <c r="C148">
        <v>88</v>
      </c>
      <c r="D148">
        <v>190418803</v>
      </c>
      <c r="E148" t="s">
        <v>24</v>
      </c>
      <c r="F148" t="s">
        <v>25</v>
      </c>
      <c r="G148" t="s">
        <v>48</v>
      </c>
      <c r="H148" t="s">
        <v>49</v>
      </c>
      <c r="I148" t="s">
        <v>26</v>
      </c>
      <c r="J148" t="s">
        <v>60</v>
      </c>
      <c r="K148" t="s">
        <v>27</v>
      </c>
      <c r="L148" t="s">
        <v>304</v>
      </c>
      <c r="M148">
        <v>270207</v>
      </c>
      <c r="N148">
        <v>606</v>
      </c>
      <c r="O148" t="s">
        <v>29</v>
      </c>
      <c r="P148" t="s">
        <v>30</v>
      </c>
      <c r="Q148" t="s">
        <v>31</v>
      </c>
      <c r="R148">
        <v>140000000</v>
      </c>
      <c r="S148">
        <v>2002</v>
      </c>
      <c r="T148">
        <v>6.1</v>
      </c>
      <c r="U148">
        <v>1.5</v>
      </c>
      <c r="V148">
        <v>50418803</v>
      </c>
      <c r="W148" t="s">
        <v>21</v>
      </c>
    </row>
    <row r="149" spans="1:23" x14ac:dyDescent="0.3">
      <c r="A149" t="s">
        <v>158</v>
      </c>
      <c r="B149">
        <v>287</v>
      </c>
      <c r="C149">
        <v>115</v>
      </c>
      <c r="D149">
        <v>82161969</v>
      </c>
      <c r="E149" t="s">
        <v>24</v>
      </c>
      <c r="F149" t="s">
        <v>25</v>
      </c>
      <c r="G149" t="s">
        <v>47</v>
      </c>
      <c r="H149" t="s">
        <v>26</v>
      </c>
      <c r="L149" t="s">
        <v>305</v>
      </c>
      <c r="M149">
        <v>142440</v>
      </c>
      <c r="N149">
        <v>505</v>
      </c>
      <c r="O149" t="s">
        <v>29</v>
      </c>
      <c r="P149" t="s">
        <v>30</v>
      </c>
      <c r="Q149" t="s">
        <v>31</v>
      </c>
      <c r="R149">
        <v>150000000</v>
      </c>
      <c r="S149">
        <v>2007</v>
      </c>
      <c r="T149">
        <v>6.3</v>
      </c>
      <c r="U149">
        <v>1.9</v>
      </c>
      <c r="V149">
        <v>-67838031</v>
      </c>
      <c r="W149" t="s">
        <v>38</v>
      </c>
    </row>
    <row r="150" spans="1:23" x14ac:dyDescent="0.3">
      <c r="A150" t="s">
        <v>306</v>
      </c>
      <c r="B150">
        <v>210</v>
      </c>
      <c r="C150">
        <v>95</v>
      </c>
      <c r="D150">
        <v>143523463</v>
      </c>
      <c r="E150" t="s">
        <v>24</v>
      </c>
      <c r="F150" t="s">
        <v>25</v>
      </c>
      <c r="G150" t="s">
        <v>47</v>
      </c>
      <c r="H150" t="s">
        <v>48</v>
      </c>
      <c r="I150" t="s">
        <v>49</v>
      </c>
      <c r="L150" t="s">
        <v>307</v>
      </c>
      <c r="M150">
        <v>64322</v>
      </c>
      <c r="N150">
        <v>145</v>
      </c>
      <c r="O150" t="s">
        <v>29</v>
      </c>
      <c r="P150" t="s">
        <v>30</v>
      </c>
      <c r="Q150" t="s">
        <v>52</v>
      </c>
      <c r="R150">
        <v>145000000</v>
      </c>
      <c r="S150">
        <v>2016</v>
      </c>
      <c r="T150">
        <v>7.2</v>
      </c>
      <c r="U150">
        <v>1.6</v>
      </c>
      <c r="V150">
        <v>-1476537</v>
      </c>
      <c r="W150" t="s">
        <v>38</v>
      </c>
    </row>
    <row r="151" spans="1:23" x14ac:dyDescent="0.3">
      <c r="A151" t="s">
        <v>201</v>
      </c>
      <c r="B151">
        <v>432</v>
      </c>
      <c r="C151">
        <v>133</v>
      </c>
      <c r="D151">
        <v>209364921</v>
      </c>
      <c r="E151" t="s">
        <v>24</v>
      </c>
      <c r="F151" t="s">
        <v>25</v>
      </c>
      <c r="G151" t="s">
        <v>35</v>
      </c>
      <c r="L151" t="s">
        <v>308</v>
      </c>
      <c r="M151">
        <v>365104</v>
      </c>
      <c r="N151">
        <v>512</v>
      </c>
      <c r="O151" t="s">
        <v>29</v>
      </c>
      <c r="P151" t="s">
        <v>30</v>
      </c>
      <c r="Q151" t="s">
        <v>31</v>
      </c>
      <c r="R151">
        <v>145000000</v>
      </c>
      <c r="S151">
        <v>2011</v>
      </c>
      <c r="T151">
        <v>7.4</v>
      </c>
      <c r="U151">
        <v>2.2000000000000002</v>
      </c>
      <c r="V151">
        <v>64364921</v>
      </c>
      <c r="W151" t="s">
        <v>21</v>
      </c>
    </row>
    <row r="152" spans="1:23" x14ac:dyDescent="0.3">
      <c r="A152" t="s">
        <v>309</v>
      </c>
      <c r="B152">
        <v>256</v>
      </c>
      <c r="C152">
        <v>97</v>
      </c>
      <c r="D152">
        <v>103400692</v>
      </c>
      <c r="E152" t="s">
        <v>25</v>
      </c>
      <c r="F152" t="s">
        <v>47</v>
      </c>
      <c r="G152" t="s">
        <v>49</v>
      </c>
      <c r="H152" t="s">
        <v>26</v>
      </c>
      <c r="L152" t="s">
        <v>310</v>
      </c>
      <c r="M152">
        <v>123553</v>
      </c>
      <c r="N152">
        <v>174</v>
      </c>
      <c r="O152" t="s">
        <v>29</v>
      </c>
      <c r="P152" t="s">
        <v>30</v>
      </c>
      <c r="Q152" t="s">
        <v>52</v>
      </c>
      <c r="R152">
        <v>145000000</v>
      </c>
      <c r="S152">
        <v>2012</v>
      </c>
      <c r="T152">
        <v>7.3</v>
      </c>
      <c r="U152">
        <v>1.6</v>
      </c>
      <c r="V152">
        <v>-41599308</v>
      </c>
      <c r="W152" t="s">
        <v>38</v>
      </c>
    </row>
    <row r="153" spans="1:23" x14ac:dyDescent="0.3">
      <c r="A153" t="s">
        <v>311</v>
      </c>
      <c r="B153">
        <v>135</v>
      </c>
      <c r="C153">
        <v>90</v>
      </c>
      <c r="D153">
        <v>110332737</v>
      </c>
      <c r="E153" t="s">
        <v>48</v>
      </c>
      <c r="F153" t="s">
        <v>56</v>
      </c>
      <c r="L153" t="s">
        <v>312</v>
      </c>
      <c r="M153">
        <v>110788</v>
      </c>
      <c r="N153">
        <v>258</v>
      </c>
      <c r="O153" t="s">
        <v>29</v>
      </c>
      <c r="P153" t="s">
        <v>30</v>
      </c>
      <c r="Q153" t="s">
        <v>31</v>
      </c>
      <c r="R153">
        <v>100000000</v>
      </c>
      <c r="S153">
        <v>2005</v>
      </c>
      <c r="T153">
        <v>6.1</v>
      </c>
      <c r="U153">
        <v>1.5</v>
      </c>
      <c r="V153">
        <v>10332737</v>
      </c>
      <c r="W153" t="s">
        <v>21</v>
      </c>
    </row>
    <row r="154" spans="1:23" x14ac:dyDescent="0.3">
      <c r="A154" t="s">
        <v>313</v>
      </c>
      <c r="B154">
        <v>190</v>
      </c>
      <c r="C154">
        <v>154</v>
      </c>
      <c r="D154">
        <v>111110575</v>
      </c>
      <c r="E154" t="s">
        <v>24</v>
      </c>
      <c r="F154" t="s">
        <v>55</v>
      </c>
      <c r="G154" t="s">
        <v>54</v>
      </c>
      <c r="H154" t="s">
        <v>58</v>
      </c>
      <c r="L154" t="s">
        <v>314</v>
      </c>
      <c r="M154">
        <v>317166</v>
      </c>
      <c r="N154">
        <v>928</v>
      </c>
      <c r="O154" t="s">
        <v>29</v>
      </c>
      <c r="P154" t="s">
        <v>30</v>
      </c>
      <c r="Q154" t="s">
        <v>213</v>
      </c>
      <c r="R154">
        <v>140000000</v>
      </c>
      <c r="S154">
        <v>2003</v>
      </c>
      <c r="T154">
        <v>7.7</v>
      </c>
      <c r="U154">
        <v>2.6</v>
      </c>
      <c r="V154">
        <v>-28889425</v>
      </c>
      <c r="W154" t="s">
        <v>38</v>
      </c>
    </row>
    <row r="155" spans="1:23" x14ac:dyDescent="0.3">
      <c r="A155" t="s">
        <v>94</v>
      </c>
      <c r="B155">
        <v>314</v>
      </c>
      <c r="C155">
        <v>150</v>
      </c>
      <c r="D155">
        <v>65007045</v>
      </c>
      <c r="E155" t="s">
        <v>24</v>
      </c>
      <c r="F155" t="s">
        <v>25</v>
      </c>
      <c r="G155" t="s">
        <v>55</v>
      </c>
      <c r="L155" t="s">
        <v>315</v>
      </c>
      <c r="M155">
        <v>128682</v>
      </c>
      <c r="N155">
        <v>657</v>
      </c>
      <c r="O155" t="s">
        <v>29</v>
      </c>
      <c r="P155" t="s">
        <v>37</v>
      </c>
      <c r="Q155" t="s">
        <v>31</v>
      </c>
      <c r="R155">
        <v>140000000</v>
      </c>
      <c r="S155">
        <v>2014</v>
      </c>
      <c r="T155">
        <v>6.1</v>
      </c>
      <c r="U155">
        <v>2.5</v>
      </c>
      <c r="V155">
        <v>-74992955</v>
      </c>
      <c r="W155" t="s">
        <v>38</v>
      </c>
    </row>
    <row r="156" spans="1:23" x14ac:dyDescent="0.3">
      <c r="A156" t="s">
        <v>138</v>
      </c>
      <c r="B156">
        <v>518</v>
      </c>
      <c r="C156">
        <v>127</v>
      </c>
      <c r="D156">
        <v>257704099</v>
      </c>
      <c r="E156" t="s">
        <v>24</v>
      </c>
      <c r="F156" t="s">
        <v>25</v>
      </c>
      <c r="G156" t="s">
        <v>27</v>
      </c>
      <c r="L156" t="s">
        <v>316</v>
      </c>
      <c r="M156">
        <v>504419</v>
      </c>
      <c r="N156">
        <v>1559</v>
      </c>
      <c r="O156" t="s">
        <v>29</v>
      </c>
      <c r="P156" t="s">
        <v>30</v>
      </c>
      <c r="Q156" t="s">
        <v>31</v>
      </c>
      <c r="R156">
        <v>150000000</v>
      </c>
      <c r="S156">
        <v>2009</v>
      </c>
      <c r="T156">
        <v>8</v>
      </c>
      <c r="U156">
        <v>2.1</v>
      </c>
      <c r="V156">
        <v>107704099</v>
      </c>
      <c r="W156" t="s">
        <v>21</v>
      </c>
    </row>
    <row r="157" spans="1:23" x14ac:dyDescent="0.3">
      <c r="A157" t="s">
        <v>43</v>
      </c>
      <c r="B157">
        <v>291</v>
      </c>
      <c r="C157">
        <v>121</v>
      </c>
      <c r="D157">
        <v>403706375</v>
      </c>
      <c r="E157" t="s">
        <v>24</v>
      </c>
      <c r="F157" t="s">
        <v>25</v>
      </c>
      <c r="G157" t="s">
        <v>26</v>
      </c>
      <c r="H157" t="s">
        <v>44</v>
      </c>
      <c r="L157" t="s">
        <v>317</v>
      </c>
      <c r="M157">
        <v>544665</v>
      </c>
      <c r="N157">
        <v>2012</v>
      </c>
      <c r="O157" t="s">
        <v>29</v>
      </c>
      <c r="P157" t="s">
        <v>30</v>
      </c>
      <c r="Q157" t="s">
        <v>31</v>
      </c>
      <c r="R157">
        <v>139000000</v>
      </c>
      <c r="S157">
        <v>2002</v>
      </c>
      <c r="T157">
        <v>7.3</v>
      </c>
      <c r="U157">
        <v>2</v>
      </c>
      <c r="V157">
        <v>264706375</v>
      </c>
      <c r="W157" t="s">
        <v>21</v>
      </c>
    </row>
    <row r="158" spans="1:23" x14ac:dyDescent="0.3">
      <c r="A158" t="s">
        <v>209</v>
      </c>
      <c r="B158">
        <v>292</v>
      </c>
      <c r="C158">
        <v>102</v>
      </c>
      <c r="D158">
        <v>176997107</v>
      </c>
      <c r="E158" t="s">
        <v>24</v>
      </c>
      <c r="F158" t="s">
        <v>25</v>
      </c>
      <c r="G158" t="s">
        <v>47</v>
      </c>
      <c r="H158" t="s">
        <v>48</v>
      </c>
      <c r="I158" t="s">
        <v>49</v>
      </c>
      <c r="J158" t="s">
        <v>26</v>
      </c>
      <c r="L158" t="s">
        <v>318</v>
      </c>
      <c r="M158">
        <v>221128</v>
      </c>
      <c r="N158">
        <v>343</v>
      </c>
      <c r="O158" t="s">
        <v>29</v>
      </c>
      <c r="P158" t="s">
        <v>30</v>
      </c>
      <c r="Q158" t="s">
        <v>52</v>
      </c>
      <c r="R158">
        <v>145000000</v>
      </c>
      <c r="S158">
        <v>2014</v>
      </c>
      <c r="T158">
        <v>7.9</v>
      </c>
      <c r="U158">
        <v>1.7</v>
      </c>
      <c r="V158">
        <v>31997107</v>
      </c>
      <c r="W158" t="s">
        <v>21</v>
      </c>
    </row>
    <row r="159" spans="1:23" x14ac:dyDescent="0.3">
      <c r="A159" t="s">
        <v>319</v>
      </c>
      <c r="B159">
        <v>184</v>
      </c>
      <c r="C159">
        <v>126</v>
      </c>
      <c r="D159">
        <v>31141074</v>
      </c>
      <c r="E159" t="s">
        <v>24</v>
      </c>
      <c r="F159" t="s">
        <v>25</v>
      </c>
      <c r="G159" t="s">
        <v>26</v>
      </c>
      <c r="L159" t="s">
        <v>320</v>
      </c>
      <c r="M159">
        <v>51892</v>
      </c>
      <c r="N159">
        <v>273</v>
      </c>
      <c r="O159" t="s">
        <v>29</v>
      </c>
      <c r="P159" t="s">
        <v>30</v>
      </c>
      <c r="Q159" t="s">
        <v>31</v>
      </c>
      <c r="R159">
        <v>140000000</v>
      </c>
      <c r="S159">
        <v>2016</v>
      </c>
      <c r="T159">
        <v>5.5</v>
      </c>
      <c r="U159">
        <v>2.1</v>
      </c>
      <c r="V159">
        <v>-108858926</v>
      </c>
      <c r="W159" t="s">
        <v>38</v>
      </c>
    </row>
    <row r="160" spans="1:23" x14ac:dyDescent="0.3">
      <c r="A160" t="s">
        <v>175</v>
      </c>
      <c r="B160">
        <v>145</v>
      </c>
      <c r="C160">
        <v>121</v>
      </c>
      <c r="D160">
        <v>31704416</v>
      </c>
      <c r="E160" t="s">
        <v>24</v>
      </c>
      <c r="F160" t="s">
        <v>25</v>
      </c>
      <c r="G160" t="s">
        <v>27</v>
      </c>
      <c r="H160" t="s">
        <v>35</v>
      </c>
      <c r="L160" t="s">
        <v>321</v>
      </c>
      <c r="M160">
        <v>45455</v>
      </c>
      <c r="N160">
        <v>388</v>
      </c>
      <c r="O160" t="s">
        <v>29</v>
      </c>
      <c r="P160" t="s">
        <v>30</v>
      </c>
      <c r="Q160" t="s">
        <v>31</v>
      </c>
      <c r="R160">
        <v>135000000</v>
      </c>
      <c r="S160">
        <v>2005</v>
      </c>
      <c r="T160">
        <v>5</v>
      </c>
      <c r="U160">
        <v>2</v>
      </c>
      <c r="V160">
        <v>-103295584</v>
      </c>
      <c r="W160" t="s">
        <v>38</v>
      </c>
    </row>
    <row r="161" spans="1:23" x14ac:dyDescent="0.3">
      <c r="A161" t="s">
        <v>66</v>
      </c>
      <c r="B161">
        <v>451</v>
      </c>
      <c r="C161">
        <v>215</v>
      </c>
      <c r="D161">
        <v>107503316</v>
      </c>
      <c r="E161" t="s">
        <v>24</v>
      </c>
      <c r="F161" t="s">
        <v>55</v>
      </c>
      <c r="G161" t="s">
        <v>60</v>
      </c>
      <c r="H161" t="s">
        <v>27</v>
      </c>
      <c r="L161" t="s">
        <v>322</v>
      </c>
      <c r="M161">
        <v>392474</v>
      </c>
      <c r="N161">
        <v>1229</v>
      </c>
      <c r="O161" t="s">
        <v>29</v>
      </c>
      <c r="P161" t="s">
        <v>30</v>
      </c>
      <c r="Q161" t="s">
        <v>213</v>
      </c>
      <c r="R161">
        <v>130000000</v>
      </c>
      <c r="S161">
        <v>2009</v>
      </c>
      <c r="T161">
        <v>7.7</v>
      </c>
      <c r="U161">
        <v>3.6</v>
      </c>
      <c r="V161">
        <v>-22496684</v>
      </c>
      <c r="W161" t="s">
        <v>38</v>
      </c>
    </row>
    <row r="162" spans="1:23" x14ac:dyDescent="0.3">
      <c r="A162" t="s">
        <v>323</v>
      </c>
      <c r="B162">
        <v>141</v>
      </c>
      <c r="C162">
        <v>127</v>
      </c>
      <c r="D162">
        <v>129734803</v>
      </c>
      <c r="E162" t="s">
        <v>24</v>
      </c>
      <c r="F162" t="s">
        <v>56</v>
      </c>
      <c r="G162" t="s">
        <v>35</v>
      </c>
      <c r="L162" t="s">
        <v>324</v>
      </c>
      <c r="M162">
        <v>127497</v>
      </c>
      <c r="N162">
        <v>287</v>
      </c>
      <c r="O162" t="s">
        <v>29</v>
      </c>
      <c r="P162" t="s">
        <v>30</v>
      </c>
      <c r="Q162" t="s">
        <v>213</v>
      </c>
      <c r="R162">
        <v>140000000</v>
      </c>
      <c r="S162">
        <v>1998</v>
      </c>
      <c r="T162">
        <v>6.6</v>
      </c>
      <c r="U162">
        <v>2.1</v>
      </c>
      <c r="V162">
        <v>-10265197</v>
      </c>
      <c r="W162" t="s">
        <v>38</v>
      </c>
    </row>
    <row r="163" spans="1:23" x14ac:dyDescent="0.3">
      <c r="A163" t="s">
        <v>325</v>
      </c>
      <c r="B163">
        <v>267</v>
      </c>
      <c r="C163">
        <v>138</v>
      </c>
      <c r="D163">
        <v>132122995</v>
      </c>
      <c r="E163" t="s">
        <v>24</v>
      </c>
      <c r="F163" t="s">
        <v>27</v>
      </c>
      <c r="L163" t="s">
        <v>326</v>
      </c>
      <c r="M163">
        <v>212106</v>
      </c>
      <c r="N163">
        <v>1445</v>
      </c>
      <c r="O163" t="s">
        <v>29</v>
      </c>
      <c r="P163" t="s">
        <v>30</v>
      </c>
      <c r="Q163" t="s">
        <v>31</v>
      </c>
      <c r="R163">
        <v>137000000</v>
      </c>
      <c r="S163">
        <v>2003</v>
      </c>
      <c r="T163">
        <v>5.7</v>
      </c>
      <c r="U163">
        <v>2.2999999999999998</v>
      </c>
      <c r="V163">
        <v>-4877005</v>
      </c>
      <c r="W163" t="s">
        <v>38</v>
      </c>
    </row>
    <row r="164" spans="1:23" x14ac:dyDescent="0.3">
      <c r="A164" t="s">
        <v>327</v>
      </c>
      <c r="B164">
        <v>351</v>
      </c>
      <c r="C164">
        <v>122</v>
      </c>
      <c r="D164">
        <v>122512052</v>
      </c>
      <c r="E164" t="s">
        <v>24</v>
      </c>
      <c r="F164" t="s">
        <v>25</v>
      </c>
      <c r="G164" t="s">
        <v>27</v>
      </c>
      <c r="H164" t="s">
        <v>35</v>
      </c>
      <c r="L164" t="s">
        <v>328</v>
      </c>
      <c r="M164">
        <v>146352</v>
      </c>
      <c r="N164">
        <v>288</v>
      </c>
      <c r="O164" t="s">
        <v>29</v>
      </c>
      <c r="P164" t="s">
        <v>30</v>
      </c>
      <c r="Q164" t="s">
        <v>31</v>
      </c>
      <c r="R164">
        <v>130000000</v>
      </c>
      <c r="S164">
        <v>2013</v>
      </c>
      <c r="T164">
        <v>5.8</v>
      </c>
      <c r="U164">
        <v>2</v>
      </c>
      <c r="V164">
        <v>-7487948</v>
      </c>
      <c r="W164" t="s">
        <v>38</v>
      </c>
    </row>
    <row r="165" spans="1:23" x14ac:dyDescent="0.3">
      <c r="A165" t="s">
        <v>329</v>
      </c>
      <c r="B165">
        <v>163</v>
      </c>
      <c r="C165">
        <v>124</v>
      </c>
      <c r="D165">
        <v>68642452</v>
      </c>
      <c r="E165" t="s">
        <v>24</v>
      </c>
      <c r="F165" t="s">
        <v>25</v>
      </c>
      <c r="G165" t="s">
        <v>48</v>
      </c>
      <c r="H165" t="s">
        <v>35</v>
      </c>
      <c r="L165" t="s">
        <v>330</v>
      </c>
      <c r="M165">
        <v>77673</v>
      </c>
      <c r="N165">
        <v>463</v>
      </c>
      <c r="O165" t="s">
        <v>29</v>
      </c>
      <c r="P165" t="s">
        <v>37</v>
      </c>
      <c r="Q165" t="s">
        <v>31</v>
      </c>
      <c r="R165">
        <v>130000000</v>
      </c>
      <c r="S165">
        <v>2005</v>
      </c>
      <c r="T165">
        <v>6</v>
      </c>
      <c r="U165">
        <v>2.1</v>
      </c>
      <c r="V165">
        <v>-61357548</v>
      </c>
      <c r="W165" t="s">
        <v>38</v>
      </c>
    </row>
    <row r="166" spans="1:23" x14ac:dyDescent="0.3">
      <c r="A166" t="s">
        <v>331</v>
      </c>
      <c r="B166">
        <v>166</v>
      </c>
      <c r="C166">
        <v>106</v>
      </c>
      <c r="D166">
        <v>32131830</v>
      </c>
      <c r="E166" t="s">
        <v>24</v>
      </c>
      <c r="F166" t="s">
        <v>25</v>
      </c>
      <c r="G166" t="s">
        <v>47</v>
      </c>
      <c r="H166" t="s">
        <v>26</v>
      </c>
      <c r="I166" t="s">
        <v>44</v>
      </c>
      <c r="J166" t="s">
        <v>27</v>
      </c>
      <c r="L166" t="s">
        <v>332</v>
      </c>
      <c r="M166">
        <v>72259</v>
      </c>
      <c r="N166">
        <v>788</v>
      </c>
      <c r="O166" t="s">
        <v>29</v>
      </c>
      <c r="P166" t="s">
        <v>30</v>
      </c>
      <c r="Q166" t="s">
        <v>31</v>
      </c>
      <c r="R166">
        <v>137000000</v>
      </c>
      <c r="S166">
        <v>2001</v>
      </c>
      <c r="T166">
        <v>6.4</v>
      </c>
      <c r="U166">
        <v>1.8</v>
      </c>
      <c r="V166">
        <v>-104868170</v>
      </c>
      <c r="W166" t="s">
        <v>38</v>
      </c>
    </row>
    <row r="167" spans="1:23" x14ac:dyDescent="0.3">
      <c r="A167" t="s">
        <v>279</v>
      </c>
      <c r="B167">
        <v>510</v>
      </c>
      <c r="C167">
        <v>124</v>
      </c>
      <c r="D167">
        <v>176636816</v>
      </c>
      <c r="E167" t="s">
        <v>24</v>
      </c>
      <c r="F167" t="s">
        <v>25</v>
      </c>
      <c r="G167" t="s">
        <v>27</v>
      </c>
      <c r="L167" t="s">
        <v>333</v>
      </c>
      <c r="M167">
        <v>508818</v>
      </c>
      <c r="N167">
        <v>679</v>
      </c>
      <c r="O167" t="s">
        <v>29</v>
      </c>
      <c r="P167" t="s">
        <v>30</v>
      </c>
      <c r="Q167" t="s">
        <v>31</v>
      </c>
      <c r="R167">
        <v>140000000</v>
      </c>
      <c r="S167">
        <v>2011</v>
      </c>
      <c r="T167">
        <v>6.9</v>
      </c>
      <c r="U167">
        <v>2.1</v>
      </c>
      <c r="V167">
        <v>36636816</v>
      </c>
      <c r="W167" t="s">
        <v>21</v>
      </c>
    </row>
    <row r="168" spans="1:23" x14ac:dyDescent="0.3">
      <c r="A168" t="s">
        <v>237</v>
      </c>
      <c r="B168">
        <v>197</v>
      </c>
      <c r="C168">
        <v>128</v>
      </c>
      <c r="D168">
        <v>126930660</v>
      </c>
      <c r="E168" t="s">
        <v>24</v>
      </c>
      <c r="F168" t="s">
        <v>25</v>
      </c>
      <c r="G168" t="s">
        <v>35</v>
      </c>
      <c r="L168" t="s">
        <v>334</v>
      </c>
      <c r="M168">
        <v>157519</v>
      </c>
      <c r="N168">
        <v>683</v>
      </c>
      <c r="O168" t="s">
        <v>29</v>
      </c>
      <c r="P168" t="s">
        <v>37</v>
      </c>
      <c r="Q168" t="s">
        <v>31</v>
      </c>
      <c r="R168">
        <v>135000000</v>
      </c>
      <c r="S168">
        <v>1999</v>
      </c>
      <c r="T168">
        <v>6.4</v>
      </c>
      <c r="U168">
        <v>2.1</v>
      </c>
      <c r="V168">
        <v>-8069340</v>
      </c>
      <c r="W168" t="s">
        <v>38</v>
      </c>
    </row>
    <row r="169" spans="1:23" x14ac:dyDescent="0.3">
      <c r="A169" t="s">
        <v>335</v>
      </c>
      <c r="B169">
        <v>244</v>
      </c>
      <c r="C169">
        <v>138</v>
      </c>
      <c r="D169">
        <v>93926386</v>
      </c>
      <c r="E169" t="s">
        <v>24</v>
      </c>
      <c r="F169" t="s">
        <v>25</v>
      </c>
      <c r="G169" t="s">
        <v>55</v>
      </c>
      <c r="H169" t="s">
        <v>54</v>
      </c>
      <c r="I169" t="s">
        <v>58</v>
      </c>
      <c r="L169" t="s">
        <v>336</v>
      </c>
      <c r="M169">
        <v>168207</v>
      </c>
      <c r="N169">
        <v>684</v>
      </c>
      <c r="O169" t="s">
        <v>29</v>
      </c>
      <c r="P169" t="s">
        <v>30</v>
      </c>
      <c r="Q169" t="s">
        <v>31</v>
      </c>
      <c r="R169">
        <v>150000000</v>
      </c>
      <c r="S169">
        <v>2003</v>
      </c>
      <c r="T169">
        <v>7.4</v>
      </c>
      <c r="U169">
        <v>2.2999999999999998</v>
      </c>
      <c r="V169">
        <v>-56073614</v>
      </c>
      <c r="W169" t="s">
        <v>38</v>
      </c>
    </row>
    <row r="170" spans="1:23" x14ac:dyDescent="0.3">
      <c r="A170" t="s">
        <v>337</v>
      </c>
      <c r="B170">
        <v>322</v>
      </c>
      <c r="C170">
        <v>115</v>
      </c>
      <c r="D170">
        <v>292298923</v>
      </c>
      <c r="E170" t="s">
        <v>25</v>
      </c>
      <c r="F170" t="s">
        <v>55</v>
      </c>
      <c r="G170" t="s">
        <v>26</v>
      </c>
      <c r="H170" t="s">
        <v>44</v>
      </c>
      <c r="L170" t="s">
        <v>338</v>
      </c>
      <c r="M170">
        <v>185394</v>
      </c>
      <c r="N170">
        <v>329</v>
      </c>
      <c r="O170" t="s">
        <v>29</v>
      </c>
      <c r="P170" t="s">
        <v>30</v>
      </c>
      <c r="Q170" t="s">
        <v>31</v>
      </c>
      <c r="R170">
        <v>120000000</v>
      </c>
      <c r="S170">
        <v>2012</v>
      </c>
      <c r="T170">
        <v>5.5</v>
      </c>
      <c r="U170">
        <v>1.9</v>
      </c>
      <c r="V170">
        <v>172298923</v>
      </c>
      <c r="W170" t="s">
        <v>21</v>
      </c>
    </row>
    <row r="171" spans="1:23" x14ac:dyDescent="0.3">
      <c r="A171" t="s">
        <v>263</v>
      </c>
      <c r="B171">
        <v>156</v>
      </c>
      <c r="C171">
        <v>100</v>
      </c>
      <c r="D171">
        <v>63992328</v>
      </c>
      <c r="E171" t="s">
        <v>47</v>
      </c>
      <c r="F171" t="s">
        <v>48</v>
      </c>
      <c r="G171" t="s">
        <v>49</v>
      </c>
      <c r="H171" t="s">
        <v>50</v>
      </c>
      <c r="L171" t="s">
        <v>339</v>
      </c>
      <c r="M171">
        <v>32399</v>
      </c>
      <c r="N171">
        <v>79</v>
      </c>
      <c r="O171" t="s">
        <v>29</v>
      </c>
      <c r="P171" t="s">
        <v>143</v>
      </c>
      <c r="Q171" t="s">
        <v>52</v>
      </c>
      <c r="R171">
        <v>135000000</v>
      </c>
      <c r="S171">
        <v>2011</v>
      </c>
      <c r="T171">
        <v>5.9</v>
      </c>
      <c r="U171">
        <v>1.7</v>
      </c>
      <c r="V171">
        <v>-71007672</v>
      </c>
      <c r="W171" t="s">
        <v>38</v>
      </c>
    </row>
    <row r="172" spans="1:23" x14ac:dyDescent="0.3">
      <c r="A172" t="s">
        <v>340</v>
      </c>
      <c r="B172">
        <v>354</v>
      </c>
      <c r="C172">
        <v>135</v>
      </c>
      <c r="D172">
        <v>134518390</v>
      </c>
      <c r="E172" t="s">
        <v>24</v>
      </c>
      <c r="F172" t="s">
        <v>25</v>
      </c>
      <c r="G172" t="s">
        <v>27</v>
      </c>
      <c r="L172" t="s">
        <v>341</v>
      </c>
      <c r="M172">
        <v>326286</v>
      </c>
      <c r="N172">
        <v>643</v>
      </c>
      <c r="O172" t="s">
        <v>29</v>
      </c>
      <c r="P172" t="s">
        <v>30</v>
      </c>
      <c r="Q172" t="s">
        <v>31</v>
      </c>
      <c r="R172">
        <v>150000000</v>
      </c>
      <c r="S172">
        <v>2008</v>
      </c>
      <c r="T172">
        <v>6.8</v>
      </c>
      <c r="U172">
        <v>2.2000000000000002</v>
      </c>
      <c r="V172">
        <v>-15481610</v>
      </c>
      <c r="W172" t="s">
        <v>38</v>
      </c>
    </row>
    <row r="173" spans="1:23" x14ac:dyDescent="0.3">
      <c r="A173" t="s">
        <v>149</v>
      </c>
      <c r="B173">
        <v>252</v>
      </c>
      <c r="C173">
        <v>117</v>
      </c>
      <c r="D173">
        <v>52792307</v>
      </c>
      <c r="E173" t="s">
        <v>25</v>
      </c>
      <c r="F173" t="s">
        <v>49</v>
      </c>
      <c r="G173" t="s">
        <v>26</v>
      </c>
      <c r="L173" t="s">
        <v>342</v>
      </c>
      <c r="M173">
        <v>12572</v>
      </c>
      <c r="N173">
        <v>106</v>
      </c>
      <c r="O173" t="s">
        <v>29</v>
      </c>
      <c r="P173" t="s">
        <v>37</v>
      </c>
      <c r="Q173" t="s">
        <v>52</v>
      </c>
      <c r="R173">
        <v>140000000</v>
      </c>
      <c r="S173">
        <v>2016</v>
      </c>
      <c r="T173">
        <v>6.8</v>
      </c>
      <c r="U173">
        <v>2</v>
      </c>
      <c r="V173">
        <v>-87207693</v>
      </c>
      <c r="W173" t="s">
        <v>38</v>
      </c>
    </row>
    <row r="174" spans="1:23" x14ac:dyDescent="0.3">
      <c r="A174" t="s">
        <v>343</v>
      </c>
      <c r="B174">
        <v>556</v>
      </c>
      <c r="C174">
        <v>156</v>
      </c>
      <c r="D174">
        <v>183635922</v>
      </c>
      <c r="E174" t="s">
        <v>25</v>
      </c>
      <c r="F174" t="s">
        <v>55</v>
      </c>
      <c r="G174" t="s">
        <v>35</v>
      </c>
      <c r="H174" t="s">
        <v>53</v>
      </c>
      <c r="L174" t="s">
        <v>344</v>
      </c>
      <c r="M174">
        <v>406020</v>
      </c>
      <c r="N174">
        <v>1188</v>
      </c>
      <c r="O174" t="s">
        <v>29</v>
      </c>
      <c r="P174" t="s">
        <v>30</v>
      </c>
      <c r="Q174" t="s">
        <v>213</v>
      </c>
      <c r="R174">
        <v>135000000</v>
      </c>
      <c r="S174">
        <v>2015</v>
      </c>
      <c r="T174">
        <v>8.1</v>
      </c>
      <c r="U174">
        <v>2.6</v>
      </c>
      <c r="V174">
        <v>48635922</v>
      </c>
      <c r="W174" t="s">
        <v>21</v>
      </c>
    </row>
    <row r="175" spans="1:23" x14ac:dyDescent="0.3">
      <c r="A175" t="s">
        <v>345</v>
      </c>
      <c r="B175">
        <v>166</v>
      </c>
      <c r="C175">
        <v>96</v>
      </c>
      <c r="D175">
        <v>83024900</v>
      </c>
      <c r="E175" t="s">
        <v>25</v>
      </c>
      <c r="F175" t="s">
        <v>47</v>
      </c>
      <c r="G175" t="s">
        <v>48</v>
      </c>
      <c r="H175" t="s">
        <v>49</v>
      </c>
      <c r="I175" t="s">
        <v>61</v>
      </c>
      <c r="L175" t="s">
        <v>346</v>
      </c>
      <c r="M175">
        <v>62424</v>
      </c>
      <c r="N175">
        <v>90</v>
      </c>
      <c r="O175" t="s">
        <v>29</v>
      </c>
      <c r="P175" t="s">
        <v>30</v>
      </c>
      <c r="Q175" t="s">
        <v>52</v>
      </c>
      <c r="R175">
        <v>135000000</v>
      </c>
      <c r="S175">
        <v>2013</v>
      </c>
      <c r="T175">
        <v>6.5</v>
      </c>
      <c r="U175">
        <v>1.6</v>
      </c>
      <c r="V175">
        <v>-51975100</v>
      </c>
      <c r="W175" t="s">
        <v>38</v>
      </c>
    </row>
    <row r="176" spans="1:23" x14ac:dyDescent="0.3">
      <c r="A176" t="s">
        <v>32</v>
      </c>
      <c r="B176">
        <v>362</v>
      </c>
      <c r="C176">
        <v>107</v>
      </c>
      <c r="D176">
        <v>123207194</v>
      </c>
      <c r="E176" t="s">
        <v>25</v>
      </c>
      <c r="F176" t="s">
        <v>47</v>
      </c>
      <c r="G176" t="s">
        <v>48</v>
      </c>
      <c r="H176" t="s">
        <v>49</v>
      </c>
      <c r="I176" t="s">
        <v>53</v>
      </c>
      <c r="L176" t="s">
        <v>347</v>
      </c>
      <c r="M176">
        <v>183208</v>
      </c>
      <c r="N176">
        <v>337</v>
      </c>
      <c r="O176" t="s">
        <v>29</v>
      </c>
      <c r="P176" t="s">
        <v>30</v>
      </c>
      <c r="Q176" t="s">
        <v>52</v>
      </c>
      <c r="R176">
        <v>135000000</v>
      </c>
      <c r="S176">
        <v>2011</v>
      </c>
      <c r="T176">
        <v>7.2</v>
      </c>
      <c r="U176">
        <v>1.8</v>
      </c>
      <c r="V176">
        <v>-11792806</v>
      </c>
      <c r="W176" t="s">
        <v>38</v>
      </c>
    </row>
    <row r="177" spans="1:23" x14ac:dyDescent="0.3">
      <c r="A177" t="s">
        <v>252</v>
      </c>
      <c r="B177">
        <v>153</v>
      </c>
      <c r="C177">
        <v>92</v>
      </c>
      <c r="D177">
        <v>83348920</v>
      </c>
      <c r="E177" t="s">
        <v>25</v>
      </c>
      <c r="F177" t="s">
        <v>47</v>
      </c>
      <c r="G177" t="s">
        <v>48</v>
      </c>
      <c r="H177" t="s">
        <v>49</v>
      </c>
      <c r="L177" t="s">
        <v>348</v>
      </c>
      <c r="M177">
        <v>60230</v>
      </c>
      <c r="N177">
        <v>118</v>
      </c>
      <c r="O177" t="s">
        <v>29</v>
      </c>
      <c r="P177" t="s">
        <v>30</v>
      </c>
      <c r="Q177" t="s">
        <v>52</v>
      </c>
      <c r="R177">
        <v>132000000</v>
      </c>
      <c r="S177">
        <v>2014</v>
      </c>
      <c r="T177">
        <v>6.7</v>
      </c>
      <c r="U177">
        <v>1.5</v>
      </c>
      <c r="V177">
        <v>-48651080</v>
      </c>
      <c r="W177" t="s">
        <v>38</v>
      </c>
    </row>
    <row r="178" spans="1:23" x14ac:dyDescent="0.3">
      <c r="A178" t="s">
        <v>349</v>
      </c>
      <c r="B178">
        <v>329</v>
      </c>
      <c r="C178">
        <v>115</v>
      </c>
      <c r="D178">
        <v>227137090</v>
      </c>
      <c r="E178" t="s">
        <v>24</v>
      </c>
      <c r="F178" t="s">
        <v>60</v>
      </c>
      <c r="G178" t="s">
        <v>35</v>
      </c>
      <c r="L178" t="s">
        <v>350</v>
      </c>
      <c r="M178">
        <v>491077</v>
      </c>
      <c r="N178">
        <v>820</v>
      </c>
      <c r="O178" t="s">
        <v>29</v>
      </c>
      <c r="P178" t="s">
        <v>30</v>
      </c>
      <c r="Q178" t="s">
        <v>31</v>
      </c>
      <c r="R178">
        <v>110000000</v>
      </c>
      <c r="S178">
        <v>2007</v>
      </c>
      <c r="T178">
        <v>8.1</v>
      </c>
      <c r="U178">
        <v>1.9</v>
      </c>
      <c r="V178">
        <v>117137090</v>
      </c>
      <c r="W178" t="s">
        <v>21</v>
      </c>
    </row>
    <row r="179" spans="1:23" x14ac:dyDescent="0.3">
      <c r="A179" t="s">
        <v>351</v>
      </c>
      <c r="B179">
        <v>266</v>
      </c>
      <c r="C179">
        <v>92</v>
      </c>
      <c r="D179">
        <v>215395021</v>
      </c>
      <c r="E179" t="s">
        <v>24</v>
      </c>
      <c r="F179" t="s">
        <v>25</v>
      </c>
      <c r="G179" t="s">
        <v>47</v>
      </c>
      <c r="H179" t="s">
        <v>48</v>
      </c>
      <c r="I179" t="s">
        <v>49</v>
      </c>
      <c r="L179" t="s">
        <v>352</v>
      </c>
      <c r="M179">
        <v>307029</v>
      </c>
      <c r="N179">
        <v>360</v>
      </c>
      <c r="O179" t="s">
        <v>29</v>
      </c>
      <c r="P179" t="s">
        <v>30</v>
      </c>
      <c r="Q179" t="s">
        <v>52</v>
      </c>
      <c r="R179">
        <v>130000000</v>
      </c>
      <c r="S179">
        <v>2008</v>
      </c>
      <c r="T179">
        <v>7.6</v>
      </c>
      <c r="U179">
        <v>1.5</v>
      </c>
      <c r="V179">
        <v>85395021</v>
      </c>
      <c r="W179" t="s">
        <v>21</v>
      </c>
    </row>
    <row r="180" spans="1:23" x14ac:dyDescent="0.3">
      <c r="A180" t="s">
        <v>353</v>
      </c>
      <c r="B180">
        <v>517</v>
      </c>
      <c r="C180">
        <v>117</v>
      </c>
      <c r="D180">
        <v>180191634</v>
      </c>
      <c r="E180" t="s">
        <v>24</v>
      </c>
      <c r="F180" t="s">
        <v>25</v>
      </c>
      <c r="G180" t="s">
        <v>48</v>
      </c>
      <c r="H180" t="s">
        <v>27</v>
      </c>
      <c r="L180" t="s">
        <v>354</v>
      </c>
      <c r="M180">
        <v>313866</v>
      </c>
      <c r="N180">
        <v>549</v>
      </c>
      <c r="O180" t="s">
        <v>29</v>
      </c>
      <c r="P180" t="s">
        <v>30</v>
      </c>
      <c r="Q180" t="s">
        <v>31</v>
      </c>
      <c r="R180">
        <v>130000000</v>
      </c>
      <c r="S180">
        <v>2015</v>
      </c>
      <c r="T180">
        <v>7.4</v>
      </c>
      <c r="U180">
        <v>2</v>
      </c>
      <c r="V180">
        <v>50191634</v>
      </c>
      <c r="W180" t="s">
        <v>21</v>
      </c>
    </row>
    <row r="181" spans="1:23" x14ac:dyDescent="0.3">
      <c r="A181" t="s">
        <v>223</v>
      </c>
      <c r="B181">
        <v>502</v>
      </c>
      <c r="C181">
        <v>146</v>
      </c>
      <c r="D181">
        <v>424645577</v>
      </c>
      <c r="E181" t="s">
        <v>25</v>
      </c>
      <c r="F181" t="s">
        <v>27</v>
      </c>
      <c r="G181" t="s">
        <v>35</v>
      </c>
      <c r="L181" t="s">
        <v>355</v>
      </c>
      <c r="M181">
        <v>498397</v>
      </c>
      <c r="N181">
        <v>706</v>
      </c>
      <c r="O181" t="s">
        <v>29</v>
      </c>
      <c r="P181" t="s">
        <v>30</v>
      </c>
      <c r="Q181" t="s">
        <v>31</v>
      </c>
      <c r="R181">
        <v>130000000</v>
      </c>
      <c r="S181">
        <v>2013</v>
      </c>
      <c r="T181">
        <v>7.6</v>
      </c>
      <c r="U181">
        <v>2.4</v>
      </c>
      <c r="V181">
        <v>294645577</v>
      </c>
      <c r="W181" t="s">
        <v>21</v>
      </c>
    </row>
    <row r="182" spans="1:23" x14ac:dyDescent="0.3">
      <c r="A182" t="s">
        <v>356</v>
      </c>
      <c r="B182">
        <v>165</v>
      </c>
      <c r="C182">
        <v>94</v>
      </c>
      <c r="D182">
        <v>177343675</v>
      </c>
      <c r="E182" t="s">
        <v>25</v>
      </c>
      <c r="F182" t="s">
        <v>47</v>
      </c>
      <c r="G182" t="s">
        <v>48</v>
      </c>
      <c r="H182" t="s">
        <v>49</v>
      </c>
      <c r="I182" t="s">
        <v>26</v>
      </c>
      <c r="J182" t="s">
        <v>27</v>
      </c>
      <c r="L182" t="s">
        <v>357</v>
      </c>
      <c r="M182">
        <v>70121</v>
      </c>
      <c r="N182">
        <v>214</v>
      </c>
      <c r="O182" t="s">
        <v>29</v>
      </c>
      <c r="P182" t="s">
        <v>30</v>
      </c>
      <c r="Q182" t="s">
        <v>52</v>
      </c>
      <c r="R182">
        <v>135000000</v>
      </c>
      <c r="S182">
        <v>2015</v>
      </c>
      <c r="T182">
        <v>6.7</v>
      </c>
      <c r="U182">
        <v>1.6</v>
      </c>
      <c r="V182">
        <v>42343675</v>
      </c>
      <c r="W182" t="s">
        <v>21</v>
      </c>
    </row>
    <row r="183" spans="1:23" x14ac:dyDescent="0.3">
      <c r="A183" t="s">
        <v>149</v>
      </c>
      <c r="B183">
        <v>401</v>
      </c>
      <c r="C183">
        <v>116</v>
      </c>
      <c r="D183">
        <v>234277056</v>
      </c>
      <c r="E183" t="s">
        <v>25</v>
      </c>
      <c r="F183" t="s">
        <v>27</v>
      </c>
      <c r="G183" t="s">
        <v>35</v>
      </c>
      <c r="L183" t="s">
        <v>358</v>
      </c>
      <c r="M183">
        <v>334345</v>
      </c>
      <c r="N183">
        <v>2741</v>
      </c>
      <c r="O183" t="s">
        <v>29</v>
      </c>
      <c r="P183" t="s">
        <v>30</v>
      </c>
      <c r="Q183" t="s">
        <v>31</v>
      </c>
      <c r="R183">
        <v>132000000</v>
      </c>
      <c r="S183">
        <v>2005</v>
      </c>
      <c r="T183">
        <v>6.5</v>
      </c>
      <c r="U183">
        <v>1.9</v>
      </c>
      <c r="V183">
        <v>102277056</v>
      </c>
      <c r="W183" t="s">
        <v>21</v>
      </c>
    </row>
    <row r="184" spans="1:23" x14ac:dyDescent="0.3">
      <c r="A184" t="s">
        <v>119</v>
      </c>
      <c r="B184">
        <v>94</v>
      </c>
      <c r="C184">
        <v>147</v>
      </c>
      <c r="D184">
        <v>138396624</v>
      </c>
      <c r="E184" t="s">
        <v>24</v>
      </c>
      <c r="F184" t="s">
        <v>48</v>
      </c>
      <c r="G184" t="s">
        <v>56</v>
      </c>
      <c r="H184" t="s">
        <v>35</v>
      </c>
      <c r="L184" t="s">
        <v>359</v>
      </c>
      <c r="M184">
        <v>178126</v>
      </c>
      <c r="N184">
        <v>511</v>
      </c>
      <c r="O184" t="s">
        <v>29</v>
      </c>
      <c r="P184" t="s">
        <v>30</v>
      </c>
      <c r="Q184" t="s">
        <v>213</v>
      </c>
      <c r="R184">
        <v>130000000</v>
      </c>
      <c r="S184">
        <v>2003</v>
      </c>
      <c r="T184">
        <v>6.6</v>
      </c>
      <c r="U184">
        <v>2.4</v>
      </c>
      <c r="V184">
        <v>8396624</v>
      </c>
      <c r="W184" t="s">
        <v>21</v>
      </c>
    </row>
    <row r="185" spans="1:23" x14ac:dyDescent="0.3">
      <c r="A185" t="s">
        <v>231</v>
      </c>
      <c r="B185">
        <v>246</v>
      </c>
      <c r="C185">
        <v>90</v>
      </c>
      <c r="D185">
        <v>149234747</v>
      </c>
      <c r="E185" t="s">
        <v>24</v>
      </c>
      <c r="F185" t="s">
        <v>25</v>
      </c>
      <c r="G185" t="s">
        <v>47</v>
      </c>
      <c r="H185" t="s">
        <v>48</v>
      </c>
      <c r="I185" t="s">
        <v>49</v>
      </c>
      <c r="J185" t="s">
        <v>26</v>
      </c>
      <c r="L185" t="s">
        <v>360</v>
      </c>
      <c r="M185">
        <v>114287</v>
      </c>
      <c r="N185">
        <v>137</v>
      </c>
      <c r="O185" t="s">
        <v>29</v>
      </c>
      <c r="P185" t="s">
        <v>30</v>
      </c>
      <c r="Q185" t="s">
        <v>52</v>
      </c>
      <c r="R185">
        <v>130000000</v>
      </c>
      <c r="S185">
        <v>2011</v>
      </c>
      <c r="T185">
        <v>6.7</v>
      </c>
      <c r="U185">
        <v>1.5</v>
      </c>
      <c r="V185">
        <v>19234747</v>
      </c>
      <c r="W185" t="s">
        <v>21</v>
      </c>
    </row>
    <row r="186" spans="1:23" x14ac:dyDescent="0.3">
      <c r="A186" t="s">
        <v>361</v>
      </c>
      <c r="B186">
        <v>330</v>
      </c>
      <c r="C186">
        <v>101</v>
      </c>
      <c r="D186">
        <v>118311368</v>
      </c>
      <c r="E186" t="s">
        <v>24</v>
      </c>
      <c r="F186" t="s">
        <v>56</v>
      </c>
      <c r="G186" t="s">
        <v>60</v>
      </c>
      <c r="H186" t="s">
        <v>35</v>
      </c>
      <c r="L186" t="s">
        <v>362</v>
      </c>
      <c r="M186">
        <v>245621</v>
      </c>
      <c r="N186">
        <v>514</v>
      </c>
      <c r="O186" t="s">
        <v>29</v>
      </c>
      <c r="P186" t="s">
        <v>30</v>
      </c>
      <c r="Q186" t="s">
        <v>31</v>
      </c>
      <c r="R186">
        <v>110000000</v>
      </c>
      <c r="S186">
        <v>2010</v>
      </c>
      <c r="T186">
        <v>6.4</v>
      </c>
      <c r="U186">
        <v>1.7</v>
      </c>
      <c r="V186">
        <v>8311368</v>
      </c>
      <c r="W186" t="s">
        <v>21</v>
      </c>
    </row>
    <row r="187" spans="1:23" x14ac:dyDescent="0.3">
      <c r="A187" t="s">
        <v>363</v>
      </c>
      <c r="B187">
        <v>434</v>
      </c>
      <c r="C187">
        <v>138</v>
      </c>
      <c r="D187">
        <v>101160529</v>
      </c>
      <c r="E187" t="s">
        <v>24</v>
      </c>
      <c r="F187" t="s">
        <v>25</v>
      </c>
      <c r="G187" t="s">
        <v>55</v>
      </c>
      <c r="L187" t="s">
        <v>364</v>
      </c>
      <c r="M187">
        <v>200022</v>
      </c>
      <c r="N187">
        <v>1240</v>
      </c>
      <c r="O187" t="s">
        <v>29</v>
      </c>
      <c r="P187" t="s">
        <v>30</v>
      </c>
      <c r="Q187" t="s">
        <v>31</v>
      </c>
      <c r="R187">
        <v>125000000</v>
      </c>
      <c r="S187">
        <v>2014</v>
      </c>
      <c r="T187">
        <v>5.8</v>
      </c>
      <c r="U187">
        <v>2.2999999999999998</v>
      </c>
      <c r="V187">
        <v>-23839471</v>
      </c>
      <c r="W187" t="s">
        <v>38</v>
      </c>
    </row>
    <row r="188" spans="1:23" x14ac:dyDescent="0.3">
      <c r="A188" t="s">
        <v>149</v>
      </c>
      <c r="B188">
        <v>440</v>
      </c>
      <c r="C188">
        <v>107</v>
      </c>
      <c r="D188">
        <v>77564037</v>
      </c>
      <c r="E188" t="s">
        <v>24</v>
      </c>
      <c r="F188" t="s">
        <v>25</v>
      </c>
      <c r="G188" t="s">
        <v>49</v>
      </c>
      <c r="H188" t="s">
        <v>60</v>
      </c>
      <c r="L188" t="s">
        <v>365</v>
      </c>
      <c r="M188">
        <v>177383</v>
      </c>
      <c r="N188">
        <v>447</v>
      </c>
      <c r="O188" t="s">
        <v>29</v>
      </c>
      <c r="P188" t="s">
        <v>30</v>
      </c>
      <c r="Q188" t="s">
        <v>52</v>
      </c>
      <c r="R188">
        <v>135000000</v>
      </c>
      <c r="S188">
        <v>2011</v>
      </c>
      <c r="T188">
        <v>7.4</v>
      </c>
      <c r="U188">
        <v>1.8</v>
      </c>
      <c r="V188">
        <v>-57435963</v>
      </c>
      <c r="W188" t="s">
        <v>38</v>
      </c>
    </row>
    <row r="189" spans="1:23" x14ac:dyDescent="0.3">
      <c r="A189" t="s">
        <v>366</v>
      </c>
      <c r="B189">
        <v>274</v>
      </c>
      <c r="C189">
        <v>142</v>
      </c>
      <c r="D189">
        <v>249358727</v>
      </c>
      <c r="E189" t="s">
        <v>25</v>
      </c>
      <c r="F189" t="s">
        <v>49</v>
      </c>
      <c r="G189" t="s">
        <v>26</v>
      </c>
      <c r="H189" t="s">
        <v>60</v>
      </c>
      <c r="L189" t="s">
        <v>367</v>
      </c>
      <c r="M189">
        <v>382255</v>
      </c>
      <c r="N189">
        <v>1504</v>
      </c>
      <c r="O189" t="s">
        <v>29</v>
      </c>
      <c r="P189" t="s">
        <v>37</v>
      </c>
      <c r="Q189" t="s">
        <v>52</v>
      </c>
      <c r="R189">
        <v>130000000</v>
      </c>
      <c r="S189">
        <v>2004</v>
      </c>
      <c r="T189">
        <v>7.8</v>
      </c>
      <c r="U189">
        <v>2.4</v>
      </c>
      <c r="V189">
        <v>119358727</v>
      </c>
      <c r="W189" t="s">
        <v>21</v>
      </c>
    </row>
    <row r="190" spans="1:23" x14ac:dyDescent="0.3">
      <c r="A190" t="s">
        <v>141</v>
      </c>
      <c r="B190">
        <v>245</v>
      </c>
      <c r="C190">
        <v>165</v>
      </c>
      <c r="D190">
        <v>49551662</v>
      </c>
      <c r="E190" t="s">
        <v>25</v>
      </c>
      <c r="F190" t="s">
        <v>55</v>
      </c>
      <c r="G190" t="s">
        <v>44</v>
      </c>
      <c r="H190" t="s">
        <v>58</v>
      </c>
      <c r="L190" t="s">
        <v>143</v>
      </c>
      <c r="M190">
        <v>102338</v>
      </c>
      <c r="N190">
        <v>450</v>
      </c>
      <c r="O190" t="s">
        <v>29</v>
      </c>
      <c r="P190" t="s">
        <v>143</v>
      </c>
      <c r="Q190" t="s">
        <v>31</v>
      </c>
      <c r="R190">
        <v>130000000</v>
      </c>
      <c r="S190">
        <v>2008</v>
      </c>
      <c r="T190">
        <v>6.6</v>
      </c>
      <c r="U190">
        <v>2.8</v>
      </c>
      <c r="V190">
        <v>-80448338</v>
      </c>
      <c r="W190" t="s">
        <v>38</v>
      </c>
    </row>
    <row r="191" spans="1:23" x14ac:dyDescent="0.3">
      <c r="A191" t="s">
        <v>285</v>
      </c>
      <c r="B191">
        <v>349</v>
      </c>
      <c r="C191">
        <v>100</v>
      </c>
      <c r="D191">
        <v>60522097</v>
      </c>
      <c r="E191" t="s">
        <v>24</v>
      </c>
      <c r="F191" t="s">
        <v>25</v>
      </c>
      <c r="G191" t="s">
        <v>27</v>
      </c>
      <c r="L191" t="s">
        <v>368</v>
      </c>
      <c r="M191">
        <v>158720</v>
      </c>
      <c r="N191">
        <v>744</v>
      </c>
      <c r="O191" t="s">
        <v>29</v>
      </c>
      <c r="P191" t="s">
        <v>30</v>
      </c>
      <c r="Q191" t="s">
        <v>31</v>
      </c>
      <c r="R191">
        <v>130000000</v>
      </c>
      <c r="S191">
        <v>2013</v>
      </c>
      <c r="T191">
        <v>4.9000000000000004</v>
      </c>
      <c r="U191">
        <v>1.7</v>
      </c>
      <c r="V191">
        <v>-69477903</v>
      </c>
      <c r="W191" t="s">
        <v>38</v>
      </c>
    </row>
    <row r="192" spans="1:23" x14ac:dyDescent="0.3">
      <c r="A192" t="s">
        <v>369</v>
      </c>
      <c r="B192">
        <v>145</v>
      </c>
      <c r="C192">
        <v>82</v>
      </c>
      <c r="D192">
        <v>137748063</v>
      </c>
      <c r="E192" t="s">
        <v>25</v>
      </c>
      <c r="F192" t="s">
        <v>47</v>
      </c>
      <c r="G192" t="s">
        <v>49</v>
      </c>
      <c r="H192" t="s">
        <v>35</v>
      </c>
      <c r="L192" t="s">
        <v>370</v>
      </c>
      <c r="M192">
        <v>38438</v>
      </c>
      <c r="N192">
        <v>241</v>
      </c>
      <c r="O192" t="s">
        <v>29</v>
      </c>
      <c r="P192" t="s">
        <v>30</v>
      </c>
      <c r="Q192" t="s">
        <v>52</v>
      </c>
      <c r="R192">
        <v>127500000</v>
      </c>
      <c r="S192">
        <v>2000</v>
      </c>
      <c r="T192">
        <v>6.5</v>
      </c>
      <c r="U192">
        <v>1.4</v>
      </c>
      <c r="V192">
        <v>10248063</v>
      </c>
      <c r="W192" t="s">
        <v>21</v>
      </c>
    </row>
    <row r="193" spans="1:23" x14ac:dyDescent="0.3">
      <c r="A193" t="s">
        <v>254</v>
      </c>
      <c r="B193">
        <v>154</v>
      </c>
      <c r="C193">
        <v>98</v>
      </c>
      <c r="D193">
        <v>113733726</v>
      </c>
      <c r="E193" t="s">
        <v>25</v>
      </c>
      <c r="F193" t="s">
        <v>48</v>
      </c>
      <c r="G193" t="s">
        <v>49</v>
      </c>
      <c r="H193" t="s">
        <v>26</v>
      </c>
      <c r="L193" t="s">
        <v>371</v>
      </c>
      <c r="M193">
        <v>67223</v>
      </c>
      <c r="N193">
        <v>126</v>
      </c>
      <c r="O193" t="s">
        <v>29</v>
      </c>
      <c r="P193" t="s">
        <v>30</v>
      </c>
      <c r="Q193" t="s">
        <v>52</v>
      </c>
      <c r="R193">
        <v>127000000</v>
      </c>
      <c r="S193">
        <v>2014</v>
      </c>
      <c r="T193">
        <v>6.2</v>
      </c>
      <c r="U193">
        <v>1.6</v>
      </c>
      <c r="V193">
        <v>-13266274</v>
      </c>
      <c r="W193" t="s">
        <v>38</v>
      </c>
    </row>
    <row r="194" spans="1:23" x14ac:dyDescent="0.3">
      <c r="A194" t="s">
        <v>372</v>
      </c>
      <c r="B194">
        <v>233</v>
      </c>
      <c r="C194">
        <v>95</v>
      </c>
      <c r="D194">
        <v>148337537</v>
      </c>
      <c r="E194" t="s">
        <v>24</v>
      </c>
      <c r="F194" t="s">
        <v>47</v>
      </c>
      <c r="G194" t="s">
        <v>48</v>
      </c>
      <c r="H194" t="s">
        <v>49</v>
      </c>
      <c r="I194" t="s">
        <v>27</v>
      </c>
      <c r="L194" t="s">
        <v>373</v>
      </c>
      <c r="M194">
        <v>172754</v>
      </c>
      <c r="N194">
        <v>187</v>
      </c>
      <c r="O194" t="s">
        <v>29</v>
      </c>
      <c r="P194" t="s">
        <v>30</v>
      </c>
      <c r="Q194" t="s">
        <v>52</v>
      </c>
      <c r="R194">
        <v>130000000</v>
      </c>
      <c r="S194">
        <v>2010</v>
      </c>
      <c r="T194">
        <v>7.3</v>
      </c>
      <c r="U194">
        <v>1.6</v>
      </c>
      <c r="V194">
        <v>18337537</v>
      </c>
      <c r="W194" t="s">
        <v>21</v>
      </c>
    </row>
    <row r="195" spans="1:23" x14ac:dyDescent="0.3">
      <c r="A195" t="s">
        <v>374</v>
      </c>
      <c r="B195">
        <v>258</v>
      </c>
      <c r="C195">
        <v>159</v>
      </c>
      <c r="D195">
        <v>317557891</v>
      </c>
      <c r="E195" t="s">
        <v>25</v>
      </c>
      <c r="F195" t="s">
        <v>49</v>
      </c>
      <c r="G195" t="s">
        <v>26</v>
      </c>
      <c r="L195" t="s">
        <v>375</v>
      </c>
      <c r="M195">
        <v>444683</v>
      </c>
      <c r="N195">
        <v>1571</v>
      </c>
      <c r="O195" t="s">
        <v>29</v>
      </c>
      <c r="P195" t="s">
        <v>37</v>
      </c>
      <c r="Q195" t="s">
        <v>52</v>
      </c>
      <c r="R195">
        <v>125000000</v>
      </c>
      <c r="S195">
        <v>2001</v>
      </c>
      <c r="T195">
        <v>7.5</v>
      </c>
      <c r="U195">
        <v>2.6</v>
      </c>
      <c r="V195">
        <v>192557891</v>
      </c>
      <c r="W195" t="s">
        <v>21</v>
      </c>
    </row>
    <row r="196" spans="1:23" x14ac:dyDescent="0.3">
      <c r="A196" t="s">
        <v>376</v>
      </c>
      <c r="B196">
        <v>208</v>
      </c>
      <c r="C196">
        <v>96</v>
      </c>
      <c r="D196">
        <v>33592415</v>
      </c>
      <c r="E196" t="s">
        <v>24</v>
      </c>
      <c r="F196" t="s">
        <v>48</v>
      </c>
      <c r="G196" t="s">
        <v>26</v>
      </c>
      <c r="L196" t="s">
        <v>377</v>
      </c>
      <c r="M196">
        <v>91640</v>
      </c>
      <c r="N196">
        <v>210</v>
      </c>
      <c r="O196" t="s">
        <v>29</v>
      </c>
      <c r="P196" t="s">
        <v>30</v>
      </c>
      <c r="Q196" t="s">
        <v>31</v>
      </c>
      <c r="R196">
        <v>130000000</v>
      </c>
      <c r="S196">
        <v>2013</v>
      </c>
      <c r="T196">
        <v>5.6</v>
      </c>
      <c r="U196">
        <v>1.6</v>
      </c>
      <c r="V196">
        <v>-96407585</v>
      </c>
      <c r="W196" t="s">
        <v>38</v>
      </c>
    </row>
    <row r="197" spans="1:23" x14ac:dyDescent="0.3">
      <c r="A197" t="s">
        <v>32</v>
      </c>
      <c r="B197">
        <v>271</v>
      </c>
      <c r="C197">
        <v>143</v>
      </c>
      <c r="D197">
        <v>305388685</v>
      </c>
      <c r="E197" t="s">
        <v>24</v>
      </c>
      <c r="F197" t="s">
        <v>25</v>
      </c>
      <c r="G197" t="s">
        <v>26</v>
      </c>
      <c r="L197" t="s">
        <v>378</v>
      </c>
      <c r="M197">
        <v>809474</v>
      </c>
      <c r="N197">
        <v>2113</v>
      </c>
      <c r="O197" t="s">
        <v>29</v>
      </c>
      <c r="P197" t="s">
        <v>30</v>
      </c>
      <c r="Q197" t="s">
        <v>31</v>
      </c>
      <c r="R197">
        <v>140000000</v>
      </c>
      <c r="S197">
        <v>2003</v>
      </c>
      <c r="T197">
        <v>8.1</v>
      </c>
      <c r="U197">
        <v>2.4</v>
      </c>
      <c r="V197">
        <v>165388685</v>
      </c>
      <c r="W197" t="s">
        <v>21</v>
      </c>
    </row>
    <row r="198" spans="1:23" x14ac:dyDescent="0.3">
      <c r="A198" t="s">
        <v>223</v>
      </c>
      <c r="B198">
        <v>403</v>
      </c>
      <c r="C198">
        <v>123</v>
      </c>
      <c r="D198">
        <v>337103873</v>
      </c>
      <c r="E198" t="s">
        <v>25</v>
      </c>
      <c r="F198" t="s">
        <v>27</v>
      </c>
      <c r="G198" t="s">
        <v>35</v>
      </c>
      <c r="L198" t="s">
        <v>379</v>
      </c>
      <c r="M198">
        <v>305008</v>
      </c>
      <c r="N198">
        <v>591</v>
      </c>
      <c r="O198" t="s">
        <v>29</v>
      </c>
      <c r="P198" t="s">
        <v>30</v>
      </c>
      <c r="Q198" t="s">
        <v>31</v>
      </c>
      <c r="R198">
        <v>125000000</v>
      </c>
      <c r="S198">
        <v>2014</v>
      </c>
      <c r="T198">
        <v>6.7</v>
      </c>
      <c r="U198">
        <v>2</v>
      </c>
      <c r="V198">
        <v>212103873</v>
      </c>
      <c r="W198" t="s">
        <v>21</v>
      </c>
    </row>
    <row r="199" spans="1:23" x14ac:dyDescent="0.3">
      <c r="A199" t="s">
        <v>265</v>
      </c>
      <c r="B199">
        <v>294</v>
      </c>
      <c r="C199">
        <v>174</v>
      </c>
      <c r="D199">
        <v>217536138</v>
      </c>
      <c r="E199" t="s">
        <v>60</v>
      </c>
      <c r="F199" t="s">
        <v>35</v>
      </c>
      <c r="L199" t="s">
        <v>380</v>
      </c>
      <c r="M199">
        <v>314253</v>
      </c>
      <c r="N199">
        <v>1966</v>
      </c>
      <c r="O199" t="s">
        <v>29</v>
      </c>
      <c r="P199" t="s">
        <v>30</v>
      </c>
      <c r="Q199" t="s">
        <v>31</v>
      </c>
      <c r="R199">
        <v>125000000</v>
      </c>
      <c r="S199">
        <v>2006</v>
      </c>
      <c r="T199">
        <v>6.6</v>
      </c>
      <c r="U199">
        <v>2.9</v>
      </c>
      <c r="V199">
        <v>92536138</v>
      </c>
      <c r="W199" t="s">
        <v>21</v>
      </c>
    </row>
    <row r="200" spans="1:23" x14ac:dyDescent="0.3">
      <c r="A200" t="s">
        <v>381</v>
      </c>
      <c r="B200">
        <v>159</v>
      </c>
      <c r="C200">
        <v>101</v>
      </c>
      <c r="D200">
        <v>131536019</v>
      </c>
      <c r="E200" t="s">
        <v>25</v>
      </c>
      <c r="F200" t="s">
        <v>47</v>
      </c>
      <c r="G200" t="s">
        <v>48</v>
      </c>
      <c r="H200" t="s">
        <v>49</v>
      </c>
      <c r="I200" t="s">
        <v>50</v>
      </c>
      <c r="L200" t="s">
        <v>382</v>
      </c>
      <c r="M200">
        <v>58498</v>
      </c>
      <c r="N200">
        <v>99</v>
      </c>
      <c r="O200" t="s">
        <v>29</v>
      </c>
      <c r="P200" t="s">
        <v>30</v>
      </c>
      <c r="Q200" t="s">
        <v>118</v>
      </c>
      <c r="R200">
        <v>103000000</v>
      </c>
      <c r="S200">
        <v>2014</v>
      </c>
      <c r="T200">
        <v>6.4</v>
      </c>
      <c r="U200">
        <v>1.7</v>
      </c>
      <c r="V200">
        <v>28536019</v>
      </c>
      <c r="W200" t="s">
        <v>21</v>
      </c>
    </row>
    <row r="201" spans="1:23" x14ac:dyDescent="0.3">
      <c r="A201" t="s">
        <v>68</v>
      </c>
      <c r="B201">
        <v>289</v>
      </c>
      <c r="C201">
        <v>134</v>
      </c>
      <c r="D201">
        <v>214948780</v>
      </c>
      <c r="E201" t="s">
        <v>24</v>
      </c>
      <c r="F201" t="s">
        <v>25</v>
      </c>
      <c r="G201" t="s">
        <v>26</v>
      </c>
      <c r="H201" t="s">
        <v>27</v>
      </c>
      <c r="I201" t="s">
        <v>35</v>
      </c>
      <c r="L201" t="s">
        <v>383</v>
      </c>
      <c r="M201">
        <v>405973</v>
      </c>
      <c r="N201">
        <v>1055</v>
      </c>
      <c r="O201" t="s">
        <v>29</v>
      </c>
      <c r="P201" t="s">
        <v>115</v>
      </c>
      <c r="Q201" t="s">
        <v>31</v>
      </c>
      <c r="R201">
        <v>110000000</v>
      </c>
      <c r="S201">
        <v>2003</v>
      </c>
      <c r="T201">
        <v>7.5</v>
      </c>
      <c r="U201">
        <v>2.2000000000000002</v>
      </c>
      <c r="V201">
        <v>104948780</v>
      </c>
      <c r="W201" t="s">
        <v>21</v>
      </c>
    </row>
    <row r="202" spans="1:23" x14ac:dyDescent="0.3">
      <c r="A202" t="s">
        <v>153</v>
      </c>
      <c r="B202">
        <v>342</v>
      </c>
      <c r="C202">
        <v>132</v>
      </c>
      <c r="D202">
        <v>209805005</v>
      </c>
      <c r="E202" t="s">
        <v>24</v>
      </c>
      <c r="F202" t="s">
        <v>56</v>
      </c>
      <c r="G202" t="s">
        <v>35</v>
      </c>
      <c r="L202" t="s">
        <v>384</v>
      </c>
      <c r="M202">
        <v>284792</v>
      </c>
      <c r="N202">
        <v>366</v>
      </c>
      <c r="O202" t="s">
        <v>29</v>
      </c>
      <c r="P202" t="s">
        <v>30</v>
      </c>
      <c r="Q202" t="s">
        <v>31</v>
      </c>
      <c r="R202">
        <v>125000000</v>
      </c>
      <c r="S202">
        <v>2011</v>
      </c>
      <c r="T202">
        <v>7.3</v>
      </c>
      <c r="U202">
        <v>2.2000000000000002</v>
      </c>
      <c r="V202">
        <v>84805005</v>
      </c>
      <c r="W202" t="s">
        <v>21</v>
      </c>
    </row>
    <row r="203" spans="1:23" x14ac:dyDescent="0.3">
      <c r="A203" t="s">
        <v>385</v>
      </c>
      <c r="B203">
        <v>382</v>
      </c>
      <c r="C203">
        <v>129</v>
      </c>
      <c r="D203">
        <v>186830669</v>
      </c>
      <c r="E203" t="s">
        <v>24</v>
      </c>
      <c r="F203" t="s">
        <v>25</v>
      </c>
      <c r="G203" t="s">
        <v>56</v>
      </c>
      <c r="H203" t="s">
        <v>60</v>
      </c>
      <c r="I203" t="s">
        <v>35</v>
      </c>
      <c r="L203" t="s">
        <v>386</v>
      </c>
      <c r="M203">
        <v>338635</v>
      </c>
      <c r="N203">
        <v>412</v>
      </c>
      <c r="O203" t="s">
        <v>29</v>
      </c>
      <c r="P203" t="s">
        <v>30</v>
      </c>
      <c r="Q203" t="s">
        <v>31</v>
      </c>
      <c r="R203">
        <v>125000000</v>
      </c>
      <c r="S203">
        <v>2011</v>
      </c>
      <c r="T203">
        <v>7.5</v>
      </c>
      <c r="U203">
        <v>2.2000000000000002</v>
      </c>
      <c r="V203">
        <v>61830669</v>
      </c>
      <c r="W203" t="s">
        <v>21</v>
      </c>
    </row>
    <row r="204" spans="1:23" x14ac:dyDescent="0.3">
      <c r="A204" t="s">
        <v>340</v>
      </c>
      <c r="B204">
        <v>344</v>
      </c>
      <c r="C204">
        <v>106</v>
      </c>
      <c r="D204">
        <v>163192114</v>
      </c>
      <c r="E204" t="s">
        <v>24</v>
      </c>
      <c r="F204" t="s">
        <v>25</v>
      </c>
      <c r="G204" t="s">
        <v>26</v>
      </c>
      <c r="L204" t="s">
        <v>387</v>
      </c>
      <c r="M204">
        <v>229679</v>
      </c>
      <c r="N204">
        <v>637</v>
      </c>
      <c r="O204" t="s">
        <v>29</v>
      </c>
      <c r="P204" t="s">
        <v>30</v>
      </c>
      <c r="Q204" t="s">
        <v>31</v>
      </c>
      <c r="R204">
        <v>125000000</v>
      </c>
      <c r="S204">
        <v>2010</v>
      </c>
      <c r="T204">
        <v>5.8</v>
      </c>
      <c r="U204">
        <v>1.8</v>
      </c>
      <c r="V204">
        <v>38192114</v>
      </c>
      <c r="W204" t="s">
        <v>21</v>
      </c>
    </row>
    <row r="205" spans="1:23" x14ac:dyDescent="0.3">
      <c r="A205" t="s">
        <v>388</v>
      </c>
      <c r="B205">
        <v>196</v>
      </c>
      <c r="C205">
        <v>113</v>
      </c>
      <c r="D205">
        <v>119412921</v>
      </c>
      <c r="E205" t="s">
        <v>24</v>
      </c>
      <c r="F205" t="s">
        <v>27</v>
      </c>
      <c r="L205" t="s">
        <v>389</v>
      </c>
      <c r="M205">
        <v>240241</v>
      </c>
      <c r="N205">
        <v>391</v>
      </c>
      <c r="O205" t="s">
        <v>29</v>
      </c>
      <c r="P205" t="s">
        <v>30</v>
      </c>
      <c r="Q205" t="s">
        <v>213</v>
      </c>
      <c r="R205">
        <v>65000000</v>
      </c>
      <c r="S205">
        <v>1990</v>
      </c>
      <c r="T205">
        <v>7.5</v>
      </c>
      <c r="U205">
        <v>1.9</v>
      </c>
      <c r="V205">
        <v>54412921</v>
      </c>
      <c r="W205" t="s">
        <v>21</v>
      </c>
    </row>
    <row r="206" spans="1:23" x14ac:dyDescent="0.3">
      <c r="A206" t="s">
        <v>390</v>
      </c>
      <c r="B206">
        <v>85</v>
      </c>
      <c r="C206">
        <v>102</v>
      </c>
      <c r="D206">
        <v>32694788</v>
      </c>
      <c r="E206" t="s">
        <v>24</v>
      </c>
      <c r="F206" t="s">
        <v>25</v>
      </c>
      <c r="G206" t="s">
        <v>54</v>
      </c>
      <c r="L206" t="s">
        <v>391</v>
      </c>
      <c r="M206">
        <v>101411</v>
      </c>
      <c r="N206">
        <v>546</v>
      </c>
      <c r="O206" t="s">
        <v>29</v>
      </c>
      <c r="P206" t="s">
        <v>30</v>
      </c>
      <c r="Q206" t="s">
        <v>213</v>
      </c>
      <c r="R206">
        <v>85000000</v>
      </c>
      <c r="S206">
        <v>1999</v>
      </c>
      <c r="T206">
        <v>6.6</v>
      </c>
      <c r="U206">
        <v>1.7</v>
      </c>
      <c r="V206">
        <v>-52305212</v>
      </c>
      <c r="W206" t="s">
        <v>38</v>
      </c>
    </row>
    <row r="207" spans="1:23" x14ac:dyDescent="0.3">
      <c r="A207" t="s">
        <v>392</v>
      </c>
      <c r="B207">
        <v>436</v>
      </c>
      <c r="C207">
        <v>135</v>
      </c>
      <c r="D207">
        <v>113165635</v>
      </c>
      <c r="E207" t="s">
        <v>24</v>
      </c>
      <c r="F207" t="s">
        <v>25</v>
      </c>
      <c r="G207" t="s">
        <v>35</v>
      </c>
      <c r="L207" t="s">
        <v>393</v>
      </c>
      <c r="M207">
        <v>229823</v>
      </c>
      <c r="N207">
        <v>504</v>
      </c>
      <c r="O207" t="s">
        <v>29</v>
      </c>
      <c r="P207" t="s">
        <v>30</v>
      </c>
      <c r="Q207" t="s">
        <v>31</v>
      </c>
      <c r="R207">
        <v>125000000</v>
      </c>
      <c r="S207">
        <v>2012</v>
      </c>
      <c r="T207">
        <v>6.7</v>
      </c>
      <c r="U207">
        <v>2.2000000000000002</v>
      </c>
      <c r="V207">
        <v>-11834365</v>
      </c>
      <c r="W207" t="s">
        <v>38</v>
      </c>
    </row>
    <row r="208" spans="1:23" x14ac:dyDescent="0.3">
      <c r="A208" t="s">
        <v>394</v>
      </c>
      <c r="B208">
        <v>183</v>
      </c>
      <c r="C208">
        <v>125</v>
      </c>
      <c r="D208">
        <v>107285004</v>
      </c>
      <c r="E208" t="s">
        <v>24</v>
      </c>
      <c r="L208" t="s">
        <v>395</v>
      </c>
      <c r="M208">
        <v>189855</v>
      </c>
      <c r="N208">
        <v>1018</v>
      </c>
      <c r="O208" t="s">
        <v>29</v>
      </c>
      <c r="P208" t="s">
        <v>30</v>
      </c>
      <c r="Q208" t="s">
        <v>31</v>
      </c>
      <c r="R208">
        <v>125000000</v>
      </c>
      <c r="S208">
        <v>1997</v>
      </c>
      <c r="T208">
        <v>3.7</v>
      </c>
      <c r="U208">
        <v>2.1</v>
      </c>
      <c r="V208">
        <v>-17714996</v>
      </c>
      <c r="W208" t="s">
        <v>38</v>
      </c>
    </row>
    <row r="209" spans="1:23" x14ac:dyDescent="0.3">
      <c r="A209" t="s">
        <v>265</v>
      </c>
      <c r="B209">
        <v>175</v>
      </c>
      <c r="C209">
        <v>110</v>
      </c>
      <c r="D209">
        <v>260031035</v>
      </c>
      <c r="E209" t="s">
        <v>48</v>
      </c>
      <c r="F209" t="s">
        <v>49</v>
      </c>
      <c r="G209" t="s">
        <v>26</v>
      </c>
      <c r="L209" t="s">
        <v>396</v>
      </c>
      <c r="M209">
        <v>141414</v>
      </c>
      <c r="N209">
        <v>482</v>
      </c>
      <c r="O209" t="s">
        <v>29</v>
      </c>
      <c r="P209" t="s">
        <v>30</v>
      </c>
      <c r="Q209" t="s">
        <v>52</v>
      </c>
      <c r="R209">
        <v>123000000</v>
      </c>
      <c r="S209">
        <v>2000</v>
      </c>
      <c r="T209">
        <v>6</v>
      </c>
      <c r="U209">
        <v>1.8</v>
      </c>
      <c r="V209">
        <v>137031035</v>
      </c>
      <c r="W209" t="s">
        <v>21</v>
      </c>
    </row>
    <row r="210" spans="1:23" x14ac:dyDescent="0.3">
      <c r="A210" t="s">
        <v>157</v>
      </c>
      <c r="B210">
        <v>239</v>
      </c>
      <c r="C210">
        <v>124</v>
      </c>
      <c r="D210">
        <v>186739919</v>
      </c>
      <c r="E210" t="s">
        <v>24</v>
      </c>
      <c r="F210" t="s">
        <v>25</v>
      </c>
      <c r="G210" t="s">
        <v>27</v>
      </c>
      <c r="H210" t="s">
        <v>35</v>
      </c>
      <c r="L210" t="s">
        <v>397</v>
      </c>
      <c r="M210">
        <v>333248</v>
      </c>
      <c r="N210">
        <v>1159</v>
      </c>
      <c r="O210" t="s">
        <v>29</v>
      </c>
      <c r="P210" t="s">
        <v>30</v>
      </c>
      <c r="Q210" t="s">
        <v>31</v>
      </c>
      <c r="R210">
        <v>125000000</v>
      </c>
      <c r="S210">
        <v>2004</v>
      </c>
      <c r="T210">
        <v>6.4</v>
      </c>
      <c r="U210">
        <v>2.1</v>
      </c>
      <c r="V210">
        <v>61739919</v>
      </c>
      <c r="W210" t="s">
        <v>21</v>
      </c>
    </row>
    <row r="211" spans="1:23" x14ac:dyDescent="0.3">
      <c r="A211" t="s">
        <v>398</v>
      </c>
      <c r="B211">
        <v>237</v>
      </c>
      <c r="C211">
        <v>123</v>
      </c>
      <c r="D211">
        <v>215397307</v>
      </c>
      <c r="E211" t="s">
        <v>24</v>
      </c>
      <c r="F211" t="s">
        <v>25</v>
      </c>
      <c r="G211" t="s">
        <v>35</v>
      </c>
      <c r="L211" t="s">
        <v>399</v>
      </c>
      <c r="M211">
        <v>242188</v>
      </c>
      <c r="N211">
        <v>1426</v>
      </c>
      <c r="O211" t="s">
        <v>29</v>
      </c>
      <c r="P211" t="s">
        <v>30</v>
      </c>
      <c r="Q211" t="s">
        <v>31</v>
      </c>
      <c r="R211">
        <v>125000000</v>
      </c>
      <c r="S211">
        <v>2000</v>
      </c>
      <c r="T211">
        <v>6.1</v>
      </c>
      <c r="U211">
        <v>2</v>
      </c>
      <c r="V211">
        <v>90397307</v>
      </c>
      <c r="W211" t="s">
        <v>21</v>
      </c>
    </row>
    <row r="212" spans="1:23" x14ac:dyDescent="0.3">
      <c r="A212" t="s">
        <v>227</v>
      </c>
      <c r="B212">
        <v>231</v>
      </c>
      <c r="C212">
        <v>130</v>
      </c>
      <c r="D212">
        <v>182618434</v>
      </c>
      <c r="E212" t="s">
        <v>24</v>
      </c>
      <c r="F212" t="s">
        <v>25</v>
      </c>
      <c r="G212" t="s">
        <v>55</v>
      </c>
      <c r="H212" t="s">
        <v>35</v>
      </c>
      <c r="L212" t="s">
        <v>400</v>
      </c>
      <c r="M212">
        <v>133076</v>
      </c>
      <c r="N212">
        <v>779</v>
      </c>
      <c r="O212" t="s">
        <v>29</v>
      </c>
      <c r="P212" t="s">
        <v>30</v>
      </c>
      <c r="Q212" t="s">
        <v>31</v>
      </c>
      <c r="R212">
        <v>140000000</v>
      </c>
      <c r="S212">
        <v>2000</v>
      </c>
      <c r="T212">
        <v>6.4</v>
      </c>
      <c r="U212">
        <v>2.2000000000000002</v>
      </c>
      <c r="V212">
        <v>42618434</v>
      </c>
      <c r="W212" t="s">
        <v>21</v>
      </c>
    </row>
    <row r="213" spans="1:23" x14ac:dyDescent="0.3">
      <c r="A213" t="s">
        <v>401</v>
      </c>
      <c r="B213">
        <v>262</v>
      </c>
      <c r="C213">
        <v>92</v>
      </c>
      <c r="D213">
        <v>131920333</v>
      </c>
      <c r="E213" t="s">
        <v>24</v>
      </c>
      <c r="F213" t="s">
        <v>25</v>
      </c>
      <c r="G213" t="s">
        <v>27</v>
      </c>
      <c r="H213" t="s">
        <v>35</v>
      </c>
      <c r="L213" t="s">
        <v>402</v>
      </c>
      <c r="M213">
        <v>213275</v>
      </c>
      <c r="N213">
        <v>436</v>
      </c>
      <c r="O213" t="s">
        <v>29</v>
      </c>
      <c r="P213" t="s">
        <v>30</v>
      </c>
      <c r="Q213" t="s">
        <v>52</v>
      </c>
      <c r="R213">
        <v>130000000</v>
      </c>
      <c r="S213">
        <v>2007</v>
      </c>
      <c r="T213">
        <v>5.6</v>
      </c>
      <c r="U213">
        <v>1.5</v>
      </c>
      <c r="V213">
        <v>1920333</v>
      </c>
      <c r="W213" t="s">
        <v>21</v>
      </c>
    </row>
    <row r="214" spans="1:23" x14ac:dyDescent="0.3">
      <c r="A214" t="s">
        <v>325</v>
      </c>
      <c r="B214">
        <v>552</v>
      </c>
      <c r="C214">
        <v>127</v>
      </c>
      <c r="D214">
        <v>124976634</v>
      </c>
      <c r="E214" t="s">
        <v>25</v>
      </c>
      <c r="F214" t="s">
        <v>55</v>
      </c>
      <c r="G214" t="s">
        <v>26</v>
      </c>
      <c r="L214" t="s">
        <v>403</v>
      </c>
      <c r="M214">
        <v>440084</v>
      </c>
      <c r="N214">
        <v>755</v>
      </c>
      <c r="O214" t="s">
        <v>29</v>
      </c>
      <c r="P214" t="s">
        <v>30</v>
      </c>
      <c r="Q214" t="s">
        <v>52</v>
      </c>
      <c r="R214">
        <v>120000000</v>
      </c>
      <c r="S214">
        <v>2012</v>
      </c>
      <c r="T214">
        <v>8</v>
      </c>
      <c r="U214">
        <v>2.1</v>
      </c>
      <c r="V214">
        <v>4976634</v>
      </c>
      <c r="W214" t="s">
        <v>21</v>
      </c>
    </row>
    <row r="215" spans="1:23" x14ac:dyDescent="0.3">
      <c r="A215" t="s">
        <v>404</v>
      </c>
      <c r="B215">
        <v>276</v>
      </c>
      <c r="C215">
        <v>123</v>
      </c>
      <c r="D215">
        <v>115802596</v>
      </c>
      <c r="E215" t="s">
        <v>24</v>
      </c>
      <c r="F215" t="s">
        <v>26</v>
      </c>
      <c r="G215" t="s">
        <v>35</v>
      </c>
      <c r="L215" t="s">
        <v>405</v>
      </c>
      <c r="M215">
        <v>182661</v>
      </c>
      <c r="N215">
        <v>681</v>
      </c>
      <c r="O215" t="s">
        <v>29</v>
      </c>
      <c r="P215" t="s">
        <v>30</v>
      </c>
      <c r="Q215" t="s">
        <v>31</v>
      </c>
      <c r="R215">
        <v>110000000</v>
      </c>
      <c r="S215">
        <v>2007</v>
      </c>
      <c r="T215">
        <v>5.2</v>
      </c>
      <c r="U215">
        <v>2</v>
      </c>
      <c r="V215">
        <v>5802596</v>
      </c>
      <c r="W215" t="s">
        <v>21</v>
      </c>
    </row>
    <row r="216" spans="1:23" x14ac:dyDescent="0.3">
      <c r="A216" t="s">
        <v>349</v>
      </c>
      <c r="B216">
        <v>267</v>
      </c>
      <c r="C216">
        <v>123</v>
      </c>
      <c r="D216">
        <v>108521835</v>
      </c>
      <c r="E216" t="s">
        <v>24</v>
      </c>
      <c r="F216" t="s">
        <v>35</v>
      </c>
      <c r="L216" t="s">
        <v>406</v>
      </c>
      <c r="M216">
        <v>40123</v>
      </c>
      <c r="N216">
        <v>297</v>
      </c>
      <c r="O216" t="s">
        <v>29</v>
      </c>
      <c r="P216" t="s">
        <v>37</v>
      </c>
      <c r="Q216" t="s">
        <v>31</v>
      </c>
      <c r="R216">
        <v>120000000</v>
      </c>
      <c r="S216">
        <v>2016</v>
      </c>
      <c r="T216">
        <v>7.1</v>
      </c>
      <c r="U216">
        <v>2</v>
      </c>
      <c r="V216">
        <v>-11478165</v>
      </c>
      <c r="W216" t="s">
        <v>38</v>
      </c>
    </row>
    <row r="217" spans="1:23" x14ac:dyDescent="0.3">
      <c r="A217" t="s">
        <v>132</v>
      </c>
      <c r="B217">
        <v>102</v>
      </c>
      <c r="C217">
        <v>107</v>
      </c>
      <c r="D217">
        <v>100685880</v>
      </c>
      <c r="E217" t="s">
        <v>24</v>
      </c>
      <c r="F217" t="s">
        <v>25</v>
      </c>
      <c r="G217" t="s">
        <v>48</v>
      </c>
      <c r="H217" t="s">
        <v>56</v>
      </c>
      <c r="L217" t="s">
        <v>407</v>
      </c>
      <c r="M217">
        <v>100821</v>
      </c>
      <c r="N217">
        <v>554</v>
      </c>
      <c r="O217" t="s">
        <v>29</v>
      </c>
      <c r="P217" t="s">
        <v>30</v>
      </c>
      <c r="Q217" t="s">
        <v>31</v>
      </c>
      <c r="R217">
        <v>120000000</v>
      </c>
      <c r="S217">
        <v>2003</v>
      </c>
      <c r="T217">
        <v>4.8</v>
      </c>
      <c r="U217">
        <v>1.8</v>
      </c>
      <c r="V217">
        <v>-19314120</v>
      </c>
      <c r="W217" t="s">
        <v>38</v>
      </c>
    </row>
    <row r="218" spans="1:23" x14ac:dyDescent="0.3">
      <c r="A218" t="s">
        <v>94</v>
      </c>
      <c r="B218">
        <v>775</v>
      </c>
      <c r="C218">
        <v>124</v>
      </c>
      <c r="D218">
        <v>126464904</v>
      </c>
      <c r="E218" t="s">
        <v>25</v>
      </c>
      <c r="F218" t="s">
        <v>60</v>
      </c>
      <c r="G218" t="s">
        <v>27</v>
      </c>
      <c r="L218" t="s">
        <v>408</v>
      </c>
      <c r="M218">
        <v>456260</v>
      </c>
      <c r="N218">
        <v>2326</v>
      </c>
      <c r="O218" t="s">
        <v>29</v>
      </c>
      <c r="P218" t="s">
        <v>30</v>
      </c>
      <c r="Q218" t="s">
        <v>213</v>
      </c>
      <c r="R218">
        <v>130000000</v>
      </c>
      <c r="S218">
        <v>2012</v>
      </c>
      <c r="T218">
        <v>7</v>
      </c>
      <c r="U218">
        <v>2.1</v>
      </c>
      <c r="V218">
        <v>-3535096</v>
      </c>
      <c r="W218" t="s">
        <v>38</v>
      </c>
    </row>
    <row r="219" spans="1:23" x14ac:dyDescent="0.3">
      <c r="A219" t="s">
        <v>295</v>
      </c>
      <c r="B219">
        <v>71</v>
      </c>
      <c r="C219">
        <v>77</v>
      </c>
      <c r="D219">
        <v>64736114</v>
      </c>
      <c r="E219" t="s">
        <v>25</v>
      </c>
      <c r="F219" t="s">
        <v>47</v>
      </c>
      <c r="G219" t="s">
        <v>48</v>
      </c>
      <c r="H219" t="s">
        <v>49</v>
      </c>
      <c r="I219" t="s">
        <v>26</v>
      </c>
      <c r="L219" t="s">
        <v>409</v>
      </c>
      <c r="M219">
        <v>36471</v>
      </c>
      <c r="N219">
        <v>69</v>
      </c>
      <c r="O219" t="s">
        <v>29</v>
      </c>
      <c r="P219" t="s">
        <v>30</v>
      </c>
      <c r="Q219" t="s">
        <v>52</v>
      </c>
      <c r="R219">
        <v>120000000</v>
      </c>
      <c r="S219">
        <v>2002</v>
      </c>
      <c r="T219">
        <v>5.4</v>
      </c>
      <c r="U219">
        <v>1.3</v>
      </c>
      <c r="V219">
        <v>-55263886</v>
      </c>
      <c r="W219" t="s">
        <v>38</v>
      </c>
    </row>
    <row r="220" spans="1:23" x14ac:dyDescent="0.3">
      <c r="A220" t="s">
        <v>410</v>
      </c>
      <c r="B220">
        <v>476</v>
      </c>
      <c r="C220">
        <v>109</v>
      </c>
      <c r="D220">
        <v>93050117</v>
      </c>
      <c r="E220" t="s">
        <v>24</v>
      </c>
      <c r="F220" t="s">
        <v>55</v>
      </c>
      <c r="G220" t="s">
        <v>27</v>
      </c>
      <c r="H220" t="s">
        <v>35</v>
      </c>
      <c r="L220" t="s">
        <v>411</v>
      </c>
      <c r="M220">
        <v>338087</v>
      </c>
      <c r="N220">
        <v>814</v>
      </c>
      <c r="O220" t="s">
        <v>29</v>
      </c>
      <c r="P220" t="s">
        <v>30</v>
      </c>
      <c r="Q220" t="s">
        <v>213</v>
      </c>
      <c r="R220">
        <v>115000000</v>
      </c>
      <c r="S220">
        <v>2013</v>
      </c>
      <c r="T220">
        <v>6.6</v>
      </c>
      <c r="U220">
        <v>1.8</v>
      </c>
      <c r="V220">
        <v>-21949883</v>
      </c>
      <c r="W220" t="s">
        <v>38</v>
      </c>
    </row>
    <row r="221" spans="1:23" x14ac:dyDescent="0.3">
      <c r="A221" t="s">
        <v>412</v>
      </c>
      <c r="B221">
        <v>207</v>
      </c>
      <c r="C221">
        <v>134</v>
      </c>
      <c r="D221">
        <v>57637485</v>
      </c>
      <c r="E221" t="s">
        <v>24</v>
      </c>
      <c r="F221" t="s">
        <v>25</v>
      </c>
      <c r="G221" t="s">
        <v>27</v>
      </c>
      <c r="H221" t="s">
        <v>35</v>
      </c>
      <c r="L221" t="s">
        <v>413</v>
      </c>
      <c r="M221">
        <v>183909</v>
      </c>
      <c r="N221">
        <v>666</v>
      </c>
      <c r="O221" t="s">
        <v>29</v>
      </c>
      <c r="P221" t="s">
        <v>30</v>
      </c>
      <c r="Q221" t="s">
        <v>31</v>
      </c>
      <c r="R221">
        <v>105000000</v>
      </c>
      <c r="S221">
        <v>2004</v>
      </c>
      <c r="T221">
        <v>6.7</v>
      </c>
      <c r="U221">
        <v>2.2000000000000002</v>
      </c>
      <c r="V221">
        <v>-47362515</v>
      </c>
      <c r="W221" t="s">
        <v>38</v>
      </c>
    </row>
    <row r="222" spans="1:23" x14ac:dyDescent="0.3">
      <c r="A222" t="s">
        <v>414</v>
      </c>
      <c r="B222">
        <v>492</v>
      </c>
      <c r="C222">
        <v>117</v>
      </c>
      <c r="D222">
        <v>58607007</v>
      </c>
      <c r="E222" t="s">
        <v>24</v>
      </c>
      <c r="F222" t="s">
        <v>56</v>
      </c>
      <c r="G222" t="s">
        <v>27</v>
      </c>
      <c r="H222" t="s">
        <v>35</v>
      </c>
      <c r="L222" t="s">
        <v>415</v>
      </c>
      <c r="M222">
        <v>182899</v>
      </c>
      <c r="N222">
        <v>630</v>
      </c>
      <c r="O222" t="s">
        <v>29</v>
      </c>
      <c r="P222" t="s">
        <v>30</v>
      </c>
      <c r="Q222" t="s">
        <v>31</v>
      </c>
      <c r="R222">
        <v>100000000</v>
      </c>
      <c r="S222">
        <v>2014</v>
      </c>
      <c r="T222">
        <v>6.2</v>
      </c>
      <c r="U222">
        <v>2</v>
      </c>
      <c r="V222">
        <v>-41392993</v>
      </c>
      <c r="W222" t="s">
        <v>38</v>
      </c>
    </row>
    <row r="223" spans="1:23" x14ac:dyDescent="0.3">
      <c r="A223" t="s">
        <v>160</v>
      </c>
      <c r="B223">
        <v>284</v>
      </c>
      <c r="C223">
        <v>135</v>
      </c>
      <c r="D223">
        <v>43929341</v>
      </c>
      <c r="E223" t="s">
        <v>24</v>
      </c>
      <c r="F223" t="s">
        <v>49</v>
      </c>
      <c r="G223" t="s">
        <v>61</v>
      </c>
      <c r="L223" t="s">
        <v>416</v>
      </c>
      <c r="M223">
        <v>57873</v>
      </c>
      <c r="N223">
        <v>414</v>
      </c>
      <c r="O223" t="s">
        <v>29</v>
      </c>
      <c r="P223" t="s">
        <v>30</v>
      </c>
      <c r="Q223" t="s">
        <v>52</v>
      </c>
      <c r="R223">
        <v>120000000</v>
      </c>
      <c r="S223">
        <v>2008</v>
      </c>
      <c r="T223">
        <v>6.1</v>
      </c>
      <c r="U223">
        <v>2.2000000000000002</v>
      </c>
      <c r="V223">
        <v>-76070659</v>
      </c>
      <c r="W223" t="s">
        <v>38</v>
      </c>
    </row>
    <row r="224" spans="1:23" x14ac:dyDescent="0.3">
      <c r="A224" t="s">
        <v>417</v>
      </c>
      <c r="B224">
        <v>168</v>
      </c>
      <c r="C224">
        <v>121</v>
      </c>
      <c r="D224">
        <v>30212620</v>
      </c>
      <c r="E224" t="s">
        <v>48</v>
      </c>
      <c r="F224" t="s">
        <v>55</v>
      </c>
      <c r="G224" t="s">
        <v>44</v>
      </c>
      <c r="L224" t="s">
        <v>418</v>
      </c>
      <c r="M224">
        <v>35066</v>
      </c>
      <c r="N224">
        <v>196</v>
      </c>
      <c r="O224" t="s">
        <v>29</v>
      </c>
      <c r="P224" t="s">
        <v>30</v>
      </c>
      <c r="Q224" t="s">
        <v>31</v>
      </c>
      <c r="R224">
        <v>120000000</v>
      </c>
      <c r="S224">
        <v>2010</v>
      </c>
      <c r="T224">
        <v>5.3</v>
      </c>
      <c r="U224">
        <v>2</v>
      </c>
      <c r="V224">
        <v>-89787380</v>
      </c>
      <c r="W224" t="s">
        <v>38</v>
      </c>
    </row>
    <row r="225" spans="1:23" x14ac:dyDescent="0.3">
      <c r="A225" t="s">
        <v>419</v>
      </c>
      <c r="B225">
        <v>283</v>
      </c>
      <c r="C225">
        <v>117</v>
      </c>
      <c r="D225">
        <v>76418654</v>
      </c>
      <c r="E225" t="s">
        <v>24</v>
      </c>
      <c r="F225" t="s">
        <v>48</v>
      </c>
      <c r="G225" t="s">
        <v>44</v>
      </c>
      <c r="L225" t="s">
        <v>420</v>
      </c>
      <c r="M225">
        <v>148280</v>
      </c>
      <c r="N225">
        <v>348</v>
      </c>
      <c r="O225" t="s">
        <v>29</v>
      </c>
      <c r="P225" t="s">
        <v>30</v>
      </c>
      <c r="Q225" t="s">
        <v>31</v>
      </c>
      <c r="R225">
        <v>117000000</v>
      </c>
      <c r="S225">
        <v>2010</v>
      </c>
      <c r="T225">
        <v>6.3</v>
      </c>
      <c r="U225">
        <v>2</v>
      </c>
      <c r="V225">
        <v>-40581346</v>
      </c>
      <c r="W225" t="s">
        <v>38</v>
      </c>
    </row>
    <row r="226" spans="1:23" x14ac:dyDescent="0.3">
      <c r="A226" t="s">
        <v>124</v>
      </c>
      <c r="B226">
        <v>539</v>
      </c>
      <c r="C226">
        <v>124</v>
      </c>
      <c r="D226">
        <v>89021735</v>
      </c>
      <c r="E226" t="s">
        <v>24</v>
      </c>
      <c r="F226" t="s">
        <v>25</v>
      </c>
      <c r="G226" t="s">
        <v>60</v>
      </c>
      <c r="H226" t="s">
        <v>27</v>
      </c>
      <c r="L226" t="s">
        <v>421</v>
      </c>
      <c r="M226">
        <v>387436</v>
      </c>
      <c r="N226">
        <v>892</v>
      </c>
      <c r="O226" t="s">
        <v>29</v>
      </c>
      <c r="P226" t="s">
        <v>30</v>
      </c>
      <c r="Q226" t="s">
        <v>31</v>
      </c>
      <c r="R226">
        <v>120000000</v>
      </c>
      <c r="S226">
        <v>2013</v>
      </c>
      <c r="T226">
        <v>7</v>
      </c>
      <c r="U226">
        <v>2.1</v>
      </c>
      <c r="V226">
        <v>-30978265</v>
      </c>
      <c r="W226" t="s">
        <v>38</v>
      </c>
    </row>
    <row r="227" spans="1:23" x14ac:dyDescent="0.3">
      <c r="A227" t="s">
        <v>422</v>
      </c>
      <c r="B227">
        <v>359</v>
      </c>
      <c r="C227">
        <v>140</v>
      </c>
      <c r="D227">
        <v>380262555</v>
      </c>
      <c r="E227" t="s">
        <v>24</v>
      </c>
      <c r="F227" t="s">
        <v>25</v>
      </c>
      <c r="G227" t="s">
        <v>26</v>
      </c>
      <c r="H227" t="s">
        <v>27</v>
      </c>
      <c r="L227" t="s">
        <v>423</v>
      </c>
      <c r="M227">
        <v>520104</v>
      </c>
      <c r="N227">
        <v>3286</v>
      </c>
      <c r="O227" t="s">
        <v>29</v>
      </c>
      <c r="P227" t="s">
        <v>30</v>
      </c>
      <c r="Q227" t="s">
        <v>31</v>
      </c>
      <c r="R227">
        <v>113000000</v>
      </c>
      <c r="S227">
        <v>2005</v>
      </c>
      <c r="T227">
        <v>7.6</v>
      </c>
      <c r="U227">
        <v>2.2999999999999998</v>
      </c>
      <c r="V227">
        <v>267262555</v>
      </c>
      <c r="W227" t="s">
        <v>21</v>
      </c>
    </row>
    <row r="228" spans="1:23" x14ac:dyDescent="0.3">
      <c r="A228" t="s">
        <v>422</v>
      </c>
      <c r="B228">
        <v>284</v>
      </c>
      <c r="C228">
        <v>142</v>
      </c>
      <c r="D228">
        <v>310675583</v>
      </c>
      <c r="E228" t="s">
        <v>24</v>
      </c>
      <c r="F228" t="s">
        <v>25</v>
      </c>
      <c r="G228" t="s">
        <v>26</v>
      </c>
      <c r="H228" t="s">
        <v>27</v>
      </c>
      <c r="L228" t="s">
        <v>424</v>
      </c>
      <c r="M228">
        <v>464310</v>
      </c>
      <c r="N228">
        <v>3516</v>
      </c>
      <c r="O228" t="s">
        <v>29</v>
      </c>
      <c r="P228" t="s">
        <v>30</v>
      </c>
      <c r="Q228" t="s">
        <v>52</v>
      </c>
      <c r="R228">
        <v>115000000</v>
      </c>
      <c r="S228">
        <v>2002</v>
      </c>
      <c r="T228">
        <v>6.7</v>
      </c>
      <c r="U228">
        <v>2.4</v>
      </c>
      <c r="V228">
        <v>195675583</v>
      </c>
      <c r="W228" t="s">
        <v>21</v>
      </c>
    </row>
    <row r="229" spans="1:23" x14ac:dyDescent="0.3">
      <c r="A229" t="s">
        <v>166</v>
      </c>
      <c r="B229">
        <v>250</v>
      </c>
      <c r="C229">
        <v>92</v>
      </c>
      <c r="D229">
        <v>289907418</v>
      </c>
      <c r="E229" t="s">
        <v>25</v>
      </c>
      <c r="F229" t="s">
        <v>47</v>
      </c>
      <c r="G229" t="s">
        <v>48</v>
      </c>
      <c r="H229" t="s">
        <v>49</v>
      </c>
      <c r="I229" t="s">
        <v>26</v>
      </c>
      <c r="L229" t="s">
        <v>425</v>
      </c>
      <c r="M229">
        <v>585659</v>
      </c>
      <c r="N229">
        <v>593</v>
      </c>
      <c r="O229" t="s">
        <v>29</v>
      </c>
      <c r="P229" t="s">
        <v>30</v>
      </c>
      <c r="Q229" t="s">
        <v>118</v>
      </c>
      <c r="R229">
        <v>115000000</v>
      </c>
      <c r="S229">
        <v>2001</v>
      </c>
      <c r="T229">
        <v>8.1</v>
      </c>
      <c r="U229">
        <v>1.5</v>
      </c>
      <c r="V229">
        <v>174907418</v>
      </c>
      <c r="W229" t="s">
        <v>21</v>
      </c>
    </row>
    <row r="230" spans="1:23" x14ac:dyDescent="0.3">
      <c r="A230" t="s">
        <v>419</v>
      </c>
      <c r="B230">
        <v>440</v>
      </c>
      <c r="C230">
        <v>138</v>
      </c>
      <c r="D230">
        <v>132550960</v>
      </c>
      <c r="E230" t="s">
        <v>24</v>
      </c>
      <c r="F230" t="s">
        <v>25</v>
      </c>
      <c r="G230" t="s">
        <v>27</v>
      </c>
      <c r="H230" t="s">
        <v>35</v>
      </c>
      <c r="L230" t="s">
        <v>426</v>
      </c>
      <c r="M230">
        <v>328067</v>
      </c>
      <c r="N230">
        <v>533</v>
      </c>
      <c r="O230" t="s">
        <v>29</v>
      </c>
      <c r="P230" t="s">
        <v>30</v>
      </c>
      <c r="Q230" t="s">
        <v>31</v>
      </c>
      <c r="R230">
        <v>120000000</v>
      </c>
      <c r="S230">
        <v>2013</v>
      </c>
      <c r="T230">
        <v>6.7</v>
      </c>
      <c r="U230">
        <v>2.2999999999999998</v>
      </c>
      <c r="V230">
        <v>12550960</v>
      </c>
      <c r="W230" t="s">
        <v>21</v>
      </c>
    </row>
    <row r="231" spans="1:23" x14ac:dyDescent="0.3">
      <c r="A231" t="s">
        <v>422</v>
      </c>
      <c r="B231">
        <v>320</v>
      </c>
      <c r="C231">
        <v>136</v>
      </c>
      <c r="D231">
        <v>474544677</v>
      </c>
      <c r="E231" t="s">
        <v>24</v>
      </c>
      <c r="F231" t="s">
        <v>25</v>
      </c>
      <c r="G231" t="s">
        <v>26</v>
      </c>
      <c r="H231" t="s">
        <v>27</v>
      </c>
      <c r="L231" t="s">
        <v>427</v>
      </c>
      <c r="M231">
        <v>534658</v>
      </c>
      <c r="N231">
        <v>3597</v>
      </c>
      <c r="O231" t="s">
        <v>29</v>
      </c>
      <c r="P231" t="s">
        <v>30</v>
      </c>
      <c r="Q231" t="s">
        <v>52</v>
      </c>
      <c r="R231">
        <v>115000000</v>
      </c>
      <c r="S231">
        <v>1999</v>
      </c>
      <c r="T231">
        <v>6.5</v>
      </c>
      <c r="U231">
        <v>2.2999999999999998</v>
      </c>
      <c r="V231">
        <v>359544677</v>
      </c>
      <c r="W231" t="s">
        <v>21</v>
      </c>
    </row>
    <row r="232" spans="1:23" x14ac:dyDescent="0.3">
      <c r="A232" t="s">
        <v>428</v>
      </c>
      <c r="B232">
        <v>257</v>
      </c>
      <c r="C232">
        <v>98</v>
      </c>
      <c r="D232">
        <v>187165546</v>
      </c>
      <c r="E232" t="s">
        <v>25</v>
      </c>
      <c r="F232" t="s">
        <v>47</v>
      </c>
      <c r="G232" t="s">
        <v>48</v>
      </c>
      <c r="H232" t="s">
        <v>49</v>
      </c>
      <c r="I232" t="s">
        <v>26</v>
      </c>
      <c r="L232" t="s">
        <v>429</v>
      </c>
      <c r="M232">
        <v>150618</v>
      </c>
      <c r="N232">
        <v>195</v>
      </c>
      <c r="O232" t="s">
        <v>29</v>
      </c>
      <c r="P232" t="s">
        <v>30</v>
      </c>
      <c r="Q232" t="s">
        <v>52</v>
      </c>
      <c r="R232">
        <v>135000000</v>
      </c>
      <c r="S232">
        <v>2013</v>
      </c>
      <c r="T232">
        <v>7.3</v>
      </c>
      <c r="U232">
        <v>1.6</v>
      </c>
      <c r="V232">
        <v>52165546</v>
      </c>
      <c r="W232" t="s">
        <v>21</v>
      </c>
    </row>
    <row r="233" spans="1:23" x14ac:dyDescent="0.3">
      <c r="A233" t="s">
        <v>398</v>
      </c>
      <c r="B233">
        <v>152</v>
      </c>
      <c r="C233">
        <v>153</v>
      </c>
      <c r="D233">
        <v>40911830</v>
      </c>
      <c r="E233" t="s">
        <v>24</v>
      </c>
      <c r="F233" t="s">
        <v>55</v>
      </c>
      <c r="G233" t="s">
        <v>58</v>
      </c>
      <c r="L233" t="s">
        <v>430</v>
      </c>
      <c r="M233">
        <v>55994</v>
      </c>
      <c r="N233">
        <v>454</v>
      </c>
      <c r="O233" t="s">
        <v>29</v>
      </c>
      <c r="P233" t="s">
        <v>30</v>
      </c>
      <c r="Q233" t="s">
        <v>213</v>
      </c>
      <c r="R233">
        <v>115000000</v>
      </c>
      <c r="S233">
        <v>2002</v>
      </c>
      <c r="T233">
        <v>6</v>
      </c>
      <c r="U233">
        <v>2.6</v>
      </c>
      <c r="V233">
        <v>-74088170</v>
      </c>
      <c r="W233" t="s">
        <v>38</v>
      </c>
    </row>
    <row r="234" spans="1:23" x14ac:dyDescent="0.3">
      <c r="A234" t="s">
        <v>431</v>
      </c>
      <c r="B234">
        <v>231</v>
      </c>
      <c r="C234">
        <v>120</v>
      </c>
      <c r="D234">
        <v>47952020</v>
      </c>
      <c r="E234" t="s">
        <v>24</v>
      </c>
      <c r="F234" t="s">
        <v>25</v>
      </c>
      <c r="G234" t="s">
        <v>55</v>
      </c>
      <c r="H234" t="s">
        <v>26</v>
      </c>
      <c r="L234" t="s">
        <v>432</v>
      </c>
      <c r="M234">
        <v>37750</v>
      </c>
      <c r="N234">
        <v>134</v>
      </c>
      <c r="O234" t="s">
        <v>29</v>
      </c>
      <c r="P234" t="s">
        <v>30</v>
      </c>
      <c r="Q234" t="s">
        <v>31</v>
      </c>
      <c r="R234">
        <v>115000000</v>
      </c>
      <c r="S234">
        <v>2016</v>
      </c>
      <c r="T234">
        <v>6.1</v>
      </c>
      <c r="U234">
        <v>2</v>
      </c>
      <c r="V234">
        <v>-67047980</v>
      </c>
      <c r="W234" t="s">
        <v>38</v>
      </c>
    </row>
    <row r="235" spans="1:23" x14ac:dyDescent="0.3">
      <c r="A235" t="s">
        <v>273</v>
      </c>
      <c r="B235">
        <v>348</v>
      </c>
      <c r="C235">
        <v>101</v>
      </c>
      <c r="D235">
        <v>190871240</v>
      </c>
      <c r="E235" t="s">
        <v>24</v>
      </c>
      <c r="F235" t="s">
        <v>25</v>
      </c>
      <c r="G235" t="s">
        <v>48</v>
      </c>
      <c r="H235" t="s">
        <v>27</v>
      </c>
      <c r="L235" t="s">
        <v>433</v>
      </c>
      <c r="M235">
        <v>167085</v>
      </c>
      <c r="N235">
        <v>491</v>
      </c>
      <c r="O235" t="s">
        <v>29</v>
      </c>
      <c r="P235" t="s">
        <v>30</v>
      </c>
      <c r="Q235" t="s">
        <v>31</v>
      </c>
      <c r="R235">
        <v>125000000</v>
      </c>
      <c r="S235">
        <v>2014</v>
      </c>
      <c r="T235">
        <v>5.9</v>
      </c>
      <c r="U235">
        <v>1.7</v>
      </c>
      <c r="V235">
        <v>65871240</v>
      </c>
      <c r="W235" t="s">
        <v>21</v>
      </c>
    </row>
    <row r="236" spans="1:23" x14ac:dyDescent="0.3">
      <c r="A236" t="s">
        <v>366</v>
      </c>
      <c r="B236">
        <v>738</v>
      </c>
      <c r="C236">
        <v>91</v>
      </c>
      <c r="D236">
        <v>274084951</v>
      </c>
      <c r="E236" t="s">
        <v>25</v>
      </c>
      <c r="F236" t="s">
        <v>55</v>
      </c>
      <c r="G236" t="s">
        <v>27</v>
      </c>
      <c r="H236" t="s">
        <v>35</v>
      </c>
      <c r="L236" t="s">
        <v>434</v>
      </c>
      <c r="M236">
        <v>582917</v>
      </c>
      <c r="N236">
        <v>1885</v>
      </c>
      <c r="O236" t="s">
        <v>29</v>
      </c>
      <c r="P236" t="s">
        <v>37</v>
      </c>
      <c r="Q236" t="s">
        <v>31</v>
      </c>
      <c r="R236">
        <v>100000000</v>
      </c>
      <c r="S236">
        <v>2013</v>
      </c>
      <c r="T236">
        <v>7.8</v>
      </c>
      <c r="U236">
        <v>1.5</v>
      </c>
      <c r="V236">
        <v>174084951</v>
      </c>
      <c r="W236" t="s">
        <v>21</v>
      </c>
    </row>
    <row r="237" spans="1:23" x14ac:dyDescent="0.3">
      <c r="A237" t="s">
        <v>435</v>
      </c>
      <c r="B237">
        <v>93</v>
      </c>
      <c r="C237">
        <v>108</v>
      </c>
      <c r="D237">
        <v>67155742</v>
      </c>
      <c r="E237" t="s">
        <v>24</v>
      </c>
      <c r="F237" t="s">
        <v>25</v>
      </c>
      <c r="G237" t="s">
        <v>35</v>
      </c>
      <c r="L237" t="s">
        <v>436</v>
      </c>
      <c r="M237">
        <v>62271</v>
      </c>
      <c r="N237">
        <v>277</v>
      </c>
      <c r="O237" t="s">
        <v>29</v>
      </c>
      <c r="P237" t="s">
        <v>30</v>
      </c>
      <c r="Q237" t="s">
        <v>31</v>
      </c>
      <c r="R237">
        <v>116000000</v>
      </c>
      <c r="S237">
        <v>1997</v>
      </c>
      <c r="T237">
        <v>5.8</v>
      </c>
      <c r="U237">
        <v>1.8</v>
      </c>
      <c r="V237">
        <v>-48844258</v>
      </c>
      <c r="W237" t="s">
        <v>38</v>
      </c>
    </row>
    <row r="238" spans="1:23" x14ac:dyDescent="0.3">
      <c r="A238" t="s">
        <v>437</v>
      </c>
      <c r="B238">
        <v>369</v>
      </c>
      <c r="C238">
        <v>100</v>
      </c>
      <c r="D238">
        <v>56114221</v>
      </c>
      <c r="E238" t="s">
        <v>24</v>
      </c>
      <c r="F238" t="s">
        <v>25</v>
      </c>
      <c r="G238" t="s">
        <v>27</v>
      </c>
      <c r="L238" t="s">
        <v>438</v>
      </c>
      <c r="M238">
        <v>110486</v>
      </c>
      <c r="N238">
        <v>695</v>
      </c>
      <c r="O238" t="s">
        <v>29</v>
      </c>
      <c r="P238" t="s">
        <v>30</v>
      </c>
      <c r="Q238" t="s">
        <v>31</v>
      </c>
      <c r="R238">
        <v>120000000</v>
      </c>
      <c r="S238">
        <v>2015</v>
      </c>
      <c r="T238">
        <v>4.3</v>
      </c>
      <c r="U238">
        <v>1.7</v>
      </c>
      <c r="V238">
        <v>-63885779</v>
      </c>
      <c r="W238" t="s">
        <v>38</v>
      </c>
    </row>
    <row r="239" spans="1:23" x14ac:dyDescent="0.3">
      <c r="A239" t="s">
        <v>254</v>
      </c>
      <c r="B239">
        <v>179</v>
      </c>
      <c r="C239">
        <v>108</v>
      </c>
      <c r="D239">
        <v>250863268</v>
      </c>
      <c r="E239" t="s">
        <v>24</v>
      </c>
      <c r="F239" t="s">
        <v>25</v>
      </c>
      <c r="G239" t="s">
        <v>48</v>
      </c>
      <c r="H239" t="s">
        <v>49</v>
      </c>
      <c r="I239" t="s">
        <v>26</v>
      </c>
      <c r="L239" t="s">
        <v>439</v>
      </c>
      <c r="M239">
        <v>234480</v>
      </c>
      <c r="N239">
        <v>444</v>
      </c>
      <c r="O239" t="s">
        <v>29</v>
      </c>
      <c r="P239" t="s">
        <v>30</v>
      </c>
      <c r="Q239" t="s">
        <v>52</v>
      </c>
      <c r="R239">
        <v>110000000</v>
      </c>
      <c r="S239">
        <v>2006</v>
      </c>
      <c r="T239">
        <v>6.4</v>
      </c>
      <c r="U239">
        <v>1.8</v>
      </c>
      <c r="V239">
        <v>140863268</v>
      </c>
      <c r="W239" t="s">
        <v>21</v>
      </c>
    </row>
    <row r="240" spans="1:23" x14ac:dyDescent="0.3">
      <c r="A240" t="s">
        <v>440</v>
      </c>
      <c r="B240">
        <v>358</v>
      </c>
      <c r="C240">
        <v>114</v>
      </c>
      <c r="D240">
        <v>155181732</v>
      </c>
      <c r="E240" t="s">
        <v>24</v>
      </c>
      <c r="F240" t="s">
        <v>25</v>
      </c>
      <c r="G240" t="s">
        <v>55</v>
      </c>
      <c r="H240" t="s">
        <v>35</v>
      </c>
      <c r="L240" t="s">
        <v>441</v>
      </c>
      <c r="M240">
        <v>147497</v>
      </c>
      <c r="N240">
        <v>499</v>
      </c>
      <c r="O240" t="s">
        <v>29</v>
      </c>
      <c r="P240" t="s">
        <v>30</v>
      </c>
      <c r="Q240" t="s">
        <v>31</v>
      </c>
      <c r="R240">
        <v>110000000</v>
      </c>
      <c r="S240">
        <v>2015</v>
      </c>
      <c r="T240">
        <v>6.1</v>
      </c>
      <c r="U240">
        <v>1.9</v>
      </c>
      <c r="V240">
        <v>45181732</v>
      </c>
      <c r="W240" t="s">
        <v>21</v>
      </c>
    </row>
    <row r="241" spans="1:23" x14ac:dyDescent="0.3">
      <c r="A241" t="s">
        <v>442</v>
      </c>
      <c r="B241">
        <v>160</v>
      </c>
      <c r="C241">
        <v>119</v>
      </c>
      <c r="D241">
        <v>125332007</v>
      </c>
      <c r="E241" t="s">
        <v>24</v>
      </c>
      <c r="F241" t="s">
        <v>25</v>
      </c>
      <c r="G241" t="s">
        <v>35</v>
      </c>
      <c r="L241" t="s">
        <v>443</v>
      </c>
      <c r="M241">
        <v>149680</v>
      </c>
      <c r="N241">
        <v>328</v>
      </c>
      <c r="O241" t="s">
        <v>29</v>
      </c>
      <c r="P241" t="s">
        <v>37</v>
      </c>
      <c r="Q241" t="s">
        <v>31</v>
      </c>
      <c r="R241">
        <v>110000000</v>
      </c>
      <c r="S241">
        <v>1997</v>
      </c>
      <c r="T241">
        <v>6.5</v>
      </c>
      <c r="U241">
        <v>2</v>
      </c>
      <c r="V241">
        <v>15332007</v>
      </c>
      <c r="W241" t="s">
        <v>21</v>
      </c>
    </row>
    <row r="242" spans="1:23" x14ac:dyDescent="0.3">
      <c r="A242" t="s">
        <v>157</v>
      </c>
      <c r="B242">
        <v>192</v>
      </c>
      <c r="C242">
        <v>142</v>
      </c>
      <c r="D242">
        <v>113330342</v>
      </c>
      <c r="E242" t="s">
        <v>24</v>
      </c>
      <c r="F242" t="s">
        <v>55</v>
      </c>
      <c r="G242" t="s">
        <v>54</v>
      </c>
      <c r="H242" t="s">
        <v>58</v>
      </c>
      <c r="L242" t="s">
        <v>444</v>
      </c>
      <c r="M242">
        <v>207613</v>
      </c>
      <c r="N242">
        <v>1144</v>
      </c>
      <c r="O242" t="s">
        <v>29</v>
      </c>
      <c r="P242" t="s">
        <v>30</v>
      </c>
      <c r="Q242" t="s">
        <v>213</v>
      </c>
      <c r="R242">
        <v>110000000</v>
      </c>
      <c r="S242">
        <v>2000</v>
      </c>
      <c r="T242">
        <v>7.1</v>
      </c>
      <c r="U242">
        <v>2.4</v>
      </c>
      <c r="V242">
        <v>3330342</v>
      </c>
      <c r="W242" t="s">
        <v>21</v>
      </c>
    </row>
    <row r="243" spans="1:23" x14ac:dyDescent="0.3">
      <c r="A243" t="s">
        <v>445</v>
      </c>
      <c r="B243">
        <v>198</v>
      </c>
      <c r="C243">
        <v>125</v>
      </c>
      <c r="D243">
        <v>125531634</v>
      </c>
      <c r="E243" t="s">
        <v>56</v>
      </c>
      <c r="F243" t="s">
        <v>35</v>
      </c>
      <c r="L243" t="s">
        <v>446</v>
      </c>
      <c r="M243">
        <v>284852</v>
      </c>
      <c r="N243">
        <v>627</v>
      </c>
      <c r="O243" t="s">
        <v>29</v>
      </c>
      <c r="P243" t="s">
        <v>30</v>
      </c>
      <c r="Q243" t="s">
        <v>31</v>
      </c>
      <c r="R243">
        <v>110000000</v>
      </c>
      <c r="S243">
        <v>2004</v>
      </c>
      <c r="T243">
        <v>6.4</v>
      </c>
      <c r="U243">
        <v>2.1</v>
      </c>
      <c r="V243">
        <v>15531634</v>
      </c>
      <c r="W243" t="s">
        <v>21</v>
      </c>
    </row>
    <row r="244" spans="1:23" x14ac:dyDescent="0.3">
      <c r="A244" t="s">
        <v>181</v>
      </c>
      <c r="B244">
        <v>233</v>
      </c>
      <c r="C244">
        <v>126</v>
      </c>
      <c r="D244">
        <v>186336103</v>
      </c>
      <c r="E244" t="s">
        <v>24</v>
      </c>
      <c r="F244" t="s">
        <v>48</v>
      </c>
      <c r="G244" t="s">
        <v>56</v>
      </c>
      <c r="H244" t="s">
        <v>44</v>
      </c>
      <c r="I244" t="s">
        <v>35</v>
      </c>
      <c r="L244" t="s">
        <v>447</v>
      </c>
      <c r="M244">
        <v>348861</v>
      </c>
      <c r="N244">
        <v>798</v>
      </c>
      <c r="O244" t="s">
        <v>29</v>
      </c>
      <c r="P244" t="s">
        <v>30</v>
      </c>
      <c r="Q244" t="s">
        <v>31</v>
      </c>
      <c r="R244">
        <v>120000000</v>
      </c>
      <c r="S244">
        <v>2005</v>
      </c>
      <c r="T244">
        <v>6.5</v>
      </c>
      <c r="U244">
        <v>2.1</v>
      </c>
      <c r="V244">
        <v>66336103</v>
      </c>
      <c r="W244" t="s">
        <v>21</v>
      </c>
    </row>
    <row r="245" spans="1:23" x14ac:dyDescent="0.3">
      <c r="A245" t="s">
        <v>376</v>
      </c>
      <c r="B245">
        <v>263</v>
      </c>
      <c r="C245">
        <v>119</v>
      </c>
      <c r="D245">
        <v>129995817</v>
      </c>
      <c r="E245" t="s">
        <v>25</v>
      </c>
      <c r="F245" t="s">
        <v>27</v>
      </c>
      <c r="G245" t="s">
        <v>35</v>
      </c>
      <c r="L245" t="s">
        <v>448</v>
      </c>
      <c r="M245">
        <v>154621</v>
      </c>
      <c r="N245">
        <v>258</v>
      </c>
      <c r="O245" t="s">
        <v>29</v>
      </c>
      <c r="P245" t="s">
        <v>30</v>
      </c>
      <c r="Q245" t="s">
        <v>31</v>
      </c>
      <c r="R245">
        <v>110000000</v>
      </c>
      <c r="S245">
        <v>2015</v>
      </c>
      <c r="T245">
        <v>6.3</v>
      </c>
      <c r="U245">
        <v>2</v>
      </c>
      <c r="V245">
        <v>19995817</v>
      </c>
      <c r="W245" t="s">
        <v>21</v>
      </c>
    </row>
    <row r="246" spans="1:23" x14ac:dyDescent="0.3">
      <c r="A246" t="s">
        <v>172</v>
      </c>
      <c r="B246">
        <v>267</v>
      </c>
      <c r="C246">
        <v>170</v>
      </c>
      <c r="D246">
        <v>102608827</v>
      </c>
      <c r="E246" t="s">
        <v>242</v>
      </c>
      <c r="F246" t="s">
        <v>55</v>
      </c>
      <c r="L246" t="s">
        <v>449</v>
      </c>
      <c r="M246">
        <v>264318</v>
      </c>
      <c r="N246">
        <v>799</v>
      </c>
      <c r="O246" t="s">
        <v>29</v>
      </c>
      <c r="P246" t="s">
        <v>30</v>
      </c>
      <c r="Q246" t="s">
        <v>31</v>
      </c>
      <c r="R246">
        <v>110000000</v>
      </c>
      <c r="S246">
        <v>2004</v>
      </c>
      <c r="T246">
        <v>7.5</v>
      </c>
      <c r="U246">
        <v>2.8</v>
      </c>
      <c r="V246">
        <v>-7391173</v>
      </c>
      <c r="W246" t="s">
        <v>38</v>
      </c>
    </row>
    <row r="247" spans="1:23" x14ac:dyDescent="0.3">
      <c r="A247" t="s">
        <v>168</v>
      </c>
      <c r="B247">
        <v>184</v>
      </c>
      <c r="C247">
        <v>85</v>
      </c>
      <c r="D247">
        <v>42776259</v>
      </c>
      <c r="E247" t="s">
        <v>25</v>
      </c>
      <c r="F247" t="s">
        <v>48</v>
      </c>
      <c r="G247" t="s">
        <v>49</v>
      </c>
      <c r="H247" t="s">
        <v>26</v>
      </c>
      <c r="L247" t="s">
        <v>450</v>
      </c>
      <c r="M247">
        <v>53160</v>
      </c>
      <c r="N247">
        <v>121</v>
      </c>
      <c r="O247" t="s">
        <v>29</v>
      </c>
      <c r="P247" t="s">
        <v>30</v>
      </c>
      <c r="Q247" t="s">
        <v>52</v>
      </c>
      <c r="R247">
        <v>112000000</v>
      </c>
      <c r="S247">
        <v>2010</v>
      </c>
      <c r="T247">
        <v>4.9000000000000004</v>
      </c>
      <c r="U247">
        <v>1.4</v>
      </c>
      <c r="V247">
        <v>-69223741</v>
      </c>
      <c r="W247" t="s">
        <v>38</v>
      </c>
    </row>
    <row r="248" spans="1:23" x14ac:dyDescent="0.3">
      <c r="A248" t="s">
        <v>451</v>
      </c>
      <c r="B248">
        <v>447</v>
      </c>
      <c r="C248">
        <v>119</v>
      </c>
      <c r="D248">
        <v>98780042</v>
      </c>
      <c r="E248" t="s">
        <v>24</v>
      </c>
      <c r="F248" t="s">
        <v>48</v>
      </c>
      <c r="G248" t="s">
        <v>56</v>
      </c>
      <c r="H248" t="s">
        <v>27</v>
      </c>
      <c r="I248" t="s">
        <v>35</v>
      </c>
      <c r="L248" t="s">
        <v>452</v>
      </c>
      <c r="M248">
        <v>136019</v>
      </c>
      <c r="N248">
        <v>443</v>
      </c>
      <c r="O248" t="s">
        <v>29</v>
      </c>
      <c r="P248" t="s">
        <v>30</v>
      </c>
      <c r="Q248" t="s">
        <v>31</v>
      </c>
      <c r="R248">
        <v>120000000</v>
      </c>
      <c r="S248">
        <v>2011</v>
      </c>
      <c r="T248">
        <v>5.8</v>
      </c>
      <c r="U248">
        <v>2</v>
      </c>
      <c r="V248">
        <v>-21219958</v>
      </c>
      <c r="W248" t="s">
        <v>38</v>
      </c>
    </row>
    <row r="249" spans="1:23" x14ac:dyDescent="0.3">
      <c r="A249" t="s">
        <v>453</v>
      </c>
      <c r="B249">
        <v>366</v>
      </c>
      <c r="C249">
        <v>102</v>
      </c>
      <c r="D249">
        <v>106369117</v>
      </c>
      <c r="E249" t="s">
        <v>24</v>
      </c>
      <c r="F249" t="s">
        <v>55</v>
      </c>
      <c r="G249" t="s">
        <v>26</v>
      </c>
      <c r="H249" t="s">
        <v>58</v>
      </c>
      <c r="L249" t="s">
        <v>454</v>
      </c>
      <c r="M249">
        <v>225273</v>
      </c>
      <c r="N249">
        <v>523</v>
      </c>
      <c r="O249" t="s">
        <v>29</v>
      </c>
      <c r="P249" t="s">
        <v>30</v>
      </c>
      <c r="Q249" t="s">
        <v>213</v>
      </c>
      <c r="R249">
        <v>110000000</v>
      </c>
      <c r="S249">
        <v>2014</v>
      </c>
      <c r="T249">
        <v>6.2</v>
      </c>
      <c r="U249">
        <v>1.7</v>
      </c>
      <c r="V249">
        <v>-3630883</v>
      </c>
      <c r="W249" t="s">
        <v>38</v>
      </c>
    </row>
    <row r="250" spans="1:23" x14ac:dyDescent="0.3">
      <c r="A250" t="s">
        <v>455</v>
      </c>
      <c r="B250">
        <v>172</v>
      </c>
      <c r="C250">
        <v>103</v>
      </c>
      <c r="D250">
        <v>142614158</v>
      </c>
      <c r="E250" t="s">
        <v>25</v>
      </c>
      <c r="F250" t="s">
        <v>47</v>
      </c>
      <c r="G250" t="s">
        <v>48</v>
      </c>
      <c r="H250" t="s">
        <v>49</v>
      </c>
      <c r="I250" t="s">
        <v>26</v>
      </c>
      <c r="L250" t="s">
        <v>456</v>
      </c>
      <c r="M250">
        <v>66593</v>
      </c>
      <c r="N250">
        <v>153</v>
      </c>
      <c r="O250" t="s">
        <v>29</v>
      </c>
      <c r="P250" t="s">
        <v>30</v>
      </c>
      <c r="Q250" t="s">
        <v>52</v>
      </c>
      <c r="R250">
        <v>110000000</v>
      </c>
      <c r="S250">
        <v>2011</v>
      </c>
      <c r="T250">
        <v>5.5</v>
      </c>
      <c r="U250">
        <v>1.7</v>
      </c>
      <c r="V250">
        <v>32614158</v>
      </c>
      <c r="W250" t="s">
        <v>21</v>
      </c>
    </row>
    <row r="251" spans="1:23" x14ac:dyDescent="0.3">
      <c r="A251" t="s">
        <v>457</v>
      </c>
      <c r="B251">
        <v>104</v>
      </c>
      <c r="C251">
        <v>76</v>
      </c>
      <c r="D251">
        <v>50026353</v>
      </c>
      <c r="E251" t="s">
        <v>47</v>
      </c>
      <c r="F251" t="s">
        <v>48</v>
      </c>
      <c r="G251" t="s">
        <v>49</v>
      </c>
      <c r="H251" t="s">
        <v>59</v>
      </c>
      <c r="I251" t="s">
        <v>53</v>
      </c>
      <c r="L251" t="s">
        <v>458</v>
      </c>
      <c r="M251">
        <v>13581</v>
      </c>
      <c r="N251">
        <v>88</v>
      </c>
      <c r="O251" t="s">
        <v>29</v>
      </c>
      <c r="P251" t="s">
        <v>30</v>
      </c>
      <c r="Q251" t="s">
        <v>52</v>
      </c>
      <c r="R251">
        <v>110000000</v>
      </c>
      <c r="S251">
        <v>2004</v>
      </c>
      <c r="T251">
        <v>5.4</v>
      </c>
      <c r="U251">
        <v>1.3</v>
      </c>
      <c r="V251">
        <v>-59973647</v>
      </c>
      <c r="W251" t="s">
        <v>38</v>
      </c>
    </row>
    <row r="252" spans="1:23" x14ac:dyDescent="0.3">
      <c r="A252" t="s">
        <v>376</v>
      </c>
      <c r="B252">
        <v>181</v>
      </c>
      <c r="C252">
        <v>120</v>
      </c>
      <c r="D252">
        <v>66002193</v>
      </c>
      <c r="E252" t="s">
        <v>24</v>
      </c>
      <c r="F252" t="s">
        <v>25</v>
      </c>
      <c r="G252" t="s">
        <v>60</v>
      </c>
      <c r="H252" t="s">
        <v>27</v>
      </c>
      <c r="I252" t="s">
        <v>35</v>
      </c>
      <c r="L252" t="s">
        <v>459</v>
      </c>
      <c r="M252">
        <v>44296</v>
      </c>
      <c r="N252">
        <v>144</v>
      </c>
      <c r="O252" t="s">
        <v>29</v>
      </c>
      <c r="P252" t="s">
        <v>30</v>
      </c>
      <c r="Q252" t="s">
        <v>31</v>
      </c>
      <c r="R252">
        <v>110000000</v>
      </c>
      <c r="S252">
        <v>2016</v>
      </c>
      <c r="T252">
        <v>5.8</v>
      </c>
      <c r="U252">
        <v>2</v>
      </c>
      <c r="V252">
        <v>-43997807</v>
      </c>
      <c r="W252" t="s">
        <v>38</v>
      </c>
    </row>
    <row r="253" spans="1:23" x14ac:dyDescent="0.3">
      <c r="A253" t="s">
        <v>254</v>
      </c>
      <c r="B253">
        <v>327</v>
      </c>
      <c r="C253">
        <v>127</v>
      </c>
      <c r="D253">
        <v>85463309</v>
      </c>
      <c r="E253" t="s">
        <v>24</v>
      </c>
      <c r="F253" t="s">
        <v>55</v>
      </c>
      <c r="G253" t="s">
        <v>27</v>
      </c>
      <c r="H253" t="s">
        <v>61</v>
      </c>
      <c r="L253" t="s">
        <v>460</v>
      </c>
      <c r="M253">
        <v>254841</v>
      </c>
      <c r="N253">
        <v>426</v>
      </c>
      <c r="O253" t="s">
        <v>29</v>
      </c>
      <c r="P253" t="s">
        <v>30</v>
      </c>
      <c r="Q253" t="s">
        <v>31</v>
      </c>
      <c r="R253">
        <v>110000000</v>
      </c>
      <c r="S253">
        <v>2011</v>
      </c>
      <c r="T253">
        <v>7.1</v>
      </c>
      <c r="U253">
        <v>2.1</v>
      </c>
      <c r="V253">
        <v>-24536691</v>
      </c>
      <c r="W253" t="s">
        <v>38</v>
      </c>
    </row>
    <row r="254" spans="1:23" x14ac:dyDescent="0.3">
      <c r="A254" t="s">
        <v>455</v>
      </c>
      <c r="B254">
        <v>125</v>
      </c>
      <c r="C254">
        <v>105</v>
      </c>
      <c r="D254">
        <v>71017784</v>
      </c>
      <c r="E254" t="s">
        <v>25</v>
      </c>
      <c r="F254" t="s">
        <v>47</v>
      </c>
      <c r="G254" t="s">
        <v>48</v>
      </c>
      <c r="H254" t="s">
        <v>49</v>
      </c>
      <c r="I254" t="s">
        <v>26</v>
      </c>
      <c r="L254" t="s">
        <v>461</v>
      </c>
      <c r="M254">
        <v>27257</v>
      </c>
      <c r="N254">
        <v>59</v>
      </c>
      <c r="O254" t="s">
        <v>29</v>
      </c>
      <c r="P254" t="s">
        <v>30</v>
      </c>
      <c r="Q254" t="s">
        <v>52</v>
      </c>
      <c r="R254">
        <v>105000000</v>
      </c>
      <c r="S254">
        <v>2013</v>
      </c>
      <c r="T254">
        <v>5.4</v>
      </c>
      <c r="U254">
        <v>1.8</v>
      </c>
      <c r="V254">
        <v>-33982216</v>
      </c>
      <c r="W254" t="s">
        <v>38</v>
      </c>
    </row>
    <row r="255" spans="1:23" x14ac:dyDescent="0.3">
      <c r="A255" t="s">
        <v>462</v>
      </c>
      <c r="B255">
        <v>79</v>
      </c>
      <c r="C255">
        <v>121</v>
      </c>
      <c r="D255">
        <v>48068396</v>
      </c>
      <c r="E255" t="s">
        <v>24</v>
      </c>
      <c r="F255" t="s">
        <v>56</v>
      </c>
      <c r="G255" t="s">
        <v>44</v>
      </c>
      <c r="H255" t="s">
        <v>35</v>
      </c>
      <c r="L255" t="s">
        <v>463</v>
      </c>
      <c r="M255">
        <v>60573</v>
      </c>
      <c r="N255">
        <v>248</v>
      </c>
      <c r="O255" t="s">
        <v>29</v>
      </c>
      <c r="P255" t="s">
        <v>30</v>
      </c>
      <c r="Q255" t="s">
        <v>31</v>
      </c>
      <c r="R255">
        <v>160000000</v>
      </c>
      <c r="S255">
        <v>1997</v>
      </c>
      <c r="T255">
        <v>3.7</v>
      </c>
      <c r="U255">
        <v>2</v>
      </c>
      <c r="V255">
        <v>-111931604</v>
      </c>
      <c r="W255" t="s">
        <v>38</v>
      </c>
    </row>
    <row r="256" spans="1:23" x14ac:dyDescent="0.3">
      <c r="A256" t="s">
        <v>256</v>
      </c>
      <c r="B256">
        <v>326</v>
      </c>
      <c r="C256">
        <v>114</v>
      </c>
      <c r="D256">
        <v>61656849</v>
      </c>
      <c r="E256" t="s">
        <v>24</v>
      </c>
      <c r="F256" t="s">
        <v>27</v>
      </c>
      <c r="L256" t="s">
        <v>464</v>
      </c>
      <c r="M256">
        <v>184561</v>
      </c>
      <c r="N256">
        <v>554</v>
      </c>
      <c r="O256" t="s">
        <v>29</v>
      </c>
      <c r="P256" t="s">
        <v>30</v>
      </c>
      <c r="Q256" t="s">
        <v>31</v>
      </c>
      <c r="R256">
        <v>110000000</v>
      </c>
      <c r="S256">
        <v>2013</v>
      </c>
      <c r="T256">
        <v>6.7</v>
      </c>
      <c r="U256">
        <v>1.9</v>
      </c>
      <c r="V256">
        <v>-48343151</v>
      </c>
      <c r="W256" t="s">
        <v>38</v>
      </c>
    </row>
    <row r="257" spans="1:23" x14ac:dyDescent="0.3">
      <c r="A257" t="s">
        <v>465</v>
      </c>
      <c r="B257">
        <v>354</v>
      </c>
      <c r="C257">
        <v>129</v>
      </c>
      <c r="D257">
        <v>134520804</v>
      </c>
      <c r="E257" t="s">
        <v>24</v>
      </c>
      <c r="F257" t="s">
        <v>25</v>
      </c>
      <c r="G257" t="s">
        <v>35</v>
      </c>
      <c r="L257" t="s">
        <v>466</v>
      </c>
      <c r="M257">
        <v>336235</v>
      </c>
      <c r="N257">
        <v>782</v>
      </c>
      <c r="O257" t="s">
        <v>29</v>
      </c>
      <c r="P257" t="s">
        <v>30</v>
      </c>
      <c r="Q257" t="s">
        <v>31</v>
      </c>
      <c r="R257">
        <v>110000000</v>
      </c>
      <c r="S257">
        <v>2007</v>
      </c>
      <c r="T257">
        <v>7.2</v>
      </c>
      <c r="U257">
        <v>2.2000000000000002</v>
      </c>
      <c r="V257">
        <v>24520804</v>
      </c>
      <c r="W257" t="s">
        <v>21</v>
      </c>
    </row>
    <row r="258" spans="1:23" x14ac:dyDescent="0.3">
      <c r="A258" t="s">
        <v>89</v>
      </c>
      <c r="B258">
        <v>297</v>
      </c>
      <c r="C258">
        <v>171</v>
      </c>
      <c r="D258">
        <v>313837577</v>
      </c>
      <c r="E258" t="s">
        <v>24</v>
      </c>
      <c r="F258" t="s">
        <v>25</v>
      </c>
      <c r="G258" t="s">
        <v>55</v>
      </c>
      <c r="H258" t="s">
        <v>26</v>
      </c>
      <c r="L258" t="s">
        <v>467</v>
      </c>
      <c r="M258">
        <v>1238746</v>
      </c>
      <c r="N258">
        <v>5060</v>
      </c>
      <c r="O258" t="s">
        <v>29</v>
      </c>
      <c r="P258" t="s">
        <v>91</v>
      </c>
      <c r="Q258" t="s">
        <v>31</v>
      </c>
      <c r="R258">
        <v>93000000</v>
      </c>
      <c r="S258">
        <v>2001</v>
      </c>
      <c r="T258">
        <v>8.8000000000000007</v>
      </c>
      <c r="U258">
        <v>2.8</v>
      </c>
      <c r="V258">
        <v>220837577</v>
      </c>
      <c r="W258" t="s">
        <v>21</v>
      </c>
    </row>
    <row r="259" spans="1:23" x14ac:dyDescent="0.3">
      <c r="A259" t="s">
        <v>468</v>
      </c>
      <c r="B259">
        <v>188</v>
      </c>
      <c r="C259">
        <v>120</v>
      </c>
      <c r="D259">
        <v>24004159</v>
      </c>
      <c r="E259" t="s">
        <v>24</v>
      </c>
      <c r="F259" t="s">
        <v>25</v>
      </c>
      <c r="G259" t="s">
        <v>48</v>
      </c>
      <c r="L259" t="s">
        <v>469</v>
      </c>
      <c r="M259">
        <v>68720</v>
      </c>
      <c r="N259">
        <v>191</v>
      </c>
      <c r="O259" t="s">
        <v>29</v>
      </c>
      <c r="P259" t="s">
        <v>30</v>
      </c>
      <c r="Q259" t="s">
        <v>52</v>
      </c>
      <c r="R259">
        <v>110000000</v>
      </c>
      <c r="S259">
        <v>2004</v>
      </c>
      <c r="T259">
        <v>5.8</v>
      </c>
      <c r="U259">
        <v>2</v>
      </c>
      <c r="V259">
        <v>-85995841</v>
      </c>
      <c r="W259" t="s">
        <v>38</v>
      </c>
    </row>
    <row r="260" spans="1:23" x14ac:dyDescent="0.3">
      <c r="A260" t="s">
        <v>470</v>
      </c>
      <c r="B260">
        <v>174</v>
      </c>
      <c r="C260">
        <v>165</v>
      </c>
      <c r="D260">
        <v>58183966</v>
      </c>
      <c r="E260" t="s">
        <v>242</v>
      </c>
      <c r="F260" t="s">
        <v>55</v>
      </c>
      <c r="G260" t="s">
        <v>61</v>
      </c>
      <c r="L260" t="s">
        <v>471</v>
      </c>
      <c r="M260">
        <v>79186</v>
      </c>
      <c r="N260">
        <v>386</v>
      </c>
      <c r="O260" t="s">
        <v>29</v>
      </c>
      <c r="P260" t="s">
        <v>30</v>
      </c>
      <c r="Q260" t="s">
        <v>213</v>
      </c>
      <c r="R260">
        <v>107000000</v>
      </c>
      <c r="S260">
        <v>2001</v>
      </c>
      <c r="T260">
        <v>6.8</v>
      </c>
      <c r="U260">
        <v>2.8</v>
      </c>
      <c r="V260">
        <v>-48816034</v>
      </c>
      <c r="W260" t="s">
        <v>38</v>
      </c>
    </row>
    <row r="261" spans="1:23" x14ac:dyDescent="0.3">
      <c r="A261" t="s">
        <v>472</v>
      </c>
      <c r="B261">
        <v>109</v>
      </c>
      <c r="C261">
        <v>82</v>
      </c>
      <c r="D261">
        <v>100446895</v>
      </c>
      <c r="E261" t="s">
        <v>25</v>
      </c>
      <c r="F261" t="s">
        <v>48</v>
      </c>
      <c r="G261" t="s">
        <v>49</v>
      </c>
      <c r="H261" t="s">
        <v>26</v>
      </c>
      <c r="L261" t="s">
        <v>473</v>
      </c>
      <c r="M261">
        <v>36033</v>
      </c>
      <c r="N261">
        <v>456</v>
      </c>
      <c r="O261" t="s">
        <v>29</v>
      </c>
      <c r="P261" t="s">
        <v>30</v>
      </c>
      <c r="Q261" t="s">
        <v>52</v>
      </c>
      <c r="R261">
        <v>109000000</v>
      </c>
      <c r="S261">
        <v>2003</v>
      </c>
      <c r="T261">
        <v>3.8</v>
      </c>
      <c r="U261">
        <v>1.4</v>
      </c>
      <c r="V261">
        <v>-8553105</v>
      </c>
      <c r="W261" t="s">
        <v>38</v>
      </c>
    </row>
    <row r="262" spans="1:23" x14ac:dyDescent="0.3">
      <c r="A262" t="s">
        <v>319</v>
      </c>
      <c r="B262">
        <v>225</v>
      </c>
      <c r="C262">
        <v>115</v>
      </c>
      <c r="D262">
        <v>144795350</v>
      </c>
      <c r="E262" t="s">
        <v>24</v>
      </c>
      <c r="F262" t="s">
        <v>60</v>
      </c>
      <c r="G262" t="s">
        <v>27</v>
      </c>
      <c r="H262" t="s">
        <v>35</v>
      </c>
      <c r="L262" t="s">
        <v>474</v>
      </c>
      <c r="M262">
        <v>387632</v>
      </c>
      <c r="N262">
        <v>789</v>
      </c>
      <c r="O262" t="s">
        <v>29</v>
      </c>
      <c r="P262" t="s">
        <v>30</v>
      </c>
      <c r="Q262" t="s">
        <v>31</v>
      </c>
      <c r="R262">
        <v>120000000</v>
      </c>
      <c r="S262">
        <v>2004</v>
      </c>
      <c r="T262">
        <v>7.1</v>
      </c>
      <c r="U262">
        <v>1.9</v>
      </c>
      <c r="V262">
        <v>24795350</v>
      </c>
      <c r="W262" t="s">
        <v>21</v>
      </c>
    </row>
    <row r="263" spans="1:23" x14ac:dyDescent="0.3">
      <c r="A263" t="s">
        <v>94</v>
      </c>
      <c r="B263">
        <v>239</v>
      </c>
      <c r="C263">
        <v>194</v>
      </c>
      <c r="D263">
        <v>47396698</v>
      </c>
      <c r="E263" t="s">
        <v>24</v>
      </c>
      <c r="F263" t="s">
        <v>25</v>
      </c>
      <c r="G263" t="s">
        <v>55</v>
      </c>
      <c r="H263" t="s">
        <v>54</v>
      </c>
      <c r="I263" t="s">
        <v>58</v>
      </c>
      <c r="L263" t="s">
        <v>475</v>
      </c>
      <c r="M263">
        <v>217373</v>
      </c>
      <c r="N263">
        <v>942</v>
      </c>
      <c r="O263" t="s">
        <v>29</v>
      </c>
      <c r="P263" t="s">
        <v>30</v>
      </c>
      <c r="Q263" t="s">
        <v>213</v>
      </c>
      <c r="R263">
        <v>130000000</v>
      </c>
      <c r="S263">
        <v>2005</v>
      </c>
      <c r="T263">
        <v>7.2</v>
      </c>
      <c r="U263">
        <v>3.2</v>
      </c>
      <c r="V263">
        <v>-82603302</v>
      </c>
      <c r="W263" t="s">
        <v>38</v>
      </c>
    </row>
    <row r="264" spans="1:23" x14ac:dyDescent="0.3">
      <c r="A264" t="s">
        <v>295</v>
      </c>
      <c r="B264">
        <v>101</v>
      </c>
      <c r="C264">
        <v>84</v>
      </c>
      <c r="D264">
        <v>140015224</v>
      </c>
      <c r="E264" t="s">
        <v>25</v>
      </c>
      <c r="F264" t="s">
        <v>48</v>
      </c>
      <c r="G264" t="s">
        <v>49</v>
      </c>
      <c r="H264" t="s">
        <v>26</v>
      </c>
      <c r="L264" t="s">
        <v>476</v>
      </c>
      <c r="M264">
        <v>94172</v>
      </c>
      <c r="N264">
        <v>179</v>
      </c>
      <c r="O264" t="s">
        <v>29</v>
      </c>
      <c r="P264" t="s">
        <v>244</v>
      </c>
      <c r="Q264" t="s">
        <v>52</v>
      </c>
      <c r="R264">
        <v>133000000</v>
      </c>
      <c r="S264">
        <v>1999</v>
      </c>
      <c r="T264">
        <v>5.9</v>
      </c>
      <c r="U264">
        <v>1.4</v>
      </c>
      <c r="V264">
        <v>7015224</v>
      </c>
      <c r="W264" t="s">
        <v>21</v>
      </c>
    </row>
    <row r="265" spans="1:23" x14ac:dyDescent="0.3">
      <c r="A265" t="s">
        <v>477</v>
      </c>
      <c r="B265">
        <v>228</v>
      </c>
      <c r="C265">
        <v>97</v>
      </c>
      <c r="D265">
        <v>104374107</v>
      </c>
      <c r="E265" t="s">
        <v>47</v>
      </c>
      <c r="F265" t="s">
        <v>49</v>
      </c>
      <c r="G265" t="s">
        <v>26</v>
      </c>
      <c r="H265" t="s">
        <v>50</v>
      </c>
      <c r="I265" t="s">
        <v>44</v>
      </c>
      <c r="L265" t="s">
        <v>478</v>
      </c>
      <c r="M265">
        <v>89351</v>
      </c>
      <c r="N265">
        <v>214</v>
      </c>
      <c r="O265" t="s">
        <v>29</v>
      </c>
      <c r="P265" t="s">
        <v>30</v>
      </c>
      <c r="Q265" t="s">
        <v>118</v>
      </c>
      <c r="R265">
        <v>105000000</v>
      </c>
      <c r="S265">
        <v>2009</v>
      </c>
      <c r="T265">
        <v>7.1</v>
      </c>
      <c r="U265">
        <v>1.6</v>
      </c>
      <c r="V265">
        <v>-625893</v>
      </c>
      <c r="W265" t="s">
        <v>38</v>
      </c>
    </row>
    <row r="266" spans="1:23" x14ac:dyDescent="0.3">
      <c r="A266" t="s">
        <v>94</v>
      </c>
      <c r="B266">
        <v>568</v>
      </c>
      <c r="C266">
        <v>151</v>
      </c>
      <c r="D266">
        <v>228430993</v>
      </c>
      <c r="E266" t="s">
        <v>25</v>
      </c>
      <c r="F266" t="s">
        <v>55</v>
      </c>
      <c r="G266" t="s">
        <v>27</v>
      </c>
      <c r="L266" t="s">
        <v>479</v>
      </c>
      <c r="M266">
        <v>472488</v>
      </c>
      <c r="N266">
        <v>1023</v>
      </c>
      <c r="O266" t="s">
        <v>29</v>
      </c>
      <c r="P266" t="s">
        <v>30</v>
      </c>
      <c r="Q266" t="s">
        <v>31</v>
      </c>
      <c r="R266">
        <v>108000000</v>
      </c>
      <c r="S266">
        <v>2015</v>
      </c>
      <c r="T266">
        <v>8.1</v>
      </c>
      <c r="U266">
        <v>2.5</v>
      </c>
      <c r="V266">
        <v>120430993</v>
      </c>
      <c r="W266" t="s">
        <v>21</v>
      </c>
    </row>
    <row r="267" spans="1:23" x14ac:dyDescent="0.3">
      <c r="A267" t="s">
        <v>119</v>
      </c>
      <c r="B267">
        <v>257</v>
      </c>
      <c r="C267">
        <v>136</v>
      </c>
      <c r="D267">
        <v>35799026</v>
      </c>
      <c r="E267" t="s">
        <v>24</v>
      </c>
      <c r="F267" t="s">
        <v>25</v>
      </c>
      <c r="G267" t="s">
        <v>44</v>
      </c>
      <c r="H267" t="s">
        <v>27</v>
      </c>
      <c r="I267" t="s">
        <v>35</v>
      </c>
      <c r="L267" t="s">
        <v>480</v>
      </c>
      <c r="M267">
        <v>263329</v>
      </c>
      <c r="N267">
        <v>899</v>
      </c>
      <c r="O267" t="s">
        <v>29</v>
      </c>
      <c r="P267" t="s">
        <v>30</v>
      </c>
      <c r="Q267" t="s">
        <v>31</v>
      </c>
      <c r="R267">
        <v>126000000</v>
      </c>
      <c r="S267">
        <v>2005</v>
      </c>
      <c r="T267">
        <v>6.9</v>
      </c>
      <c r="U267">
        <v>2.2999999999999998</v>
      </c>
      <c r="V267">
        <v>-90200974</v>
      </c>
      <c r="W267" t="s">
        <v>38</v>
      </c>
    </row>
    <row r="268" spans="1:23" x14ac:dyDescent="0.3">
      <c r="A268" t="s">
        <v>481</v>
      </c>
      <c r="B268">
        <v>62</v>
      </c>
      <c r="C268">
        <v>104</v>
      </c>
      <c r="D268">
        <v>6712451</v>
      </c>
      <c r="E268" t="s">
        <v>48</v>
      </c>
      <c r="F268" t="s">
        <v>44</v>
      </c>
      <c r="L268" t="s">
        <v>482</v>
      </c>
      <c r="M268">
        <v>4102</v>
      </c>
      <c r="N268">
        <v>89</v>
      </c>
      <c r="O268" t="s">
        <v>29</v>
      </c>
      <c r="P268" t="s">
        <v>483</v>
      </c>
      <c r="Q268" t="s">
        <v>213</v>
      </c>
      <c r="R268">
        <v>90000000</v>
      </c>
      <c r="S268">
        <v>2001</v>
      </c>
      <c r="T268">
        <v>4.4000000000000004</v>
      </c>
      <c r="U268">
        <v>1.7</v>
      </c>
      <c r="V268">
        <v>-83287549</v>
      </c>
      <c r="W268" t="s">
        <v>38</v>
      </c>
    </row>
    <row r="269" spans="1:23" x14ac:dyDescent="0.3">
      <c r="A269" t="s">
        <v>484</v>
      </c>
      <c r="B269">
        <v>175</v>
      </c>
      <c r="C269">
        <v>127</v>
      </c>
      <c r="D269">
        <v>101643008</v>
      </c>
      <c r="E269" t="s">
        <v>24</v>
      </c>
      <c r="F269" t="s">
        <v>56</v>
      </c>
      <c r="G269" t="s">
        <v>35</v>
      </c>
      <c r="L269" t="s">
        <v>485</v>
      </c>
      <c r="M269">
        <v>218341</v>
      </c>
      <c r="N269">
        <v>498</v>
      </c>
      <c r="O269" t="s">
        <v>29</v>
      </c>
      <c r="P269" t="s">
        <v>30</v>
      </c>
      <c r="Q269" t="s">
        <v>31</v>
      </c>
      <c r="R269">
        <v>90000000</v>
      </c>
      <c r="S269">
        <v>2000</v>
      </c>
      <c r="T269">
        <v>6.5</v>
      </c>
      <c r="U269">
        <v>2.1</v>
      </c>
      <c r="V269">
        <v>11643008</v>
      </c>
      <c r="W269" t="s">
        <v>21</v>
      </c>
    </row>
    <row r="270" spans="1:23" x14ac:dyDescent="0.3">
      <c r="A270" t="s">
        <v>94</v>
      </c>
      <c r="B270">
        <v>265</v>
      </c>
      <c r="C270">
        <v>171</v>
      </c>
      <c r="D270">
        <v>187670866</v>
      </c>
      <c r="E270" t="s">
        <v>24</v>
      </c>
      <c r="F270" t="s">
        <v>55</v>
      </c>
      <c r="G270" t="s">
        <v>44</v>
      </c>
      <c r="L270" t="s">
        <v>486</v>
      </c>
      <c r="M270">
        <v>982637</v>
      </c>
      <c r="N270">
        <v>2368</v>
      </c>
      <c r="O270" t="s">
        <v>29</v>
      </c>
      <c r="P270" t="s">
        <v>30</v>
      </c>
      <c r="Q270" t="s">
        <v>213</v>
      </c>
      <c r="R270">
        <v>103000000</v>
      </c>
      <c r="S270">
        <v>2000</v>
      </c>
      <c r="T270">
        <v>8.5</v>
      </c>
      <c r="U270">
        <v>2.8</v>
      </c>
      <c r="V270">
        <v>84670866</v>
      </c>
      <c r="W270" t="s">
        <v>21</v>
      </c>
    </row>
    <row r="271" spans="1:23" x14ac:dyDescent="0.3">
      <c r="A271" t="s">
        <v>149</v>
      </c>
      <c r="B271">
        <v>252</v>
      </c>
      <c r="C271">
        <v>145</v>
      </c>
      <c r="D271">
        <v>132014112</v>
      </c>
      <c r="E271" t="s">
        <v>24</v>
      </c>
      <c r="F271" t="s">
        <v>60</v>
      </c>
      <c r="G271" t="s">
        <v>27</v>
      </c>
      <c r="H271" t="s">
        <v>35</v>
      </c>
      <c r="L271" t="s">
        <v>487</v>
      </c>
      <c r="M271">
        <v>399651</v>
      </c>
      <c r="N271">
        <v>1331</v>
      </c>
      <c r="O271" t="s">
        <v>29</v>
      </c>
      <c r="P271" t="s">
        <v>30</v>
      </c>
      <c r="Q271" t="s">
        <v>31</v>
      </c>
      <c r="R271">
        <v>102000000</v>
      </c>
      <c r="S271">
        <v>2002</v>
      </c>
      <c r="T271">
        <v>7.7</v>
      </c>
      <c r="U271">
        <v>2.4</v>
      </c>
      <c r="V271">
        <v>30014112</v>
      </c>
      <c r="W271" t="s">
        <v>21</v>
      </c>
    </row>
    <row r="272" spans="1:23" x14ac:dyDescent="0.3">
      <c r="A272" t="s">
        <v>374</v>
      </c>
      <c r="B272">
        <v>232</v>
      </c>
      <c r="C272">
        <v>174</v>
      </c>
      <c r="D272">
        <v>261970615</v>
      </c>
      <c r="E272" t="s">
        <v>25</v>
      </c>
      <c r="F272" t="s">
        <v>49</v>
      </c>
      <c r="G272" t="s">
        <v>26</v>
      </c>
      <c r="H272" t="s">
        <v>60</v>
      </c>
      <c r="L272" t="s">
        <v>488</v>
      </c>
      <c r="M272">
        <v>387616</v>
      </c>
      <c r="N272">
        <v>858</v>
      </c>
      <c r="O272" t="s">
        <v>29</v>
      </c>
      <c r="P272" t="s">
        <v>37</v>
      </c>
      <c r="Q272" t="s">
        <v>52</v>
      </c>
      <c r="R272">
        <v>100000000</v>
      </c>
      <c r="S272">
        <v>2002</v>
      </c>
      <c r="T272">
        <v>7.4</v>
      </c>
      <c r="U272">
        <v>2.9</v>
      </c>
      <c r="V272">
        <v>161970615</v>
      </c>
      <c r="W272" t="s">
        <v>21</v>
      </c>
    </row>
    <row r="273" spans="1:23" x14ac:dyDescent="0.3">
      <c r="A273" t="s">
        <v>128</v>
      </c>
      <c r="B273">
        <v>400</v>
      </c>
      <c r="C273">
        <v>144</v>
      </c>
      <c r="D273">
        <v>167007184</v>
      </c>
      <c r="E273" t="s">
        <v>24</v>
      </c>
      <c r="F273" t="s">
        <v>25</v>
      </c>
      <c r="G273" t="s">
        <v>35</v>
      </c>
      <c r="L273" t="s">
        <v>489</v>
      </c>
      <c r="M273">
        <v>470483</v>
      </c>
      <c r="N273">
        <v>2301</v>
      </c>
      <c r="O273" t="s">
        <v>29</v>
      </c>
      <c r="P273" t="s">
        <v>37</v>
      </c>
      <c r="Q273" t="s">
        <v>31</v>
      </c>
      <c r="R273">
        <v>150000000</v>
      </c>
      <c r="S273">
        <v>2006</v>
      </c>
      <c r="T273">
        <v>8</v>
      </c>
      <c r="U273">
        <v>2.4</v>
      </c>
      <c r="V273">
        <v>17007184</v>
      </c>
      <c r="W273" t="s">
        <v>21</v>
      </c>
    </row>
    <row r="274" spans="1:23" x14ac:dyDescent="0.3">
      <c r="A274" t="s">
        <v>111</v>
      </c>
      <c r="B274">
        <v>230</v>
      </c>
      <c r="C274">
        <v>119</v>
      </c>
      <c r="D274">
        <v>180011740</v>
      </c>
      <c r="E274" t="s">
        <v>24</v>
      </c>
      <c r="F274" t="s">
        <v>25</v>
      </c>
      <c r="G274" t="s">
        <v>27</v>
      </c>
      <c r="H274" t="s">
        <v>35</v>
      </c>
      <c r="L274" t="s">
        <v>490</v>
      </c>
      <c r="M274">
        <v>177725</v>
      </c>
      <c r="N274">
        <v>1368</v>
      </c>
      <c r="O274" t="s">
        <v>29</v>
      </c>
      <c r="P274" t="s">
        <v>30</v>
      </c>
      <c r="Q274" t="s">
        <v>31</v>
      </c>
      <c r="R274">
        <v>100000000</v>
      </c>
      <c r="S274">
        <v>2001</v>
      </c>
      <c r="T274">
        <v>5.7</v>
      </c>
      <c r="U274">
        <v>2</v>
      </c>
      <c r="V274">
        <v>80011740</v>
      </c>
      <c r="W274" t="s">
        <v>21</v>
      </c>
    </row>
    <row r="275" spans="1:23" x14ac:dyDescent="0.3">
      <c r="A275" t="s">
        <v>23</v>
      </c>
      <c r="B275">
        <v>210</v>
      </c>
      <c r="C275">
        <v>153</v>
      </c>
      <c r="D275">
        <v>204843350</v>
      </c>
      <c r="E275" t="s">
        <v>24</v>
      </c>
      <c r="F275" t="s">
        <v>27</v>
      </c>
      <c r="L275" t="s">
        <v>491</v>
      </c>
      <c r="M275">
        <v>744891</v>
      </c>
      <c r="N275">
        <v>983</v>
      </c>
      <c r="O275" t="s">
        <v>29</v>
      </c>
      <c r="P275" t="s">
        <v>30</v>
      </c>
      <c r="Q275" t="s">
        <v>213</v>
      </c>
      <c r="R275">
        <v>102000000</v>
      </c>
      <c r="S275">
        <v>1991</v>
      </c>
      <c r="T275">
        <v>8.5</v>
      </c>
      <c r="U275">
        <v>2.6</v>
      </c>
      <c r="V275">
        <v>102843350</v>
      </c>
      <c r="W275" t="s">
        <v>21</v>
      </c>
    </row>
    <row r="276" spans="1:23" x14ac:dyDescent="0.3">
      <c r="A276" t="s">
        <v>470</v>
      </c>
      <c r="B276">
        <v>357</v>
      </c>
      <c r="C276">
        <v>140</v>
      </c>
      <c r="D276">
        <v>97030725</v>
      </c>
      <c r="E276" t="s">
        <v>242</v>
      </c>
      <c r="F276" t="s">
        <v>56</v>
      </c>
      <c r="G276" t="s">
        <v>55</v>
      </c>
      <c r="H276" t="s">
        <v>54</v>
      </c>
      <c r="I276" t="s">
        <v>44</v>
      </c>
      <c r="L276" t="s">
        <v>492</v>
      </c>
      <c r="M276">
        <v>230931</v>
      </c>
      <c r="N276">
        <v>585</v>
      </c>
      <c r="O276" t="s">
        <v>29</v>
      </c>
      <c r="P276" t="s">
        <v>30</v>
      </c>
      <c r="Q276" t="s">
        <v>213</v>
      </c>
      <c r="R276">
        <v>100000000</v>
      </c>
      <c r="S276">
        <v>2009</v>
      </c>
      <c r="T276">
        <v>7</v>
      </c>
      <c r="U276">
        <v>2.2999999999999998</v>
      </c>
      <c r="V276">
        <v>-2969275</v>
      </c>
      <c r="W276" t="s">
        <v>38</v>
      </c>
    </row>
    <row r="277" spans="1:23" x14ac:dyDescent="0.3">
      <c r="A277" t="s">
        <v>94</v>
      </c>
      <c r="B277">
        <v>300</v>
      </c>
      <c r="C277">
        <v>176</v>
      </c>
      <c r="D277">
        <v>130127620</v>
      </c>
      <c r="E277" t="s">
        <v>242</v>
      </c>
      <c r="F277" t="s">
        <v>56</v>
      </c>
      <c r="G277" t="s">
        <v>55</v>
      </c>
      <c r="L277" t="s">
        <v>493</v>
      </c>
      <c r="M277">
        <v>324671</v>
      </c>
      <c r="N277">
        <v>458</v>
      </c>
      <c r="O277" t="s">
        <v>29</v>
      </c>
      <c r="P277" t="s">
        <v>30</v>
      </c>
      <c r="Q277" t="s">
        <v>213</v>
      </c>
      <c r="R277">
        <v>100000000</v>
      </c>
      <c r="S277">
        <v>2007</v>
      </c>
      <c r="T277">
        <v>7.8</v>
      </c>
      <c r="U277">
        <v>2.9</v>
      </c>
      <c r="V277">
        <v>30127620</v>
      </c>
      <c r="W277" t="s">
        <v>21</v>
      </c>
    </row>
    <row r="278" spans="1:23" x14ac:dyDescent="0.3">
      <c r="A278" t="s">
        <v>23</v>
      </c>
      <c r="B278">
        <v>94</v>
      </c>
      <c r="C278">
        <v>141</v>
      </c>
      <c r="D278">
        <v>146282411</v>
      </c>
      <c r="E278" t="s">
        <v>24</v>
      </c>
      <c r="F278" t="s">
        <v>48</v>
      </c>
      <c r="G278" t="s">
        <v>35</v>
      </c>
      <c r="L278" t="s">
        <v>494</v>
      </c>
      <c r="M278">
        <v>190439</v>
      </c>
      <c r="N278">
        <v>351</v>
      </c>
      <c r="O278" t="s">
        <v>29</v>
      </c>
      <c r="P278" t="s">
        <v>30</v>
      </c>
      <c r="Q278" t="s">
        <v>213</v>
      </c>
      <c r="R278">
        <v>115000000</v>
      </c>
      <c r="S278">
        <v>1994</v>
      </c>
      <c r="T278">
        <v>7.2</v>
      </c>
      <c r="U278">
        <v>2.4</v>
      </c>
      <c r="V278">
        <v>31282411</v>
      </c>
      <c r="W278" t="s">
        <v>21</v>
      </c>
    </row>
    <row r="279" spans="1:23" x14ac:dyDescent="0.3">
      <c r="A279" t="s">
        <v>495</v>
      </c>
      <c r="B279">
        <v>267</v>
      </c>
      <c r="C279">
        <v>106</v>
      </c>
      <c r="D279">
        <v>65452312</v>
      </c>
      <c r="E279" t="s">
        <v>24</v>
      </c>
      <c r="F279" t="s">
        <v>56</v>
      </c>
      <c r="G279" t="s">
        <v>35</v>
      </c>
      <c r="L279" t="s">
        <v>496</v>
      </c>
      <c r="M279">
        <v>149998</v>
      </c>
      <c r="N279">
        <v>285</v>
      </c>
      <c r="O279" t="s">
        <v>29</v>
      </c>
      <c r="P279" t="s">
        <v>30</v>
      </c>
      <c r="Q279" t="s">
        <v>213</v>
      </c>
      <c r="R279">
        <v>100000000</v>
      </c>
      <c r="S279">
        <v>2009</v>
      </c>
      <c r="T279">
        <v>6.4</v>
      </c>
      <c r="U279">
        <v>1.8</v>
      </c>
      <c r="V279">
        <v>-34547688</v>
      </c>
      <c r="W279" t="s">
        <v>38</v>
      </c>
    </row>
    <row r="280" spans="1:23" x14ac:dyDescent="0.3">
      <c r="A280" t="s">
        <v>497</v>
      </c>
      <c r="B280">
        <v>180</v>
      </c>
      <c r="C280">
        <v>98</v>
      </c>
      <c r="D280">
        <v>148383780</v>
      </c>
      <c r="E280" t="s">
        <v>48</v>
      </c>
      <c r="F280" t="s">
        <v>44</v>
      </c>
      <c r="L280" t="s">
        <v>498</v>
      </c>
      <c r="M280">
        <v>85531</v>
      </c>
      <c r="N280">
        <v>152</v>
      </c>
      <c r="O280" t="s">
        <v>29</v>
      </c>
      <c r="P280" t="s">
        <v>30</v>
      </c>
      <c r="Q280" t="s">
        <v>31</v>
      </c>
      <c r="R280">
        <v>100000000</v>
      </c>
      <c r="S280">
        <v>2010</v>
      </c>
      <c r="T280">
        <v>5.5</v>
      </c>
      <c r="U280">
        <v>1.6</v>
      </c>
      <c r="V280">
        <v>48383780</v>
      </c>
      <c r="W280" t="s">
        <v>21</v>
      </c>
    </row>
    <row r="281" spans="1:23" x14ac:dyDescent="0.3">
      <c r="A281" t="s">
        <v>499</v>
      </c>
      <c r="B281">
        <v>265</v>
      </c>
      <c r="C281">
        <v>116</v>
      </c>
      <c r="D281">
        <v>119219978</v>
      </c>
      <c r="E281" t="s">
        <v>24</v>
      </c>
      <c r="F281" t="s">
        <v>48</v>
      </c>
      <c r="G281" t="s">
        <v>56</v>
      </c>
      <c r="L281" t="s">
        <v>500</v>
      </c>
      <c r="M281">
        <v>189806</v>
      </c>
      <c r="N281">
        <v>316</v>
      </c>
      <c r="O281" t="s">
        <v>29</v>
      </c>
      <c r="P281" t="s">
        <v>30</v>
      </c>
      <c r="Q281" t="s">
        <v>31</v>
      </c>
      <c r="R281">
        <v>100000000</v>
      </c>
      <c r="S281">
        <v>2010</v>
      </c>
      <c r="T281">
        <v>6.7</v>
      </c>
      <c r="U281">
        <v>1.9</v>
      </c>
      <c r="V281">
        <v>19219978</v>
      </c>
      <c r="W281" t="s">
        <v>21</v>
      </c>
    </row>
    <row r="282" spans="1:23" x14ac:dyDescent="0.3">
      <c r="A282" t="s">
        <v>501</v>
      </c>
      <c r="B282">
        <v>81</v>
      </c>
      <c r="C282">
        <v>115</v>
      </c>
      <c r="D282">
        <v>101228120</v>
      </c>
      <c r="E282" t="s">
        <v>24</v>
      </c>
      <c r="F282" t="s">
        <v>55</v>
      </c>
      <c r="G282" t="s">
        <v>60</v>
      </c>
      <c r="H282" t="s">
        <v>35</v>
      </c>
      <c r="L282" t="s">
        <v>502</v>
      </c>
      <c r="M282">
        <v>84424</v>
      </c>
      <c r="N282">
        <v>131</v>
      </c>
      <c r="O282" t="s">
        <v>29</v>
      </c>
      <c r="P282" t="s">
        <v>30</v>
      </c>
      <c r="Q282" t="s">
        <v>213</v>
      </c>
      <c r="R282">
        <v>100000000</v>
      </c>
      <c r="S282">
        <v>1996</v>
      </c>
      <c r="T282">
        <v>6.1</v>
      </c>
      <c r="U282">
        <v>1.9</v>
      </c>
      <c r="V282">
        <v>1228120</v>
      </c>
      <c r="W282" t="s">
        <v>21</v>
      </c>
    </row>
    <row r="283" spans="1:23" x14ac:dyDescent="0.3">
      <c r="A283" t="s">
        <v>503</v>
      </c>
      <c r="B283">
        <v>765</v>
      </c>
      <c r="C283">
        <v>165</v>
      </c>
      <c r="D283">
        <v>162804648</v>
      </c>
      <c r="E283" t="s">
        <v>55</v>
      </c>
      <c r="F283" t="s">
        <v>53</v>
      </c>
      <c r="L283" t="s">
        <v>504</v>
      </c>
      <c r="M283">
        <v>955174</v>
      </c>
      <c r="N283">
        <v>1193</v>
      </c>
      <c r="O283" t="s">
        <v>29</v>
      </c>
      <c r="P283" t="s">
        <v>30</v>
      </c>
      <c r="Q283" t="s">
        <v>213</v>
      </c>
      <c r="R283">
        <v>100000000</v>
      </c>
      <c r="S283">
        <v>2012</v>
      </c>
      <c r="T283">
        <v>8.5</v>
      </c>
      <c r="U283">
        <v>2.8</v>
      </c>
      <c r="V283">
        <v>62804648</v>
      </c>
      <c r="W283" t="s">
        <v>21</v>
      </c>
    </row>
    <row r="284" spans="1:23" x14ac:dyDescent="0.3">
      <c r="A284" t="s">
        <v>505</v>
      </c>
      <c r="B284">
        <v>80</v>
      </c>
      <c r="C284">
        <v>91</v>
      </c>
      <c r="D284">
        <v>100117603</v>
      </c>
      <c r="E284" t="s">
        <v>47</v>
      </c>
      <c r="F284" t="s">
        <v>55</v>
      </c>
      <c r="G284" t="s">
        <v>49</v>
      </c>
      <c r="H284" t="s">
        <v>50</v>
      </c>
      <c r="I284" t="s">
        <v>44</v>
      </c>
      <c r="L284" t="s">
        <v>506</v>
      </c>
      <c r="M284">
        <v>102933</v>
      </c>
      <c r="N284">
        <v>230</v>
      </c>
      <c r="O284" t="s">
        <v>29</v>
      </c>
      <c r="P284" t="s">
        <v>30</v>
      </c>
      <c r="Q284" t="s">
        <v>118</v>
      </c>
      <c r="R284">
        <v>100000000</v>
      </c>
      <c r="S284">
        <v>1996</v>
      </c>
      <c r="T284">
        <v>6.9</v>
      </c>
      <c r="U284">
        <v>1.5</v>
      </c>
      <c r="V284">
        <v>117603</v>
      </c>
      <c r="W284" t="s">
        <v>21</v>
      </c>
    </row>
    <row r="285" spans="1:23" x14ac:dyDescent="0.3">
      <c r="A285" t="s">
        <v>507</v>
      </c>
      <c r="B285">
        <v>141</v>
      </c>
      <c r="C285">
        <v>78</v>
      </c>
      <c r="D285">
        <v>89296573</v>
      </c>
      <c r="E285" t="s">
        <v>25</v>
      </c>
      <c r="F285" t="s">
        <v>47</v>
      </c>
      <c r="G285" t="s">
        <v>48</v>
      </c>
      <c r="H285" t="s">
        <v>49</v>
      </c>
      <c r="I285" t="s">
        <v>26</v>
      </c>
      <c r="L285" t="s">
        <v>508</v>
      </c>
      <c r="M285">
        <v>128285</v>
      </c>
      <c r="N285">
        <v>297</v>
      </c>
      <c r="O285" t="s">
        <v>29</v>
      </c>
      <c r="P285" t="s">
        <v>30</v>
      </c>
      <c r="Q285" t="s">
        <v>118</v>
      </c>
      <c r="R285">
        <v>100000000</v>
      </c>
      <c r="S285">
        <v>2000</v>
      </c>
      <c r="T285">
        <v>7.3</v>
      </c>
      <c r="U285">
        <v>1.3</v>
      </c>
      <c r="V285">
        <v>-10703427</v>
      </c>
      <c r="W285" t="s">
        <v>38</v>
      </c>
    </row>
    <row r="286" spans="1:23" x14ac:dyDescent="0.3">
      <c r="A286" t="s">
        <v>509</v>
      </c>
      <c r="B286">
        <v>383</v>
      </c>
      <c r="C286">
        <v>103</v>
      </c>
      <c r="D286">
        <v>85017401</v>
      </c>
      <c r="E286" t="s">
        <v>24</v>
      </c>
      <c r="F286" t="s">
        <v>25</v>
      </c>
      <c r="G286" t="s">
        <v>35</v>
      </c>
      <c r="L286" t="s">
        <v>510</v>
      </c>
      <c r="M286">
        <v>246803</v>
      </c>
      <c r="N286">
        <v>474</v>
      </c>
      <c r="O286" t="s">
        <v>29</v>
      </c>
      <c r="P286" t="s">
        <v>30</v>
      </c>
      <c r="Q286" t="s">
        <v>213</v>
      </c>
      <c r="R286">
        <v>92000000</v>
      </c>
      <c r="S286">
        <v>2012</v>
      </c>
      <c r="T286">
        <v>6.7</v>
      </c>
      <c r="U286">
        <v>1.7</v>
      </c>
      <c r="V286">
        <v>-6982599</v>
      </c>
      <c r="W286" t="s">
        <v>38</v>
      </c>
    </row>
    <row r="287" spans="1:23" x14ac:dyDescent="0.3">
      <c r="A287" t="s">
        <v>225</v>
      </c>
      <c r="B287">
        <v>193</v>
      </c>
      <c r="C287">
        <v>131</v>
      </c>
      <c r="D287">
        <v>173005002</v>
      </c>
      <c r="E287" t="s">
        <v>24</v>
      </c>
      <c r="F287" t="s">
        <v>25</v>
      </c>
      <c r="G287" t="s">
        <v>48</v>
      </c>
      <c r="H287" t="s">
        <v>49</v>
      </c>
      <c r="I287" t="s">
        <v>60</v>
      </c>
      <c r="L287" t="s">
        <v>511</v>
      </c>
      <c r="M287">
        <v>255447</v>
      </c>
      <c r="N287">
        <v>692</v>
      </c>
      <c r="O287" t="s">
        <v>29</v>
      </c>
      <c r="P287" t="s">
        <v>30</v>
      </c>
      <c r="Q287" t="s">
        <v>52</v>
      </c>
      <c r="R287">
        <v>100000000</v>
      </c>
      <c r="S287">
        <v>2004</v>
      </c>
      <c r="T287">
        <v>6.9</v>
      </c>
      <c r="U287">
        <v>2.2000000000000002</v>
      </c>
      <c r="V287">
        <v>73005002</v>
      </c>
      <c r="W287" t="s">
        <v>21</v>
      </c>
    </row>
    <row r="288" spans="1:23" x14ac:dyDescent="0.3">
      <c r="A288" t="s">
        <v>512</v>
      </c>
      <c r="B288">
        <v>170</v>
      </c>
      <c r="C288">
        <v>104</v>
      </c>
      <c r="D288">
        <v>75030163</v>
      </c>
      <c r="E288" t="s">
        <v>24</v>
      </c>
      <c r="F288" t="s">
        <v>25</v>
      </c>
      <c r="G288" t="s">
        <v>49</v>
      </c>
      <c r="H288" t="s">
        <v>26</v>
      </c>
      <c r="L288" t="s">
        <v>513</v>
      </c>
      <c r="M288">
        <v>108076</v>
      </c>
      <c r="N288">
        <v>1690</v>
      </c>
      <c r="O288" t="s">
        <v>29</v>
      </c>
      <c r="P288" t="s">
        <v>30</v>
      </c>
      <c r="Q288" t="s">
        <v>52</v>
      </c>
      <c r="R288">
        <v>100000000</v>
      </c>
      <c r="S288">
        <v>2006</v>
      </c>
      <c r="T288">
        <v>5.0999999999999996</v>
      </c>
      <c r="U288">
        <v>1.7</v>
      </c>
      <c r="V288">
        <v>-24969837</v>
      </c>
      <c r="W288" t="s">
        <v>38</v>
      </c>
    </row>
    <row r="289" spans="1:23" x14ac:dyDescent="0.3">
      <c r="A289" t="s">
        <v>514</v>
      </c>
      <c r="B289">
        <v>333</v>
      </c>
      <c r="C289">
        <v>101</v>
      </c>
      <c r="D289">
        <v>77222184</v>
      </c>
      <c r="E289" t="s">
        <v>25</v>
      </c>
      <c r="F289" t="s">
        <v>55</v>
      </c>
      <c r="G289" t="s">
        <v>49</v>
      </c>
      <c r="H289" t="s">
        <v>26</v>
      </c>
      <c r="L289" t="s">
        <v>515</v>
      </c>
      <c r="M289">
        <v>87677</v>
      </c>
      <c r="N289">
        <v>388</v>
      </c>
      <c r="O289" t="s">
        <v>29</v>
      </c>
      <c r="P289" t="s">
        <v>244</v>
      </c>
      <c r="Q289" t="s">
        <v>52</v>
      </c>
      <c r="R289">
        <v>100000000</v>
      </c>
      <c r="S289">
        <v>2009</v>
      </c>
      <c r="T289">
        <v>6.8</v>
      </c>
      <c r="U289">
        <v>1.7</v>
      </c>
      <c r="V289">
        <v>-22777816</v>
      </c>
      <c r="W289" t="s">
        <v>38</v>
      </c>
    </row>
    <row r="290" spans="1:23" x14ac:dyDescent="0.3">
      <c r="A290" t="s">
        <v>516</v>
      </c>
      <c r="B290">
        <v>203</v>
      </c>
      <c r="C290">
        <v>102</v>
      </c>
      <c r="D290">
        <v>107515297</v>
      </c>
      <c r="E290" t="s">
        <v>25</v>
      </c>
      <c r="F290" t="s">
        <v>47</v>
      </c>
      <c r="G290" t="s">
        <v>49</v>
      </c>
      <c r="H290" t="s">
        <v>26</v>
      </c>
      <c r="L290" t="s">
        <v>517</v>
      </c>
      <c r="M290">
        <v>85833</v>
      </c>
      <c r="N290">
        <v>113</v>
      </c>
      <c r="O290" t="s">
        <v>29</v>
      </c>
      <c r="P290" t="s">
        <v>30</v>
      </c>
      <c r="Q290" t="s">
        <v>52</v>
      </c>
      <c r="R290">
        <v>100000000</v>
      </c>
      <c r="S290">
        <v>2013</v>
      </c>
      <c r="T290">
        <v>6.7</v>
      </c>
      <c r="U290">
        <v>1.7</v>
      </c>
      <c r="V290">
        <v>7515297</v>
      </c>
      <c r="W290" t="s">
        <v>21</v>
      </c>
    </row>
    <row r="291" spans="1:23" x14ac:dyDescent="0.3">
      <c r="A291" t="s">
        <v>518</v>
      </c>
      <c r="B291">
        <v>321</v>
      </c>
      <c r="C291">
        <v>103</v>
      </c>
      <c r="D291">
        <v>67631157</v>
      </c>
      <c r="E291" t="s">
        <v>24</v>
      </c>
      <c r="F291" t="s">
        <v>44</v>
      </c>
      <c r="G291" t="s">
        <v>35</v>
      </c>
      <c r="L291" t="s">
        <v>519</v>
      </c>
      <c r="M291">
        <v>176598</v>
      </c>
      <c r="N291">
        <v>374</v>
      </c>
      <c r="O291" t="s">
        <v>29</v>
      </c>
      <c r="P291" t="s">
        <v>30</v>
      </c>
      <c r="Q291" t="s">
        <v>31</v>
      </c>
      <c r="R291">
        <v>100000000</v>
      </c>
      <c r="S291">
        <v>2010</v>
      </c>
      <c r="T291">
        <v>6</v>
      </c>
      <c r="U291">
        <v>1.7</v>
      </c>
      <c r="V291">
        <v>-32368843</v>
      </c>
      <c r="W291" t="s">
        <v>38</v>
      </c>
    </row>
    <row r="292" spans="1:23" x14ac:dyDescent="0.3">
      <c r="A292" t="s">
        <v>520</v>
      </c>
      <c r="B292">
        <v>174</v>
      </c>
      <c r="C292">
        <v>121</v>
      </c>
      <c r="D292">
        <v>66862068</v>
      </c>
      <c r="E292" t="s">
        <v>24</v>
      </c>
      <c r="F292" t="s">
        <v>26</v>
      </c>
      <c r="G292" t="s">
        <v>57</v>
      </c>
      <c r="H292" t="s">
        <v>60</v>
      </c>
      <c r="L292" t="s">
        <v>521</v>
      </c>
      <c r="M292">
        <v>89509</v>
      </c>
      <c r="N292">
        <v>524</v>
      </c>
      <c r="O292" t="s">
        <v>29</v>
      </c>
      <c r="P292" t="s">
        <v>30</v>
      </c>
      <c r="Q292" t="s">
        <v>213</v>
      </c>
      <c r="R292">
        <v>83000000</v>
      </c>
      <c r="S292">
        <v>1999</v>
      </c>
      <c r="T292">
        <v>5.7</v>
      </c>
      <c r="U292">
        <v>2</v>
      </c>
      <c r="V292">
        <v>-16137932</v>
      </c>
      <c r="W292" t="s">
        <v>38</v>
      </c>
    </row>
    <row r="293" spans="1:23" x14ac:dyDescent="0.3">
      <c r="A293" t="s">
        <v>313</v>
      </c>
      <c r="B293">
        <v>166</v>
      </c>
      <c r="C293">
        <v>143</v>
      </c>
      <c r="D293">
        <v>57366262</v>
      </c>
      <c r="E293" t="s">
        <v>25</v>
      </c>
      <c r="F293" t="s">
        <v>55</v>
      </c>
      <c r="G293" t="s">
        <v>35</v>
      </c>
      <c r="L293" t="s">
        <v>522</v>
      </c>
      <c r="M293">
        <v>400292</v>
      </c>
      <c r="N293">
        <v>657</v>
      </c>
      <c r="O293" t="s">
        <v>29</v>
      </c>
      <c r="P293" t="s">
        <v>244</v>
      </c>
      <c r="Q293" t="s">
        <v>213</v>
      </c>
      <c r="R293">
        <v>100000000</v>
      </c>
      <c r="S293">
        <v>2006</v>
      </c>
      <c r="T293">
        <v>8</v>
      </c>
      <c r="U293">
        <v>2.4</v>
      </c>
      <c r="V293">
        <v>-42633738</v>
      </c>
      <c r="W293" t="s">
        <v>38</v>
      </c>
    </row>
    <row r="294" spans="1:23" x14ac:dyDescent="0.3">
      <c r="A294" t="s">
        <v>172</v>
      </c>
      <c r="B294">
        <v>606</v>
      </c>
      <c r="C294">
        <v>240</v>
      </c>
      <c r="D294">
        <v>116866727</v>
      </c>
      <c r="E294" t="s">
        <v>242</v>
      </c>
      <c r="F294" t="s">
        <v>48</v>
      </c>
      <c r="G294" t="s">
        <v>56</v>
      </c>
      <c r="H294" t="s">
        <v>55</v>
      </c>
      <c r="L294" t="s">
        <v>523</v>
      </c>
      <c r="M294">
        <v>780588</v>
      </c>
      <c r="N294">
        <v>1138</v>
      </c>
      <c r="O294" t="s">
        <v>29</v>
      </c>
      <c r="P294" t="s">
        <v>30</v>
      </c>
      <c r="Q294" t="s">
        <v>213</v>
      </c>
      <c r="R294">
        <v>100000000</v>
      </c>
      <c r="S294">
        <v>2013</v>
      </c>
      <c r="T294">
        <v>8.1999999999999993</v>
      </c>
      <c r="U294">
        <v>4</v>
      </c>
      <c r="V294">
        <v>16866727</v>
      </c>
      <c r="W294" t="s">
        <v>21</v>
      </c>
    </row>
    <row r="295" spans="1:23" x14ac:dyDescent="0.3">
      <c r="A295" t="s">
        <v>394</v>
      </c>
      <c r="B295">
        <v>144</v>
      </c>
      <c r="C295">
        <v>121</v>
      </c>
      <c r="D295">
        <v>184031112</v>
      </c>
      <c r="E295" t="s">
        <v>24</v>
      </c>
      <c r="F295" t="s">
        <v>25</v>
      </c>
      <c r="G295" t="s">
        <v>26</v>
      </c>
      <c r="L295" t="s">
        <v>524</v>
      </c>
      <c r="M295">
        <v>190786</v>
      </c>
      <c r="N295">
        <v>539</v>
      </c>
      <c r="O295" t="s">
        <v>29</v>
      </c>
      <c r="P295" t="s">
        <v>30</v>
      </c>
      <c r="Q295" t="s">
        <v>31</v>
      </c>
      <c r="R295">
        <v>100000000</v>
      </c>
      <c r="S295">
        <v>1995</v>
      </c>
      <c r="T295">
        <v>5.4</v>
      </c>
      <c r="U295">
        <v>2</v>
      </c>
      <c r="V295">
        <v>84031112</v>
      </c>
      <c r="W295" t="s">
        <v>21</v>
      </c>
    </row>
    <row r="296" spans="1:23" x14ac:dyDescent="0.3">
      <c r="A296" t="s">
        <v>388</v>
      </c>
      <c r="B296">
        <v>192</v>
      </c>
      <c r="C296">
        <v>129</v>
      </c>
      <c r="D296">
        <v>54700065</v>
      </c>
      <c r="E296" t="s">
        <v>24</v>
      </c>
      <c r="F296" t="s">
        <v>27</v>
      </c>
      <c r="G296" t="s">
        <v>58</v>
      </c>
      <c r="L296" t="s">
        <v>525</v>
      </c>
      <c r="M296">
        <v>221521</v>
      </c>
      <c r="N296">
        <v>1049</v>
      </c>
      <c r="O296" t="s">
        <v>29</v>
      </c>
      <c r="P296" t="s">
        <v>30</v>
      </c>
      <c r="Q296" t="s">
        <v>213</v>
      </c>
      <c r="R296">
        <v>105000000</v>
      </c>
      <c r="S296">
        <v>1997</v>
      </c>
      <c r="T296">
        <v>7.2</v>
      </c>
      <c r="U296">
        <v>2.2000000000000002</v>
      </c>
      <c r="V296">
        <v>-50299935</v>
      </c>
      <c r="W296" t="s">
        <v>38</v>
      </c>
    </row>
    <row r="297" spans="1:23" x14ac:dyDescent="0.3">
      <c r="A297" t="s">
        <v>526</v>
      </c>
      <c r="B297">
        <v>511</v>
      </c>
      <c r="C297">
        <v>172</v>
      </c>
      <c r="D297">
        <v>27098580</v>
      </c>
      <c r="E297" t="s">
        <v>55</v>
      </c>
      <c r="F297" t="s">
        <v>27</v>
      </c>
      <c r="L297" t="s">
        <v>527</v>
      </c>
      <c r="M297">
        <v>284825</v>
      </c>
      <c r="N297">
        <v>828</v>
      </c>
      <c r="O297" t="s">
        <v>29</v>
      </c>
      <c r="P297" t="s">
        <v>244</v>
      </c>
      <c r="Q297" t="s">
        <v>213</v>
      </c>
      <c r="R297">
        <v>102000000</v>
      </c>
      <c r="S297">
        <v>2012</v>
      </c>
      <c r="T297">
        <v>7.5</v>
      </c>
      <c r="U297">
        <v>2.9</v>
      </c>
      <c r="V297">
        <v>-74901420</v>
      </c>
      <c r="W297" t="s">
        <v>38</v>
      </c>
    </row>
    <row r="298" spans="1:23" x14ac:dyDescent="0.3">
      <c r="A298" t="s">
        <v>66</v>
      </c>
      <c r="B298">
        <v>188</v>
      </c>
      <c r="C298">
        <v>101</v>
      </c>
      <c r="D298">
        <v>55673333</v>
      </c>
      <c r="E298" t="s">
        <v>24</v>
      </c>
      <c r="F298" t="s">
        <v>25</v>
      </c>
      <c r="G298" t="s">
        <v>47</v>
      </c>
      <c r="H298" t="s">
        <v>49</v>
      </c>
      <c r="I298" t="s">
        <v>26</v>
      </c>
      <c r="L298" t="s">
        <v>528</v>
      </c>
      <c r="M298">
        <v>65785</v>
      </c>
      <c r="N298">
        <v>160</v>
      </c>
      <c r="O298" t="s">
        <v>29</v>
      </c>
      <c r="P298" t="s">
        <v>30</v>
      </c>
      <c r="Q298" t="s">
        <v>52</v>
      </c>
      <c r="R298">
        <v>80000000</v>
      </c>
      <c r="S298">
        <v>2010</v>
      </c>
      <c r="T298">
        <v>7</v>
      </c>
      <c r="U298">
        <v>1.7</v>
      </c>
      <c r="V298">
        <v>-24326667</v>
      </c>
      <c r="W298" t="s">
        <v>38</v>
      </c>
    </row>
    <row r="299" spans="1:23" x14ac:dyDescent="0.3">
      <c r="A299" t="s">
        <v>529</v>
      </c>
      <c r="B299">
        <v>212</v>
      </c>
      <c r="C299">
        <v>87</v>
      </c>
      <c r="D299">
        <v>40198710</v>
      </c>
      <c r="E299" t="s">
        <v>24</v>
      </c>
      <c r="F299" t="s">
        <v>56</v>
      </c>
      <c r="G299" t="s">
        <v>26</v>
      </c>
      <c r="H299" t="s">
        <v>44</v>
      </c>
      <c r="I299" t="s">
        <v>35</v>
      </c>
      <c r="L299" t="s">
        <v>530</v>
      </c>
      <c r="M299">
        <v>87451</v>
      </c>
      <c r="N299">
        <v>660</v>
      </c>
      <c r="O299" t="s">
        <v>29</v>
      </c>
      <c r="P299" t="s">
        <v>30</v>
      </c>
      <c r="Q299" t="s">
        <v>31</v>
      </c>
      <c r="R299">
        <v>100000000</v>
      </c>
      <c r="S299">
        <v>2004</v>
      </c>
      <c r="T299">
        <v>3.3</v>
      </c>
      <c r="U299">
        <v>1.4</v>
      </c>
      <c r="V299">
        <v>-59801290</v>
      </c>
      <c r="W299" t="s">
        <v>38</v>
      </c>
    </row>
    <row r="300" spans="1:23" x14ac:dyDescent="0.3">
      <c r="A300" t="s">
        <v>113</v>
      </c>
      <c r="B300">
        <v>245</v>
      </c>
      <c r="C300">
        <v>101</v>
      </c>
      <c r="D300">
        <v>72660029</v>
      </c>
      <c r="E300" t="s">
        <v>24</v>
      </c>
      <c r="F300" t="s">
        <v>25</v>
      </c>
      <c r="L300" t="s">
        <v>531</v>
      </c>
      <c r="M300">
        <v>115687</v>
      </c>
      <c r="N300">
        <v>269</v>
      </c>
      <c r="O300" t="s">
        <v>29</v>
      </c>
      <c r="P300" t="s">
        <v>30</v>
      </c>
      <c r="Q300" t="s">
        <v>31</v>
      </c>
      <c r="R300">
        <v>100000000</v>
      </c>
      <c r="S300">
        <v>2014</v>
      </c>
      <c r="T300">
        <v>6</v>
      </c>
      <c r="U300">
        <v>1.7</v>
      </c>
      <c r="V300">
        <v>-27339971</v>
      </c>
      <c r="W300" t="s">
        <v>38</v>
      </c>
    </row>
    <row r="301" spans="1:23" x14ac:dyDescent="0.3">
      <c r="A301" t="s">
        <v>477</v>
      </c>
      <c r="B301">
        <v>127</v>
      </c>
      <c r="C301">
        <v>95</v>
      </c>
      <c r="D301">
        <v>38120554</v>
      </c>
      <c r="E301" t="s">
        <v>25</v>
      </c>
      <c r="F301" t="s">
        <v>47</v>
      </c>
      <c r="G301" t="s">
        <v>49</v>
      </c>
      <c r="H301" t="s">
        <v>27</v>
      </c>
      <c r="L301" t="s">
        <v>532</v>
      </c>
      <c r="M301">
        <v>71527</v>
      </c>
      <c r="N301">
        <v>217</v>
      </c>
      <c r="O301" t="s">
        <v>29</v>
      </c>
      <c r="P301" t="s">
        <v>30</v>
      </c>
      <c r="Q301" t="s">
        <v>52</v>
      </c>
      <c r="R301">
        <v>140000000</v>
      </c>
      <c r="S301">
        <v>2002</v>
      </c>
      <c r="T301">
        <v>7.1</v>
      </c>
      <c r="U301">
        <v>1.6</v>
      </c>
      <c r="V301">
        <v>-101879446</v>
      </c>
      <c r="W301" t="s">
        <v>38</v>
      </c>
    </row>
    <row r="302" spans="1:23" x14ac:dyDescent="0.3">
      <c r="A302" t="s">
        <v>533</v>
      </c>
      <c r="B302">
        <v>167</v>
      </c>
      <c r="C302">
        <v>102</v>
      </c>
      <c r="D302">
        <v>49392095</v>
      </c>
      <c r="E302" t="s">
        <v>25</v>
      </c>
      <c r="F302" t="s">
        <v>48</v>
      </c>
      <c r="G302" t="s">
        <v>27</v>
      </c>
      <c r="L302" t="s">
        <v>534</v>
      </c>
      <c r="M302">
        <v>52029</v>
      </c>
      <c r="N302">
        <v>224</v>
      </c>
      <c r="O302" t="s">
        <v>29</v>
      </c>
      <c r="P302" t="s">
        <v>30</v>
      </c>
      <c r="Q302" t="s">
        <v>31</v>
      </c>
      <c r="R302">
        <v>100000000</v>
      </c>
      <c r="S302">
        <v>2009</v>
      </c>
      <c r="T302">
        <v>5.4</v>
      </c>
      <c r="U302">
        <v>1.7</v>
      </c>
      <c r="V302">
        <v>-50607905</v>
      </c>
      <c r="W302" t="s">
        <v>38</v>
      </c>
    </row>
    <row r="303" spans="1:23" x14ac:dyDescent="0.3">
      <c r="A303" t="s">
        <v>535</v>
      </c>
      <c r="B303">
        <v>320</v>
      </c>
      <c r="C303">
        <v>131</v>
      </c>
      <c r="D303">
        <v>39292022</v>
      </c>
      <c r="E303" t="s">
        <v>24</v>
      </c>
      <c r="F303" t="s">
        <v>25</v>
      </c>
      <c r="G303" t="s">
        <v>35</v>
      </c>
      <c r="L303" t="s">
        <v>536</v>
      </c>
      <c r="M303">
        <v>127258</v>
      </c>
      <c r="N303">
        <v>351</v>
      </c>
      <c r="O303" t="s">
        <v>29</v>
      </c>
      <c r="P303" t="s">
        <v>30</v>
      </c>
      <c r="Q303" t="s">
        <v>31</v>
      </c>
      <c r="R303">
        <v>90000000</v>
      </c>
      <c r="S303">
        <v>2014</v>
      </c>
      <c r="T303">
        <v>6.1</v>
      </c>
      <c r="U303">
        <v>2.2000000000000002</v>
      </c>
      <c r="V303">
        <v>-50707978</v>
      </c>
      <c r="W303" t="s">
        <v>38</v>
      </c>
    </row>
    <row r="304" spans="1:23" x14ac:dyDescent="0.3">
      <c r="A304" t="s">
        <v>537</v>
      </c>
      <c r="B304">
        <v>163</v>
      </c>
      <c r="C304">
        <v>114</v>
      </c>
      <c r="D304">
        <v>28772222</v>
      </c>
      <c r="E304" t="s">
        <v>24</v>
      </c>
      <c r="F304" t="s">
        <v>56</v>
      </c>
      <c r="G304" t="s">
        <v>61</v>
      </c>
      <c r="H304" t="s">
        <v>35</v>
      </c>
      <c r="L304" t="s">
        <v>538</v>
      </c>
      <c r="M304">
        <v>33953</v>
      </c>
      <c r="N304">
        <v>163</v>
      </c>
      <c r="O304" t="s">
        <v>29</v>
      </c>
      <c r="P304" t="s">
        <v>30</v>
      </c>
      <c r="Q304" t="s">
        <v>31</v>
      </c>
      <c r="R304">
        <v>105000000</v>
      </c>
      <c r="S304">
        <v>2015</v>
      </c>
      <c r="T304">
        <v>5.3</v>
      </c>
      <c r="U304">
        <v>1.9</v>
      </c>
      <c r="V304">
        <v>-76227778</v>
      </c>
      <c r="W304" t="s">
        <v>38</v>
      </c>
    </row>
    <row r="305" spans="1:23" x14ac:dyDescent="0.3">
      <c r="A305" t="s">
        <v>539</v>
      </c>
      <c r="B305">
        <v>78</v>
      </c>
      <c r="C305">
        <v>94</v>
      </c>
      <c r="D305">
        <v>17010646</v>
      </c>
      <c r="E305" t="s">
        <v>48</v>
      </c>
      <c r="F305" t="s">
        <v>49</v>
      </c>
      <c r="G305" t="s">
        <v>26</v>
      </c>
      <c r="L305" t="s">
        <v>540</v>
      </c>
      <c r="M305">
        <v>40751</v>
      </c>
      <c r="N305">
        <v>239</v>
      </c>
      <c r="O305" t="s">
        <v>29</v>
      </c>
      <c r="P305" t="s">
        <v>30</v>
      </c>
      <c r="Q305" t="s">
        <v>52</v>
      </c>
      <c r="R305">
        <v>84000000</v>
      </c>
      <c r="S305">
        <v>2005</v>
      </c>
      <c r="T305">
        <v>2.2000000000000002</v>
      </c>
      <c r="U305">
        <v>1.6</v>
      </c>
      <c r="V305">
        <v>-66989354</v>
      </c>
      <c r="W305" t="s">
        <v>38</v>
      </c>
    </row>
    <row r="306" spans="1:23" x14ac:dyDescent="0.3">
      <c r="A306" t="s">
        <v>265</v>
      </c>
      <c r="B306">
        <v>289</v>
      </c>
      <c r="C306">
        <v>122</v>
      </c>
      <c r="D306">
        <v>24985612</v>
      </c>
      <c r="E306" t="s">
        <v>24</v>
      </c>
      <c r="F306" t="s">
        <v>25</v>
      </c>
      <c r="G306" t="s">
        <v>242</v>
      </c>
      <c r="H306" t="s">
        <v>55</v>
      </c>
      <c r="I306" t="s">
        <v>54</v>
      </c>
      <c r="J306" t="s">
        <v>35</v>
      </c>
      <c r="L306" t="s">
        <v>541</v>
      </c>
      <c r="M306">
        <v>71782</v>
      </c>
      <c r="N306">
        <v>161</v>
      </c>
      <c r="O306" t="s">
        <v>29</v>
      </c>
      <c r="P306" t="s">
        <v>30</v>
      </c>
      <c r="Q306" t="s">
        <v>31</v>
      </c>
      <c r="R306">
        <v>100000000</v>
      </c>
      <c r="S306">
        <v>2015</v>
      </c>
      <c r="T306">
        <v>7</v>
      </c>
      <c r="U306">
        <v>2</v>
      </c>
      <c r="V306">
        <v>-75014388</v>
      </c>
      <c r="W306" t="s">
        <v>38</v>
      </c>
    </row>
    <row r="307" spans="1:23" x14ac:dyDescent="0.3">
      <c r="A307" t="s">
        <v>542</v>
      </c>
      <c r="B307">
        <v>66</v>
      </c>
      <c r="C307">
        <v>95</v>
      </c>
      <c r="D307">
        <v>4411102</v>
      </c>
      <c r="E307" t="s">
        <v>24</v>
      </c>
      <c r="F307" t="s">
        <v>48</v>
      </c>
      <c r="G307" t="s">
        <v>27</v>
      </c>
      <c r="L307" t="s">
        <v>543</v>
      </c>
      <c r="M307">
        <v>20295</v>
      </c>
      <c r="N307">
        <v>164</v>
      </c>
      <c r="O307" t="s">
        <v>29</v>
      </c>
      <c r="P307" t="s">
        <v>30</v>
      </c>
      <c r="Q307" t="s">
        <v>31</v>
      </c>
      <c r="R307">
        <v>100000000</v>
      </c>
      <c r="S307">
        <v>2002</v>
      </c>
      <c r="T307">
        <v>3.8</v>
      </c>
      <c r="U307">
        <v>1.6</v>
      </c>
      <c r="V307">
        <v>-95588898</v>
      </c>
      <c r="W307" t="s">
        <v>38</v>
      </c>
    </row>
    <row r="308" spans="1:23" x14ac:dyDescent="0.3">
      <c r="A308" t="s">
        <v>349</v>
      </c>
      <c r="B308">
        <v>266</v>
      </c>
      <c r="C308">
        <v>115</v>
      </c>
      <c r="D308">
        <v>35024475</v>
      </c>
      <c r="E308" t="s">
        <v>24</v>
      </c>
      <c r="F308" t="s">
        <v>55</v>
      </c>
      <c r="G308" t="s">
        <v>35</v>
      </c>
      <c r="H308" t="s">
        <v>58</v>
      </c>
      <c r="L308" t="s">
        <v>544</v>
      </c>
      <c r="M308">
        <v>110364</v>
      </c>
      <c r="N308">
        <v>261</v>
      </c>
      <c r="O308" t="s">
        <v>29</v>
      </c>
      <c r="P308" t="s">
        <v>545</v>
      </c>
      <c r="Q308" t="s">
        <v>213</v>
      </c>
      <c r="R308">
        <v>100000000</v>
      </c>
      <c r="S308">
        <v>2010</v>
      </c>
      <c r="T308">
        <v>6.9</v>
      </c>
      <c r="U308">
        <v>1.9</v>
      </c>
      <c r="V308">
        <v>-64975525</v>
      </c>
      <c r="W308" t="s">
        <v>38</v>
      </c>
    </row>
    <row r="309" spans="1:23" x14ac:dyDescent="0.3">
      <c r="A309" t="s">
        <v>546</v>
      </c>
      <c r="B309">
        <v>208</v>
      </c>
      <c r="C309">
        <v>88</v>
      </c>
      <c r="D309">
        <v>130174897</v>
      </c>
      <c r="E309" t="s">
        <v>25</v>
      </c>
      <c r="F309" t="s">
        <v>47</v>
      </c>
      <c r="G309" t="s">
        <v>48</v>
      </c>
      <c r="H309" t="s">
        <v>49</v>
      </c>
      <c r="L309" t="s">
        <v>547</v>
      </c>
      <c r="M309">
        <v>27918</v>
      </c>
      <c r="N309">
        <v>155</v>
      </c>
      <c r="O309" t="s">
        <v>29</v>
      </c>
      <c r="P309" t="s">
        <v>30</v>
      </c>
      <c r="Q309" t="s">
        <v>118</v>
      </c>
      <c r="R309">
        <v>99000000</v>
      </c>
      <c r="S309">
        <v>2015</v>
      </c>
      <c r="T309">
        <v>7.2</v>
      </c>
      <c r="U309">
        <v>1.5</v>
      </c>
      <c r="V309">
        <v>31174897</v>
      </c>
      <c r="W309" t="s">
        <v>21</v>
      </c>
    </row>
    <row r="310" spans="1:23" x14ac:dyDescent="0.3">
      <c r="A310" t="s">
        <v>548</v>
      </c>
      <c r="B310">
        <v>97</v>
      </c>
      <c r="C310">
        <v>110</v>
      </c>
      <c r="D310">
        <v>10200000</v>
      </c>
      <c r="E310" t="s">
        <v>55</v>
      </c>
      <c r="F310" t="s">
        <v>60</v>
      </c>
      <c r="G310" t="s">
        <v>35</v>
      </c>
      <c r="L310" t="s">
        <v>549</v>
      </c>
      <c r="M310">
        <v>18697</v>
      </c>
      <c r="N310">
        <v>263</v>
      </c>
      <c r="O310" t="s">
        <v>29</v>
      </c>
      <c r="P310" t="s">
        <v>30</v>
      </c>
      <c r="Q310" t="s">
        <v>52</v>
      </c>
      <c r="R310">
        <v>10000000</v>
      </c>
      <c r="S310">
        <v>1997</v>
      </c>
      <c r="T310">
        <v>7.3</v>
      </c>
      <c r="U310">
        <v>1.8</v>
      </c>
      <c r="V310">
        <v>200000</v>
      </c>
      <c r="W310" t="s">
        <v>21</v>
      </c>
    </row>
    <row r="311" spans="1:23" x14ac:dyDescent="0.3">
      <c r="A311" t="s">
        <v>185</v>
      </c>
      <c r="B311">
        <v>202</v>
      </c>
      <c r="C311">
        <v>130</v>
      </c>
      <c r="D311">
        <v>202007640</v>
      </c>
      <c r="E311" t="s">
        <v>24</v>
      </c>
      <c r="F311" t="s">
        <v>25</v>
      </c>
      <c r="G311" t="s">
        <v>26</v>
      </c>
      <c r="H311" t="s">
        <v>35</v>
      </c>
      <c r="L311" t="s">
        <v>550</v>
      </c>
      <c r="M311">
        <v>248045</v>
      </c>
      <c r="N311">
        <v>890</v>
      </c>
      <c r="O311" t="s">
        <v>29</v>
      </c>
      <c r="P311" t="s">
        <v>30</v>
      </c>
      <c r="Q311" t="s">
        <v>31</v>
      </c>
      <c r="R311">
        <v>98000000</v>
      </c>
      <c r="S311">
        <v>2001</v>
      </c>
      <c r="T311">
        <v>6.3</v>
      </c>
      <c r="U311">
        <v>2.2000000000000002</v>
      </c>
      <c r="V311">
        <v>104007640</v>
      </c>
      <c r="W311" t="s">
        <v>21</v>
      </c>
    </row>
    <row r="312" spans="1:23" x14ac:dyDescent="0.3">
      <c r="A312" t="s">
        <v>172</v>
      </c>
      <c r="B312">
        <v>233</v>
      </c>
      <c r="C312">
        <v>216</v>
      </c>
      <c r="D312">
        <v>77679638</v>
      </c>
      <c r="E312" t="s">
        <v>56</v>
      </c>
      <c r="F312" t="s">
        <v>55</v>
      </c>
      <c r="L312" t="s">
        <v>551</v>
      </c>
      <c r="M312">
        <v>314033</v>
      </c>
      <c r="N312">
        <v>1166</v>
      </c>
      <c r="O312" t="s">
        <v>29</v>
      </c>
      <c r="P312" t="s">
        <v>30</v>
      </c>
      <c r="Q312" t="s">
        <v>213</v>
      </c>
      <c r="R312">
        <v>100000000</v>
      </c>
      <c r="S312">
        <v>2002</v>
      </c>
      <c r="T312">
        <v>7.5</v>
      </c>
      <c r="U312">
        <v>3.6</v>
      </c>
      <c r="V312">
        <v>-22320362</v>
      </c>
      <c r="W312" t="s">
        <v>38</v>
      </c>
    </row>
    <row r="313" spans="1:23" x14ac:dyDescent="0.3">
      <c r="A313" t="s">
        <v>552</v>
      </c>
      <c r="B313">
        <v>136</v>
      </c>
      <c r="C313">
        <v>146</v>
      </c>
      <c r="D313">
        <v>9213</v>
      </c>
      <c r="E313" t="s">
        <v>55</v>
      </c>
      <c r="F313" t="s">
        <v>54</v>
      </c>
      <c r="G313" t="s">
        <v>44</v>
      </c>
      <c r="H313" t="s">
        <v>58</v>
      </c>
      <c r="L313" t="s">
        <v>553</v>
      </c>
      <c r="M313">
        <v>38690</v>
      </c>
      <c r="N313">
        <v>130</v>
      </c>
      <c r="O313" t="s">
        <v>554</v>
      </c>
      <c r="P313" t="s">
        <v>278</v>
      </c>
      <c r="Q313" t="s">
        <v>213</v>
      </c>
      <c r="R313">
        <v>94000000</v>
      </c>
      <c r="S313">
        <v>2011</v>
      </c>
      <c r="T313">
        <v>7.6</v>
      </c>
      <c r="U313">
        <v>2.4</v>
      </c>
      <c r="V313">
        <v>-93990787</v>
      </c>
      <c r="W313" t="s">
        <v>38</v>
      </c>
    </row>
    <row r="314" spans="1:23" x14ac:dyDescent="0.3">
      <c r="A314" t="s">
        <v>555</v>
      </c>
      <c r="B314">
        <v>154</v>
      </c>
      <c r="C314">
        <v>85</v>
      </c>
      <c r="D314">
        <v>58867694</v>
      </c>
      <c r="E314" t="s">
        <v>47</v>
      </c>
      <c r="F314" t="s">
        <v>48</v>
      </c>
      <c r="G314" t="s">
        <v>49</v>
      </c>
      <c r="H314" t="s">
        <v>61</v>
      </c>
      <c r="L314" t="s">
        <v>556</v>
      </c>
      <c r="M314">
        <v>54077</v>
      </c>
      <c r="N314">
        <v>112</v>
      </c>
      <c r="O314" t="s">
        <v>29</v>
      </c>
      <c r="P314" t="s">
        <v>30</v>
      </c>
      <c r="Q314" t="s">
        <v>52</v>
      </c>
      <c r="R314">
        <v>100000000</v>
      </c>
      <c r="S314">
        <v>2007</v>
      </c>
      <c r="T314">
        <v>6.8</v>
      </c>
      <c r="U314">
        <v>1.4</v>
      </c>
      <c r="V314">
        <v>-41132306</v>
      </c>
      <c r="W314" t="s">
        <v>38</v>
      </c>
    </row>
    <row r="315" spans="1:23" x14ac:dyDescent="0.3">
      <c r="A315" t="s">
        <v>557</v>
      </c>
      <c r="B315">
        <v>169</v>
      </c>
      <c r="C315">
        <v>93</v>
      </c>
      <c r="D315">
        <v>59475623</v>
      </c>
      <c r="E315" t="s">
        <v>48</v>
      </c>
      <c r="F315" t="s">
        <v>27</v>
      </c>
      <c r="G315" t="s">
        <v>35</v>
      </c>
      <c r="L315" t="s">
        <v>558</v>
      </c>
      <c r="M315">
        <v>49739</v>
      </c>
      <c r="N315">
        <v>407</v>
      </c>
      <c r="O315" t="s">
        <v>29</v>
      </c>
      <c r="P315" t="s">
        <v>30</v>
      </c>
      <c r="Q315" t="s">
        <v>31</v>
      </c>
      <c r="R315">
        <v>90000000</v>
      </c>
      <c r="S315">
        <v>2004</v>
      </c>
      <c r="T315">
        <v>5.2</v>
      </c>
      <c r="U315">
        <v>1.6</v>
      </c>
      <c r="V315">
        <v>-30524377</v>
      </c>
      <c r="W315" t="s">
        <v>38</v>
      </c>
    </row>
    <row r="316" spans="1:23" x14ac:dyDescent="0.3">
      <c r="A316" t="s">
        <v>94</v>
      </c>
      <c r="B316">
        <v>200</v>
      </c>
      <c r="C316">
        <v>152</v>
      </c>
      <c r="D316">
        <v>108638745</v>
      </c>
      <c r="E316" t="s">
        <v>55</v>
      </c>
      <c r="F316" t="s">
        <v>54</v>
      </c>
      <c r="G316" t="s">
        <v>58</v>
      </c>
      <c r="L316" t="s">
        <v>559</v>
      </c>
      <c r="M316">
        <v>292022</v>
      </c>
      <c r="N316">
        <v>1103</v>
      </c>
      <c r="O316" t="s">
        <v>29</v>
      </c>
      <c r="P316" t="s">
        <v>30</v>
      </c>
      <c r="Q316" t="s">
        <v>213</v>
      </c>
      <c r="R316">
        <v>92000000</v>
      </c>
      <c r="S316">
        <v>2001</v>
      </c>
      <c r="T316">
        <v>7.7</v>
      </c>
      <c r="U316">
        <v>2.5</v>
      </c>
      <c r="V316">
        <v>16638745</v>
      </c>
      <c r="W316" t="s">
        <v>21</v>
      </c>
    </row>
    <row r="317" spans="1:23" x14ac:dyDescent="0.3">
      <c r="A317" t="s">
        <v>560</v>
      </c>
      <c r="B317">
        <v>255</v>
      </c>
      <c r="C317">
        <v>85</v>
      </c>
      <c r="D317">
        <v>86897182</v>
      </c>
      <c r="E317" t="s">
        <v>48</v>
      </c>
      <c r="L317" t="s">
        <v>561</v>
      </c>
      <c r="M317">
        <v>106790</v>
      </c>
      <c r="N317">
        <v>177</v>
      </c>
      <c r="O317" t="s">
        <v>29</v>
      </c>
      <c r="P317" t="s">
        <v>30</v>
      </c>
      <c r="Q317" t="s">
        <v>213</v>
      </c>
      <c r="R317">
        <v>95000000</v>
      </c>
      <c r="S317">
        <v>2012</v>
      </c>
      <c r="T317">
        <v>6.2</v>
      </c>
      <c r="U317">
        <v>1.4</v>
      </c>
      <c r="V317">
        <v>-8102818</v>
      </c>
      <c r="W317" t="s">
        <v>38</v>
      </c>
    </row>
    <row r="318" spans="1:23" x14ac:dyDescent="0.3">
      <c r="A318" t="s">
        <v>562</v>
      </c>
      <c r="B318">
        <v>173</v>
      </c>
      <c r="C318">
        <v>126</v>
      </c>
      <c r="D318">
        <v>63540020</v>
      </c>
      <c r="E318" t="s">
        <v>24</v>
      </c>
      <c r="F318" t="s">
        <v>25</v>
      </c>
      <c r="G318" t="s">
        <v>27</v>
      </c>
      <c r="L318" t="s">
        <v>563</v>
      </c>
      <c r="M318">
        <v>343274</v>
      </c>
      <c r="N318">
        <v>742</v>
      </c>
      <c r="O318" t="s">
        <v>29</v>
      </c>
      <c r="P318" t="s">
        <v>545</v>
      </c>
      <c r="Q318" t="s">
        <v>31</v>
      </c>
      <c r="R318">
        <v>93000000</v>
      </c>
      <c r="S318">
        <v>1997</v>
      </c>
      <c r="T318">
        <v>7.7</v>
      </c>
      <c r="U318">
        <v>2.1</v>
      </c>
      <c r="V318">
        <v>-29459980</v>
      </c>
      <c r="W318" t="s">
        <v>38</v>
      </c>
    </row>
    <row r="319" spans="1:23" x14ac:dyDescent="0.3">
      <c r="A319" t="s">
        <v>564</v>
      </c>
      <c r="B319">
        <v>221</v>
      </c>
      <c r="C319">
        <v>146</v>
      </c>
      <c r="D319">
        <v>95328937</v>
      </c>
      <c r="E319" t="s">
        <v>48</v>
      </c>
      <c r="F319" t="s">
        <v>55</v>
      </c>
      <c r="G319" t="s">
        <v>44</v>
      </c>
      <c r="L319" t="s">
        <v>565</v>
      </c>
      <c r="M319">
        <v>59581</v>
      </c>
      <c r="N319">
        <v>293</v>
      </c>
      <c r="O319" t="s">
        <v>29</v>
      </c>
      <c r="P319" t="s">
        <v>30</v>
      </c>
      <c r="Q319" t="s">
        <v>213</v>
      </c>
      <c r="R319">
        <v>100000000</v>
      </c>
      <c r="S319">
        <v>2010</v>
      </c>
      <c r="T319">
        <v>4.3</v>
      </c>
      <c r="U319">
        <v>2.4</v>
      </c>
      <c r="V319">
        <v>-4671063</v>
      </c>
      <c r="W319" t="s">
        <v>38</v>
      </c>
    </row>
    <row r="320" spans="1:23" x14ac:dyDescent="0.3">
      <c r="A320" t="s">
        <v>566</v>
      </c>
      <c r="B320">
        <v>82</v>
      </c>
      <c r="C320">
        <v>89</v>
      </c>
      <c r="D320">
        <v>50802661</v>
      </c>
      <c r="E320" t="s">
        <v>25</v>
      </c>
      <c r="F320" t="s">
        <v>47</v>
      </c>
      <c r="G320" t="s">
        <v>48</v>
      </c>
      <c r="H320" t="s">
        <v>49</v>
      </c>
      <c r="I320" t="s">
        <v>44</v>
      </c>
      <c r="L320" t="s">
        <v>567</v>
      </c>
      <c r="M320">
        <v>58300</v>
      </c>
      <c r="N320">
        <v>139</v>
      </c>
      <c r="O320" t="s">
        <v>29</v>
      </c>
      <c r="P320" t="s">
        <v>30</v>
      </c>
      <c r="Q320" t="s">
        <v>52</v>
      </c>
      <c r="R320">
        <v>95000000</v>
      </c>
      <c r="S320">
        <v>2000</v>
      </c>
      <c r="T320">
        <v>6.9</v>
      </c>
      <c r="U320">
        <v>1.5</v>
      </c>
      <c r="V320">
        <v>-44197339</v>
      </c>
      <c r="W320" t="s">
        <v>38</v>
      </c>
    </row>
    <row r="321" spans="1:23" x14ac:dyDescent="0.3">
      <c r="A321" t="s">
        <v>546</v>
      </c>
      <c r="B321">
        <v>233</v>
      </c>
      <c r="C321">
        <v>88</v>
      </c>
      <c r="D321">
        <v>161317423</v>
      </c>
      <c r="E321" t="s">
        <v>25</v>
      </c>
      <c r="F321" t="s">
        <v>47</v>
      </c>
      <c r="G321" t="s">
        <v>48</v>
      </c>
      <c r="H321" t="s">
        <v>49</v>
      </c>
      <c r="L321" t="s">
        <v>568</v>
      </c>
      <c r="M321">
        <v>145321</v>
      </c>
      <c r="N321">
        <v>139</v>
      </c>
      <c r="O321" t="s">
        <v>29</v>
      </c>
      <c r="P321" t="s">
        <v>30</v>
      </c>
      <c r="Q321" t="s">
        <v>52</v>
      </c>
      <c r="R321">
        <v>95000000</v>
      </c>
      <c r="S321">
        <v>2012</v>
      </c>
      <c r="T321">
        <v>6.6</v>
      </c>
      <c r="U321">
        <v>1.5</v>
      </c>
      <c r="V321">
        <v>66317423</v>
      </c>
      <c r="W321" t="s">
        <v>21</v>
      </c>
    </row>
    <row r="322" spans="1:23" x14ac:dyDescent="0.3">
      <c r="A322" t="s">
        <v>267</v>
      </c>
      <c r="B322">
        <v>343</v>
      </c>
      <c r="C322">
        <v>105</v>
      </c>
      <c r="D322">
        <v>201148159</v>
      </c>
      <c r="E322" t="s">
        <v>55</v>
      </c>
      <c r="F322" t="s">
        <v>49</v>
      </c>
      <c r="G322" t="s">
        <v>26</v>
      </c>
      <c r="H322" t="s">
        <v>44</v>
      </c>
      <c r="L322" t="s">
        <v>569</v>
      </c>
      <c r="M322">
        <v>103737</v>
      </c>
      <c r="N322">
        <v>322</v>
      </c>
      <c r="O322" t="s">
        <v>29</v>
      </c>
      <c r="P322" t="s">
        <v>30</v>
      </c>
      <c r="Q322" t="s">
        <v>52</v>
      </c>
      <c r="R322">
        <v>95000000</v>
      </c>
      <c r="S322">
        <v>2015</v>
      </c>
      <c r="T322">
        <v>7</v>
      </c>
      <c r="U322">
        <v>1.8</v>
      </c>
      <c r="V322">
        <v>106148159</v>
      </c>
      <c r="W322" t="s">
        <v>21</v>
      </c>
    </row>
    <row r="323" spans="1:23" x14ac:dyDescent="0.3">
      <c r="A323" t="s">
        <v>89</v>
      </c>
      <c r="B323">
        <v>308</v>
      </c>
      <c r="C323">
        <v>135</v>
      </c>
      <c r="D323">
        <v>43982842</v>
      </c>
      <c r="E323" t="s">
        <v>55</v>
      </c>
      <c r="F323" t="s">
        <v>26</v>
      </c>
      <c r="G323" t="s">
        <v>35</v>
      </c>
      <c r="L323" t="s">
        <v>570</v>
      </c>
      <c r="M323">
        <v>125109</v>
      </c>
      <c r="N323">
        <v>593</v>
      </c>
      <c r="O323" t="s">
        <v>29</v>
      </c>
      <c r="P323" t="s">
        <v>30</v>
      </c>
      <c r="Q323" t="s">
        <v>31</v>
      </c>
      <c r="R323">
        <v>65000000</v>
      </c>
      <c r="S323">
        <v>2009</v>
      </c>
      <c r="T323">
        <v>6.7</v>
      </c>
      <c r="U323">
        <v>2.2000000000000002</v>
      </c>
      <c r="V323">
        <v>-21017158</v>
      </c>
      <c r="W323" t="s">
        <v>38</v>
      </c>
    </row>
    <row r="324" spans="1:23" x14ac:dyDescent="0.3">
      <c r="A324" t="s">
        <v>41</v>
      </c>
      <c r="B324">
        <v>301</v>
      </c>
      <c r="C324">
        <v>100</v>
      </c>
      <c r="D324">
        <v>380838870</v>
      </c>
      <c r="E324" t="s">
        <v>25</v>
      </c>
      <c r="F324" t="s">
        <v>47</v>
      </c>
      <c r="G324" t="s">
        <v>48</v>
      </c>
      <c r="H324" t="s">
        <v>49</v>
      </c>
      <c r="L324" t="s">
        <v>571</v>
      </c>
      <c r="M324">
        <v>692482</v>
      </c>
      <c r="N324">
        <v>866</v>
      </c>
      <c r="O324" t="s">
        <v>29</v>
      </c>
      <c r="P324" t="s">
        <v>30</v>
      </c>
      <c r="Q324" t="s">
        <v>118</v>
      </c>
      <c r="R324">
        <v>94000000</v>
      </c>
      <c r="S324">
        <v>2003</v>
      </c>
      <c r="T324">
        <v>8.1999999999999993</v>
      </c>
      <c r="U324">
        <v>1.7</v>
      </c>
      <c r="V324">
        <v>286838870</v>
      </c>
      <c r="W324" t="s">
        <v>21</v>
      </c>
    </row>
    <row r="325" spans="1:23" x14ac:dyDescent="0.3">
      <c r="A325" t="s">
        <v>89</v>
      </c>
      <c r="B325">
        <v>328</v>
      </c>
      <c r="C325">
        <v>192</v>
      </c>
      <c r="D325">
        <v>377019252</v>
      </c>
      <c r="E325" t="s">
        <v>24</v>
      </c>
      <c r="F325" t="s">
        <v>25</v>
      </c>
      <c r="G325" t="s">
        <v>55</v>
      </c>
      <c r="H325" t="s">
        <v>26</v>
      </c>
      <c r="L325" t="s">
        <v>572</v>
      </c>
      <c r="M325">
        <v>1215718</v>
      </c>
      <c r="N325">
        <v>3189</v>
      </c>
      <c r="O325" t="s">
        <v>29</v>
      </c>
      <c r="P325" t="s">
        <v>30</v>
      </c>
      <c r="Q325" t="s">
        <v>31</v>
      </c>
      <c r="R325">
        <v>94000000</v>
      </c>
      <c r="S325">
        <v>2003</v>
      </c>
      <c r="T325">
        <v>8.9</v>
      </c>
      <c r="U325">
        <v>3.2</v>
      </c>
      <c r="V325">
        <v>283019252</v>
      </c>
      <c r="W325" t="s">
        <v>21</v>
      </c>
    </row>
    <row r="326" spans="1:23" x14ac:dyDescent="0.3">
      <c r="A326" t="s">
        <v>89</v>
      </c>
      <c r="B326">
        <v>294</v>
      </c>
      <c r="C326">
        <v>172</v>
      </c>
      <c r="D326">
        <v>340478898</v>
      </c>
      <c r="E326" t="s">
        <v>24</v>
      </c>
      <c r="F326" t="s">
        <v>25</v>
      </c>
      <c r="G326" t="s">
        <v>55</v>
      </c>
      <c r="H326" t="s">
        <v>26</v>
      </c>
      <c r="L326" t="s">
        <v>573</v>
      </c>
      <c r="M326">
        <v>1100446</v>
      </c>
      <c r="N326">
        <v>2417</v>
      </c>
      <c r="O326" t="s">
        <v>29</v>
      </c>
      <c r="P326" t="s">
        <v>30</v>
      </c>
      <c r="Q326" t="s">
        <v>31</v>
      </c>
      <c r="R326">
        <v>94000000</v>
      </c>
      <c r="S326">
        <v>2002</v>
      </c>
      <c r="T326">
        <v>8.6999999999999993</v>
      </c>
      <c r="U326">
        <v>2.9</v>
      </c>
      <c r="V326">
        <v>246478898</v>
      </c>
      <c r="W326" t="s">
        <v>21</v>
      </c>
    </row>
    <row r="327" spans="1:23" x14ac:dyDescent="0.3">
      <c r="A327" t="s">
        <v>574</v>
      </c>
      <c r="B327">
        <v>175</v>
      </c>
      <c r="C327">
        <v>102</v>
      </c>
      <c r="D327">
        <v>17176900</v>
      </c>
      <c r="E327" t="s">
        <v>24</v>
      </c>
      <c r="F327" t="s">
        <v>25</v>
      </c>
      <c r="G327" t="s">
        <v>26</v>
      </c>
      <c r="L327" t="s">
        <v>575</v>
      </c>
      <c r="M327">
        <v>54501</v>
      </c>
      <c r="N327">
        <v>154</v>
      </c>
      <c r="O327" t="s">
        <v>29</v>
      </c>
      <c r="P327" t="s">
        <v>30</v>
      </c>
      <c r="Q327" t="s">
        <v>31</v>
      </c>
      <c r="R327">
        <v>95000000</v>
      </c>
      <c r="S327">
        <v>2014</v>
      </c>
      <c r="T327">
        <v>5.5</v>
      </c>
      <c r="U327">
        <v>1.7</v>
      </c>
      <c r="V327">
        <v>-77823100</v>
      </c>
      <c r="W327" t="s">
        <v>38</v>
      </c>
    </row>
    <row r="328" spans="1:23" x14ac:dyDescent="0.3">
      <c r="A328" t="s">
        <v>509</v>
      </c>
      <c r="B328">
        <v>199</v>
      </c>
      <c r="C328">
        <v>100</v>
      </c>
      <c r="D328">
        <v>131144183</v>
      </c>
      <c r="E328" t="s">
        <v>24</v>
      </c>
      <c r="F328" t="s">
        <v>25</v>
      </c>
      <c r="G328" t="s">
        <v>26</v>
      </c>
      <c r="H328" t="s">
        <v>35</v>
      </c>
      <c r="L328" t="s">
        <v>576</v>
      </c>
      <c r="M328">
        <v>157016</v>
      </c>
      <c r="N328">
        <v>824</v>
      </c>
      <c r="O328" t="s">
        <v>29</v>
      </c>
      <c r="P328" t="s">
        <v>30</v>
      </c>
      <c r="Q328" t="s">
        <v>31</v>
      </c>
      <c r="R328">
        <v>115000000</v>
      </c>
      <c r="S328">
        <v>2001</v>
      </c>
      <c r="T328">
        <v>5.7</v>
      </c>
      <c r="U328">
        <v>1.7</v>
      </c>
      <c r="V328">
        <v>16144183</v>
      </c>
      <c r="W328" t="s">
        <v>21</v>
      </c>
    </row>
    <row r="329" spans="1:23" x14ac:dyDescent="0.3">
      <c r="A329" t="s">
        <v>577</v>
      </c>
      <c r="B329">
        <v>355</v>
      </c>
      <c r="C329">
        <v>119</v>
      </c>
      <c r="D329">
        <v>23014504</v>
      </c>
      <c r="E329" t="s">
        <v>55</v>
      </c>
      <c r="F329" t="s">
        <v>60</v>
      </c>
      <c r="G329" t="s">
        <v>44</v>
      </c>
      <c r="H329" t="s">
        <v>27</v>
      </c>
      <c r="I329" t="s">
        <v>35</v>
      </c>
      <c r="L329" t="s">
        <v>578</v>
      </c>
      <c r="M329">
        <v>172707</v>
      </c>
      <c r="N329">
        <v>462</v>
      </c>
      <c r="O329" t="s">
        <v>29</v>
      </c>
      <c r="P329" t="s">
        <v>37</v>
      </c>
      <c r="Q329" t="s">
        <v>31</v>
      </c>
      <c r="R329">
        <v>100000000</v>
      </c>
      <c r="S329">
        <v>2014</v>
      </c>
      <c r="T329">
        <v>6.3</v>
      </c>
      <c r="U329">
        <v>2</v>
      </c>
      <c r="V329">
        <v>-76985496</v>
      </c>
      <c r="W329" t="s">
        <v>38</v>
      </c>
    </row>
    <row r="330" spans="1:23" x14ac:dyDescent="0.3">
      <c r="A330" t="s">
        <v>279</v>
      </c>
      <c r="B330">
        <v>198</v>
      </c>
      <c r="C330">
        <v>92</v>
      </c>
      <c r="D330">
        <v>181166115</v>
      </c>
      <c r="E330" t="s">
        <v>24</v>
      </c>
      <c r="F330" t="s">
        <v>25</v>
      </c>
      <c r="G330" t="s">
        <v>27</v>
      </c>
      <c r="H330" t="s">
        <v>35</v>
      </c>
      <c r="L330" t="s">
        <v>579</v>
      </c>
      <c r="M330">
        <v>219501</v>
      </c>
      <c r="N330">
        <v>1236</v>
      </c>
      <c r="O330" t="s">
        <v>29</v>
      </c>
      <c r="P330" t="s">
        <v>30</v>
      </c>
      <c r="Q330" t="s">
        <v>31</v>
      </c>
      <c r="R330">
        <v>93000000</v>
      </c>
      <c r="S330">
        <v>2001</v>
      </c>
      <c r="T330">
        <v>5.9</v>
      </c>
      <c r="U330">
        <v>1.5</v>
      </c>
      <c r="V330">
        <v>88166115</v>
      </c>
      <c r="W330" t="s">
        <v>21</v>
      </c>
    </row>
    <row r="331" spans="1:23" x14ac:dyDescent="0.3">
      <c r="A331" t="s">
        <v>580</v>
      </c>
      <c r="B331">
        <v>529</v>
      </c>
      <c r="C331">
        <v>105</v>
      </c>
      <c r="D331">
        <v>176740650</v>
      </c>
      <c r="E331" t="s">
        <v>24</v>
      </c>
      <c r="F331" t="s">
        <v>55</v>
      </c>
      <c r="G331" t="s">
        <v>27</v>
      </c>
      <c r="H331" t="s">
        <v>35</v>
      </c>
      <c r="L331" t="s">
        <v>581</v>
      </c>
      <c r="M331">
        <v>403836</v>
      </c>
      <c r="N331">
        <v>646</v>
      </c>
      <c r="O331" t="s">
        <v>29</v>
      </c>
      <c r="P331" t="s">
        <v>30</v>
      </c>
      <c r="Q331" t="s">
        <v>31</v>
      </c>
      <c r="R331">
        <v>93000000</v>
      </c>
      <c r="S331">
        <v>2011</v>
      </c>
      <c r="T331">
        <v>7.6</v>
      </c>
      <c r="U331">
        <v>1.8</v>
      </c>
      <c r="V331">
        <v>83740650</v>
      </c>
      <c r="W331" t="s">
        <v>21</v>
      </c>
    </row>
    <row r="332" spans="1:23" x14ac:dyDescent="0.3">
      <c r="A332" t="s">
        <v>582</v>
      </c>
      <c r="B332">
        <v>198</v>
      </c>
      <c r="C332">
        <v>107</v>
      </c>
      <c r="D332">
        <v>71148699</v>
      </c>
      <c r="E332" t="s">
        <v>25</v>
      </c>
      <c r="F332" t="s">
        <v>49</v>
      </c>
      <c r="G332" t="s">
        <v>26</v>
      </c>
      <c r="L332" t="s">
        <v>583</v>
      </c>
      <c r="M332">
        <v>68935</v>
      </c>
      <c r="N332">
        <v>125</v>
      </c>
      <c r="O332" t="s">
        <v>29</v>
      </c>
      <c r="P332" t="s">
        <v>30</v>
      </c>
      <c r="Q332" t="s">
        <v>52</v>
      </c>
      <c r="R332">
        <v>90000000</v>
      </c>
      <c r="S332">
        <v>2008</v>
      </c>
      <c r="T332">
        <v>6.6</v>
      </c>
      <c r="U332">
        <v>1.8</v>
      </c>
      <c r="V332">
        <v>-18851301</v>
      </c>
      <c r="W332" t="s">
        <v>38</v>
      </c>
    </row>
    <row r="333" spans="1:23" x14ac:dyDescent="0.3">
      <c r="A333" t="s">
        <v>584</v>
      </c>
      <c r="B333">
        <v>412</v>
      </c>
      <c r="C333">
        <v>101</v>
      </c>
      <c r="D333">
        <v>67344392</v>
      </c>
      <c r="E333" t="s">
        <v>24</v>
      </c>
      <c r="F333" t="s">
        <v>35</v>
      </c>
      <c r="L333" t="s">
        <v>585</v>
      </c>
      <c r="M333">
        <v>165618</v>
      </c>
      <c r="N333">
        <v>503</v>
      </c>
      <c r="O333" t="s">
        <v>29</v>
      </c>
      <c r="P333" t="s">
        <v>30</v>
      </c>
      <c r="Q333" t="s">
        <v>213</v>
      </c>
      <c r="R333">
        <v>92000000</v>
      </c>
      <c r="S333">
        <v>2013</v>
      </c>
      <c r="T333">
        <v>5.3</v>
      </c>
      <c r="U333">
        <v>1.7</v>
      </c>
      <c r="V333">
        <v>-24655608</v>
      </c>
      <c r="W333" t="s">
        <v>38</v>
      </c>
    </row>
    <row r="334" spans="1:23" x14ac:dyDescent="0.3">
      <c r="A334" t="s">
        <v>586</v>
      </c>
      <c r="B334">
        <v>106</v>
      </c>
      <c r="C334">
        <v>137</v>
      </c>
      <c r="D334">
        <v>22406362</v>
      </c>
      <c r="E334" t="s">
        <v>55</v>
      </c>
      <c r="F334" t="s">
        <v>54</v>
      </c>
      <c r="G334" t="s">
        <v>58</v>
      </c>
      <c r="H334" t="s">
        <v>53</v>
      </c>
      <c r="L334" t="s">
        <v>587</v>
      </c>
      <c r="M334">
        <v>16832</v>
      </c>
      <c r="N334">
        <v>267</v>
      </c>
      <c r="O334" t="s">
        <v>29</v>
      </c>
      <c r="P334" t="s">
        <v>30</v>
      </c>
      <c r="Q334" t="s">
        <v>31</v>
      </c>
      <c r="R334">
        <v>107000000</v>
      </c>
      <c r="S334">
        <v>2004</v>
      </c>
      <c r="T334">
        <v>6</v>
      </c>
      <c r="U334">
        <v>2.2999999999999998</v>
      </c>
      <c r="V334">
        <v>-84593638</v>
      </c>
      <c r="W334" t="s">
        <v>38</v>
      </c>
    </row>
    <row r="335" spans="1:23" x14ac:dyDescent="0.3">
      <c r="A335" t="s">
        <v>201</v>
      </c>
      <c r="B335">
        <v>283</v>
      </c>
      <c r="C335">
        <v>115</v>
      </c>
      <c r="D335">
        <v>261437578</v>
      </c>
      <c r="E335" t="s">
        <v>24</v>
      </c>
      <c r="F335" t="s">
        <v>25</v>
      </c>
      <c r="G335" t="s">
        <v>47</v>
      </c>
      <c r="H335" t="s">
        <v>49</v>
      </c>
      <c r="L335" t="s">
        <v>588</v>
      </c>
      <c r="M335">
        <v>479166</v>
      </c>
      <c r="N335">
        <v>815</v>
      </c>
      <c r="O335" t="s">
        <v>29</v>
      </c>
      <c r="P335" t="s">
        <v>30</v>
      </c>
      <c r="Q335" t="s">
        <v>52</v>
      </c>
      <c r="R335">
        <v>92000000</v>
      </c>
      <c r="S335">
        <v>2004</v>
      </c>
      <c r="T335">
        <v>8</v>
      </c>
      <c r="U335">
        <v>1.9</v>
      </c>
      <c r="V335">
        <v>169437578</v>
      </c>
      <c r="W335" t="s">
        <v>21</v>
      </c>
    </row>
    <row r="336" spans="1:23" x14ac:dyDescent="0.3">
      <c r="A336" t="s">
        <v>589</v>
      </c>
      <c r="B336">
        <v>61</v>
      </c>
      <c r="C336">
        <v>124</v>
      </c>
      <c r="D336">
        <v>11000000</v>
      </c>
      <c r="E336" t="s">
        <v>24</v>
      </c>
      <c r="F336" t="s">
        <v>25</v>
      </c>
      <c r="G336" t="s">
        <v>48</v>
      </c>
      <c r="L336" t="s">
        <v>590</v>
      </c>
      <c r="M336">
        <v>21102</v>
      </c>
      <c r="N336">
        <v>169</v>
      </c>
      <c r="O336" t="s">
        <v>29</v>
      </c>
      <c r="P336" t="s">
        <v>30</v>
      </c>
      <c r="Q336" t="s">
        <v>31</v>
      </c>
      <c r="R336">
        <v>98000000</v>
      </c>
      <c r="S336">
        <v>1995</v>
      </c>
      <c r="T336">
        <v>5.6</v>
      </c>
      <c r="U336">
        <v>2.1</v>
      </c>
      <c r="V336">
        <v>-87000000</v>
      </c>
      <c r="W336" t="s">
        <v>38</v>
      </c>
    </row>
    <row r="337" spans="1:23" x14ac:dyDescent="0.3">
      <c r="A337" t="s">
        <v>374</v>
      </c>
      <c r="B337">
        <v>217</v>
      </c>
      <c r="C337">
        <v>118</v>
      </c>
      <c r="D337">
        <v>88761720</v>
      </c>
      <c r="E337" t="s">
        <v>25</v>
      </c>
      <c r="F337" t="s">
        <v>49</v>
      </c>
      <c r="G337" t="s">
        <v>26</v>
      </c>
      <c r="L337" t="s">
        <v>591</v>
      </c>
      <c r="M337">
        <v>141179</v>
      </c>
      <c r="N337">
        <v>419</v>
      </c>
      <c r="O337" t="s">
        <v>29</v>
      </c>
      <c r="P337" t="s">
        <v>37</v>
      </c>
      <c r="Q337" t="s">
        <v>52</v>
      </c>
      <c r="R337">
        <v>95000000</v>
      </c>
      <c r="S337">
        <v>2010</v>
      </c>
      <c r="T337">
        <v>5.9</v>
      </c>
      <c r="U337">
        <v>2</v>
      </c>
      <c r="V337">
        <v>-6238280</v>
      </c>
      <c r="W337" t="s">
        <v>38</v>
      </c>
    </row>
    <row r="338" spans="1:23" x14ac:dyDescent="0.3">
      <c r="A338" t="s">
        <v>87</v>
      </c>
      <c r="B338">
        <v>175</v>
      </c>
      <c r="C338">
        <v>98</v>
      </c>
      <c r="D338">
        <v>250147615</v>
      </c>
      <c r="E338" t="s">
        <v>25</v>
      </c>
      <c r="F338" t="s">
        <v>48</v>
      </c>
      <c r="G338" t="s">
        <v>49</v>
      </c>
      <c r="H338" t="s">
        <v>60</v>
      </c>
      <c r="I338" t="s">
        <v>27</v>
      </c>
      <c r="L338" t="s">
        <v>592</v>
      </c>
      <c r="M338">
        <v>403014</v>
      </c>
      <c r="N338">
        <v>289</v>
      </c>
      <c r="O338" t="s">
        <v>29</v>
      </c>
      <c r="P338" t="s">
        <v>30</v>
      </c>
      <c r="Q338" t="s">
        <v>31</v>
      </c>
      <c r="R338">
        <v>90000000</v>
      </c>
      <c r="S338">
        <v>1997</v>
      </c>
      <c r="T338">
        <v>7.3</v>
      </c>
      <c r="U338">
        <v>1.6</v>
      </c>
      <c r="V338">
        <v>160147615</v>
      </c>
      <c r="W338" t="s">
        <v>21</v>
      </c>
    </row>
    <row r="339" spans="1:23" x14ac:dyDescent="0.3">
      <c r="A339" t="s">
        <v>126</v>
      </c>
      <c r="B339">
        <v>191</v>
      </c>
      <c r="C339">
        <v>82</v>
      </c>
      <c r="D339">
        <v>245823397</v>
      </c>
      <c r="E339" t="s">
        <v>25</v>
      </c>
      <c r="F339" t="s">
        <v>47</v>
      </c>
      <c r="G339" t="s">
        <v>48</v>
      </c>
      <c r="H339" t="s">
        <v>49</v>
      </c>
      <c r="I339" t="s">
        <v>26</v>
      </c>
      <c r="L339" t="s">
        <v>593</v>
      </c>
      <c r="M339">
        <v>385871</v>
      </c>
      <c r="N339">
        <v>515</v>
      </c>
      <c r="O339" t="s">
        <v>29</v>
      </c>
      <c r="P339" t="s">
        <v>30</v>
      </c>
      <c r="Q339" t="s">
        <v>118</v>
      </c>
      <c r="R339">
        <v>90000000</v>
      </c>
      <c r="S339">
        <v>1999</v>
      </c>
      <c r="T339">
        <v>7.9</v>
      </c>
      <c r="U339">
        <v>1.4</v>
      </c>
      <c r="V339">
        <v>155823397</v>
      </c>
      <c r="W339" t="s">
        <v>21</v>
      </c>
    </row>
    <row r="340" spans="1:23" x14ac:dyDescent="0.3">
      <c r="A340" t="s">
        <v>495</v>
      </c>
      <c r="B340">
        <v>316</v>
      </c>
      <c r="C340">
        <v>98</v>
      </c>
      <c r="D340">
        <v>81557479</v>
      </c>
      <c r="E340" t="s">
        <v>24</v>
      </c>
      <c r="F340" t="s">
        <v>35</v>
      </c>
      <c r="L340" t="s">
        <v>594</v>
      </c>
      <c r="M340">
        <v>149947</v>
      </c>
      <c r="N340">
        <v>326</v>
      </c>
      <c r="O340" t="s">
        <v>29</v>
      </c>
      <c r="P340" t="s">
        <v>30</v>
      </c>
      <c r="Q340" t="s">
        <v>31</v>
      </c>
      <c r="R340">
        <v>100000000</v>
      </c>
      <c r="S340">
        <v>2010</v>
      </c>
      <c r="T340">
        <v>6.8</v>
      </c>
      <c r="U340">
        <v>1.6</v>
      </c>
      <c r="V340">
        <v>-18442521</v>
      </c>
      <c r="W340" t="s">
        <v>38</v>
      </c>
    </row>
    <row r="341" spans="1:23" x14ac:dyDescent="0.3">
      <c r="A341" t="s">
        <v>113</v>
      </c>
      <c r="B341">
        <v>127</v>
      </c>
      <c r="C341">
        <v>90</v>
      </c>
      <c r="D341">
        <v>226138454</v>
      </c>
      <c r="E341" t="s">
        <v>24</v>
      </c>
      <c r="F341" t="s">
        <v>48</v>
      </c>
      <c r="G341" t="s">
        <v>56</v>
      </c>
      <c r="H341" t="s">
        <v>35</v>
      </c>
      <c r="L341" t="s">
        <v>595</v>
      </c>
      <c r="M341">
        <v>160440</v>
      </c>
      <c r="N341">
        <v>394</v>
      </c>
      <c r="O341" t="s">
        <v>29</v>
      </c>
      <c r="P341" t="s">
        <v>30</v>
      </c>
      <c r="Q341" t="s">
        <v>31</v>
      </c>
      <c r="R341">
        <v>90000000</v>
      </c>
      <c r="S341">
        <v>2001</v>
      </c>
      <c r="T341">
        <v>6.6</v>
      </c>
      <c r="U341">
        <v>1.5</v>
      </c>
      <c r="V341">
        <v>136138454</v>
      </c>
      <c r="W341" t="s">
        <v>21</v>
      </c>
    </row>
    <row r="342" spans="1:23" x14ac:dyDescent="0.3">
      <c r="A342" t="s">
        <v>158</v>
      </c>
      <c r="B342">
        <v>185</v>
      </c>
      <c r="C342">
        <v>130</v>
      </c>
      <c r="D342">
        <v>155370362</v>
      </c>
      <c r="E342" t="s">
        <v>55</v>
      </c>
      <c r="F342" t="s">
        <v>26</v>
      </c>
      <c r="G342" t="s">
        <v>57</v>
      </c>
      <c r="H342" t="s">
        <v>60</v>
      </c>
      <c r="I342" t="s">
        <v>35</v>
      </c>
      <c r="L342" t="s">
        <v>596</v>
      </c>
      <c r="M342">
        <v>98403</v>
      </c>
      <c r="N342">
        <v>683</v>
      </c>
      <c r="O342" t="s">
        <v>29</v>
      </c>
      <c r="P342" t="s">
        <v>30</v>
      </c>
      <c r="Q342" t="s">
        <v>31</v>
      </c>
      <c r="R342">
        <v>100000000</v>
      </c>
      <c r="S342">
        <v>2000</v>
      </c>
      <c r="T342">
        <v>6.6</v>
      </c>
      <c r="U342">
        <v>2.2000000000000002</v>
      </c>
      <c r="V342">
        <v>55370362</v>
      </c>
      <c r="W342" t="s">
        <v>21</v>
      </c>
    </row>
    <row r="343" spans="1:23" x14ac:dyDescent="0.3">
      <c r="A343" t="s">
        <v>597</v>
      </c>
      <c r="B343">
        <v>191</v>
      </c>
      <c r="C343">
        <v>90</v>
      </c>
      <c r="D343">
        <v>124870275</v>
      </c>
      <c r="E343" t="s">
        <v>47</v>
      </c>
      <c r="F343" t="s">
        <v>48</v>
      </c>
      <c r="G343" t="s">
        <v>49</v>
      </c>
      <c r="H343" t="s">
        <v>27</v>
      </c>
      <c r="L343" t="s">
        <v>598</v>
      </c>
      <c r="M343">
        <v>152601</v>
      </c>
      <c r="N343">
        <v>156</v>
      </c>
      <c r="O343" t="s">
        <v>29</v>
      </c>
      <c r="P343" t="s">
        <v>30</v>
      </c>
      <c r="Q343" t="s">
        <v>52</v>
      </c>
      <c r="R343">
        <v>100000000</v>
      </c>
      <c r="S343">
        <v>2009</v>
      </c>
      <c r="T343">
        <v>7</v>
      </c>
      <c r="U343">
        <v>1.5</v>
      </c>
      <c r="V343">
        <v>24870275</v>
      </c>
      <c r="W343" t="s">
        <v>21</v>
      </c>
    </row>
    <row r="344" spans="1:23" x14ac:dyDescent="0.3">
      <c r="A344" t="s">
        <v>381</v>
      </c>
      <c r="B344">
        <v>188</v>
      </c>
      <c r="C344">
        <v>94</v>
      </c>
      <c r="D344">
        <v>196573705</v>
      </c>
      <c r="E344" t="s">
        <v>24</v>
      </c>
      <c r="F344" t="s">
        <v>25</v>
      </c>
      <c r="G344" t="s">
        <v>47</v>
      </c>
      <c r="H344" t="s">
        <v>48</v>
      </c>
      <c r="I344" t="s">
        <v>49</v>
      </c>
      <c r="L344" t="s">
        <v>599</v>
      </c>
      <c r="M344">
        <v>166791</v>
      </c>
      <c r="N344">
        <v>132</v>
      </c>
      <c r="O344" t="s">
        <v>29</v>
      </c>
      <c r="P344" t="s">
        <v>30</v>
      </c>
      <c r="Q344" t="s">
        <v>52</v>
      </c>
      <c r="R344">
        <v>90000000</v>
      </c>
      <c r="S344">
        <v>2009</v>
      </c>
      <c r="T344">
        <v>7</v>
      </c>
      <c r="U344">
        <v>1.6</v>
      </c>
      <c r="V344">
        <v>106573705</v>
      </c>
      <c r="W344" t="s">
        <v>21</v>
      </c>
    </row>
    <row r="345" spans="1:23" x14ac:dyDescent="0.3">
      <c r="A345" t="s">
        <v>600</v>
      </c>
      <c r="B345">
        <v>362</v>
      </c>
      <c r="C345">
        <v>114</v>
      </c>
      <c r="D345">
        <v>58229120</v>
      </c>
      <c r="E345" t="s">
        <v>25</v>
      </c>
      <c r="F345" t="s">
        <v>48</v>
      </c>
      <c r="G345" t="s">
        <v>55</v>
      </c>
      <c r="H345" t="s">
        <v>26</v>
      </c>
      <c r="I345" t="s">
        <v>44</v>
      </c>
      <c r="L345" t="s">
        <v>601</v>
      </c>
      <c r="M345">
        <v>236421</v>
      </c>
      <c r="N345">
        <v>515</v>
      </c>
      <c r="O345" t="s">
        <v>29</v>
      </c>
      <c r="P345" t="s">
        <v>30</v>
      </c>
      <c r="Q345" t="s">
        <v>52</v>
      </c>
      <c r="R345">
        <v>90000000</v>
      </c>
      <c r="S345">
        <v>2013</v>
      </c>
      <c r="T345">
        <v>7.3</v>
      </c>
      <c r="U345">
        <v>1.9</v>
      </c>
      <c r="V345">
        <v>-31770880</v>
      </c>
      <c r="W345" t="s">
        <v>38</v>
      </c>
    </row>
    <row r="346" spans="1:23" x14ac:dyDescent="0.3">
      <c r="A346" t="s">
        <v>132</v>
      </c>
      <c r="B346">
        <v>181</v>
      </c>
      <c r="C346">
        <v>94</v>
      </c>
      <c r="D346">
        <v>125305545</v>
      </c>
      <c r="E346" t="s">
        <v>24</v>
      </c>
      <c r="F346" t="s">
        <v>25</v>
      </c>
      <c r="G346" t="s">
        <v>48</v>
      </c>
      <c r="H346" t="s">
        <v>56</v>
      </c>
      <c r="I346" t="s">
        <v>35</v>
      </c>
      <c r="L346" t="s">
        <v>602</v>
      </c>
      <c r="M346">
        <v>145350</v>
      </c>
      <c r="N346">
        <v>643</v>
      </c>
      <c r="O346" t="s">
        <v>29</v>
      </c>
      <c r="P346" t="s">
        <v>30</v>
      </c>
      <c r="Q346" t="s">
        <v>31</v>
      </c>
      <c r="R346">
        <v>92000000</v>
      </c>
      <c r="S346">
        <v>2000</v>
      </c>
      <c r="T346">
        <v>5.5</v>
      </c>
      <c r="U346">
        <v>1.6</v>
      </c>
      <c r="V346">
        <v>33305545</v>
      </c>
      <c r="W346" t="s">
        <v>21</v>
      </c>
    </row>
    <row r="347" spans="1:23" x14ac:dyDescent="0.3">
      <c r="A347" t="s">
        <v>172</v>
      </c>
      <c r="B347">
        <v>352</v>
      </c>
      <c r="C347">
        <v>151</v>
      </c>
      <c r="D347">
        <v>132373442</v>
      </c>
      <c r="E347" t="s">
        <v>56</v>
      </c>
      <c r="F347" t="s">
        <v>55</v>
      </c>
      <c r="G347" t="s">
        <v>35</v>
      </c>
      <c r="L347" t="s">
        <v>603</v>
      </c>
      <c r="M347">
        <v>873649</v>
      </c>
      <c r="N347">
        <v>2054</v>
      </c>
      <c r="O347" t="s">
        <v>29</v>
      </c>
      <c r="P347" t="s">
        <v>30</v>
      </c>
      <c r="Q347" t="s">
        <v>213</v>
      </c>
      <c r="R347">
        <v>90000000</v>
      </c>
      <c r="S347">
        <v>2006</v>
      </c>
      <c r="T347">
        <v>8.5</v>
      </c>
      <c r="U347">
        <v>2.5</v>
      </c>
      <c r="V347">
        <v>42373442</v>
      </c>
      <c r="W347" t="s">
        <v>21</v>
      </c>
    </row>
    <row r="348" spans="1:23" x14ac:dyDescent="0.3">
      <c r="A348" t="s">
        <v>604</v>
      </c>
      <c r="B348">
        <v>143</v>
      </c>
      <c r="C348">
        <v>88</v>
      </c>
      <c r="D348">
        <v>120618403</v>
      </c>
      <c r="E348" t="s">
        <v>25</v>
      </c>
      <c r="F348" t="s">
        <v>47</v>
      </c>
      <c r="G348" t="s">
        <v>49</v>
      </c>
      <c r="H348" t="s">
        <v>26</v>
      </c>
      <c r="I348" t="s">
        <v>50</v>
      </c>
      <c r="J348" t="s">
        <v>58</v>
      </c>
      <c r="L348" t="s">
        <v>605</v>
      </c>
      <c r="M348">
        <v>171792</v>
      </c>
      <c r="N348">
        <v>222</v>
      </c>
      <c r="O348" t="s">
        <v>29</v>
      </c>
      <c r="P348" t="s">
        <v>30</v>
      </c>
      <c r="Q348" t="s">
        <v>118</v>
      </c>
      <c r="R348">
        <v>90000000</v>
      </c>
      <c r="S348">
        <v>1998</v>
      </c>
      <c r="T348">
        <v>7.5</v>
      </c>
      <c r="U348">
        <v>1.5</v>
      </c>
      <c r="V348">
        <v>30618403</v>
      </c>
      <c r="W348" t="s">
        <v>21</v>
      </c>
    </row>
    <row r="349" spans="1:23" x14ac:dyDescent="0.3">
      <c r="A349" t="s">
        <v>600</v>
      </c>
      <c r="B349">
        <v>308</v>
      </c>
      <c r="C349">
        <v>121</v>
      </c>
      <c r="D349">
        <v>110416702</v>
      </c>
      <c r="E349" t="s">
        <v>24</v>
      </c>
      <c r="F349" t="s">
        <v>48</v>
      </c>
      <c r="L349" t="s">
        <v>606</v>
      </c>
      <c r="M349">
        <v>307539</v>
      </c>
      <c r="N349">
        <v>577</v>
      </c>
      <c r="O349" t="s">
        <v>29</v>
      </c>
      <c r="P349" t="s">
        <v>30</v>
      </c>
      <c r="Q349" t="s">
        <v>213</v>
      </c>
      <c r="R349">
        <v>92000000</v>
      </c>
      <c r="S349">
        <v>2008</v>
      </c>
      <c r="T349">
        <v>7</v>
      </c>
      <c r="U349">
        <v>2</v>
      </c>
      <c r="V349">
        <v>18416702</v>
      </c>
      <c r="W349" t="s">
        <v>21</v>
      </c>
    </row>
    <row r="350" spans="1:23" x14ac:dyDescent="0.3">
      <c r="A350" t="s">
        <v>219</v>
      </c>
      <c r="B350">
        <v>517</v>
      </c>
      <c r="C350">
        <v>158</v>
      </c>
      <c r="D350">
        <v>102515793</v>
      </c>
      <c r="E350" t="s">
        <v>56</v>
      </c>
      <c r="F350" t="s">
        <v>55</v>
      </c>
      <c r="G350" t="s">
        <v>60</v>
      </c>
      <c r="H350" t="s">
        <v>35</v>
      </c>
      <c r="L350" t="s">
        <v>607</v>
      </c>
      <c r="M350">
        <v>330152</v>
      </c>
      <c r="N350">
        <v>632</v>
      </c>
      <c r="O350" t="s">
        <v>29</v>
      </c>
      <c r="P350" t="s">
        <v>30</v>
      </c>
      <c r="Q350" t="s">
        <v>213</v>
      </c>
      <c r="R350">
        <v>90000000</v>
      </c>
      <c r="S350">
        <v>2011</v>
      </c>
      <c r="T350">
        <v>7.8</v>
      </c>
      <c r="U350">
        <v>2.6</v>
      </c>
      <c r="V350">
        <v>12515793</v>
      </c>
      <c r="W350" t="s">
        <v>21</v>
      </c>
    </row>
    <row r="351" spans="1:23" x14ac:dyDescent="0.3">
      <c r="A351" t="s">
        <v>390</v>
      </c>
      <c r="B351">
        <v>148</v>
      </c>
      <c r="C351">
        <v>128</v>
      </c>
      <c r="D351">
        <v>100012500</v>
      </c>
      <c r="E351" t="s">
        <v>24</v>
      </c>
      <c r="F351" t="s">
        <v>25</v>
      </c>
      <c r="G351" t="s">
        <v>35</v>
      </c>
      <c r="L351" t="s">
        <v>608</v>
      </c>
      <c r="M351">
        <v>299258</v>
      </c>
      <c r="N351">
        <v>346</v>
      </c>
      <c r="O351" t="s">
        <v>29</v>
      </c>
      <c r="P351" t="s">
        <v>30</v>
      </c>
      <c r="Q351" t="s">
        <v>213</v>
      </c>
      <c r="R351">
        <v>90000000</v>
      </c>
      <c r="S351">
        <v>1995</v>
      </c>
      <c r="T351">
        <v>7.6</v>
      </c>
      <c r="U351">
        <v>2.1</v>
      </c>
      <c r="V351">
        <v>10012500</v>
      </c>
      <c r="W351" t="s">
        <v>21</v>
      </c>
    </row>
    <row r="352" spans="1:23" x14ac:dyDescent="0.3">
      <c r="A352" t="s">
        <v>385</v>
      </c>
      <c r="B352">
        <v>415</v>
      </c>
      <c r="C352">
        <v>128</v>
      </c>
      <c r="D352">
        <v>209019489</v>
      </c>
      <c r="E352" t="s">
        <v>24</v>
      </c>
      <c r="F352" t="s">
        <v>25</v>
      </c>
      <c r="G352" t="s">
        <v>56</v>
      </c>
      <c r="H352" t="s">
        <v>60</v>
      </c>
      <c r="I352" t="s">
        <v>35</v>
      </c>
      <c r="L352" t="s">
        <v>609</v>
      </c>
      <c r="M352">
        <v>477300</v>
      </c>
      <c r="N352">
        <v>621</v>
      </c>
      <c r="O352" t="s">
        <v>29</v>
      </c>
      <c r="P352" t="s">
        <v>30</v>
      </c>
      <c r="Q352" t="s">
        <v>31</v>
      </c>
      <c r="R352">
        <v>90000000</v>
      </c>
      <c r="S352">
        <v>2009</v>
      </c>
      <c r="T352">
        <v>7.6</v>
      </c>
      <c r="U352">
        <v>2.1</v>
      </c>
      <c r="V352">
        <v>119019489</v>
      </c>
      <c r="W352" t="s">
        <v>21</v>
      </c>
    </row>
    <row r="353" spans="1:23" x14ac:dyDescent="0.3">
      <c r="A353" t="s">
        <v>505</v>
      </c>
      <c r="B353">
        <v>146</v>
      </c>
      <c r="C353">
        <v>95</v>
      </c>
      <c r="D353">
        <v>84037039</v>
      </c>
      <c r="E353" t="s">
        <v>24</v>
      </c>
      <c r="F353" t="s">
        <v>25</v>
      </c>
      <c r="G353" t="s">
        <v>47</v>
      </c>
      <c r="H353" t="s">
        <v>49</v>
      </c>
      <c r="I353" t="s">
        <v>26</v>
      </c>
      <c r="J353" t="s">
        <v>27</v>
      </c>
      <c r="L353" t="s">
        <v>610</v>
      </c>
      <c r="M353">
        <v>72591</v>
      </c>
      <c r="N353">
        <v>289</v>
      </c>
      <c r="O353" t="s">
        <v>29</v>
      </c>
      <c r="P353" t="s">
        <v>30</v>
      </c>
      <c r="Q353" t="s">
        <v>52</v>
      </c>
      <c r="R353">
        <v>120000000</v>
      </c>
      <c r="S353">
        <v>2001</v>
      </c>
      <c r="T353">
        <v>6.8</v>
      </c>
      <c r="U353">
        <v>1.6</v>
      </c>
      <c r="V353">
        <v>-35962961</v>
      </c>
      <c r="W353" t="s">
        <v>38</v>
      </c>
    </row>
    <row r="354" spans="1:23" x14ac:dyDescent="0.3">
      <c r="A354" t="s">
        <v>611</v>
      </c>
      <c r="B354">
        <v>70</v>
      </c>
      <c r="C354">
        <v>92</v>
      </c>
      <c r="D354">
        <v>85884815</v>
      </c>
      <c r="E354" t="s">
        <v>25</v>
      </c>
      <c r="F354" t="s">
        <v>47</v>
      </c>
      <c r="G354" t="s">
        <v>48</v>
      </c>
      <c r="H354" t="s">
        <v>49</v>
      </c>
      <c r="I354" t="s">
        <v>26</v>
      </c>
      <c r="J354" t="s">
        <v>59</v>
      </c>
      <c r="L354" t="s">
        <v>612</v>
      </c>
      <c r="M354">
        <v>9418</v>
      </c>
      <c r="N354">
        <v>53</v>
      </c>
      <c r="O354" t="s">
        <v>29</v>
      </c>
      <c r="P354" t="s">
        <v>30</v>
      </c>
      <c r="Q354" t="s">
        <v>52</v>
      </c>
      <c r="R354">
        <v>90000000</v>
      </c>
      <c r="S354">
        <v>2015</v>
      </c>
      <c r="T354">
        <v>5</v>
      </c>
      <c r="U354">
        <v>1.5</v>
      </c>
      <c r="V354">
        <v>-4115185</v>
      </c>
      <c r="W354" t="s">
        <v>38</v>
      </c>
    </row>
    <row r="355" spans="1:23" x14ac:dyDescent="0.3">
      <c r="A355" t="s">
        <v>68</v>
      </c>
      <c r="B355">
        <v>269</v>
      </c>
      <c r="C355">
        <v>121</v>
      </c>
      <c r="D355">
        <v>83077470</v>
      </c>
      <c r="E355" t="s">
        <v>55</v>
      </c>
      <c r="F355" t="s">
        <v>54</v>
      </c>
      <c r="G355" t="s">
        <v>35</v>
      </c>
      <c r="H355" t="s">
        <v>58</v>
      </c>
      <c r="L355" t="s">
        <v>613</v>
      </c>
      <c r="M355">
        <v>183247</v>
      </c>
      <c r="N355">
        <v>440</v>
      </c>
      <c r="O355" t="s">
        <v>29</v>
      </c>
      <c r="P355" t="s">
        <v>30</v>
      </c>
      <c r="Q355" t="s">
        <v>31</v>
      </c>
      <c r="R355">
        <v>75000000</v>
      </c>
      <c r="S355">
        <v>2008</v>
      </c>
      <c r="T355">
        <v>7.1</v>
      </c>
      <c r="U355">
        <v>2</v>
      </c>
      <c r="V355">
        <v>8077470</v>
      </c>
      <c r="W355" t="s">
        <v>21</v>
      </c>
    </row>
    <row r="356" spans="1:23" x14ac:dyDescent="0.3">
      <c r="A356" t="s">
        <v>614</v>
      </c>
      <c r="B356">
        <v>198</v>
      </c>
      <c r="C356">
        <v>113</v>
      </c>
      <c r="D356">
        <v>100018837</v>
      </c>
      <c r="E356" t="s">
        <v>24</v>
      </c>
      <c r="F356" t="s">
        <v>48</v>
      </c>
      <c r="L356" t="s">
        <v>615</v>
      </c>
      <c r="M356">
        <v>156348</v>
      </c>
      <c r="N356">
        <v>380</v>
      </c>
      <c r="O356" t="s">
        <v>29</v>
      </c>
      <c r="P356" t="s">
        <v>30</v>
      </c>
      <c r="Q356" t="s">
        <v>31</v>
      </c>
      <c r="R356">
        <v>90000000</v>
      </c>
      <c r="S356">
        <v>2008</v>
      </c>
      <c r="T356">
        <v>5.5</v>
      </c>
      <c r="U356">
        <v>1.9</v>
      </c>
      <c r="V356">
        <v>10018837</v>
      </c>
      <c r="W356" t="s">
        <v>21</v>
      </c>
    </row>
    <row r="357" spans="1:23" x14ac:dyDescent="0.3">
      <c r="A357" t="s">
        <v>374</v>
      </c>
      <c r="B357">
        <v>253</v>
      </c>
      <c r="C357">
        <v>106</v>
      </c>
      <c r="D357">
        <v>78747585</v>
      </c>
      <c r="E357" t="s">
        <v>24</v>
      </c>
      <c r="F357" t="s">
        <v>47</v>
      </c>
      <c r="G357" t="s">
        <v>48</v>
      </c>
      <c r="H357" t="s">
        <v>27</v>
      </c>
      <c r="L357" t="s">
        <v>616</v>
      </c>
      <c r="M357">
        <v>89770</v>
      </c>
      <c r="N357">
        <v>342</v>
      </c>
      <c r="O357" t="s">
        <v>29</v>
      </c>
      <c r="P357" t="s">
        <v>30</v>
      </c>
      <c r="Q357" t="s">
        <v>31</v>
      </c>
      <c r="R357">
        <v>88000000</v>
      </c>
      <c r="S357">
        <v>2015</v>
      </c>
      <c r="T357">
        <v>5.6</v>
      </c>
      <c r="U357">
        <v>1.8</v>
      </c>
      <c r="V357">
        <v>-9252415</v>
      </c>
      <c r="W357" t="s">
        <v>38</v>
      </c>
    </row>
    <row r="358" spans="1:23" x14ac:dyDescent="0.3">
      <c r="A358" t="s">
        <v>149</v>
      </c>
      <c r="B358">
        <v>281</v>
      </c>
      <c r="C358">
        <v>146</v>
      </c>
      <c r="D358">
        <v>78616689</v>
      </c>
      <c r="E358" t="s">
        <v>25</v>
      </c>
      <c r="F358" t="s">
        <v>55</v>
      </c>
      <c r="G358" t="s">
        <v>27</v>
      </c>
      <c r="L358" t="s">
        <v>617</v>
      </c>
      <c r="M358">
        <v>238747</v>
      </c>
      <c r="N358">
        <v>2153</v>
      </c>
      <c r="O358" t="s">
        <v>29</v>
      </c>
      <c r="P358" t="s">
        <v>30</v>
      </c>
      <c r="Q358" t="s">
        <v>31</v>
      </c>
      <c r="R358">
        <v>100000000</v>
      </c>
      <c r="S358">
        <v>2001</v>
      </c>
      <c r="T358">
        <v>7.1</v>
      </c>
      <c r="U358">
        <v>2.4</v>
      </c>
      <c r="V358">
        <v>-21383311</v>
      </c>
      <c r="W358" t="s">
        <v>38</v>
      </c>
    </row>
    <row r="359" spans="1:23" x14ac:dyDescent="0.3">
      <c r="A359" t="s">
        <v>295</v>
      </c>
      <c r="B359">
        <v>122</v>
      </c>
      <c r="C359">
        <v>88</v>
      </c>
      <c r="D359">
        <v>75817994</v>
      </c>
      <c r="E359" t="s">
        <v>48</v>
      </c>
      <c r="F359" t="s">
        <v>49</v>
      </c>
      <c r="G359" t="s">
        <v>26</v>
      </c>
      <c r="H359" t="s">
        <v>57</v>
      </c>
      <c r="I359" t="s">
        <v>60</v>
      </c>
      <c r="L359" t="s">
        <v>618</v>
      </c>
      <c r="M359">
        <v>32049</v>
      </c>
      <c r="N359">
        <v>179</v>
      </c>
      <c r="O359" t="s">
        <v>29</v>
      </c>
      <c r="P359" t="s">
        <v>30</v>
      </c>
      <c r="Q359" t="s">
        <v>52</v>
      </c>
      <c r="R359">
        <v>90000000</v>
      </c>
      <c r="S359">
        <v>2003</v>
      </c>
      <c r="T359">
        <v>4.9000000000000004</v>
      </c>
      <c r="U359">
        <v>1.5</v>
      </c>
      <c r="V359">
        <v>-14182006</v>
      </c>
      <c r="W359" t="s">
        <v>38</v>
      </c>
    </row>
    <row r="360" spans="1:23" x14ac:dyDescent="0.3">
      <c r="A360" t="s">
        <v>158</v>
      </c>
      <c r="B360">
        <v>159</v>
      </c>
      <c r="C360">
        <v>150</v>
      </c>
      <c r="D360">
        <v>100853835</v>
      </c>
      <c r="E360" t="s">
        <v>55</v>
      </c>
      <c r="F360" t="s">
        <v>60</v>
      </c>
      <c r="G360" t="s">
        <v>27</v>
      </c>
      <c r="H360" t="s">
        <v>35</v>
      </c>
      <c r="L360" t="s">
        <v>619</v>
      </c>
      <c r="M360">
        <v>200556</v>
      </c>
      <c r="N360">
        <v>611</v>
      </c>
      <c r="O360" t="s">
        <v>29</v>
      </c>
      <c r="P360" t="s">
        <v>30</v>
      </c>
      <c r="Q360" t="s">
        <v>52</v>
      </c>
      <c r="R360">
        <v>90000000</v>
      </c>
      <c r="S360">
        <v>1997</v>
      </c>
      <c r="T360">
        <v>7.4</v>
      </c>
      <c r="U360">
        <v>2.5</v>
      </c>
      <c r="V360">
        <v>10853835</v>
      </c>
      <c r="W360" t="s">
        <v>21</v>
      </c>
    </row>
    <row r="361" spans="1:23" x14ac:dyDescent="0.3">
      <c r="A361" t="s">
        <v>388</v>
      </c>
      <c r="B361">
        <v>180</v>
      </c>
      <c r="C361">
        <v>119</v>
      </c>
      <c r="D361">
        <v>73209340</v>
      </c>
      <c r="E361" t="s">
        <v>24</v>
      </c>
      <c r="F361" t="s">
        <v>57</v>
      </c>
      <c r="G361" t="s">
        <v>27</v>
      </c>
      <c r="H361" t="s">
        <v>35</v>
      </c>
      <c r="L361" t="s">
        <v>620</v>
      </c>
      <c r="M361">
        <v>101834</v>
      </c>
      <c r="N361">
        <v>628</v>
      </c>
      <c r="O361" t="s">
        <v>29</v>
      </c>
      <c r="P361" t="s">
        <v>30</v>
      </c>
      <c r="Q361" t="s">
        <v>213</v>
      </c>
      <c r="R361">
        <v>95000000</v>
      </c>
      <c r="S361">
        <v>2000</v>
      </c>
      <c r="T361">
        <v>5.7</v>
      </c>
      <c r="U361">
        <v>2</v>
      </c>
      <c r="V361">
        <v>-21790660</v>
      </c>
      <c r="W361" t="s">
        <v>38</v>
      </c>
    </row>
    <row r="362" spans="1:23" x14ac:dyDescent="0.3">
      <c r="A362" t="s">
        <v>621</v>
      </c>
      <c r="B362">
        <v>227</v>
      </c>
      <c r="C362">
        <v>128</v>
      </c>
      <c r="D362">
        <v>72515360</v>
      </c>
      <c r="E362" t="s">
        <v>56</v>
      </c>
      <c r="F362" t="s">
        <v>60</v>
      </c>
      <c r="G362" t="s">
        <v>35</v>
      </c>
      <c r="L362" t="s">
        <v>622</v>
      </c>
      <c r="M362">
        <v>86152</v>
      </c>
      <c r="N362">
        <v>411</v>
      </c>
      <c r="O362" t="s">
        <v>623</v>
      </c>
      <c r="P362" t="s">
        <v>37</v>
      </c>
      <c r="Q362" t="s">
        <v>31</v>
      </c>
      <c r="R362">
        <v>80000000</v>
      </c>
      <c r="S362">
        <v>2005</v>
      </c>
      <c r="T362">
        <v>6.4</v>
      </c>
      <c r="U362">
        <v>2.1</v>
      </c>
      <c r="V362">
        <v>-7484640</v>
      </c>
      <c r="W362" t="s">
        <v>38</v>
      </c>
    </row>
    <row r="363" spans="1:23" x14ac:dyDescent="0.3">
      <c r="A363" t="s">
        <v>624</v>
      </c>
      <c r="B363">
        <v>183</v>
      </c>
      <c r="C363">
        <v>106</v>
      </c>
      <c r="D363">
        <v>68558662</v>
      </c>
      <c r="E363" t="s">
        <v>25</v>
      </c>
      <c r="F363" t="s">
        <v>49</v>
      </c>
      <c r="G363" t="s">
        <v>26</v>
      </c>
      <c r="L363" t="s">
        <v>625</v>
      </c>
      <c r="M363">
        <v>86627</v>
      </c>
      <c r="N363">
        <v>204</v>
      </c>
      <c r="O363" t="s">
        <v>29</v>
      </c>
      <c r="P363" t="s">
        <v>30</v>
      </c>
      <c r="Q363" t="s">
        <v>52</v>
      </c>
      <c r="R363">
        <v>90000000</v>
      </c>
      <c r="S363">
        <v>2013</v>
      </c>
      <c r="T363">
        <v>5.9</v>
      </c>
      <c r="U363">
        <v>1.8</v>
      </c>
      <c r="V363">
        <v>-21441338</v>
      </c>
      <c r="W363" t="s">
        <v>38</v>
      </c>
    </row>
    <row r="364" spans="1:23" x14ac:dyDescent="0.3">
      <c r="A364" t="s">
        <v>462</v>
      </c>
      <c r="B364">
        <v>157</v>
      </c>
      <c r="C364">
        <v>117</v>
      </c>
      <c r="D364">
        <v>65653758</v>
      </c>
      <c r="E364" t="s">
        <v>24</v>
      </c>
      <c r="F364" t="s">
        <v>25</v>
      </c>
      <c r="G364" t="s">
        <v>26</v>
      </c>
      <c r="L364" t="s">
        <v>626</v>
      </c>
      <c r="M364">
        <v>102747</v>
      </c>
      <c r="N364">
        <v>316</v>
      </c>
      <c r="O364" t="s">
        <v>29</v>
      </c>
      <c r="P364" t="s">
        <v>30</v>
      </c>
      <c r="Q364" t="s">
        <v>31</v>
      </c>
      <c r="R364">
        <v>95000000</v>
      </c>
      <c r="S364">
        <v>2003</v>
      </c>
      <c r="T364">
        <v>5.5</v>
      </c>
      <c r="U364">
        <v>2</v>
      </c>
      <c r="V364">
        <v>-29346242</v>
      </c>
      <c r="W364" t="s">
        <v>38</v>
      </c>
    </row>
    <row r="365" spans="1:23" x14ac:dyDescent="0.3">
      <c r="A365" t="s">
        <v>327</v>
      </c>
      <c r="B365">
        <v>196</v>
      </c>
      <c r="C365">
        <v>129</v>
      </c>
      <c r="D365">
        <v>64685359</v>
      </c>
      <c r="E365" t="s">
        <v>24</v>
      </c>
      <c r="F365" t="s">
        <v>25</v>
      </c>
      <c r="G365" t="s">
        <v>48</v>
      </c>
      <c r="H365" t="s">
        <v>56</v>
      </c>
      <c r="I365" t="s">
        <v>60</v>
      </c>
      <c r="J365" t="s">
        <v>35</v>
      </c>
      <c r="L365" t="s">
        <v>627</v>
      </c>
      <c r="M365">
        <v>40862</v>
      </c>
      <c r="N365">
        <v>139</v>
      </c>
      <c r="O365" t="s">
        <v>29</v>
      </c>
      <c r="P365" t="s">
        <v>30</v>
      </c>
      <c r="Q365" t="s">
        <v>31</v>
      </c>
      <c r="R365">
        <v>90000000</v>
      </c>
      <c r="S365">
        <v>2016</v>
      </c>
      <c r="T365">
        <v>6.9</v>
      </c>
      <c r="U365">
        <v>2.2000000000000002</v>
      </c>
      <c r="V365">
        <v>-25314641</v>
      </c>
      <c r="W365" t="s">
        <v>38</v>
      </c>
    </row>
    <row r="366" spans="1:23" x14ac:dyDescent="0.3">
      <c r="A366" t="s">
        <v>361</v>
      </c>
      <c r="B366">
        <v>64</v>
      </c>
      <c r="C366">
        <v>116</v>
      </c>
      <c r="D366">
        <v>61355436</v>
      </c>
      <c r="E366" t="s">
        <v>24</v>
      </c>
      <c r="F366" t="s">
        <v>25</v>
      </c>
      <c r="G366" t="s">
        <v>44</v>
      </c>
      <c r="H366" t="s">
        <v>27</v>
      </c>
      <c r="I366" t="s">
        <v>35</v>
      </c>
      <c r="L366" t="s">
        <v>628</v>
      </c>
      <c r="M366">
        <v>52136</v>
      </c>
      <c r="N366">
        <v>184</v>
      </c>
      <c r="O366" t="s">
        <v>29</v>
      </c>
      <c r="P366" t="s">
        <v>30</v>
      </c>
      <c r="Q366" t="s">
        <v>31</v>
      </c>
      <c r="R366">
        <v>68000000</v>
      </c>
      <c r="S366">
        <v>1997</v>
      </c>
      <c r="T366">
        <v>6.2</v>
      </c>
      <c r="U366">
        <v>1.9</v>
      </c>
      <c r="V366">
        <v>-6644564</v>
      </c>
      <c r="W366" t="s">
        <v>38</v>
      </c>
    </row>
    <row r="367" spans="1:23" x14ac:dyDescent="0.3">
      <c r="A367" t="s">
        <v>495</v>
      </c>
      <c r="B367">
        <v>142</v>
      </c>
      <c r="C367">
        <v>114</v>
      </c>
      <c r="D367">
        <v>26871</v>
      </c>
      <c r="E367" t="s">
        <v>24</v>
      </c>
      <c r="F367" t="s">
        <v>56</v>
      </c>
      <c r="G367" t="s">
        <v>35</v>
      </c>
      <c r="L367" t="s">
        <v>629</v>
      </c>
      <c r="M367">
        <v>121259</v>
      </c>
      <c r="N367">
        <v>361</v>
      </c>
      <c r="O367" t="s">
        <v>29</v>
      </c>
      <c r="P367" t="s">
        <v>244</v>
      </c>
      <c r="Q367" t="s">
        <v>213</v>
      </c>
      <c r="R367">
        <v>92000000</v>
      </c>
      <c r="S367">
        <v>2001</v>
      </c>
      <c r="T367">
        <v>7</v>
      </c>
      <c r="U367">
        <v>1.9</v>
      </c>
      <c r="V367">
        <v>-91973129</v>
      </c>
      <c r="W367" t="s">
        <v>38</v>
      </c>
    </row>
    <row r="368" spans="1:23" x14ac:dyDescent="0.3">
      <c r="A368" t="s">
        <v>630</v>
      </c>
      <c r="B368">
        <v>181</v>
      </c>
      <c r="C368">
        <v>114</v>
      </c>
      <c r="D368">
        <v>60874615</v>
      </c>
      <c r="E368" t="s">
        <v>25</v>
      </c>
      <c r="F368" t="s">
        <v>27</v>
      </c>
      <c r="G368" t="s">
        <v>35</v>
      </c>
      <c r="L368" t="s">
        <v>631</v>
      </c>
      <c r="M368">
        <v>60467</v>
      </c>
      <c r="N368">
        <v>949</v>
      </c>
      <c r="O368" t="s">
        <v>29</v>
      </c>
      <c r="P368" t="s">
        <v>30</v>
      </c>
      <c r="Q368" t="s">
        <v>52</v>
      </c>
      <c r="R368">
        <v>90000000</v>
      </c>
      <c r="S368">
        <v>2000</v>
      </c>
      <c r="T368">
        <v>5.6</v>
      </c>
      <c r="U368">
        <v>1.9</v>
      </c>
      <c r="V368">
        <v>-29125385</v>
      </c>
      <c r="W368" t="s">
        <v>38</v>
      </c>
    </row>
    <row r="369" spans="1:23" x14ac:dyDescent="0.3">
      <c r="A369" t="s">
        <v>381</v>
      </c>
      <c r="B369">
        <v>240</v>
      </c>
      <c r="C369">
        <v>96</v>
      </c>
      <c r="D369">
        <v>143618384</v>
      </c>
      <c r="E369" t="s">
        <v>25</v>
      </c>
      <c r="F369" t="s">
        <v>47</v>
      </c>
      <c r="G369" t="s">
        <v>48</v>
      </c>
      <c r="H369" t="s">
        <v>49</v>
      </c>
      <c r="I369" t="s">
        <v>50</v>
      </c>
      <c r="L369" t="s">
        <v>632</v>
      </c>
      <c r="M369">
        <v>165333</v>
      </c>
      <c r="N369">
        <v>186</v>
      </c>
      <c r="O369" t="s">
        <v>29</v>
      </c>
      <c r="P369" t="s">
        <v>30</v>
      </c>
      <c r="Q369" t="s">
        <v>118</v>
      </c>
      <c r="R369">
        <v>90000000</v>
      </c>
      <c r="S369">
        <v>2011</v>
      </c>
      <c r="T369">
        <v>7</v>
      </c>
      <c r="U369">
        <v>1.6</v>
      </c>
      <c r="V369">
        <v>53618384</v>
      </c>
      <c r="W369" t="s">
        <v>21</v>
      </c>
    </row>
    <row r="370" spans="1:23" x14ac:dyDescent="0.3">
      <c r="A370" t="s">
        <v>374</v>
      </c>
      <c r="B370">
        <v>93</v>
      </c>
      <c r="C370">
        <v>132</v>
      </c>
      <c r="D370">
        <v>58220776</v>
      </c>
      <c r="E370" t="s">
        <v>48</v>
      </c>
      <c r="F370" t="s">
        <v>55</v>
      </c>
      <c r="G370" t="s">
        <v>27</v>
      </c>
      <c r="L370" t="s">
        <v>633</v>
      </c>
      <c r="M370">
        <v>87785</v>
      </c>
      <c r="N370">
        <v>362</v>
      </c>
      <c r="O370" t="s">
        <v>29</v>
      </c>
      <c r="P370" t="s">
        <v>30</v>
      </c>
      <c r="Q370" t="s">
        <v>52</v>
      </c>
      <c r="R370">
        <v>100000000</v>
      </c>
      <c r="S370">
        <v>1999</v>
      </c>
      <c r="T370">
        <v>6.8</v>
      </c>
      <c r="U370">
        <v>2.2000000000000002</v>
      </c>
      <c r="V370">
        <v>-41779224</v>
      </c>
      <c r="W370" t="s">
        <v>38</v>
      </c>
    </row>
    <row r="371" spans="1:23" x14ac:dyDescent="0.3">
      <c r="A371" t="s">
        <v>634</v>
      </c>
      <c r="B371">
        <v>84</v>
      </c>
      <c r="C371">
        <v>104</v>
      </c>
      <c r="D371">
        <v>47474112</v>
      </c>
      <c r="E371" t="s">
        <v>24</v>
      </c>
      <c r="F371" t="s">
        <v>55</v>
      </c>
      <c r="G371" t="s">
        <v>27</v>
      </c>
      <c r="H371" t="s">
        <v>35</v>
      </c>
      <c r="L371" t="s">
        <v>635</v>
      </c>
      <c r="M371">
        <v>58227</v>
      </c>
      <c r="N371">
        <v>181</v>
      </c>
      <c r="O371" t="s">
        <v>29</v>
      </c>
      <c r="P371" t="s">
        <v>30</v>
      </c>
      <c r="Q371" t="s">
        <v>31</v>
      </c>
      <c r="R371">
        <v>90000000</v>
      </c>
      <c r="S371">
        <v>1997</v>
      </c>
      <c r="T371">
        <v>5.4</v>
      </c>
      <c r="U371">
        <v>1.7</v>
      </c>
      <c r="V371">
        <v>-42525888</v>
      </c>
      <c r="W371" t="s">
        <v>38</v>
      </c>
    </row>
    <row r="372" spans="1:23" x14ac:dyDescent="0.3">
      <c r="A372" t="s">
        <v>636</v>
      </c>
      <c r="B372">
        <v>66</v>
      </c>
      <c r="C372">
        <v>111</v>
      </c>
      <c r="D372">
        <v>42877165</v>
      </c>
      <c r="E372" t="s">
        <v>24</v>
      </c>
      <c r="F372" t="s">
        <v>56</v>
      </c>
      <c r="G372" t="s">
        <v>55</v>
      </c>
      <c r="H372" t="s">
        <v>35</v>
      </c>
      <c r="L372" t="s">
        <v>637</v>
      </c>
      <c r="M372">
        <v>45602</v>
      </c>
      <c r="N372">
        <v>114</v>
      </c>
      <c r="O372" t="s">
        <v>29</v>
      </c>
      <c r="P372" t="s">
        <v>30</v>
      </c>
      <c r="Q372" t="s">
        <v>213</v>
      </c>
      <c r="R372">
        <v>86000000</v>
      </c>
      <c r="S372">
        <v>1997</v>
      </c>
      <c r="T372">
        <v>6.1</v>
      </c>
      <c r="U372">
        <v>1.8</v>
      </c>
      <c r="V372">
        <v>-43122835</v>
      </c>
      <c r="W372" t="s">
        <v>38</v>
      </c>
    </row>
    <row r="373" spans="1:23" x14ac:dyDescent="0.3">
      <c r="A373" t="s">
        <v>638</v>
      </c>
      <c r="B373">
        <v>136</v>
      </c>
      <c r="C373">
        <v>138</v>
      </c>
      <c r="D373">
        <v>35168677</v>
      </c>
      <c r="E373" t="s">
        <v>55</v>
      </c>
      <c r="F373" t="s">
        <v>54</v>
      </c>
      <c r="G373" t="s">
        <v>35</v>
      </c>
      <c r="H373" t="s">
        <v>58</v>
      </c>
      <c r="L373" t="s">
        <v>639</v>
      </c>
      <c r="M373">
        <v>49311</v>
      </c>
      <c r="N373">
        <v>278</v>
      </c>
      <c r="O373" t="s">
        <v>29</v>
      </c>
      <c r="P373" t="s">
        <v>37</v>
      </c>
      <c r="Q373" t="s">
        <v>31</v>
      </c>
      <c r="R373">
        <v>100000000</v>
      </c>
      <c r="S373">
        <v>2002</v>
      </c>
      <c r="T373">
        <v>6.7</v>
      </c>
      <c r="U373">
        <v>2.2999999999999998</v>
      </c>
      <c r="V373">
        <v>-64831323</v>
      </c>
      <c r="W373" t="s">
        <v>38</v>
      </c>
    </row>
    <row r="374" spans="1:23" x14ac:dyDescent="0.3">
      <c r="A374" t="s">
        <v>640</v>
      </c>
      <c r="B374">
        <v>166</v>
      </c>
      <c r="C374">
        <v>129</v>
      </c>
      <c r="D374">
        <v>37567440</v>
      </c>
      <c r="E374" t="s">
        <v>25</v>
      </c>
      <c r="F374" t="s">
        <v>26</v>
      </c>
      <c r="L374" t="s">
        <v>641</v>
      </c>
      <c r="M374">
        <v>113065</v>
      </c>
      <c r="N374">
        <v>337</v>
      </c>
      <c r="O374" t="s">
        <v>29</v>
      </c>
      <c r="P374" t="s">
        <v>30</v>
      </c>
      <c r="Q374" t="s">
        <v>213</v>
      </c>
      <c r="R374">
        <v>20000000</v>
      </c>
      <c r="S374">
        <v>1982</v>
      </c>
      <c r="T374">
        <v>6.9</v>
      </c>
      <c r="U374">
        <v>2.2000000000000002</v>
      </c>
      <c r="V374">
        <v>17567440</v>
      </c>
      <c r="W374" t="s">
        <v>21</v>
      </c>
    </row>
    <row r="375" spans="1:23" x14ac:dyDescent="0.3">
      <c r="A375" t="s">
        <v>265</v>
      </c>
      <c r="B375">
        <v>201</v>
      </c>
      <c r="C375">
        <v>144</v>
      </c>
      <c r="D375">
        <v>61644321</v>
      </c>
      <c r="E375" t="s">
        <v>242</v>
      </c>
      <c r="F375" t="s">
        <v>55</v>
      </c>
      <c r="G375" t="s">
        <v>61</v>
      </c>
      <c r="L375" t="s">
        <v>642</v>
      </c>
      <c r="M375">
        <v>148238</v>
      </c>
      <c r="N375">
        <v>529</v>
      </c>
      <c r="O375" t="s">
        <v>29</v>
      </c>
      <c r="P375" t="s">
        <v>30</v>
      </c>
      <c r="Q375" t="s">
        <v>31</v>
      </c>
      <c r="R375">
        <v>88000000</v>
      </c>
      <c r="S375">
        <v>2005</v>
      </c>
      <c r="T375">
        <v>8</v>
      </c>
      <c r="U375">
        <v>2.4</v>
      </c>
      <c r="V375">
        <v>-26355679</v>
      </c>
      <c r="W375" t="s">
        <v>38</v>
      </c>
    </row>
    <row r="376" spans="1:23" x14ac:dyDescent="0.3">
      <c r="A376" t="s">
        <v>643</v>
      </c>
      <c r="B376">
        <v>47</v>
      </c>
      <c r="C376">
        <v>110</v>
      </c>
      <c r="D376">
        <v>190562</v>
      </c>
      <c r="E376" t="s">
        <v>24</v>
      </c>
      <c r="F376" t="s">
        <v>49</v>
      </c>
      <c r="G376" t="s">
        <v>26</v>
      </c>
      <c r="H376" t="s">
        <v>50</v>
      </c>
      <c r="L376" t="s">
        <v>644</v>
      </c>
      <c r="M376">
        <v>2508</v>
      </c>
      <c r="N376">
        <v>24</v>
      </c>
      <c r="O376" t="s">
        <v>29</v>
      </c>
      <c r="P376" t="s">
        <v>37</v>
      </c>
      <c r="Q376" t="s">
        <v>52</v>
      </c>
      <c r="R376">
        <v>90000000</v>
      </c>
      <c r="S376">
        <v>2010</v>
      </c>
      <c r="T376">
        <v>4.4000000000000004</v>
      </c>
      <c r="U376">
        <v>1.8</v>
      </c>
      <c r="V376">
        <v>-89809438</v>
      </c>
      <c r="W376" t="s">
        <v>38</v>
      </c>
    </row>
    <row r="377" spans="1:23" x14ac:dyDescent="0.3">
      <c r="A377" t="s">
        <v>645</v>
      </c>
      <c r="B377">
        <v>175</v>
      </c>
      <c r="C377">
        <v>140</v>
      </c>
      <c r="D377">
        <v>120147445</v>
      </c>
      <c r="E377" t="s">
        <v>55</v>
      </c>
      <c r="F377" t="s">
        <v>54</v>
      </c>
      <c r="G377" t="s">
        <v>61</v>
      </c>
      <c r="L377" t="s">
        <v>646</v>
      </c>
      <c r="M377">
        <v>57661</v>
      </c>
      <c r="N377">
        <v>455</v>
      </c>
      <c r="O377" t="s">
        <v>29</v>
      </c>
      <c r="P377" t="s">
        <v>30</v>
      </c>
      <c r="Q377" t="s">
        <v>31</v>
      </c>
      <c r="R377">
        <v>87000000</v>
      </c>
      <c r="S377">
        <v>2003</v>
      </c>
      <c r="T377">
        <v>7.3</v>
      </c>
      <c r="U377">
        <v>2.2999999999999998</v>
      </c>
      <c r="V377">
        <v>33147445</v>
      </c>
      <c r="W377" t="s">
        <v>21</v>
      </c>
    </row>
    <row r="378" spans="1:23" x14ac:dyDescent="0.3">
      <c r="A378" t="s">
        <v>462</v>
      </c>
      <c r="B378">
        <v>114</v>
      </c>
      <c r="C378">
        <v>113</v>
      </c>
      <c r="D378">
        <v>241688385</v>
      </c>
      <c r="E378" t="s">
        <v>24</v>
      </c>
      <c r="F378" t="s">
        <v>25</v>
      </c>
      <c r="G378" t="s">
        <v>55</v>
      </c>
      <c r="H378" t="s">
        <v>35</v>
      </c>
      <c r="L378" t="s">
        <v>647</v>
      </c>
      <c r="M378">
        <v>144053</v>
      </c>
      <c r="N378">
        <v>395</v>
      </c>
      <c r="O378" t="s">
        <v>29</v>
      </c>
      <c r="P378" t="s">
        <v>30</v>
      </c>
      <c r="Q378" t="s">
        <v>31</v>
      </c>
      <c r="R378">
        <v>92000000</v>
      </c>
      <c r="S378">
        <v>1996</v>
      </c>
      <c r="T378">
        <v>6.3</v>
      </c>
      <c r="U378">
        <v>1.9</v>
      </c>
      <c r="V378">
        <v>149688385</v>
      </c>
      <c r="W378" t="s">
        <v>21</v>
      </c>
    </row>
    <row r="379" spans="1:23" x14ac:dyDescent="0.3">
      <c r="A379" t="s">
        <v>158</v>
      </c>
      <c r="B379">
        <v>221</v>
      </c>
      <c r="C379">
        <v>143</v>
      </c>
      <c r="D379">
        <v>233630478</v>
      </c>
      <c r="E379" t="s">
        <v>25</v>
      </c>
      <c r="F379" t="s">
        <v>55</v>
      </c>
      <c r="G379" t="s">
        <v>44</v>
      </c>
      <c r="L379" t="s">
        <v>648</v>
      </c>
      <c r="M379">
        <v>394317</v>
      </c>
      <c r="N379">
        <v>1051</v>
      </c>
      <c r="O379" t="s">
        <v>29</v>
      </c>
      <c r="P379" t="s">
        <v>30</v>
      </c>
      <c r="Q379" t="s">
        <v>31</v>
      </c>
      <c r="R379">
        <v>90000000</v>
      </c>
      <c r="S379">
        <v>2000</v>
      </c>
      <c r="T379">
        <v>7.7</v>
      </c>
      <c r="U379">
        <v>2.4</v>
      </c>
      <c r="V379">
        <v>143630478</v>
      </c>
      <c r="W379" t="s">
        <v>21</v>
      </c>
    </row>
    <row r="380" spans="1:23" x14ac:dyDescent="0.3">
      <c r="A380" t="s">
        <v>263</v>
      </c>
      <c r="B380">
        <v>206</v>
      </c>
      <c r="C380">
        <v>108</v>
      </c>
      <c r="D380">
        <v>197992827</v>
      </c>
      <c r="E380" t="s">
        <v>47</v>
      </c>
      <c r="F380" t="s">
        <v>48</v>
      </c>
      <c r="G380" t="s">
        <v>49</v>
      </c>
      <c r="H380" t="s">
        <v>59</v>
      </c>
      <c r="I380" t="s">
        <v>44</v>
      </c>
      <c r="L380" t="s">
        <v>649</v>
      </c>
      <c r="M380">
        <v>132501</v>
      </c>
      <c r="N380">
        <v>548</v>
      </c>
      <c r="O380" t="s">
        <v>29</v>
      </c>
      <c r="P380" t="s">
        <v>30</v>
      </c>
      <c r="Q380" t="s">
        <v>52</v>
      </c>
      <c r="R380">
        <v>100000000</v>
      </c>
      <c r="S380">
        <v>2006</v>
      </c>
      <c r="T380">
        <v>6.5</v>
      </c>
      <c r="U380">
        <v>1.8</v>
      </c>
      <c r="V380">
        <v>97992827</v>
      </c>
      <c r="W380" t="s">
        <v>21</v>
      </c>
    </row>
    <row r="381" spans="1:23" x14ac:dyDescent="0.3">
      <c r="A381" t="s">
        <v>349</v>
      </c>
      <c r="B381">
        <v>239</v>
      </c>
      <c r="C381">
        <v>108</v>
      </c>
      <c r="D381">
        <v>176049130</v>
      </c>
      <c r="E381" t="s">
        <v>24</v>
      </c>
      <c r="F381" t="s">
        <v>60</v>
      </c>
      <c r="G381" t="s">
        <v>35</v>
      </c>
      <c r="L381" t="s">
        <v>650</v>
      </c>
      <c r="M381">
        <v>348232</v>
      </c>
      <c r="N381">
        <v>806</v>
      </c>
      <c r="O381" t="s">
        <v>29</v>
      </c>
      <c r="P381" t="s">
        <v>30</v>
      </c>
      <c r="Q381" t="s">
        <v>31</v>
      </c>
      <c r="R381">
        <v>75000000</v>
      </c>
      <c r="S381">
        <v>2004</v>
      </c>
      <c r="T381">
        <v>7.8</v>
      </c>
      <c r="U381">
        <v>1.8</v>
      </c>
      <c r="V381">
        <v>101049130</v>
      </c>
      <c r="W381" t="s">
        <v>21</v>
      </c>
    </row>
    <row r="382" spans="1:23" x14ac:dyDescent="0.3">
      <c r="A382" t="s">
        <v>227</v>
      </c>
      <c r="B382">
        <v>142</v>
      </c>
      <c r="C382">
        <v>124</v>
      </c>
      <c r="D382">
        <v>172620724</v>
      </c>
      <c r="E382" t="s">
        <v>24</v>
      </c>
      <c r="F382" t="s">
        <v>25</v>
      </c>
      <c r="G382" t="s">
        <v>55</v>
      </c>
      <c r="H382" t="s">
        <v>35</v>
      </c>
      <c r="L382" t="s">
        <v>651</v>
      </c>
      <c r="M382">
        <v>146134</v>
      </c>
      <c r="N382">
        <v>393</v>
      </c>
      <c r="O382" t="s">
        <v>29</v>
      </c>
      <c r="P382" t="s">
        <v>30</v>
      </c>
      <c r="Q382" t="s">
        <v>213</v>
      </c>
      <c r="R382">
        <v>85000000</v>
      </c>
      <c r="S382">
        <v>1997</v>
      </c>
      <c r="T382">
        <v>6.4</v>
      </c>
      <c r="U382">
        <v>2.1</v>
      </c>
      <c r="V382">
        <v>87620724</v>
      </c>
      <c r="W382" t="s">
        <v>21</v>
      </c>
    </row>
    <row r="383" spans="1:23" x14ac:dyDescent="0.3">
      <c r="A383" t="s">
        <v>445</v>
      </c>
      <c r="B383">
        <v>186</v>
      </c>
      <c r="C383">
        <v>116</v>
      </c>
      <c r="D383">
        <v>183405771</v>
      </c>
      <c r="E383" t="s">
        <v>56</v>
      </c>
      <c r="F383" t="s">
        <v>35</v>
      </c>
      <c r="L383" t="s">
        <v>652</v>
      </c>
      <c r="M383">
        <v>402645</v>
      </c>
      <c r="N383">
        <v>845</v>
      </c>
      <c r="O383" t="s">
        <v>29</v>
      </c>
      <c r="P383" t="s">
        <v>30</v>
      </c>
      <c r="Q383" t="s">
        <v>31</v>
      </c>
      <c r="R383">
        <v>85000000</v>
      </c>
      <c r="S383">
        <v>2001</v>
      </c>
      <c r="T383">
        <v>7.8</v>
      </c>
      <c r="U383">
        <v>1.9</v>
      </c>
      <c r="V383">
        <v>98405771</v>
      </c>
      <c r="W383" t="s">
        <v>21</v>
      </c>
    </row>
    <row r="384" spans="1:23" x14ac:dyDescent="0.3">
      <c r="A384" t="s">
        <v>653</v>
      </c>
      <c r="B384">
        <v>228</v>
      </c>
      <c r="C384">
        <v>110</v>
      </c>
      <c r="D384">
        <v>20315324</v>
      </c>
      <c r="E384" t="s">
        <v>24</v>
      </c>
      <c r="F384" t="s">
        <v>25</v>
      </c>
      <c r="G384" t="s">
        <v>44</v>
      </c>
      <c r="L384" t="s">
        <v>654</v>
      </c>
      <c r="M384">
        <v>88542</v>
      </c>
      <c r="N384">
        <v>254</v>
      </c>
      <c r="O384" t="s">
        <v>29</v>
      </c>
      <c r="P384" t="s">
        <v>244</v>
      </c>
      <c r="Q384" t="s">
        <v>31</v>
      </c>
      <c r="R384">
        <v>75000000</v>
      </c>
      <c r="S384">
        <v>2011</v>
      </c>
      <c r="T384">
        <v>5.8</v>
      </c>
      <c r="U384">
        <v>1.8</v>
      </c>
      <c r="V384">
        <v>-54684676</v>
      </c>
      <c r="W384" t="s">
        <v>38</v>
      </c>
    </row>
    <row r="385" spans="1:23" x14ac:dyDescent="0.3">
      <c r="A385" t="s">
        <v>655</v>
      </c>
      <c r="B385">
        <v>256</v>
      </c>
      <c r="C385">
        <v>91</v>
      </c>
      <c r="D385">
        <v>148313048</v>
      </c>
      <c r="E385" t="s">
        <v>47</v>
      </c>
      <c r="F385" t="s">
        <v>48</v>
      </c>
      <c r="G385" t="s">
        <v>49</v>
      </c>
      <c r="H385" t="s">
        <v>26</v>
      </c>
      <c r="L385" t="s">
        <v>656</v>
      </c>
      <c r="M385">
        <v>164148</v>
      </c>
      <c r="N385">
        <v>168</v>
      </c>
      <c r="O385" t="s">
        <v>29</v>
      </c>
      <c r="P385" t="s">
        <v>30</v>
      </c>
      <c r="Q385" t="s">
        <v>52</v>
      </c>
      <c r="R385">
        <v>85000000</v>
      </c>
      <c r="S385">
        <v>2012</v>
      </c>
      <c r="T385">
        <v>7.1</v>
      </c>
      <c r="U385">
        <v>1.5</v>
      </c>
      <c r="V385">
        <v>63313048</v>
      </c>
      <c r="W385" t="s">
        <v>21</v>
      </c>
    </row>
    <row r="386" spans="1:23" x14ac:dyDescent="0.3">
      <c r="A386" t="s">
        <v>657</v>
      </c>
      <c r="B386">
        <v>222</v>
      </c>
      <c r="C386">
        <v>107</v>
      </c>
      <c r="D386">
        <v>127706877</v>
      </c>
      <c r="E386" t="s">
        <v>47</v>
      </c>
      <c r="F386" t="s">
        <v>48</v>
      </c>
      <c r="G386" t="s">
        <v>49</v>
      </c>
      <c r="H386" t="s">
        <v>26</v>
      </c>
      <c r="I386" t="s">
        <v>50</v>
      </c>
      <c r="J386" t="s">
        <v>44</v>
      </c>
      <c r="L386" t="s">
        <v>658</v>
      </c>
      <c r="M386">
        <v>142496</v>
      </c>
      <c r="N386">
        <v>399</v>
      </c>
      <c r="O386" t="s">
        <v>29</v>
      </c>
      <c r="P386" t="s">
        <v>30</v>
      </c>
      <c r="Q386" t="s">
        <v>52</v>
      </c>
      <c r="R386">
        <v>85000000</v>
      </c>
      <c r="S386">
        <v>2007</v>
      </c>
      <c r="T386">
        <v>7.1</v>
      </c>
      <c r="U386">
        <v>1.8</v>
      </c>
      <c r="V386">
        <v>42706877</v>
      </c>
      <c r="W386" t="s">
        <v>21</v>
      </c>
    </row>
    <row r="387" spans="1:23" x14ac:dyDescent="0.3">
      <c r="A387" t="s">
        <v>659</v>
      </c>
      <c r="B387">
        <v>298</v>
      </c>
      <c r="C387">
        <v>115</v>
      </c>
      <c r="D387">
        <v>126149655</v>
      </c>
      <c r="E387" t="s">
        <v>24</v>
      </c>
      <c r="F387" t="s">
        <v>56</v>
      </c>
      <c r="G387" t="s">
        <v>60</v>
      </c>
      <c r="H387" t="s">
        <v>35</v>
      </c>
      <c r="L387" t="s">
        <v>660</v>
      </c>
      <c r="M387">
        <v>166693</v>
      </c>
      <c r="N387">
        <v>276</v>
      </c>
      <c r="O387" t="s">
        <v>29</v>
      </c>
      <c r="P387" t="s">
        <v>30</v>
      </c>
      <c r="Q387" t="s">
        <v>213</v>
      </c>
      <c r="R387">
        <v>85000000</v>
      </c>
      <c r="S387">
        <v>2012</v>
      </c>
      <c r="T387">
        <v>6.8</v>
      </c>
      <c r="U387">
        <v>1.9</v>
      </c>
      <c r="V387">
        <v>41149655</v>
      </c>
      <c r="W387" t="s">
        <v>21</v>
      </c>
    </row>
    <row r="388" spans="1:23" x14ac:dyDescent="0.3">
      <c r="A388" t="s">
        <v>657</v>
      </c>
      <c r="B388">
        <v>84</v>
      </c>
      <c r="C388">
        <v>100</v>
      </c>
      <c r="D388">
        <v>66941559</v>
      </c>
      <c r="E388" t="s">
        <v>25</v>
      </c>
      <c r="F388" t="s">
        <v>48</v>
      </c>
      <c r="G388" t="s">
        <v>49</v>
      </c>
      <c r="L388" t="s">
        <v>661</v>
      </c>
      <c r="M388">
        <v>26413</v>
      </c>
      <c r="N388">
        <v>77</v>
      </c>
      <c r="O388" t="s">
        <v>29</v>
      </c>
      <c r="P388" t="s">
        <v>30</v>
      </c>
      <c r="Q388" t="s">
        <v>118</v>
      </c>
      <c r="R388">
        <v>85000000</v>
      </c>
      <c r="S388">
        <v>2000</v>
      </c>
      <c r="T388">
        <v>4.8</v>
      </c>
      <c r="U388">
        <v>1.7</v>
      </c>
      <c r="V388">
        <v>-18058441</v>
      </c>
      <c r="W388" t="s">
        <v>38</v>
      </c>
    </row>
    <row r="389" spans="1:23" x14ac:dyDescent="0.3">
      <c r="A389" t="s">
        <v>113</v>
      </c>
      <c r="B389">
        <v>236</v>
      </c>
      <c r="C389">
        <v>104</v>
      </c>
      <c r="D389">
        <v>78009155</v>
      </c>
      <c r="E389" t="s">
        <v>24</v>
      </c>
      <c r="F389" t="s">
        <v>48</v>
      </c>
      <c r="G389" t="s">
        <v>56</v>
      </c>
      <c r="L389" t="s">
        <v>662</v>
      </c>
      <c r="M389">
        <v>110073</v>
      </c>
      <c r="N389">
        <v>194</v>
      </c>
      <c r="O389" t="s">
        <v>29</v>
      </c>
      <c r="P389" t="s">
        <v>30</v>
      </c>
      <c r="Q389" t="s">
        <v>31</v>
      </c>
      <c r="R389">
        <v>75000000</v>
      </c>
      <c r="S389">
        <v>2011</v>
      </c>
      <c r="T389">
        <v>6.2</v>
      </c>
      <c r="U389">
        <v>1.7</v>
      </c>
      <c r="V389">
        <v>3009155</v>
      </c>
      <c r="W389" t="s">
        <v>21</v>
      </c>
    </row>
    <row r="390" spans="1:23" x14ac:dyDescent="0.3">
      <c r="A390" t="s">
        <v>663</v>
      </c>
      <c r="B390">
        <v>157</v>
      </c>
      <c r="C390">
        <v>138</v>
      </c>
      <c r="D390">
        <v>63224849</v>
      </c>
      <c r="E390" t="s">
        <v>48</v>
      </c>
      <c r="F390" t="s">
        <v>44</v>
      </c>
      <c r="L390" t="s">
        <v>664</v>
      </c>
      <c r="M390">
        <v>182757</v>
      </c>
      <c r="N390">
        <v>483</v>
      </c>
      <c r="O390" t="s">
        <v>29</v>
      </c>
      <c r="P390" t="s">
        <v>30</v>
      </c>
      <c r="Q390" t="s">
        <v>31</v>
      </c>
      <c r="R390">
        <v>85000000</v>
      </c>
      <c r="S390">
        <v>2006</v>
      </c>
      <c r="T390">
        <v>6.9</v>
      </c>
      <c r="U390">
        <v>2.2999999999999998</v>
      </c>
      <c r="V390">
        <v>-21775151</v>
      </c>
      <c r="W390" t="s">
        <v>38</v>
      </c>
    </row>
    <row r="391" spans="1:23" x14ac:dyDescent="0.3">
      <c r="A391" t="s">
        <v>495</v>
      </c>
      <c r="B391">
        <v>81</v>
      </c>
      <c r="C391">
        <v>140</v>
      </c>
      <c r="D391">
        <v>111544445</v>
      </c>
      <c r="E391" t="s">
        <v>24</v>
      </c>
      <c r="F391" t="s">
        <v>56</v>
      </c>
      <c r="G391" t="s">
        <v>55</v>
      </c>
      <c r="H391" t="s">
        <v>60</v>
      </c>
      <c r="I391" t="s">
        <v>35</v>
      </c>
      <c r="L391" t="s">
        <v>665</v>
      </c>
      <c r="M391">
        <v>188116</v>
      </c>
      <c r="N391">
        <v>415</v>
      </c>
      <c r="O391" t="s">
        <v>29</v>
      </c>
      <c r="P391" t="s">
        <v>30</v>
      </c>
      <c r="Q391" t="s">
        <v>213</v>
      </c>
      <c r="R391">
        <v>90000000</v>
      </c>
      <c r="S391">
        <v>1998</v>
      </c>
      <c r="T391">
        <v>7.3</v>
      </c>
      <c r="U391">
        <v>2.2999999999999998</v>
      </c>
      <c r="V391">
        <v>21544445</v>
      </c>
      <c r="W391" t="s">
        <v>21</v>
      </c>
    </row>
    <row r="392" spans="1:23" x14ac:dyDescent="0.3">
      <c r="A392" t="s">
        <v>663</v>
      </c>
      <c r="B392">
        <v>187</v>
      </c>
      <c r="C392">
        <v>120</v>
      </c>
      <c r="D392">
        <v>112703470</v>
      </c>
      <c r="E392" t="s">
        <v>48</v>
      </c>
      <c r="F392" t="s">
        <v>55</v>
      </c>
      <c r="G392" t="s">
        <v>44</v>
      </c>
      <c r="L392" t="s">
        <v>666</v>
      </c>
      <c r="M392">
        <v>69860</v>
      </c>
      <c r="N392">
        <v>214</v>
      </c>
      <c r="O392" t="s">
        <v>29</v>
      </c>
      <c r="P392" t="s">
        <v>30</v>
      </c>
      <c r="Q392" t="s">
        <v>213</v>
      </c>
      <c r="R392">
        <v>85000000</v>
      </c>
      <c r="S392">
        <v>2009</v>
      </c>
      <c r="T392">
        <v>6.6</v>
      </c>
      <c r="U392">
        <v>2</v>
      </c>
      <c r="V392">
        <v>27703470</v>
      </c>
      <c r="W392" t="s">
        <v>21</v>
      </c>
    </row>
    <row r="393" spans="1:23" x14ac:dyDescent="0.3">
      <c r="A393" t="s">
        <v>445</v>
      </c>
      <c r="B393">
        <v>238</v>
      </c>
      <c r="C393">
        <v>122</v>
      </c>
      <c r="D393">
        <v>117144465</v>
      </c>
      <c r="E393" t="s">
        <v>56</v>
      </c>
      <c r="F393" t="s">
        <v>35</v>
      </c>
      <c r="L393" t="s">
        <v>667</v>
      </c>
      <c r="M393">
        <v>256928</v>
      </c>
      <c r="N393">
        <v>288</v>
      </c>
      <c r="O393" t="s">
        <v>29</v>
      </c>
      <c r="P393" t="s">
        <v>30</v>
      </c>
      <c r="Q393" t="s">
        <v>31</v>
      </c>
      <c r="R393">
        <v>85000000</v>
      </c>
      <c r="S393">
        <v>2007</v>
      </c>
      <c r="T393">
        <v>6.9</v>
      </c>
      <c r="U393">
        <v>2</v>
      </c>
      <c r="V393">
        <v>32144465</v>
      </c>
      <c r="W393" t="s">
        <v>21</v>
      </c>
    </row>
    <row r="394" spans="1:23" x14ac:dyDescent="0.3">
      <c r="A394" t="s">
        <v>668</v>
      </c>
      <c r="B394">
        <v>107</v>
      </c>
      <c r="C394">
        <v>83</v>
      </c>
      <c r="D394">
        <v>84303558</v>
      </c>
      <c r="E394" t="s">
        <v>25</v>
      </c>
      <c r="F394" t="s">
        <v>47</v>
      </c>
      <c r="G394" t="s">
        <v>48</v>
      </c>
      <c r="H394" t="s">
        <v>49</v>
      </c>
      <c r="L394" t="s">
        <v>669</v>
      </c>
      <c r="M394">
        <v>65270</v>
      </c>
      <c r="N394">
        <v>100</v>
      </c>
      <c r="O394" t="s">
        <v>29</v>
      </c>
      <c r="P394" t="s">
        <v>30</v>
      </c>
      <c r="Q394" t="s">
        <v>52</v>
      </c>
      <c r="R394">
        <v>85000000</v>
      </c>
      <c r="S394">
        <v>2006</v>
      </c>
      <c r="T394">
        <v>6.2</v>
      </c>
      <c r="U394">
        <v>1.4</v>
      </c>
      <c r="V394">
        <v>-696442</v>
      </c>
      <c r="W394" t="s">
        <v>38</v>
      </c>
    </row>
    <row r="395" spans="1:23" x14ac:dyDescent="0.3">
      <c r="A395" t="s">
        <v>670</v>
      </c>
      <c r="B395">
        <v>459</v>
      </c>
      <c r="C395">
        <v>139</v>
      </c>
      <c r="D395">
        <v>150832203</v>
      </c>
      <c r="E395" t="s">
        <v>25</v>
      </c>
      <c r="F395" t="s">
        <v>60</v>
      </c>
      <c r="G395" t="s">
        <v>27</v>
      </c>
      <c r="L395" t="s">
        <v>671</v>
      </c>
      <c r="M395">
        <v>341058</v>
      </c>
      <c r="N395">
        <v>713</v>
      </c>
      <c r="O395" t="s">
        <v>29</v>
      </c>
      <c r="P395" t="s">
        <v>30</v>
      </c>
      <c r="Q395" t="s">
        <v>31</v>
      </c>
      <c r="R395">
        <v>85000000</v>
      </c>
      <c r="S395">
        <v>2014</v>
      </c>
      <c r="T395">
        <v>6.7</v>
      </c>
      <c r="U395">
        <v>2.2999999999999998</v>
      </c>
      <c r="V395">
        <v>65832203</v>
      </c>
      <c r="W395" t="s">
        <v>21</v>
      </c>
    </row>
    <row r="396" spans="1:23" x14ac:dyDescent="0.3">
      <c r="A396" t="s">
        <v>672</v>
      </c>
      <c r="B396">
        <v>187</v>
      </c>
      <c r="C396">
        <v>131</v>
      </c>
      <c r="D396">
        <v>51396781</v>
      </c>
      <c r="E396" t="s">
        <v>55</v>
      </c>
      <c r="F396" t="s">
        <v>54</v>
      </c>
      <c r="G396" t="s">
        <v>58</v>
      </c>
      <c r="L396" t="s">
        <v>673</v>
      </c>
      <c r="M396">
        <v>188887</v>
      </c>
      <c r="N396">
        <v>662</v>
      </c>
      <c r="O396" t="s">
        <v>29</v>
      </c>
      <c r="P396" t="s">
        <v>30</v>
      </c>
      <c r="Q396" t="s">
        <v>213</v>
      </c>
      <c r="R396">
        <v>68000000</v>
      </c>
      <c r="S396">
        <v>2001</v>
      </c>
      <c r="T396">
        <v>7.6</v>
      </c>
      <c r="U396">
        <v>2.2000000000000002</v>
      </c>
      <c r="V396">
        <v>-16603219</v>
      </c>
      <c r="W396" t="s">
        <v>38</v>
      </c>
    </row>
    <row r="397" spans="1:23" x14ac:dyDescent="0.3">
      <c r="A397" t="s">
        <v>103</v>
      </c>
      <c r="B397">
        <v>151</v>
      </c>
      <c r="C397">
        <v>104</v>
      </c>
      <c r="D397">
        <v>47592825</v>
      </c>
      <c r="E397" t="s">
        <v>24</v>
      </c>
      <c r="F397" t="s">
        <v>25</v>
      </c>
      <c r="G397" t="s">
        <v>48</v>
      </c>
      <c r="H397" t="s">
        <v>35</v>
      </c>
      <c r="L397" t="s">
        <v>674</v>
      </c>
      <c r="M397">
        <v>82731</v>
      </c>
      <c r="N397">
        <v>255</v>
      </c>
      <c r="O397" t="s">
        <v>29</v>
      </c>
      <c r="P397" t="s">
        <v>30</v>
      </c>
      <c r="Q397" t="s">
        <v>31</v>
      </c>
      <c r="R397">
        <v>85000000</v>
      </c>
      <c r="S397">
        <v>2003</v>
      </c>
      <c r="T397">
        <v>6.7</v>
      </c>
      <c r="U397">
        <v>1.7</v>
      </c>
      <c r="V397">
        <v>-37407175</v>
      </c>
      <c r="W397" t="s">
        <v>38</v>
      </c>
    </row>
    <row r="398" spans="1:23" x14ac:dyDescent="0.3">
      <c r="A398" t="s">
        <v>390</v>
      </c>
      <c r="B398">
        <v>80</v>
      </c>
      <c r="C398">
        <v>130</v>
      </c>
      <c r="D398">
        <v>50016394</v>
      </c>
      <c r="E398" t="s">
        <v>24</v>
      </c>
      <c r="F398" t="s">
        <v>25</v>
      </c>
      <c r="G398" t="s">
        <v>48</v>
      </c>
      <c r="H398" t="s">
        <v>26</v>
      </c>
      <c r="L398" t="s">
        <v>675</v>
      </c>
      <c r="M398">
        <v>106528</v>
      </c>
      <c r="N398">
        <v>257</v>
      </c>
      <c r="O398" t="s">
        <v>29</v>
      </c>
      <c r="P398" t="s">
        <v>30</v>
      </c>
      <c r="Q398" t="s">
        <v>31</v>
      </c>
      <c r="R398">
        <v>70000000</v>
      </c>
      <c r="S398">
        <v>1993</v>
      </c>
      <c r="T398">
        <v>6.2</v>
      </c>
      <c r="U398">
        <v>2.2000000000000002</v>
      </c>
      <c r="V398">
        <v>-19983606</v>
      </c>
      <c r="W398" t="s">
        <v>38</v>
      </c>
    </row>
    <row r="399" spans="1:23" x14ac:dyDescent="0.3">
      <c r="A399" t="s">
        <v>85</v>
      </c>
      <c r="B399">
        <v>229</v>
      </c>
      <c r="C399">
        <v>145</v>
      </c>
      <c r="D399">
        <v>57010853</v>
      </c>
      <c r="E399" t="s">
        <v>55</v>
      </c>
      <c r="F399" t="s">
        <v>44</v>
      </c>
      <c r="L399" t="s">
        <v>676</v>
      </c>
      <c r="M399">
        <v>119286</v>
      </c>
      <c r="N399">
        <v>548</v>
      </c>
      <c r="O399" t="s">
        <v>29</v>
      </c>
      <c r="P399" t="s">
        <v>30</v>
      </c>
      <c r="Q399" t="s">
        <v>31</v>
      </c>
      <c r="R399">
        <v>85000000</v>
      </c>
      <c r="S399">
        <v>2005</v>
      </c>
      <c r="T399">
        <v>7.3</v>
      </c>
      <c r="U399">
        <v>2.4</v>
      </c>
      <c r="V399">
        <v>-27989147</v>
      </c>
      <c r="W399" t="s">
        <v>38</v>
      </c>
    </row>
    <row r="400" spans="1:23" x14ac:dyDescent="0.3">
      <c r="A400" t="s">
        <v>153</v>
      </c>
      <c r="B400">
        <v>158</v>
      </c>
      <c r="C400">
        <v>104</v>
      </c>
      <c r="D400">
        <v>62494975</v>
      </c>
      <c r="E400" t="s">
        <v>24</v>
      </c>
      <c r="F400" t="s">
        <v>56</v>
      </c>
      <c r="G400" t="s">
        <v>35</v>
      </c>
      <c r="L400" t="s">
        <v>677</v>
      </c>
      <c r="M400">
        <v>179500</v>
      </c>
      <c r="N400">
        <v>378</v>
      </c>
      <c r="O400" t="s">
        <v>29</v>
      </c>
      <c r="P400" t="s">
        <v>30</v>
      </c>
      <c r="Q400" t="s">
        <v>31</v>
      </c>
      <c r="R400">
        <v>85000000</v>
      </c>
      <c r="S400">
        <v>2006</v>
      </c>
      <c r="T400">
        <v>6</v>
      </c>
      <c r="U400">
        <v>1.7</v>
      </c>
      <c r="V400">
        <v>-22505025</v>
      </c>
      <c r="W400" t="s">
        <v>38</v>
      </c>
    </row>
    <row r="401" spans="1:23" x14ac:dyDescent="0.3">
      <c r="A401" t="s">
        <v>678</v>
      </c>
      <c r="B401">
        <v>190</v>
      </c>
      <c r="C401">
        <v>97</v>
      </c>
      <c r="D401">
        <v>46440491</v>
      </c>
      <c r="E401" t="s">
        <v>25</v>
      </c>
      <c r="F401" t="s">
        <v>47</v>
      </c>
      <c r="G401" t="s">
        <v>48</v>
      </c>
      <c r="H401" t="s">
        <v>49</v>
      </c>
      <c r="I401" t="s">
        <v>26</v>
      </c>
      <c r="L401" t="s">
        <v>679</v>
      </c>
      <c r="M401">
        <v>35446</v>
      </c>
      <c r="N401">
        <v>78</v>
      </c>
      <c r="O401" t="s">
        <v>29</v>
      </c>
      <c r="P401" t="s">
        <v>37</v>
      </c>
      <c r="Q401" t="s">
        <v>52</v>
      </c>
      <c r="R401">
        <v>100000000</v>
      </c>
      <c r="S401">
        <v>2011</v>
      </c>
      <c r="T401">
        <v>7.1</v>
      </c>
      <c r="U401">
        <v>1.6</v>
      </c>
      <c r="V401">
        <v>-53559509</v>
      </c>
      <c r="W401" t="s">
        <v>38</v>
      </c>
    </row>
    <row r="402" spans="1:23" x14ac:dyDescent="0.3">
      <c r="A402" t="s">
        <v>680</v>
      </c>
      <c r="B402">
        <v>98</v>
      </c>
      <c r="C402">
        <v>178</v>
      </c>
      <c r="D402">
        <v>44606335</v>
      </c>
      <c r="E402" t="s">
        <v>55</v>
      </c>
      <c r="F402" t="s">
        <v>26</v>
      </c>
      <c r="G402" t="s">
        <v>44</v>
      </c>
      <c r="L402" t="s">
        <v>681</v>
      </c>
      <c r="M402">
        <v>169023</v>
      </c>
      <c r="N402">
        <v>703</v>
      </c>
      <c r="O402" t="s">
        <v>29</v>
      </c>
      <c r="P402" t="s">
        <v>30</v>
      </c>
      <c r="Q402" t="s">
        <v>31</v>
      </c>
      <c r="R402">
        <v>90000000</v>
      </c>
      <c r="S402">
        <v>1998</v>
      </c>
      <c r="T402">
        <v>7.1</v>
      </c>
      <c r="U402">
        <v>3</v>
      </c>
      <c r="V402">
        <v>-45393665</v>
      </c>
      <c r="W402" t="s">
        <v>38</v>
      </c>
    </row>
    <row r="403" spans="1:23" x14ac:dyDescent="0.3">
      <c r="A403" t="s">
        <v>682</v>
      </c>
      <c r="B403">
        <v>135</v>
      </c>
      <c r="C403">
        <v>108</v>
      </c>
      <c r="D403">
        <v>40048332</v>
      </c>
      <c r="E403" t="s">
        <v>24</v>
      </c>
      <c r="F403" t="s">
        <v>55</v>
      </c>
      <c r="G403" t="s">
        <v>35</v>
      </c>
      <c r="L403" t="s">
        <v>683</v>
      </c>
      <c r="M403">
        <v>61417</v>
      </c>
      <c r="N403">
        <v>339</v>
      </c>
      <c r="O403" t="s">
        <v>29</v>
      </c>
      <c r="P403" t="s">
        <v>30</v>
      </c>
      <c r="Q403" t="s">
        <v>213</v>
      </c>
      <c r="R403">
        <v>85000000</v>
      </c>
      <c r="S403">
        <v>2002</v>
      </c>
      <c r="T403">
        <v>5.5</v>
      </c>
      <c r="U403">
        <v>1.8</v>
      </c>
      <c r="V403">
        <v>-44951668</v>
      </c>
      <c r="W403" t="s">
        <v>38</v>
      </c>
    </row>
    <row r="404" spans="1:23" x14ac:dyDescent="0.3">
      <c r="A404" t="s">
        <v>684</v>
      </c>
      <c r="B404">
        <v>382</v>
      </c>
      <c r="C404">
        <v>106</v>
      </c>
      <c r="D404">
        <v>64933670</v>
      </c>
      <c r="E404" t="s">
        <v>25</v>
      </c>
      <c r="F404" t="s">
        <v>48</v>
      </c>
      <c r="G404" t="s">
        <v>55</v>
      </c>
      <c r="H404" t="s">
        <v>49</v>
      </c>
      <c r="I404" t="s">
        <v>26</v>
      </c>
      <c r="L404" t="s">
        <v>685</v>
      </c>
      <c r="M404">
        <v>70838</v>
      </c>
      <c r="N404">
        <v>208</v>
      </c>
      <c r="O404" t="s">
        <v>29</v>
      </c>
      <c r="P404" t="s">
        <v>30</v>
      </c>
      <c r="Q404" t="s">
        <v>52</v>
      </c>
      <c r="R404">
        <v>85000000</v>
      </c>
      <c r="S404">
        <v>2012</v>
      </c>
      <c r="T404">
        <v>5.6</v>
      </c>
      <c r="U404">
        <v>1.8</v>
      </c>
      <c r="V404">
        <v>-20066330</v>
      </c>
      <c r="W404" t="s">
        <v>38</v>
      </c>
    </row>
    <row r="405" spans="1:23" x14ac:dyDescent="0.3">
      <c r="A405" t="s">
        <v>686</v>
      </c>
      <c r="B405">
        <v>393</v>
      </c>
      <c r="C405">
        <v>112</v>
      </c>
      <c r="D405">
        <v>31494270</v>
      </c>
      <c r="E405" t="s">
        <v>24</v>
      </c>
      <c r="F405" t="s">
        <v>48</v>
      </c>
      <c r="G405" t="s">
        <v>26</v>
      </c>
      <c r="H405" t="s">
        <v>44</v>
      </c>
      <c r="L405" t="s">
        <v>687</v>
      </c>
      <c r="M405">
        <v>273921</v>
      </c>
      <c r="N405">
        <v>522</v>
      </c>
      <c r="O405" t="s">
        <v>29</v>
      </c>
      <c r="P405" t="s">
        <v>30</v>
      </c>
      <c r="Q405" t="s">
        <v>31</v>
      </c>
      <c r="R405">
        <v>60000000</v>
      </c>
      <c r="S405">
        <v>2010</v>
      </c>
      <c r="T405">
        <v>7.5</v>
      </c>
      <c r="U405">
        <v>1.9</v>
      </c>
      <c r="V405">
        <v>-28505730</v>
      </c>
      <c r="W405" t="s">
        <v>38</v>
      </c>
    </row>
    <row r="406" spans="1:23" x14ac:dyDescent="0.3">
      <c r="A406" t="s">
        <v>688</v>
      </c>
      <c r="B406">
        <v>149</v>
      </c>
      <c r="C406">
        <v>135</v>
      </c>
      <c r="D406">
        <v>31111260</v>
      </c>
      <c r="E406" t="s">
        <v>24</v>
      </c>
      <c r="F406" t="s">
        <v>25</v>
      </c>
      <c r="G406" t="s">
        <v>27</v>
      </c>
      <c r="H406" t="s">
        <v>35</v>
      </c>
      <c r="L406" t="s">
        <v>689</v>
      </c>
      <c r="M406">
        <v>77029</v>
      </c>
      <c r="N406">
        <v>466</v>
      </c>
      <c r="O406" t="s">
        <v>29</v>
      </c>
      <c r="P406" t="s">
        <v>30</v>
      </c>
      <c r="Q406" t="s">
        <v>31</v>
      </c>
      <c r="R406">
        <v>60000000</v>
      </c>
      <c r="S406">
        <v>2003</v>
      </c>
      <c r="T406">
        <v>5.4</v>
      </c>
      <c r="U406">
        <v>2.2000000000000002</v>
      </c>
      <c r="V406">
        <v>-28888740</v>
      </c>
      <c r="W406" t="s">
        <v>38</v>
      </c>
    </row>
    <row r="407" spans="1:23" x14ac:dyDescent="0.3">
      <c r="A407" t="s">
        <v>690</v>
      </c>
      <c r="B407">
        <v>94</v>
      </c>
      <c r="C407">
        <v>109</v>
      </c>
      <c r="D407">
        <v>123307945</v>
      </c>
      <c r="E407" t="s">
        <v>48</v>
      </c>
      <c r="F407" t="s">
        <v>44</v>
      </c>
      <c r="G407" t="s">
        <v>27</v>
      </c>
      <c r="L407" t="s">
        <v>691</v>
      </c>
      <c r="M407">
        <v>39391</v>
      </c>
      <c r="N407">
        <v>171</v>
      </c>
      <c r="O407" t="s">
        <v>29</v>
      </c>
      <c r="P407" t="s">
        <v>30</v>
      </c>
      <c r="Q407" t="s">
        <v>31</v>
      </c>
      <c r="R407">
        <v>65000000</v>
      </c>
      <c r="S407">
        <v>2000</v>
      </c>
      <c r="T407">
        <v>4.3</v>
      </c>
      <c r="U407">
        <v>1.8</v>
      </c>
      <c r="V407">
        <v>58307945</v>
      </c>
      <c r="W407" t="s">
        <v>21</v>
      </c>
    </row>
    <row r="408" spans="1:23" x14ac:dyDescent="0.3">
      <c r="A408" t="s">
        <v>455</v>
      </c>
      <c r="B408">
        <v>138</v>
      </c>
      <c r="C408">
        <v>86</v>
      </c>
      <c r="D408">
        <v>153288182</v>
      </c>
      <c r="E408" t="s">
        <v>25</v>
      </c>
      <c r="F408" t="s">
        <v>48</v>
      </c>
      <c r="G408" t="s">
        <v>60</v>
      </c>
      <c r="L408" t="s">
        <v>692</v>
      </c>
      <c r="M408">
        <v>71424</v>
      </c>
      <c r="N408">
        <v>521</v>
      </c>
      <c r="O408" t="s">
        <v>29</v>
      </c>
      <c r="P408" t="s">
        <v>30</v>
      </c>
      <c r="Q408" t="s">
        <v>52</v>
      </c>
      <c r="R408">
        <v>84000000</v>
      </c>
      <c r="S408">
        <v>2002</v>
      </c>
      <c r="T408">
        <v>4.9000000000000004</v>
      </c>
      <c r="U408">
        <v>1.4</v>
      </c>
      <c r="V408">
        <v>69288182</v>
      </c>
      <c r="W408" t="s">
        <v>21</v>
      </c>
    </row>
    <row r="409" spans="1:23" x14ac:dyDescent="0.3">
      <c r="A409" t="s">
        <v>693</v>
      </c>
      <c r="B409">
        <v>432</v>
      </c>
      <c r="C409">
        <v>95</v>
      </c>
      <c r="D409">
        <v>13401683</v>
      </c>
      <c r="E409" t="s">
        <v>24</v>
      </c>
      <c r="F409" t="s">
        <v>27</v>
      </c>
      <c r="L409" t="s">
        <v>694</v>
      </c>
      <c r="M409">
        <v>203458</v>
      </c>
      <c r="N409">
        <v>588</v>
      </c>
      <c r="O409" t="s">
        <v>29</v>
      </c>
      <c r="P409" t="s">
        <v>37</v>
      </c>
      <c r="Q409" t="s">
        <v>213</v>
      </c>
      <c r="R409">
        <v>35000000</v>
      </c>
      <c r="S409">
        <v>2012</v>
      </c>
      <c r="T409">
        <v>7.1</v>
      </c>
      <c r="U409">
        <v>1.6</v>
      </c>
      <c r="V409">
        <v>-21598317</v>
      </c>
      <c r="W409" t="s">
        <v>38</v>
      </c>
    </row>
    <row r="410" spans="1:23" x14ac:dyDescent="0.3">
      <c r="A410" t="s">
        <v>468</v>
      </c>
      <c r="B410">
        <v>173</v>
      </c>
      <c r="C410">
        <v>107</v>
      </c>
      <c r="D410">
        <v>137340146</v>
      </c>
      <c r="E410" t="s">
        <v>48</v>
      </c>
      <c r="F410" t="s">
        <v>55</v>
      </c>
      <c r="G410" t="s">
        <v>26</v>
      </c>
      <c r="H410" t="s">
        <v>44</v>
      </c>
      <c r="L410" t="s">
        <v>695</v>
      </c>
      <c r="M410">
        <v>246492</v>
      </c>
      <c r="N410">
        <v>685</v>
      </c>
      <c r="O410" t="s">
        <v>29</v>
      </c>
      <c r="P410" t="s">
        <v>30</v>
      </c>
      <c r="Q410" t="s">
        <v>31</v>
      </c>
      <c r="R410">
        <v>70000000</v>
      </c>
      <c r="S410">
        <v>2006</v>
      </c>
      <c r="T410">
        <v>6.4</v>
      </c>
      <c r="U410">
        <v>1.8</v>
      </c>
      <c r="V410">
        <v>67340146</v>
      </c>
      <c r="W410" t="s">
        <v>21</v>
      </c>
    </row>
    <row r="411" spans="1:23" x14ac:dyDescent="0.3">
      <c r="A411" t="s">
        <v>440</v>
      </c>
      <c r="B411">
        <v>91</v>
      </c>
      <c r="C411">
        <v>82</v>
      </c>
      <c r="D411">
        <v>43575716</v>
      </c>
      <c r="E411" t="s">
        <v>24</v>
      </c>
      <c r="F411" t="s">
        <v>48</v>
      </c>
      <c r="G411" t="s">
        <v>49</v>
      </c>
      <c r="H411" t="s">
        <v>26</v>
      </c>
      <c r="L411" t="s">
        <v>696</v>
      </c>
      <c r="M411">
        <v>10233</v>
      </c>
      <c r="N411">
        <v>63</v>
      </c>
      <c r="O411" t="s">
        <v>29</v>
      </c>
      <c r="P411" t="s">
        <v>30</v>
      </c>
      <c r="Q411" t="s">
        <v>52</v>
      </c>
      <c r="R411">
        <v>85000000</v>
      </c>
      <c r="S411">
        <v>2010</v>
      </c>
      <c r="T411">
        <v>4.3</v>
      </c>
      <c r="U411">
        <v>1.4</v>
      </c>
      <c r="V411">
        <v>-41424284</v>
      </c>
      <c r="W411" t="s">
        <v>38</v>
      </c>
    </row>
    <row r="412" spans="1:23" x14ac:dyDescent="0.3">
      <c r="A412" t="s">
        <v>181</v>
      </c>
      <c r="B412">
        <v>238</v>
      </c>
      <c r="C412">
        <v>88</v>
      </c>
      <c r="D412">
        <v>80170146</v>
      </c>
      <c r="E412" t="s">
        <v>24</v>
      </c>
      <c r="F412" t="s">
        <v>25</v>
      </c>
      <c r="G412" t="s">
        <v>27</v>
      </c>
      <c r="H412" t="s">
        <v>35</v>
      </c>
      <c r="L412" t="s">
        <v>697</v>
      </c>
      <c r="M412">
        <v>243053</v>
      </c>
      <c r="N412">
        <v>488</v>
      </c>
      <c r="O412" t="s">
        <v>29</v>
      </c>
      <c r="P412" t="s">
        <v>30</v>
      </c>
      <c r="Q412" t="s">
        <v>31</v>
      </c>
      <c r="R412">
        <v>85000000</v>
      </c>
      <c r="S412">
        <v>2008</v>
      </c>
      <c r="T412">
        <v>6.1</v>
      </c>
      <c r="U412">
        <v>1.5</v>
      </c>
      <c r="V412">
        <v>-4829854</v>
      </c>
      <c r="W412" t="s">
        <v>38</v>
      </c>
    </row>
    <row r="413" spans="1:23" x14ac:dyDescent="0.3">
      <c r="A413" t="s">
        <v>146</v>
      </c>
      <c r="B413">
        <v>345</v>
      </c>
      <c r="C413">
        <v>120</v>
      </c>
      <c r="D413">
        <v>75754670</v>
      </c>
      <c r="E413" t="s">
        <v>24</v>
      </c>
      <c r="F413" t="s">
        <v>25</v>
      </c>
      <c r="G413" t="s">
        <v>26</v>
      </c>
      <c r="H413" t="s">
        <v>57</v>
      </c>
      <c r="I413" t="s">
        <v>27</v>
      </c>
      <c r="L413" t="s">
        <v>698</v>
      </c>
      <c r="M413">
        <v>208422</v>
      </c>
      <c r="N413">
        <v>342</v>
      </c>
      <c r="O413" t="s">
        <v>29</v>
      </c>
      <c r="P413" t="s">
        <v>30</v>
      </c>
      <c r="Q413" t="s">
        <v>31</v>
      </c>
      <c r="R413">
        <v>85000000</v>
      </c>
      <c r="S413">
        <v>2008</v>
      </c>
      <c r="T413">
        <v>7</v>
      </c>
      <c r="U413">
        <v>2</v>
      </c>
      <c r="V413">
        <v>-9245330</v>
      </c>
      <c r="W413" t="s">
        <v>38</v>
      </c>
    </row>
    <row r="414" spans="1:23" x14ac:dyDescent="0.3">
      <c r="A414" t="s">
        <v>219</v>
      </c>
      <c r="B414">
        <v>377</v>
      </c>
      <c r="C414">
        <v>162</v>
      </c>
      <c r="D414">
        <v>33048353</v>
      </c>
      <c r="E414" t="s">
        <v>56</v>
      </c>
      <c r="F414" t="s">
        <v>55</v>
      </c>
      <c r="G414" t="s">
        <v>54</v>
      </c>
      <c r="H414" t="s">
        <v>60</v>
      </c>
      <c r="I414" t="s">
        <v>35</v>
      </c>
      <c r="L414" t="s">
        <v>699</v>
      </c>
      <c r="M414">
        <v>301279</v>
      </c>
      <c r="N414">
        <v>589</v>
      </c>
      <c r="O414" t="s">
        <v>29</v>
      </c>
      <c r="P414" t="s">
        <v>30</v>
      </c>
      <c r="Q414" t="s">
        <v>213</v>
      </c>
      <c r="R414">
        <v>65000000</v>
      </c>
      <c r="S414">
        <v>2007</v>
      </c>
      <c r="T414">
        <v>7.7</v>
      </c>
      <c r="U414">
        <v>2.7</v>
      </c>
      <c r="V414">
        <v>-31951647</v>
      </c>
      <c r="W414" t="s">
        <v>38</v>
      </c>
    </row>
    <row r="415" spans="1:23" x14ac:dyDescent="0.3">
      <c r="A415" t="s">
        <v>442</v>
      </c>
      <c r="B415">
        <v>170</v>
      </c>
      <c r="C415">
        <v>123</v>
      </c>
      <c r="D415">
        <v>34543701</v>
      </c>
      <c r="E415" t="s">
        <v>24</v>
      </c>
      <c r="F415" t="s">
        <v>60</v>
      </c>
      <c r="G415" t="s">
        <v>27</v>
      </c>
      <c r="H415" t="s">
        <v>35</v>
      </c>
      <c r="L415" t="s">
        <v>700</v>
      </c>
      <c r="M415">
        <v>100001</v>
      </c>
      <c r="N415">
        <v>289</v>
      </c>
      <c r="O415" t="s">
        <v>29</v>
      </c>
      <c r="P415" t="s">
        <v>30</v>
      </c>
      <c r="Q415" t="s">
        <v>31</v>
      </c>
      <c r="R415">
        <v>82000000</v>
      </c>
      <c r="S415">
        <v>2000</v>
      </c>
      <c r="T415">
        <v>5.9</v>
      </c>
      <c r="U415">
        <v>2</v>
      </c>
      <c r="V415">
        <v>-47456299</v>
      </c>
      <c r="W415" t="s">
        <v>38</v>
      </c>
    </row>
    <row r="416" spans="1:23" x14ac:dyDescent="0.3">
      <c r="A416" t="s">
        <v>179</v>
      </c>
      <c r="B416">
        <v>191</v>
      </c>
      <c r="C416">
        <v>101</v>
      </c>
      <c r="D416">
        <v>242589580</v>
      </c>
      <c r="E416" t="s">
        <v>48</v>
      </c>
      <c r="F416" t="s">
        <v>55</v>
      </c>
      <c r="L416" t="s">
        <v>701</v>
      </c>
      <c r="M416">
        <v>296904</v>
      </c>
      <c r="N416">
        <v>604</v>
      </c>
      <c r="O416" t="s">
        <v>29</v>
      </c>
      <c r="P416" t="s">
        <v>30</v>
      </c>
      <c r="Q416" t="s">
        <v>31</v>
      </c>
      <c r="R416">
        <v>81000000</v>
      </c>
      <c r="S416">
        <v>2003</v>
      </c>
      <c r="T416">
        <v>6.7</v>
      </c>
      <c r="U416">
        <v>1.7</v>
      </c>
      <c r="V416">
        <v>161589580</v>
      </c>
      <c r="W416" t="s">
        <v>21</v>
      </c>
    </row>
    <row r="417" spans="1:23" x14ac:dyDescent="0.3">
      <c r="A417" t="s">
        <v>702</v>
      </c>
      <c r="B417">
        <v>424</v>
      </c>
      <c r="C417">
        <v>113</v>
      </c>
      <c r="D417">
        <v>102981571</v>
      </c>
      <c r="E417" t="s">
        <v>24</v>
      </c>
      <c r="F417" t="s">
        <v>25</v>
      </c>
      <c r="G417" t="s">
        <v>35</v>
      </c>
      <c r="L417" t="s">
        <v>703</v>
      </c>
      <c r="M417">
        <v>270226</v>
      </c>
      <c r="N417">
        <v>741</v>
      </c>
      <c r="O417" t="s">
        <v>29</v>
      </c>
      <c r="P417" t="s">
        <v>30</v>
      </c>
      <c r="Q417" t="s">
        <v>213</v>
      </c>
      <c r="R417">
        <v>80000000</v>
      </c>
      <c r="S417">
        <v>2010</v>
      </c>
      <c r="T417">
        <v>6.5</v>
      </c>
      <c r="U417">
        <v>1.9</v>
      </c>
      <c r="V417">
        <v>22981571</v>
      </c>
      <c r="W417" t="s">
        <v>21</v>
      </c>
    </row>
    <row r="418" spans="1:23" x14ac:dyDescent="0.3">
      <c r="A418" t="s">
        <v>630</v>
      </c>
      <c r="B418">
        <v>154</v>
      </c>
      <c r="C418">
        <v>110</v>
      </c>
      <c r="D418">
        <v>180965237</v>
      </c>
      <c r="E418" t="s">
        <v>24</v>
      </c>
      <c r="F418" t="s">
        <v>25</v>
      </c>
      <c r="G418" t="s">
        <v>35</v>
      </c>
      <c r="L418" t="s">
        <v>704</v>
      </c>
      <c r="M418">
        <v>300542</v>
      </c>
      <c r="N418">
        <v>378</v>
      </c>
      <c r="O418" t="s">
        <v>29</v>
      </c>
      <c r="P418" t="s">
        <v>30</v>
      </c>
      <c r="Q418" t="s">
        <v>31</v>
      </c>
      <c r="R418">
        <v>80000000</v>
      </c>
      <c r="S418">
        <v>1996</v>
      </c>
      <c r="T418">
        <v>7.1</v>
      </c>
      <c r="U418">
        <v>1.8</v>
      </c>
      <c r="V418">
        <v>100965237</v>
      </c>
      <c r="W418" t="s">
        <v>21</v>
      </c>
    </row>
    <row r="419" spans="1:23" x14ac:dyDescent="0.3">
      <c r="A419" t="s">
        <v>645</v>
      </c>
      <c r="B419">
        <v>673</v>
      </c>
      <c r="C419">
        <v>142</v>
      </c>
      <c r="D419">
        <v>407999255</v>
      </c>
      <c r="E419" t="s">
        <v>25</v>
      </c>
      <c r="F419" t="s">
        <v>55</v>
      </c>
      <c r="G419" t="s">
        <v>27</v>
      </c>
      <c r="H419" t="s">
        <v>35</v>
      </c>
      <c r="L419" t="s">
        <v>705</v>
      </c>
      <c r="M419">
        <v>701607</v>
      </c>
      <c r="N419">
        <v>1959</v>
      </c>
      <c r="O419" t="s">
        <v>29</v>
      </c>
      <c r="P419" t="s">
        <v>30</v>
      </c>
      <c r="Q419" t="s">
        <v>31</v>
      </c>
      <c r="R419">
        <v>78000000</v>
      </c>
      <c r="S419">
        <v>2012</v>
      </c>
      <c r="T419">
        <v>7.3</v>
      </c>
      <c r="U419">
        <v>2.4</v>
      </c>
      <c r="V419">
        <v>329999255</v>
      </c>
      <c r="W419" t="s">
        <v>21</v>
      </c>
    </row>
    <row r="420" spans="1:23" x14ac:dyDescent="0.3">
      <c r="A420" t="s">
        <v>706</v>
      </c>
      <c r="B420">
        <v>383</v>
      </c>
      <c r="C420">
        <v>102</v>
      </c>
      <c r="D420">
        <v>254455986</v>
      </c>
      <c r="E420" t="s">
        <v>48</v>
      </c>
      <c r="L420" t="s">
        <v>707</v>
      </c>
      <c r="M420">
        <v>375879</v>
      </c>
      <c r="N420">
        <v>402</v>
      </c>
      <c r="O420" t="s">
        <v>29</v>
      </c>
      <c r="P420" t="s">
        <v>30</v>
      </c>
      <c r="Q420" t="s">
        <v>213</v>
      </c>
      <c r="R420">
        <v>80000000</v>
      </c>
      <c r="S420">
        <v>2011</v>
      </c>
      <c r="T420">
        <v>6.5</v>
      </c>
      <c r="U420">
        <v>1.7</v>
      </c>
      <c r="V420">
        <v>174455986</v>
      </c>
      <c r="W420" t="s">
        <v>21</v>
      </c>
    </row>
    <row r="421" spans="1:23" x14ac:dyDescent="0.3">
      <c r="A421" t="s">
        <v>111</v>
      </c>
      <c r="B421">
        <v>153</v>
      </c>
      <c r="C421">
        <v>126</v>
      </c>
      <c r="D421">
        <v>162831698</v>
      </c>
      <c r="E421" t="s">
        <v>24</v>
      </c>
      <c r="L421" t="s">
        <v>708</v>
      </c>
      <c r="M421">
        <v>215255</v>
      </c>
      <c r="N421">
        <v>610</v>
      </c>
      <c r="O421" t="s">
        <v>29</v>
      </c>
      <c r="P421" t="s">
        <v>30</v>
      </c>
      <c r="Q421" t="s">
        <v>31</v>
      </c>
      <c r="R421">
        <v>80000000</v>
      </c>
      <c r="S421">
        <v>1992</v>
      </c>
      <c r="T421">
        <v>7</v>
      </c>
      <c r="U421">
        <v>2.1</v>
      </c>
      <c r="V421">
        <v>82831698</v>
      </c>
      <c r="W421" t="s">
        <v>21</v>
      </c>
    </row>
    <row r="422" spans="1:23" x14ac:dyDescent="0.3">
      <c r="A422" t="s">
        <v>356</v>
      </c>
      <c r="B422">
        <v>166</v>
      </c>
      <c r="C422">
        <v>83</v>
      </c>
      <c r="D422">
        <v>155019340</v>
      </c>
      <c r="E422" t="s">
        <v>25</v>
      </c>
      <c r="F422" t="s">
        <v>47</v>
      </c>
      <c r="G422" t="s">
        <v>48</v>
      </c>
      <c r="H422" t="s">
        <v>49</v>
      </c>
      <c r="L422" t="s">
        <v>709</v>
      </c>
      <c r="M422">
        <v>127345</v>
      </c>
      <c r="N422">
        <v>250</v>
      </c>
      <c r="O422" t="s">
        <v>29</v>
      </c>
      <c r="P422" t="s">
        <v>30</v>
      </c>
      <c r="Q422" t="s">
        <v>52</v>
      </c>
      <c r="R422">
        <v>80000000</v>
      </c>
      <c r="S422">
        <v>2006</v>
      </c>
      <c r="T422">
        <v>6.8</v>
      </c>
      <c r="U422">
        <v>1.4</v>
      </c>
      <c r="V422">
        <v>75019340</v>
      </c>
      <c r="W422" t="s">
        <v>21</v>
      </c>
    </row>
    <row r="423" spans="1:23" x14ac:dyDescent="0.3">
      <c r="A423" t="s">
        <v>209</v>
      </c>
      <c r="B423">
        <v>180</v>
      </c>
      <c r="C423">
        <v>85</v>
      </c>
      <c r="D423">
        <v>145771527</v>
      </c>
      <c r="E423" t="s">
        <v>25</v>
      </c>
      <c r="F423" t="s">
        <v>47</v>
      </c>
      <c r="G423" t="s">
        <v>48</v>
      </c>
      <c r="H423" t="s">
        <v>55</v>
      </c>
      <c r="I423" t="s">
        <v>49</v>
      </c>
      <c r="J423" t="s">
        <v>26</v>
      </c>
      <c r="K423" t="s">
        <v>27</v>
      </c>
      <c r="L423" t="s">
        <v>710</v>
      </c>
      <c r="M423">
        <v>117212</v>
      </c>
      <c r="N423">
        <v>367</v>
      </c>
      <c r="O423" t="s">
        <v>29</v>
      </c>
      <c r="P423" t="s">
        <v>30</v>
      </c>
      <c r="Q423" t="s">
        <v>52</v>
      </c>
      <c r="R423">
        <v>80000000</v>
      </c>
      <c r="S423">
        <v>2002</v>
      </c>
      <c r="T423">
        <v>7.2</v>
      </c>
      <c r="U423">
        <v>1.4</v>
      </c>
      <c r="V423">
        <v>65771527</v>
      </c>
      <c r="W423" t="s">
        <v>21</v>
      </c>
    </row>
    <row r="424" spans="1:23" x14ac:dyDescent="0.3">
      <c r="A424" t="s">
        <v>711</v>
      </c>
      <c r="B424">
        <v>125</v>
      </c>
      <c r="C424">
        <v>120</v>
      </c>
      <c r="D424">
        <v>140459099</v>
      </c>
      <c r="E424" t="s">
        <v>24</v>
      </c>
      <c r="F424" t="s">
        <v>55</v>
      </c>
      <c r="G424" t="s">
        <v>44</v>
      </c>
      <c r="H424" t="s">
        <v>27</v>
      </c>
      <c r="I424" t="s">
        <v>35</v>
      </c>
      <c r="L424" t="s">
        <v>712</v>
      </c>
      <c r="M424">
        <v>135601</v>
      </c>
      <c r="N424">
        <v>493</v>
      </c>
      <c r="O424" t="s">
        <v>29</v>
      </c>
      <c r="P424" t="s">
        <v>30</v>
      </c>
      <c r="Q424" t="s">
        <v>31</v>
      </c>
      <c r="R424">
        <v>75000000</v>
      </c>
      <c r="S424">
        <v>1998</v>
      </c>
      <c r="T424">
        <v>6.1</v>
      </c>
      <c r="U424">
        <v>2</v>
      </c>
      <c r="V424">
        <v>65459099</v>
      </c>
      <c r="W424" t="s">
        <v>21</v>
      </c>
    </row>
    <row r="425" spans="1:23" x14ac:dyDescent="0.3">
      <c r="A425" t="s">
        <v>311</v>
      </c>
      <c r="B425">
        <v>234</v>
      </c>
      <c r="C425">
        <v>116</v>
      </c>
      <c r="D425">
        <v>53215979</v>
      </c>
      <c r="E425" t="s">
        <v>24</v>
      </c>
      <c r="F425" t="s">
        <v>48</v>
      </c>
      <c r="G425" t="s">
        <v>56</v>
      </c>
      <c r="H425" t="s">
        <v>35</v>
      </c>
      <c r="L425" t="s">
        <v>713</v>
      </c>
      <c r="M425">
        <v>125036</v>
      </c>
      <c r="N425">
        <v>205</v>
      </c>
      <c r="O425" t="s">
        <v>29</v>
      </c>
      <c r="P425" t="s">
        <v>30</v>
      </c>
      <c r="Q425" t="s">
        <v>31</v>
      </c>
      <c r="R425">
        <v>84000000</v>
      </c>
      <c r="S425">
        <v>2013</v>
      </c>
      <c r="T425">
        <v>6.7</v>
      </c>
      <c r="U425">
        <v>1.9</v>
      </c>
      <c r="V425">
        <v>-30784021</v>
      </c>
      <c r="W425" t="s">
        <v>38</v>
      </c>
    </row>
    <row r="426" spans="1:23" x14ac:dyDescent="0.3">
      <c r="A426" t="s">
        <v>690</v>
      </c>
      <c r="B426">
        <v>134</v>
      </c>
      <c r="C426">
        <v>113</v>
      </c>
      <c r="D426">
        <v>158115031</v>
      </c>
      <c r="E426" t="s">
        <v>48</v>
      </c>
      <c r="F426" t="s">
        <v>56</v>
      </c>
      <c r="G426" t="s">
        <v>61</v>
      </c>
      <c r="L426" t="s">
        <v>714</v>
      </c>
      <c r="M426">
        <v>130070</v>
      </c>
      <c r="N426">
        <v>316</v>
      </c>
      <c r="O426" t="s">
        <v>29</v>
      </c>
      <c r="P426" t="s">
        <v>30</v>
      </c>
      <c r="Q426" t="s">
        <v>31</v>
      </c>
      <c r="R426">
        <v>82000000</v>
      </c>
      <c r="S426">
        <v>2005</v>
      </c>
      <c r="T426">
        <v>6.4</v>
      </c>
      <c r="U426">
        <v>1.9</v>
      </c>
      <c r="V426">
        <v>76115031</v>
      </c>
      <c r="W426" t="s">
        <v>21</v>
      </c>
    </row>
    <row r="427" spans="1:23" x14ac:dyDescent="0.3">
      <c r="A427" t="s">
        <v>199</v>
      </c>
      <c r="B427">
        <v>91</v>
      </c>
      <c r="C427">
        <v>87</v>
      </c>
      <c r="D427">
        <v>133103929</v>
      </c>
      <c r="E427" t="s">
        <v>25</v>
      </c>
      <c r="F427" t="s">
        <v>47</v>
      </c>
      <c r="G427" t="s">
        <v>48</v>
      </c>
      <c r="H427" t="s">
        <v>49</v>
      </c>
      <c r="I427" t="s">
        <v>26</v>
      </c>
      <c r="J427" t="s">
        <v>59</v>
      </c>
      <c r="L427" t="s">
        <v>715</v>
      </c>
      <c r="M427">
        <v>22838</v>
      </c>
      <c r="N427">
        <v>56</v>
      </c>
      <c r="O427" t="s">
        <v>29</v>
      </c>
      <c r="P427" t="s">
        <v>30</v>
      </c>
      <c r="Q427" t="s">
        <v>118</v>
      </c>
      <c r="R427">
        <v>75000000</v>
      </c>
      <c r="S427">
        <v>2011</v>
      </c>
      <c r="T427">
        <v>4.4000000000000004</v>
      </c>
      <c r="U427">
        <v>1.4</v>
      </c>
      <c r="V427">
        <v>58103929</v>
      </c>
      <c r="W427" t="s">
        <v>21</v>
      </c>
    </row>
    <row r="428" spans="1:23" x14ac:dyDescent="0.3">
      <c r="A428" t="s">
        <v>614</v>
      </c>
      <c r="B428">
        <v>139</v>
      </c>
      <c r="C428">
        <v>101</v>
      </c>
      <c r="D428">
        <v>133668525</v>
      </c>
      <c r="E428" t="s">
        <v>48</v>
      </c>
      <c r="L428" t="s">
        <v>716</v>
      </c>
      <c r="M428">
        <v>107817</v>
      </c>
      <c r="N428">
        <v>255</v>
      </c>
      <c r="O428" t="s">
        <v>29</v>
      </c>
      <c r="P428" t="s">
        <v>30</v>
      </c>
      <c r="Q428" t="s">
        <v>31</v>
      </c>
      <c r="R428">
        <v>80000000</v>
      </c>
      <c r="S428">
        <v>2013</v>
      </c>
      <c r="T428">
        <v>5.4</v>
      </c>
      <c r="U428">
        <v>1.7</v>
      </c>
      <c r="V428">
        <v>53668525</v>
      </c>
      <c r="W428" t="s">
        <v>21</v>
      </c>
    </row>
    <row r="429" spans="1:23" x14ac:dyDescent="0.3">
      <c r="A429" t="s">
        <v>690</v>
      </c>
      <c r="B429">
        <v>265</v>
      </c>
      <c r="C429">
        <v>110</v>
      </c>
      <c r="D429">
        <v>130313314</v>
      </c>
      <c r="E429" t="s">
        <v>24</v>
      </c>
      <c r="F429" t="s">
        <v>25</v>
      </c>
      <c r="G429" t="s">
        <v>48</v>
      </c>
      <c r="L429" t="s">
        <v>717</v>
      </c>
      <c r="M429">
        <v>168172</v>
      </c>
      <c r="N429">
        <v>380</v>
      </c>
      <c r="O429" t="s">
        <v>29</v>
      </c>
      <c r="P429" t="s">
        <v>30</v>
      </c>
      <c r="Q429" t="s">
        <v>31</v>
      </c>
      <c r="R429">
        <v>80000000</v>
      </c>
      <c r="S429">
        <v>2008</v>
      </c>
      <c r="T429">
        <v>6.5</v>
      </c>
      <c r="U429">
        <v>1.8</v>
      </c>
      <c r="V429">
        <v>50313314</v>
      </c>
      <c r="W429" t="s">
        <v>21</v>
      </c>
    </row>
    <row r="430" spans="1:23" x14ac:dyDescent="0.3">
      <c r="A430" t="s">
        <v>663</v>
      </c>
      <c r="B430">
        <v>145</v>
      </c>
      <c r="C430">
        <v>128</v>
      </c>
      <c r="D430">
        <v>124590960</v>
      </c>
      <c r="E430" t="s">
        <v>48</v>
      </c>
      <c r="F430" t="s">
        <v>55</v>
      </c>
      <c r="G430" t="s">
        <v>44</v>
      </c>
      <c r="L430" t="s">
        <v>718</v>
      </c>
      <c r="M430">
        <v>91092</v>
      </c>
      <c r="N430">
        <v>402</v>
      </c>
      <c r="O430" t="s">
        <v>29</v>
      </c>
      <c r="P430" t="s">
        <v>30</v>
      </c>
      <c r="Q430" t="s">
        <v>31</v>
      </c>
      <c r="R430">
        <v>80000000</v>
      </c>
      <c r="S430">
        <v>2003</v>
      </c>
      <c r="T430">
        <v>6.7</v>
      </c>
      <c r="U430">
        <v>2.1</v>
      </c>
      <c r="V430">
        <v>44590960</v>
      </c>
      <c r="W430" t="s">
        <v>21</v>
      </c>
    </row>
    <row r="431" spans="1:23" x14ac:dyDescent="0.3">
      <c r="A431" t="s">
        <v>172</v>
      </c>
      <c r="B431">
        <v>490</v>
      </c>
      <c r="C431">
        <v>138</v>
      </c>
      <c r="D431">
        <v>127968405</v>
      </c>
      <c r="E431" t="s">
        <v>60</v>
      </c>
      <c r="F431" t="s">
        <v>35</v>
      </c>
      <c r="L431" t="s">
        <v>719</v>
      </c>
      <c r="M431">
        <v>786092</v>
      </c>
      <c r="N431">
        <v>964</v>
      </c>
      <c r="O431" t="s">
        <v>29</v>
      </c>
      <c r="P431" t="s">
        <v>30</v>
      </c>
      <c r="Q431" t="s">
        <v>213</v>
      </c>
      <c r="R431">
        <v>80000000</v>
      </c>
      <c r="S431">
        <v>2010</v>
      </c>
      <c r="T431">
        <v>8.1</v>
      </c>
      <c r="U431">
        <v>2.2999999999999998</v>
      </c>
      <c r="V431">
        <v>47968405</v>
      </c>
      <c r="W431" t="s">
        <v>21</v>
      </c>
    </row>
    <row r="432" spans="1:23" x14ac:dyDescent="0.3">
      <c r="A432" t="s">
        <v>720</v>
      </c>
      <c r="B432">
        <v>141</v>
      </c>
      <c r="C432">
        <v>88</v>
      </c>
      <c r="D432">
        <v>120136047</v>
      </c>
      <c r="E432" t="s">
        <v>48</v>
      </c>
      <c r="F432" t="s">
        <v>55</v>
      </c>
      <c r="G432" t="s">
        <v>44</v>
      </c>
      <c r="L432" t="s">
        <v>721</v>
      </c>
      <c r="M432">
        <v>48500</v>
      </c>
      <c r="N432">
        <v>124</v>
      </c>
      <c r="O432" t="s">
        <v>29</v>
      </c>
      <c r="P432" t="s">
        <v>244</v>
      </c>
      <c r="Q432" t="s">
        <v>31</v>
      </c>
      <c r="R432">
        <v>80000000</v>
      </c>
      <c r="S432">
        <v>2008</v>
      </c>
      <c r="T432">
        <v>5.6</v>
      </c>
      <c r="U432">
        <v>1.5</v>
      </c>
      <c r="V432">
        <v>40136047</v>
      </c>
      <c r="W432" t="s">
        <v>21</v>
      </c>
    </row>
    <row r="433" spans="1:23" x14ac:dyDescent="0.3">
      <c r="A433" t="s">
        <v>516</v>
      </c>
      <c r="B433">
        <v>163</v>
      </c>
      <c r="C433">
        <v>91</v>
      </c>
      <c r="D433">
        <v>128200012</v>
      </c>
      <c r="E433" t="s">
        <v>25</v>
      </c>
      <c r="F433" t="s">
        <v>47</v>
      </c>
      <c r="G433" t="s">
        <v>48</v>
      </c>
      <c r="H433" t="s">
        <v>49</v>
      </c>
      <c r="I433" t="s">
        <v>27</v>
      </c>
      <c r="L433" t="s">
        <v>722</v>
      </c>
      <c r="M433">
        <v>103022</v>
      </c>
      <c r="N433">
        <v>269</v>
      </c>
      <c r="O433" t="s">
        <v>29</v>
      </c>
      <c r="P433" t="s">
        <v>30</v>
      </c>
      <c r="Q433" t="s">
        <v>52</v>
      </c>
      <c r="R433">
        <v>75000000</v>
      </c>
      <c r="S433">
        <v>2005</v>
      </c>
      <c r="T433">
        <v>6.3</v>
      </c>
      <c r="U433">
        <v>1.5</v>
      </c>
      <c r="V433">
        <v>53200012</v>
      </c>
      <c r="W433" t="s">
        <v>21</v>
      </c>
    </row>
    <row r="434" spans="1:23" x14ac:dyDescent="0.3">
      <c r="A434" t="s">
        <v>398</v>
      </c>
      <c r="B434">
        <v>155</v>
      </c>
      <c r="C434">
        <v>138</v>
      </c>
      <c r="D434">
        <v>112225777</v>
      </c>
      <c r="E434" t="s">
        <v>24</v>
      </c>
      <c r="F434" t="s">
        <v>56</v>
      </c>
      <c r="G434" t="s">
        <v>27</v>
      </c>
      <c r="H434" t="s">
        <v>35</v>
      </c>
      <c r="L434" t="s">
        <v>723</v>
      </c>
      <c r="M434">
        <v>283967</v>
      </c>
      <c r="N434">
        <v>535</v>
      </c>
      <c r="O434" t="s">
        <v>29</v>
      </c>
      <c r="P434" t="s">
        <v>30</v>
      </c>
      <c r="Q434" t="s">
        <v>213</v>
      </c>
      <c r="R434">
        <v>80000000</v>
      </c>
      <c r="S434">
        <v>1997</v>
      </c>
      <c r="T434">
        <v>7.3</v>
      </c>
      <c r="U434">
        <v>2.2999999999999998</v>
      </c>
      <c r="V434">
        <v>32225777</v>
      </c>
      <c r="W434" t="s">
        <v>21</v>
      </c>
    </row>
    <row r="435" spans="1:23" x14ac:dyDescent="0.3">
      <c r="A435" t="s">
        <v>724</v>
      </c>
      <c r="B435">
        <v>144</v>
      </c>
      <c r="C435">
        <v>99</v>
      </c>
      <c r="D435">
        <v>109993847</v>
      </c>
      <c r="E435" t="s">
        <v>48</v>
      </c>
      <c r="F435" t="s">
        <v>49</v>
      </c>
      <c r="G435" t="s">
        <v>26</v>
      </c>
      <c r="H435" t="s">
        <v>44</v>
      </c>
      <c r="L435" t="s">
        <v>725</v>
      </c>
      <c r="M435">
        <v>72326</v>
      </c>
      <c r="N435">
        <v>116</v>
      </c>
      <c r="O435" t="s">
        <v>29</v>
      </c>
      <c r="P435" t="s">
        <v>30</v>
      </c>
      <c r="Q435" t="s">
        <v>52</v>
      </c>
      <c r="R435">
        <v>80000000</v>
      </c>
      <c r="S435">
        <v>2008</v>
      </c>
      <c r="T435">
        <v>6.1</v>
      </c>
      <c r="U435">
        <v>1.6</v>
      </c>
      <c r="V435">
        <v>29993847</v>
      </c>
      <c r="W435" t="s">
        <v>21</v>
      </c>
    </row>
    <row r="436" spans="1:23" x14ac:dyDescent="0.3">
      <c r="A436" t="s">
        <v>34</v>
      </c>
      <c r="B436">
        <v>226</v>
      </c>
      <c r="C436">
        <v>117</v>
      </c>
      <c r="D436">
        <v>104054514</v>
      </c>
      <c r="E436" t="s">
        <v>56</v>
      </c>
      <c r="F436" t="s">
        <v>55</v>
      </c>
      <c r="G436" t="s">
        <v>35</v>
      </c>
      <c r="L436" t="s">
        <v>726</v>
      </c>
      <c r="M436">
        <v>200359</v>
      </c>
      <c r="N436">
        <v>1009</v>
      </c>
      <c r="O436" t="s">
        <v>29</v>
      </c>
      <c r="P436" t="s">
        <v>30</v>
      </c>
      <c r="Q436" t="s">
        <v>213</v>
      </c>
      <c r="R436">
        <v>80000000</v>
      </c>
      <c r="S436">
        <v>2002</v>
      </c>
      <c r="T436">
        <v>7.7</v>
      </c>
      <c r="U436">
        <v>2</v>
      </c>
      <c r="V436">
        <v>24054514</v>
      </c>
      <c r="W436" t="s">
        <v>21</v>
      </c>
    </row>
    <row r="437" spans="1:23" x14ac:dyDescent="0.3">
      <c r="A437" t="s">
        <v>614</v>
      </c>
      <c r="B437">
        <v>204</v>
      </c>
      <c r="C437">
        <v>117</v>
      </c>
      <c r="D437">
        <v>103028109</v>
      </c>
      <c r="E437" t="s">
        <v>48</v>
      </c>
      <c r="F437" t="s">
        <v>44</v>
      </c>
      <c r="L437" t="s">
        <v>727</v>
      </c>
      <c r="M437">
        <v>172878</v>
      </c>
      <c r="N437">
        <v>203</v>
      </c>
      <c r="O437" t="s">
        <v>29</v>
      </c>
      <c r="P437" t="s">
        <v>30</v>
      </c>
      <c r="Q437" t="s">
        <v>31</v>
      </c>
      <c r="R437">
        <v>80000000</v>
      </c>
      <c r="S437">
        <v>2011</v>
      </c>
      <c r="T437">
        <v>6.4</v>
      </c>
      <c r="U437">
        <v>2</v>
      </c>
      <c r="V437">
        <v>23028109</v>
      </c>
      <c r="W437" t="s">
        <v>21</v>
      </c>
    </row>
    <row r="438" spans="1:23" x14ac:dyDescent="0.3">
      <c r="A438" t="s">
        <v>509</v>
      </c>
      <c r="B438">
        <v>139</v>
      </c>
      <c r="C438">
        <v>123</v>
      </c>
      <c r="D438">
        <v>101087161</v>
      </c>
      <c r="E438" t="s">
        <v>24</v>
      </c>
      <c r="F438" t="s">
        <v>56</v>
      </c>
      <c r="G438" t="s">
        <v>35</v>
      </c>
      <c r="L438" t="s">
        <v>728</v>
      </c>
      <c r="M438">
        <v>225282</v>
      </c>
      <c r="N438">
        <v>339</v>
      </c>
      <c r="O438" t="s">
        <v>29</v>
      </c>
      <c r="P438" t="s">
        <v>30</v>
      </c>
      <c r="Q438" t="s">
        <v>213</v>
      </c>
      <c r="R438">
        <v>75000000</v>
      </c>
      <c r="S438">
        <v>1997</v>
      </c>
      <c r="T438">
        <v>6.8</v>
      </c>
      <c r="U438">
        <v>2</v>
      </c>
      <c r="V438">
        <v>26087161</v>
      </c>
      <c r="W438" t="s">
        <v>21</v>
      </c>
    </row>
    <row r="439" spans="1:23" x14ac:dyDescent="0.3">
      <c r="A439" t="s">
        <v>729</v>
      </c>
      <c r="B439">
        <v>215</v>
      </c>
      <c r="C439">
        <v>118</v>
      </c>
      <c r="D439">
        <v>101111837</v>
      </c>
      <c r="E439" t="s">
        <v>24</v>
      </c>
      <c r="F439" t="s">
        <v>60</v>
      </c>
      <c r="G439" t="s">
        <v>35</v>
      </c>
      <c r="L439" t="s">
        <v>730</v>
      </c>
      <c r="M439">
        <v>150764</v>
      </c>
      <c r="N439">
        <v>318</v>
      </c>
      <c r="O439" t="s">
        <v>29</v>
      </c>
      <c r="P439" t="s">
        <v>30</v>
      </c>
      <c r="Q439" t="s">
        <v>31</v>
      </c>
      <c r="R439">
        <v>80000000</v>
      </c>
      <c r="S439">
        <v>2008</v>
      </c>
      <c r="T439">
        <v>6.6</v>
      </c>
      <c r="U439">
        <v>2</v>
      </c>
      <c r="V439">
        <v>21111837</v>
      </c>
      <c r="W439" t="s">
        <v>21</v>
      </c>
    </row>
    <row r="440" spans="1:23" x14ac:dyDescent="0.3">
      <c r="A440" t="s">
        <v>731</v>
      </c>
      <c r="B440">
        <v>198</v>
      </c>
      <c r="C440">
        <v>154</v>
      </c>
      <c r="D440">
        <v>95632614</v>
      </c>
      <c r="E440" t="s">
        <v>25</v>
      </c>
      <c r="F440" t="s">
        <v>55</v>
      </c>
      <c r="G440" t="s">
        <v>54</v>
      </c>
      <c r="H440" t="s">
        <v>44</v>
      </c>
      <c r="I440" t="s">
        <v>58</v>
      </c>
      <c r="L440" t="s">
        <v>732</v>
      </c>
      <c r="M440">
        <v>118483</v>
      </c>
      <c r="N440">
        <v>674</v>
      </c>
      <c r="O440" t="s">
        <v>29</v>
      </c>
      <c r="P440" t="s">
        <v>30</v>
      </c>
      <c r="Q440" t="s">
        <v>213</v>
      </c>
      <c r="R440">
        <v>79000000</v>
      </c>
      <c r="S440">
        <v>2003</v>
      </c>
      <c r="T440">
        <v>7.2</v>
      </c>
      <c r="U440">
        <v>2.6</v>
      </c>
      <c r="V440">
        <v>16632614</v>
      </c>
      <c r="W440" t="s">
        <v>21</v>
      </c>
    </row>
    <row r="441" spans="1:23" x14ac:dyDescent="0.3">
      <c r="A441" t="s">
        <v>733</v>
      </c>
      <c r="B441">
        <v>325</v>
      </c>
      <c r="C441">
        <v>118</v>
      </c>
      <c r="D441">
        <v>94822707</v>
      </c>
      <c r="E441" t="s">
        <v>24</v>
      </c>
      <c r="F441" t="s">
        <v>25</v>
      </c>
      <c r="G441" t="s">
        <v>55</v>
      </c>
      <c r="H441" t="s">
        <v>35</v>
      </c>
      <c r="L441" t="s">
        <v>734</v>
      </c>
      <c r="M441">
        <v>227072</v>
      </c>
      <c r="N441">
        <v>560</v>
      </c>
      <c r="O441" t="s">
        <v>29</v>
      </c>
      <c r="P441" t="s">
        <v>30</v>
      </c>
      <c r="Q441" t="s">
        <v>213</v>
      </c>
      <c r="R441">
        <v>80000000</v>
      </c>
      <c r="S441">
        <v>2010</v>
      </c>
      <c r="T441">
        <v>6.9</v>
      </c>
      <c r="U441">
        <v>2</v>
      </c>
      <c r="V441">
        <v>14822707</v>
      </c>
      <c r="W441" t="s">
        <v>21</v>
      </c>
    </row>
    <row r="442" spans="1:23" x14ac:dyDescent="0.3">
      <c r="A442" t="s">
        <v>735</v>
      </c>
      <c r="B442">
        <v>53</v>
      </c>
      <c r="C442">
        <v>90</v>
      </c>
      <c r="D442">
        <v>92969824</v>
      </c>
      <c r="E442" t="s">
        <v>48</v>
      </c>
      <c r="F442" t="s">
        <v>49</v>
      </c>
      <c r="G442" t="s">
        <v>27</v>
      </c>
      <c r="L442" t="s">
        <v>736</v>
      </c>
      <c r="M442">
        <v>63625</v>
      </c>
      <c r="N442">
        <v>64</v>
      </c>
      <c r="O442" t="s">
        <v>29</v>
      </c>
      <c r="P442" t="s">
        <v>30</v>
      </c>
      <c r="Q442" t="s">
        <v>52</v>
      </c>
      <c r="R442">
        <v>80000000</v>
      </c>
      <c r="S442">
        <v>1997</v>
      </c>
      <c r="T442">
        <v>5.2</v>
      </c>
      <c r="U442">
        <v>1.5</v>
      </c>
      <c r="V442">
        <v>12969824</v>
      </c>
      <c r="W442" t="s">
        <v>21</v>
      </c>
    </row>
    <row r="443" spans="1:23" x14ac:dyDescent="0.3">
      <c r="A443" t="s">
        <v>462</v>
      </c>
      <c r="B443">
        <v>167</v>
      </c>
      <c r="C443">
        <v>113</v>
      </c>
      <c r="D443">
        <v>91188905</v>
      </c>
      <c r="E443" t="s">
        <v>26</v>
      </c>
      <c r="F443" t="s">
        <v>57</v>
      </c>
      <c r="G443" t="s">
        <v>60</v>
      </c>
      <c r="H443" t="s">
        <v>35</v>
      </c>
      <c r="L443" t="s">
        <v>737</v>
      </c>
      <c r="M443">
        <v>58184</v>
      </c>
      <c r="N443">
        <v>805</v>
      </c>
      <c r="O443" t="s">
        <v>29</v>
      </c>
      <c r="P443" t="s">
        <v>30</v>
      </c>
      <c r="Q443" t="s">
        <v>31</v>
      </c>
      <c r="R443">
        <v>80000000</v>
      </c>
      <c r="S443">
        <v>1999</v>
      </c>
      <c r="T443">
        <v>4.9000000000000004</v>
      </c>
      <c r="U443">
        <v>1.9</v>
      </c>
      <c r="V443">
        <v>11188905</v>
      </c>
      <c r="W443" t="s">
        <v>21</v>
      </c>
    </row>
    <row r="444" spans="1:23" x14ac:dyDescent="0.3">
      <c r="A444" t="s">
        <v>738</v>
      </c>
      <c r="B444">
        <v>46</v>
      </c>
      <c r="C444">
        <v>88</v>
      </c>
      <c r="D444">
        <v>90443603</v>
      </c>
      <c r="E444" t="s">
        <v>25</v>
      </c>
      <c r="F444" t="s">
        <v>47</v>
      </c>
      <c r="G444" t="s">
        <v>48</v>
      </c>
      <c r="H444" t="s">
        <v>49</v>
      </c>
      <c r="I444" t="s">
        <v>26</v>
      </c>
      <c r="J444" t="s">
        <v>27</v>
      </c>
      <c r="K444" t="s">
        <v>61</v>
      </c>
      <c r="L444" t="s">
        <v>739</v>
      </c>
      <c r="M444">
        <v>112167</v>
      </c>
      <c r="N444">
        <v>123</v>
      </c>
      <c r="O444" t="s">
        <v>29</v>
      </c>
      <c r="P444" t="s">
        <v>30</v>
      </c>
      <c r="Q444" t="s">
        <v>52</v>
      </c>
      <c r="R444">
        <v>80000000</v>
      </c>
      <c r="S444">
        <v>1996</v>
      </c>
      <c r="T444">
        <v>6.3</v>
      </c>
      <c r="U444">
        <v>1.5</v>
      </c>
      <c r="V444">
        <v>10443603</v>
      </c>
      <c r="W444" t="s">
        <v>21</v>
      </c>
    </row>
    <row r="445" spans="1:23" x14ac:dyDescent="0.3">
      <c r="A445" t="s">
        <v>254</v>
      </c>
      <c r="B445">
        <v>147</v>
      </c>
      <c r="C445">
        <v>93</v>
      </c>
      <c r="D445">
        <v>82226474</v>
      </c>
      <c r="E445" t="s">
        <v>25</v>
      </c>
      <c r="F445" t="s">
        <v>48</v>
      </c>
      <c r="G445" t="s">
        <v>56</v>
      </c>
      <c r="H445" t="s">
        <v>49</v>
      </c>
      <c r="I445" t="s">
        <v>60</v>
      </c>
      <c r="L445" t="s">
        <v>740</v>
      </c>
      <c r="M445">
        <v>65499</v>
      </c>
      <c r="N445">
        <v>424</v>
      </c>
      <c r="O445" t="s">
        <v>29</v>
      </c>
      <c r="P445" t="s">
        <v>30</v>
      </c>
      <c r="Q445" t="s">
        <v>52</v>
      </c>
      <c r="R445">
        <v>65000000</v>
      </c>
      <c r="S445">
        <v>2006</v>
      </c>
      <c r="T445">
        <v>5.6</v>
      </c>
      <c r="U445">
        <v>1.6</v>
      </c>
      <c r="V445">
        <v>17226474</v>
      </c>
      <c r="W445" t="s">
        <v>21</v>
      </c>
    </row>
    <row r="446" spans="1:23" x14ac:dyDescent="0.3">
      <c r="A446" t="s">
        <v>741</v>
      </c>
      <c r="B446">
        <v>276</v>
      </c>
      <c r="C446">
        <v>104</v>
      </c>
      <c r="D446">
        <v>79363785</v>
      </c>
      <c r="E446" t="s">
        <v>55</v>
      </c>
      <c r="F446" t="s">
        <v>27</v>
      </c>
      <c r="G446" t="s">
        <v>35</v>
      </c>
      <c r="L446" t="s">
        <v>742</v>
      </c>
      <c r="M446">
        <v>139423</v>
      </c>
      <c r="N446">
        <v>698</v>
      </c>
      <c r="O446" t="s">
        <v>29</v>
      </c>
      <c r="P446" t="s">
        <v>30</v>
      </c>
      <c r="Q446" t="s">
        <v>31</v>
      </c>
      <c r="R446">
        <v>80000000</v>
      </c>
      <c r="S446">
        <v>2008</v>
      </c>
      <c r="T446">
        <v>5.5</v>
      </c>
      <c r="U446">
        <v>1.7</v>
      </c>
      <c r="V446">
        <v>-636215</v>
      </c>
      <c r="W446" t="s">
        <v>38</v>
      </c>
    </row>
    <row r="447" spans="1:23" x14ac:dyDescent="0.3">
      <c r="A447" t="s">
        <v>323</v>
      </c>
      <c r="B447">
        <v>80</v>
      </c>
      <c r="C447">
        <v>135</v>
      </c>
      <c r="D447">
        <v>76081498</v>
      </c>
      <c r="E447" t="s">
        <v>24</v>
      </c>
      <c r="F447" t="s">
        <v>56</v>
      </c>
      <c r="G447" t="s">
        <v>60</v>
      </c>
      <c r="H447" t="s">
        <v>44</v>
      </c>
      <c r="I447" t="s">
        <v>35</v>
      </c>
      <c r="L447" t="s">
        <v>743</v>
      </c>
      <c r="M447">
        <v>76099</v>
      </c>
      <c r="N447">
        <v>162</v>
      </c>
      <c r="O447" t="s">
        <v>29</v>
      </c>
      <c r="P447" t="s">
        <v>30</v>
      </c>
      <c r="Q447" t="s">
        <v>213</v>
      </c>
      <c r="R447">
        <v>75000000</v>
      </c>
      <c r="S447">
        <v>1997</v>
      </c>
      <c r="T447">
        <v>6.7</v>
      </c>
      <c r="U447">
        <v>2.2000000000000002</v>
      </c>
      <c r="V447">
        <v>1081498</v>
      </c>
      <c r="W447" t="s">
        <v>21</v>
      </c>
    </row>
    <row r="448" spans="1:23" x14ac:dyDescent="0.3">
      <c r="A448" t="s">
        <v>177</v>
      </c>
      <c r="B448">
        <v>406</v>
      </c>
      <c r="C448">
        <v>134</v>
      </c>
      <c r="D448">
        <v>85707116</v>
      </c>
      <c r="E448" t="s">
        <v>24</v>
      </c>
      <c r="F448" t="s">
        <v>55</v>
      </c>
      <c r="G448" t="s">
        <v>58</v>
      </c>
      <c r="L448" t="s">
        <v>744</v>
      </c>
      <c r="M448">
        <v>303185</v>
      </c>
      <c r="N448">
        <v>701</v>
      </c>
      <c r="O448" t="s">
        <v>29</v>
      </c>
      <c r="P448" t="s">
        <v>30</v>
      </c>
      <c r="Q448" t="s">
        <v>213</v>
      </c>
      <c r="R448">
        <v>68000000</v>
      </c>
      <c r="S448">
        <v>2014</v>
      </c>
      <c r="T448">
        <v>7.6</v>
      </c>
      <c r="U448">
        <v>2.2000000000000002</v>
      </c>
      <c r="V448">
        <v>17707116</v>
      </c>
      <c r="W448" t="s">
        <v>21</v>
      </c>
    </row>
    <row r="449" spans="1:23" x14ac:dyDescent="0.3">
      <c r="A449" t="s">
        <v>745</v>
      </c>
      <c r="B449">
        <v>97</v>
      </c>
      <c r="C449">
        <v>98</v>
      </c>
      <c r="D449">
        <v>74329966</v>
      </c>
      <c r="E449" t="s">
        <v>24</v>
      </c>
      <c r="F449" t="s">
        <v>25</v>
      </c>
      <c r="G449" t="s">
        <v>48</v>
      </c>
      <c r="H449" t="s">
        <v>44</v>
      </c>
      <c r="L449" t="s">
        <v>746</v>
      </c>
      <c r="M449">
        <v>60910</v>
      </c>
      <c r="N449">
        <v>164</v>
      </c>
      <c r="O449" t="s">
        <v>29</v>
      </c>
      <c r="P449" t="s">
        <v>30</v>
      </c>
      <c r="Q449" t="s">
        <v>31</v>
      </c>
      <c r="R449">
        <v>70000000</v>
      </c>
      <c r="S449">
        <v>1998</v>
      </c>
      <c r="T449">
        <v>5.7</v>
      </c>
      <c r="U449">
        <v>1.6</v>
      </c>
      <c r="V449">
        <v>4329966</v>
      </c>
      <c r="W449" t="s">
        <v>21</v>
      </c>
    </row>
    <row r="450" spans="1:23" x14ac:dyDescent="0.3">
      <c r="A450" t="s">
        <v>747</v>
      </c>
      <c r="B450">
        <v>143</v>
      </c>
      <c r="C450">
        <v>80</v>
      </c>
      <c r="D450">
        <v>100169068</v>
      </c>
      <c r="E450" t="s">
        <v>25</v>
      </c>
      <c r="F450" t="s">
        <v>47</v>
      </c>
      <c r="G450" t="s">
        <v>48</v>
      </c>
      <c r="H450" t="s">
        <v>49</v>
      </c>
      <c r="L450" t="s">
        <v>748</v>
      </c>
      <c r="M450">
        <v>16385</v>
      </c>
      <c r="N450">
        <v>100</v>
      </c>
      <c r="O450" t="s">
        <v>29</v>
      </c>
      <c r="P450" t="s">
        <v>30</v>
      </c>
      <c r="Q450" t="s">
        <v>52</v>
      </c>
      <c r="R450">
        <v>80000000</v>
      </c>
      <c r="S450">
        <v>2010</v>
      </c>
      <c r="T450">
        <v>4.5999999999999996</v>
      </c>
      <c r="U450">
        <v>1.3</v>
      </c>
      <c r="V450">
        <v>20169068</v>
      </c>
      <c r="W450" t="s">
        <v>21</v>
      </c>
    </row>
    <row r="451" spans="1:23" x14ac:dyDescent="0.3">
      <c r="A451" t="s">
        <v>749</v>
      </c>
      <c r="B451">
        <v>106</v>
      </c>
      <c r="C451">
        <v>83</v>
      </c>
      <c r="D451">
        <v>73215310</v>
      </c>
      <c r="E451" t="s">
        <v>25</v>
      </c>
      <c r="F451" t="s">
        <v>47</v>
      </c>
      <c r="G451" t="s">
        <v>49</v>
      </c>
      <c r="H451" t="s">
        <v>53</v>
      </c>
      <c r="L451" t="s">
        <v>750</v>
      </c>
      <c r="M451">
        <v>44143</v>
      </c>
      <c r="N451">
        <v>216</v>
      </c>
      <c r="O451" t="s">
        <v>29</v>
      </c>
      <c r="P451" t="s">
        <v>30</v>
      </c>
      <c r="Q451" t="s">
        <v>118</v>
      </c>
      <c r="R451">
        <v>80000000</v>
      </c>
      <c r="S451">
        <v>2002</v>
      </c>
      <c r="T451">
        <v>7</v>
      </c>
      <c r="U451">
        <v>1.4</v>
      </c>
      <c r="V451">
        <v>-6784690</v>
      </c>
      <c r="W451" t="s">
        <v>38</v>
      </c>
    </row>
    <row r="452" spans="1:23" x14ac:dyDescent="0.3">
      <c r="A452" t="s">
        <v>468</v>
      </c>
      <c r="B452">
        <v>178</v>
      </c>
      <c r="C452">
        <v>102</v>
      </c>
      <c r="D452">
        <v>80360866</v>
      </c>
      <c r="E452" t="s">
        <v>48</v>
      </c>
      <c r="F452" t="s">
        <v>49</v>
      </c>
      <c r="G452" t="s">
        <v>44</v>
      </c>
      <c r="L452" t="s">
        <v>751</v>
      </c>
      <c r="M452">
        <v>44662</v>
      </c>
      <c r="N452">
        <v>127</v>
      </c>
      <c r="O452" t="s">
        <v>29</v>
      </c>
      <c r="P452" t="s">
        <v>30</v>
      </c>
      <c r="Q452" t="s">
        <v>52</v>
      </c>
      <c r="R452">
        <v>80000000</v>
      </c>
      <c r="S452">
        <v>2011</v>
      </c>
      <c r="T452">
        <v>5.2</v>
      </c>
      <c r="U452">
        <v>1.7</v>
      </c>
      <c r="V452">
        <v>360866</v>
      </c>
      <c r="W452" t="s">
        <v>21</v>
      </c>
    </row>
    <row r="453" spans="1:23" x14ac:dyDescent="0.3">
      <c r="A453" t="s">
        <v>752</v>
      </c>
      <c r="B453">
        <v>102</v>
      </c>
      <c r="C453">
        <v>130</v>
      </c>
      <c r="D453">
        <v>69102910</v>
      </c>
      <c r="E453" t="s">
        <v>24</v>
      </c>
      <c r="F453" t="s">
        <v>25</v>
      </c>
      <c r="G453" t="s">
        <v>49</v>
      </c>
      <c r="H453" t="s">
        <v>27</v>
      </c>
      <c r="I453" t="s">
        <v>35</v>
      </c>
      <c r="L453" t="s">
        <v>753</v>
      </c>
      <c r="M453">
        <v>58402</v>
      </c>
      <c r="N453">
        <v>370</v>
      </c>
      <c r="O453" t="s">
        <v>29</v>
      </c>
      <c r="P453" t="s">
        <v>30</v>
      </c>
      <c r="Q453" t="s">
        <v>31</v>
      </c>
      <c r="R453">
        <v>80000000</v>
      </c>
      <c r="S453">
        <v>1998</v>
      </c>
      <c r="T453">
        <v>5.0999999999999996</v>
      </c>
      <c r="U453">
        <v>2.2000000000000002</v>
      </c>
      <c r="V453">
        <v>-10897090</v>
      </c>
      <c r="W453" t="s">
        <v>38</v>
      </c>
    </row>
    <row r="454" spans="1:23" x14ac:dyDescent="0.3">
      <c r="A454" t="s">
        <v>754</v>
      </c>
      <c r="B454">
        <v>209</v>
      </c>
      <c r="C454">
        <v>129</v>
      </c>
      <c r="D454">
        <v>65948711</v>
      </c>
      <c r="E454" t="s">
        <v>55</v>
      </c>
      <c r="F454" t="s">
        <v>60</v>
      </c>
      <c r="G454" t="s">
        <v>27</v>
      </c>
      <c r="H454" t="s">
        <v>35</v>
      </c>
      <c r="L454" t="s">
        <v>755</v>
      </c>
      <c r="M454">
        <v>86422</v>
      </c>
      <c r="N454">
        <v>363</v>
      </c>
      <c r="O454" t="s">
        <v>29</v>
      </c>
      <c r="P454" t="s">
        <v>30</v>
      </c>
      <c r="Q454" t="s">
        <v>213</v>
      </c>
      <c r="R454">
        <v>80000000</v>
      </c>
      <c r="S454">
        <v>2004</v>
      </c>
      <c r="T454">
        <v>6.6</v>
      </c>
      <c r="U454">
        <v>2.2000000000000002</v>
      </c>
      <c r="V454">
        <v>-14051289</v>
      </c>
      <c r="W454" t="s">
        <v>38</v>
      </c>
    </row>
    <row r="455" spans="1:23" x14ac:dyDescent="0.3">
      <c r="A455" t="s">
        <v>655</v>
      </c>
      <c r="B455">
        <v>152</v>
      </c>
      <c r="C455">
        <v>89</v>
      </c>
      <c r="D455">
        <v>169692572</v>
      </c>
      <c r="E455" t="s">
        <v>47</v>
      </c>
      <c r="F455" t="s">
        <v>48</v>
      </c>
      <c r="G455" t="s">
        <v>49</v>
      </c>
      <c r="H455" t="s">
        <v>26</v>
      </c>
      <c r="L455" t="s">
        <v>756</v>
      </c>
      <c r="M455">
        <v>56501</v>
      </c>
      <c r="N455">
        <v>97</v>
      </c>
      <c r="O455" t="s">
        <v>29</v>
      </c>
      <c r="P455" t="s">
        <v>30</v>
      </c>
      <c r="Q455" t="s">
        <v>52</v>
      </c>
      <c r="R455">
        <v>80000000</v>
      </c>
      <c r="S455">
        <v>2015</v>
      </c>
      <c r="T455">
        <v>6.7</v>
      </c>
      <c r="U455">
        <v>1.5</v>
      </c>
      <c r="V455">
        <v>89692572</v>
      </c>
      <c r="W455" t="s">
        <v>21</v>
      </c>
    </row>
    <row r="456" spans="1:23" x14ac:dyDescent="0.3">
      <c r="A456" t="s">
        <v>757</v>
      </c>
      <c r="B456">
        <v>129</v>
      </c>
      <c r="C456">
        <v>74</v>
      </c>
      <c r="D456">
        <v>60507228</v>
      </c>
      <c r="E456" t="s">
        <v>47</v>
      </c>
      <c r="F456" t="s">
        <v>49</v>
      </c>
      <c r="G456" t="s">
        <v>26</v>
      </c>
      <c r="H456" t="s">
        <v>59</v>
      </c>
      <c r="L456" t="s">
        <v>758</v>
      </c>
      <c r="M456">
        <v>27543</v>
      </c>
      <c r="N456">
        <v>186</v>
      </c>
      <c r="O456" t="s">
        <v>29</v>
      </c>
      <c r="P456" t="s">
        <v>30</v>
      </c>
      <c r="Q456" t="s">
        <v>118</v>
      </c>
      <c r="R456">
        <v>80000000</v>
      </c>
      <c r="S456">
        <v>1999</v>
      </c>
      <c r="T456">
        <v>7.3</v>
      </c>
      <c r="U456">
        <v>1.2</v>
      </c>
      <c r="V456">
        <v>-19492772</v>
      </c>
      <c r="W456" t="s">
        <v>38</v>
      </c>
    </row>
    <row r="457" spans="1:23" x14ac:dyDescent="0.3">
      <c r="A457" t="s">
        <v>289</v>
      </c>
      <c r="B457">
        <v>124</v>
      </c>
      <c r="C457">
        <v>96</v>
      </c>
      <c r="D457">
        <v>56684819</v>
      </c>
      <c r="E457" t="s">
        <v>24</v>
      </c>
      <c r="F457" t="s">
        <v>25</v>
      </c>
      <c r="G457" t="s">
        <v>27</v>
      </c>
      <c r="L457" t="s">
        <v>759</v>
      </c>
      <c r="M457">
        <v>103787</v>
      </c>
      <c r="N457">
        <v>615</v>
      </c>
      <c r="O457" t="s">
        <v>29</v>
      </c>
      <c r="P457" t="s">
        <v>30</v>
      </c>
      <c r="Q457" t="s">
        <v>31</v>
      </c>
      <c r="R457">
        <v>80000000</v>
      </c>
      <c r="S457">
        <v>2002</v>
      </c>
      <c r="T457">
        <v>5.9</v>
      </c>
      <c r="U457">
        <v>1.6</v>
      </c>
      <c r="V457">
        <v>-23315181</v>
      </c>
      <c r="W457" t="s">
        <v>38</v>
      </c>
    </row>
    <row r="458" spans="1:23" x14ac:dyDescent="0.3">
      <c r="A458" t="s">
        <v>542</v>
      </c>
      <c r="B458">
        <v>35</v>
      </c>
      <c r="C458">
        <v>114</v>
      </c>
      <c r="D458">
        <v>50628009</v>
      </c>
      <c r="E458" t="s">
        <v>24</v>
      </c>
      <c r="F458" t="s">
        <v>25</v>
      </c>
      <c r="G458" t="s">
        <v>49</v>
      </c>
      <c r="H458" t="s">
        <v>26</v>
      </c>
      <c r="I458" t="s">
        <v>35</v>
      </c>
      <c r="L458" t="s">
        <v>760</v>
      </c>
      <c r="M458">
        <v>22955</v>
      </c>
      <c r="N458">
        <v>88</v>
      </c>
      <c r="O458" t="s">
        <v>29</v>
      </c>
      <c r="P458" t="s">
        <v>30</v>
      </c>
      <c r="Q458" t="s">
        <v>52</v>
      </c>
      <c r="R458">
        <v>90000000</v>
      </c>
      <c r="S458">
        <v>1998</v>
      </c>
      <c r="T458">
        <v>5.6</v>
      </c>
      <c r="U458">
        <v>1.9</v>
      </c>
      <c r="V458">
        <v>-39371991</v>
      </c>
      <c r="W458" t="s">
        <v>38</v>
      </c>
    </row>
    <row r="459" spans="1:23" x14ac:dyDescent="0.3">
      <c r="A459" t="s">
        <v>484</v>
      </c>
      <c r="B459">
        <v>166</v>
      </c>
      <c r="C459">
        <v>99</v>
      </c>
      <c r="D459">
        <v>69772969</v>
      </c>
      <c r="E459" t="s">
        <v>24</v>
      </c>
      <c r="F459" t="s">
        <v>56</v>
      </c>
      <c r="G459" t="s">
        <v>35</v>
      </c>
      <c r="L459" t="s">
        <v>761</v>
      </c>
      <c r="M459">
        <v>155532</v>
      </c>
      <c r="N459">
        <v>543</v>
      </c>
      <c r="O459" t="s">
        <v>29</v>
      </c>
      <c r="P459" t="s">
        <v>30</v>
      </c>
      <c r="Q459" t="s">
        <v>213</v>
      </c>
      <c r="R459">
        <v>80000000</v>
      </c>
      <c r="S459">
        <v>2001</v>
      </c>
      <c r="T459">
        <v>6.5</v>
      </c>
      <c r="U459">
        <v>1.6</v>
      </c>
      <c r="V459">
        <v>-10227031</v>
      </c>
      <c r="W459" t="s">
        <v>38</v>
      </c>
    </row>
    <row r="460" spans="1:23" x14ac:dyDescent="0.3">
      <c r="A460" t="s">
        <v>128</v>
      </c>
      <c r="B460">
        <v>137</v>
      </c>
      <c r="C460">
        <v>129</v>
      </c>
      <c r="D460">
        <v>45356386</v>
      </c>
      <c r="E460" t="s">
        <v>24</v>
      </c>
      <c r="F460" t="s">
        <v>25</v>
      </c>
      <c r="G460" t="s">
        <v>53</v>
      </c>
      <c r="L460" t="s">
        <v>762</v>
      </c>
      <c r="M460">
        <v>71574</v>
      </c>
      <c r="N460">
        <v>244</v>
      </c>
      <c r="O460" t="s">
        <v>763</v>
      </c>
      <c r="P460" t="s">
        <v>30</v>
      </c>
      <c r="Q460" t="s">
        <v>52</v>
      </c>
      <c r="R460">
        <v>75000000</v>
      </c>
      <c r="S460">
        <v>2005</v>
      </c>
      <c r="T460">
        <v>5.9</v>
      </c>
      <c r="U460">
        <v>2.2000000000000002</v>
      </c>
      <c r="V460">
        <v>-29643614</v>
      </c>
      <c r="W460" t="s">
        <v>38</v>
      </c>
    </row>
    <row r="461" spans="1:23" x14ac:dyDescent="0.3">
      <c r="A461" t="s">
        <v>764</v>
      </c>
      <c r="B461">
        <v>121</v>
      </c>
      <c r="C461">
        <v>113</v>
      </c>
      <c r="D461">
        <v>55350897</v>
      </c>
      <c r="E461" t="s">
        <v>55</v>
      </c>
      <c r="F461" t="s">
        <v>26</v>
      </c>
      <c r="G461" t="s">
        <v>44</v>
      </c>
      <c r="L461" t="s">
        <v>765</v>
      </c>
      <c r="M461">
        <v>83560</v>
      </c>
      <c r="N461">
        <v>619</v>
      </c>
      <c r="O461" t="s">
        <v>29</v>
      </c>
      <c r="P461" t="s">
        <v>30</v>
      </c>
      <c r="Q461" t="s">
        <v>31</v>
      </c>
      <c r="R461">
        <v>85000000</v>
      </c>
      <c r="S461">
        <v>1998</v>
      </c>
      <c r="T461">
        <v>7</v>
      </c>
      <c r="U461">
        <v>1.9</v>
      </c>
      <c r="V461">
        <v>-29649103</v>
      </c>
      <c r="W461" t="s">
        <v>38</v>
      </c>
    </row>
    <row r="462" spans="1:23" x14ac:dyDescent="0.3">
      <c r="A462" t="s">
        <v>766</v>
      </c>
      <c r="B462">
        <v>87</v>
      </c>
      <c r="C462">
        <v>90</v>
      </c>
      <c r="D462">
        <v>39442871</v>
      </c>
      <c r="E462" t="s">
        <v>48</v>
      </c>
      <c r="F462" t="s">
        <v>26</v>
      </c>
      <c r="L462" t="s">
        <v>767</v>
      </c>
      <c r="M462">
        <v>80639</v>
      </c>
      <c r="N462">
        <v>237</v>
      </c>
      <c r="O462" t="s">
        <v>29</v>
      </c>
      <c r="P462" t="s">
        <v>30</v>
      </c>
      <c r="Q462" t="s">
        <v>31</v>
      </c>
      <c r="R462">
        <v>80000000</v>
      </c>
      <c r="S462">
        <v>2000</v>
      </c>
      <c r="T462">
        <v>5.3</v>
      </c>
      <c r="U462">
        <v>1.5</v>
      </c>
      <c r="V462">
        <v>-40557129</v>
      </c>
      <c r="W462" t="s">
        <v>38</v>
      </c>
    </row>
    <row r="463" spans="1:23" x14ac:dyDescent="0.3">
      <c r="A463" t="s">
        <v>768</v>
      </c>
      <c r="B463">
        <v>233</v>
      </c>
      <c r="C463">
        <v>118</v>
      </c>
      <c r="D463">
        <v>37899638</v>
      </c>
      <c r="E463" t="s">
        <v>24</v>
      </c>
      <c r="F463" t="s">
        <v>25</v>
      </c>
      <c r="G463" t="s">
        <v>48</v>
      </c>
      <c r="H463" t="s">
        <v>26</v>
      </c>
      <c r="I463" t="s">
        <v>35</v>
      </c>
      <c r="L463" t="s">
        <v>769</v>
      </c>
      <c r="M463">
        <v>98472</v>
      </c>
      <c r="N463">
        <v>492</v>
      </c>
      <c r="O463" t="s">
        <v>29</v>
      </c>
      <c r="P463" t="s">
        <v>30</v>
      </c>
      <c r="Q463" t="s">
        <v>31</v>
      </c>
      <c r="R463">
        <v>88000000</v>
      </c>
      <c r="S463">
        <v>2005</v>
      </c>
      <c r="T463">
        <v>5.9</v>
      </c>
      <c r="U463">
        <v>2</v>
      </c>
      <c r="V463">
        <v>-50100362</v>
      </c>
      <c r="W463" t="s">
        <v>38</v>
      </c>
    </row>
    <row r="464" spans="1:23" x14ac:dyDescent="0.3">
      <c r="A464" t="s">
        <v>111</v>
      </c>
      <c r="B464">
        <v>132</v>
      </c>
      <c r="C464">
        <v>106</v>
      </c>
      <c r="D464">
        <v>37754208</v>
      </c>
      <c r="E464" t="s">
        <v>24</v>
      </c>
      <c r="F464" t="s">
        <v>48</v>
      </c>
      <c r="G464" t="s">
        <v>27</v>
      </c>
      <c r="L464" t="s">
        <v>770</v>
      </c>
      <c r="M464">
        <v>172217</v>
      </c>
      <c r="N464">
        <v>405</v>
      </c>
      <c r="O464" t="s">
        <v>29</v>
      </c>
      <c r="P464" t="s">
        <v>30</v>
      </c>
      <c r="Q464" t="s">
        <v>31</v>
      </c>
      <c r="R464">
        <v>70000000</v>
      </c>
      <c r="S464">
        <v>1996</v>
      </c>
      <c r="T464">
        <v>6.3</v>
      </c>
      <c r="U464">
        <v>1.8</v>
      </c>
      <c r="V464">
        <v>-32245792</v>
      </c>
      <c r="W464" t="s">
        <v>38</v>
      </c>
    </row>
    <row r="465" spans="1:23" x14ac:dyDescent="0.3">
      <c r="A465" t="s">
        <v>211</v>
      </c>
      <c r="B465">
        <v>258</v>
      </c>
      <c r="C465">
        <v>89</v>
      </c>
      <c r="D465">
        <v>38542418</v>
      </c>
      <c r="E465" t="s">
        <v>24</v>
      </c>
      <c r="F465" t="s">
        <v>27</v>
      </c>
      <c r="G465" t="s">
        <v>35</v>
      </c>
      <c r="L465" t="s">
        <v>771</v>
      </c>
      <c r="M465">
        <v>151424</v>
      </c>
      <c r="N465">
        <v>252</v>
      </c>
      <c r="O465" t="s">
        <v>29</v>
      </c>
      <c r="P465" t="s">
        <v>30</v>
      </c>
      <c r="Q465" t="s">
        <v>31</v>
      </c>
      <c r="R465">
        <v>80000000</v>
      </c>
      <c r="S465">
        <v>2009</v>
      </c>
      <c r="T465">
        <v>6.3</v>
      </c>
      <c r="U465">
        <v>1.5</v>
      </c>
      <c r="V465">
        <v>-41457582</v>
      </c>
      <c r="W465" t="s">
        <v>38</v>
      </c>
    </row>
    <row r="466" spans="1:23" x14ac:dyDescent="0.3">
      <c r="A466" t="s">
        <v>435</v>
      </c>
      <c r="B466">
        <v>162</v>
      </c>
      <c r="C466">
        <v>145</v>
      </c>
      <c r="D466">
        <v>34566746</v>
      </c>
      <c r="E466" t="s">
        <v>55</v>
      </c>
      <c r="F466" t="s">
        <v>54</v>
      </c>
      <c r="G466" t="s">
        <v>35</v>
      </c>
      <c r="L466" t="s">
        <v>772</v>
      </c>
      <c r="M466">
        <v>45231</v>
      </c>
      <c r="N466">
        <v>315</v>
      </c>
      <c r="O466" t="s">
        <v>29</v>
      </c>
      <c r="P466" t="s">
        <v>30</v>
      </c>
      <c r="Q466" t="s">
        <v>31</v>
      </c>
      <c r="R466">
        <v>80000000</v>
      </c>
      <c r="S466">
        <v>2000</v>
      </c>
      <c r="T466">
        <v>7.3</v>
      </c>
      <c r="U466">
        <v>2.4</v>
      </c>
      <c r="V466">
        <v>-45433254</v>
      </c>
      <c r="W466" t="s">
        <v>38</v>
      </c>
    </row>
    <row r="467" spans="1:23" x14ac:dyDescent="0.3">
      <c r="A467" t="s">
        <v>175</v>
      </c>
      <c r="B467">
        <v>61</v>
      </c>
      <c r="C467">
        <v>114</v>
      </c>
      <c r="D467">
        <v>32885565</v>
      </c>
      <c r="E467" t="s">
        <v>24</v>
      </c>
      <c r="F467" t="s">
        <v>25</v>
      </c>
      <c r="G467" t="s">
        <v>55</v>
      </c>
      <c r="H467" t="s">
        <v>35</v>
      </c>
      <c r="L467" t="s">
        <v>773</v>
      </c>
      <c r="M467">
        <v>53132</v>
      </c>
      <c r="N467">
        <v>101</v>
      </c>
      <c r="O467" t="s">
        <v>29</v>
      </c>
      <c r="P467" t="s">
        <v>30</v>
      </c>
      <c r="Q467" t="s">
        <v>31</v>
      </c>
      <c r="R467">
        <v>80000000</v>
      </c>
      <c r="S467">
        <v>1996</v>
      </c>
      <c r="T467">
        <v>5.8</v>
      </c>
      <c r="U467">
        <v>1.9</v>
      </c>
      <c r="V467">
        <v>-47114435</v>
      </c>
      <c r="W467" t="s">
        <v>38</v>
      </c>
    </row>
    <row r="468" spans="1:23" x14ac:dyDescent="0.3">
      <c r="A468" t="s">
        <v>774</v>
      </c>
      <c r="B468">
        <v>113</v>
      </c>
      <c r="C468">
        <v>87</v>
      </c>
      <c r="D468">
        <v>36073232</v>
      </c>
      <c r="E468" t="s">
        <v>25</v>
      </c>
      <c r="F468" t="s">
        <v>47</v>
      </c>
      <c r="G468" t="s">
        <v>49</v>
      </c>
      <c r="L468" t="s">
        <v>775</v>
      </c>
      <c r="M468">
        <v>8913</v>
      </c>
      <c r="N468">
        <v>66</v>
      </c>
      <c r="O468" t="s">
        <v>29</v>
      </c>
      <c r="P468" t="s">
        <v>30</v>
      </c>
      <c r="Q468" t="s">
        <v>52</v>
      </c>
      <c r="R468">
        <v>80000000</v>
      </c>
      <c r="S468">
        <v>2013</v>
      </c>
      <c r="T468">
        <v>5.2</v>
      </c>
      <c r="U468">
        <v>1.4</v>
      </c>
      <c r="V468">
        <v>-43926768</v>
      </c>
      <c r="W468" t="s">
        <v>38</v>
      </c>
    </row>
    <row r="469" spans="1:23" x14ac:dyDescent="0.3">
      <c r="A469" t="s">
        <v>776</v>
      </c>
      <c r="B469">
        <v>174</v>
      </c>
      <c r="C469">
        <v>119</v>
      </c>
      <c r="D469">
        <v>21471685</v>
      </c>
      <c r="E469" t="s">
        <v>24</v>
      </c>
      <c r="F469" t="s">
        <v>25</v>
      </c>
      <c r="G469" t="s">
        <v>27</v>
      </c>
      <c r="L469" t="s">
        <v>777</v>
      </c>
      <c r="M469">
        <v>65464</v>
      </c>
      <c r="N469">
        <v>1308</v>
      </c>
      <c r="O469" t="s">
        <v>29</v>
      </c>
      <c r="P469" t="s">
        <v>30</v>
      </c>
      <c r="Q469" t="s">
        <v>31</v>
      </c>
      <c r="R469">
        <v>44000000</v>
      </c>
      <c r="S469">
        <v>2000</v>
      </c>
      <c r="T469">
        <v>2.4</v>
      </c>
      <c r="U469">
        <v>2</v>
      </c>
      <c r="V469">
        <v>-22528315</v>
      </c>
      <c r="W469" t="s">
        <v>38</v>
      </c>
    </row>
    <row r="470" spans="1:23" x14ac:dyDescent="0.3">
      <c r="A470" t="s">
        <v>778</v>
      </c>
      <c r="B470">
        <v>101</v>
      </c>
      <c r="C470">
        <v>91</v>
      </c>
      <c r="D470">
        <v>20950820</v>
      </c>
      <c r="E470" t="s">
        <v>25</v>
      </c>
      <c r="F470" t="s">
        <v>47</v>
      </c>
      <c r="G470" t="s">
        <v>48</v>
      </c>
      <c r="H470" t="s">
        <v>49</v>
      </c>
      <c r="I470" t="s">
        <v>26</v>
      </c>
      <c r="J470" t="s">
        <v>27</v>
      </c>
      <c r="L470" t="s">
        <v>779</v>
      </c>
      <c r="M470">
        <v>24183</v>
      </c>
      <c r="N470">
        <v>160</v>
      </c>
      <c r="O470" t="s">
        <v>29</v>
      </c>
      <c r="P470" t="s">
        <v>244</v>
      </c>
      <c r="Q470" t="s">
        <v>52</v>
      </c>
      <c r="R470">
        <v>80000000</v>
      </c>
      <c r="S470">
        <v>2003</v>
      </c>
      <c r="T470">
        <v>5.7</v>
      </c>
      <c r="U470">
        <v>1.5</v>
      </c>
      <c r="V470">
        <v>-59049180</v>
      </c>
      <c r="W470" t="s">
        <v>38</v>
      </c>
    </row>
    <row r="471" spans="1:23" x14ac:dyDescent="0.3">
      <c r="A471" t="s">
        <v>85</v>
      </c>
      <c r="B471">
        <v>205</v>
      </c>
      <c r="C471">
        <v>118</v>
      </c>
      <c r="D471">
        <v>19673424</v>
      </c>
      <c r="E471" t="s">
        <v>55</v>
      </c>
      <c r="F471" t="s">
        <v>50</v>
      </c>
      <c r="G471" t="s">
        <v>44</v>
      </c>
      <c r="L471" t="s">
        <v>780</v>
      </c>
      <c r="M471">
        <v>37446</v>
      </c>
      <c r="N471">
        <v>232</v>
      </c>
      <c r="O471" t="s">
        <v>29</v>
      </c>
      <c r="P471" t="s">
        <v>30</v>
      </c>
      <c r="Q471" t="s">
        <v>31</v>
      </c>
      <c r="R471">
        <v>80000000</v>
      </c>
      <c r="S471">
        <v>2009</v>
      </c>
      <c r="T471">
        <v>5.8</v>
      </c>
      <c r="U471">
        <v>2</v>
      </c>
      <c r="V471">
        <v>-60326576</v>
      </c>
      <c r="W471" t="s">
        <v>38</v>
      </c>
    </row>
    <row r="472" spans="1:23" x14ac:dyDescent="0.3">
      <c r="A472" t="s">
        <v>323</v>
      </c>
      <c r="B472">
        <v>123</v>
      </c>
      <c r="C472">
        <v>116</v>
      </c>
      <c r="D472">
        <v>19480739</v>
      </c>
      <c r="E472" t="s">
        <v>24</v>
      </c>
      <c r="F472" t="s">
        <v>25</v>
      </c>
      <c r="G472" t="s">
        <v>27</v>
      </c>
      <c r="L472" t="s">
        <v>781</v>
      </c>
      <c r="M472">
        <v>53057</v>
      </c>
      <c r="N472">
        <v>457</v>
      </c>
      <c r="O472" t="s">
        <v>29</v>
      </c>
      <c r="P472" t="s">
        <v>30</v>
      </c>
      <c r="Q472" t="s">
        <v>31</v>
      </c>
      <c r="R472">
        <v>80000000</v>
      </c>
      <c r="S472">
        <v>2003</v>
      </c>
      <c r="T472">
        <v>5.6</v>
      </c>
      <c r="U472">
        <v>1.9</v>
      </c>
      <c r="V472">
        <v>-60519261</v>
      </c>
      <c r="W472" t="s">
        <v>38</v>
      </c>
    </row>
    <row r="473" spans="1:23" x14ac:dyDescent="0.3">
      <c r="A473" t="s">
        <v>782</v>
      </c>
      <c r="B473">
        <v>79</v>
      </c>
      <c r="C473">
        <v>177</v>
      </c>
      <c r="D473">
        <v>17593391</v>
      </c>
      <c r="E473" t="s">
        <v>24</v>
      </c>
      <c r="F473" t="s">
        <v>25</v>
      </c>
      <c r="G473" t="s">
        <v>55</v>
      </c>
      <c r="H473" t="s">
        <v>27</v>
      </c>
      <c r="L473" t="s">
        <v>783</v>
      </c>
      <c r="M473">
        <v>56403</v>
      </c>
      <c r="N473">
        <v>376</v>
      </c>
      <c r="O473" t="s">
        <v>29</v>
      </c>
      <c r="P473" t="s">
        <v>30</v>
      </c>
      <c r="Q473" t="s">
        <v>213</v>
      </c>
      <c r="R473">
        <v>80000000</v>
      </c>
      <c r="S473">
        <v>1997</v>
      </c>
      <c r="T473">
        <v>6</v>
      </c>
      <c r="U473">
        <v>3</v>
      </c>
      <c r="V473">
        <v>-62406609</v>
      </c>
      <c r="W473" t="s">
        <v>38</v>
      </c>
    </row>
    <row r="474" spans="1:23" x14ac:dyDescent="0.3">
      <c r="A474" t="s">
        <v>263</v>
      </c>
      <c r="B474">
        <v>61</v>
      </c>
      <c r="C474">
        <v>97</v>
      </c>
      <c r="D474">
        <v>18318000</v>
      </c>
      <c r="E474" t="s">
        <v>25</v>
      </c>
      <c r="F474" t="s">
        <v>48</v>
      </c>
      <c r="G474" t="s">
        <v>55</v>
      </c>
      <c r="H474" t="s">
        <v>49</v>
      </c>
      <c r="I474" t="s">
        <v>26</v>
      </c>
      <c r="L474" t="s">
        <v>784</v>
      </c>
      <c r="M474">
        <v>24868</v>
      </c>
      <c r="N474">
        <v>216</v>
      </c>
      <c r="O474" t="s">
        <v>29</v>
      </c>
      <c r="P474" t="s">
        <v>143</v>
      </c>
      <c r="Q474" t="s">
        <v>118</v>
      </c>
      <c r="R474">
        <v>80000000</v>
      </c>
      <c r="S474">
        <v>1998</v>
      </c>
      <c r="T474">
        <v>5.8</v>
      </c>
      <c r="U474">
        <v>1.6</v>
      </c>
      <c r="V474">
        <v>-61682000</v>
      </c>
      <c r="W474" t="s">
        <v>38</v>
      </c>
    </row>
    <row r="475" spans="1:23" x14ac:dyDescent="0.3">
      <c r="A475" t="s">
        <v>329</v>
      </c>
      <c r="B475">
        <v>202</v>
      </c>
      <c r="C475">
        <v>106</v>
      </c>
      <c r="D475">
        <v>27356090</v>
      </c>
      <c r="E475" t="s">
        <v>24</v>
      </c>
      <c r="F475" t="s">
        <v>25</v>
      </c>
      <c r="G475" t="s">
        <v>26</v>
      </c>
      <c r="L475" t="s">
        <v>785</v>
      </c>
      <c r="M475">
        <v>58752</v>
      </c>
      <c r="N475">
        <v>117</v>
      </c>
      <c r="O475" t="s">
        <v>29</v>
      </c>
      <c r="P475" t="s">
        <v>30</v>
      </c>
      <c r="Q475" t="s">
        <v>31</v>
      </c>
      <c r="R475">
        <v>90000000</v>
      </c>
      <c r="S475">
        <v>2015</v>
      </c>
      <c r="T475">
        <v>6</v>
      </c>
      <c r="U475">
        <v>1.8</v>
      </c>
      <c r="V475">
        <v>-62643910</v>
      </c>
      <c r="W475" t="s">
        <v>38</v>
      </c>
    </row>
    <row r="476" spans="1:23" x14ac:dyDescent="0.3">
      <c r="A476" t="s">
        <v>786</v>
      </c>
      <c r="B476">
        <v>145</v>
      </c>
      <c r="C476">
        <v>106</v>
      </c>
      <c r="D476">
        <v>17473245</v>
      </c>
      <c r="E476" t="s">
        <v>24</v>
      </c>
      <c r="F476" t="s">
        <v>27</v>
      </c>
      <c r="G476" t="s">
        <v>35</v>
      </c>
      <c r="L476" t="s">
        <v>787</v>
      </c>
      <c r="M476">
        <v>47612</v>
      </c>
      <c r="N476">
        <v>348</v>
      </c>
      <c r="O476" t="s">
        <v>29</v>
      </c>
      <c r="P476" t="s">
        <v>30</v>
      </c>
      <c r="Q476" t="s">
        <v>31</v>
      </c>
      <c r="R476">
        <v>70000000</v>
      </c>
      <c r="S476">
        <v>2000</v>
      </c>
      <c r="T476">
        <v>5.7</v>
      </c>
      <c r="U476">
        <v>1.8</v>
      </c>
      <c r="V476">
        <v>-52526755</v>
      </c>
      <c r="W476" t="s">
        <v>38</v>
      </c>
    </row>
    <row r="477" spans="1:23" x14ac:dyDescent="0.3">
      <c r="A477" t="s">
        <v>562</v>
      </c>
      <c r="B477">
        <v>101</v>
      </c>
      <c r="C477">
        <v>94</v>
      </c>
      <c r="D477">
        <v>15131330</v>
      </c>
      <c r="E477" t="s">
        <v>25</v>
      </c>
      <c r="F477" t="s">
        <v>47</v>
      </c>
      <c r="G477" t="s">
        <v>49</v>
      </c>
      <c r="H477" t="s">
        <v>26</v>
      </c>
      <c r="L477" t="s">
        <v>788</v>
      </c>
      <c r="M477">
        <v>25843</v>
      </c>
      <c r="N477">
        <v>64</v>
      </c>
      <c r="O477" t="s">
        <v>29</v>
      </c>
      <c r="P477" t="s">
        <v>545</v>
      </c>
      <c r="Q477" t="s">
        <v>52</v>
      </c>
      <c r="R477">
        <v>86000000</v>
      </c>
      <c r="S477">
        <v>2006</v>
      </c>
      <c r="T477">
        <v>6</v>
      </c>
      <c r="U477">
        <v>1.6</v>
      </c>
      <c r="V477">
        <v>-70868670</v>
      </c>
      <c r="W477" t="s">
        <v>38</v>
      </c>
    </row>
    <row r="478" spans="1:23" x14ac:dyDescent="0.3">
      <c r="A478" t="s">
        <v>789</v>
      </c>
      <c r="B478">
        <v>113</v>
      </c>
      <c r="C478">
        <v>104</v>
      </c>
      <c r="D478">
        <v>19406406</v>
      </c>
      <c r="E478" t="s">
        <v>790</v>
      </c>
      <c r="F478" t="s">
        <v>55</v>
      </c>
      <c r="L478" t="s">
        <v>791</v>
      </c>
      <c r="M478">
        <v>7630</v>
      </c>
      <c r="N478">
        <v>42</v>
      </c>
      <c r="O478" t="s">
        <v>792</v>
      </c>
      <c r="P478" t="s">
        <v>545</v>
      </c>
      <c r="Q478" t="s">
        <v>118</v>
      </c>
      <c r="R478">
        <v>40000000</v>
      </c>
      <c r="S478">
        <v>2009</v>
      </c>
      <c r="T478">
        <v>7.8</v>
      </c>
      <c r="U478">
        <v>1.7</v>
      </c>
      <c r="V478">
        <v>-20593594</v>
      </c>
      <c r="W478" t="s">
        <v>38</v>
      </c>
    </row>
    <row r="479" spans="1:23" x14ac:dyDescent="0.3">
      <c r="A479" t="s">
        <v>520</v>
      </c>
      <c r="B479">
        <v>113</v>
      </c>
      <c r="C479">
        <v>102</v>
      </c>
      <c r="D479">
        <v>1891821</v>
      </c>
      <c r="E479" t="s">
        <v>24</v>
      </c>
      <c r="F479" t="s">
        <v>25</v>
      </c>
      <c r="G479" t="s">
        <v>57</v>
      </c>
      <c r="H479" t="s">
        <v>27</v>
      </c>
      <c r="I479" t="s">
        <v>35</v>
      </c>
      <c r="L479" t="s">
        <v>793</v>
      </c>
      <c r="M479">
        <v>16474</v>
      </c>
      <c r="N479">
        <v>301</v>
      </c>
      <c r="O479" t="s">
        <v>29</v>
      </c>
      <c r="P479" t="s">
        <v>37</v>
      </c>
      <c r="Q479" t="s">
        <v>31</v>
      </c>
      <c r="R479">
        <v>52000000</v>
      </c>
      <c r="S479">
        <v>2005</v>
      </c>
      <c r="T479">
        <v>4.2</v>
      </c>
      <c r="U479">
        <v>1.7</v>
      </c>
      <c r="V479">
        <v>-50108179</v>
      </c>
      <c r="W479" t="s">
        <v>38</v>
      </c>
    </row>
    <row r="480" spans="1:23" x14ac:dyDescent="0.3">
      <c r="A480" t="s">
        <v>653</v>
      </c>
      <c r="B480">
        <v>272</v>
      </c>
      <c r="C480">
        <v>105</v>
      </c>
      <c r="D480">
        <v>23219748</v>
      </c>
      <c r="E480" t="s">
        <v>24</v>
      </c>
      <c r="F480" t="s">
        <v>25</v>
      </c>
      <c r="G480" t="s">
        <v>55</v>
      </c>
      <c r="H480" t="s">
        <v>54</v>
      </c>
      <c r="I480" t="s">
        <v>44</v>
      </c>
      <c r="L480" t="s">
        <v>794</v>
      </c>
      <c r="M480">
        <v>84508</v>
      </c>
      <c r="N480">
        <v>308</v>
      </c>
      <c r="O480" t="s">
        <v>29</v>
      </c>
      <c r="P480" t="s">
        <v>115</v>
      </c>
      <c r="Q480" t="s">
        <v>31</v>
      </c>
      <c r="R480">
        <v>80000000</v>
      </c>
      <c r="S480">
        <v>2014</v>
      </c>
      <c r="T480">
        <v>5.6</v>
      </c>
      <c r="U480">
        <v>1.8</v>
      </c>
      <c r="V480">
        <v>-56780252</v>
      </c>
      <c r="W480" t="s">
        <v>38</v>
      </c>
    </row>
    <row r="481" spans="1:23" x14ac:dyDescent="0.3">
      <c r="A481" t="s">
        <v>265</v>
      </c>
      <c r="B481">
        <v>205</v>
      </c>
      <c r="C481">
        <v>135</v>
      </c>
      <c r="D481">
        <v>170708996</v>
      </c>
      <c r="E481" t="s">
        <v>242</v>
      </c>
      <c r="F481" t="s">
        <v>55</v>
      </c>
      <c r="L481" t="s">
        <v>795</v>
      </c>
      <c r="M481">
        <v>610568</v>
      </c>
      <c r="N481">
        <v>1171</v>
      </c>
      <c r="O481" t="s">
        <v>29</v>
      </c>
      <c r="P481" t="s">
        <v>30</v>
      </c>
      <c r="Q481" t="s">
        <v>31</v>
      </c>
      <c r="R481">
        <v>58000000</v>
      </c>
      <c r="S481">
        <v>2001</v>
      </c>
      <c r="T481">
        <v>8.1999999999999993</v>
      </c>
      <c r="U481">
        <v>2.2000000000000002</v>
      </c>
      <c r="V481">
        <v>112708996</v>
      </c>
      <c r="W481" t="s">
        <v>21</v>
      </c>
    </row>
    <row r="482" spans="1:23" x14ac:dyDescent="0.3">
      <c r="A482" t="s">
        <v>668</v>
      </c>
      <c r="B482">
        <v>186</v>
      </c>
      <c r="C482">
        <v>73</v>
      </c>
      <c r="D482">
        <v>422783777</v>
      </c>
      <c r="E482" t="s">
        <v>25</v>
      </c>
      <c r="F482" t="s">
        <v>47</v>
      </c>
      <c r="G482" t="s">
        <v>55</v>
      </c>
      <c r="H482" t="s">
        <v>49</v>
      </c>
      <c r="I482" t="s">
        <v>50</v>
      </c>
      <c r="L482" t="s">
        <v>796</v>
      </c>
      <c r="M482">
        <v>644348</v>
      </c>
      <c r="N482">
        <v>656</v>
      </c>
      <c r="O482" t="s">
        <v>29</v>
      </c>
      <c r="P482" t="s">
        <v>30</v>
      </c>
      <c r="Q482" t="s">
        <v>118</v>
      </c>
      <c r="R482">
        <v>45000000</v>
      </c>
      <c r="S482">
        <v>1994</v>
      </c>
      <c r="T482">
        <v>8.5</v>
      </c>
      <c r="U482">
        <v>1.2</v>
      </c>
      <c r="V482">
        <v>377783777</v>
      </c>
      <c r="W482" t="s">
        <v>21</v>
      </c>
    </row>
    <row r="483" spans="1:23" x14ac:dyDescent="0.3">
      <c r="A483" t="s">
        <v>440</v>
      </c>
      <c r="B483">
        <v>178</v>
      </c>
      <c r="C483">
        <v>94</v>
      </c>
      <c r="D483">
        <v>103812241</v>
      </c>
      <c r="E483" t="s">
        <v>24</v>
      </c>
      <c r="F483" t="s">
        <v>25</v>
      </c>
      <c r="G483" t="s">
        <v>48</v>
      </c>
      <c r="H483" t="s">
        <v>49</v>
      </c>
      <c r="I483" t="s">
        <v>26</v>
      </c>
      <c r="J483" t="s">
        <v>27</v>
      </c>
      <c r="L483" t="s">
        <v>797</v>
      </c>
      <c r="M483">
        <v>67296</v>
      </c>
      <c r="N483">
        <v>133</v>
      </c>
      <c r="O483" t="s">
        <v>29</v>
      </c>
      <c r="P483" t="s">
        <v>30</v>
      </c>
      <c r="Q483" t="s">
        <v>52</v>
      </c>
      <c r="R483">
        <v>79000000</v>
      </c>
      <c r="S483">
        <v>2012</v>
      </c>
      <c r="T483">
        <v>5.8</v>
      </c>
      <c r="U483">
        <v>1.6</v>
      </c>
      <c r="V483">
        <v>24812241</v>
      </c>
      <c r="W483" t="s">
        <v>21</v>
      </c>
    </row>
    <row r="484" spans="1:23" x14ac:dyDescent="0.3">
      <c r="A484" t="s">
        <v>798</v>
      </c>
      <c r="B484">
        <v>169</v>
      </c>
      <c r="C484">
        <v>95</v>
      </c>
      <c r="D484">
        <v>119793567</v>
      </c>
      <c r="E484" t="s">
        <v>47</v>
      </c>
      <c r="F484" t="s">
        <v>48</v>
      </c>
      <c r="G484" t="s">
        <v>49</v>
      </c>
      <c r="H484" t="s">
        <v>26</v>
      </c>
      <c r="I484" t="s">
        <v>27</v>
      </c>
      <c r="L484" t="s">
        <v>799</v>
      </c>
      <c r="M484">
        <v>64387</v>
      </c>
      <c r="N484">
        <v>85</v>
      </c>
      <c r="O484" t="s">
        <v>29</v>
      </c>
      <c r="P484" t="s">
        <v>30</v>
      </c>
      <c r="Q484" t="s">
        <v>52</v>
      </c>
      <c r="R484">
        <v>78000000</v>
      </c>
      <c r="S484">
        <v>2013</v>
      </c>
      <c r="T484">
        <v>6.5</v>
      </c>
      <c r="U484">
        <v>1.6</v>
      </c>
      <c r="V484">
        <v>41793567</v>
      </c>
      <c r="W484" t="s">
        <v>21</v>
      </c>
    </row>
    <row r="485" spans="1:23" x14ac:dyDescent="0.3">
      <c r="A485" t="s">
        <v>113</v>
      </c>
      <c r="B485">
        <v>210</v>
      </c>
      <c r="C485">
        <v>124</v>
      </c>
      <c r="D485">
        <v>92930005</v>
      </c>
      <c r="E485" t="s">
        <v>56</v>
      </c>
      <c r="F485" t="s">
        <v>55</v>
      </c>
      <c r="G485" t="s">
        <v>35</v>
      </c>
      <c r="L485" t="s">
        <v>800</v>
      </c>
      <c r="M485">
        <v>204063</v>
      </c>
      <c r="N485">
        <v>764</v>
      </c>
      <c r="O485" t="s">
        <v>29</v>
      </c>
      <c r="P485" t="s">
        <v>244</v>
      </c>
      <c r="Q485" t="s">
        <v>213</v>
      </c>
      <c r="R485">
        <v>78000000</v>
      </c>
      <c r="S485">
        <v>2002</v>
      </c>
      <c r="T485">
        <v>7.2</v>
      </c>
      <c r="U485">
        <v>2.1</v>
      </c>
      <c r="V485">
        <v>14930005</v>
      </c>
      <c r="W485" t="s">
        <v>21</v>
      </c>
    </row>
    <row r="486" spans="1:23" x14ac:dyDescent="0.3">
      <c r="A486" t="s">
        <v>279</v>
      </c>
      <c r="B486">
        <v>140</v>
      </c>
      <c r="C486">
        <v>136</v>
      </c>
      <c r="D486">
        <v>67286731</v>
      </c>
      <c r="E486" t="s">
        <v>24</v>
      </c>
      <c r="F486" t="s">
        <v>25</v>
      </c>
      <c r="G486" t="s">
        <v>53</v>
      </c>
      <c r="L486" t="s">
        <v>801</v>
      </c>
      <c r="M486">
        <v>67856</v>
      </c>
      <c r="N486">
        <v>345</v>
      </c>
      <c r="O486" t="s">
        <v>29</v>
      </c>
      <c r="P486" t="s">
        <v>30</v>
      </c>
      <c r="Q486" t="s">
        <v>31</v>
      </c>
      <c r="R486">
        <v>100000000</v>
      </c>
      <c r="S486">
        <v>2004</v>
      </c>
      <c r="T486">
        <v>6.7</v>
      </c>
      <c r="U486">
        <v>2.2999999999999998</v>
      </c>
      <c r="V486">
        <v>-32713269</v>
      </c>
      <c r="W486" t="s">
        <v>38</v>
      </c>
    </row>
    <row r="487" spans="1:23" x14ac:dyDescent="0.3">
      <c r="A487" t="s">
        <v>614</v>
      </c>
      <c r="B487">
        <v>156</v>
      </c>
      <c r="C487">
        <v>91</v>
      </c>
      <c r="D487">
        <v>74158157</v>
      </c>
      <c r="E487" t="s">
        <v>48</v>
      </c>
      <c r="L487" t="s">
        <v>802</v>
      </c>
      <c r="M487">
        <v>60370</v>
      </c>
      <c r="N487">
        <v>264</v>
      </c>
      <c r="O487" t="s">
        <v>29</v>
      </c>
      <c r="P487" t="s">
        <v>30</v>
      </c>
      <c r="Q487" t="s">
        <v>52</v>
      </c>
      <c r="R487">
        <v>79000000</v>
      </c>
      <c r="S487">
        <v>2011</v>
      </c>
      <c r="T487">
        <v>3.4</v>
      </c>
      <c r="U487">
        <v>1.5</v>
      </c>
      <c r="V487">
        <v>-4841843</v>
      </c>
      <c r="W487" t="s">
        <v>38</v>
      </c>
    </row>
    <row r="488" spans="1:23" x14ac:dyDescent="0.3">
      <c r="A488" t="s">
        <v>803</v>
      </c>
      <c r="B488">
        <v>150</v>
      </c>
      <c r="C488">
        <v>107</v>
      </c>
      <c r="D488">
        <v>127083765</v>
      </c>
      <c r="E488" t="s">
        <v>24</v>
      </c>
      <c r="F488" t="s">
        <v>56</v>
      </c>
      <c r="G488" t="s">
        <v>35</v>
      </c>
      <c r="L488" t="s">
        <v>804</v>
      </c>
      <c r="M488">
        <v>191912</v>
      </c>
      <c r="N488">
        <v>370</v>
      </c>
      <c r="O488" t="s">
        <v>29</v>
      </c>
      <c r="P488" t="s">
        <v>30</v>
      </c>
      <c r="Q488" t="s">
        <v>31</v>
      </c>
      <c r="R488">
        <v>76000000</v>
      </c>
      <c r="S488">
        <v>2003</v>
      </c>
      <c r="T488">
        <v>5.9</v>
      </c>
      <c r="U488">
        <v>1.8</v>
      </c>
      <c r="V488">
        <v>51083765</v>
      </c>
      <c r="W488" t="s">
        <v>21</v>
      </c>
    </row>
    <row r="489" spans="1:23" x14ac:dyDescent="0.3">
      <c r="A489" t="s">
        <v>351</v>
      </c>
      <c r="B489">
        <v>119</v>
      </c>
      <c r="C489">
        <v>108</v>
      </c>
      <c r="D489">
        <v>1339152</v>
      </c>
      <c r="E489" t="s">
        <v>25</v>
      </c>
      <c r="F489" t="s">
        <v>47</v>
      </c>
      <c r="G489" t="s">
        <v>55</v>
      </c>
      <c r="H489" t="s">
        <v>49</v>
      </c>
      <c r="I489" t="s">
        <v>26</v>
      </c>
      <c r="L489" t="s">
        <v>805</v>
      </c>
      <c r="M489">
        <v>28276</v>
      </c>
      <c r="N489">
        <v>64</v>
      </c>
      <c r="O489" t="s">
        <v>29</v>
      </c>
      <c r="P489" t="s">
        <v>545</v>
      </c>
      <c r="Q489" t="s">
        <v>52</v>
      </c>
      <c r="R489">
        <v>81200000</v>
      </c>
      <c r="S489">
        <v>2015</v>
      </c>
      <c r="T489">
        <v>7.8</v>
      </c>
      <c r="U489">
        <v>1.8</v>
      </c>
      <c r="V489">
        <v>-79860848</v>
      </c>
      <c r="W489" t="s">
        <v>38</v>
      </c>
    </row>
    <row r="490" spans="1:23" x14ac:dyDescent="0.3">
      <c r="A490" t="s">
        <v>806</v>
      </c>
      <c r="B490">
        <v>232</v>
      </c>
      <c r="C490">
        <v>99</v>
      </c>
      <c r="D490">
        <v>15071514</v>
      </c>
      <c r="E490" t="s">
        <v>27</v>
      </c>
      <c r="F490" t="s">
        <v>35</v>
      </c>
      <c r="L490" t="s">
        <v>807</v>
      </c>
      <c r="M490">
        <v>65037</v>
      </c>
      <c r="N490">
        <v>273</v>
      </c>
      <c r="O490" t="s">
        <v>29</v>
      </c>
      <c r="P490" t="s">
        <v>30</v>
      </c>
      <c r="Q490" t="s">
        <v>31</v>
      </c>
      <c r="R490">
        <v>80000000</v>
      </c>
      <c r="S490">
        <v>2007</v>
      </c>
      <c r="T490">
        <v>5.9</v>
      </c>
      <c r="U490">
        <v>1.6</v>
      </c>
      <c r="V490">
        <v>-64928486</v>
      </c>
      <c r="W490" t="s">
        <v>38</v>
      </c>
    </row>
    <row r="491" spans="1:23" x14ac:dyDescent="0.3">
      <c r="A491" t="s">
        <v>808</v>
      </c>
      <c r="B491">
        <v>49</v>
      </c>
      <c r="C491">
        <v>92</v>
      </c>
      <c r="D491">
        <v>26000610</v>
      </c>
      <c r="E491" t="s">
        <v>25</v>
      </c>
      <c r="F491" t="s">
        <v>47</v>
      </c>
      <c r="G491" t="s">
        <v>48</v>
      </c>
      <c r="H491" t="s">
        <v>49</v>
      </c>
      <c r="I491" t="s">
        <v>26</v>
      </c>
      <c r="L491" t="s">
        <v>809</v>
      </c>
      <c r="M491">
        <v>16611</v>
      </c>
      <c r="N491">
        <v>197</v>
      </c>
      <c r="O491" t="s">
        <v>29</v>
      </c>
      <c r="P491" t="s">
        <v>30</v>
      </c>
      <c r="Q491" t="s">
        <v>52</v>
      </c>
      <c r="R491">
        <v>76000000</v>
      </c>
      <c r="S491">
        <v>2000</v>
      </c>
      <c r="T491">
        <v>4.0999999999999996</v>
      </c>
      <c r="U491">
        <v>1.5</v>
      </c>
      <c r="V491">
        <v>-49999390</v>
      </c>
      <c r="W491" t="s">
        <v>38</v>
      </c>
    </row>
    <row r="492" spans="1:23" x14ac:dyDescent="0.3">
      <c r="A492" t="s">
        <v>810</v>
      </c>
      <c r="B492">
        <v>165</v>
      </c>
      <c r="C492">
        <v>87</v>
      </c>
      <c r="D492">
        <v>323505540</v>
      </c>
      <c r="E492" t="s">
        <v>47</v>
      </c>
      <c r="F492" t="s">
        <v>48</v>
      </c>
      <c r="G492" t="s">
        <v>49</v>
      </c>
      <c r="L492" t="s">
        <v>811</v>
      </c>
      <c r="M492">
        <v>24407</v>
      </c>
      <c r="N492">
        <v>155</v>
      </c>
      <c r="O492" t="s">
        <v>29</v>
      </c>
      <c r="P492" t="s">
        <v>812</v>
      </c>
      <c r="Q492" t="s">
        <v>52</v>
      </c>
      <c r="R492">
        <v>75000000</v>
      </c>
      <c r="S492">
        <v>2016</v>
      </c>
      <c r="T492">
        <v>6.8</v>
      </c>
      <c r="U492">
        <v>1.4</v>
      </c>
      <c r="V492">
        <v>248505540</v>
      </c>
      <c r="W492" t="s">
        <v>21</v>
      </c>
    </row>
    <row r="493" spans="1:23" x14ac:dyDescent="0.3">
      <c r="A493" t="s">
        <v>813</v>
      </c>
      <c r="B493">
        <v>202</v>
      </c>
      <c r="C493">
        <v>110</v>
      </c>
      <c r="D493">
        <v>66462600</v>
      </c>
      <c r="E493" t="s">
        <v>24</v>
      </c>
      <c r="F493" t="s">
        <v>25</v>
      </c>
      <c r="G493" t="s">
        <v>26</v>
      </c>
      <c r="H493" t="s">
        <v>27</v>
      </c>
      <c r="L493" t="s">
        <v>814</v>
      </c>
      <c r="M493">
        <v>141533</v>
      </c>
      <c r="N493">
        <v>786</v>
      </c>
      <c r="O493" t="s">
        <v>29</v>
      </c>
      <c r="P493" t="s">
        <v>30</v>
      </c>
      <c r="Q493" t="s">
        <v>31</v>
      </c>
      <c r="R493">
        <v>78000000</v>
      </c>
      <c r="S493">
        <v>2003</v>
      </c>
      <c r="T493">
        <v>5.8</v>
      </c>
      <c r="U493">
        <v>1.8</v>
      </c>
      <c r="V493">
        <v>-11537400</v>
      </c>
      <c r="W493" t="s">
        <v>38</v>
      </c>
    </row>
    <row r="494" spans="1:23" x14ac:dyDescent="0.3">
      <c r="A494" t="s">
        <v>815</v>
      </c>
      <c r="B494">
        <v>306</v>
      </c>
      <c r="C494">
        <v>98</v>
      </c>
      <c r="D494">
        <v>368049635</v>
      </c>
      <c r="E494" t="s">
        <v>47</v>
      </c>
      <c r="F494" t="s">
        <v>48</v>
      </c>
      <c r="G494" t="s">
        <v>49</v>
      </c>
      <c r="H494" t="s">
        <v>27</v>
      </c>
      <c r="L494" t="s">
        <v>816</v>
      </c>
      <c r="M494">
        <v>286877</v>
      </c>
      <c r="N494">
        <v>284</v>
      </c>
      <c r="O494" t="s">
        <v>29</v>
      </c>
      <c r="P494" t="s">
        <v>30</v>
      </c>
      <c r="Q494" t="s">
        <v>52</v>
      </c>
      <c r="R494">
        <v>76000000</v>
      </c>
      <c r="S494">
        <v>2013</v>
      </c>
      <c r="T494">
        <v>7.5</v>
      </c>
      <c r="U494">
        <v>1.6</v>
      </c>
      <c r="V494">
        <v>292049635</v>
      </c>
      <c r="W494" t="s">
        <v>21</v>
      </c>
    </row>
    <row r="495" spans="1:23" x14ac:dyDescent="0.3">
      <c r="A495" t="s">
        <v>157</v>
      </c>
      <c r="B495">
        <v>185</v>
      </c>
      <c r="C495">
        <v>154</v>
      </c>
      <c r="D495">
        <v>306124059</v>
      </c>
      <c r="E495" t="s">
        <v>24</v>
      </c>
      <c r="F495" t="s">
        <v>25</v>
      </c>
      <c r="G495" t="s">
        <v>27</v>
      </c>
      <c r="L495" t="s">
        <v>817</v>
      </c>
      <c r="M495">
        <v>430055</v>
      </c>
      <c r="N495">
        <v>856</v>
      </c>
      <c r="O495" t="s">
        <v>29</v>
      </c>
      <c r="P495" t="s">
        <v>30</v>
      </c>
      <c r="Q495" t="s">
        <v>31</v>
      </c>
      <c r="R495">
        <v>75000000</v>
      </c>
      <c r="S495">
        <v>1996</v>
      </c>
      <c r="T495">
        <v>6.9</v>
      </c>
      <c r="U495">
        <v>2.6</v>
      </c>
      <c r="V495">
        <v>231124059</v>
      </c>
      <c r="W495" t="s">
        <v>21</v>
      </c>
    </row>
    <row r="496" spans="1:23" x14ac:dyDescent="0.3">
      <c r="A496" t="s">
        <v>149</v>
      </c>
      <c r="B496">
        <v>177</v>
      </c>
      <c r="C496">
        <v>129</v>
      </c>
      <c r="D496">
        <v>229074524</v>
      </c>
      <c r="E496" t="s">
        <v>24</v>
      </c>
      <c r="F496" t="s">
        <v>25</v>
      </c>
      <c r="G496" t="s">
        <v>27</v>
      </c>
      <c r="L496" t="s">
        <v>818</v>
      </c>
      <c r="M496">
        <v>278362</v>
      </c>
      <c r="N496">
        <v>552</v>
      </c>
      <c r="O496" t="s">
        <v>29</v>
      </c>
      <c r="P496" t="s">
        <v>30</v>
      </c>
      <c r="Q496" t="s">
        <v>31</v>
      </c>
      <c r="R496">
        <v>73000000</v>
      </c>
      <c r="S496">
        <v>1997</v>
      </c>
      <c r="T496">
        <v>6.5</v>
      </c>
      <c r="U496">
        <v>2.2000000000000002</v>
      </c>
      <c r="V496">
        <v>156074524</v>
      </c>
      <c r="W496" t="s">
        <v>21</v>
      </c>
    </row>
    <row r="497" spans="1:23" x14ac:dyDescent="0.3">
      <c r="A497" t="s">
        <v>252</v>
      </c>
      <c r="B497">
        <v>181</v>
      </c>
      <c r="C497">
        <v>86</v>
      </c>
      <c r="D497">
        <v>193136719</v>
      </c>
      <c r="E497" t="s">
        <v>25</v>
      </c>
      <c r="F497" t="s">
        <v>47</v>
      </c>
      <c r="G497" t="s">
        <v>48</v>
      </c>
      <c r="H497" t="s">
        <v>49</v>
      </c>
      <c r="L497" t="s">
        <v>819</v>
      </c>
      <c r="M497">
        <v>266636</v>
      </c>
      <c r="N497">
        <v>385</v>
      </c>
      <c r="O497" t="s">
        <v>29</v>
      </c>
      <c r="P497" t="s">
        <v>30</v>
      </c>
      <c r="Q497" t="s">
        <v>52</v>
      </c>
      <c r="R497">
        <v>75000000</v>
      </c>
      <c r="S497">
        <v>2005</v>
      </c>
      <c r="T497">
        <v>6.9</v>
      </c>
      <c r="U497">
        <v>1.4</v>
      </c>
      <c r="V497">
        <v>118136719</v>
      </c>
      <c r="W497" t="s">
        <v>21</v>
      </c>
    </row>
    <row r="498" spans="1:23" x14ac:dyDescent="0.3">
      <c r="A498" t="s">
        <v>366</v>
      </c>
      <c r="B498">
        <v>372</v>
      </c>
      <c r="C498">
        <v>109</v>
      </c>
      <c r="D498">
        <v>35286428</v>
      </c>
      <c r="E498" t="s">
        <v>55</v>
      </c>
      <c r="F498" t="s">
        <v>27</v>
      </c>
      <c r="G498" t="s">
        <v>35</v>
      </c>
      <c r="L498" t="s">
        <v>820</v>
      </c>
      <c r="M498">
        <v>361767</v>
      </c>
      <c r="N498">
        <v>1206</v>
      </c>
      <c r="O498" t="s">
        <v>29</v>
      </c>
      <c r="P498" t="s">
        <v>30</v>
      </c>
      <c r="Q498" t="s">
        <v>213</v>
      </c>
      <c r="R498">
        <v>76000000</v>
      </c>
      <c r="S498">
        <v>2006</v>
      </c>
      <c r="T498">
        <v>7.9</v>
      </c>
      <c r="U498">
        <v>1.8</v>
      </c>
      <c r="V498">
        <v>-40713572</v>
      </c>
      <c r="W498" t="s">
        <v>38</v>
      </c>
    </row>
    <row r="499" spans="1:23" x14ac:dyDescent="0.3">
      <c r="A499" t="s">
        <v>68</v>
      </c>
      <c r="B499">
        <v>290</v>
      </c>
      <c r="C499">
        <v>104</v>
      </c>
      <c r="D499">
        <v>157299717</v>
      </c>
      <c r="E499" t="s">
        <v>24</v>
      </c>
      <c r="F499" t="s">
        <v>25</v>
      </c>
      <c r="G499" t="s">
        <v>27</v>
      </c>
      <c r="L499" t="s">
        <v>821</v>
      </c>
      <c r="M499">
        <v>452928</v>
      </c>
      <c r="N499">
        <v>1401</v>
      </c>
      <c r="O499" t="s">
        <v>29</v>
      </c>
      <c r="P499" t="s">
        <v>30</v>
      </c>
      <c r="Q499" t="s">
        <v>31</v>
      </c>
      <c r="R499">
        <v>75000000</v>
      </c>
      <c r="S499">
        <v>2000</v>
      </c>
      <c r="T499">
        <v>7.4</v>
      </c>
      <c r="U499">
        <v>1.7</v>
      </c>
      <c r="V499">
        <v>82299717</v>
      </c>
      <c r="W499" t="s">
        <v>21</v>
      </c>
    </row>
    <row r="500" spans="1:23" x14ac:dyDescent="0.3">
      <c r="A500" t="s">
        <v>822</v>
      </c>
      <c r="B500">
        <v>316</v>
      </c>
      <c r="C500">
        <v>110</v>
      </c>
      <c r="D500">
        <v>134568845</v>
      </c>
      <c r="E500" t="s">
        <v>24</v>
      </c>
      <c r="F500" t="s">
        <v>56</v>
      </c>
      <c r="G500" t="s">
        <v>26</v>
      </c>
      <c r="H500" t="s">
        <v>35</v>
      </c>
      <c r="L500" t="s">
        <v>823</v>
      </c>
      <c r="M500">
        <v>299852</v>
      </c>
      <c r="N500">
        <v>713</v>
      </c>
      <c r="O500" t="s">
        <v>29</v>
      </c>
      <c r="P500" t="s">
        <v>30</v>
      </c>
      <c r="Q500" t="s">
        <v>213</v>
      </c>
      <c r="R500">
        <v>75000000</v>
      </c>
      <c r="S500">
        <v>2008</v>
      </c>
      <c r="T500">
        <v>6.7</v>
      </c>
      <c r="U500">
        <v>1.8</v>
      </c>
      <c r="V500">
        <v>59568845</v>
      </c>
      <c r="W500" t="s">
        <v>21</v>
      </c>
    </row>
    <row r="501" spans="1:23" x14ac:dyDescent="0.3">
      <c r="A501" t="s">
        <v>119</v>
      </c>
      <c r="B501">
        <v>122</v>
      </c>
      <c r="C501">
        <v>136</v>
      </c>
      <c r="D501">
        <v>134006721</v>
      </c>
      <c r="E501" t="s">
        <v>24</v>
      </c>
      <c r="F501" t="s">
        <v>25</v>
      </c>
      <c r="G501" t="s">
        <v>35</v>
      </c>
      <c r="L501" t="s">
        <v>824</v>
      </c>
      <c r="M501">
        <v>259492</v>
      </c>
      <c r="N501">
        <v>415</v>
      </c>
      <c r="O501" t="s">
        <v>29</v>
      </c>
      <c r="P501" t="s">
        <v>30</v>
      </c>
      <c r="Q501" t="s">
        <v>213</v>
      </c>
      <c r="R501">
        <v>75000000</v>
      </c>
      <c r="S501">
        <v>1996</v>
      </c>
      <c r="T501">
        <v>7.4</v>
      </c>
      <c r="U501">
        <v>2.2999999999999998</v>
      </c>
      <c r="V501">
        <v>59006721</v>
      </c>
      <c r="W501" t="s">
        <v>21</v>
      </c>
    </row>
    <row r="502" spans="1:23" x14ac:dyDescent="0.3">
      <c r="A502" t="s">
        <v>381</v>
      </c>
      <c r="B502">
        <v>164</v>
      </c>
      <c r="C502">
        <v>115</v>
      </c>
      <c r="D502">
        <v>195329763</v>
      </c>
      <c r="E502" t="s">
        <v>24</v>
      </c>
      <c r="F502" t="s">
        <v>25</v>
      </c>
      <c r="G502" t="s">
        <v>47</v>
      </c>
      <c r="H502" t="s">
        <v>48</v>
      </c>
      <c r="I502" t="s">
        <v>49</v>
      </c>
      <c r="J502" t="s">
        <v>26</v>
      </c>
      <c r="L502" t="s">
        <v>825</v>
      </c>
      <c r="M502">
        <v>194249</v>
      </c>
      <c r="N502">
        <v>253</v>
      </c>
      <c r="O502" t="s">
        <v>29</v>
      </c>
      <c r="P502" t="s">
        <v>30</v>
      </c>
      <c r="Q502" t="s">
        <v>52</v>
      </c>
      <c r="R502">
        <v>80000000</v>
      </c>
      <c r="S502">
        <v>2006</v>
      </c>
      <c r="T502">
        <v>6.9</v>
      </c>
      <c r="U502">
        <v>1.9</v>
      </c>
      <c r="V502">
        <v>115329763</v>
      </c>
      <c r="W502" t="s">
        <v>21</v>
      </c>
    </row>
    <row r="503" spans="1:23" x14ac:dyDescent="0.3">
      <c r="A503" t="s">
        <v>690</v>
      </c>
      <c r="B503">
        <v>147</v>
      </c>
      <c r="C503">
        <v>99</v>
      </c>
      <c r="D503">
        <v>120776832</v>
      </c>
      <c r="E503" t="s">
        <v>48</v>
      </c>
      <c r="F503" t="s">
        <v>44</v>
      </c>
      <c r="L503" t="s">
        <v>826</v>
      </c>
      <c r="M503">
        <v>266103</v>
      </c>
      <c r="N503">
        <v>456</v>
      </c>
      <c r="O503" t="s">
        <v>29</v>
      </c>
      <c r="P503" t="s">
        <v>30</v>
      </c>
      <c r="Q503" t="s">
        <v>31</v>
      </c>
      <c r="R503">
        <v>75000000</v>
      </c>
      <c r="S503">
        <v>2004</v>
      </c>
      <c r="T503">
        <v>6.8</v>
      </c>
      <c r="U503">
        <v>1.6</v>
      </c>
      <c r="V503">
        <v>45776832</v>
      </c>
      <c r="W503" t="s">
        <v>21</v>
      </c>
    </row>
    <row r="504" spans="1:23" x14ac:dyDescent="0.3">
      <c r="A504" t="s">
        <v>724</v>
      </c>
      <c r="B504">
        <v>219</v>
      </c>
      <c r="C504">
        <v>117</v>
      </c>
      <c r="D504">
        <v>118823091</v>
      </c>
      <c r="E504" t="s">
        <v>48</v>
      </c>
      <c r="F504" t="s">
        <v>55</v>
      </c>
      <c r="G504" t="s">
        <v>49</v>
      </c>
      <c r="H504" t="s">
        <v>59</v>
      </c>
      <c r="I504" t="s">
        <v>50</v>
      </c>
      <c r="J504" t="s">
        <v>44</v>
      </c>
      <c r="L504" t="s">
        <v>827</v>
      </c>
      <c r="M504">
        <v>98693</v>
      </c>
      <c r="N504">
        <v>401</v>
      </c>
      <c r="O504" t="s">
        <v>29</v>
      </c>
      <c r="P504" t="s">
        <v>30</v>
      </c>
      <c r="Q504" t="s">
        <v>52</v>
      </c>
      <c r="R504">
        <v>75000000</v>
      </c>
      <c r="S504">
        <v>2007</v>
      </c>
      <c r="T504">
        <v>6.7</v>
      </c>
      <c r="U504">
        <v>2</v>
      </c>
      <c r="V504">
        <v>43823091</v>
      </c>
      <c r="W504" t="s">
        <v>21</v>
      </c>
    </row>
    <row r="505" spans="1:23" x14ac:dyDescent="0.3">
      <c r="A505" t="s">
        <v>589</v>
      </c>
      <c r="B505">
        <v>167</v>
      </c>
      <c r="C505">
        <v>125</v>
      </c>
      <c r="D505">
        <v>41814863</v>
      </c>
      <c r="E505" t="s">
        <v>57</v>
      </c>
      <c r="F505" t="s">
        <v>60</v>
      </c>
      <c r="G505" t="s">
        <v>35</v>
      </c>
      <c r="L505" t="s">
        <v>828</v>
      </c>
      <c r="M505">
        <v>28635</v>
      </c>
      <c r="N505">
        <v>308</v>
      </c>
      <c r="O505" t="s">
        <v>29</v>
      </c>
      <c r="P505" t="s">
        <v>30</v>
      </c>
      <c r="Q505" t="s">
        <v>213</v>
      </c>
      <c r="R505">
        <v>50000000</v>
      </c>
      <c r="S505">
        <v>2004</v>
      </c>
      <c r="T505">
        <v>5.0999999999999996</v>
      </c>
      <c r="U505">
        <v>2.1</v>
      </c>
      <c r="V505">
        <v>-8185137</v>
      </c>
      <c r="W505" t="s">
        <v>38</v>
      </c>
    </row>
    <row r="506" spans="1:23" x14ac:dyDescent="0.3">
      <c r="A506" t="s">
        <v>829</v>
      </c>
      <c r="B506">
        <v>70</v>
      </c>
      <c r="C506">
        <v>110</v>
      </c>
      <c r="D506">
        <v>97360069</v>
      </c>
      <c r="E506" t="s">
        <v>24</v>
      </c>
      <c r="F506" t="s">
        <v>25</v>
      </c>
      <c r="G506" t="s">
        <v>48</v>
      </c>
      <c r="H506" t="s">
        <v>49</v>
      </c>
      <c r="I506" t="s">
        <v>27</v>
      </c>
      <c r="L506" t="s">
        <v>830</v>
      </c>
      <c r="M506">
        <v>36491</v>
      </c>
      <c r="N506">
        <v>231</v>
      </c>
      <c r="O506" t="s">
        <v>29</v>
      </c>
      <c r="P506" t="s">
        <v>30</v>
      </c>
      <c r="Q506" t="s">
        <v>52</v>
      </c>
      <c r="R506">
        <v>75000000</v>
      </c>
      <c r="S506">
        <v>1999</v>
      </c>
      <c r="T506">
        <v>4.0999999999999996</v>
      </c>
      <c r="U506">
        <v>1.8</v>
      </c>
      <c r="V506">
        <v>22360069</v>
      </c>
      <c r="W506" t="s">
        <v>21</v>
      </c>
    </row>
    <row r="507" spans="1:23" x14ac:dyDescent="0.3">
      <c r="A507" t="s">
        <v>340</v>
      </c>
      <c r="B507">
        <v>384</v>
      </c>
      <c r="C507">
        <v>125</v>
      </c>
      <c r="D507">
        <v>117698894</v>
      </c>
      <c r="E507" t="s">
        <v>56</v>
      </c>
      <c r="F507" t="s">
        <v>60</v>
      </c>
      <c r="G507" t="s">
        <v>35</v>
      </c>
      <c r="L507" t="s">
        <v>831</v>
      </c>
      <c r="M507">
        <v>447979</v>
      </c>
      <c r="N507">
        <v>629</v>
      </c>
      <c r="O507" t="s">
        <v>29</v>
      </c>
      <c r="P507" t="s">
        <v>30</v>
      </c>
      <c r="Q507" t="s">
        <v>31</v>
      </c>
      <c r="R507">
        <v>75000000</v>
      </c>
      <c r="S507">
        <v>2013</v>
      </c>
      <c r="T507">
        <v>7.3</v>
      </c>
      <c r="U507">
        <v>2.1</v>
      </c>
      <c r="V507">
        <v>42698894</v>
      </c>
      <c r="W507" t="s">
        <v>21</v>
      </c>
    </row>
    <row r="508" spans="1:23" x14ac:dyDescent="0.3">
      <c r="A508" t="s">
        <v>614</v>
      </c>
      <c r="B508">
        <v>179</v>
      </c>
      <c r="C508">
        <v>102</v>
      </c>
      <c r="D508">
        <v>162001186</v>
      </c>
      <c r="E508" t="s">
        <v>48</v>
      </c>
      <c r="L508" t="s">
        <v>832</v>
      </c>
      <c r="M508">
        <v>181443</v>
      </c>
      <c r="N508">
        <v>311</v>
      </c>
      <c r="O508" t="s">
        <v>29</v>
      </c>
      <c r="P508" t="s">
        <v>30</v>
      </c>
      <c r="Q508" t="s">
        <v>31</v>
      </c>
      <c r="R508">
        <v>80000000</v>
      </c>
      <c r="S508">
        <v>2010</v>
      </c>
      <c r="T508">
        <v>6</v>
      </c>
      <c r="U508">
        <v>1.7</v>
      </c>
      <c r="V508">
        <v>82001186</v>
      </c>
      <c r="W508" t="s">
        <v>21</v>
      </c>
    </row>
    <row r="509" spans="1:23" x14ac:dyDescent="0.3">
      <c r="A509" t="s">
        <v>149</v>
      </c>
      <c r="B509">
        <v>151</v>
      </c>
      <c r="C509">
        <v>128</v>
      </c>
      <c r="D509">
        <v>77032279</v>
      </c>
      <c r="E509" t="s">
        <v>48</v>
      </c>
      <c r="F509" t="s">
        <v>55</v>
      </c>
      <c r="L509" t="s">
        <v>833</v>
      </c>
      <c r="M509">
        <v>303864</v>
      </c>
      <c r="N509">
        <v>596</v>
      </c>
      <c r="O509" t="s">
        <v>29</v>
      </c>
      <c r="P509" t="s">
        <v>30</v>
      </c>
      <c r="Q509" t="s">
        <v>31</v>
      </c>
      <c r="R509">
        <v>60000000</v>
      </c>
      <c r="S509">
        <v>2004</v>
      </c>
      <c r="T509">
        <v>7.3</v>
      </c>
      <c r="U509">
        <v>2.1</v>
      </c>
      <c r="V509">
        <v>17032279</v>
      </c>
      <c r="W509" t="s">
        <v>21</v>
      </c>
    </row>
    <row r="510" spans="1:23" x14ac:dyDescent="0.3">
      <c r="A510" t="s">
        <v>624</v>
      </c>
      <c r="B510">
        <v>107</v>
      </c>
      <c r="C510">
        <v>100</v>
      </c>
      <c r="D510">
        <v>73023275</v>
      </c>
      <c r="E510" t="s">
        <v>48</v>
      </c>
      <c r="F510" t="s">
        <v>49</v>
      </c>
      <c r="L510" t="s">
        <v>834</v>
      </c>
      <c r="M510">
        <v>16271</v>
      </c>
      <c r="N510">
        <v>57</v>
      </c>
      <c r="O510" t="s">
        <v>29</v>
      </c>
      <c r="P510" t="s">
        <v>30</v>
      </c>
      <c r="Q510" t="s">
        <v>52</v>
      </c>
      <c r="R510">
        <v>35000000</v>
      </c>
      <c r="S510">
        <v>2009</v>
      </c>
      <c r="T510">
        <v>5.4</v>
      </c>
      <c r="U510">
        <v>1.7</v>
      </c>
      <c r="V510">
        <v>38023275</v>
      </c>
      <c r="W510" t="s">
        <v>21</v>
      </c>
    </row>
    <row r="511" spans="1:23" x14ac:dyDescent="0.3">
      <c r="A511" t="s">
        <v>128</v>
      </c>
      <c r="B511">
        <v>134</v>
      </c>
      <c r="C511">
        <v>124</v>
      </c>
      <c r="D511">
        <v>68473360</v>
      </c>
      <c r="E511" t="s">
        <v>24</v>
      </c>
      <c r="F511" t="s">
        <v>25</v>
      </c>
      <c r="G511" t="s">
        <v>55</v>
      </c>
      <c r="H511" t="s">
        <v>35</v>
      </c>
      <c r="L511" t="s">
        <v>835</v>
      </c>
      <c r="M511">
        <v>49536</v>
      </c>
      <c r="N511">
        <v>379</v>
      </c>
      <c r="O511" t="s">
        <v>29</v>
      </c>
      <c r="P511" t="s">
        <v>30</v>
      </c>
      <c r="Q511" t="s">
        <v>31</v>
      </c>
      <c r="R511">
        <v>75000000</v>
      </c>
      <c r="S511">
        <v>2000</v>
      </c>
      <c r="T511">
        <v>5.9</v>
      </c>
      <c r="U511">
        <v>2.1</v>
      </c>
      <c r="V511">
        <v>-6526640</v>
      </c>
      <c r="W511" t="s">
        <v>38</v>
      </c>
    </row>
    <row r="512" spans="1:23" x14ac:dyDescent="0.3">
      <c r="A512" t="s">
        <v>836</v>
      </c>
      <c r="B512">
        <v>269</v>
      </c>
      <c r="C512">
        <v>102</v>
      </c>
      <c r="D512">
        <v>66636385</v>
      </c>
      <c r="E512" t="s">
        <v>242</v>
      </c>
      <c r="F512" t="s">
        <v>48</v>
      </c>
      <c r="G512" t="s">
        <v>55</v>
      </c>
      <c r="H512" t="s">
        <v>54</v>
      </c>
      <c r="L512" t="s">
        <v>837</v>
      </c>
      <c r="M512">
        <v>88451</v>
      </c>
      <c r="N512">
        <v>289</v>
      </c>
      <c r="O512" t="s">
        <v>29</v>
      </c>
      <c r="P512" t="s">
        <v>30</v>
      </c>
      <c r="Q512" t="s">
        <v>213</v>
      </c>
      <c r="R512">
        <v>75000000</v>
      </c>
      <c r="S512">
        <v>2007</v>
      </c>
      <c r="T512">
        <v>7.1</v>
      </c>
      <c r="U512">
        <v>1.7</v>
      </c>
      <c r="V512">
        <v>-8363615</v>
      </c>
      <c r="W512" t="s">
        <v>38</v>
      </c>
    </row>
    <row r="513" spans="1:23" x14ac:dyDescent="0.3">
      <c r="A513" t="s">
        <v>566</v>
      </c>
      <c r="B513">
        <v>143</v>
      </c>
      <c r="C513">
        <v>90</v>
      </c>
      <c r="D513">
        <v>160762022</v>
      </c>
      <c r="E513" t="s">
        <v>25</v>
      </c>
      <c r="F513" t="s">
        <v>47</v>
      </c>
      <c r="G513" t="s">
        <v>48</v>
      </c>
      <c r="H513" t="s">
        <v>49</v>
      </c>
      <c r="L513" t="s">
        <v>838</v>
      </c>
      <c r="M513">
        <v>132415</v>
      </c>
      <c r="N513">
        <v>288</v>
      </c>
      <c r="O513" t="s">
        <v>29</v>
      </c>
      <c r="P513" t="s">
        <v>30</v>
      </c>
      <c r="Q513" t="s">
        <v>52</v>
      </c>
      <c r="R513">
        <v>75000000</v>
      </c>
      <c r="S513">
        <v>2004</v>
      </c>
      <c r="T513">
        <v>6</v>
      </c>
      <c r="U513">
        <v>1.5</v>
      </c>
      <c r="V513">
        <v>85762022</v>
      </c>
      <c r="W513" t="s">
        <v>21</v>
      </c>
    </row>
    <row r="514" spans="1:23" x14ac:dyDescent="0.3">
      <c r="A514" t="s">
        <v>337</v>
      </c>
      <c r="B514">
        <v>241</v>
      </c>
      <c r="C514">
        <v>130</v>
      </c>
      <c r="D514">
        <v>103338338</v>
      </c>
      <c r="E514" t="s">
        <v>55</v>
      </c>
      <c r="F514" t="s">
        <v>59</v>
      </c>
      <c r="G514" t="s">
        <v>50</v>
      </c>
      <c r="L514" t="s">
        <v>839</v>
      </c>
      <c r="M514">
        <v>55901</v>
      </c>
      <c r="N514">
        <v>503</v>
      </c>
      <c r="O514" t="s">
        <v>29</v>
      </c>
      <c r="P514" t="s">
        <v>30</v>
      </c>
      <c r="Q514" t="s">
        <v>31</v>
      </c>
      <c r="R514">
        <v>70000000</v>
      </c>
      <c r="S514">
        <v>2006</v>
      </c>
      <c r="T514">
        <v>6.5</v>
      </c>
      <c r="U514">
        <v>2.2000000000000002</v>
      </c>
      <c r="V514">
        <v>33338338</v>
      </c>
      <c r="W514" t="s">
        <v>21</v>
      </c>
    </row>
    <row r="515" spans="1:23" x14ac:dyDescent="0.3">
      <c r="A515" t="s">
        <v>840</v>
      </c>
      <c r="B515">
        <v>161</v>
      </c>
      <c r="C515">
        <v>118</v>
      </c>
      <c r="D515">
        <v>55808744</v>
      </c>
      <c r="E515" t="s">
        <v>48</v>
      </c>
      <c r="F515" t="s">
        <v>56</v>
      </c>
      <c r="G515" t="s">
        <v>59</v>
      </c>
      <c r="L515" t="s">
        <v>841</v>
      </c>
      <c r="M515">
        <v>59435</v>
      </c>
      <c r="N515">
        <v>323</v>
      </c>
      <c r="O515" t="s">
        <v>29</v>
      </c>
      <c r="P515" t="s">
        <v>30</v>
      </c>
      <c r="Q515" t="s">
        <v>31</v>
      </c>
      <c r="R515">
        <v>53000000</v>
      </c>
      <c r="S515">
        <v>2005</v>
      </c>
      <c r="T515">
        <v>5.7</v>
      </c>
      <c r="U515">
        <v>2</v>
      </c>
      <c r="V515">
        <v>2808744</v>
      </c>
      <c r="W515" t="s">
        <v>21</v>
      </c>
    </row>
    <row r="516" spans="1:23" x14ac:dyDescent="0.3">
      <c r="A516" t="s">
        <v>149</v>
      </c>
      <c r="B516">
        <v>298</v>
      </c>
      <c r="C516">
        <v>163</v>
      </c>
      <c r="D516">
        <v>47379090</v>
      </c>
      <c r="E516" t="s">
        <v>55</v>
      </c>
      <c r="F516" t="s">
        <v>54</v>
      </c>
      <c r="G516" t="s">
        <v>35</v>
      </c>
      <c r="L516" t="s">
        <v>842</v>
      </c>
      <c r="M516">
        <v>176936</v>
      </c>
      <c r="N516">
        <v>824</v>
      </c>
      <c r="O516" t="s">
        <v>29</v>
      </c>
      <c r="P516" t="s">
        <v>545</v>
      </c>
      <c r="Q516" t="s">
        <v>213</v>
      </c>
      <c r="R516">
        <v>70000000</v>
      </c>
      <c r="S516">
        <v>2005</v>
      </c>
      <c r="T516">
        <v>7.6</v>
      </c>
      <c r="U516">
        <v>2.7</v>
      </c>
      <c r="V516">
        <v>-22620910</v>
      </c>
      <c r="W516" t="s">
        <v>38</v>
      </c>
    </row>
    <row r="517" spans="1:23" x14ac:dyDescent="0.3">
      <c r="A517" t="s">
        <v>843</v>
      </c>
      <c r="B517">
        <v>89</v>
      </c>
      <c r="C517">
        <v>142</v>
      </c>
      <c r="D517">
        <v>43426961</v>
      </c>
      <c r="E517" t="s">
        <v>24</v>
      </c>
      <c r="F517" t="s">
        <v>55</v>
      </c>
      <c r="G517" t="s">
        <v>35</v>
      </c>
      <c r="H517" t="s">
        <v>58</v>
      </c>
      <c r="L517" t="s">
        <v>844</v>
      </c>
      <c r="M517">
        <v>93494</v>
      </c>
      <c r="N517">
        <v>394</v>
      </c>
      <c r="O517" t="s">
        <v>29</v>
      </c>
      <c r="P517" t="s">
        <v>30</v>
      </c>
      <c r="Q517" t="s">
        <v>213</v>
      </c>
      <c r="R517">
        <v>70000000</v>
      </c>
      <c r="S517">
        <v>2003</v>
      </c>
      <c r="T517">
        <v>6.6</v>
      </c>
      <c r="U517">
        <v>2.4</v>
      </c>
      <c r="V517">
        <v>-26573039</v>
      </c>
      <c r="W517" t="s">
        <v>38</v>
      </c>
    </row>
    <row r="518" spans="1:23" x14ac:dyDescent="0.3">
      <c r="A518" t="s">
        <v>845</v>
      </c>
      <c r="B518">
        <v>140</v>
      </c>
      <c r="C518">
        <v>100</v>
      </c>
      <c r="D518">
        <v>47000485</v>
      </c>
      <c r="E518" t="s">
        <v>24</v>
      </c>
      <c r="F518" t="s">
        <v>48</v>
      </c>
      <c r="G518" t="s">
        <v>44</v>
      </c>
      <c r="H518" t="s">
        <v>35</v>
      </c>
      <c r="L518" t="s">
        <v>846</v>
      </c>
      <c r="M518">
        <v>72867</v>
      </c>
      <c r="N518">
        <v>120</v>
      </c>
      <c r="O518" t="s">
        <v>29</v>
      </c>
      <c r="P518" t="s">
        <v>30</v>
      </c>
      <c r="Q518" t="s">
        <v>31</v>
      </c>
      <c r="R518">
        <v>75000000</v>
      </c>
      <c r="S518">
        <v>2010</v>
      </c>
      <c r="T518">
        <v>5.4</v>
      </c>
      <c r="U518">
        <v>1.7</v>
      </c>
      <c r="V518">
        <v>-27999515</v>
      </c>
      <c r="W518" t="s">
        <v>38</v>
      </c>
    </row>
    <row r="519" spans="1:23" x14ac:dyDescent="0.3">
      <c r="A519" t="s">
        <v>385</v>
      </c>
      <c r="B519">
        <v>362</v>
      </c>
      <c r="C519">
        <v>116</v>
      </c>
      <c r="D519">
        <v>45434443</v>
      </c>
      <c r="E519" t="s">
        <v>24</v>
      </c>
      <c r="F519" t="s">
        <v>25</v>
      </c>
      <c r="G519" t="s">
        <v>48</v>
      </c>
      <c r="L519" t="s">
        <v>847</v>
      </c>
      <c r="M519">
        <v>175960</v>
      </c>
      <c r="N519">
        <v>360</v>
      </c>
      <c r="O519" t="s">
        <v>29</v>
      </c>
      <c r="P519" t="s">
        <v>30</v>
      </c>
      <c r="Q519" t="s">
        <v>31</v>
      </c>
      <c r="R519">
        <v>75000000</v>
      </c>
      <c r="S519">
        <v>2015</v>
      </c>
      <c r="T519">
        <v>7.3</v>
      </c>
      <c r="U519">
        <v>1.9</v>
      </c>
      <c r="V519">
        <v>-29565557</v>
      </c>
      <c r="W519" t="s">
        <v>38</v>
      </c>
    </row>
    <row r="520" spans="1:23" x14ac:dyDescent="0.3">
      <c r="A520" t="s">
        <v>417</v>
      </c>
      <c r="B520">
        <v>124</v>
      </c>
      <c r="C520">
        <v>131</v>
      </c>
      <c r="D520">
        <v>42044321</v>
      </c>
      <c r="E520" t="s">
        <v>48</v>
      </c>
      <c r="F520" t="s">
        <v>55</v>
      </c>
      <c r="G520" t="s">
        <v>44</v>
      </c>
      <c r="L520" t="s">
        <v>848</v>
      </c>
      <c r="M520">
        <v>65668</v>
      </c>
      <c r="N520">
        <v>342</v>
      </c>
      <c r="O520" t="s">
        <v>29</v>
      </c>
      <c r="P520" t="s">
        <v>30</v>
      </c>
      <c r="Q520" t="s">
        <v>31</v>
      </c>
      <c r="R520">
        <v>80000000</v>
      </c>
      <c r="S520">
        <v>2004</v>
      </c>
      <c r="T520">
        <v>6.5</v>
      </c>
      <c r="U520">
        <v>2.2000000000000002</v>
      </c>
      <c r="V520">
        <v>-37955679</v>
      </c>
      <c r="W520" t="s">
        <v>38</v>
      </c>
    </row>
    <row r="521" spans="1:23" x14ac:dyDescent="0.3">
      <c r="A521" t="s">
        <v>849</v>
      </c>
      <c r="B521">
        <v>190</v>
      </c>
      <c r="C521">
        <v>91</v>
      </c>
      <c r="D521">
        <v>73661010</v>
      </c>
      <c r="E521" t="s">
        <v>47</v>
      </c>
      <c r="F521" t="s">
        <v>48</v>
      </c>
      <c r="G521" t="s">
        <v>49</v>
      </c>
      <c r="H521" t="s">
        <v>26</v>
      </c>
      <c r="I521" t="s">
        <v>60</v>
      </c>
      <c r="L521" t="s">
        <v>850</v>
      </c>
      <c r="M521">
        <v>71137</v>
      </c>
      <c r="N521">
        <v>229</v>
      </c>
      <c r="O521" t="s">
        <v>29</v>
      </c>
      <c r="P521" t="s">
        <v>30</v>
      </c>
      <c r="Q521" t="s">
        <v>52</v>
      </c>
      <c r="R521">
        <v>75000000</v>
      </c>
      <c r="S521">
        <v>2006</v>
      </c>
      <c r="T521">
        <v>6.6</v>
      </c>
      <c r="U521">
        <v>1.5</v>
      </c>
      <c r="V521">
        <v>-1338990</v>
      </c>
      <c r="W521" t="s">
        <v>38</v>
      </c>
    </row>
    <row r="522" spans="1:23" x14ac:dyDescent="0.3">
      <c r="A522" t="s">
        <v>851</v>
      </c>
      <c r="B522">
        <v>132</v>
      </c>
      <c r="C522">
        <v>123</v>
      </c>
      <c r="D522">
        <v>41523271</v>
      </c>
      <c r="E522" t="s">
        <v>48</v>
      </c>
      <c r="F522" t="s">
        <v>56</v>
      </c>
      <c r="G522" t="s">
        <v>55</v>
      </c>
      <c r="H522" t="s">
        <v>44</v>
      </c>
      <c r="L522" t="s">
        <v>852</v>
      </c>
      <c r="M522">
        <v>57038</v>
      </c>
      <c r="N522">
        <v>261</v>
      </c>
      <c r="O522" t="s">
        <v>29</v>
      </c>
      <c r="P522" t="s">
        <v>30</v>
      </c>
      <c r="Q522" t="s">
        <v>31</v>
      </c>
      <c r="R522">
        <v>80000000</v>
      </c>
      <c r="S522">
        <v>2001</v>
      </c>
      <c r="T522">
        <v>6.6</v>
      </c>
      <c r="U522">
        <v>2</v>
      </c>
      <c r="V522">
        <v>-38476729</v>
      </c>
      <c r="W522" t="s">
        <v>38</v>
      </c>
    </row>
    <row r="523" spans="1:23" x14ac:dyDescent="0.3">
      <c r="A523" t="s">
        <v>853</v>
      </c>
      <c r="B523">
        <v>53</v>
      </c>
      <c r="C523">
        <v>134</v>
      </c>
      <c r="D523">
        <v>37600435</v>
      </c>
      <c r="E523" t="s">
        <v>24</v>
      </c>
      <c r="F523" t="s">
        <v>25</v>
      </c>
      <c r="G523" t="s">
        <v>44</v>
      </c>
      <c r="H523" t="s">
        <v>35</v>
      </c>
      <c r="L523" t="s">
        <v>854</v>
      </c>
      <c r="M523">
        <v>55350</v>
      </c>
      <c r="N523">
        <v>180</v>
      </c>
      <c r="O523" t="s">
        <v>29</v>
      </c>
      <c r="P523" t="s">
        <v>30</v>
      </c>
      <c r="Q523" t="s">
        <v>31</v>
      </c>
      <c r="R523">
        <v>55000000</v>
      </c>
      <c r="S523">
        <v>1995</v>
      </c>
      <c r="T523">
        <v>5.9</v>
      </c>
      <c r="U523">
        <v>2.2000000000000002</v>
      </c>
      <c r="V523">
        <v>-17399565</v>
      </c>
      <c r="W523" t="s">
        <v>38</v>
      </c>
    </row>
    <row r="524" spans="1:23" x14ac:dyDescent="0.3">
      <c r="A524" t="s">
        <v>855</v>
      </c>
      <c r="B524">
        <v>91</v>
      </c>
      <c r="C524">
        <v>148</v>
      </c>
      <c r="D524">
        <v>39251128</v>
      </c>
      <c r="E524" t="s">
        <v>55</v>
      </c>
      <c r="F524" t="s">
        <v>54</v>
      </c>
      <c r="G524" t="s">
        <v>44</v>
      </c>
      <c r="L524" t="s">
        <v>856</v>
      </c>
      <c r="M524">
        <v>31080</v>
      </c>
      <c r="N524">
        <v>217</v>
      </c>
      <c r="O524" t="s">
        <v>29</v>
      </c>
      <c r="P524" t="s">
        <v>30</v>
      </c>
      <c r="Q524" t="s">
        <v>31</v>
      </c>
      <c r="R524">
        <v>75000000</v>
      </c>
      <c r="S524">
        <v>1999</v>
      </c>
      <c r="T524">
        <v>6.7</v>
      </c>
      <c r="U524">
        <v>2.5</v>
      </c>
      <c r="V524">
        <v>-35748872</v>
      </c>
      <c r="W524" t="s">
        <v>38</v>
      </c>
    </row>
    <row r="525" spans="1:23" x14ac:dyDescent="0.3">
      <c r="A525" t="s">
        <v>684</v>
      </c>
      <c r="B525">
        <v>284</v>
      </c>
      <c r="C525">
        <v>110</v>
      </c>
      <c r="D525">
        <v>83503161</v>
      </c>
      <c r="E525" t="s">
        <v>24</v>
      </c>
      <c r="F525" t="s">
        <v>55</v>
      </c>
      <c r="G525" t="s">
        <v>26</v>
      </c>
      <c r="H525" t="s">
        <v>44</v>
      </c>
      <c r="L525" t="s">
        <v>857</v>
      </c>
      <c r="M525">
        <v>138190</v>
      </c>
      <c r="N525">
        <v>405</v>
      </c>
      <c r="O525" t="s">
        <v>29</v>
      </c>
      <c r="P525" t="s">
        <v>30</v>
      </c>
      <c r="Q525" t="s">
        <v>213</v>
      </c>
      <c r="R525">
        <v>75000000</v>
      </c>
      <c r="S525">
        <v>2011</v>
      </c>
      <c r="T525">
        <v>6.1</v>
      </c>
      <c r="U525">
        <v>1.8</v>
      </c>
      <c r="V525">
        <v>8503161</v>
      </c>
      <c r="W525" t="s">
        <v>21</v>
      </c>
    </row>
    <row r="526" spans="1:23" x14ac:dyDescent="0.3">
      <c r="A526" t="s">
        <v>858</v>
      </c>
      <c r="B526">
        <v>152</v>
      </c>
      <c r="C526">
        <v>113</v>
      </c>
      <c r="D526">
        <v>34636443</v>
      </c>
      <c r="E526" t="s">
        <v>24</v>
      </c>
      <c r="F526" t="s">
        <v>56</v>
      </c>
      <c r="G526" t="s">
        <v>55</v>
      </c>
      <c r="H526" t="s">
        <v>60</v>
      </c>
      <c r="I526" t="s">
        <v>35</v>
      </c>
      <c r="L526" t="s">
        <v>859</v>
      </c>
      <c r="M526">
        <v>93790</v>
      </c>
      <c r="N526">
        <v>288</v>
      </c>
      <c r="O526" t="s">
        <v>29</v>
      </c>
      <c r="P526" t="s">
        <v>30</v>
      </c>
      <c r="Q526" t="s">
        <v>213</v>
      </c>
      <c r="R526">
        <v>52000000</v>
      </c>
      <c r="S526">
        <v>2005</v>
      </c>
      <c r="T526">
        <v>6.6</v>
      </c>
      <c r="U526">
        <v>1.9</v>
      </c>
      <c r="V526">
        <v>-17363557</v>
      </c>
      <c r="W526" t="s">
        <v>38</v>
      </c>
    </row>
    <row r="527" spans="1:23" x14ac:dyDescent="0.3">
      <c r="A527" t="s">
        <v>860</v>
      </c>
      <c r="B527">
        <v>131</v>
      </c>
      <c r="C527">
        <v>94</v>
      </c>
      <c r="D527">
        <v>22751979</v>
      </c>
      <c r="E527" t="s">
        <v>24</v>
      </c>
      <c r="F527" t="s">
        <v>25</v>
      </c>
      <c r="G527" t="s">
        <v>47</v>
      </c>
      <c r="H527" t="s">
        <v>49</v>
      </c>
      <c r="I527" t="s">
        <v>27</v>
      </c>
      <c r="L527" t="s">
        <v>861</v>
      </c>
      <c r="M527">
        <v>52244</v>
      </c>
      <c r="N527">
        <v>377</v>
      </c>
      <c r="O527" t="s">
        <v>29</v>
      </c>
      <c r="P527" t="s">
        <v>30</v>
      </c>
      <c r="Q527" t="s">
        <v>52</v>
      </c>
      <c r="R527">
        <v>75000000</v>
      </c>
      <c r="S527">
        <v>2000</v>
      </c>
      <c r="T527">
        <v>6.6</v>
      </c>
      <c r="U527">
        <v>1.6</v>
      </c>
      <c r="V527">
        <v>-52248021</v>
      </c>
      <c r="W527" t="s">
        <v>38</v>
      </c>
    </row>
    <row r="528" spans="1:23" x14ac:dyDescent="0.3">
      <c r="A528" t="s">
        <v>862</v>
      </c>
      <c r="B528">
        <v>132</v>
      </c>
      <c r="C528">
        <v>116</v>
      </c>
      <c r="D528">
        <v>30013346</v>
      </c>
      <c r="E528" t="s">
        <v>24</v>
      </c>
      <c r="F528" t="s">
        <v>48</v>
      </c>
      <c r="G528" t="s">
        <v>56</v>
      </c>
      <c r="H528" t="s">
        <v>35</v>
      </c>
      <c r="L528" t="s">
        <v>863</v>
      </c>
      <c r="M528">
        <v>31293</v>
      </c>
      <c r="N528">
        <v>254</v>
      </c>
      <c r="O528" t="s">
        <v>29</v>
      </c>
      <c r="P528" t="s">
        <v>30</v>
      </c>
      <c r="Q528" t="s">
        <v>31</v>
      </c>
      <c r="R528">
        <v>75000000</v>
      </c>
      <c r="S528">
        <v>2003</v>
      </c>
      <c r="T528">
        <v>5.3</v>
      </c>
      <c r="U528">
        <v>1.9</v>
      </c>
      <c r="V528">
        <v>-44986654</v>
      </c>
      <c r="W528" t="s">
        <v>38</v>
      </c>
    </row>
    <row r="529" spans="1:23" x14ac:dyDescent="0.3">
      <c r="A529" t="s">
        <v>653</v>
      </c>
      <c r="B529">
        <v>67</v>
      </c>
      <c r="C529">
        <v>99</v>
      </c>
      <c r="D529">
        <v>14567883</v>
      </c>
      <c r="E529" t="s">
        <v>24</v>
      </c>
      <c r="F529" t="s">
        <v>55</v>
      </c>
      <c r="G529" t="s">
        <v>27</v>
      </c>
      <c r="L529" t="s">
        <v>864</v>
      </c>
      <c r="M529">
        <v>44248</v>
      </c>
      <c r="N529">
        <v>373</v>
      </c>
      <c r="O529" t="s">
        <v>29</v>
      </c>
      <c r="P529" t="s">
        <v>37</v>
      </c>
      <c r="Q529" t="s">
        <v>213</v>
      </c>
      <c r="R529">
        <v>75000000</v>
      </c>
      <c r="S529">
        <v>1998</v>
      </c>
      <c r="T529">
        <v>6</v>
      </c>
      <c r="U529">
        <v>1.6</v>
      </c>
      <c r="V529">
        <v>-60432117</v>
      </c>
      <c r="W529" t="s">
        <v>38</v>
      </c>
    </row>
    <row r="530" spans="1:23" x14ac:dyDescent="0.3">
      <c r="A530" t="s">
        <v>865</v>
      </c>
      <c r="B530">
        <v>74</v>
      </c>
      <c r="C530">
        <v>93</v>
      </c>
      <c r="D530">
        <v>5409517</v>
      </c>
      <c r="E530" t="s">
        <v>47</v>
      </c>
      <c r="F530" t="s">
        <v>48</v>
      </c>
      <c r="G530" t="s">
        <v>26</v>
      </c>
      <c r="L530" t="s">
        <v>866</v>
      </c>
      <c r="M530">
        <v>14280</v>
      </c>
      <c r="N530">
        <v>171</v>
      </c>
      <c r="O530" t="s">
        <v>29</v>
      </c>
      <c r="P530" t="s">
        <v>30</v>
      </c>
      <c r="Q530" t="s">
        <v>31</v>
      </c>
      <c r="R530">
        <v>75000000</v>
      </c>
      <c r="S530">
        <v>2001</v>
      </c>
      <c r="T530">
        <v>4.7</v>
      </c>
      <c r="U530">
        <v>1.6</v>
      </c>
      <c r="V530">
        <v>-69590483</v>
      </c>
      <c r="W530" t="s">
        <v>38</v>
      </c>
    </row>
    <row r="531" spans="1:23" x14ac:dyDescent="0.3">
      <c r="A531" t="s">
        <v>584</v>
      </c>
      <c r="B531">
        <v>114</v>
      </c>
      <c r="C531">
        <v>113</v>
      </c>
      <c r="D531">
        <v>21009180</v>
      </c>
      <c r="E531" t="s">
        <v>24</v>
      </c>
      <c r="F531" t="s">
        <v>25</v>
      </c>
      <c r="G531" t="s">
        <v>55</v>
      </c>
      <c r="H531" t="s">
        <v>35</v>
      </c>
      <c r="L531" t="s">
        <v>867</v>
      </c>
      <c r="M531">
        <v>45815</v>
      </c>
      <c r="N531">
        <v>222</v>
      </c>
      <c r="O531" t="s">
        <v>29</v>
      </c>
      <c r="P531" t="s">
        <v>30</v>
      </c>
      <c r="Q531" t="s">
        <v>31</v>
      </c>
      <c r="R531">
        <v>45000000</v>
      </c>
      <c r="S531">
        <v>2004</v>
      </c>
      <c r="T531">
        <v>6.1</v>
      </c>
      <c r="U531">
        <v>1.9</v>
      </c>
      <c r="V531">
        <v>-23990820</v>
      </c>
      <c r="W531" t="s">
        <v>38</v>
      </c>
    </row>
    <row r="532" spans="1:23" x14ac:dyDescent="0.3">
      <c r="A532" t="s">
        <v>285</v>
      </c>
      <c r="B532">
        <v>294</v>
      </c>
      <c r="C532">
        <v>106</v>
      </c>
      <c r="D532">
        <v>94999143</v>
      </c>
      <c r="E532" t="s">
        <v>55</v>
      </c>
      <c r="F532" t="s">
        <v>60</v>
      </c>
      <c r="G532" t="s">
        <v>27</v>
      </c>
      <c r="H532" t="s">
        <v>35</v>
      </c>
      <c r="L532" t="s">
        <v>868</v>
      </c>
      <c r="M532">
        <v>245152</v>
      </c>
      <c r="N532">
        <v>1344</v>
      </c>
      <c r="O532" t="s">
        <v>29</v>
      </c>
      <c r="P532" t="s">
        <v>30</v>
      </c>
      <c r="Q532" t="s">
        <v>31</v>
      </c>
      <c r="R532">
        <v>75000000</v>
      </c>
      <c r="S532">
        <v>2000</v>
      </c>
      <c r="T532">
        <v>7.2</v>
      </c>
      <c r="U532">
        <v>1.8</v>
      </c>
      <c r="V532">
        <v>19999143</v>
      </c>
      <c r="W532" t="s">
        <v>21</v>
      </c>
    </row>
    <row r="533" spans="1:23" x14ac:dyDescent="0.3">
      <c r="A533" t="s">
        <v>869</v>
      </c>
      <c r="B533">
        <v>308</v>
      </c>
      <c r="C533">
        <v>91</v>
      </c>
      <c r="D533">
        <v>336029560</v>
      </c>
      <c r="E533" t="s">
        <v>24</v>
      </c>
      <c r="F533" t="s">
        <v>47</v>
      </c>
      <c r="G533" t="s">
        <v>48</v>
      </c>
      <c r="H533" t="s">
        <v>49</v>
      </c>
      <c r="I533" t="s">
        <v>27</v>
      </c>
      <c r="L533" t="s">
        <v>870</v>
      </c>
      <c r="M533">
        <v>142403</v>
      </c>
      <c r="N533">
        <v>275</v>
      </c>
      <c r="O533" t="s">
        <v>29</v>
      </c>
      <c r="P533" t="s">
        <v>30</v>
      </c>
      <c r="Q533" t="s">
        <v>52</v>
      </c>
      <c r="R533">
        <v>74000000</v>
      </c>
      <c r="S533">
        <v>2015</v>
      </c>
      <c r="T533">
        <v>6.4</v>
      </c>
      <c r="U533">
        <v>1.5</v>
      </c>
      <c r="V533">
        <v>262029560</v>
      </c>
      <c r="W533" t="s">
        <v>21</v>
      </c>
    </row>
    <row r="534" spans="1:23" x14ac:dyDescent="0.3">
      <c r="A534" t="s">
        <v>66</v>
      </c>
      <c r="B534">
        <v>435</v>
      </c>
      <c r="C534">
        <v>128</v>
      </c>
      <c r="D534">
        <v>36381716</v>
      </c>
      <c r="E534" t="s">
        <v>24</v>
      </c>
      <c r="F534" t="s">
        <v>26</v>
      </c>
      <c r="L534" t="s">
        <v>871</v>
      </c>
      <c r="M534">
        <v>197584</v>
      </c>
      <c r="N534">
        <v>918</v>
      </c>
      <c r="O534" t="s">
        <v>29</v>
      </c>
      <c r="P534" t="s">
        <v>30</v>
      </c>
      <c r="Q534" t="s">
        <v>31</v>
      </c>
      <c r="R534">
        <v>82000000</v>
      </c>
      <c r="S534">
        <v>2011</v>
      </c>
      <c r="T534">
        <v>6.1</v>
      </c>
      <c r="U534">
        <v>2.1</v>
      </c>
      <c r="V534">
        <v>-45618284</v>
      </c>
      <c r="W534" t="s">
        <v>38</v>
      </c>
    </row>
    <row r="535" spans="1:23" x14ac:dyDescent="0.3">
      <c r="A535" t="s">
        <v>630</v>
      </c>
      <c r="B535">
        <v>117</v>
      </c>
      <c r="C535">
        <v>98</v>
      </c>
      <c r="D535">
        <v>55585389</v>
      </c>
      <c r="E535" t="s">
        <v>56</v>
      </c>
      <c r="F535" t="s">
        <v>60</v>
      </c>
      <c r="G535" t="s">
        <v>35</v>
      </c>
      <c r="L535" t="s">
        <v>872</v>
      </c>
      <c r="M535">
        <v>64121</v>
      </c>
      <c r="N535">
        <v>241</v>
      </c>
      <c r="O535" t="s">
        <v>29</v>
      </c>
      <c r="P535" t="s">
        <v>30</v>
      </c>
      <c r="Q535" t="s">
        <v>213</v>
      </c>
      <c r="R535">
        <v>69000000</v>
      </c>
      <c r="S535">
        <v>1998</v>
      </c>
      <c r="T535">
        <v>5.9</v>
      </c>
      <c r="U535">
        <v>1.6</v>
      </c>
      <c r="V535">
        <v>-13414611</v>
      </c>
      <c r="W535" t="s">
        <v>38</v>
      </c>
    </row>
    <row r="536" spans="1:23" x14ac:dyDescent="0.3">
      <c r="A536" t="s">
        <v>851</v>
      </c>
      <c r="B536">
        <v>108</v>
      </c>
      <c r="C536">
        <v>134</v>
      </c>
      <c r="D536">
        <v>36976367</v>
      </c>
      <c r="E536" t="s">
        <v>55</v>
      </c>
      <c r="F536" t="s">
        <v>60</v>
      </c>
      <c r="G536" t="s">
        <v>27</v>
      </c>
      <c r="H536" t="s">
        <v>35</v>
      </c>
      <c r="L536" t="s">
        <v>873</v>
      </c>
      <c r="M536">
        <v>81611</v>
      </c>
      <c r="N536">
        <v>274</v>
      </c>
      <c r="O536" t="s">
        <v>29</v>
      </c>
      <c r="P536" t="s">
        <v>30</v>
      </c>
      <c r="Q536" t="s">
        <v>31</v>
      </c>
      <c r="R536">
        <v>75000000</v>
      </c>
      <c r="S536">
        <v>1998</v>
      </c>
      <c r="T536">
        <v>6</v>
      </c>
      <c r="U536">
        <v>2.2000000000000002</v>
      </c>
      <c r="V536">
        <v>-38023633</v>
      </c>
      <c r="W536" t="s">
        <v>38</v>
      </c>
    </row>
    <row r="537" spans="1:23" x14ac:dyDescent="0.3">
      <c r="A537" t="s">
        <v>874</v>
      </c>
      <c r="B537">
        <v>141</v>
      </c>
      <c r="C537">
        <v>97</v>
      </c>
      <c r="D537">
        <v>107225164</v>
      </c>
      <c r="E537" t="s">
        <v>24</v>
      </c>
      <c r="F537" t="s">
        <v>47</v>
      </c>
      <c r="G537" t="s">
        <v>48</v>
      </c>
      <c r="H537" t="s">
        <v>49</v>
      </c>
      <c r="L537" t="s">
        <v>875</v>
      </c>
      <c r="M537">
        <v>27130</v>
      </c>
      <c r="N537">
        <v>126</v>
      </c>
      <c r="O537" t="s">
        <v>29</v>
      </c>
      <c r="P537" t="s">
        <v>30</v>
      </c>
      <c r="Q537" t="s">
        <v>52</v>
      </c>
      <c r="R537">
        <v>73000000</v>
      </c>
      <c r="S537">
        <v>2016</v>
      </c>
      <c r="T537">
        <v>6.3</v>
      </c>
      <c r="U537">
        <v>1.6</v>
      </c>
      <c r="V537">
        <v>34225164</v>
      </c>
      <c r="W537" t="s">
        <v>21</v>
      </c>
    </row>
    <row r="538" spans="1:23" x14ac:dyDescent="0.3">
      <c r="A538" t="s">
        <v>855</v>
      </c>
      <c r="B538">
        <v>176</v>
      </c>
      <c r="C538">
        <v>112</v>
      </c>
      <c r="D538">
        <v>70224196</v>
      </c>
      <c r="E538" t="s">
        <v>24</v>
      </c>
      <c r="F538" t="s">
        <v>25</v>
      </c>
      <c r="G538" t="s">
        <v>48</v>
      </c>
      <c r="H538" t="s">
        <v>44</v>
      </c>
      <c r="I538" t="s">
        <v>35</v>
      </c>
      <c r="L538" t="s">
        <v>876</v>
      </c>
      <c r="M538">
        <v>59352</v>
      </c>
      <c r="N538">
        <v>138</v>
      </c>
      <c r="O538" t="s">
        <v>29</v>
      </c>
      <c r="P538" t="s">
        <v>30</v>
      </c>
      <c r="Q538" t="s">
        <v>31</v>
      </c>
      <c r="R538">
        <v>70000000</v>
      </c>
      <c r="S538">
        <v>2008</v>
      </c>
      <c r="T538">
        <v>5.6</v>
      </c>
      <c r="U538">
        <v>1.9</v>
      </c>
      <c r="V538">
        <v>224196</v>
      </c>
      <c r="W538" t="s">
        <v>21</v>
      </c>
    </row>
    <row r="539" spans="1:23" x14ac:dyDescent="0.3">
      <c r="A539" t="s">
        <v>877</v>
      </c>
      <c r="B539">
        <v>230</v>
      </c>
      <c r="C539">
        <v>153</v>
      </c>
      <c r="D539">
        <v>51814190</v>
      </c>
      <c r="E539" t="s">
        <v>48</v>
      </c>
      <c r="F539" t="s">
        <v>55</v>
      </c>
      <c r="L539" t="s">
        <v>878</v>
      </c>
      <c r="M539">
        <v>100837</v>
      </c>
      <c r="N539">
        <v>301</v>
      </c>
      <c r="O539" t="s">
        <v>29</v>
      </c>
      <c r="P539" t="s">
        <v>30</v>
      </c>
      <c r="Q539" t="s">
        <v>213</v>
      </c>
      <c r="R539">
        <v>75000000</v>
      </c>
      <c r="S539">
        <v>2009</v>
      </c>
      <c r="T539">
        <v>6.4</v>
      </c>
      <c r="U539">
        <v>2.6</v>
      </c>
      <c r="V539">
        <v>-23185810</v>
      </c>
      <c r="W539" t="s">
        <v>38</v>
      </c>
    </row>
    <row r="540" spans="1:23" x14ac:dyDescent="0.3">
      <c r="A540" t="s">
        <v>103</v>
      </c>
      <c r="B540">
        <v>234</v>
      </c>
      <c r="C540">
        <v>110</v>
      </c>
      <c r="D540">
        <v>47456450</v>
      </c>
      <c r="E540" t="s">
        <v>24</v>
      </c>
      <c r="F540" t="s">
        <v>55</v>
      </c>
      <c r="G540" t="s">
        <v>35</v>
      </c>
      <c r="L540" t="s">
        <v>879</v>
      </c>
      <c r="M540">
        <v>101386</v>
      </c>
      <c r="N540">
        <v>289</v>
      </c>
      <c r="O540" t="s">
        <v>29</v>
      </c>
      <c r="P540" t="s">
        <v>30</v>
      </c>
      <c r="Q540" t="s">
        <v>213</v>
      </c>
      <c r="R540">
        <v>70000000</v>
      </c>
      <c r="S540">
        <v>2007</v>
      </c>
      <c r="T540">
        <v>7.1</v>
      </c>
      <c r="U540">
        <v>1.8</v>
      </c>
      <c r="V540">
        <v>-22543550</v>
      </c>
      <c r="W540" t="s">
        <v>38</v>
      </c>
    </row>
    <row r="541" spans="1:23" x14ac:dyDescent="0.3">
      <c r="A541" t="s">
        <v>499</v>
      </c>
      <c r="B541">
        <v>164</v>
      </c>
      <c r="C541">
        <v>122</v>
      </c>
      <c r="D541">
        <v>148213377</v>
      </c>
      <c r="E541" t="s">
        <v>24</v>
      </c>
      <c r="F541" t="s">
        <v>48</v>
      </c>
      <c r="G541" t="s">
        <v>61</v>
      </c>
      <c r="L541" t="s">
        <v>880</v>
      </c>
      <c r="M541">
        <v>130776</v>
      </c>
      <c r="N541">
        <v>437</v>
      </c>
      <c r="O541" t="s">
        <v>29</v>
      </c>
      <c r="P541" t="s">
        <v>30</v>
      </c>
      <c r="Q541" t="s">
        <v>31</v>
      </c>
      <c r="R541">
        <v>73000000</v>
      </c>
      <c r="S541">
        <v>2006</v>
      </c>
      <c r="T541">
        <v>6.6</v>
      </c>
      <c r="U541">
        <v>2</v>
      </c>
      <c r="V541">
        <v>75213377</v>
      </c>
      <c r="W541" t="s">
        <v>21</v>
      </c>
    </row>
    <row r="542" spans="1:23" x14ac:dyDescent="0.3">
      <c r="A542" t="s">
        <v>881</v>
      </c>
      <c r="B542">
        <v>91</v>
      </c>
      <c r="C542">
        <v>87</v>
      </c>
      <c r="D542">
        <v>112950721</v>
      </c>
      <c r="E542" t="s">
        <v>48</v>
      </c>
      <c r="F542" t="s">
        <v>49</v>
      </c>
      <c r="G542" t="s">
        <v>26</v>
      </c>
      <c r="L542" t="s">
        <v>882</v>
      </c>
      <c r="M542">
        <v>33884</v>
      </c>
      <c r="N542">
        <v>79</v>
      </c>
      <c r="O542" t="s">
        <v>29</v>
      </c>
      <c r="P542" t="s">
        <v>30</v>
      </c>
      <c r="Q542" t="s">
        <v>52</v>
      </c>
      <c r="R542">
        <v>72000000</v>
      </c>
      <c r="S542">
        <v>2001</v>
      </c>
      <c r="T542">
        <v>4.5999999999999996</v>
      </c>
      <c r="U542">
        <v>1.4</v>
      </c>
      <c r="V542">
        <v>40950721</v>
      </c>
      <c r="W542" t="s">
        <v>21</v>
      </c>
    </row>
    <row r="543" spans="1:23" x14ac:dyDescent="0.3">
      <c r="A543" t="s">
        <v>883</v>
      </c>
      <c r="B543">
        <v>132</v>
      </c>
      <c r="C543">
        <v>178</v>
      </c>
      <c r="D543">
        <v>75600000</v>
      </c>
      <c r="E543" t="s">
        <v>242</v>
      </c>
      <c r="F543" t="s">
        <v>55</v>
      </c>
      <c r="G543" t="s">
        <v>54</v>
      </c>
      <c r="H543" t="s">
        <v>58</v>
      </c>
      <c r="L543" t="s">
        <v>884</v>
      </c>
      <c r="M543">
        <v>736638</v>
      </c>
      <c r="N543">
        <v>1065</v>
      </c>
      <c r="O543" t="s">
        <v>29</v>
      </c>
      <c r="P543" t="s">
        <v>30</v>
      </c>
      <c r="Q543" t="s">
        <v>213</v>
      </c>
      <c r="R543">
        <v>72000000</v>
      </c>
      <c r="S543">
        <v>1995</v>
      </c>
      <c r="T543">
        <v>8.4</v>
      </c>
      <c r="U543">
        <v>3</v>
      </c>
      <c r="V543">
        <v>3600000</v>
      </c>
      <c r="W543" t="s">
        <v>21</v>
      </c>
    </row>
    <row r="544" spans="1:23" x14ac:dyDescent="0.3">
      <c r="A544" t="s">
        <v>34</v>
      </c>
      <c r="B544">
        <v>262</v>
      </c>
      <c r="C544">
        <v>125</v>
      </c>
      <c r="D544">
        <v>62647540</v>
      </c>
      <c r="E544" t="s">
        <v>24</v>
      </c>
      <c r="F544" t="s">
        <v>55</v>
      </c>
      <c r="G544" t="s">
        <v>58</v>
      </c>
      <c r="L544" t="s">
        <v>885</v>
      </c>
      <c r="M544">
        <v>143525</v>
      </c>
      <c r="N544">
        <v>657</v>
      </c>
      <c r="O544" t="s">
        <v>29</v>
      </c>
      <c r="P544" t="s">
        <v>244</v>
      </c>
      <c r="Q544" t="s">
        <v>213</v>
      </c>
      <c r="R544">
        <v>70000000</v>
      </c>
      <c r="S544">
        <v>2005</v>
      </c>
      <c r="T544">
        <v>7.1</v>
      </c>
      <c r="U544">
        <v>2.1</v>
      </c>
      <c r="V544">
        <v>-7352460</v>
      </c>
      <c r="W544" t="s">
        <v>38</v>
      </c>
    </row>
    <row r="545" spans="1:23" x14ac:dyDescent="0.3">
      <c r="A545" t="s">
        <v>886</v>
      </c>
      <c r="B545">
        <v>299</v>
      </c>
      <c r="C545">
        <v>87</v>
      </c>
      <c r="D545">
        <v>183132370</v>
      </c>
      <c r="E545" t="s">
        <v>25</v>
      </c>
      <c r="F545" t="s">
        <v>47</v>
      </c>
      <c r="G545" t="s">
        <v>48</v>
      </c>
      <c r="L545" t="s">
        <v>887</v>
      </c>
      <c r="M545">
        <v>259083</v>
      </c>
      <c r="N545">
        <v>763</v>
      </c>
      <c r="O545" t="s">
        <v>29</v>
      </c>
      <c r="P545" t="s">
        <v>30</v>
      </c>
      <c r="Q545" t="s">
        <v>31</v>
      </c>
      <c r="R545">
        <v>75000000</v>
      </c>
      <c r="S545">
        <v>2007</v>
      </c>
      <c r="T545">
        <v>7.4</v>
      </c>
      <c r="U545">
        <v>1.4</v>
      </c>
      <c r="V545">
        <v>108132370</v>
      </c>
      <c r="W545" t="s">
        <v>21</v>
      </c>
    </row>
    <row r="546" spans="1:23" x14ac:dyDescent="0.3">
      <c r="A546" t="s">
        <v>888</v>
      </c>
      <c r="B546">
        <v>128</v>
      </c>
      <c r="C546">
        <v>152</v>
      </c>
      <c r="D546">
        <v>27796042</v>
      </c>
      <c r="E546" t="s">
        <v>55</v>
      </c>
      <c r="F546" t="s">
        <v>44</v>
      </c>
      <c r="L546" t="s">
        <v>889</v>
      </c>
      <c r="M546">
        <v>45031</v>
      </c>
      <c r="N546">
        <v>376</v>
      </c>
      <c r="O546" t="s">
        <v>29</v>
      </c>
      <c r="P546" t="s">
        <v>30</v>
      </c>
      <c r="Q546" t="s">
        <v>52</v>
      </c>
      <c r="R546">
        <v>72000000</v>
      </c>
      <c r="S546">
        <v>2001</v>
      </c>
      <c r="T546">
        <v>6.9</v>
      </c>
      <c r="U546">
        <v>2.5</v>
      </c>
      <c r="V546">
        <v>-44203958</v>
      </c>
      <c r="W546" t="s">
        <v>38</v>
      </c>
    </row>
    <row r="547" spans="1:23" x14ac:dyDescent="0.3">
      <c r="A547" t="s">
        <v>589</v>
      </c>
      <c r="B547">
        <v>109</v>
      </c>
      <c r="C547">
        <v>116</v>
      </c>
      <c r="D547">
        <v>32616869</v>
      </c>
      <c r="E547" t="s">
        <v>24</v>
      </c>
      <c r="F547" t="s">
        <v>55</v>
      </c>
      <c r="G547" t="s">
        <v>61</v>
      </c>
      <c r="L547" t="s">
        <v>890</v>
      </c>
      <c r="M547">
        <v>34435</v>
      </c>
      <c r="N547">
        <v>346</v>
      </c>
      <c r="O547" t="s">
        <v>29</v>
      </c>
      <c r="P547" t="s">
        <v>30</v>
      </c>
      <c r="Q547" t="s">
        <v>31</v>
      </c>
      <c r="R547">
        <v>72000000</v>
      </c>
      <c r="S547">
        <v>2001</v>
      </c>
      <c r="T547">
        <v>4.5</v>
      </c>
      <c r="U547">
        <v>1.9</v>
      </c>
      <c r="V547">
        <v>-39383131</v>
      </c>
      <c r="W547" t="s">
        <v>38</v>
      </c>
    </row>
    <row r="548" spans="1:23" x14ac:dyDescent="0.3">
      <c r="A548" t="s">
        <v>672</v>
      </c>
      <c r="B548">
        <v>88</v>
      </c>
      <c r="C548">
        <v>109</v>
      </c>
      <c r="D548">
        <v>18947630</v>
      </c>
      <c r="E548" t="s">
        <v>25</v>
      </c>
      <c r="F548" t="s">
        <v>55</v>
      </c>
      <c r="G548" t="s">
        <v>49</v>
      </c>
      <c r="L548" t="s">
        <v>891</v>
      </c>
      <c r="M548">
        <v>11798</v>
      </c>
      <c r="N548">
        <v>124</v>
      </c>
      <c r="O548" t="s">
        <v>29</v>
      </c>
      <c r="P548" t="s">
        <v>545</v>
      </c>
      <c r="Q548" t="s">
        <v>52</v>
      </c>
      <c r="R548">
        <v>59660000</v>
      </c>
      <c r="S548">
        <v>2004</v>
      </c>
      <c r="T548">
        <v>7.1</v>
      </c>
      <c r="U548">
        <v>1.8</v>
      </c>
      <c r="V548">
        <v>-40712370</v>
      </c>
      <c r="W548" t="s">
        <v>38</v>
      </c>
    </row>
    <row r="549" spans="1:23" x14ac:dyDescent="0.3">
      <c r="A549" t="s">
        <v>285</v>
      </c>
      <c r="B549">
        <v>261</v>
      </c>
      <c r="C549">
        <v>108</v>
      </c>
      <c r="D549">
        <v>114195633</v>
      </c>
      <c r="E549" t="s">
        <v>55</v>
      </c>
      <c r="F549" t="s">
        <v>60</v>
      </c>
      <c r="G549" t="s">
        <v>44</v>
      </c>
      <c r="H549" t="s">
        <v>35</v>
      </c>
      <c r="L549" t="s">
        <v>892</v>
      </c>
      <c r="M549">
        <v>193770</v>
      </c>
      <c r="N549">
        <v>2003</v>
      </c>
      <c r="O549" t="s">
        <v>29</v>
      </c>
      <c r="P549" t="s">
        <v>30</v>
      </c>
      <c r="Q549" t="s">
        <v>31</v>
      </c>
      <c r="R549">
        <v>60000000</v>
      </c>
      <c r="S549">
        <v>2004</v>
      </c>
      <c r="T549">
        <v>6.5</v>
      </c>
      <c r="U549">
        <v>1.8</v>
      </c>
      <c r="V549">
        <v>54195633</v>
      </c>
      <c r="W549" t="s">
        <v>21</v>
      </c>
    </row>
    <row r="550" spans="1:23" x14ac:dyDescent="0.3">
      <c r="A550" t="s">
        <v>893</v>
      </c>
      <c r="B550">
        <v>73</v>
      </c>
      <c r="C550">
        <v>85</v>
      </c>
      <c r="D550">
        <v>144156464</v>
      </c>
      <c r="E550" t="s">
        <v>48</v>
      </c>
      <c r="F550" t="s">
        <v>49</v>
      </c>
      <c r="G550" t="s">
        <v>26</v>
      </c>
      <c r="L550" t="s">
        <v>894</v>
      </c>
      <c r="M550">
        <v>74343</v>
      </c>
      <c r="N550">
        <v>98</v>
      </c>
      <c r="O550" t="s">
        <v>29</v>
      </c>
      <c r="P550" t="s">
        <v>30</v>
      </c>
      <c r="Q550" t="s">
        <v>31</v>
      </c>
      <c r="R550">
        <v>71500000</v>
      </c>
      <c r="S550">
        <v>1998</v>
      </c>
      <c r="T550">
        <v>5.3</v>
      </c>
      <c r="U550">
        <v>1.4</v>
      </c>
      <c r="V550">
        <v>72656464</v>
      </c>
      <c r="W550" t="s">
        <v>21</v>
      </c>
    </row>
    <row r="551" spans="1:23" x14ac:dyDescent="0.3">
      <c r="A551" t="s">
        <v>285</v>
      </c>
      <c r="B551">
        <v>208</v>
      </c>
      <c r="C551">
        <v>106</v>
      </c>
      <c r="D551">
        <v>227965690</v>
      </c>
      <c r="E551" t="s">
        <v>55</v>
      </c>
      <c r="F551" t="s">
        <v>27</v>
      </c>
      <c r="G551" t="s">
        <v>35</v>
      </c>
      <c r="L551" t="s">
        <v>895</v>
      </c>
      <c r="M551">
        <v>271592</v>
      </c>
      <c r="N551">
        <v>2335</v>
      </c>
      <c r="O551" t="s">
        <v>29</v>
      </c>
      <c r="P551" t="s">
        <v>30</v>
      </c>
      <c r="Q551" t="s">
        <v>31</v>
      </c>
      <c r="R551">
        <v>72000000</v>
      </c>
      <c r="S551">
        <v>2002</v>
      </c>
      <c r="T551">
        <v>6.7</v>
      </c>
      <c r="U551">
        <v>1.8</v>
      </c>
      <c r="V551">
        <v>155965690</v>
      </c>
      <c r="W551" t="s">
        <v>21</v>
      </c>
    </row>
    <row r="552" spans="1:23" x14ac:dyDescent="0.3">
      <c r="A552" t="s">
        <v>82</v>
      </c>
      <c r="B552">
        <v>205</v>
      </c>
      <c r="C552">
        <v>93</v>
      </c>
      <c r="D552">
        <v>436471036</v>
      </c>
      <c r="E552" t="s">
        <v>25</v>
      </c>
      <c r="F552" t="s">
        <v>47</v>
      </c>
      <c r="G552" t="s">
        <v>48</v>
      </c>
      <c r="H552" t="s">
        <v>49</v>
      </c>
      <c r="I552" t="s">
        <v>26</v>
      </c>
      <c r="J552" t="s">
        <v>44</v>
      </c>
      <c r="L552" t="s">
        <v>896</v>
      </c>
      <c r="M552">
        <v>314630</v>
      </c>
      <c r="N552">
        <v>483</v>
      </c>
      <c r="O552" t="s">
        <v>29</v>
      </c>
      <c r="P552" t="s">
        <v>30</v>
      </c>
      <c r="Q552" t="s">
        <v>52</v>
      </c>
      <c r="R552">
        <v>150000000</v>
      </c>
      <c r="S552">
        <v>2004</v>
      </c>
      <c r="T552">
        <v>7.2</v>
      </c>
      <c r="U552">
        <v>1.6</v>
      </c>
      <c r="V552">
        <v>286471036</v>
      </c>
      <c r="W552" t="s">
        <v>21</v>
      </c>
    </row>
    <row r="553" spans="1:23" x14ac:dyDescent="0.3">
      <c r="A553" t="s">
        <v>126</v>
      </c>
      <c r="B553">
        <v>256</v>
      </c>
      <c r="C553">
        <v>117</v>
      </c>
      <c r="D553">
        <v>244052771</v>
      </c>
      <c r="E553" t="s">
        <v>25</v>
      </c>
      <c r="F553" t="s">
        <v>47</v>
      </c>
      <c r="G553" t="s">
        <v>48</v>
      </c>
      <c r="H553" t="s">
        <v>49</v>
      </c>
      <c r="I553" t="s">
        <v>61</v>
      </c>
      <c r="L553" t="s">
        <v>897</v>
      </c>
      <c r="M553">
        <v>263853</v>
      </c>
      <c r="N553">
        <v>584</v>
      </c>
      <c r="O553" t="s">
        <v>29</v>
      </c>
      <c r="P553" t="s">
        <v>30</v>
      </c>
      <c r="Q553" t="s">
        <v>118</v>
      </c>
      <c r="R553">
        <v>120000000</v>
      </c>
      <c r="S553">
        <v>2006</v>
      </c>
      <c r="T553">
        <v>7.2</v>
      </c>
      <c r="U553">
        <v>2</v>
      </c>
      <c r="V553">
        <v>124052771</v>
      </c>
      <c r="W553" t="s">
        <v>21</v>
      </c>
    </row>
    <row r="554" spans="1:23" x14ac:dyDescent="0.3">
      <c r="A554" t="s">
        <v>898</v>
      </c>
      <c r="B554">
        <v>103</v>
      </c>
      <c r="C554">
        <v>116</v>
      </c>
      <c r="D554">
        <v>152149590</v>
      </c>
      <c r="E554" t="s">
        <v>48</v>
      </c>
      <c r="F554" t="s">
        <v>44</v>
      </c>
      <c r="L554" t="s">
        <v>899</v>
      </c>
      <c r="M554">
        <v>74274</v>
      </c>
      <c r="N554">
        <v>255</v>
      </c>
      <c r="O554" t="s">
        <v>29</v>
      </c>
      <c r="P554" t="s">
        <v>30</v>
      </c>
      <c r="Q554" t="s">
        <v>52</v>
      </c>
      <c r="R554">
        <v>70000000</v>
      </c>
      <c r="S554">
        <v>1999</v>
      </c>
      <c r="T554">
        <v>5.5</v>
      </c>
      <c r="U554">
        <v>1.9</v>
      </c>
      <c r="V554">
        <v>82149590</v>
      </c>
      <c r="W554" t="s">
        <v>21</v>
      </c>
    </row>
    <row r="555" spans="1:23" x14ac:dyDescent="0.3">
      <c r="A555" t="s">
        <v>175</v>
      </c>
      <c r="B555">
        <v>191</v>
      </c>
      <c r="C555">
        <v>132</v>
      </c>
      <c r="D555">
        <v>141204016</v>
      </c>
      <c r="E555" t="s">
        <v>24</v>
      </c>
      <c r="F555" t="s">
        <v>25</v>
      </c>
      <c r="G555" t="s">
        <v>35</v>
      </c>
      <c r="L555" t="s">
        <v>900</v>
      </c>
      <c r="M555">
        <v>142569</v>
      </c>
      <c r="N555">
        <v>737</v>
      </c>
      <c r="O555" t="s">
        <v>29</v>
      </c>
      <c r="P555" t="s">
        <v>30</v>
      </c>
      <c r="Q555" t="s">
        <v>31</v>
      </c>
      <c r="R555">
        <v>70000000</v>
      </c>
      <c r="S555">
        <v>2002</v>
      </c>
      <c r="T555">
        <v>5.8</v>
      </c>
      <c r="U555">
        <v>2.2000000000000002</v>
      </c>
      <c r="V555">
        <v>71204016</v>
      </c>
      <c r="W555" t="s">
        <v>21</v>
      </c>
    </row>
    <row r="556" spans="1:23" x14ac:dyDescent="0.3">
      <c r="A556" t="s">
        <v>901</v>
      </c>
      <c r="B556">
        <v>147</v>
      </c>
      <c r="C556">
        <v>92</v>
      </c>
      <c r="D556">
        <v>162495848</v>
      </c>
      <c r="E556" t="s">
        <v>25</v>
      </c>
      <c r="F556" t="s">
        <v>47</v>
      </c>
      <c r="G556" t="s">
        <v>48</v>
      </c>
      <c r="H556" t="s">
        <v>49</v>
      </c>
      <c r="I556" t="s">
        <v>26</v>
      </c>
      <c r="L556" t="s">
        <v>902</v>
      </c>
      <c r="M556">
        <v>34359</v>
      </c>
      <c r="N556">
        <v>133</v>
      </c>
      <c r="O556" t="s">
        <v>29</v>
      </c>
      <c r="P556" t="s">
        <v>30</v>
      </c>
      <c r="Q556" t="s">
        <v>52</v>
      </c>
      <c r="R556">
        <v>74000000</v>
      </c>
      <c r="S556">
        <v>2015</v>
      </c>
      <c r="T556">
        <v>6</v>
      </c>
      <c r="U556">
        <v>1.5</v>
      </c>
      <c r="V556">
        <v>88495848</v>
      </c>
      <c r="W556" t="s">
        <v>21</v>
      </c>
    </row>
    <row r="557" spans="1:23" x14ac:dyDescent="0.3">
      <c r="A557" t="s">
        <v>265</v>
      </c>
      <c r="B557">
        <v>79</v>
      </c>
      <c r="C557">
        <v>139</v>
      </c>
      <c r="D557">
        <v>136448821</v>
      </c>
      <c r="E557" t="s">
        <v>56</v>
      </c>
      <c r="F557" t="s">
        <v>35</v>
      </c>
      <c r="L557" t="s">
        <v>903</v>
      </c>
      <c r="M557">
        <v>98989</v>
      </c>
      <c r="N557">
        <v>158</v>
      </c>
      <c r="O557" t="s">
        <v>29</v>
      </c>
      <c r="P557" t="s">
        <v>30</v>
      </c>
      <c r="Q557" t="s">
        <v>213</v>
      </c>
      <c r="R557">
        <v>80000000</v>
      </c>
      <c r="S557">
        <v>1996</v>
      </c>
      <c r="T557">
        <v>6.6</v>
      </c>
      <c r="U557">
        <v>2.2999999999999998</v>
      </c>
      <c r="V557">
        <v>56448821</v>
      </c>
      <c r="W557" t="s">
        <v>21</v>
      </c>
    </row>
    <row r="558" spans="1:23" x14ac:dyDescent="0.3">
      <c r="A558" t="s">
        <v>503</v>
      </c>
      <c r="B558">
        <v>486</v>
      </c>
      <c r="C558">
        <v>153</v>
      </c>
      <c r="D558">
        <v>120523073</v>
      </c>
      <c r="E558" t="s">
        <v>25</v>
      </c>
      <c r="F558" t="s">
        <v>55</v>
      </c>
      <c r="G558" t="s">
        <v>58</v>
      </c>
      <c r="L558" t="s">
        <v>904</v>
      </c>
      <c r="M558">
        <v>885175</v>
      </c>
      <c r="N558">
        <v>1527</v>
      </c>
      <c r="O558" t="s">
        <v>29</v>
      </c>
      <c r="P558" t="s">
        <v>30</v>
      </c>
      <c r="Q558" t="s">
        <v>213</v>
      </c>
      <c r="R558">
        <v>75000000</v>
      </c>
      <c r="S558">
        <v>2009</v>
      </c>
      <c r="T558">
        <v>8.3000000000000007</v>
      </c>
      <c r="U558">
        <v>2.6</v>
      </c>
      <c r="V558">
        <v>45523073</v>
      </c>
      <c r="W558" t="s">
        <v>21</v>
      </c>
    </row>
    <row r="559" spans="1:23" x14ac:dyDescent="0.3">
      <c r="A559" t="s">
        <v>149</v>
      </c>
      <c r="B559">
        <v>75</v>
      </c>
      <c r="C559">
        <v>142</v>
      </c>
      <c r="D559">
        <v>119654900</v>
      </c>
      <c r="E559" t="s">
        <v>25</v>
      </c>
      <c r="F559" t="s">
        <v>48</v>
      </c>
      <c r="G559" t="s">
        <v>49</v>
      </c>
      <c r="H559" t="s">
        <v>26</v>
      </c>
      <c r="L559" t="s">
        <v>905</v>
      </c>
      <c r="M559">
        <v>182802</v>
      </c>
      <c r="N559">
        <v>363</v>
      </c>
      <c r="O559" t="s">
        <v>29</v>
      </c>
      <c r="P559" t="s">
        <v>30</v>
      </c>
      <c r="Q559" t="s">
        <v>52</v>
      </c>
      <c r="R559">
        <v>70000000</v>
      </c>
      <c r="S559">
        <v>1991</v>
      </c>
      <c r="T559">
        <v>6.7</v>
      </c>
      <c r="U559">
        <v>2.4</v>
      </c>
      <c r="V559">
        <v>49654900</v>
      </c>
      <c r="W559" t="s">
        <v>21</v>
      </c>
    </row>
    <row r="560" spans="1:23" x14ac:dyDescent="0.3">
      <c r="A560" t="s">
        <v>589</v>
      </c>
      <c r="B560">
        <v>142</v>
      </c>
      <c r="C560">
        <v>124</v>
      </c>
      <c r="D560">
        <v>117541000</v>
      </c>
      <c r="E560" t="s">
        <v>24</v>
      </c>
      <c r="F560" t="s">
        <v>35</v>
      </c>
      <c r="L560" t="s">
        <v>906</v>
      </c>
      <c r="M560">
        <v>269858</v>
      </c>
      <c r="N560">
        <v>316</v>
      </c>
      <c r="O560" t="s">
        <v>29</v>
      </c>
      <c r="P560" t="s">
        <v>30</v>
      </c>
      <c r="Q560" t="s">
        <v>213</v>
      </c>
      <c r="R560">
        <v>70000000</v>
      </c>
      <c r="S560">
        <v>1990</v>
      </c>
      <c r="T560">
        <v>7.1</v>
      </c>
      <c r="U560">
        <v>2.1</v>
      </c>
      <c r="V560">
        <v>47541000</v>
      </c>
      <c r="W560" t="s">
        <v>21</v>
      </c>
    </row>
    <row r="561" spans="1:23" x14ac:dyDescent="0.3">
      <c r="A561" t="s">
        <v>907</v>
      </c>
      <c r="B561">
        <v>144</v>
      </c>
      <c r="C561">
        <v>117</v>
      </c>
      <c r="D561">
        <v>116643346</v>
      </c>
      <c r="E561" t="s">
        <v>24</v>
      </c>
      <c r="F561" t="s">
        <v>25</v>
      </c>
      <c r="G561" t="s">
        <v>56</v>
      </c>
      <c r="H561" t="s">
        <v>35</v>
      </c>
      <c r="L561" t="s">
        <v>908</v>
      </c>
      <c r="M561">
        <v>119807</v>
      </c>
      <c r="N561">
        <v>340</v>
      </c>
      <c r="O561" t="s">
        <v>29</v>
      </c>
      <c r="P561" t="s">
        <v>30</v>
      </c>
      <c r="Q561" t="s">
        <v>31</v>
      </c>
      <c r="R561">
        <v>80000000</v>
      </c>
      <c r="S561">
        <v>2003</v>
      </c>
      <c r="T561">
        <v>6</v>
      </c>
      <c r="U561">
        <v>2</v>
      </c>
      <c r="V561">
        <v>36643346</v>
      </c>
      <c r="W561" t="s">
        <v>21</v>
      </c>
    </row>
    <row r="562" spans="1:23" x14ac:dyDescent="0.3">
      <c r="A562" t="s">
        <v>909</v>
      </c>
      <c r="B562">
        <v>153</v>
      </c>
      <c r="C562">
        <v>141</v>
      </c>
      <c r="D562">
        <v>100614858</v>
      </c>
      <c r="E562" t="s">
        <v>26</v>
      </c>
      <c r="F562" t="s">
        <v>60</v>
      </c>
      <c r="G562" t="s">
        <v>44</v>
      </c>
      <c r="H562" t="s">
        <v>27</v>
      </c>
      <c r="I562" t="s">
        <v>35</v>
      </c>
      <c r="L562" t="s">
        <v>910</v>
      </c>
      <c r="M562">
        <v>206776</v>
      </c>
      <c r="N562">
        <v>1248</v>
      </c>
      <c r="O562" t="s">
        <v>29</v>
      </c>
      <c r="P562" t="s">
        <v>30</v>
      </c>
      <c r="Q562" t="s">
        <v>213</v>
      </c>
      <c r="R562">
        <v>68000000</v>
      </c>
      <c r="S562">
        <v>2001</v>
      </c>
      <c r="T562">
        <v>6.9</v>
      </c>
      <c r="U562">
        <v>2.4</v>
      </c>
      <c r="V562">
        <v>32614858</v>
      </c>
      <c r="W562" t="s">
        <v>21</v>
      </c>
    </row>
    <row r="563" spans="1:23" x14ac:dyDescent="0.3">
      <c r="A563" t="s">
        <v>285</v>
      </c>
      <c r="B563">
        <v>284</v>
      </c>
      <c r="C563">
        <v>110</v>
      </c>
      <c r="D563">
        <v>42272747</v>
      </c>
      <c r="E563" t="s">
        <v>55</v>
      </c>
      <c r="F563" t="s">
        <v>26</v>
      </c>
      <c r="G563" t="s">
        <v>60</v>
      </c>
      <c r="H563" t="s">
        <v>35</v>
      </c>
      <c r="L563" t="s">
        <v>911</v>
      </c>
      <c r="M563">
        <v>78635</v>
      </c>
      <c r="N563">
        <v>1040</v>
      </c>
      <c r="O563" t="s">
        <v>29</v>
      </c>
      <c r="P563" t="s">
        <v>30</v>
      </c>
      <c r="Q563" t="s">
        <v>31</v>
      </c>
      <c r="R563">
        <v>70000000</v>
      </c>
      <c r="S563">
        <v>2006</v>
      </c>
      <c r="T563">
        <v>5.6</v>
      </c>
      <c r="U563">
        <v>1.8</v>
      </c>
      <c r="V563">
        <v>-27727253</v>
      </c>
      <c r="W563" t="s">
        <v>38</v>
      </c>
    </row>
    <row r="564" spans="1:23" x14ac:dyDescent="0.3">
      <c r="A564" t="s">
        <v>653</v>
      </c>
      <c r="B564">
        <v>247</v>
      </c>
      <c r="C564">
        <v>109</v>
      </c>
      <c r="D564">
        <v>80281096</v>
      </c>
      <c r="E564" t="s">
        <v>24</v>
      </c>
      <c r="F564" t="s">
        <v>57</v>
      </c>
      <c r="G564" t="s">
        <v>27</v>
      </c>
      <c r="H564" t="s">
        <v>35</v>
      </c>
      <c r="L564" t="s">
        <v>912</v>
      </c>
      <c r="M564">
        <v>143628</v>
      </c>
      <c r="N564">
        <v>1283</v>
      </c>
      <c r="O564" t="s">
        <v>29</v>
      </c>
      <c r="P564" t="s">
        <v>30</v>
      </c>
      <c r="Q564" t="s">
        <v>31</v>
      </c>
      <c r="R564">
        <v>60000000</v>
      </c>
      <c r="S564">
        <v>2004</v>
      </c>
      <c r="T564">
        <v>5.6</v>
      </c>
      <c r="U564">
        <v>1.8</v>
      </c>
      <c r="V564">
        <v>20281096</v>
      </c>
      <c r="W564" t="s">
        <v>21</v>
      </c>
    </row>
    <row r="565" spans="1:23" x14ac:dyDescent="0.3">
      <c r="A565" t="s">
        <v>893</v>
      </c>
      <c r="B565">
        <v>107</v>
      </c>
      <c r="C565">
        <v>88</v>
      </c>
      <c r="D565">
        <v>219613391</v>
      </c>
      <c r="E565" t="s">
        <v>47</v>
      </c>
      <c r="F565" t="s">
        <v>48</v>
      </c>
      <c r="G565" t="s">
        <v>49</v>
      </c>
      <c r="H565" t="s">
        <v>26</v>
      </c>
      <c r="I565" t="s">
        <v>59</v>
      </c>
      <c r="L565" t="s">
        <v>913</v>
      </c>
      <c r="M565">
        <v>31649</v>
      </c>
      <c r="N565">
        <v>98</v>
      </c>
      <c r="O565" t="s">
        <v>29</v>
      </c>
      <c r="P565" t="s">
        <v>30</v>
      </c>
      <c r="Q565" t="s">
        <v>52</v>
      </c>
      <c r="R565">
        <v>75000000</v>
      </c>
      <c r="S565">
        <v>2009</v>
      </c>
      <c r="T565">
        <v>4.5</v>
      </c>
      <c r="U565">
        <v>1.5</v>
      </c>
      <c r="V565">
        <v>144613391</v>
      </c>
      <c r="W565" t="s">
        <v>21</v>
      </c>
    </row>
    <row r="566" spans="1:23" x14ac:dyDescent="0.3">
      <c r="A566" t="s">
        <v>914</v>
      </c>
      <c r="B566">
        <v>141</v>
      </c>
      <c r="C566">
        <v>124</v>
      </c>
      <c r="D566">
        <v>78120196</v>
      </c>
      <c r="E566" t="s">
        <v>24</v>
      </c>
      <c r="F566" t="s">
        <v>55</v>
      </c>
      <c r="G566" t="s">
        <v>54</v>
      </c>
      <c r="H566" t="s">
        <v>58</v>
      </c>
      <c r="L566" t="s">
        <v>915</v>
      </c>
      <c r="M566">
        <v>103241</v>
      </c>
      <c r="N566">
        <v>742</v>
      </c>
      <c r="O566" t="s">
        <v>29</v>
      </c>
      <c r="P566" t="s">
        <v>30</v>
      </c>
      <c r="Q566" t="s">
        <v>213</v>
      </c>
      <c r="R566">
        <v>75000000</v>
      </c>
      <c r="S566">
        <v>2002</v>
      </c>
      <c r="T566">
        <v>7.1</v>
      </c>
      <c r="U566">
        <v>2.1</v>
      </c>
      <c r="V566">
        <v>3120196</v>
      </c>
      <c r="W566" t="s">
        <v>21</v>
      </c>
    </row>
    <row r="567" spans="1:23" x14ac:dyDescent="0.3">
      <c r="A567" t="s">
        <v>843</v>
      </c>
      <c r="B567">
        <v>358</v>
      </c>
      <c r="C567">
        <v>119</v>
      </c>
      <c r="D567">
        <v>98895417</v>
      </c>
      <c r="E567" t="s">
        <v>24</v>
      </c>
      <c r="F567" t="s">
        <v>35</v>
      </c>
      <c r="L567" t="s">
        <v>916</v>
      </c>
      <c r="M567">
        <v>203154</v>
      </c>
      <c r="N567">
        <v>698</v>
      </c>
      <c r="O567" t="s">
        <v>29</v>
      </c>
      <c r="P567" t="s">
        <v>30</v>
      </c>
      <c r="Q567" t="s">
        <v>213</v>
      </c>
      <c r="R567">
        <v>70000000</v>
      </c>
      <c r="S567">
        <v>2013</v>
      </c>
      <c r="T567">
        <v>6.5</v>
      </c>
      <c r="U567">
        <v>2</v>
      </c>
      <c r="V567">
        <v>28895417</v>
      </c>
      <c r="W567" t="s">
        <v>21</v>
      </c>
    </row>
    <row r="568" spans="1:23" x14ac:dyDescent="0.3">
      <c r="A568" t="s">
        <v>917</v>
      </c>
      <c r="B568">
        <v>160</v>
      </c>
      <c r="C568">
        <v>103</v>
      </c>
      <c r="D568">
        <v>70117571</v>
      </c>
      <c r="E568" t="s">
        <v>24</v>
      </c>
      <c r="F568" t="s">
        <v>25</v>
      </c>
      <c r="G568" t="s">
        <v>27</v>
      </c>
      <c r="H568" t="s">
        <v>35</v>
      </c>
      <c r="L568" t="s">
        <v>918</v>
      </c>
      <c r="M568">
        <v>56741</v>
      </c>
      <c r="N568">
        <v>515</v>
      </c>
      <c r="O568" t="s">
        <v>29</v>
      </c>
      <c r="P568" t="s">
        <v>30</v>
      </c>
      <c r="Q568" t="s">
        <v>52</v>
      </c>
      <c r="R568">
        <v>58000000</v>
      </c>
      <c r="S568">
        <v>1998</v>
      </c>
      <c r="T568">
        <v>6.4</v>
      </c>
      <c r="U568">
        <v>1.7</v>
      </c>
      <c r="V568">
        <v>12117571</v>
      </c>
      <c r="W568" t="s">
        <v>21</v>
      </c>
    </row>
    <row r="569" spans="1:23" x14ac:dyDescent="0.3">
      <c r="A569" t="s">
        <v>273</v>
      </c>
      <c r="B569">
        <v>355</v>
      </c>
      <c r="C569">
        <v>116</v>
      </c>
      <c r="D569">
        <v>83552429</v>
      </c>
      <c r="E569" t="s">
        <v>24</v>
      </c>
      <c r="F569" t="s">
        <v>27</v>
      </c>
      <c r="L569" t="s">
        <v>919</v>
      </c>
      <c r="M569">
        <v>154955</v>
      </c>
      <c r="N569">
        <v>800</v>
      </c>
      <c r="O569" t="s">
        <v>29</v>
      </c>
      <c r="P569" t="s">
        <v>30</v>
      </c>
      <c r="Q569" t="s">
        <v>31</v>
      </c>
      <c r="R569">
        <v>70000000</v>
      </c>
      <c r="S569">
        <v>2011</v>
      </c>
      <c r="T569">
        <v>5.8</v>
      </c>
      <c r="U569">
        <v>1.9</v>
      </c>
      <c r="V569">
        <v>13552429</v>
      </c>
      <c r="W569" t="s">
        <v>21</v>
      </c>
    </row>
    <row r="570" spans="1:23" x14ac:dyDescent="0.3">
      <c r="A570" t="s">
        <v>111</v>
      </c>
      <c r="B570">
        <v>235</v>
      </c>
      <c r="C570">
        <v>125</v>
      </c>
      <c r="D570">
        <v>66257002</v>
      </c>
      <c r="E570" t="s">
        <v>25</v>
      </c>
      <c r="F570" t="s">
        <v>55</v>
      </c>
      <c r="G570" t="s">
        <v>26</v>
      </c>
      <c r="L570" t="s">
        <v>920</v>
      </c>
      <c r="M570">
        <v>350698</v>
      </c>
      <c r="N570">
        <v>816</v>
      </c>
      <c r="O570" t="s">
        <v>29</v>
      </c>
      <c r="P570" t="s">
        <v>30</v>
      </c>
      <c r="Q570" t="s">
        <v>31</v>
      </c>
      <c r="R570">
        <v>70000000</v>
      </c>
      <c r="S570">
        <v>2003</v>
      </c>
      <c r="T570">
        <v>8</v>
      </c>
      <c r="U570">
        <v>2.1</v>
      </c>
      <c r="V570">
        <v>-3742998</v>
      </c>
      <c r="W570" t="s">
        <v>38</v>
      </c>
    </row>
    <row r="571" spans="1:23" x14ac:dyDescent="0.3">
      <c r="A571" t="s">
        <v>836</v>
      </c>
      <c r="B571">
        <v>59</v>
      </c>
      <c r="C571">
        <v>125</v>
      </c>
      <c r="D571">
        <v>65012000</v>
      </c>
      <c r="E571" t="s">
        <v>55</v>
      </c>
      <c r="F571" t="s">
        <v>57</v>
      </c>
      <c r="G571" t="s">
        <v>44</v>
      </c>
      <c r="H571" t="s">
        <v>35</v>
      </c>
      <c r="L571" t="s">
        <v>921</v>
      </c>
      <c r="M571">
        <v>43559</v>
      </c>
      <c r="N571">
        <v>137</v>
      </c>
      <c r="O571" t="s">
        <v>29</v>
      </c>
      <c r="P571" t="s">
        <v>30</v>
      </c>
      <c r="Q571" t="s">
        <v>213</v>
      </c>
      <c r="R571">
        <v>70000000</v>
      </c>
      <c r="S571">
        <v>1994</v>
      </c>
      <c r="T571">
        <v>6.2</v>
      </c>
      <c r="U571">
        <v>2.1</v>
      </c>
      <c r="V571">
        <v>-4988000</v>
      </c>
      <c r="W571" t="s">
        <v>38</v>
      </c>
    </row>
    <row r="572" spans="1:23" x14ac:dyDescent="0.3">
      <c r="A572" t="s">
        <v>149</v>
      </c>
      <c r="B572">
        <v>388</v>
      </c>
      <c r="C572">
        <v>146</v>
      </c>
      <c r="D572">
        <v>79883359</v>
      </c>
      <c r="E572" t="s">
        <v>55</v>
      </c>
      <c r="F572" t="s">
        <v>58</v>
      </c>
      <c r="L572" t="s">
        <v>922</v>
      </c>
      <c r="M572">
        <v>116159</v>
      </c>
      <c r="N572">
        <v>488</v>
      </c>
      <c r="O572" t="s">
        <v>29</v>
      </c>
      <c r="P572" t="s">
        <v>30</v>
      </c>
      <c r="Q572" t="s">
        <v>31</v>
      </c>
      <c r="R572">
        <v>66000000</v>
      </c>
      <c r="S572">
        <v>2011</v>
      </c>
      <c r="T572">
        <v>7.2</v>
      </c>
      <c r="U572">
        <v>2.4</v>
      </c>
      <c r="V572">
        <v>13883359</v>
      </c>
      <c r="W572" t="s">
        <v>21</v>
      </c>
    </row>
    <row r="573" spans="1:23" x14ac:dyDescent="0.3">
      <c r="A573" t="s">
        <v>923</v>
      </c>
      <c r="B573">
        <v>371</v>
      </c>
      <c r="C573">
        <v>118</v>
      </c>
      <c r="D573">
        <v>78031620</v>
      </c>
      <c r="E573" t="s">
        <v>55</v>
      </c>
      <c r="F573" t="s">
        <v>58</v>
      </c>
      <c r="L573" t="s">
        <v>924</v>
      </c>
      <c r="M573">
        <v>102248</v>
      </c>
      <c r="N573">
        <v>403</v>
      </c>
      <c r="O573" t="s">
        <v>29</v>
      </c>
      <c r="P573" t="s">
        <v>30</v>
      </c>
      <c r="Q573" t="s">
        <v>31</v>
      </c>
      <c r="R573">
        <v>70000000</v>
      </c>
      <c r="S573">
        <v>2014</v>
      </c>
      <c r="T573">
        <v>6.1</v>
      </c>
      <c r="U573">
        <v>2</v>
      </c>
      <c r="V573">
        <v>8031620</v>
      </c>
      <c r="W573" t="s">
        <v>21</v>
      </c>
    </row>
    <row r="574" spans="1:23" x14ac:dyDescent="0.3">
      <c r="A574" t="s">
        <v>23</v>
      </c>
      <c r="B574">
        <v>82</v>
      </c>
      <c r="C574">
        <v>171</v>
      </c>
      <c r="D574">
        <v>54222000</v>
      </c>
      <c r="E574" t="s">
        <v>25</v>
      </c>
      <c r="F574" t="s">
        <v>55</v>
      </c>
      <c r="G574" t="s">
        <v>27</v>
      </c>
      <c r="H574" t="s">
        <v>35</v>
      </c>
      <c r="L574" t="s">
        <v>925</v>
      </c>
      <c r="M574">
        <v>131217</v>
      </c>
      <c r="N574">
        <v>380</v>
      </c>
      <c r="O574" t="s">
        <v>29</v>
      </c>
      <c r="P574" t="s">
        <v>30</v>
      </c>
      <c r="Q574" t="s">
        <v>31</v>
      </c>
      <c r="R574">
        <v>69500000</v>
      </c>
      <c r="S574">
        <v>1989</v>
      </c>
      <c r="T574">
        <v>7.6</v>
      </c>
      <c r="U574">
        <v>2.8</v>
      </c>
      <c r="V574">
        <v>-15278000</v>
      </c>
      <c r="W574" t="s">
        <v>38</v>
      </c>
    </row>
    <row r="575" spans="1:23" x14ac:dyDescent="0.3">
      <c r="A575" t="s">
        <v>241</v>
      </c>
      <c r="B575">
        <v>297</v>
      </c>
      <c r="C575">
        <v>136</v>
      </c>
      <c r="D575">
        <v>52474616</v>
      </c>
      <c r="E575" t="s">
        <v>55</v>
      </c>
      <c r="L575" t="s">
        <v>926</v>
      </c>
      <c r="M575">
        <v>84118</v>
      </c>
      <c r="N575">
        <v>245</v>
      </c>
      <c r="O575" t="s">
        <v>29</v>
      </c>
      <c r="P575" t="s">
        <v>30</v>
      </c>
      <c r="Q575" t="s">
        <v>31</v>
      </c>
      <c r="R575">
        <v>70000000</v>
      </c>
      <c r="S575">
        <v>2010</v>
      </c>
      <c r="T575">
        <v>6.3</v>
      </c>
      <c r="U575">
        <v>2.2999999999999998</v>
      </c>
      <c r="V575">
        <v>-17525384</v>
      </c>
      <c r="W575" t="s">
        <v>38</v>
      </c>
    </row>
    <row r="576" spans="1:23" x14ac:dyDescent="0.3">
      <c r="A576" t="s">
        <v>927</v>
      </c>
      <c r="B576">
        <v>261</v>
      </c>
      <c r="C576">
        <v>92</v>
      </c>
      <c r="D576">
        <v>55942830</v>
      </c>
      <c r="E576" t="s">
        <v>24</v>
      </c>
      <c r="F576" t="s">
        <v>55</v>
      </c>
      <c r="G576" t="s">
        <v>26</v>
      </c>
      <c r="H576" t="s">
        <v>57</v>
      </c>
      <c r="I576" t="s">
        <v>58</v>
      </c>
      <c r="L576" t="s">
        <v>928</v>
      </c>
      <c r="M576">
        <v>138582</v>
      </c>
      <c r="N576">
        <v>423</v>
      </c>
      <c r="O576" t="s">
        <v>29</v>
      </c>
      <c r="P576" t="s">
        <v>30</v>
      </c>
      <c r="Q576" t="s">
        <v>31</v>
      </c>
      <c r="R576">
        <v>70000000</v>
      </c>
      <c r="S576">
        <v>2014</v>
      </c>
      <c r="T576">
        <v>6.3</v>
      </c>
      <c r="U576">
        <v>1.5</v>
      </c>
      <c r="V576">
        <v>-14057170</v>
      </c>
      <c r="W576" t="s">
        <v>38</v>
      </c>
    </row>
    <row r="577" spans="1:23" x14ac:dyDescent="0.3">
      <c r="A577" t="s">
        <v>313</v>
      </c>
      <c r="B577">
        <v>120</v>
      </c>
      <c r="C577">
        <v>116</v>
      </c>
      <c r="D577">
        <v>40932372</v>
      </c>
      <c r="E577" t="s">
        <v>24</v>
      </c>
      <c r="F577" t="s">
        <v>35</v>
      </c>
      <c r="L577" t="s">
        <v>929</v>
      </c>
      <c r="M577">
        <v>58023</v>
      </c>
      <c r="N577">
        <v>281</v>
      </c>
      <c r="O577" t="s">
        <v>29</v>
      </c>
      <c r="P577" t="s">
        <v>30</v>
      </c>
      <c r="Q577" t="s">
        <v>213</v>
      </c>
      <c r="R577">
        <v>70000000</v>
      </c>
      <c r="S577">
        <v>1998</v>
      </c>
      <c r="T577">
        <v>6.3</v>
      </c>
      <c r="U577">
        <v>1.9</v>
      </c>
      <c r="V577">
        <v>-29067628</v>
      </c>
      <c r="W577" t="s">
        <v>38</v>
      </c>
    </row>
    <row r="578" spans="1:23" x14ac:dyDescent="0.3">
      <c r="A578" t="s">
        <v>221</v>
      </c>
      <c r="B578">
        <v>228</v>
      </c>
      <c r="C578">
        <v>127</v>
      </c>
      <c r="D578">
        <v>38345403</v>
      </c>
      <c r="E578" t="s">
        <v>25</v>
      </c>
      <c r="F578" t="s">
        <v>49</v>
      </c>
      <c r="G578" t="s">
        <v>26</v>
      </c>
      <c r="H578" t="s">
        <v>44</v>
      </c>
      <c r="L578" t="s">
        <v>930</v>
      </c>
      <c r="M578">
        <v>212085</v>
      </c>
      <c r="N578">
        <v>492</v>
      </c>
      <c r="O578" t="s">
        <v>29</v>
      </c>
      <c r="P578" t="s">
        <v>37</v>
      </c>
      <c r="Q578" t="s">
        <v>31</v>
      </c>
      <c r="R578">
        <v>70000000</v>
      </c>
      <c r="S578">
        <v>2007</v>
      </c>
      <c r="T578">
        <v>7.7</v>
      </c>
      <c r="U578">
        <v>2.1</v>
      </c>
      <c r="V578">
        <v>-31654597</v>
      </c>
      <c r="W578" t="s">
        <v>38</v>
      </c>
    </row>
    <row r="579" spans="1:23" x14ac:dyDescent="0.3">
      <c r="A579" t="s">
        <v>672</v>
      </c>
      <c r="B579">
        <v>76</v>
      </c>
      <c r="C579">
        <v>136</v>
      </c>
      <c r="D579">
        <v>37901509</v>
      </c>
      <c r="E579" t="s">
        <v>25</v>
      </c>
      <c r="F579" t="s">
        <v>242</v>
      </c>
      <c r="G579" t="s">
        <v>55</v>
      </c>
      <c r="H579" t="s">
        <v>54</v>
      </c>
      <c r="I579" t="s">
        <v>58</v>
      </c>
      <c r="L579" t="s">
        <v>931</v>
      </c>
      <c r="M579">
        <v>96385</v>
      </c>
      <c r="N579">
        <v>119</v>
      </c>
      <c r="O579" t="s">
        <v>29</v>
      </c>
      <c r="P579" t="s">
        <v>30</v>
      </c>
      <c r="Q579" t="s">
        <v>31</v>
      </c>
      <c r="R579">
        <v>70000000</v>
      </c>
      <c r="S579">
        <v>1997</v>
      </c>
      <c r="T579">
        <v>7</v>
      </c>
      <c r="U579">
        <v>2.2999999999999998</v>
      </c>
      <c r="V579">
        <v>-32098491</v>
      </c>
      <c r="W579" t="s">
        <v>38</v>
      </c>
    </row>
    <row r="580" spans="1:23" x14ac:dyDescent="0.3">
      <c r="A580" t="s">
        <v>265</v>
      </c>
      <c r="B580">
        <v>185</v>
      </c>
      <c r="C580">
        <v>111</v>
      </c>
      <c r="D580">
        <v>48430355</v>
      </c>
      <c r="E580" t="s">
        <v>48</v>
      </c>
      <c r="F580" t="s">
        <v>55</v>
      </c>
      <c r="L580" t="s">
        <v>932</v>
      </c>
      <c r="M580">
        <v>43709</v>
      </c>
      <c r="N580">
        <v>141</v>
      </c>
      <c r="O580" t="s">
        <v>29</v>
      </c>
      <c r="P580" t="s">
        <v>30</v>
      </c>
      <c r="Q580" t="s">
        <v>31</v>
      </c>
      <c r="R580">
        <v>70000000</v>
      </c>
      <c r="S580">
        <v>2011</v>
      </c>
      <c r="T580">
        <v>5.3</v>
      </c>
      <c r="U580">
        <v>1.8</v>
      </c>
      <c r="V580">
        <v>-21569645</v>
      </c>
      <c r="W580" t="s">
        <v>38</v>
      </c>
    </row>
    <row r="581" spans="1:23" x14ac:dyDescent="0.3">
      <c r="A581" t="s">
        <v>394</v>
      </c>
      <c r="B581">
        <v>128</v>
      </c>
      <c r="C581">
        <v>116</v>
      </c>
      <c r="D581">
        <v>30157016</v>
      </c>
      <c r="E581" t="s">
        <v>24</v>
      </c>
      <c r="F581" t="s">
        <v>25</v>
      </c>
      <c r="G581" t="s">
        <v>48</v>
      </c>
      <c r="H581" t="s">
        <v>35</v>
      </c>
      <c r="L581" t="s">
        <v>933</v>
      </c>
      <c r="M581">
        <v>39659</v>
      </c>
      <c r="N581">
        <v>189</v>
      </c>
      <c r="O581" t="s">
        <v>29</v>
      </c>
      <c r="P581" t="s">
        <v>30</v>
      </c>
      <c r="Q581" t="s">
        <v>31</v>
      </c>
      <c r="R581">
        <v>70000000</v>
      </c>
      <c r="S581">
        <v>2002</v>
      </c>
      <c r="T581">
        <v>5.6</v>
      </c>
      <c r="U581">
        <v>1.9</v>
      </c>
      <c r="V581">
        <v>-39842984</v>
      </c>
      <c r="W581" t="s">
        <v>38</v>
      </c>
    </row>
    <row r="582" spans="1:23" x14ac:dyDescent="0.3">
      <c r="A582" t="s">
        <v>934</v>
      </c>
      <c r="B582">
        <v>237</v>
      </c>
      <c r="C582">
        <v>113</v>
      </c>
      <c r="D582">
        <v>28031250</v>
      </c>
      <c r="E582" t="s">
        <v>24</v>
      </c>
      <c r="F582" t="s">
        <v>25</v>
      </c>
      <c r="G582" t="s">
        <v>57</v>
      </c>
      <c r="H582" t="s">
        <v>27</v>
      </c>
      <c r="L582" t="s">
        <v>935</v>
      </c>
      <c r="M582">
        <v>88146</v>
      </c>
      <c r="N582">
        <v>814</v>
      </c>
      <c r="O582" t="s">
        <v>29</v>
      </c>
      <c r="P582" t="s">
        <v>37</v>
      </c>
      <c r="Q582" t="s">
        <v>213</v>
      </c>
      <c r="R582">
        <v>60000000</v>
      </c>
      <c r="S582">
        <v>2005</v>
      </c>
      <c r="T582">
        <v>5.2</v>
      </c>
      <c r="U582">
        <v>1.9</v>
      </c>
      <c r="V582">
        <v>-31968750</v>
      </c>
      <c r="W582" t="s">
        <v>38</v>
      </c>
    </row>
    <row r="583" spans="1:23" x14ac:dyDescent="0.3">
      <c r="A583" t="s">
        <v>893</v>
      </c>
      <c r="B583">
        <v>105</v>
      </c>
      <c r="C583">
        <v>97</v>
      </c>
      <c r="D583">
        <v>33105600</v>
      </c>
      <c r="E583" t="s">
        <v>24</v>
      </c>
      <c r="F583" t="s">
        <v>25</v>
      </c>
      <c r="G583" t="s">
        <v>48</v>
      </c>
      <c r="H583" t="s">
        <v>35</v>
      </c>
      <c r="L583" t="s">
        <v>936</v>
      </c>
      <c r="M583">
        <v>41663</v>
      </c>
      <c r="N583">
        <v>141</v>
      </c>
      <c r="O583" t="s">
        <v>29</v>
      </c>
      <c r="P583" t="s">
        <v>30</v>
      </c>
      <c r="Q583" t="s">
        <v>31</v>
      </c>
      <c r="R583">
        <v>70000000</v>
      </c>
      <c r="S583">
        <v>2002</v>
      </c>
      <c r="T583">
        <v>5.4</v>
      </c>
      <c r="U583">
        <v>1.6</v>
      </c>
      <c r="V583">
        <v>-36894400</v>
      </c>
      <c r="W583" t="s">
        <v>38</v>
      </c>
    </row>
    <row r="584" spans="1:23" x14ac:dyDescent="0.3">
      <c r="A584" t="s">
        <v>937</v>
      </c>
      <c r="B584">
        <v>242</v>
      </c>
      <c r="C584">
        <v>88</v>
      </c>
      <c r="D584">
        <v>62321039</v>
      </c>
      <c r="E584" t="s">
        <v>24</v>
      </c>
      <c r="F584" t="s">
        <v>26</v>
      </c>
      <c r="G584" t="s">
        <v>57</v>
      </c>
      <c r="L584" t="s">
        <v>938</v>
      </c>
      <c r="M584">
        <v>117096</v>
      </c>
      <c r="N584">
        <v>271</v>
      </c>
      <c r="O584" t="s">
        <v>29</v>
      </c>
      <c r="P584" t="s">
        <v>30</v>
      </c>
      <c r="Q584" t="s">
        <v>213</v>
      </c>
      <c r="R584">
        <v>70000000</v>
      </c>
      <c r="S584">
        <v>2012</v>
      </c>
      <c r="T584">
        <v>6.4</v>
      </c>
      <c r="U584">
        <v>1.5</v>
      </c>
      <c r="V584">
        <v>-7678961</v>
      </c>
      <c r="W584" t="s">
        <v>38</v>
      </c>
    </row>
    <row r="585" spans="1:23" x14ac:dyDescent="0.3">
      <c r="A585" t="s">
        <v>724</v>
      </c>
      <c r="B585">
        <v>360</v>
      </c>
      <c r="C585">
        <v>136</v>
      </c>
      <c r="D585">
        <v>38509342</v>
      </c>
      <c r="E585" t="s">
        <v>48</v>
      </c>
      <c r="F585" t="s">
        <v>55</v>
      </c>
      <c r="G585" t="s">
        <v>50</v>
      </c>
      <c r="H585" t="s">
        <v>44</v>
      </c>
      <c r="L585" t="s">
        <v>939</v>
      </c>
      <c r="M585">
        <v>61995</v>
      </c>
      <c r="N585">
        <v>356</v>
      </c>
      <c r="O585" t="s">
        <v>29</v>
      </c>
      <c r="P585" t="s">
        <v>30</v>
      </c>
      <c r="Q585" t="s">
        <v>31</v>
      </c>
      <c r="R585">
        <v>75000000</v>
      </c>
      <c r="S585">
        <v>2012</v>
      </c>
      <c r="T585">
        <v>5.9</v>
      </c>
      <c r="U585">
        <v>2.2999999999999998</v>
      </c>
      <c r="V585">
        <v>-36490658</v>
      </c>
      <c r="W585" t="s">
        <v>38</v>
      </c>
    </row>
    <row r="586" spans="1:23" x14ac:dyDescent="0.3">
      <c r="A586" t="s">
        <v>940</v>
      </c>
      <c r="B586">
        <v>112</v>
      </c>
      <c r="C586">
        <v>125</v>
      </c>
      <c r="D586">
        <v>19076815</v>
      </c>
      <c r="E586" t="s">
        <v>55</v>
      </c>
      <c r="F586" t="s">
        <v>58</v>
      </c>
      <c r="L586" t="s">
        <v>941</v>
      </c>
      <c r="M586">
        <v>43651</v>
      </c>
      <c r="N586">
        <v>196</v>
      </c>
      <c r="O586" t="s">
        <v>29</v>
      </c>
      <c r="P586" t="s">
        <v>30</v>
      </c>
      <c r="Q586" t="s">
        <v>213</v>
      </c>
      <c r="R586">
        <v>60000000</v>
      </c>
      <c r="S586">
        <v>2002</v>
      </c>
      <c r="T586">
        <v>6.3</v>
      </c>
      <c r="U586">
        <v>2.1</v>
      </c>
      <c r="V586">
        <v>-40923185</v>
      </c>
      <c r="W586" t="s">
        <v>38</v>
      </c>
    </row>
    <row r="587" spans="1:23" x14ac:dyDescent="0.3">
      <c r="A587" t="s">
        <v>942</v>
      </c>
      <c r="B587">
        <v>189</v>
      </c>
      <c r="C587">
        <v>116</v>
      </c>
      <c r="D587">
        <v>25093607</v>
      </c>
      <c r="E587" t="s">
        <v>24</v>
      </c>
      <c r="F587" t="s">
        <v>56</v>
      </c>
      <c r="G587" t="s">
        <v>35</v>
      </c>
      <c r="L587" t="s">
        <v>943</v>
      </c>
      <c r="M587">
        <v>105556</v>
      </c>
      <c r="N587">
        <v>157</v>
      </c>
      <c r="O587" t="s">
        <v>29</v>
      </c>
      <c r="P587" t="s">
        <v>37</v>
      </c>
      <c r="Q587" t="s">
        <v>213</v>
      </c>
      <c r="R587">
        <v>35000000</v>
      </c>
      <c r="S587">
        <v>2011</v>
      </c>
      <c r="T587">
        <v>6.5</v>
      </c>
      <c r="U587">
        <v>1.9</v>
      </c>
      <c r="V587">
        <v>-9906393</v>
      </c>
      <c r="W587" t="s">
        <v>38</v>
      </c>
    </row>
    <row r="588" spans="1:23" x14ac:dyDescent="0.3">
      <c r="A588" t="s">
        <v>390</v>
      </c>
      <c r="B588">
        <v>151</v>
      </c>
      <c r="C588">
        <v>98</v>
      </c>
      <c r="D588">
        <v>18990542</v>
      </c>
      <c r="E588" t="s">
        <v>24</v>
      </c>
      <c r="F588" t="s">
        <v>27</v>
      </c>
      <c r="G588" t="s">
        <v>61</v>
      </c>
      <c r="L588" t="s">
        <v>944</v>
      </c>
      <c r="M588">
        <v>22264</v>
      </c>
      <c r="N588">
        <v>289</v>
      </c>
      <c r="O588" t="s">
        <v>29</v>
      </c>
      <c r="P588" t="s">
        <v>30</v>
      </c>
      <c r="Q588" t="s">
        <v>213</v>
      </c>
      <c r="R588">
        <v>70000000</v>
      </c>
      <c r="S588">
        <v>2002</v>
      </c>
      <c r="T588">
        <v>3</v>
      </c>
      <c r="U588">
        <v>1.6</v>
      </c>
      <c r="V588">
        <v>-51009458</v>
      </c>
      <c r="W588" t="s">
        <v>38</v>
      </c>
    </row>
    <row r="589" spans="1:23" x14ac:dyDescent="0.3">
      <c r="A589" t="s">
        <v>945</v>
      </c>
      <c r="B589">
        <v>92</v>
      </c>
      <c r="C589">
        <v>91</v>
      </c>
      <c r="D589">
        <v>14294842</v>
      </c>
      <c r="E589" t="s">
        <v>24</v>
      </c>
      <c r="F589" t="s">
        <v>56</v>
      </c>
      <c r="G589" t="s">
        <v>27</v>
      </c>
      <c r="H589" t="s">
        <v>35</v>
      </c>
      <c r="L589" t="s">
        <v>946</v>
      </c>
      <c r="M589">
        <v>16761</v>
      </c>
      <c r="N589">
        <v>277</v>
      </c>
      <c r="O589" t="s">
        <v>29</v>
      </c>
      <c r="P589" t="s">
        <v>30</v>
      </c>
      <c r="Q589" t="s">
        <v>213</v>
      </c>
      <c r="R589">
        <v>70000000</v>
      </c>
      <c r="S589">
        <v>2002</v>
      </c>
      <c r="T589">
        <v>3.6</v>
      </c>
      <c r="U589">
        <v>1.5</v>
      </c>
      <c r="V589">
        <v>-55705158</v>
      </c>
      <c r="W589" t="s">
        <v>38</v>
      </c>
    </row>
    <row r="590" spans="1:23" x14ac:dyDescent="0.3">
      <c r="A590" t="s">
        <v>947</v>
      </c>
      <c r="B590">
        <v>79</v>
      </c>
      <c r="C590">
        <v>97</v>
      </c>
      <c r="D590">
        <v>19819494</v>
      </c>
      <c r="E590" t="s">
        <v>24</v>
      </c>
      <c r="F590" t="s">
        <v>56</v>
      </c>
      <c r="G590" t="s">
        <v>55</v>
      </c>
      <c r="H590" t="s">
        <v>35</v>
      </c>
      <c r="L590" t="s">
        <v>948</v>
      </c>
      <c r="M590">
        <v>26893</v>
      </c>
      <c r="N590">
        <v>126</v>
      </c>
      <c r="O590" t="s">
        <v>29</v>
      </c>
      <c r="P590" t="s">
        <v>30</v>
      </c>
      <c r="Q590" t="s">
        <v>213</v>
      </c>
      <c r="R590">
        <v>70000000</v>
      </c>
      <c r="S590">
        <v>1998</v>
      </c>
      <c r="T590">
        <v>5.8</v>
      </c>
      <c r="U590">
        <v>1.6</v>
      </c>
      <c r="V590">
        <v>-50180506</v>
      </c>
      <c r="W590" t="s">
        <v>38</v>
      </c>
    </row>
    <row r="591" spans="1:23" x14ac:dyDescent="0.3">
      <c r="A591" t="s">
        <v>949</v>
      </c>
      <c r="B591">
        <v>81</v>
      </c>
      <c r="C591">
        <v>95</v>
      </c>
      <c r="D591">
        <v>13596911</v>
      </c>
      <c r="E591" t="s">
        <v>24</v>
      </c>
      <c r="F591" t="s">
        <v>25</v>
      </c>
      <c r="G591" t="s">
        <v>47</v>
      </c>
      <c r="H591" t="s">
        <v>48</v>
      </c>
      <c r="I591" t="s">
        <v>56</v>
      </c>
      <c r="J591" t="s">
        <v>49</v>
      </c>
      <c r="K591" t="s">
        <v>26</v>
      </c>
      <c r="L591" t="s">
        <v>950</v>
      </c>
      <c r="M591">
        <v>25572</v>
      </c>
      <c r="N591">
        <v>123</v>
      </c>
      <c r="O591" t="s">
        <v>29</v>
      </c>
      <c r="P591" t="s">
        <v>30</v>
      </c>
      <c r="Q591" t="s">
        <v>52</v>
      </c>
      <c r="R591">
        <v>70000000</v>
      </c>
      <c r="S591">
        <v>2001</v>
      </c>
      <c r="T591">
        <v>6.2</v>
      </c>
      <c r="U591">
        <v>1.6</v>
      </c>
      <c r="V591">
        <v>-56403089</v>
      </c>
      <c r="W591" t="s">
        <v>38</v>
      </c>
    </row>
    <row r="592" spans="1:23" x14ac:dyDescent="0.3">
      <c r="A592" t="s">
        <v>470</v>
      </c>
      <c r="B592">
        <v>261</v>
      </c>
      <c r="C592">
        <v>133</v>
      </c>
      <c r="D592">
        <v>7097125</v>
      </c>
      <c r="E592" t="s">
        <v>24</v>
      </c>
      <c r="F592" t="s">
        <v>56</v>
      </c>
      <c r="G592" t="s">
        <v>55</v>
      </c>
      <c r="H592" t="s">
        <v>60</v>
      </c>
      <c r="I592" t="s">
        <v>35</v>
      </c>
      <c r="L592" t="s">
        <v>951</v>
      </c>
      <c r="M592">
        <v>38983</v>
      </c>
      <c r="N592">
        <v>207</v>
      </c>
      <c r="O592" t="s">
        <v>29</v>
      </c>
      <c r="P592" t="s">
        <v>30</v>
      </c>
      <c r="Q592" t="s">
        <v>213</v>
      </c>
      <c r="R592">
        <v>70000000</v>
      </c>
      <c r="S592">
        <v>2015</v>
      </c>
      <c r="T592">
        <v>5.4</v>
      </c>
      <c r="U592">
        <v>2.2000000000000002</v>
      </c>
      <c r="V592">
        <v>-62902875</v>
      </c>
      <c r="W592" t="s">
        <v>38</v>
      </c>
    </row>
    <row r="593" spans="1:23" x14ac:dyDescent="0.3">
      <c r="A593" t="s">
        <v>952</v>
      </c>
      <c r="B593">
        <v>197</v>
      </c>
      <c r="C593">
        <v>106</v>
      </c>
      <c r="D593">
        <v>37760080</v>
      </c>
      <c r="E593" t="s">
        <v>24</v>
      </c>
      <c r="F593" t="s">
        <v>25</v>
      </c>
      <c r="G593" t="s">
        <v>60</v>
      </c>
      <c r="H593" t="s">
        <v>27</v>
      </c>
      <c r="I593" t="s">
        <v>35</v>
      </c>
      <c r="L593" t="s">
        <v>953</v>
      </c>
      <c r="M593">
        <v>72868</v>
      </c>
      <c r="N593">
        <v>618</v>
      </c>
      <c r="O593" t="s">
        <v>29</v>
      </c>
      <c r="P593" t="s">
        <v>30</v>
      </c>
      <c r="Q593" t="s">
        <v>52</v>
      </c>
      <c r="R593">
        <v>70000000</v>
      </c>
      <c r="S593">
        <v>2004</v>
      </c>
      <c r="T593">
        <v>6.1</v>
      </c>
      <c r="U593">
        <v>1.8</v>
      </c>
      <c r="V593">
        <v>-32239920</v>
      </c>
      <c r="W593" t="s">
        <v>38</v>
      </c>
    </row>
    <row r="594" spans="1:23" x14ac:dyDescent="0.3">
      <c r="A594" t="s">
        <v>954</v>
      </c>
      <c r="B594">
        <v>159</v>
      </c>
      <c r="C594">
        <v>116</v>
      </c>
      <c r="D594">
        <v>5851188</v>
      </c>
      <c r="E594" t="s">
        <v>56</v>
      </c>
      <c r="F594" t="s">
        <v>60</v>
      </c>
      <c r="G594" t="s">
        <v>35</v>
      </c>
      <c r="L594" t="s">
        <v>955</v>
      </c>
      <c r="M594">
        <v>31124</v>
      </c>
      <c r="N594">
        <v>313</v>
      </c>
      <c r="O594" t="s">
        <v>29</v>
      </c>
      <c r="P594" t="s">
        <v>37</v>
      </c>
      <c r="Q594" t="s">
        <v>213</v>
      </c>
      <c r="R594">
        <v>70000000</v>
      </c>
      <c r="S594">
        <v>2006</v>
      </c>
      <c r="T594">
        <v>4.2</v>
      </c>
      <c r="U594">
        <v>1.9</v>
      </c>
      <c r="V594">
        <v>-64148812</v>
      </c>
      <c r="W594" t="s">
        <v>38</v>
      </c>
    </row>
    <row r="595" spans="1:23" x14ac:dyDescent="0.3">
      <c r="A595" t="s">
        <v>956</v>
      </c>
      <c r="B595">
        <v>286</v>
      </c>
      <c r="C595">
        <v>115</v>
      </c>
      <c r="D595">
        <v>25121291</v>
      </c>
      <c r="E595" t="s">
        <v>24</v>
      </c>
      <c r="F595" t="s">
        <v>56</v>
      </c>
      <c r="G595" t="s">
        <v>60</v>
      </c>
      <c r="H595" t="s">
        <v>27</v>
      </c>
      <c r="I595" t="s">
        <v>35</v>
      </c>
      <c r="L595" t="s">
        <v>957</v>
      </c>
      <c r="M595">
        <v>177653</v>
      </c>
      <c r="N595">
        <v>279</v>
      </c>
      <c r="O595" t="s">
        <v>29</v>
      </c>
      <c r="P595" t="s">
        <v>30</v>
      </c>
      <c r="Q595" t="s">
        <v>213</v>
      </c>
      <c r="R595">
        <v>50000000</v>
      </c>
      <c r="S595">
        <v>2013</v>
      </c>
      <c r="T595">
        <v>6.7</v>
      </c>
      <c r="U595">
        <v>1.9</v>
      </c>
      <c r="V595">
        <v>-24878709</v>
      </c>
      <c r="W595" t="s">
        <v>38</v>
      </c>
    </row>
    <row r="596" spans="1:23" x14ac:dyDescent="0.3">
      <c r="A596" t="s">
        <v>589</v>
      </c>
      <c r="B596">
        <v>156</v>
      </c>
      <c r="C596">
        <v>99</v>
      </c>
      <c r="D596">
        <v>18821279</v>
      </c>
      <c r="E596" t="s">
        <v>24</v>
      </c>
      <c r="F596" t="s">
        <v>25</v>
      </c>
      <c r="G596" t="s">
        <v>26</v>
      </c>
      <c r="L596" t="s">
        <v>958</v>
      </c>
      <c r="M596">
        <v>44891</v>
      </c>
      <c r="N596">
        <v>202</v>
      </c>
      <c r="O596" t="s">
        <v>29</v>
      </c>
      <c r="P596" t="s">
        <v>30</v>
      </c>
      <c r="Q596" t="s">
        <v>31</v>
      </c>
      <c r="R596">
        <v>70000000</v>
      </c>
      <c r="S596">
        <v>2014</v>
      </c>
      <c r="T596">
        <v>4.2</v>
      </c>
      <c r="U596">
        <v>1.6</v>
      </c>
      <c r="V596">
        <v>-51178721</v>
      </c>
      <c r="W596" t="s">
        <v>38</v>
      </c>
    </row>
    <row r="597" spans="1:23" x14ac:dyDescent="0.3">
      <c r="A597" t="s">
        <v>959</v>
      </c>
      <c r="B597">
        <v>176</v>
      </c>
      <c r="C597">
        <v>124</v>
      </c>
      <c r="D597">
        <v>118471320</v>
      </c>
      <c r="E597" t="s">
        <v>24</v>
      </c>
      <c r="F597" t="s">
        <v>55</v>
      </c>
      <c r="G597" t="s">
        <v>35</v>
      </c>
      <c r="L597" t="s">
        <v>960</v>
      </c>
      <c r="M597">
        <v>86504</v>
      </c>
      <c r="N597">
        <v>568</v>
      </c>
      <c r="O597" t="s">
        <v>29</v>
      </c>
      <c r="P597" t="s">
        <v>30</v>
      </c>
      <c r="Q597" t="s">
        <v>31</v>
      </c>
      <c r="R597">
        <v>68000000</v>
      </c>
      <c r="S597">
        <v>2002</v>
      </c>
      <c r="T597">
        <v>6.4</v>
      </c>
      <c r="U597">
        <v>2.1</v>
      </c>
      <c r="V597">
        <v>50471320</v>
      </c>
      <c r="W597" t="s">
        <v>21</v>
      </c>
    </row>
    <row r="598" spans="1:23" x14ac:dyDescent="0.3">
      <c r="A598" t="s">
        <v>961</v>
      </c>
      <c r="B598">
        <v>293</v>
      </c>
      <c r="C598">
        <v>124</v>
      </c>
      <c r="D598">
        <v>300523113</v>
      </c>
      <c r="E598" t="s">
        <v>25</v>
      </c>
      <c r="F598" t="s">
        <v>55</v>
      </c>
      <c r="G598" t="s">
        <v>26</v>
      </c>
      <c r="H598" t="s">
        <v>44</v>
      </c>
      <c r="L598" t="s">
        <v>962</v>
      </c>
      <c r="M598">
        <v>184637</v>
      </c>
      <c r="N598">
        <v>498</v>
      </c>
      <c r="O598" t="s">
        <v>29</v>
      </c>
      <c r="P598" t="s">
        <v>30</v>
      </c>
      <c r="Q598" t="s">
        <v>31</v>
      </c>
      <c r="R598">
        <v>68000000</v>
      </c>
      <c r="S598">
        <v>2010</v>
      </c>
      <c r="T598">
        <v>4.9000000000000004</v>
      </c>
      <c r="U598">
        <v>2.1</v>
      </c>
      <c r="V598">
        <v>232523113</v>
      </c>
      <c r="W598" t="s">
        <v>21</v>
      </c>
    </row>
    <row r="599" spans="1:23" x14ac:dyDescent="0.3">
      <c r="A599" t="s">
        <v>557</v>
      </c>
      <c r="B599">
        <v>141</v>
      </c>
      <c r="C599">
        <v>124</v>
      </c>
      <c r="D599">
        <v>71069884</v>
      </c>
      <c r="E599" t="s">
        <v>56</v>
      </c>
      <c r="F599" t="s">
        <v>55</v>
      </c>
      <c r="G599" t="s">
        <v>35</v>
      </c>
      <c r="L599" t="s">
        <v>963</v>
      </c>
      <c r="M599">
        <v>101899</v>
      </c>
      <c r="N599">
        <v>445</v>
      </c>
      <c r="O599" t="s">
        <v>29</v>
      </c>
      <c r="P599" t="s">
        <v>30</v>
      </c>
      <c r="Q599" t="s">
        <v>213</v>
      </c>
      <c r="R599">
        <v>68000000</v>
      </c>
      <c r="S599">
        <v>2001</v>
      </c>
      <c r="T599">
        <v>6.8</v>
      </c>
      <c r="U599">
        <v>2.1</v>
      </c>
      <c r="V599">
        <v>3069884</v>
      </c>
      <c r="W599" t="s">
        <v>21</v>
      </c>
    </row>
    <row r="600" spans="1:23" x14ac:dyDescent="0.3">
      <c r="A600" t="s">
        <v>815</v>
      </c>
      <c r="B600">
        <v>304</v>
      </c>
      <c r="C600">
        <v>87</v>
      </c>
      <c r="D600">
        <v>251501645</v>
      </c>
      <c r="E600" t="s">
        <v>47</v>
      </c>
      <c r="F600" t="s">
        <v>48</v>
      </c>
      <c r="G600" t="s">
        <v>49</v>
      </c>
      <c r="L600" t="s">
        <v>964</v>
      </c>
      <c r="M600">
        <v>385943</v>
      </c>
      <c r="N600">
        <v>296</v>
      </c>
      <c r="O600" t="s">
        <v>29</v>
      </c>
      <c r="P600" t="s">
        <v>30</v>
      </c>
      <c r="Q600" t="s">
        <v>52</v>
      </c>
      <c r="R600">
        <v>69000000</v>
      </c>
      <c r="S600">
        <v>2010</v>
      </c>
      <c r="T600">
        <v>7.7</v>
      </c>
      <c r="U600">
        <v>1.4</v>
      </c>
      <c r="V600">
        <v>182501645</v>
      </c>
      <c r="W600" t="s">
        <v>21</v>
      </c>
    </row>
    <row r="601" spans="1:23" x14ac:dyDescent="0.3">
      <c r="A601" t="s">
        <v>965</v>
      </c>
      <c r="B601">
        <v>40</v>
      </c>
      <c r="C601">
        <v>105</v>
      </c>
      <c r="D601">
        <v>35324232</v>
      </c>
      <c r="E601" t="s">
        <v>24</v>
      </c>
      <c r="F601" t="s">
        <v>48</v>
      </c>
      <c r="G601" t="s">
        <v>56</v>
      </c>
      <c r="H601" t="s">
        <v>55</v>
      </c>
      <c r="I601" t="s">
        <v>35</v>
      </c>
      <c r="L601" t="s">
        <v>966</v>
      </c>
      <c r="M601">
        <v>32224</v>
      </c>
      <c r="N601">
        <v>62</v>
      </c>
      <c r="O601" t="s">
        <v>29</v>
      </c>
      <c r="P601" t="s">
        <v>30</v>
      </c>
      <c r="Q601" t="s">
        <v>213</v>
      </c>
      <c r="R601">
        <v>68000000</v>
      </c>
      <c r="S601">
        <v>1995</v>
      </c>
      <c r="T601">
        <v>5.6</v>
      </c>
      <c r="U601">
        <v>1.8</v>
      </c>
      <c r="V601">
        <v>-32675768</v>
      </c>
      <c r="W601" t="s">
        <v>38</v>
      </c>
    </row>
    <row r="602" spans="1:23" x14ac:dyDescent="0.3">
      <c r="A602" t="s">
        <v>967</v>
      </c>
      <c r="B602">
        <v>280</v>
      </c>
      <c r="C602">
        <v>125</v>
      </c>
      <c r="D602">
        <v>81257500</v>
      </c>
      <c r="E602" t="s">
        <v>48</v>
      </c>
      <c r="L602" t="s">
        <v>968</v>
      </c>
      <c r="M602">
        <v>117739</v>
      </c>
      <c r="N602">
        <v>229</v>
      </c>
      <c r="O602" t="s">
        <v>29</v>
      </c>
      <c r="P602" t="s">
        <v>30</v>
      </c>
      <c r="Q602" t="s">
        <v>213</v>
      </c>
      <c r="R602">
        <v>68000000</v>
      </c>
      <c r="S602">
        <v>2015</v>
      </c>
      <c r="T602">
        <v>6.4</v>
      </c>
      <c r="U602">
        <v>2.1</v>
      </c>
      <c r="V602">
        <v>13257500</v>
      </c>
      <c r="W602" t="s">
        <v>21</v>
      </c>
    </row>
    <row r="603" spans="1:23" x14ac:dyDescent="0.3">
      <c r="A603" t="s">
        <v>969</v>
      </c>
      <c r="B603">
        <v>180</v>
      </c>
      <c r="C603">
        <v>141</v>
      </c>
      <c r="D603">
        <v>617840</v>
      </c>
      <c r="E603" t="s">
        <v>25</v>
      </c>
      <c r="F603" t="s">
        <v>55</v>
      </c>
      <c r="G603" t="s">
        <v>54</v>
      </c>
      <c r="H603" t="s">
        <v>44</v>
      </c>
      <c r="L603" t="s">
        <v>970</v>
      </c>
      <c r="M603">
        <v>52496</v>
      </c>
      <c r="N603">
        <v>172</v>
      </c>
      <c r="O603" t="s">
        <v>29</v>
      </c>
      <c r="P603" t="s">
        <v>971</v>
      </c>
      <c r="Q603" t="s">
        <v>213</v>
      </c>
      <c r="R603">
        <v>70000000</v>
      </c>
      <c r="S603">
        <v>2009</v>
      </c>
      <c r="T603">
        <v>7.2</v>
      </c>
      <c r="U603">
        <v>2.4</v>
      </c>
      <c r="V603">
        <v>-69382160</v>
      </c>
      <c r="W603" t="s">
        <v>38</v>
      </c>
    </row>
    <row r="604" spans="1:23" x14ac:dyDescent="0.3">
      <c r="A604" t="s">
        <v>972</v>
      </c>
      <c r="B604">
        <v>125</v>
      </c>
      <c r="C604">
        <v>121</v>
      </c>
      <c r="D604">
        <v>29655590</v>
      </c>
      <c r="E604" t="s">
        <v>24</v>
      </c>
      <c r="F604" t="s">
        <v>48</v>
      </c>
      <c r="G604" t="s">
        <v>26</v>
      </c>
      <c r="H604" t="s">
        <v>27</v>
      </c>
      <c r="L604" t="s">
        <v>973</v>
      </c>
      <c r="M604">
        <v>53970</v>
      </c>
      <c r="N604">
        <v>435</v>
      </c>
      <c r="O604" t="s">
        <v>29</v>
      </c>
      <c r="P604" t="s">
        <v>30</v>
      </c>
      <c r="Q604" t="s">
        <v>31</v>
      </c>
      <c r="R604">
        <v>65000000</v>
      </c>
      <c r="S604">
        <v>1999</v>
      </c>
      <c r="T604">
        <v>6</v>
      </c>
      <c r="U604">
        <v>2</v>
      </c>
      <c r="V604">
        <v>-35344410</v>
      </c>
      <c r="W604" t="s">
        <v>38</v>
      </c>
    </row>
    <row r="605" spans="1:23" x14ac:dyDescent="0.3">
      <c r="A605" t="s">
        <v>949</v>
      </c>
      <c r="B605">
        <v>237</v>
      </c>
      <c r="C605">
        <v>111</v>
      </c>
      <c r="D605">
        <v>45045037</v>
      </c>
      <c r="E605" t="s">
        <v>48</v>
      </c>
      <c r="F605" t="s">
        <v>44</v>
      </c>
      <c r="L605" t="s">
        <v>974</v>
      </c>
      <c r="M605">
        <v>103230</v>
      </c>
      <c r="N605">
        <v>143</v>
      </c>
      <c r="O605" t="s">
        <v>29</v>
      </c>
      <c r="P605" t="s">
        <v>30</v>
      </c>
      <c r="Q605" t="s">
        <v>213</v>
      </c>
      <c r="R605">
        <v>36000000</v>
      </c>
      <c r="S605">
        <v>2011</v>
      </c>
      <c r="T605">
        <v>5.9</v>
      </c>
      <c r="U605">
        <v>1.8</v>
      </c>
      <c r="V605">
        <v>9045037</v>
      </c>
      <c r="W605" t="s">
        <v>21</v>
      </c>
    </row>
    <row r="606" spans="1:23" x14ac:dyDescent="0.3">
      <c r="A606" t="s">
        <v>470</v>
      </c>
      <c r="B606">
        <v>209</v>
      </c>
      <c r="C606">
        <v>157</v>
      </c>
      <c r="D606">
        <v>28965197</v>
      </c>
      <c r="E606" t="s">
        <v>242</v>
      </c>
      <c r="F606" t="s">
        <v>55</v>
      </c>
      <c r="G606" t="s">
        <v>35</v>
      </c>
      <c r="L606" t="s">
        <v>975</v>
      </c>
      <c r="M606">
        <v>133526</v>
      </c>
      <c r="N606">
        <v>521</v>
      </c>
      <c r="O606" t="s">
        <v>29</v>
      </c>
      <c r="P606" t="s">
        <v>30</v>
      </c>
      <c r="Q606" t="s">
        <v>213</v>
      </c>
      <c r="R606">
        <v>68000000</v>
      </c>
      <c r="S606">
        <v>1999</v>
      </c>
      <c r="T606">
        <v>7.9</v>
      </c>
      <c r="U606">
        <v>2.6</v>
      </c>
      <c r="V606">
        <v>-39034803</v>
      </c>
      <c r="W606" t="s">
        <v>38</v>
      </c>
    </row>
    <row r="607" spans="1:23" x14ac:dyDescent="0.3">
      <c r="A607" t="s">
        <v>94</v>
      </c>
      <c r="B607">
        <v>238</v>
      </c>
      <c r="C607">
        <v>128</v>
      </c>
      <c r="D607">
        <v>39380442</v>
      </c>
      <c r="E607" t="s">
        <v>24</v>
      </c>
      <c r="F607" t="s">
        <v>55</v>
      </c>
      <c r="G607" t="s">
        <v>35</v>
      </c>
      <c r="L607" t="s">
        <v>976</v>
      </c>
      <c r="M607">
        <v>174248</v>
      </c>
      <c r="N607">
        <v>263</v>
      </c>
      <c r="O607" t="s">
        <v>29</v>
      </c>
      <c r="P607" t="s">
        <v>30</v>
      </c>
      <c r="Q607" t="s">
        <v>213</v>
      </c>
      <c r="R607">
        <v>70000000</v>
      </c>
      <c r="S607">
        <v>2008</v>
      </c>
      <c r="T607">
        <v>7.1</v>
      </c>
      <c r="U607">
        <v>2.1</v>
      </c>
      <c r="V607">
        <v>-30619558</v>
      </c>
      <c r="W607" t="s">
        <v>38</v>
      </c>
    </row>
    <row r="608" spans="1:23" x14ac:dyDescent="0.3">
      <c r="A608" t="s">
        <v>822</v>
      </c>
      <c r="B608">
        <v>393</v>
      </c>
      <c r="C608">
        <v>105</v>
      </c>
      <c r="D608">
        <v>37516013</v>
      </c>
      <c r="E608" t="s">
        <v>24</v>
      </c>
      <c r="F608" t="s">
        <v>26</v>
      </c>
      <c r="G608" t="s">
        <v>57</v>
      </c>
      <c r="L608" t="s">
        <v>977</v>
      </c>
      <c r="M608">
        <v>128629</v>
      </c>
      <c r="N608">
        <v>348</v>
      </c>
      <c r="O608" t="s">
        <v>29</v>
      </c>
      <c r="P608" t="s">
        <v>30</v>
      </c>
      <c r="Q608" t="s">
        <v>213</v>
      </c>
      <c r="R608">
        <v>69000000</v>
      </c>
      <c r="S608">
        <v>2012</v>
      </c>
      <c r="T608">
        <v>5.9</v>
      </c>
      <c r="U608">
        <v>1.8</v>
      </c>
      <c r="V608">
        <v>-31483987</v>
      </c>
      <c r="W608" t="s">
        <v>38</v>
      </c>
    </row>
    <row r="609" spans="1:23" x14ac:dyDescent="0.3">
      <c r="A609" t="s">
        <v>688</v>
      </c>
      <c r="B609">
        <v>138</v>
      </c>
      <c r="C609">
        <v>113</v>
      </c>
      <c r="D609">
        <v>87704396</v>
      </c>
      <c r="E609" t="s">
        <v>24</v>
      </c>
      <c r="F609" t="s">
        <v>56</v>
      </c>
      <c r="G609" t="s">
        <v>44</v>
      </c>
      <c r="H609" t="s">
        <v>35</v>
      </c>
      <c r="L609" t="s">
        <v>978</v>
      </c>
      <c r="M609">
        <v>88132</v>
      </c>
      <c r="N609">
        <v>274</v>
      </c>
      <c r="O609" t="s">
        <v>29</v>
      </c>
      <c r="P609" t="s">
        <v>30</v>
      </c>
      <c r="Q609" t="s">
        <v>31</v>
      </c>
      <c r="R609">
        <v>66000000</v>
      </c>
      <c r="S609">
        <v>1999</v>
      </c>
      <c r="T609">
        <v>6.2</v>
      </c>
      <c r="U609">
        <v>1.9</v>
      </c>
      <c r="V609">
        <v>21704396</v>
      </c>
      <c r="W609" t="s">
        <v>21</v>
      </c>
    </row>
    <row r="610" spans="1:23" x14ac:dyDescent="0.3">
      <c r="A610" t="s">
        <v>979</v>
      </c>
      <c r="B610">
        <v>142</v>
      </c>
      <c r="C610">
        <v>121</v>
      </c>
      <c r="D610">
        <v>83892374</v>
      </c>
      <c r="E610" t="s">
        <v>55</v>
      </c>
      <c r="F610" t="s">
        <v>60</v>
      </c>
      <c r="G610" t="s">
        <v>27</v>
      </c>
      <c r="H610" t="s">
        <v>35</v>
      </c>
      <c r="L610" t="s">
        <v>980</v>
      </c>
      <c r="M610">
        <v>85720</v>
      </c>
      <c r="N610">
        <v>297</v>
      </c>
      <c r="O610" t="s">
        <v>29</v>
      </c>
      <c r="P610" t="s">
        <v>30</v>
      </c>
      <c r="Q610" t="s">
        <v>31</v>
      </c>
      <c r="R610">
        <v>66000000</v>
      </c>
      <c r="S610">
        <v>1998</v>
      </c>
      <c r="T610">
        <v>7</v>
      </c>
      <c r="U610">
        <v>2</v>
      </c>
      <c r="V610">
        <v>17892374</v>
      </c>
      <c r="W610" t="s">
        <v>21</v>
      </c>
    </row>
    <row r="611" spans="1:23" x14ac:dyDescent="0.3">
      <c r="A611" t="s">
        <v>981</v>
      </c>
      <c r="B611">
        <v>90</v>
      </c>
      <c r="C611">
        <v>102</v>
      </c>
      <c r="D611">
        <v>5932060</v>
      </c>
      <c r="E611" t="s">
        <v>24</v>
      </c>
      <c r="F611" t="s">
        <v>25</v>
      </c>
      <c r="G611" t="s">
        <v>26</v>
      </c>
      <c r="H611" t="s">
        <v>58</v>
      </c>
      <c r="L611" t="s">
        <v>982</v>
      </c>
      <c r="M611">
        <v>29285</v>
      </c>
      <c r="N611">
        <v>174</v>
      </c>
      <c r="O611" t="s">
        <v>29</v>
      </c>
      <c r="P611" t="s">
        <v>37</v>
      </c>
      <c r="Q611" t="s">
        <v>31</v>
      </c>
      <c r="R611">
        <v>35000000</v>
      </c>
      <c r="S611">
        <v>2007</v>
      </c>
      <c r="T611">
        <v>5.4</v>
      </c>
      <c r="U611">
        <v>1.7</v>
      </c>
      <c r="V611">
        <v>-29067940</v>
      </c>
      <c r="W611" t="s">
        <v>38</v>
      </c>
    </row>
    <row r="612" spans="1:23" x14ac:dyDescent="0.3">
      <c r="A612" t="s">
        <v>149</v>
      </c>
      <c r="B612">
        <v>219</v>
      </c>
      <c r="C612">
        <v>169</v>
      </c>
      <c r="D612">
        <v>216119491</v>
      </c>
      <c r="E612" t="s">
        <v>24</v>
      </c>
      <c r="F612" t="s">
        <v>55</v>
      </c>
      <c r="G612" t="s">
        <v>58</v>
      </c>
      <c r="L612" t="s">
        <v>983</v>
      </c>
      <c r="M612">
        <v>881236</v>
      </c>
      <c r="N612">
        <v>2277</v>
      </c>
      <c r="O612" t="s">
        <v>29</v>
      </c>
      <c r="P612" t="s">
        <v>30</v>
      </c>
      <c r="Q612" t="s">
        <v>213</v>
      </c>
      <c r="R612">
        <v>70000000</v>
      </c>
      <c r="S612">
        <v>1998</v>
      </c>
      <c r="T612">
        <v>8.6</v>
      </c>
      <c r="U612">
        <v>2.8</v>
      </c>
      <c r="V612">
        <v>146119491</v>
      </c>
      <c r="W612" t="s">
        <v>21</v>
      </c>
    </row>
    <row r="613" spans="1:23" x14ac:dyDescent="0.3">
      <c r="A613" t="s">
        <v>984</v>
      </c>
      <c r="B613">
        <v>327</v>
      </c>
      <c r="C613">
        <v>132</v>
      </c>
      <c r="D613">
        <v>43568507</v>
      </c>
      <c r="E613" t="s">
        <v>24</v>
      </c>
      <c r="F613" t="s">
        <v>56</v>
      </c>
      <c r="G613" t="s">
        <v>55</v>
      </c>
      <c r="H613" t="s">
        <v>35</v>
      </c>
      <c r="L613" t="s">
        <v>985</v>
      </c>
      <c r="M613">
        <v>136954</v>
      </c>
      <c r="N613">
        <v>346</v>
      </c>
      <c r="O613" t="s">
        <v>29</v>
      </c>
      <c r="P613" t="s">
        <v>30</v>
      </c>
      <c r="Q613" t="s">
        <v>31</v>
      </c>
      <c r="R613">
        <v>66000000</v>
      </c>
      <c r="S613">
        <v>2014</v>
      </c>
      <c r="T613">
        <v>6.5</v>
      </c>
      <c r="U613">
        <v>2.2000000000000002</v>
      </c>
      <c r="V613">
        <v>-22431493</v>
      </c>
      <c r="W613" t="s">
        <v>38</v>
      </c>
    </row>
    <row r="614" spans="1:23" x14ac:dyDescent="0.3">
      <c r="A614" t="s">
        <v>663</v>
      </c>
      <c r="B614">
        <v>149</v>
      </c>
      <c r="C614">
        <v>127</v>
      </c>
      <c r="D614">
        <v>182805123</v>
      </c>
      <c r="E614" t="s">
        <v>48</v>
      </c>
      <c r="F614" t="s">
        <v>26</v>
      </c>
      <c r="G614" t="s">
        <v>44</v>
      </c>
      <c r="L614" t="s">
        <v>986</v>
      </c>
      <c r="M614">
        <v>158864</v>
      </c>
      <c r="N614">
        <v>395</v>
      </c>
      <c r="O614" t="s">
        <v>29</v>
      </c>
      <c r="P614" t="s">
        <v>30</v>
      </c>
      <c r="Q614" t="s">
        <v>31</v>
      </c>
      <c r="R614">
        <v>70000000</v>
      </c>
      <c r="S614">
        <v>2000</v>
      </c>
      <c r="T614">
        <v>6.4</v>
      </c>
      <c r="U614">
        <v>2.1</v>
      </c>
      <c r="V614">
        <v>112805123</v>
      </c>
      <c r="W614" t="s">
        <v>21</v>
      </c>
    </row>
    <row r="615" spans="1:23" x14ac:dyDescent="0.3">
      <c r="A615" t="s">
        <v>516</v>
      </c>
      <c r="B615">
        <v>193</v>
      </c>
      <c r="C615">
        <v>103</v>
      </c>
      <c r="D615">
        <v>176387405</v>
      </c>
      <c r="E615" t="s">
        <v>25</v>
      </c>
      <c r="F615" t="s">
        <v>47</v>
      </c>
      <c r="G615" t="s">
        <v>48</v>
      </c>
      <c r="H615" t="s">
        <v>49</v>
      </c>
      <c r="L615" t="s">
        <v>987</v>
      </c>
      <c r="M615">
        <v>328159</v>
      </c>
      <c r="N615">
        <v>467</v>
      </c>
      <c r="O615" t="s">
        <v>29</v>
      </c>
      <c r="P615" t="s">
        <v>30</v>
      </c>
      <c r="Q615" t="s">
        <v>52</v>
      </c>
      <c r="R615">
        <v>59000000</v>
      </c>
      <c r="S615">
        <v>2002</v>
      </c>
      <c r="T615">
        <v>7.6</v>
      </c>
      <c r="U615">
        <v>1.7</v>
      </c>
      <c r="V615">
        <v>117387405</v>
      </c>
      <c r="W615" t="s">
        <v>21</v>
      </c>
    </row>
    <row r="616" spans="1:23" x14ac:dyDescent="0.3">
      <c r="A616" t="s">
        <v>988</v>
      </c>
      <c r="B616">
        <v>175</v>
      </c>
      <c r="C616">
        <v>136</v>
      </c>
      <c r="D616">
        <v>33685268</v>
      </c>
      <c r="E616" t="s">
        <v>55</v>
      </c>
      <c r="F616" t="s">
        <v>57</v>
      </c>
      <c r="G616" t="s">
        <v>27</v>
      </c>
      <c r="H616" t="s">
        <v>35</v>
      </c>
      <c r="L616" t="s">
        <v>989</v>
      </c>
      <c r="M616">
        <v>75573</v>
      </c>
      <c r="N616">
        <v>662</v>
      </c>
      <c r="O616" t="s">
        <v>29</v>
      </c>
      <c r="P616" t="s">
        <v>30</v>
      </c>
      <c r="Q616" t="s">
        <v>213</v>
      </c>
      <c r="R616">
        <v>68000000</v>
      </c>
      <c r="S616">
        <v>2003</v>
      </c>
      <c r="T616">
        <v>5.5</v>
      </c>
      <c r="U616">
        <v>2.2999999999999998</v>
      </c>
      <c r="V616">
        <v>-34314732</v>
      </c>
      <c r="W616" t="s">
        <v>38</v>
      </c>
    </row>
    <row r="617" spans="1:23" x14ac:dyDescent="0.3">
      <c r="A617" t="s">
        <v>149</v>
      </c>
      <c r="B617">
        <v>538</v>
      </c>
      <c r="C617">
        <v>150</v>
      </c>
      <c r="D617">
        <v>182204440</v>
      </c>
      <c r="E617" t="s">
        <v>242</v>
      </c>
      <c r="F617" t="s">
        <v>55</v>
      </c>
      <c r="G617" t="s">
        <v>54</v>
      </c>
      <c r="H617" t="s">
        <v>58</v>
      </c>
      <c r="L617" t="s">
        <v>990</v>
      </c>
      <c r="M617">
        <v>197412</v>
      </c>
      <c r="N617">
        <v>720</v>
      </c>
      <c r="O617" t="s">
        <v>29</v>
      </c>
      <c r="P617" t="s">
        <v>30</v>
      </c>
      <c r="Q617" t="s">
        <v>31</v>
      </c>
      <c r="R617">
        <v>65000000</v>
      </c>
      <c r="S617">
        <v>2012</v>
      </c>
      <c r="T617">
        <v>7.4</v>
      </c>
      <c r="U617">
        <v>2.5</v>
      </c>
      <c r="V617">
        <v>117204440</v>
      </c>
      <c r="W617" t="s">
        <v>21</v>
      </c>
    </row>
    <row r="618" spans="1:23" x14ac:dyDescent="0.3">
      <c r="A618" t="s">
        <v>160</v>
      </c>
      <c r="B618">
        <v>313</v>
      </c>
      <c r="C618">
        <v>136</v>
      </c>
      <c r="D618">
        <v>171383253</v>
      </c>
      <c r="E618" t="s">
        <v>24</v>
      </c>
      <c r="F618" t="s">
        <v>27</v>
      </c>
      <c r="L618" t="s">
        <v>991</v>
      </c>
      <c r="M618">
        <v>1217752</v>
      </c>
      <c r="N618">
        <v>3646</v>
      </c>
      <c r="O618" t="s">
        <v>29</v>
      </c>
      <c r="P618" t="s">
        <v>30</v>
      </c>
      <c r="Q618" t="s">
        <v>213</v>
      </c>
      <c r="R618">
        <v>63000000</v>
      </c>
      <c r="S618">
        <v>1999</v>
      </c>
      <c r="T618">
        <v>8.6999999999999993</v>
      </c>
      <c r="U618">
        <v>2.2999999999999998</v>
      </c>
      <c r="V618">
        <v>108383253</v>
      </c>
      <c r="W618" t="s">
        <v>21</v>
      </c>
    </row>
    <row r="619" spans="1:23" x14ac:dyDescent="0.3">
      <c r="A619" t="s">
        <v>265</v>
      </c>
      <c r="B619">
        <v>159</v>
      </c>
      <c r="C619">
        <v>140</v>
      </c>
      <c r="D619">
        <v>172071312</v>
      </c>
      <c r="E619" t="s">
        <v>25</v>
      </c>
      <c r="F619" t="s">
        <v>55</v>
      </c>
      <c r="G619" t="s">
        <v>54</v>
      </c>
      <c r="L619" t="s">
        <v>992</v>
      </c>
      <c r="M619">
        <v>208817</v>
      </c>
      <c r="N619">
        <v>296</v>
      </c>
      <c r="O619" t="s">
        <v>29</v>
      </c>
      <c r="P619" t="s">
        <v>30</v>
      </c>
      <c r="Q619" t="s">
        <v>52</v>
      </c>
      <c r="R619">
        <v>62000000</v>
      </c>
      <c r="S619">
        <v>1995</v>
      </c>
      <c r="T619">
        <v>7.6</v>
      </c>
      <c r="U619">
        <v>2.2999999999999998</v>
      </c>
      <c r="V619">
        <v>110071312</v>
      </c>
      <c r="W619" t="s">
        <v>21</v>
      </c>
    </row>
    <row r="620" spans="1:23" x14ac:dyDescent="0.3">
      <c r="A620" t="s">
        <v>993</v>
      </c>
      <c r="B620">
        <v>80</v>
      </c>
      <c r="C620">
        <v>104</v>
      </c>
      <c r="D620">
        <v>139225854</v>
      </c>
      <c r="E620" t="s">
        <v>48</v>
      </c>
      <c r="F620" t="s">
        <v>49</v>
      </c>
      <c r="G620" t="s">
        <v>26</v>
      </c>
      <c r="L620" t="s">
        <v>994</v>
      </c>
      <c r="M620">
        <v>34561</v>
      </c>
      <c r="N620">
        <v>116</v>
      </c>
      <c r="O620" t="s">
        <v>29</v>
      </c>
      <c r="P620" t="s">
        <v>30</v>
      </c>
      <c r="Q620" t="s">
        <v>118</v>
      </c>
      <c r="R620">
        <v>60000000</v>
      </c>
      <c r="S620">
        <v>2002</v>
      </c>
      <c r="T620">
        <v>5.5</v>
      </c>
      <c r="U620">
        <v>1.7</v>
      </c>
      <c r="V620">
        <v>79225854</v>
      </c>
      <c r="W620" t="s">
        <v>21</v>
      </c>
    </row>
    <row r="621" spans="1:23" x14ac:dyDescent="0.3">
      <c r="A621" t="s">
        <v>995</v>
      </c>
      <c r="B621">
        <v>488</v>
      </c>
      <c r="C621">
        <v>158</v>
      </c>
      <c r="D621">
        <v>148775460</v>
      </c>
      <c r="E621" t="s">
        <v>55</v>
      </c>
      <c r="F621" t="s">
        <v>50</v>
      </c>
      <c r="G621" t="s">
        <v>44</v>
      </c>
      <c r="L621" t="s">
        <v>996</v>
      </c>
      <c r="M621">
        <v>243834</v>
      </c>
      <c r="N621">
        <v>845</v>
      </c>
      <c r="O621" t="s">
        <v>29</v>
      </c>
      <c r="P621" t="s">
        <v>30</v>
      </c>
      <c r="Q621" t="s">
        <v>31</v>
      </c>
      <c r="R621">
        <v>61000000</v>
      </c>
      <c r="S621">
        <v>2012</v>
      </c>
      <c r="T621">
        <v>7.6</v>
      </c>
      <c r="U621">
        <v>2.6</v>
      </c>
      <c r="V621">
        <v>87775460</v>
      </c>
      <c r="W621" t="s">
        <v>21</v>
      </c>
    </row>
    <row r="622" spans="1:23" x14ac:dyDescent="0.3">
      <c r="A622" t="s">
        <v>997</v>
      </c>
      <c r="B622">
        <v>153</v>
      </c>
      <c r="C622">
        <v>119</v>
      </c>
      <c r="D622">
        <v>115731542</v>
      </c>
      <c r="E622" t="s">
        <v>48</v>
      </c>
      <c r="F622" t="s">
        <v>55</v>
      </c>
      <c r="G622" t="s">
        <v>44</v>
      </c>
      <c r="L622" t="s">
        <v>998</v>
      </c>
      <c r="M622">
        <v>151812</v>
      </c>
      <c r="N622">
        <v>556</v>
      </c>
      <c r="O622" t="s">
        <v>29</v>
      </c>
      <c r="P622" t="s">
        <v>30</v>
      </c>
      <c r="Q622" t="s">
        <v>52</v>
      </c>
      <c r="R622">
        <v>65000000</v>
      </c>
      <c r="S622">
        <v>1998</v>
      </c>
      <c r="T622">
        <v>6.5</v>
      </c>
      <c r="U622">
        <v>2</v>
      </c>
      <c r="V622">
        <v>50731542</v>
      </c>
      <c r="W622" t="s">
        <v>21</v>
      </c>
    </row>
    <row r="623" spans="1:23" x14ac:dyDescent="0.3">
      <c r="A623" t="s">
        <v>499</v>
      </c>
      <c r="B623">
        <v>173</v>
      </c>
      <c r="C623">
        <v>106</v>
      </c>
      <c r="D623">
        <v>100468793</v>
      </c>
      <c r="E623" t="s">
        <v>48</v>
      </c>
      <c r="L623" t="s">
        <v>999</v>
      </c>
      <c r="M623">
        <v>212499</v>
      </c>
      <c r="N623">
        <v>277</v>
      </c>
      <c r="O623" t="s">
        <v>29</v>
      </c>
      <c r="P623" t="s">
        <v>30</v>
      </c>
      <c r="Q623" t="s">
        <v>213</v>
      </c>
      <c r="R623">
        <v>65000000</v>
      </c>
      <c r="S623">
        <v>2008</v>
      </c>
      <c r="T623">
        <v>6.9</v>
      </c>
      <c r="U623">
        <v>1.8</v>
      </c>
      <c r="V623">
        <v>35468793</v>
      </c>
      <c r="W623" t="s">
        <v>21</v>
      </c>
    </row>
    <row r="624" spans="1:23" x14ac:dyDescent="0.3">
      <c r="A624" t="s">
        <v>128</v>
      </c>
      <c r="B624">
        <v>156</v>
      </c>
      <c r="C624">
        <v>136</v>
      </c>
      <c r="D624">
        <v>93771072</v>
      </c>
      <c r="E624" t="s">
        <v>24</v>
      </c>
      <c r="F624" t="s">
        <v>25</v>
      </c>
      <c r="G624" t="s">
        <v>48</v>
      </c>
      <c r="H624" t="s">
        <v>44</v>
      </c>
      <c r="I624" t="s">
        <v>35</v>
      </c>
      <c r="J624" t="s">
        <v>53</v>
      </c>
      <c r="L624" t="s">
        <v>1000</v>
      </c>
      <c r="M624">
        <v>135404</v>
      </c>
      <c r="N624">
        <v>318</v>
      </c>
      <c r="O624" t="s">
        <v>29</v>
      </c>
      <c r="P624" t="s">
        <v>30</v>
      </c>
      <c r="Q624" t="s">
        <v>31</v>
      </c>
      <c r="R624">
        <v>65000000</v>
      </c>
      <c r="S624">
        <v>1998</v>
      </c>
      <c r="T624">
        <v>6.7</v>
      </c>
      <c r="U624">
        <v>2.2999999999999998</v>
      </c>
      <c r="V624">
        <v>28771072</v>
      </c>
      <c r="W624" t="s">
        <v>21</v>
      </c>
    </row>
    <row r="625" spans="1:23" x14ac:dyDescent="0.3">
      <c r="A625" t="s">
        <v>706</v>
      </c>
      <c r="B625">
        <v>307</v>
      </c>
      <c r="C625">
        <v>95</v>
      </c>
      <c r="D625">
        <v>100448498</v>
      </c>
      <c r="E625" t="s">
        <v>48</v>
      </c>
      <c r="F625" t="s">
        <v>55</v>
      </c>
      <c r="L625" t="s">
        <v>1001</v>
      </c>
      <c r="M625">
        <v>272789</v>
      </c>
      <c r="N625">
        <v>285</v>
      </c>
      <c r="O625" t="s">
        <v>29</v>
      </c>
      <c r="P625" t="s">
        <v>30</v>
      </c>
      <c r="Q625" t="s">
        <v>213</v>
      </c>
      <c r="R625">
        <v>65000000</v>
      </c>
      <c r="S625">
        <v>2010</v>
      </c>
      <c r="T625">
        <v>6.6</v>
      </c>
      <c r="U625">
        <v>1.6</v>
      </c>
      <c r="V625">
        <v>35448498</v>
      </c>
      <c r="W625" t="s">
        <v>21</v>
      </c>
    </row>
    <row r="626" spans="1:23" x14ac:dyDescent="0.3">
      <c r="A626" t="s">
        <v>1002</v>
      </c>
      <c r="B626">
        <v>322</v>
      </c>
      <c r="C626">
        <v>137</v>
      </c>
      <c r="D626">
        <v>115603980</v>
      </c>
      <c r="E626" t="s">
        <v>242</v>
      </c>
      <c r="F626" t="s">
        <v>55</v>
      </c>
      <c r="G626" t="s">
        <v>61</v>
      </c>
      <c r="H626" t="s">
        <v>58</v>
      </c>
      <c r="L626" t="s">
        <v>1003</v>
      </c>
      <c r="M626">
        <v>103589</v>
      </c>
      <c r="N626">
        <v>351</v>
      </c>
      <c r="O626" t="s">
        <v>29</v>
      </c>
      <c r="P626" t="s">
        <v>30</v>
      </c>
      <c r="Q626" t="s">
        <v>31</v>
      </c>
      <c r="R626">
        <v>65000000</v>
      </c>
      <c r="S626">
        <v>2014</v>
      </c>
      <c r="T626">
        <v>7.2</v>
      </c>
      <c r="U626">
        <v>2.2999999999999998</v>
      </c>
      <c r="V626">
        <v>50603980</v>
      </c>
      <c r="W626" t="s">
        <v>21</v>
      </c>
    </row>
    <row r="627" spans="1:23" x14ac:dyDescent="0.3">
      <c r="A627" t="s">
        <v>1004</v>
      </c>
      <c r="B627">
        <v>169</v>
      </c>
      <c r="C627">
        <v>130</v>
      </c>
      <c r="D627">
        <v>90454043</v>
      </c>
      <c r="E627" t="s">
        <v>24</v>
      </c>
      <c r="F627" t="s">
        <v>25</v>
      </c>
      <c r="G627" t="s">
        <v>35</v>
      </c>
      <c r="L627" t="s">
        <v>1005</v>
      </c>
      <c r="M627">
        <v>60165</v>
      </c>
      <c r="N627">
        <v>326</v>
      </c>
      <c r="O627" t="s">
        <v>29</v>
      </c>
      <c r="P627" t="s">
        <v>30</v>
      </c>
      <c r="Q627" t="s">
        <v>31</v>
      </c>
      <c r="R627">
        <v>65000000</v>
      </c>
      <c r="S627">
        <v>2000</v>
      </c>
      <c r="T627">
        <v>6.4</v>
      </c>
      <c r="U627">
        <v>2.2000000000000002</v>
      </c>
      <c r="V627">
        <v>25454043</v>
      </c>
      <c r="W627" t="s">
        <v>21</v>
      </c>
    </row>
    <row r="628" spans="1:23" x14ac:dyDescent="0.3">
      <c r="A628" t="s">
        <v>589</v>
      </c>
      <c r="B628">
        <v>74</v>
      </c>
      <c r="C628">
        <v>124</v>
      </c>
      <c r="D628">
        <v>84049211</v>
      </c>
      <c r="E628" t="s">
        <v>24</v>
      </c>
      <c r="F628" t="s">
        <v>25</v>
      </c>
      <c r="G628" t="s">
        <v>35</v>
      </c>
      <c r="L628" t="s">
        <v>1006</v>
      </c>
      <c r="M628">
        <v>96096</v>
      </c>
      <c r="N628">
        <v>172</v>
      </c>
      <c r="O628" t="s">
        <v>29</v>
      </c>
      <c r="P628" t="s">
        <v>30</v>
      </c>
      <c r="Q628" t="s">
        <v>213</v>
      </c>
      <c r="R628">
        <v>70000000</v>
      </c>
      <c r="S628">
        <v>1993</v>
      </c>
      <c r="T628">
        <v>6.4</v>
      </c>
      <c r="U628">
        <v>2.1</v>
      </c>
      <c r="V628">
        <v>14049211</v>
      </c>
      <c r="W628" t="s">
        <v>21</v>
      </c>
    </row>
    <row r="629" spans="1:23" x14ac:dyDescent="0.3">
      <c r="A629" t="s">
        <v>398</v>
      </c>
      <c r="B629">
        <v>72</v>
      </c>
      <c r="C629">
        <v>108</v>
      </c>
      <c r="D629">
        <v>70450000</v>
      </c>
      <c r="E629" t="s">
        <v>24</v>
      </c>
      <c r="F629" t="s">
        <v>56</v>
      </c>
      <c r="G629" t="s">
        <v>35</v>
      </c>
      <c r="L629" t="s">
        <v>1007</v>
      </c>
      <c r="M629">
        <v>77390</v>
      </c>
      <c r="N629">
        <v>189</v>
      </c>
      <c r="O629" t="s">
        <v>29</v>
      </c>
      <c r="P629" t="s">
        <v>30</v>
      </c>
      <c r="Q629" t="s">
        <v>213</v>
      </c>
      <c r="R629">
        <v>50000000</v>
      </c>
      <c r="S629">
        <v>1996</v>
      </c>
      <c r="T629">
        <v>6</v>
      </c>
      <c r="U629">
        <v>1.8</v>
      </c>
      <c r="V629">
        <v>20450000</v>
      </c>
      <c r="W629" t="s">
        <v>21</v>
      </c>
    </row>
    <row r="630" spans="1:23" x14ac:dyDescent="0.3">
      <c r="A630" t="s">
        <v>225</v>
      </c>
      <c r="B630">
        <v>86</v>
      </c>
      <c r="C630">
        <v>104</v>
      </c>
      <c r="D630">
        <v>69688384</v>
      </c>
      <c r="E630" t="s">
        <v>48</v>
      </c>
      <c r="F630" t="s">
        <v>49</v>
      </c>
      <c r="G630" t="s">
        <v>26</v>
      </c>
      <c r="L630" t="s">
        <v>1008</v>
      </c>
      <c r="M630">
        <v>34473</v>
      </c>
      <c r="N630">
        <v>139</v>
      </c>
      <c r="O630" t="s">
        <v>29</v>
      </c>
      <c r="P630" t="s">
        <v>30</v>
      </c>
      <c r="Q630" t="s">
        <v>52</v>
      </c>
      <c r="R630">
        <v>60000000</v>
      </c>
      <c r="S630">
        <v>2000</v>
      </c>
      <c r="T630">
        <v>6.1</v>
      </c>
      <c r="U630">
        <v>1.7</v>
      </c>
      <c r="V630">
        <v>9688384</v>
      </c>
      <c r="W630" t="s">
        <v>21</v>
      </c>
    </row>
    <row r="631" spans="1:23" x14ac:dyDescent="0.3">
      <c r="A631" t="s">
        <v>241</v>
      </c>
      <c r="B631">
        <v>242</v>
      </c>
      <c r="C631">
        <v>129</v>
      </c>
      <c r="D631">
        <v>70236496</v>
      </c>
      <c r="E631" t="s">
        <v>55</v>
      </c>
      <c r="F631" t="s">
        <v>54</v>
      </c>
      <c r="G631" t="s">
        <v>35</v>
      </c>
      <c r="L631" t="s">
        <v>1009</v>
      </c>
      <c r="M631">
        <v>67395</v>
      </c>
      <c r="N631">
        <v>564</v>
      </c>
      <c r="O631" t="s">
        <v>29</v>
      </c>
      <c r="P631" t="s">
        <v>30</v>
      </c>
      <c r="Q631" t="s">
        <v>31</v>
      </c>
      <c r="R631">
        <v>63000000</v>
      </c>
      <c r="S631">
        <v>2006</v>
      </c>
      <c r="T631">
        <v>6</v>
      </c>
      <c r="U631">
        <v>2.2000000000000002</v>
      </c>
      <c r="V631">
        <v>7236496</v>
      </c>
      <c r="W631" t="s">
        <v>21</v>
      </c>
    </row>
    <row r="632" spans="1:23" x14ac:dyDescent="0.3">
      <c r="A632" t="s">
        <v>144</v>
      </c>
      <c r="B632">
        <v>141</v>
      </c>
      <c r="C632">
        <v>117</v>
      </c>
      <c r="D632">
        <v>63695760</v>
      </c>
      <c r="E632" t="s">
        <v>55</v>
      </c>
      <c r="L632" t="s">
        <v>1010</v>
      </c>
      <c r="M632">
        <v>61490</v>
      </c>
      <c r="N632">
        <v>264</v>
      </c>
      <c r="O632" t="s">
        <v>29</v>
      </c>
      <c r="P632" t="s">
        <v>30</v>
      </c>
      <c r="Q632" t="s">
        <v>31</v>
      </c>
      <c r="R632">
        <v>65000000</v>
      </c>
      <c r="S632">
        <v>2003</v>
      </c>
      <c r="T632">
        <v>6.4</v>
      </c>
      <c r="U632">
        <v>2</v>
      </c>
      <c r="V632">
        <v>-1304240</v>
      </c>
      <c r="W632" t="s">
        <v>38</v>
      </c>
    </row>
    <row r="633" spans="1:23" x14ac:dyDescent="0.3">
      <c r="A633" t="s">
        <v>1011</v>
      </c>
      <c r="B633">
        <v>313</v>
      </c>
      <c r="C633">
        <v>99</v>
      </c>
      <c r="D633">
        <v>59617068</v>
      </c>
      <c r="E633" t="s">
        <v>48</v>
      </c>
      <c r="F633" t="s">
        <v>44</v>
      </c>
      <c r="L633" t="s">
        <v>1012</v>
      </c>
      <c r="M633">
        <v>213863</v>
      </c>
      <c r="N633">
        <v>310</v>
      </c>
      <c r="O633" t="s">
        <v>29</v>
      </c>
      <c r="P633" t="s">
        <v>30</v>
      </c>
      <c r="Q633" t="s">
        <v>213</v>
      </c>
      <c r="R633">
        <v>65000000</v>
      </c>
      <c r="S633">
        <v>2012</v>
      </c>
      <c r="T633">
        <v>6.4</v>
      </c>
      <c r="U633">
        <v>1.6</v>
      </c>
      <c r="V633">
        <v>-5382932</v>
      </c>
      <c r="W633" t="s">
        <v>38</v>
      </c>
    </row>
    <row r="634" spans="1:23" x14ac:dyDescent="0.3">
      <c r="A634" t="s">
        <v>1013</v>
      </c>
      <c r="B634">
        <v>280</v>
      </c>
      <c r="C634">
        <v>159</v>
      </c>
      <c r="D634">
        <v>55637680</v>
      </c>
      <c r="E634" t="s">
        <v>55</v>
      </c>
      <c r="F634" t="s">
        <v>60</v>
      </c>
      <c r="G634" t="s">
        <v>35</v>
      </c>
      <c r="L634" t="s">
        <v>1014</v>
      </c>
      <c r="M634">
        <v>227071</v>
      </c>
      <c r="N634">
        <v>1500</v>
      </c>
      <c r="O634" t="s">
        <v>29</v>
      </c>
      <c r="P634" t="s">
        <v>37</v>
      </c>
      <c r="Q634" t="s">
        <v>213</v>
      </c>
      <c r="R634">
        <v>65000000</v>
      </c>
      <c r="S634">
        <v>1999</v>
      </c>
      <c r="T634">
        <v>7.3</v>
      </c>
      <c r="U634">
        <v>2.6</v>
      </c>
      <c r="V634">
        <v>-9362320</v>
      </c>
      <c r="W634" t="s">
        <v>38</v>
      </c>
    </row>
    <row r="635" spans="1:23" x14ac:dyDescent="0.3">
      <c r="A635" t="s">
        <v>1015</v>
      </c>
      <c r="B635">
        <v>176</v>
      </c>
      <c r="C635">
        <v>118</v>
      </c>
      <c r="D635">
        <v>85911262</v>
      </c>
      <c r="E635" t="s">
        <v>48</v>
      </c>
      <c r="F635" t="s">
        <v>55</v>
      </c>
      <c r="G635" t="s">
        <v>49</v>
      </c>
      <c r="H635" t="s">
        <v>50</v>
      </c>
      <c r="L635" t="s">
        <v>1016</v>
      </c>
      <c r="M635">
        <v>24735</v>
      </c>
      <c r="N635">
        <v>213</v>
      </c>
      <c r="O635" t="s">
        <v>29</v>
      </c>
      <c r="P635" t="s">
        <v>30</v>
      </c>
      <c r="Q635" t="s">
        <v>52</v>
      </c>
      <c r="R635">
        <v>65000000</v>
      </c>
      <c r="S635">
        <v>2014</v>
      </c>
      <c r="T635">
        <v>5.2</v>
      </c>
      <c r="U635">
        <v>2</v>
      </c>
      <c r="V635">
        <v>20911262</v>
      </c>
      <c r="W635" t="s">
        <v>21</v>
      </c>
    </row>
    <row r="636" spans="1:23" x14ac:dyDescent="0.3">
      <c r="A636" t="s">
        <v>1017</v>
      </c>
      <c r="B636">
        <v>279</v>
      </c>
      <c r="C636">
        <v>105</v>
      </c>
      <c r="D636">
        <v>53846915</v>
      </c>
      <c r="E636" t="s">
        <v>48</v>
      </c>
      <c r="F636" t="s">
        <v>56</v>
      </c>
      <c r="G636" t="s">
        <v>55</v>
      </c>
      <c r="H636" t="s">
        <v>44</v>
      </c>
      <c r="L636" t="s">
        <v>1018</v>
      </c>
      <c r="M636">
        <v>149337</v>
      </c>
      <c r="N636">
        <v>221</v>
      </c>
      <c r="O636" t="s">
        <v>29</v>
      </c>
      <c r="P636" t="s">
        <v>30</v>
      </c>
      <c r="Q636" t="s">
        <v>213</v>
      </c>
      <c r="R636">
        <v>50100000</v>
      </c>
      <c r="S636">
        <v>2015</v>
      </c>
      <c r="T636">
        <v>6.6</v>
      </c>
      <c r="U636">
        <v>1.8</v>
      </c>
      <c r="V636">
        <v>3746915</v>
      </c>
      <c r="W636" t="s">
        <v>21</v>
      </c>
    </row>
    <row r="637" spans="1:23" x14ac:dyDescent="0.3">
      <c r="A637" t="s">
        <v>132</v>
      </c>
      <c r="B637">
        <v>241</v>
      </c>
      <c r="C637">
        <v>103</v>
      </c>
      <c r="D637">
        <v>54758461</v>
      </c>
      <c r="E637" t="s">
        <v>24</v>
      </c>
      <c r="F637" t="s">
        <v>48</v>
      </c>
      <c r="G637" t="s">
        <v>44</v>
      </c>
      <c r="L637" t="s">
        <v>1019</v>
      </c>
      <c r="M637">
        <v>147641</v>
      </c>
      <c r="N637">
        <v>238</v>
      </c>
      <c r="O637" t="s">
        <v>29</v>
      </c>
      <c r="P637" t="s">
        <v>30</v>
      </c>
      <c r="Q637" t="s">
        <v>31</v>
      </c>
      <c r="R637">
        <v>65000000</v>
      </c>
      <c r="S637">
        <v>2012</v>
      </c>
      <c r="T637">
        <v>6.3</v>
      </c>
      <c r="U637">
        <v>1.7</v>
      </c>
      <c r="V637">
        <v>-10241539</v>
      </c>
      <c r="W637" t="s">
        <v>38</v>
      </c>
    </row>
    <row r="638" spans="1:23" x14ac:dyDescent="0.3">
      <c r="A638" t="s">
        <v>1020</v>
      </c>
      <c r="B638">
        <v>185</v>
      </c>
      <c r="C638">
        <v>122</v>
      </c>
      <c r="D638">
        <v>52397389</v>
      </c>
      <c r="E638" t="s">
        <v>24</v>
      </c>
      <c r="F638" t="s">
        <v>25</v>
      </c>
      <c r="G638" t="s">
        <v>26</v>
      </c>
      <c r="H638" t="s">
        <v>57</v>
      </c>
      <c r="I638" t="s">
        <v>27</v>
      </c>
      <c r="J638" t="s">
        <v>35</v>
      </c>
      <c r="L638" t="s">
        <v>1021</v>
      </c>
      <c r="M638">
        <v>132954</v>
      </c>
      <c r="N638">
        <v>514</v>
      </c>
      <c r="O638" t="s">
        <v>29</v>
      </c>
      <c r="P638" t="s">
        <v>30</v>
      </c>
      <c r="Q638" t="s">
        <v>213</v>
      </c>
      <c r="R638">
        <v>65000000</v>
      </c>
      <c r="S638">
        <v>2004</v>
      </c>
      <c r="T638">
        <v>5.9</v>
      </c>
      <c r="U638">
        <v>2</v>
      </c>
      <c r="V638">
        <v>-12602611</v>
      </c>
      <c r="W638" t="s">
        <v>38</v>
      </c>
    </row>
    <row r="639" spans="1:23" x14ac:dyDescent="0.3">
      <c r="A639" t="s">
        <v>836</v>
      </c>
      <c r="B639">
        <v>117</v>
      </c>
      <c r="C639">
        <v>143</v>
      </c>
      <c r="D639">
        <v>38966057</v>
      </c>
      <c r="E639" t="s">
        <v>48</v>
      </c>
      <c r="F639" t="s">
        <v>55</v>
      </c>
      <c r="L639" t="s">
        <v>1022</v>
      </c>
      <c r="M639">
        <v>23940</v>
      </c>
      <c r="N639">
        <v>157</v>
      </c>
      <c r="O639" t="s">
        <v>29</v>
      </c>
      <c r="P639" t="s">
        <v>545</v>
      </c>
      <c r="Q639" t="s">
        <v>213</v>
      </c>
      <c r="R639">
        <v>65000000</v>
      </c>
      <c r="S639">
        <v>1998</v>
      </c>
      <c r="T639">
        <v>6.7</v>
      </c>
      <c r="U639">
        <v>2.4</v>
      </c>
      <c r="V639">
        <v>-26033943</v>
      </c>
      <c r="W639" t="s">
        <v>38</v>
      </c>
    </row>
    <row r="640" spans="1:23" x14ac:dyDescent="0.3">
      <c r="A640" t="s">
        <v>653</v>
      </c>
      <c r="B640">
        <v>239</v>
      </c>
      <c r="C640">
        <v>96</v>
      </c>
      <c r="D640">
        <v>42345531</v>
      </c>
      <c r="E640" t="s">
        <v>24</v>
      </c>
      <c r="F640" t="s">
        <v>57</v>
      </c>
      <c r="G640" t="s">
        <v>27</v>
      </c>
      <c r="H640" t="s">
        <v>35</v>
      </c>
      <c r="L640" t="s">
        <v>1023</v>
      </c>
      <c r="M640">
        <v>104831</v>
      </c>
      <c r="N640">
        <v>423</v>
      </c>
      <c r="O640" t="s">
        <v>29</v>
      </c>
      <c r="P640" t="s">
        <v>244</v>
      </c>
      <c r="Q640" t="s">
        <v>213</v>
      </c>
      <c r="R640">
        <v>65000000</v>
      </c>
      <c r="S640">
        <v>2012</v>
      </c>
      <c r="T640">
        <v>5.4</v>
      </c>
      <c r="U640">
        <v>1.6</v>
      </c>
      <c r="V640">
        <v>-22654469</v>
      </c>
      <c r="W640" t="s">
        <v>38</v>
      </c>
    </row>
    <row r="641" spans="1:23" x14ac:dyDescent="0.3">
      <c r="A641" t="s">
        <v>653</v>
      </c>
      <c r="B641">
        <v>230</v>
      </c>
      <c r="C641">
        <v>111</v>
      </c>
      <c r="D641">
        <v>36064910</v>
      </c>
      <c r="E641" t="s">
        <v>24</v>
      </c>
      <c r="F641" t="s">
        <v>27</v>
      </c>
      <c r="G641" t="s">
        <v>35</v>
      </c>
      <c r="L641" t="s">
        <v>1024</v>
      </c>
      <c r="M641">
        <v>166610</v>
      </c>
      <c r="N641">
        <v>211</v>
      </c>
      <c r="O641" t="s">
        <v>29</v>
      </c>
      <c r="P641" t="s">
        <v>30</v>
      </c>
      <c r="Q641" t="s">
        <v>213</v>
      </c>
      <c r="R641">
        <v>45000000</v>
      </c>
      <c r="S641">
        <v>2008</v>
      </c>
      <c r="T641">
        <v>6.4</v>
      </c>
      <c r="U641">
        <v>1.8</v>
      </c>
      <c r="V641">
        <v>-8935090</v>
      </c>
      <c r="W641" t="s">
        <v>38</v>
      </c>
    </row>
    <row r="642" spans="1:23" x14ac:dyDescent="0.3">
      <c r="A642" t="s">
        <v>589</v>
      </c>
      <c r="B642">
        <v>94</v>
      </c>
      <c r="C642">
        <v>121</v>
      </c>
      <c r="D642">
        <v>33328051</v>
      </c>
      <c r="E642" t="s">
        <v>24</v>
      </c>
      <c r="F642" t="s">
        <v>56</v>
      </c>
      <c r="G642" t="s">
        <v>55</v>
      </c>
      <c r="H642" t="s">
        <v>60</v>
      </c>
      <c r="I642" t="s">
        <v>35</v>
      </c>
      <c r="L642" t="s">
        <v>1025</v>
      </c>
      <c r="M642">
        <v>60508</v>
      </c>
      <c r="N642">
        <v>285</v>
      </c>
      <c r="O642" t="s">
        <v>29</v>
      </c>
      <c r="P642" t="s">
        <v>30</v>
      </c>
      <c r="Q642" t="s">
        <v>213</v>
      </c>
      <c r="R642">
        <v>65000000</v>
      </c>
      <c r="S642">
        <v>1996</v>
      </c>
      <c r="T642">
        <v>6.7</v>
      </c>
      <c r="U642">
        <v>2</v>
      </c>
      <c r="V642">
        <v>-31671949</v>
      </c>
      <c r="W642" t="s">
        <v>38</v>
      </c>
    </row>
    <row r="643" spans="1:23" x14ac:dyDescent="0.3">
      <c r="A643" t="s">
        <v>1026</v>
      </c>
      <c r="B643">
        <v>134</v>
      </c>
      <c r="C643">
        <v>135</v>
      </c>
      <c r="D643">
        <v>32598931</v>
      </c>
      <c r="E643" t="s">
        <v>24</v>
      </c>
      <c r="F643" t="s">
        <v>55</v>
      </c>
      <c r="G643" t="s">
        <v>35</v>
      </c>
      <c r="L643" t="s">
        <v>1027</v>
      </c>
      <c r="M643">
        <v>49300</v>
      </c>
      <c r="N643">
        <v>265</v>
      </c>
      <c r="O643" t="s">
        <v>29</v>
      </c>
      <c r="P643" t="s">
        <v>30</v>
      </c>
      <c r="Q643" t="s">
        <v>213</v>
      </c>
      <c r="R643">
        <v>65000000</v>
      </c>
      <c r="S643">
        <v>2000</v>
      </c>
      <c r="T643">
        <v>6.2</v>
      </c>
      <c r="U643">
        <v>2.2000000000000002</v>
      </c>
      <c r="V643">
        <v>-32401069</v>
      </c>
      <c r="W643" t="s">
        <v>38</v>
      </c>
    </row>
    <row r="644" spans="1:23" x14ac:dyDescent="0.3">
      <c r="A644" t="s">
        <v>170</v>
      </c>
      <c r="B644">
        <v>136</v>
      </c>
      <c r="C644">
        <v>101</v>
      </c>
      <c r="D644">
        <v>28045540</v>
      </c>
      <c r="E644" t="s">
        <v>24</v>
      </c>
      <c r="F644" t="s">
        <v>25</v>
      </c>
      <c r="G644" t="s">
        <v>48</v>
      </c>
      <c r="H644" t="s">
        <v>49</v>
      </c>
      <c r="I644" t="s">
        <v>26</v>
      </c>
      <c r="J644" t="s">
        <v>27</v>
      </c>
      <c r="L644" t="s">
        <v>1028</v>
      </c>
      <c r="M644">
        <v>67707</v>
      </c>
      <c r="N644">
        <v>202</v>
      </c>
      <c r="O644" t="s">
        <v>29</v>
      </c>
      <c r="P644" t="s">
        <v>30</v>
      </c>
      <c r="Q644" t="s">
        <v>52</v>
      </c>
      <c r="R644">
        <v>65000000</v>
      </c>
      <c r="S644">
        <v>2005</v>
      </c>
      <c r="T644">
        <v>6.1</v>
      </c>
      <c r="U644">
        <v>1.7</v>
      </c>
      <c r="V644">
        <v>-36954460</v>
      </c>
      <c r="W644" t="s">
        <v>38</v>
      </c>
    </row>
    <row r="645" spans="1:23" x14ac:dyDescent="0.3">
      <c r="A645" t="s">
        <v>219</v>
      </c>
      <c r="B645">
        <v>315</v>
      </c>
      <c r="C645">
        <v>151</v>
      </c>
      <c r="D645">
        <v>37023395</v>
      </c>
      <c r="E645" t="s">
        <v>55</v>
      </c>
      <c r="L645" t="s">
        <v>1029</v>
      </c>
      <c r="M645">
        <v>1347461</v>
      </c>
      <c r="N645">
        <v>2968</v>
      </c>
      <c r="O645" t="s">
        <v>29</v>
      </c>
      <c r="P645" t="s">
        <v>30</v>
      </c>
      <c r="Q645" t="s">
        <v>213</v>
      </c>
      <c r="R645">
        <v>63000000</v>
      </c>
      <c r="S645">
        <v>1999</v>
      </c>
      <c r="T645">
        <v>8.8000000000000007</v>
      </c>
      <c r="U645">
        <v>2.5</v>
      </c>
      <c r="V645">
        <v>-25976605</v>
      </c>
      <c r="W645" t="s">
        <v>38</v>
      </c>
    </row>
    <row r="646" spans="1:23" x14ac:dyDescent="0.3">
      <c r="A646" t="s">
        <v>132</v>
      </c>
      <c r="B646">
        <v>96</v>
      </c>
      <c r="C646">
        <v>131</v>
      </c>
      <c r="D646">
        <v>43532294</v>
      </c>
      <c r="E646" t="s">
        <v>55</v>
      </c>
      <c r="F646" t="s">
        <v>61</v>
      </c>
      <c r="L646" t="s">
        <v>1030</v>
      </c>
      <c r="M646">
        <v>46951</v>
      </c>
      <c r="N646">
        <v>175</v>
      </c>
      <c r="O646" t="s">
        <v>29</v>
      </c>
      <c r="P646" t="s">
        <v>30</v>
      </c>
      <c r="Q646" t="s">
        <v>52</v>
      </c>
      <c r="R646">
        <v>65000000</v>
      </c>
      <c r="S646">
        <v>2006</v>
      </c>
      <c r="T646">
        <v>7.1</v>
      </c>
      <c r="U646">
        <v>2.2000000000000002</v>
      </c>
      <c r="V646">
        <v>-21467706</v>
      </c>
      <c r="W646" t="s">
        <v>38</v>
      </c>
    </row>
    <row r="647" spans="1:23" x14ac:dyDescent="0.3">
      <c r="A647" t="s">
        <v>1031</v>
      </c>
      <c r="B647">
        <v>60</v>
      </c>
      <c r="C647">
        <v>100</v>
      </c>
      <c r="D647">
        <v>17218080</v>
      </c>
      <c r="E647" t="s">
        <v>24</v>
      </c>
      <c r="F647" t="s">
        <v>25</v>
      </c>
      <c r="G647" t="s">
        <v>48</v>
      </c>
      <c r="L647" t="s">
        <v>1032</v>
      </c>
      <c r="M647">
        <v>43376</v>
      </c>
      <c r="N647">
        <v>249</v>
      </c>
      <c r="O647" t="s">
        <v>29</v>
      </c>
      <c r="P647" t="s">
        <v>30</v>
      </c>
      <c r="Q647" t="s">
        <v>213</v>
      </c>
      <c r="R647">
        <v>70000000</v>
      </c>
      <c r="S647">
        <v>1991</v>
      </c>
      <c r="T647">
        <v>5.7</v>
      </c>
      <c r="U647">
        <v>1.7</v>
      </c>
      <c r="V647">
        <v>-52781920</v>
      </c>
      <c r="W647" t="s">
        <v>38</v>
      </c>
    </row>
    <row r="648" spans="1:23" x14ac:dyDescent="0.3">
      <c r="A648" t="s">
        <v>997</v>
      </c>
      <c r="B648">
        <v>60</v>
      </c>
      <c r="C648">
        <v>105</v>
      </c>
      <c r="D648">
        <v>10014234</v>
      </c>
      <c r="E648" t="s">
        <v>48</v>
      </c>
      <c r="F648" t="s">
        <v>56</v>
      </c>
      <c r="L648" t="s">
        <v>1033</v>
      </c>
      <c r="M648">
        <v>8560</v>
      </c>
      <c r="N648">
        <v>69</v>
      </c>
      <c r="O648" t="s">
        <v>29</v>
      </c>
      <c r="P648" t="s">
        <v>545</v>
      </c>
      <c r="Q648" t="s">
        <v>213</v>
      </c>
      <c r="R648">
        <v>65000000</v>
      </c>
      <c r="S648">
        <v>2000</v>
      </c>
      <c r="T648">
        <v>5</v>
      </c>
      <c r="U648">
        <v>1.8</v>
      </c>
      <c r="V648">
        <v>-54985766</v>
      </c>
      <c r="W648" t="s">
        <v>38</v>
      </c>
    </row>
    <row r="649" spans="1:23" x14ac:dyDescent="0.3">
      <c r="A649" t="s">
        <v>1034</v>
      </c>
      <c r="B649">
        <v>308</v>
      </c>
      <c r="C649">
        <v>92</v>
      </c>
      <c r="D649">
        <v>19059018</v>
      </c>
      <c r="E649" t="s">
        <v>24</v>
      </c>
      <c r="F649" t="s">
        <v>26</v>
      </c>
      <c r="G649" t="s">
        <v>27</v>
      </c>
      <c r="H649" t="s">
        <v>35</v>
      </c>
      <c r="L649" t="s">
        <v>1035</v>
      </c>
      <c r="M649">
        <v>65709</v>
      </c>
      <c r="N649">
        <v>194</v>
      </c>
      <c r="O649" t="s">
        <v>29</v>
      </c>
      <c r="P649" t="s">
        <v>143</v>
      </c>
      <c r="Q649" t="s">
        <v>31</v>
      </c>
      <c r="R649">
        <v>65000000</v>
      </c>
      <c r="S649">
        <v>2014</v>
      </c>
      <c r="T649">
        <v>5.0999999999999996</v>
      </c>
      <c r="U649">
        <v>1.5</v>
      </c>
      <c r="V649">
        <v>-45940982</v>
      </c>
      <c r="W649" t="s">
        <v>38</v>
      </c>
    </row>
    <row r="650" spans="1:23" x14ac:dyDescent="0.3">
      <c r="A650" t="s">
        <v>1036</v>
      </c>
      <c r="B650">
        <v>127</v>
      </c>
      <c r="C650">
        <v>130</v>
      </c>
      <c r="D650">
        <v>1987287</v>
      </c>
      <c r="E650" t="s">
        <v>56</v>
      </c>
      <c r="F650" t="s">
        <v>55</v>
      </c>
      <c r="L650" t="s">
        <v>1037</v>
      </c>
      <c r="M650">
        <v>25474</v>
      </c>
      <c r="N650">
        <v>138</v>
      </c>
      <c r="O650" t="s">
        <v>29</v>
      </c>
      <c r="P650" t="s">
        <v>37</v>
      </c>
      <c r="Q650" t="s">
        <v>31</v>
      </c>
      <c r="R650">
        <v>50000000</v>
      </c>
      <c r="S650">
        <v>2005</v>
      </c>
      <c r="T650">
        <v>6.9</v>
      </c>
      <c r="U650">
        <v>2.2000000000000002</v>
      </c>
      <c r="V650">
        <v>-48012713</v>
      </c>
      <c r="W650" t="s">
        <v>38</v>
      </c>
    </row>
    <row r="651" spans="1:23" x14ac:dyDescent="0.3">
      <c r="A651" t="s">
        <v>979</v>
      </c>
      <c r="B651">
        <v>196</v>
      </c>
      <c r="C651">
        <v>100</v>
      </c>
      <c r="D651">
        <v>24407944</v>
      </c>
      <c r="E651" t="s">
        <v>24</v>
      </c>
      <c r="F651" t="s">
        <v>56</v>
      </c>
      <c r="G651" t="s">
        <v>26</v>
      </c>
      <c r="H651" t="s">
        <v>35</v>
      </c>
      <c r="L651" t="s">
        <v>1038</v>
      </c>
      <c r="M651">
        <v>71202</v>
      </c>
      <c r="N651">
        <v>380</v>
      </c>
      <c r="O651" t="s">
        <v>29</v>
      </c>
      <c r="P651" t="s">
        <v>115</v>
      </c>
      <c r="Q651" t="s">
        <v>31</v>
      </c>
      <c r="R651">
        <v>43000000</v>
      </c>
      <c r="S651">
        <v>2005</v>
      </c>
      <c r="T651">
        <v>4.8</v>
      </c>
      <c r="U651">
        <v>1.7</v>
      </c>
      <c r="V651">
        <v>-18592056</v>
      </c>
      <c r="W651" t="s">
        <v>38</v>
      </c>
    </row>
    <row r="652" spans="1:23" x14ac:dyDescent="0.3">
      <c r="A652" t="s">
        <v>1039</v>
      </c>
      <c r="B652">
        <v>339</v>
      </c>
      <c r="C652">
        <v>102</v>
      </c>
      <c r="D652">
        <v>13750556</v>
      </c>
      <c r="E652" t="s">
        <v>24</v>
      </c>
      <c r="F652" t="s">
        <v>56</v>
      </c>
      <c r="G652" t="s">
        <v>35</v>
      </c>
      <c r="L652" t="s">
        <v>1040</v>
      </c>
      <c r="M652">
        <v>111102</v>
      </c>
      <c r="N652">
        <v>239</v>
      </c>
      <c r="O652" t="s">
        <v>29</v>
      </c>
      <c r="P652" t="s">
        <v>30</v>
      </c>
      <c r="Q652" t="s">
        <v>213</v>
      </c>
      <c r="R652">
        <v>65000000</v>
      </c>
      <c r="S652">
        <v>2014</v>
      </c>
      <c r="T652">
        <v>6.5</v>
      </c>
      <c r="U652">
        <v>1.7</v>
      </c>
      <c r="V652">
        <v>-51249444</v>
      </c>
      <c r="W652" t="s">
        <v>38</v>
      </c>
    </row>
    <row r="653" spans="1:23" x14ac:dyDescent="0.3">
      <c r="A653" t="s">
        <v>621</v>
      </c>
      <c r="B653">
        <v>96</v>
      </c>
      <c r="C653">
        <v>133</v>
      </c>
      <c r="D653">
        <v>31054924</v>
      </c>
      <c r="E653" t="s">
        <v>55</v>
      </c>
      <c r="F653" t="s">
        <v>60</v>
      </c>
      <c r="G653" t="s">
        <v>44</v>
      </c>
      <c r="L653" t="s">
        <v>1041</v>
      </c>
      <c r="M653">
        <v>17025</v>
      </c>
      <c r="N653">
        <v>290</v>
      </c>
      <c r="O653" t="s">
        <v>29</v>
      </c>
      <c r="P653" t="s">
        <v>30</v>
      </c>
      <c r="Q653" t="s">
        <v>213</v>
      </c>
      <c r="R653">
        <v>64000000</v>
      </c>
      <c r="S653">
        <v>1999</v>
      </c>
      <c r="T653">
        <v>5.0999999999999996</v>
      </c>
      <c r="U653">
        <v>2.2000000000000002</v>
      </c>
      <c r="V653">
        <v>-32945076</v>
      </c>
      <c r="W653" t="s">
        <v>38</v>
      </c>
    </row>
    <row r="654" spans="1:23" x14ac:dyDescent="0.3">
      <c r="A654" t="s">
        <v>1042</v>
      </c>
      <c r="B654">
        <v>361</v>
      </c>
      <c r="C654">
        <v>121</v>
      </c>
      <c r="D654">
        <v>43247140</v>
      </c>
      <c r="E654" t="s">
        <v>25</v>
      </c>
      <c r="F654" t="s">
        <v>242</v>
      </c>
      <c r="G654" t="s">
        <v>55</v>
      </c>
      <c r="H654" t="s">
        <v>54</v>
      </c>
      <c r="I654" t="s">
        <v>61</v>
      </c>
      <c r="J654" t="s">
        <v>35</v>
      </c>
      <c r="L654" t="s">
        <v>1043</v>
      </c>
      <c r="M654">
        <v>134625</v>
      </c>
      <c r="N654">
        <v>265</v>
      </c>
      <c r="O654" t="s">
        <v>29</v>
      </c>
      <c r="P654" t="s">
        <v>37</v>
      </c>
      <c r="Q654" t="s">
        <v>31</v>
      </c>
      <c r="R654">
        <v>55000000</v>
      </c>
      <c r="S654">
        <v>2015</v>
      </c>
      <c r="T654">
        <v>7.1</v>
      </c>
      <c r="U654">
        <v>2</v>
      </c>
      <c r="V654">
        <v>-11752860</v>
      </c>
      <c r="W654" t="s">
        <v>38</v>
      </c>
    </row>
    <row r="655" spans="1:23" x14ac:dyDescent="0.3">
      <c r="A655" t="s">
        <v>526</v>
      </c>
      <c r="B655">
        <v>226</v>
      </c>
      <c r="C655">
        <v>147</v>
      </c>
      <c r="D655">
        <v>2208939</v>
      </c>
      <c r="E655" t="s">
        <v>56</v>
      </c>
      <c r="F655" t="s">
        <v>55</v>
      </c>
      <c r="G655" t="s">
        <v>26</v>
      </c>
      <c r="L655" t="s">
        <v>1044</v>
      </c>
      <c r="M655">
        <v>190490</v>
      </c>
      <c r="N655">
        <v>482</v>
      </c>
      <c r="O655" t="s">
        <v>29</v>
      </c>
      <c r="P655" t="s">
        <v>244</v>
      </c>
      <c r="Q655" t="s">
        <v>213</v>
      </c>
      <c r="R655">
        <v>50000000</v>
      </c>
      <c r="S655">
        <v>2006</v>
      </c>
      <c r="T655">
        <v>7.5</v>
      </c>
      <c r="U655">
        <v>2.4</v>
      </c>
      <c r="V655">
        <v>-47791061</v>
      </c>
      <c r="W655" t="s">
        <v>38</v>
      </c>
    </row>
    <row r="656" spans="1:23" x14ac:dyDescent="0.3">
      <c r="A656" t="s">
        <v>560</v>
      </c>
      <c r="B656">
        <v>194</v>
      </c>
      <c r="C656">
        <v>94</v>
      </c>
      <c r="D656">
        <v>213079163</v>
      </c>
      <c r="E656" t="s">
        <v>24</v>
      </c>
      <c r="F656" t="s">
        <v>48</v>
      </c>
      <c r="G656" t="s">
        <v>56</v>
      </c>
      <c r="L656" t="s">
        <v>1045</v>
      </c>
      <c r="M656">
        <v>162909</v>
      </c>
      <c r="N656">
        <v>795</v>
      </c>
      <c r="O656" t="s">
        <v>29</v>
      </c>
      <c r="P656" t="s">
        <v>30</v>
      </c>
      <c r="Q656" t="s">
        <v>31</v>
      </c>
      <c r="R656">
        <v>63000000</v>
      </c>
      <c r="S656">
        <v>2002</v>
      </c>
      <c r="T656">
        <v>6.2</v>
      </c>
      <c r="U656">
        <v>1.6</v>
      </c>
      <c r="V656">
        <v>150079163</v>
      </c>
      <c r="W656" t="s">
        <v>21</v>
      </c>
    </row>
    <row r="657" spans="1:23" x14ac:dyDescent="0.3">
      <c r="A657" t="s">
        <v>291</v>
      </c>
      <c r="B657">
        <v>138</v>
      </c>
      <c r="C657">
        <v>94</v>
      </c>
      <c r="D657">
        <v>19548064</v>
      </c>
      <c r="E657" t="s">
        <v>24</v>
      </c>
      <c r="F657" t="s">
        <v>47</v>
      </c>
      <c r="G657" t="s">
        <v>48</v>
      </c>
      <c r="H657" t="s">
        <v>49</v>
      </c>
      <c r="I657" t="s">
        <v>27</v>
      </c>
      <c r="L657" t="s">
        <v>1046</v>
      </c>
      <c r="M657">
        <v>25681</v>
      </c>
      <c r="N657">
        <v>77</v>
      </c>
      <c r="O657" t="s">
        <v>29</v>
      </c>
      <c r="P657" t="s">
        <v>1047</v>
      </c>
      <c r="Q657" t="s">
        <v>52</v>
      </c>
      <c r="R657">
        <v>65000000</v>
      </c>
      <c r="S657">
        <v>2009</v>
      </c>
      <c r="T657">
        <v>6.3</v>
      </c>
      <c r="U657">
        <v>1.6</v>
      </c>
      <c r="V657">
        <v>-45451936</v>
      </c>
      <c r="W657" t="s">
        <v>38</v>
      </c>
    </row>
    <row r="658" spans="1:23" x14ac:dyDescent="0.3">
      <c r="A658" t="s">
        <v>149</v>
      </c>
      <c r="B658">
        <v>308</v>
      </c>
      <c r="C658">
        <v>127</v>
      </c>
      <c r="D658">
        <v>356784000</v>
      </c>
      <c r="E658" t="s">
        <v>25</v>
      </c>
      <c r="F658" t="s">
        <v>27</v>
      </c>
      <c r="G658" t="s">
        <v>35</v>
      </c>
      <c r="L658" t="s">
        <v>1048</v>
      </c>
      <c r="M658">
        <v>613473</v>
      </c>
      <c r="N658">
        <v>895</v>
      </c>
      <c r="O658" t="s">
        <v>29</v>
      </c>
      <c r="P658" t="s">
        <v>30</v>
      </c>
      <c r="Q658" t="s">
        <v>31</v>
      </c>
      <c r="R658">
        <v>63000000</v>
      </c>
      <c r="S658">
        <v>1993</v>
      </c>
      <c r="T658">
        <v>8.1</v>
      </c>
      <c r="U658">
        <v>2.1</v>
      </c>
      <c r="V658">
        <v>293784000</v>
      </c>
      <c r="W658" t="s">
        <v>21</v>
      </c>
    </row>
    <row r="659" spans="1:23" x14ac:dyDescent="0.3">
      <c r="A659" t="s">
        <v>988</v>
      </c>
      <c r="B659">
        <v>40</v>
      </c>
      <c r="C659">
        <v>212</v>
      </c>
      <c r="D659">
        <v>25052000</v>
      </c>
      <c r="E659" t="s">
        <v>25</v>
      </c>
      <c r="F659" t="s">
        <v>242</v>
      </c>
      <c r="G659" t="s">
        <v>56</v>
      </c>
      <c r="H659" t="s">
        <v>55</v>
      </c>
      <c r="I659" t="s">
        <v>53</v>
      </c>
      <c r="L659" t="s">
        <v>1049</v>
      </c>
      <c r="M659">
        <v>35314</v>
      </c>
      <c r="N659">
        <v>145</v>
      </c>
      <c r="O659" t="s">
        <v>29</v>
      </c>
      <c r="P659" t="s">
        <v>30</v>
      </c>
      <c r="Q659" t="s">
        <v>31</v>
      </c>
      <c r="R659">
        <v>63000000</v>
      </c>
      <c r="S659">
        <v>1994</v>
      </c>
      <c r="T659">
        <v>6.6</v>
      </c>
      <c r="U659">
        <v>3.5</v>
      </c>
      <c r="V659">
        <v>-37948000</v>
      </c>
      <c r="W659" t="s">
        <v>38</v>
      </c>
    </row>
    <row r="660" spans="1:23" x14ac:dyDescent="0.3">
      <c r="A660" t="s">
        <v>361</v>
      </c>
      <c r="B660">
        <v>42</v>
      </c>
      <c r="C660">
        <v>141</v>
      </c>
      <c r="D660">
        <v>122012710</v>
      </c>
      <c r="E660" t="s">
        <v>24</v>
      </c>
      <c r="F660" t="s">
        <v>56</v>
      </c>
      <c r="G660" t="s">
        <v>55</v>
      </c>
      <c r="H660" t="s">
        <v>35</v>
      </c>
      <c r="L660" t="s">
        <v>1050</v>
      </c>
      <c r="M660">
        <v>69663</v>
      </c>
      <c r="N660">
        <v>133</v>
      </c>
      <c r="O660" t="s">
        <v>29</v>
      </c>
      <c r="P660" t="s">
        <v>30</v>
      </c>
      <c r="Q660" t="s">
        <v>31</v>
      </c>
      <c r="R660">
        <v>62000000</v>
      </c>
      <c r="S660">
        <v>1994</v>
      </c>
      <c r="T660">
        <v>6.9</v>
      </c>
      <c r="U660">
        <v>2.4</v>
      </c>
      <c r="V660">
        <v>60012710</v>
      </c>
      <c r="W660" t="s">
        <v>21</v>
      </c>
    </row>
    <row r="661" spans="1:23" x14ac:dyDescent="0.3">
      <c r="A661" t="s">
        <v>1051</v>
      </c>
      <c r="B661">
        <v>68</v>
      </c>
      <c r="C661">
        <v>103</v>
      </c>
      <c r="D661">
        <v>72413</v>
      </c>
      <c r="E661" t="s">
        <v>24</v>
      </c>
      <c r="F661" t="s">
        <v>25</v>
      </c>
      <c r="G661" t="s">
        <v>55</v>
      </c>
      <c r="H661" t="s">
        <v>54</v>
      </c>
      <c r="L661" t="s">
        <v>1052</v>
      </c>
      <c r="M661">
        <v>11584</v>
      </c>
      <c r="N661">
        <v>86</v>
      </c>
      <c r="O661" t="s">
        <v>554</v>
      </c>
      <c r="P661" t="s">
        <v>278</v>
      </c>
      <c r="Q661" t="s">
        <v>213</v>
      </c>
      <c r="R661">
        <v>65000000</v>
      </c>
      <c r="S661">
        <v>2015</v>
      </c>
      <c r="T661">
        <v>6.1</v>
      </c>
      <c r="U661">
        <v>1.7</v>
      </c>
      <c r="V661">
        <v>-64927587</v>
      </c>
      <c r="W661" t="s">
        <v>38</v>
      </c>
    </row>
    <row r="662" spans="1:23" x14ac:dyDescent="0.3">
      <c r="A662" t="s">
        <v>1053</v>
      </c>
      <c r="B662">
        <v>78</v>
      </c>
      <c r="C662">
        <v>98</v>
      </c>
      <c r="D662">
        <v>58255287</v>
      </c>
      <c r="E662" t="s">
        <v>48</v>
      </c>
      <c r="F662" t="s">
        <v>56</v>
      </c>
      <c r="L662" t="s">
        <v>1054</v>
      </c>
      <c r="M662">
        <v>39471</v>
      </c>
      <c r="N662">
        <v>187</v>
      </c>
      <c r="O662" t="s">
        <v>29</v>
      </c>
      <c r="P662" t="s">
        <v>30</v>
      </c>
      <c r="Q662" t="s">
        <v>31</v>
      </c>
      <c r="R662">
        <v>64000000</v>
      </c>
      <c r="S662">
        <v>2006</v>
      </c>
      <c r="T662">
        <v>4.3</v>
      </c>
      <c r="U662">
        <v>1.6</v>
      </c>
      <c r="V662">
        <v>-5744713</v>
      </c>
      <c r="W662" t="s">
        <v>38</v>
      </c>
    </row>
    <row r="663" spans="1:23" x14ac:dyDescent="0.3">
      <c r="A663" t="s">
        <v>211</v>
      </c>
      <c r="B663">
        <v>178</v>
      </c>
      <c r="C663">
        <v>116</v>
      </c>
      <c r="D663">
        <v>77086030</v>
      </c>
      <c r="E663" t="s">
        <v>24</v>
      </c>
      <c r="F663" t="s">
        <v>58</v>
      </c>
      <c r="L663" t="s">
        <v>1055</v>
      </c>
      <c r="M663">
        <v>65297</v>
      </c>
      <c r="N663">
        <v>602</v>
      </c>
      <c r="O663" t="s">
        <v>29</v>
      </c>
      <c r="P663" t="s">
        <v>545</v>
      </c>
      <c r="Q663" t="s">
        <v>31</v>
      </c>
      <c r="R663">
        <v>62000000</v>
      </c>
      <c r="S663">
        <v>2000</v>
      </c>
      <c r="T663">
        <v>6.6</v>
      </c>
      <c r="U663">
        <v>1.9</v>
      </c>
      <c r="V663">
        <v>15086030</v>
      </c>
      <c r="W663" t="s">
        <v>21</v>
      </c>
    </row>
    <row r="664" spans="1:23" x14ac:dyDescent="0.3">
      <c r="A664" t="s">
        <v>1056</v>
      </c>
      <c r="B664">
        <v>75</v>
      </c>
      <c r="C664">
        <v>114</v>
      </c>
      <c r="D664">
        <v>65000000</v>
      </c>
      <c r="E664" t="s">
        <v>48</v>
      </c>
      <c r="F664" t="s">
        <v>55</v>
      </c>
      <c r="G664" t="s">
        <v>44</v>
      </c>
      <c r="L664" t="s">
        <v>1057</v>
      </c>
      <c r="M664">
        <v>43027</v>
      </c>
      <c r="N664">
        <v>214</v>
      </c>
      <c r="O664" t="s">
        <v>29</v>
      </c>
      <c r="P664" t="s">
        <v>30</v>
      </c>
      <c r="Q664" t="s">
        <v>31</v>
      </c>
      <c r="R664">
        <v>62000000</v>
      </c>
      <c r="S664">
        <v>1995</v>
      </c>
      <c r="T664">
        <v>6.8</v>
      </c>
      <c r="U664">
        <v>1.9</v>
      </c>
      <c r="V664">
        <v>3000000</v>
      </c>
      <c r="W664" t="s">
        <v>21</v>
      </c>
    </row>
    <row r="665" spans="1:23" x14ac:dyDescent="0.3">
      <c r="A665" t="s">
        <v>1058</v>
      </c>
      <c r="B665">
        <v>150</v>
      </c>
      <c r="C665">
        <v>87</v>
      </c>
      <c r="D665">
        <v>32178777</v>
      </c>
      <c r="E665" t="s">
        <v>48</v>
      </c>
      <c r="F665" t="s">
        <v>44</v>
      </c>
      <c r="G665" t="s">
        <v>61</v>
      </c>
      <c r="L665" t="s">
        <v>1059</v>
      </c>
      <c r="M665">
        <v>43300</v>
      </c>
      <c r="N665">
        <v>250</v>
      </c>
      <c r="O665" t="s">
        <v>29</v>
      </c>
      <c r="P665" t="s">
        <v>30</v>
      </c>
      <c r="Q665" t="s">
        <v>31</v>
      </c>
      <c r="R665">
        <v>62000000</v>
      </c>
      <c r="S665">
        <v>2008</v>
      </c>
      <c r="T665">
        <v>3.8</v>
      </c>
      <c r="U665">
        <v>1.4</v>
      </c>
      <c r="V665">
        <v>-29821223</v>
      </c>
      <c r="W665" t="s">
        <v>38</v>
      </c>
    </row>
    <row r="666" spans="1:23" x14ac:dyDescent="0.3">
      <c r="A666" t="s">
        <v>1060</v>
      </c>
      <c r="B666">
        <v>113</v>
      </c>
      <c r="C666">
        <v>125</v>
      </c>
      <c r="D666">
        <v>15738632</v>
      </c>
      <c r="E666" t="s">
        <v>24</v>
      </c>
      <c r="F666" t="s">
        <v>48</v>
      </c>
      <c r="G666" t="s">
        <v>56</v>
      </c>
      <c r="H666" t="s">
        <v>35</v>
      </c>
      <c r="L666" t="s">
        <v>1061</v>
      </c>
      <c r="M666">
        <v>38076</v>
      </c>
      <c r="N666">
        <v>399</v>
      </c>
      <c r="O666" t="s">
        <v>29</v>
      </c>
      <c r="P666" t="s">
        <v>30</v>
      </c>
      <c r="Q666" t="s">
        <v>213</v>
      </c>
      <c r="R666">
        <v>42000000</v>
      </c>
      <c r="S666">
        <v>2001</v>
      </c>
      <c r="T666">
        <v>5.9</v>
      </c>
      <c r="U666">
        <v>2.1</v>
      </c>
      <c r="V666">
        <v>-26261368</v>
      </c>
      <c r="W666" t="s">
        <v>38</v>
      </c>
    </row>
    <row r="667" spans="1:23" x14ac:dyDescent="0.3">
      <c r="A667" t="s">
        <v>503</v>
      </c>
      <c r="B667">
        <v>596</v>
      </c>
      <c r="C667">
        <v>187</v>
      </c>
      <c r="D667">
        <v>54116191</v>
      </c>
      <c r="E667" t="s">
        <v>56</v>
      </c>
      <c r="F667" t="s">
        <v>55</v>
      </c>
      <c r="G667" t="s">
        <v>60</v>
      </c>
      <c r="H667" t="s">
        <v>35</v>
      </c>
      <c r="I667" t="s">
        <v>53</v>
      </c>
      <c r="L667" t="s">
        <v>1062</v>
      </c>
      <c r="M667">
        <v>272839</v>
      </c>
      <c r="N667">
        <v>1018</v>
      </c>
      <c r="O667" t="s">
        <v>29</v>
      </c>
      <c r="P667" t="s">
        <v>30</v>
      </c>
      <c r="Q667" t="s">
        <v>213</v>
      </c>
      <c r="R667">
        <v>44000000</v>
      </c>
      <c r="S667">
        <v>2015</v>
      </c>
      <c r="T667">
        <v>7.9</v>
      </c>
      <c r="U667">
        <v>3.1</v>
      </c>
      <c r="V667">
        <v>10116191</v>
      </c>
      <c r="W667" t="s">
        <v>21</v>
      </c>
    </row>
    <row r="668" spans="1:23" x14ac:dyDescent="0.3">
      <c r="A668" t="s">
        <v>1063</v>
      </c>
      <c r="B668">
        <v>191</v>
      </c>
      <c r="C668">
        <v>93</v>
      </c>
      <c r="D668">
        <v>118153533</v>
      </c>
      <c r="E668" t="s">
        <v>48</v>
      </c>
      <c r="F668" t="s">
        <v>61</v>
      </c>
      <c r="L668" t="s">
        <v>1064</v>
      </c>
      <c r="M668">
        <v>129995</v>
      </c>
      <c r="N668">
        <v>246</v>
      </c>
      <c r="O668" t="s">
        <v>29</v>
      </c>
      <c r="P668" t="s">
        <v>30</v>
      </c>
      <c r="Q668" t="s">
        <v>31</v>
      </c>
      <c r="R668">
        <v>61000000</v>
      </c>
      <c r="S668">
        <v>2007</v>
      </c>
      <c r="T668">
        <v>6.3</v>
      </c>
      <c r="U668">
        <v>1.6</v>
      </c>
      <c r="V668">
        <v>57153533</v>
      </c>
      <c r="W668" t="s">
        <v>21</v>
      </c>
    </row>
    <row r="669" spans="1:23" x14ac:dyDescent="0.3">
      <c r="A669" t="s">
        <v>1065</v>
      </c>
      <c r="B669">
        <v>156</v>
      </c>
      <c r="C669">
        <v>95</v>
      </c>
      <c r="D669">
        <v>108012170</v>
      </c>
      <c r="E669" t="s">
        <v>25</v>
      </c>
      <c r="F669" t="s">
        <v>47</v>
      </c>
      <c r="G669" t="s">
        <v>48</v>
      </c>
      <c r="H669" t="s">
        <v>49</v>
      </c>
      <c r="I669" t="s">
        <v>26</v>
      </c>
      <c r="L669" t="s">
        <v>1066</v>
      </c>
      <c r="M669">
        <v>24089</v>
      </c>
      <c r="N669">
        <v>82</v>
      </c>
      <c r="O669" t="s">
        <v>29</v>
      </c>
      <c r="P669" t="s">
        <v>30</v>
      </c>
      <c r="Q669" t="s">
        <v>52</v>
      </c>
      <c r="R669">
        <v>63000000</v>
      </c>
      <c r="S669">
        <v>2011</v>
      </c>
      <c r="T669">
        <v>5.5</v>
      </c>
      <c r="U669">
        <v>1.6</v>
      </c>
      <c r="V669">
        <v>45012170</v>
      </c>
      <c r="W669" t="s">
        <v>21</v>
      </c>
    </row>
    <row r="670" spans="1:23" x14ac:dyDescent="0.3">
      <c r="A670" t="s">
        <v>66</v>
      </c>
      <c r="B670">
        <v>460</v>
      </c>
      <c r="C670">
        <v>117</v>
      </c>
      <c r="D670">
        <v>210592590</v>
      </c>
      <c r="E670" t="s">
        <v>24</v>
      </c>
      <c r="F670" t="s">
        <v>55</v>
      </c>
      <c r="G670" t="s">
        <v>26</v>
      </c>
      <c r="H670" t="s">
        <v>58</v>
      </c>
      <c r="L670">
        <v>300</v>
      </c>
      <c r="M670">
        <v>607235</v>
      </c>
      <c r="N670">
        <v>2073</v>
      </c>
      <c r="O670" t="s">
        <v>29</v>
      </c>
      <c r="P670" t="s">
        <v>30</v>
      </c>
      <c r="Q670" t="s">
        <v>213</v>
      </c>
      <c r="R670">
        <v>65000000</v>
      </c>
      <c r="S670">
        <v>2006</v>
      </c>
      <c r="T670">
        <v>7.7</v>
      </c>
      <c r="U670">
        <v>2</v>
      </c>
      <c r="V670">
        <v>145592590</v>
      </c>
      <c r="W670" t="s">
        <v>21</v>
      </c>
    </row>
    <row r="671" spans="1:23" x14ac:dyDescent="0.3">
      <c r="A671" t="s">
        <v>560</v>
      </c>
      <c r="B671">
        <v>141</v>
      </c>
      <c r="C671">
        <v>106</v>
      </c>
      <c r="D671">
        <v>279167575</v>
      </c>
      <c r="E671" t="s">
        <v>48</v>
      </c>
      <c r="F671" t="s">
        <v>44</v>
      </c>
      <c r="L671" t="s">
        <v>1067</v>
      </c>
      <c r="M671">
        <v>211296</v>
      </c>
      <c r="N671">
        <v>428</v>
      </c>
      <c r="O671" t="s">
        <v>29</v>
      </c>
      <c r="P671" t="s">
        <v>30</v>
      </c>
      <c r="Q671" t="s">
        <v>31</v>
      </c>
      <c r="R671">
        <v>80000000</v>
      </c>
      <c r="S671">
        <v>2004</v>
      </c>
      <c r="T671">
        <v>6.3</v>
      </c>
      <c r="U671">
        <v>1.8</v>
      </c>
      <c r="V671">
        <v>199167575</v>
      </c>
      <c r="W671" t="s">
        <v>21</v>
      </c>
    </row>
    <row r="672" spans="1:23" x14ac:dyDescent="0.3">
      <c r="A672" t="s">
        <v>1068</v>
      </c>
      <c r="B672">
        <v>180</v>
      </c>
      <c r="C672">
        <v>115</v>
      </c>
      <c r="D672">
        <v>143151473</v>
      </c>
      <c r="E672" t="s">
        <v>48</v>
      </c>
      <c r="F672" t="s">
        <v>55</v>
      </c>
      <c r="G672" t="s">
        <v>49</v>
      </c>
      <c r="L672" t="s">
        <v>1069</v>
      </c>
      <c r="M672">
        <v>116681</v>
      </c>
      <c r="N672">
        <v>320</v>
      </c>
      <c r="O672" t="s">
        <v>29</v>
      </c>
      <c r="P672" t="s">
        <v>30</v>
      </c>
      <c r="Q672" t="s">
        <v>52</v>
      </c>
      <c r="R672">
        <v>60000000</v>
      </c>
      <c r="S672">
        <v>2008</v>
      </c>
      <c r="T672">
        <v>7.1</v>
      </c>
      <c r="U672">
        <v>1.9</v>
      </c>
      <c r="V672">
        <v>83151473</v>
      </c>
      <c r="W672" t="s">
        <v>21</v>
      </c>
    </row>
    <row r="673" spans="1:23" x14ac:dyDescent="0.3">
      <c r="A673" t="s">
        <v>888</v>
      </c>
      <c r="B673">
        <v>186</v>
      </c>
      <c r="C673">
        <v>189</v>
      </c>
      <c r="D673">
        <v>136801374</v>
      </c>
      <c r="E673" t="s">
        <v>56</v>
      </c>
      <c r="F673" t="s">
        <v>55</v>
      </c>
      <c r="G673" t="s">
        <v>26</v>
      </c>
      <c r="H673" t="s">
        <v>60</v>
      </c>
      <c r="L673" t="s">
        <v>1070</v>
      </c>
      <c r="M673">
        <v>782610</v>
      </c>
      <c r="N673">
        <v>1377</v>
      </c>
      <c r="O673" t="s">
        <v>29</v>
      </c>
      <c r="P673" t="s">
        <v>30</v>
      </c>
      <c r="Q673" t="s">
        <v>213</v>
      </c>
      <c r="R673">
        <v>60000000</v>
      </c>
      <c r="S673">
        <v>1999</v>
      </c>
      <c r="T673">
        <v>8.5</v>
      </c>
      <c r="U673">
        <v>3.2</v>
      </c>
      <c r="V673">
        <v>76801374</v>
      </c>
      <c r="W673" t="s">
        <v>21</v>
      </c>
    </row>
    <row r="674" spans="1:23" x14ac:dyDescent="0.3">
      <c r="A674" t="s">
        <v>507</v>
      </c>
      <c r="B674">
        <v>161</v>
      </c>
      <c r="C674">
        <v>81</v>
      </c>
      <c r="D674">
        <v>135381507</v>
      </c>
      <c r="E674" t="s">
        <v>25</v>
      </c>
      <c r="F674" t="s">
        <v>47</v>
      </c>
      <c r="G674" t="s">
        <v>48</v>
      </c>
      <c r="H674" t="s">
        <v>49</v>
      </c>
      <c r="I674" t="s">
        <v>27</v>
      </c>
      <c r="L674" t="s">
        <v>1071</v>
      </c>
      <c r="M674">
        <v>63912</v>
      </c>
      <c r="N674">
        <v>251</v>
      </c>
      <c r="O674" t="s">
        <v>29</v>
      </c>
      <c r="P674" t="s">
        <v>30</v>
      </c>
      <c r="Q674" t="s">
        <v>118</v>
      </c>
      <c r="R674">
        <v>150000000</v>
      </c>
      <c r="S674">
        <v>2005</v>
      </c>
      <c r="T674">
        <v>5.8</v>
      </c>
      <c r="U674">
        <v>1.4</v>
      </c>
      <c r="V674">
        <v>-14618493</v>
      </c>
      <c r="W674" t="s">
        <v>38</v>
      </c>
    </row>
    <row r="675" spans="1:23" x14ac:dyDescent="0.3">
      <c r="A675" t="s">
        <v>219</v>
      </c>
      <c r="B675">
        <v>568</v>
      </c>
      <c r="C675">
        <v>149</v>
      </c>
      <c r="D675">
        <v>167735396</v>
      </c>
      <c r="E675" t="s">
        <v>56</v>
      </c>
      <c r="F675" t="s">
        <v>55</v>
      </c>
      <c r="G675" t="s">
        <v>60</v>
      </c>
      <c r="H675" t="s">
        <v>35</v>
      </c>
      <c r="L675" t="s">
        <v>1072</v>
      </c>
      <c r="M675">
        <v>569841</v>
      </c>
      <c r="N675">
        <v>1127</v>
      </c>
      <c r="O675" t="s">
        <v>29</v>
      </c>
      <c r="P675" t="s">
        <v>30</v>
      </c>
      <c r="Q675" t="s">
        <v>213</v>
      </c>
      <c r="R675">
        <v>61000000</v>
      </c>
      <c r="S675">
        <v>2014</v>
      </c>
      <c r="T675">
        <v>8.1</v>
      </c>
      <c r="U675">
        <v>2.5</v>
      </c>
      <c r="V675">
        <v>106735396</v>
      </c>
      <c r="W675" t="s">
        <v>21</v>
      </c>
    </row>
    <row r="676" spans="1:23" x14ac:dyDescent="0.3">
      <c r="A676" t="s">
        <v>181</v>
      </c>
      <c r="B676">
        <v>249</v>
      </c>
      <c r="C676">
        <v>119</v>
      </c>
      <c r="D676">
        <v>121468960</v>
      </c>
      <c r="E676" t="s">
        <v>24</v>
      </c>
      <c r="F676" t="s">
        <v>60</v>
      </c>
      <c r="G676" t="s">
        <v>35</v>
      </c>
      <c r="L676" t="s">
        <v>1073</v>
      </c>
      <c r="M676">
        <v>407601</v>
      </c>
      <c r="N676">
        <v>849</v>
      </c>
      <c r="O676" t="s">
        <v>29</v>
      </c>
      <c r="P676" t="s">
        <v>30</v>
      </c>
      <c r="Q676" t="s">
        <v>31</v>
      </c>
      <c r="R676">
        <v>60000000</v>
      </c>
      <c r="S676">
        <v>2002</v>
      </c>
      <c r="T676">
        <v>7.9</v>
      </c>
      <c r="U676">
        <v>2</v>
      </c>
      <c r="V676">
        <v>61468960</v>
      </c>
      <c r="W676" t="s">
        <v>21</v>
      </c>
    </row>
    <row r="677" spans="1:23" x14ac:dyDescent="0.3">
      <c r="A677" t="s">
        <v>128</v>
      </c>
      <c r="B677">
        <v>137</v>
      </c>
      <c r="C677">
        <v>130</v>
      </c>
      <c r="D677">
        <v>106635996</v>
      </c>
      <c r="E677" t="s">
        <v>24</v>
      </c>
      <c r="F677" t="s">
        <v>25</v>
      </c>
      <c r="G677" t="s">
        <v>35</v>
      </c>
      <c r="L677" t="s">
        <v>1074</v>
      </c>
      <c r="M677">
        <v>199025</v>
      </c>
      <c r="N677">
        <v>416</v>
      </c>
      <c r="O677" t="s">
        <v>29</v>
      </c>
      <c r="P677" t="s">
        <v>37</v>
      </c>
      <c r="Q677" t="s">
        <v>31</v>
      </c>
      <c r="R677">
        <v>58000000</v>
      </c>
      <c r="S677">
        <v>1995</v>
      </c>
      <c r="T677">
        <v>7.2</v>
      </c>
      <c r="U677">
        <v>2.2000000000000002</v>
      </c>
      <c r="V677">
        <v>48635996</v>
      </c>
      <c r="W677" t="s">
        <v>21</v>
      </c>
    </row>
    <row r="678" spans="1:23" x14ac:dyDescent="0.3">
      <c r="A678" t="s">
        <v>509</v>
      </c>
      <c r="B678">
        <v>113</v>
      </c>
      <c r="C678">
        <v>116</v>
      </c>
      <c r="D678">
        <v>102678089</v>
      </c>
      <c r="E678" t="s">
        <v>55</v>
      </c>
      <c r="F678" t="s">
        <v>60</v>
      </c>
      <c r="G678" t="s">
        <v>35</v>
      </c>
      <c r="L678" t="s">
        <v>1075</v>
      </c>
      <c r="M678">
        <v>42705</v>
      </c>
      <c r="N678">
        <v>274</v>
      </c>
      <c r="O678" t="s">
        <v>29</v>
      </c>
      <c r="P678" t="s">
        <v>30</v>
      </c>
      <c r="Q678" t="s">
        <v>213</v>
      </c>
      <c r="R678">
        <v>95000000</v>
      </c>
      <c r="S678">
        <v>1999</v>
      </c>
      <c r="T678">
        <v>6.3</v>
      </c>
      <c r="U678">
        <v>1.9</v>
      </c>
      <c r="V678">
        <v>7678089</v>
      </c>
      <c r="W678" t="s">
        <v>21</v>
      </c>
    </row>
    <row r="679" spans="1:23" x14ac:dyDescent="0.3">
      <c r="A679" t="s">
        <v>335</v>
      </c>
      <c r="B679">
        <v>213</v>
      </c>
      <c r="C679">
        <v>103</v>
      </c>
      <c r="D679">
        <v>125603360</v>
      </c>
      <c r="E679" t="s">
        <v>48</v>
      </c>
      <c r="F679" t="s">
        <v>55</v>
      </c>
      <c r="G679" t="s">
        <v>27</v>
      </c>
      <c r="L679" t="s">
        <v>1076</v>
      </c>
      <c r="M679">
        <v>667983</v>
      </c>
      <c r="N679">
        <v>877</v>
      </c>
      <c r="O679" t="s">
        <v>29</v>
      </c>
      <c r="P679" t="s">
        <v>30</v>
      </c>
      <c r="Q679" t="s">
        <v>52</v>
      </c>
      <c r="R679">
        <v>60000000</v>
      </c>
      <c r="S679">
        <v>1998</v>
      </c>
      <c r="T679">
        <v>8.1</v>
      </c>
      <c r="U679">
        <v>1.7</v>
      </c>
      <c r="V679">
        <v>65603360</v>
      </c>
      <c r="W679" t="s">
        <v>21</v>
      </c>
    </row>
    <row r="680" spans="1:23" x14ac:dyDescent="0.3">
      <c r="A680" t="s">
        <v>1077</v>
      </c>
      <c r="B680">
        <v>120</v>
      </c>
      <c r="C680">
        <v>99</v>
      </c>
      <c r="D680">
        <v>101217900</v>
      </c>
      <c r="E680" t="s">
        <v>25</v>
      </c>
      <c r="F680" t="s">
        <v>47</v>
      </c>
      <c r="G680" t="s">
        <v>242</v>
      </c>
      <c r="H680" t="s">
        <v>55</v>
      </c>
      <c r="I680" t="s">
        <v>49</v>
      </c>
      <c r="J680" t="s">
        <v>26</v>
      </c>
      <c r="K680" t="s">
        <v>50</v>
      </c>
      <c r="L680" t="s">
        <v>1078</v>
      </c>
      <c r="M680">
        <v>91093</v>
      </c>
      <c r="N680">
        <v>353</v>
      </c>
      <c r="O680" t="s">
        <v>29</v>
      </c>
      <c r="P680" t="s">
        <v>30</v>
      </c>
      <c r="Q680" t="s">
        <v>52</v>
      </c>
      <c r="R680">
        <v>70000000</v>
      </c>
      <c r="S680">
        <v>1998</v>
      </c>
      <c r="T680">
        <v>7</v>
      </c>
      <c r="U680">
        <v>1.6</v>
      </c>
      <c r="V680">
        <v>31217900</v>
      </c>
      <c r="W680" t="s">
        <v>21</v>
      </c>
    </row>
    <row r="681" spans="1:23" x14ac:dyDescent="0.3">
      <c r="A681" t="s">
        <v>881</v>
      </c>
      <c r="B681">
        <v>81</v>
      </c>
      <c r="C681">
        <v>92</v>
      </c>
      <c r="D681">
        <v>104148781</v>
      </c>
      <c r="E681" t="s">
        <v>48</v>
      </c>
      <c r="F681" t="s">
        <v>49</v>
      </c>
      <c r="L681" t="s">
        <v>1079</v>
      </c>
      <c r="M681">
        <v>49486</v>
      </c>
      <c r="N681">
        <v>116</v>
      </c>
      <c r="O681" t="s">
        <v>29</v>
      </c>
      <c r="P681" t="s">
        <v>30</v>
      </c>
      <c r="Q681" t="s">
        <v>52</v>
      </c>
      <c r="R681">
        <v>60000000</v>
      </c>
      <c r="S681">
        <v>2003</v>
      </c>
      <c r="T681">
        <v>5.5</v>
      </c>
      <c r="U681">
        <v>1.5</v>
      </c>
      <c r="V681">
        <v>44148781</v>
      </c>
      <c r="W681" t="s">
        <v>21</v>
      </c>
    </row>
    <row r="682" spans="1:23" x14ac:dyDescent="0.3">
      <c r="A682" t="s">
        <v>1042</v>
      </c>
      <c r="B682">
        <v>265</v>
      </c>
      <c r="C682">
        <v>109</v>
      </c>
      <c r="D682">
        <v>75573300</v>
      </c>
      <c r="E682" t="s">
        <v>24</v>
      </c>
      <c r="F682" t="s">
        <v>48</v>
      </c>
      <c r="G682" t="s">
        <v>56</v>
      </c>
      <c r="H682" t="s">
        <v>55</v>
      </c>
      <c r="I682" t="s">
        <v>35</v>
      </c>
      <c r="L682" t="s">
        <v>1080</v>
      </c>
      <c r="M682">
        <v>156898</v>
      </c>
      <c r="N682">
        <v>172</v>
      </c>
      <c r="O682" t="s">
        <v>29</v>
      </c>
      <c r="P682" t="s">
        <v>30</v>
      </c>
      <c r="Q682" t="s">
        <v>213</v>
      </c>
      <c r="R682">
        <v>61000000</v>
      </c>
      <c r="S682">
        <v>2013</v>
      </c>
      <c r="T682">
        <v>6.7</v>
      </c>
      <c r="U682">
        <v>1.8</v>
      </c>
      <c r="V682">
        <v>14573300</v>
      </c>
      <c r="W682" t="s">
        <v>21</v>
      </c>
    </row>
    <row r="683" spans="1:23" x14ac:dyDescent="0.3">
      <c r="A683" t="s">
        <v>539</v>
      </c>
      <c r="B683">
        <v>105</v>
      </c>
      <c r="C683">
        <v>87</v>
      </c>
      <c r="D683">
        <v>93375151</v>
      </c>
      <c r="E683" t="s">
        <v>24</v>
      </c>
      <c r="F683" t="s">
        <v>48</v>
      </c>
      <c r="G683" t="s">
        <v>49</v>
      </c>
      <c r="H683" t="s">
        <v>26</v>
      </c>
      <c r="L683" t="s">
        <v>1081</v>
      </c>
      <c r="M683">
        <v>46031</v>
      </c>
      <c r="N683">
        <v>235</v>
      </c>
      <c r="O683" t="s">
        <v>29</v>
      </c>
      <c r="P683" t="s">
        <v>30</v>
      </c>
      <c r="Q683" t="s">
        <v>52</v>
      </c>
      <c r="R683">
        <v>60000000</v>
      </c>
      <c r="S683">
        <v>2001</v>
      </c>
      <c r="T683">
        <v>5.2</v>
      </c>
      <c r="U683">
        <v>1.4</v>
      </c>
      <c r="V683">
        <v>33375151</v>
      </c>
      <c r="W683" t="s">
        <v>21</v>
      </c>
    </row>
    <row r="684" spans="1:23" x14ac:dyDescent="0.3">
      <c r="A684" t="s">
        <v>840</v>
      </c>
      <c r="B684">
        <v>155</v>
      </c>
      <c r="C684">
        <v>111</v>
      </c>
      <c r="D684">
        <v>106126012</v>
      </c>
      <c r="E684" t="s">
        <v>24</v>
      </c>
      <c r="F684" t="s">
        <v>56</v>
      </c>
      <c r="G684" t="s">
        <v>35</v>
      </c>
      <c r="L684" t="s">
        <v>1082</v>
      </c>
      <c r="M684">
        <v>285623</v>
      </c>
      <c r="N684">
        <v>497</v>
      </c>
      <c r="O684" t="s">
        <v>29</v>
      </c>
      <c r="P684" t="s">
        <v>30</v>
      </c>
      <c r="Q684" t="s">
        <v>31</v>
      </c>
      <c r="R684">
        <v>60000000</v>
      </c>
      <c r="S684">
        <v>2003</v>
      </c>
      <c r="T684">
        <v>7</v>
      </c>
      <c r="U684">
        <v>1.8</v>
      </c>
      <c r="V684">
        <v>46126012</v>
      </c>
      <c r="W684" t="s">
        <v>21</v>
      </c>
    </row>
    <row r="685" spans="1:23" x14ac:dyDescent="0.3">
      <c r="A685" t="s">
        <v>1083</v>
      </c>
      <c r="B685">
        <v>118</v>
      </c>
      <c r="C685">
        <v>101</v>
      </c>
      <c r="D685">
        <v>93307796</v>
      </c>
      <c r="E685" t="s">
        <v>48</v>
      </c>
      <c r="F685" t="s">
        <v>44</v>
      </c>
      <c r="L685" t="s">
        <v>1084</v>
      </c>
      <c r="M685">
        <v>85673</v>
      </c>
      <c r="N685">
        <v>269</v>
      </c>
      <c r="O685" t="s">
        <v>29</v>
      </c>
      <c r="P685" t="s">
        <v>30</v>
      </c>
      <c r="Q685" t="s">
        <v>31</v>
      </c>
      <c r="R685">
        <v>60000000</v>
      </c>
      <c r="S685">
        <v>2002</v>
      </c>
      <c r="T685">
        <v>6.1</v>
      </c>
      <c r="U685">
        <v>1.7</v>
      </c>
      <c r="V685">
        <v>33307796</v>
      </c>
      <c r="W685" t="s">
        <v>21</v>
      </c>
    </row>
    <row r="686" spans="1:23" x14ac:dyDescent="0.3">
      <c r="A686" t="s">
        <v>252</v>
      </c>
      <c r="B686">
        <v>131</v>
      </c>
      <c r="C686">
        <v>83</v>
      </c>
      <c r="D686">
        <v>90646554</v>
      </c>
      <c r="E686" t="s">
        <v>25</v>
      </c>
      <c r="F686" t="s">
        <v>47</v>
      </c>
      <c r="G686" t="s">
        <v>48</v>
      </c>
      <c r="H686" t="s">
        <v>49</v>
      </c>
      <c r="L686" t="s">
        <v>1085</v>
      </c>
      <c r="M686">
        <v>124641</v>
      </c>
      <c r="N686">
        <v>289</v>
      </c>
      <c r="O686" t="s">
        <v>29</v>
      </c>
      <c r="P686" t="s">
        <v>30</v>
      </c>
      <c r="Q686" t="s">
        <v>52</v>
      </c>
      <c r="R686">
        <v>105000000</v>
      </c>
      <c r="S686">
        <v>1998</v>
      </c>
      <c r="T686">
        <v>6.6</v>
      </c>
      <c r="U686">
        <v>1.4</v>
      </c>
      <c r="V686">
        <v>-14353446</v>
      </c>
      <c r="W686" t="s">
        <v>38</v>
      </c>
    </row>
    <row r="687" spans="1:23" x14ac:dyDescent="0.3">
      <c r="A687" t="s">
        <v>1086</v>
      </c>
      <c r="B687">
        <v>166</v>
      </c>
      <c r="C687">
        <v>113</v>
      </c>
      <c r="D687">
        <v>109176215</v>
      </c>
      <c r="E687" t="s">
        <v>48</v>
      </c>
      <c r="L687" t="s">
        <v>1087</v>
      </c>
      <c r="M687">
        <v>83506</v>
      </c>
      <c r="N687">
        <v>144</v>
      </c>
      <c r="O687" t="s">
        <v>29</v>
      </c>
      <c r="P687" t="s">
        <v>30</v>
      </c>
      <c r="Q687" t="s">
        <v>31</v>
      </c>
      <c r="R687">
        <v>60000000</v>
      </c>
      <c r="S687">
        <v>2009</v>
      </c>
      <c r="T687">
        <v>5.5</v>
      </c>
      <c r="U687">
        <v>1.9</v>
      </c>
      <c r="V687">
        <v>49176215</v>
      </c>
      <c r="W687" t="s">
        <v>21</v>
      </c>
    </row>
    <row r="688" spans="1:23" x14ac:dyDescent="0.3">
      <c r="A688" t="s">
        <v>495</v>
      </c>
      <c r="B688">
        <v>60</v>
      </c>
      <c r="C688">
        <v>107</v>
      </c>
      <c r="D688">
        <v>82670733</v>
      </c>
      <c r="E688" t="s">
        <v>24</v>
      </c>
      <c r="F688" t="s">
        <v>55</v>
      </c>
      <c r="G688" t="s">
        <v>61</v>
      </c>
      <c r="L688" t="s">
        <v>1088</v>
      </c>
      <c r="M688">
        <v>60476</v>
      </c>
      <c r="N688">
        <v>97</v>
      </c>
      <c r="O688" t="s">
        <v>29</v>
      </c>
      <c r="P688" t="s">
        <v>30</v>
      </c>
      <c r="Q688" t="s">
        <v>31</v>
      </c>
      <c r="R688">
        <v>60000000</v>
      </c>
      <c r="S688">
        <v>1990</v>
      </c>
      <c r="T688">
        <v>5.9</v>
      </c>
      <c r="U688">
        <v>1.8</v>
      </c>
      <c r="V688">
        <v>22670733</v>
      </c>
      <c r="W688" t="s">
        <v>21</v>
      </c>
    </row>
    <row r="689" spans="1:23" x14ac:dyDescent="0.3">
      <c r="A689" t="s">
        <v>724</v>
      </c>
      <c r="B689">
        <v>77</v>
      </c>
      <c r="C689">
        <v>94</v>
      </c>
      <c r="D689">
        <v>82569532</v>
      </c>
      <c r="E689" t="s">
        <v>25</v>
      </c>
      <c r="F689" t="s">
        <v>48</v>
      </c>
      <c r="G689" t="s">
        <v>49</v>
      </c>
      <c r="L689" t="s">
        <v>1089</v>
      </c>
      <c r="M689">
        <v>42737</v>
      </c>
      <c r="N689">
        <v>128</v>
      </c>
      <c r="O689" t="s">
        <v>29</v>
      </c>
      <c r="P689" t="s">
        <v>30</v>
      </c>
      <c r="Q689" t="s">
        <v>52</v>
      </c>
      <c r="R689">
        <v>60000000</v>
      </c>
      <c r="S689">
        <v>2005</v>
      </c>
      <c r="T689">
        <v>5.4</v>
      </c>
      <c r="U689">
        <v>1.6</v>
      </c>
      <c r="V689">
        <v>22569532</v>
      </c>
      <c r="W689" t="s">
        <v>21</v>
      </c>
    </row>
    <row r="690" spans="1:23" x14ac:dyDescent="0.3">
      <c r="A690" t="s">
        <v>1090</v>
      </c>
      <c r="B690">
        <v>249</v>
      </c>
      <c r="C690">
        <v>132</v>
      </c>
      <c r="D690">
        <v>81687587</v>
      </c>
      <c r="E690" t="s">
        <v>24</v>
      </c>
      <c r="F690" t="s">
        <v>27</v>
      </c>
      <c r="G690" t="s">
        <v>35</v>
      </c>
      <c r="L690" t="s">
        <v>1091</v>
      </c>
      <c r="M690">
        <v>138246</v>
      </c>
      <c r="N690">
        <v>360</v>
      </c>
      <c r="O690" t="s">
        <v>29</v>
      </c>
      <c r="P690" t="s">
        <v>30</v>
      </c>
      <c r="Q690" t="s">
        <v>31</v>
      </c>
      <c r="R690">
        <v>61000000</v>
      </c>
      <c r="S690">
        <v>2015</v>
      </c>
      <c r="T690">
        <v>6.4</v>
      </c>
      <c r="U690">
        <v>2.2000000000000002</v>
      </c>
      <c r="V690">
        <v>20687587</v>
      </c>
      <c r="W690" t="s">
        <v>21</v>
      </c>
    </row>
    <row r="691" spans="1:23" x14ac:dyDescent="0.3">
      <c r="A691" t="s">
        <v>1092</v>
      </c>
      <c r="B691">
        <v>213</v>
      </c>
      <c r="C691">
        <v>140</v>
      </c>
      <c r="D691">
        <v>80574010</v>
      </c>
      <c r="E691" t="s">
        <v>55</v>
      </c>
      <c r="F691" t="s">
        <v>44</v>
      </c>
      <c r="L691" t="s">
        <v>1093</v>
      </c>
      <c r="M691">
        <v>63493</v>
      </c>
      <c r="N691">
        <v>302</v>
      </c>
      <c r="O691" t="s">
        <v>29</v>
      </c>
      <c r="P691" t="s">
        <v>30</v>
      </c>
      <c r="Q691" t="s">
        <v>31</v>
      </c>
      <c r="R691">
        <v>60000000</v>
      </c>
      <c r="S691">
        <v>2010</v>
      </c>
      <c r="T691">
        <v>5.7</v>
      </c>
      <c r="U691">
        <v>2.2999999999999998</v>
      </c>
      <c r="V691">
        <v>20574010</v>
      </c>
      <c r="W691" t="s">
        <v>21</v>
      </c>
    </row>
    <row r="692" spans="1:23" x14ac:dyDescent="0.3">
      <c r="A692" t="s">
        <v>113</v>
      </c>
      <c r="B692">
        <v>121</v>
      </c>
      <c r="C692">
        <v>125</v>
      </c>
      <c r="D692">
        <v>75764085</v>
      </c>
      <c r="E692" t="s">
        <v>48</v>
      </c>
      <c r="F692" t="s">
        <v>55</v>
      </c>
      <c r="G692" t="s">
        <v>26</v>
      </c>
      <c r="H692" t="s">
        <v>44</v>
      </c>
      <c r="L692" t="s">
        <v>1094</v>
      </c>
      <c r="M692">
        <v>85844</v>
      </c>
      <c r="N692">
        <v>322</v>
      </c>
      <c r="O692" t="s">
        <v>29</v>
      </c>
      <c r="P692" t="s">
        <v>30</v>
      </c>
      <c r="Q692" t="s">
        <v>31</v>
      </c>
      <c r="R692">
        <v>60000000</v>
      </c>
      <c r="S692">
        <v>2000</v>
      </c>
      <c r="T692">
        <v>6.7</v>
      </c>
      <c r="U692">
        <v>2.1</v>
      </c>
      <c r="V692">
        <v>15764085</v>
      </c>
      <c r="W692" t="s">
        <v>21</v>
      </c>
    </row>
    <row r="693" spans="1:23" x14ac:dyDescent="0.3">
      <c r="A693" t="s">
        <v>376</v>
      </c>
      <c r="B693">
        <v>315</v>
      </c>
      <c r="C693">
        <v>111</v>
      </c>
      <c r="D693">
        <v>90356857</v>
      </c>
      <c r="E693" t="s">
        <v>24</v>
      </c>
      <c r="F693" t="s">
        <v>48</v>
      </c>
      <c r="G693" t="s">
        <v>56</v>
      </c>
      <c r="H693" t="s">
        <v>35</v>
      </c>
      <c r="L693" t="s">
        <v>1095</v>
      </c>
      <c r="M693">
        <v>238916</v>
      </c>
      <c r="N693">
        <v>328</v>
      </c>
      <c r="O693" t="s">
        <v>29</v>
      </c>
      <c r="P693" t="s">
        <v>30</v>
      </c>
      <c r="Q693" t="s">
        <v>31</v>
      </c>
      <c r="R693">
        <v>58000000</v>
      </c>
      <c r="S693">
        <v>2010</v>
      </c>
      <c r="T693">
        <v>7.1</v>
      </c>
      <c r="U693">
        <v>1.8</v>
      </c>
      <c r="V693">
        <v>32356857</v>
      </c>
      <c r="W693" t="s">
        <v>21</v>
      </c>
    </row>
    <row r="694" spans="1:23" x14ac:dyDescent="0.3">
      <c r="A694" t="s">
        <v>241</v>
      </c>
      <c r="B694">
        <v>171</v>
      </c>
      <c r="C694">
        <v>156</v>
      </c>
      <c r="D694">
        <v>75530832</v>
      </c>
      <c r="E694" t="s">
        <v>55</v>
      </c>
      <c r="F694" t="s">
        <v>61</v>
      </c>
      <c r="L694" t="s">
        <v>1096</v>
      </c>
      <c r="M694">
        <v>97047</v>
      </c>
      <c r="N694">
        <v>452</v>
      </c>
      <c r="O694" t="s">
        <v>29</v>
      </c>
      <c r="P694" t="s">
        <v>30</v>
      </c>
      <c r="Q694" t="s">
        <v>213</v>
      </c>
      <c r="R694">
        <v>55000000</v>
      </c>
      <c r="S694">
        <v>1999</v>
      </c>
      <c r="T694">
        <v>6.8</v>
      </c>
      <c r="U694">
        <v>2.6</v>
      </c>
      <c r="V694">
        <v>20530832</v>
      </c>
      <c r="W694" t="s">
        <v>21</v>
      </c>
    </row>
    <row r="695" spans="1:23" x14ac:dyDescent="0.3">
      <c r="A695" t="s">
        <v>1097</v>
      </c>
      <c r="B695">
        <v>96</v>
      </c>
      <c r="C695">
        <v>170</v>
      </c>
      <c r="D695">
        <v>75370763</v>
      </c>
      <c r="E695" t="s">
        <v>55</v>
      </c>
      <c r="F695" t="s">
        <v>44</v>
      </c>
      <c r="G695" t="s">
        <v>53</v>
      </c>
      <c r="L695" t="s">
        <v>1098</v>
      </c>
      <c r="M695">
        <v>32353</v>
      </c>
      <c r="N695">
        <v>263</v>
      </c>
      <c r="O695" t="s">
        <v>29</v>
      </c>
      <c r="P695" t="s">
        <v>30</v>
      </c>
      <c r="Q695" t="s">
        <v>31</v>
      </c>
      <c r="R695">
        <v>60000000</v>
      </c>
      <c r="S695">
        <v>1998</v>
      </c>
      <c r="T695">
        <v>6.5</v>
      </c>
      <c r="U695">
        <v>2.8</v>
      </c>
      <c r="V695">
        <v>15370763</v>
      </c>
      <c r="W695" t="s">
        <v>21</v>
      </c>
    </row>
    <row r="696" spans="1:23" x14ac:dyDescent="0.3">
      <c r="A696" t="s">
        <v>470</v>
      </c>
      <c r="B696">
        <v>299</v>
      </c>
      <c r="C696">
        <v>120</v>
      </c>
      <c r="D696">
        <v>100003492</v>
      </c>
      <c r="E696" t="s">
        <v>56</v>
      </c>
      <c r="F696" t="s">
        <v>55</v>
      </c>
      <c r="G696" t="s">
        <v>35</v>
      </c>
      <c r="L696" t="s">
        <v>1099</v>
      </c>
      <c r="M696">
        <v>293662</v>
      </c>
      <c r="N696">
        <v>836</v>
      </c>
      <c r="O696" t="s">
        <v>29</v>
      </c>
      <c r="P696" t="s">
        <v>30</v>
      </c>
      <c r="Q696" t="s">
        <v>213</v>
      </c>
      <c r="R696">
        <v>65000000</v>
      </c>
      <c r="S696">
        <v>2004</v>
      </c>
      <c r="T696">
        <v>7.6</v>
      </c>
      <c r="U696">
        <v>2</v>
      </c>
      <c r="V696">
        <v>35003492</v>
      </c>
      <c r="W696" t="s">
        <v>21</v>
      </c>
    </row>
    <row r="697" spans="1:23" x14ac:dyDescent="0.3">
      <c r="A697" t="s">
        <v>501</v>
      </c>
      <c r="B697">
        <v>167</v>
      </c>
      <c r="C697">
        <v>100</v>
      </c>
      <c r="D697">
        <v>90341670</v>
      </c>
      <c r="E697" t="s">
        <v>24</v>
      </c>
      <c r="F697" t="s">
        <v>25</v>
      </c>
      <c r="G697" t="s">
        <v>26</v>
      </c>
      <c r="H697" t="s">
        <v>35</v>
      </c>
      <c r="L697" t="s">
        <v>1100</v>
      </c>
      <c r="M697">
        <v>102129</v>
      </c>
      <c r="N697">
        <v>432</v>
      </c>
      <c r="O697" t="s">
        <v>29</v>
      </c>
      <c r="P697" t="s">
        <v>30</v>
      </c>
      <c r="Q697" t="s">
        <v>31</v>
      </c>
      <c r="R697">
        <v>60000000</v>
      </c>
      <c r="S697">
        <v>2002</v>
      </c>
      <c r="T697">
        <v>5.5</v>
      </c>
      <c r="U697">
        <v>1.7</v>
      </c>
      <c r="V697">
        <v>30341670</v>
      </c>
      <c r="W697" t="s">
        <v>21</v>
      </c>
    </row>
    <row r="698" spans="1:23" x14ac:dyDescent="0.3">
      <c r="A698" t="s">
        <v>1101</v>
      </c>
      <c r="B698">
        <v>125</v>
      </c>
      <c r="C698">
        <v>115</v>
      </c>
      <c r="D698">
        <v>74540762</v>
      </c>
      <c r="E698" t="s">
        <v>24</v>
      </c>
      <c r="F698" t="s">
        <v>55</v>
      </c>
      <c r="G698" t="s">
        <v>35</v>
      </c>
      <c r="L698" t="s">
        <v>1102</v>
      </c>
      <c r="M698">
        <v>48753</v>
      </c>
      <c r="N698">
        <v>323</v>
      </c>
      <c r="O698" t="s">
        <v>29</v>
      </c>
      <c r="P698" t="s">
        <v>30</v>
      </c>
      <c r="Q698" t="s">
        <v>31</v>
      </c>
      <c r="R698">
        <v>55000000</v>
      </c>
      <c r="S698">
        <v>2004</v>
      </c>
      <c r="T698">
        <v>6.5</v>
      </c>
      <c r="U698">
        <v>1.9</v>
      </c>
      <c r="V698">
        <v>19540762</v>
      </c>
      <c r="W698" t="s">
        <v>21</v>
      </c>
    </row>
    <row r="699" spans="1:23" x14ac:dyDescent="0.3">
      <c r="A699" t="s">
        <v>276</v>
      </c>
      <c r="B699">
        <v>387</v>
      </c>
      <c r="C699">
        <v>130</v>
      </c>
      <c r="D699">
        <v>80033643</v>
      </c>
      <c r="E699" t="s">
        <v>24</v>
      </c>
      <c r="F699" t="s">
        <v>56</v>
      </c>
      <c r="G699" t="s">
        <v>60</v>
      </c>
      <c r="H699" t="s">
        <v>35</v>
      </c>
      <c r="L699" t="s">
        <v>1103</v>
      </c>
      <c r="M699">
        <v>226570</v>
      </c>
      <c r="N699">
        <v>448</v>
      </c>
      <c r="O699" t="s">
        <v>29</v>
      </c>
      <c r="P699" t="s">
        <v>30</v>
      </c>
      <c r="Q699" t="s">
        <v>31</v>
      </c>
      <c r="R699">
        <v>60000000</v>
      </c>
      <c r="S699">
        <v>2012</v>
      </c>
      <c r="T699">
        <v>7</v>
      </c>
      <c r="U699">
        <v>2.2000000000000002</v>
      </c>
      <c r="V699">
        <v>20033643</v>
      </c>
      <c r="W699" t="s">
        <v>21</v>
      </c>
    </row>
    <row r="700" spans="1:23" x14ac:dyDescent="0.3">
      <c r="A700" t="s">
        <v>589</v>
      </c>
      <c r="B700">
        <v>199</v>
      </c>
      <c r="C700">
        <v>105</v>
      </c>
      <c r="D700">
        <v>73648142</v>
      </c>
      <c r="E700" t="s">
        <v>24</v>
      </c>
      <c r="F700" t="s">
        <v>27</v>
      </c>
      <c r="G700" t="s">
        <v>35</v>
      </c>
      <c r="L700" t="s">
        <v>1104</v>
      </c>
      <c r="M700">
        <v>99043</v>
      </c>
      <c r="N700">
        <v>643</v>
      </c>
      <c r="O700" t="s">
        <v>29</v>
      </c>
      <c r="P700" t="s">
        <v>30</v>
      </c>
      <c r="Q700" t="s">
        <v>213</v>
      </c>
      <c r="R700">
        <v>60000000</v>
      </c>
      <c r="S700">
        <v>1999</v>
      </c>
      <c r="T700">
        <v>5.8</v>
      </c>
      <c r="U700">
        <v>1.8</v>
      </c>
      <c r="V700">
        <v>13648142</v>
      </c>
      <c r="W700" t="s">
        <v>21</v>
      </c>
    </row>
    <row r="701" spans="1:23" x14ac:dyDescent="0.3">
      <c r="A701" t="s">
        <v>1105</v>
      </c>
      <c r="B701">
        <v>136</v>
      </c>
      <c r="C701">
        <v>111</v>
      </c>
      <c r="D701">
        <v>71844424</v>
      </c>
      <c r="E701" t="s">
        <v>790</v>
      </c>
      <c r="F701" t="s">
        <v>59</v>
      </c>
      <c r="L701" t="s">
        <v>1106</v>
      </c>
      <c r="M701">
        <v>33158</v>
      </c>
      <c r="N701">
        <v>223</v>
      </c>
      <c r="O701" t="s">
        <v>29</v>
      </c>
      <c r="P701" t="s">
        <v>30</v>
      </c>
      <c r="Q701" t="s">
        <v>52</v>
      </c>
      <c r="R701">
        <v>60000000</v>
      </c>
      <c r="S701">
        <v>2009</v>
      </c>
      <c r="T701">
        <v>7.3</v>
      </c>
      <c r="U701">
        <v>1.8</v>
      </c>
      <c r="V701">
        <v>11844424</v>
      </c>
      <c r="W701" t="s">
        <v>21</v>
      </c>
    </row>
    <row r="702" spans="1:23" x14ac:dyDescent="0.3">
      <c r="A702" t="s">
        <v>445</v>
      </c>
      <c r="B702">
        <v>436</v>
      </c>
      <c r="C702">
        <v>106</v>
      </c>
      <c r="D702">
        <v>75638743</v>
      </c>
      <c r="E702" t="s">
        <v>55</v>
      </c>
      <c r="F702" t="s">
        <v>35</v>
      </c>
      <c r="L702" t="s">
        <v>1107</v>
      </c>
      <c r="M702">
        <v>180479</v>
      </c>
      <c r="N702">
        <v>411</v>
      </c>
      <c r="O702" t="s">
        <v>29</v>
      </c>
      <c r="P702" t="s">
        <v>30</v>
      </c>
      <c r="Q702" t="s">
        <v>31</v>
      </c>
      <c r="R702">
        <v>60000000</v>
      </c>
      <c r="S702">
        <v>2011</v>
      </c>
      <c r="T702">
        <v>6.6</v>
      </c>
      <c r="U702">
        <v>1.8</v>
      </c>
      <c r="V702">
        <v>15638743</v>
      </c>
      <c r="W702" t="s">
        <v>21</v>
      </c>
    </row>
    <row r="703" spans="1:23" x14ac:dyDescent="0.3">
      <c r="A703" t="s">
        <v>1108</v>
      </c>
      <c r="B703">
        <v>73</v>
      </c>
      <c r="C703">
        <v>89</v>
      </c>
      <c r="D703">
        <v>66734992</v>
      </c>
      <c r="E703" t="s">
        <v>24</v>
      </c>
      <c r="F703" t="s">
        <v>25</v>
      </c>
      <c r="G703" t="s">
        <v>48</v>
      </c>
      <c r="H703" t="s">
        <v>56</v>
      </c>
      <c r="L703" t="s">
        <v>1109</v>
      </c>
      <c r="M703">
        <v>23476</v>
      </c>
      <c r="N703">
        <v>181</v>
      </c>
      <c r="O703" t="s">
        <v>29</v>
      </c>
      <c r="P703" t="s">
        <v>30</v>
      </c>
      <c r="Q703" t="s">
        <v>52</v>
      </c>
      <c r="R703">
        <v>60000000</v>
      </c>
      <c r="S703">
        <v>2003</v>
      </c>
      <c r="T703">
        <v>4.4000000000000004</v>
      </c>
      <c r="U703">
        <v>1.5</v>
      </c>
      <c r="V703">
        <v>6734992</v>
      </c>
      <c r="W703" t="s">
        <v>21</v>
      </c>
    </row>
    <row r="704" spans="1:23" x14ac:dyDescent="0.3">
      <c r="A704" t="s">
        <v>865</v>
      </c>
      <c r="B704">
        <v>310</v>
      </c>
      <c r="C704">
        <v>100</v>
      </c>
      <c r="D704">
        <v>75280058</v>
      </c>
      <c r="E704" t="s">
        <v>47</v>
      </c>
      <c r="F704" t="s">
        <v>49</v>
      </c>
      <c r="G704" t="s">
        <v>26</v>
      </c>
      <c r="L704" t="s">
        <v>1110</v>
      </c>
      <c r="M704">
        <v>143121</v>
      </c>
      <c r="N704">
        <v>279</v>
      </c>
      <c r="O704" t="s">
        <v>29</v>
      </c>
      <c r="P704" t="s">
        <v>30</v>
      </c>
      <c r="Q704" t="s">
        <v>52</v>
      </c>
      <c r="R704">
        <v>60000000</v>
      </c>
      <c r="S704">
        <v>2009</v>
      </c>
      <c r="T704">
        <v>7.7</v>
      </c>
      <c r="U704">
        <v>1.7</v>
      </c>
      <c r="V704">
        <v>15280058</v>
      </c>
      <c r="W704" t="s">
        <v>21</v>
      </c>
    </row>
    <row r="705" spans="1:23" x14ac:dyDescent="0.3">
      <c r="A705" t="s">
        <v>285</v>
      </c>
      <c r="B705">
        <v>323</v>
      </c>
      <c r="C705">
        <v>91</v>
      </c>
      <c r="D705">
        <v>64505912</v>
      </c>
      <c r="E705" t="s">
        <v>27</v>
      </c>
      <c r="F705" t="s">
        <v>35</v>
      </c>
      <c r="L705" t="s">
        <v>1111</v>
      </c>
      <c r="M705">
        <v>163130</v>
      </c>
      <c r="N705">
        <v>1264</v>
      </c>
      <c r="O705" t="s">
        <v>29</v>
      </c>
      <c r="P705" t="s">
        <v>30</v>
      </c>
      <c r="Q705" t="s">
        <v>213</v>
      </c>
      <c r="R705">
        <v>48000000</v>
      </c>
      <c r="S705">
        <v>2008</v>
      </c>
      <c r="T705">
        <v>5</v>
      </c>
      <c r="U705">
        <v>1.5</v>
      </c>
      <c r="V705">
        <v>16505912</v>
      </c>
      <c r="W705" t="s">
        <v>21</v>
      </c>
    </row>
    <row r="706" spans="1:23" x14ac:dyDescent="0.3">
      <c r="A706" t="s">
        <v>495</v>
      </c>
      <c r="B706">
        <v>171</v>
      </c>
      <c r="C706">
        <v>146</v>
      </c>
      <c r="D706">
        <v>77862546</v>
      </c>
      <c r="E706" t="s">
        <v>24</v>
      </c>
      <c r="F706" t="s">
        <v>56</v>
      </c>
      <c r="G706" t="s">
        <v>55</v>
      </c>
      <c r="H706" t="s">
        <v>35</v>
      </c>
      <c r="L706" t="s">
        <v>1112</v>
      </c>
      <c r="M706">
        <v>266310</v>
      </c>
      <c r="N706">
        <v>690</v>
      </c>
      <c r="O706" t="s">
        <v>29</v>
      </c>
      <c r="P706" t="s">
        <v>30</v>
      </c>
      <c r="Q706" t="s">
        <v>213</v>
      </c>
      <c r="R706">
        <v>70000000</v>
      </c>
      <c r="S706">
        <v>2004</v>
      </c>
      <c r="T706">
        <v>7.7</v>
      </c>
      <c r="U706">
        <v>2.4</v>
      </c>
      <c r="V706">
        <v>7862546</v>
      </c>
      <c r="W706" t="s">
        <v>21</v>
      </c>
    </row>
    <row r="707" spans="1:23" x14ac:dyDescent="0.3">
      <c r="A707" t="s">
        <v>1113</v>
      </c>
      <c r="B707">
        <v>76</v>
      </c>
      <c r="C707">
        <v>98</v>
      </c>
      <c r="D707">
        <v>61112916</v>
      </c>
      <c r="E707" t="s">
        <v>48</v>
      </c>
      <c r="F707" t="s">
        <v>49</v>
      </c>
      <c r="G707" t="s">
        <v>26</v>
      </c>
      <c r="L707" t="s">
        <v>1114</v>
      </c>
      <c r="M707">
        <v>14888</v>
      </c>
      <c r="N707">
        <v>83</v>
      </c>
      <c r="O707" t="s">
        <v>29</v>
      </c>
      <c r="P707" t="s">
        <v>30</v>
      </c>
      <c r="Q707" t="s">
        <v>52</v>
      </c>
      <c r="R707">
        <v>50000000</v>
      </c>
      <c r="S707">
        <v>2006</v>
      </c>
      <c r="T707">
        <v>4.4000000000000004</v>
      </c>
      <c r="U707">
        <v>1.6</v>
      </c>
      <c r="V707">
        <v>11112916</v>
      </c>
      <c r="W707" t="s">
        <v>21</v>
      </c>
    </row>
    <row r="708" spans="1:23" x14ac:dyDescent="0.3">
      <c r="A708" t="s">
        <v>706</v>
      </c>
      <c r="B708">
        <v>173</v>
      </c>
      <c r="C708">
        <v>101</v>
      </c>
      <c r="D708">
        <v>88200225</v>
      </c>
      <c r="E708" t="s">
        <v>48</v>
      </c>
      <c r="F708" t="s">
        <v>56</v>
      </c>
      <c r="L708" t="s">
        <v>1115</v>
      </c>
      <c r="M708">
        <v>120795</v>
      </c>
      <c r="N708">
        <v>308</v>
      </c>
      <c r="O708" t="s">
        <v>29</v>
      </c>
      <c r="P708" t="s">
        <v>30</v>
      </c>
      <c r="Q708" t="s">
        <v>31</v>
      </c>
      <c r="R708">
        <v>60000000</v>
      </c>
      <c r="S708">
        <v>2004</v>
      </c>
      <c r="T708">
        <v>6.1</v>
      </c>
      <c r="U708">
        <v>1.7</v>
      </c>
      <c r="V708">
        <v>28200225</v>
      </c>
      <c r="W708" t="s">
        <v>21</v>
      </c>
    </row>
    <row r="709" spans="1:23" x14ac:dyDescent="0.3">
      <c r="A709" t="s">
        <v>1116</v>
      </c>
      <c r="B709">
        <v>81</v>
      </c>
      <c r="C709">
        <v>94</v>
      </c>
      <c r="D709">
        <v>60573641</v>
      </c>
      <c r="E709" t="s">
        <v>48</v>
      </c>
      <c r="F709" t="s">
        <v>49</v>
      </c>
      <c r="L709" t="s">
        <v>1117</v>
      </c>
      <c r="M709">
        <v>68406</v>
      </c>
      <c r="N709">
        <v>162</v>
      </c>
      <c r="O709" t="s">
        <v>29</v>
      </c>
      <c r="P709" t="s">
        <v>30</v>
      </c>
      <c r="Q709" t="s">
        <v>52</v>
      </c>
      <c r="R709">
        <v>60000000</v>
      </c>
      <c r="S709">
        <v>1996</v>
      </c>
      <c r="T709">
        <v>5.4</v>
      </c>
      <c r="U709">
        <v>1.6</v>
      </c>
      <c r="V709">
        <v>573641</v>
      </c>
      <c r="W709" t="s">
        <v>21</v>
      </c>
    </row>
    <row r="710" spans="1:23" x14ac:dyDescent="0.3">
      <c r="A710" t="s">
        <v>146</v>
      </c>
      <c r="B710">
        <v>242</v>
      </c>
      <c r="C710">
        <v>132</v>
      </c>
      <c r="D710">
        <v>59035104</v>
      </c>
      <c r="E710" t="s">
        <v>24</v>
      </c>
      <c r="F710" t="s">
        <v>26</v>
      </c>
      <c r="G710" t="s">
        <v>57</v>
      </c>
      <c r="H710" t="s">
        <v>27</v>
      </c>
      <c r="L710" t="s">
        <v>1118</v>
      </c>
      <c r="M710">
        <v>244566</v>
      </c>
      <c r="N710">
        <v>597</v>
      </c>
      <c r="O710" t="s">
        <v>29</v>
      </c>
      <c r="P710" t="s">
        <v>30</v>
      </c>
      <c r="Q710" t="s">
        <v>31</v>
      </c>
      <c r="R710">
        <v>66000000</v>
      </c>
      <c r="S710">
        <v>2004</v>
      </c>
      <c r="T710">
        <v>6.8</v>
      </c>
      <c r="U710">
        <v>2.2000000000000002</v>
      </c>
      <c r="V710">
        <v>-6964896</v>
      </c>
      <c r="W710" t="s">
        <v>38</v>
      </c>
    </row>
    <row r="711" spans="1:23" x14ac:dyDescent="0.3">
      <c r="A711" t="s">
        <v>1119</v>
      </c>
      <c r="B711">
        <v>110</v>
      </c>
      <c r="C711">
        <v>115</v>
      </c>
      <c r="D711">
        <v>56702901</v>
      </c>
      <c r="E711" t="s">
        <v>55</v>
      </c>
      <c r="L711" t="s">
        <v>1120</v>
      </c>
      <c r="M711">
        <v>23302</v>
      </c>
      <c r="N711">
        <v>181</v>
      </c>
      <c r="O711" t="s">
        <v>29</v>
      </c>
      <c r="P711" t="s">
        <v>30</v>
      </c>
      <c r="Q711" t="s">
        <v>31</v>
      </c>
      <c r="R711">
        <v>60000000</v>
      </c>
      <c r="S711">
        <v>1998</v>
      </c>
      <c r="T711">
        <v>6.5</v>
      </c>
      <c r="U711">
        <v>1.9</v>
      </c>
      <c r="V711">
        <v>-3297099</v>
      </c>
      <c r="W711" t="s">
        <v>38</v>
      </c>
    </row>
    <row r="712" spans="1:23" x14ac:dyDescent="0.3">
      <c r="A712" t="s">
        <v>1121</v>
      </c>
      <c r="B712">
        <v>328</v>
      </c>
      <c r="C712">
        <v>92</v>
      </c>
      <c r="D712">
        <v>55994557</v>
      </c>
      <c r="E712" t="s">
        <v>25</v>
      </c>
      <c r="F712" t="s">
        <v>47</v>
      </c>
      <c r="G712" t="s">
        <v>48</v>
      </c>
      <c r="H712" t="s">
        <v>49</v>
      </c>
      <c r="I712" t="s">
        <v>26</v>
      </c>
      <c r="L712" t="s">
        <v>1122</v>
      </c>
      <c r="M712">
        <v>72287</v>
      </c>
      <c r="N712">
        <v>176</v>
      </c>
      <c r="O712" t="s">
        <v>29</v>
      </c>
      <c r="P712" t="s">
        <v>30</v>
      </c>
      <c r="Q712" t="s">
        <v>52</v>
      </c>
      <c r="R712">
        <v>60000000</v>
      </c>
      <c r="S712">
        <v>2012</v>
      </c>
      <c r="T712">
        <v>7</v>
      </c>
      <c r="U712">
        <v>1.5</v>
      </c>
      <c r="V712">
        <v>-4005443</v>
      </c>
      <c r="W712" t="s">
        <v>38</v>
      </c>
    </row>
    <row r="713" spans="1:23" x14ac:dyDescent="0.3">
      <c r="A713" t="s">
        <v>954</v>
      </c>
      <c r="B713">
        <v>83</v>
      </c>
      <c r="C713">
        <v>124</v>
      </c>
      <c r="D713">
        <v>54910560</v>
      </c>
      <c r="E713" t="s">
        <v>24</v>
      </c>
      <c r="F713" t="s">
        <v>25</v>
      </c>
      <c r="G713" t="s">
        <v>56</v>
      </c>
      <c r="H713" t="s">
        <v>35</v>
      </c>
      <c r="L713" t="s">
        <v>1123</v>
      </c>
      <c r="M713">
        <v>88225</v>
      </c>
      <c r="N713">
        <v>227</v>
      </c>
      <c r="O713" t="s">
        <v>29</v>
      </c>
      <c r="P713" t="s">
        <v>30</v>
      </c>
      <c r="Q713" t="s">
        <v>213</v>
      </c>
      <c r="R713">
        <v>60000000</v>
      </c>
      <c r="S713">
        <v>1997</v>
      </c>
      <c r="T713">
        <v>6.3</v>
      </c>
      <c r="U713">
        <v>2.1</v>
      </c>
      <c r="V713">
        <v>-5089440</v>
      </c>
      <c r="W713" t="s">
        <v>38</v>
      </c>
    </row>
    <row r="714" spans="1:23" x14ac:dyDescent="0.3">
      <c r="A714" t="s">
        <v>398</v>
      </c>
      <c r="B714">
        <v>196</v>
      </c>
      <c r="C714">
        <v>119</v>
      </c>
      <c r="D714">
        <v>53789313</v>
      </c>
      <c r="E714" t="s">
        <v>24</v>
      </c>
      <c r="F714" t="s">
        <v>60</v>
      </c>
      <c r="G714" t="s">
        <v>27</v>
      </c>
      <c r="H714" t="s">
        <v>35</v>
      </c>
      <c r="L714" t="s">
        <v>1124</v>
      </c>
      <c r="M714">
        <v>89816</v>
      </c>
      <c r="N714">
        <v>347</v>
      </c>
      <c r="O714" t="s">
        <v>29</v>
      </c>
      <c r="P714" t="s">
        <v>30</v>
      </c>
      <c r="Q714" t="s">
        <v>31</v>
      </c>
      <c r="R714">
        <v>60000000</v>
      </c>
      <c r="S714">
        <v>2003</v>
      </c>
      <c r="T714">
        <v>6.3</v>
      </c>
      <c r="U714">
        <v>2</v>
      </c>
      <c r="V714">
        <v>-6210687</v>
      </c>
      <c r="W714" t="s">
        <v>38</v>
      </c>
    </row>
    <row r="715" spans="1:23" x14ac:dyDescent="0.3">
      <c r="A715" t="s">
        <v>1125</v>
      </c>
      <c r="B715">
        <v>34</v>
      </c>
      <c r="C715">
        <v>124</v>
      </c>
      <c r="D715">
        <v>51045801</v>
      </c>
      <c r="E715" t="s">
        <v>55</v>
      </c>
      <c r="F715" t="s">
        <v>44</v>
      </c>
      <c r="L715" t="s">
        <v>1126</v>
      </c>
      <c r="M715">
        <v>11370</v>
      </c>
      <c r="N715">
        <v>54</v>
      </c>
      <c r="O715" t="s">
        <v>29</v>
      </c>
      <c r="P715" t="s">
        <v>30</v>
      </c>
      <c r="Q715" t="s">
        <v>31</v>
      </c>
      <c r="R715">
        <v>60000000</v>
      </c>
      <c r="S715">
        <v>1996</v>
      </c>
      <c r="T715">
        <v>6.1</v>
      </c>
      <c r="U715">
        <v>2.1</v>
      </c>
      <c r="V715">
        <v>-8954199</v>
      </c>
      <c r="W715" t="s">
        <v>38</v>
      </c>
    </row>
    <row r="716" spans="1:23" x14ac:dyDescent="0.3">
      <c r="A716" t="s">
        <v>1127</v>
      </c>
      <c r="B716">
        <v>118</v>
      </c>
      <c r="C716">
        <v>93</v>
      </c>
      <c r="D716">
        <v>50818750</v>
      </c>
      <c r="E716" t="s">
        <v>25</v>
      </c>
      <c r="F716" t="s">
        <v>47</v>
      </c>
      <c r="G716" t="s">
        <v>48</v>
      </c>
      <c r="H716" t="s">
        <v>49</v>
      </c>
      <c r="I716" t="s">
        <v>26</v>
      </c>
      <c r="L716" t="s">
        <v>1128</v>
      </c>
      <c r="M716">
        <v>31209</v>
      </c>
      <c r="N716">
        <v>106</v>
      </c>
      <c r="O716" t="s">
        <v>29</v>
      </c>
      <c r="P716" t="s">
        <v>37</v>
      </c>
      <c r="Q716" t="s">
        <v>118</v>
      </c>
      <c r="R716">
        <v>60000000</v>
      </c>
      <c r="S716">
        <v>2008</v>
      </c>
      <c r="T716">
        <v>6.1</v>
      </c>
      <c r="U716">
        <v>1.6</v>
      </c>
      <c r="V716">
        <v>-9181250</v>
      </c>
      <c r="W716" t="s">
        <v>38</v>
      </c>
    </row>
    <row r="717" spans="1:23" x14ac:dyDescent="0.3">
      <c r="A717" t="s">
        <v>1129</v>
      </c>
      <c r="B717">
        <v>81</v>
      </c>
      <c r="C717">
        <v>98</v>
      </c>
      <c r="D717">
        <v>50189179</v>
      </c>
      <c r="E717" t="s">
        <v>24</v>
      </c>
      <c r="F717" t="s">
        <v>48</v>
      </c>
      <c r="G717" t="s">
        <v>27</v>
      </c>
      <c r="L717" t="s">
        <v>1130</v>
      </c>
      <c r="M717">
        <v>61966</v>
      </c>
      <c r="N717">
        <v>207</v>
      </c>
      <c r="O717" t="s">
        <v>29</v>
      </c>
      <c r="P717" t="s">
        <v>30</v>
      </c>
      <c r="Q717" t="s">
        <v>31</v>
      </c>
      <c r="R717">
        <v>60000000</v>
      </c>
      <c r="S717">
        <v>2002</v>
      </c>
      <c r="T717">
        <v>5.3</v>
      </c>
      <c r="U717">
        <v>1.6</v>
      </c>
      <c r="V717">
        <v>-9810821</v>
      </c>
      <c r="W717" t="s">
        <v>38</v>
      </c>
    </row>
    <row r="718" spans="1:23" x14ac:dyDescent="0.3">
      <c r="A718" t="s">
        <v>1131</v>
      </c>
      <c r="B718">
        <v>47</v>
      </c>
      <c r="C718">
        <v>92</v>
      </c>
      <c r="D718">
        <v>50024083</v>
      </c>
      <c r="E718" t="s">
        <v>24</v>
      </c>
      <c r="F718" t="s">
        <v>35</v>
      </c>
      <c r="L718" t="s">
        <v>1132</v>
      </c>
      <c r="M718">
        <v>35918</v>
      </c>
      <c r="N718">
        <v>126</v>
      </c>
      <c r="O718" t="s">
        <v>29</v>
      </c>
      <c r="P718" t="s">
        <v>30</v>
      </c>
      <c r="Q718" t="s">
        <v>213</v>
      </c>
      <c r="R718">
        <v>60000000</v>
      </c>
      <c r="S718">
        <v>1995</v>
      </c>
      <c r="T718">
        <v>5.4</v>
      </c>
      <c r="U718">
        <v>1.5</v>
      </c>
      <c r="V718">
        <v>-9975917</v>
      </c>
      <c r="W718" t="s">
        <v>38</v>
      </c>
    </row>
    <row r="719" spans="1:23" x14ac:dyDescent="0.3">
      <c r="A719" t="s">
        <v>267</v>
      </c>
      <c r="B719">
        <v>313</v>
      </c>
      <c r="C719">
        <v>105</v>
      </c>
      <c r="D719">
        <v>50549107</v>
      </c>
      <c r="E719" t="s">
        <v>24</v>
      </c>
      <c r="F719" t="s">
        <v>55</v>
      </c>
      <c r="G719" t="s">
        <v>35</v>
      </c>
      <c r="L719" t="s">
        <v>1133</v>
      </c>
      <c r="M719">
        <v>99035</v>
      </c>
      <c r="N719">
        <v>289</v>
      </c>
      <c r="O719" t="s">
        <v>29</v>
      </c>
      <c r="P719" t="s">
        <v>30</v>
      </c>
      <c r="Q719" t="s">
        <v>31</v>
      </c>
      <c r="R719">
        <v>60000000</v>
      </c>
      <c r="S719">
        <v>2014</v>
      </c>
      <c r="T719">
        <v>6.2</v>
      </c>
      <c r="U719">
        <v>1.8</v>
      </c>
      <c r="V719">
        <v>-9450893</v>
      </c>
      <c r="W719" t="s">
        <v>38</v>
      </c>
    </row>
    <row r="720" spans="1:23" x14ac:dyDescent="0.3">
      <c r="A720" t="s">
        <v>1134</v>
      </c>
      <c r="B720">
        <v>315</v>
      </c>
      <c r="C720">
        <v>124</v>
      </c>
      <c r="D720">
        <v>56443482</v>
      </c>
      <c r="E720" t="s">
        <v>242</v>
      </c>
      <c r="F720" t="s">
        <v>48</v>
      </c>
      <c r="G720" t="s">
        <v>55</v>
      </c>
      <c r="L720" t="s">
        <v>1135</v>
      </c>
      <c r="M720">
        <v>75329</v>
      </c>
      <c r="N720">
        <v>256</v>
      </c>
      <c r="O720" t="s">
        <v>29</v>
      </c>
      <c r="P720" t="s">
        <v>30</v>
      </c>
      <c r="Q720" t="s">
        <v>31</v>
      </c>
      <c r="R720">
        <v>60000000</v>
      </c>
      <c r="S720">
        <v>2015</v>
      </c>
      <c r="T720">
        <v>6.6</v>
      </c>
      <c r="U720">
        <v>2.1</v>
      </c>
      <c r="V720">
        <v>-3556518</v>
      </c>
      <c r="W720" t="s">
        <v>38</v>
      </c>
    </row>
    <row r="721" spans="1:23" x14ac:dyDescent="0.3">
      <c r="A721" t="s">
        <v>1136</v>
      </c>
      <c r="B721">
        <v>225</v>
      </c>
      <c r="C721">
        <v>99</v>
      </c>
      <c r="D721">
        <v>62401264</v>
      </c>
      <c r="E721" t="s">
        <v>24</v>
      </c>
      <c r="F721" t="s">
        <v>56</v>
      </c>
      <c r="G721" t="s">
        <v>55</v>
      </c>
      <c r="H721" t="s">
        <v>35</v>
      </c>
      <c r="L721" t="s">
        <v>1137</v>
      </c>
      <c r="M721">
        <v>69484</v>
      </c>
      <c r="N721">
        <v>323</v>
      </c>
      <c r="O721" t="s">
        <v>29</v>
      </c>
      <c r="P721" t="s">
        <v>37</v>
      </c>
      <c r="Q721" t="s">
        <v>213</v>
      </c>
      <c r="R721">
        <v>60000000</v>
      </c>
      <c r="S721">
        <v>2016</v>
      </c>
      <c r="T721">
        <v>5.9</v>
      </c>
      <c r="U721">
        <v>1.6</v>
      </c>
      <c r="V721">
        <v>2401264</v>
      </c>
      <c r="W721" t="s">
        <v>21</v>
      </c>
    </row>
    <row r="722" spans="1:23" x14ac:dyDescent="0.3">
      <c r="A722" t="s">
        <v>1138</v>
      </c>
      <c r="B722">
        <v>223</v>
      </c>
      <c r="C722">
        <v>116</v>
      </c>
      <c r="D722">
        <v>47748610</v>
      </c>
      <c r="E722" t="s">
        <v>24</v>
      </c>
      <c r="F722" t="s">
        <v>57</v>
      </c>
      <c r="G722" t="s">
        <v>27</v>
      </c>
      <c r="L722" t="s">
        <v>1139</v>
      </c>
      <c r="M722">
        <v>170179</v>
      </c>
      <c r="N722">
        <v>656</v>
      </c>
      <c r="O722" t="s">
        <v>29</v>
      </c>
      <c r="P722" t="s">
        <v>30</v>
      </c>
      <c r="Q722" t="s">
        <v>213</v>
      </c>
      <c r="R722">
        <v>75000000</v>
      </c>
      <c r="S722">
        <v>1997</v>
      </c>
      <c r="T722">
        <v>6.3</v>
      </c>
      <c r="U722">
        <v>1.9</v>
      </c>
      <c r="V722">
        <v>-27251390</v>
      </c>
      <c r="W722" t="s">
        <v>38</v>
      </c>
    </row>
    <row r="723" spans="1:23" x14ac:dyDescent="0.3">
      <c r="A723" t="s">
        <v>843</v>
      </c>
      <c r="B723">
        <v>198</v>
      </c>
      <c r="C723">
        <v>124</v>
      </c>
      <c r="D723">
        <v>46975183</v>
      </c>
      <c r="E723" t="s">
        <v>24</v>
      </c>
      <c r="F723" t="s">
        <v>56</v>
      </c>
      <c r="G723" t="s">
        <v>55</v>
      </c>
      <c r="H723" t="s">
        <v>60</v>
      </c>
      <c r="I723" t="s">
        <v>35</v>
      </c>
      <c r="L723" t="s">
        <v>1140</v>
      </c>
      <c r="M723">
        <v>256213</v>
      </c>
      <c r="N723">
        <v>338</v>
      </c>
      <c r="O723" t="s">
        <v>29</v>
      </c>
      <c r="P723" t="s">
        <v>30</v>
      </c>
      <c r="Q723" t="s">
        <v>213</v>
      </c>
      <c r="R723">
        <v>61000000</v>
      </c>
      <c r="S723">
        <v>2007</v>
      </c>
      <c r="T723">
        <v>7.2</v>
      </c>
      <c r="U723">
        <v>2.1</v>
      </c>
      <c r="V723">
        <v>-14024817</v>
      </c>
      <c r="W723" t="s">
        <v>38</v>
      </c>
    </row>
    <row r="724" spans="1:23" x14ac:dyDescent="0.3">
      <c r="A724" t="s">
        <v>1141</v>
      </c>
      <c r="B724">
        <v>219</v>
      </c>
      <c r="C724">
        <v>96</v>
      </c>
      <c r="D724">
        <v>50807639</v>
      </c>
      <c r="E724" t="s">
        <v>25</v>
      </c>
      <c r="F724" t="s">
        <v>47</v>
      </c>
      <c r="G724" t="s">
        <v>48</v>
      </c>
      <c r="H724" t="s">
        <v>49</v>
      </c>
      <c r="I724" t="s">
        <v>26</v>
      </c>
      <c r="L724" t="s">
        <v>1142</v>
      </c>
      <c r="M724">
        <v>40883</v>
      </c>
      <c r="N724">
        <v>122</v>
      </c>
      <c r="O724" t="s">
        <v>29</v>
      </c>
      <c r="P724" t="s">
        <v>30</v>
      </c>
      <c r="Q724" t="s">
        <v>52</v>
      </c>
      <c r="R724">
        <v>60000000</v>
      </c>
      <c r="S724">
        <v>2014</v>
      </c>
      <c r="T724">
        <v>6.8</v>
      </c>
      <c r="U724">
        <v>1.6</v>
      </c>
      <c r="V724">
        <v>-9192361</v>
      </c>
      <c r="W724" t="s">
        <v>38</v>
      </c>
    </row>
    <row r="725" spans="1:23" x14ac:dyDescent="0.3">
      <c r="A725" t="s">
        <v>1143</v>
      </c>
      <c r="B725">
        <v>92</v>
      </c>
      <c r="C725">
        <v>104</v>
      </c>
      <c r="D725">
        <v>46611204</v>
      </c>
      <c r="E725" t="s">
        <v>48</v>
      </c>
      <c r="F725" t="s">
        <v>55</v>
      </c>
      <c r="G725" t="s">
        <v>26</v>
      </c>
      <c r="H725" t="s">
        <v>44</v>
      </c>
      <c r="L725" t="s">
        <v>1144</v>
      </c>
      <c r="M725">
        <v>55749</v>
      </c>
      <c r="N725">
        <v>257</v>
      </c>
      <c r="O725" t="s">
        <v>29</v>
      </c>
      <c r="P725" t="s">
        <v>30</v>
      </c>
      <c r="Q725" t="s">
        <v>31</v>
      </c>
      <c r="R725">
        <v>48000000</v>
      </c>
      <c r="S725">
        <v>1998</v>
      </c>
      <c r="T725">
        <v>6.1</v>
      </c>
      <c r="U725">
        <v>1.7</v>
      </c>
      <c r="V725">
        <v>-1388796</v>
      </c>
      <c r="W725" t="s">
        <v>38</v>
      </c>
    </row>
    <row r="726" spans="1:23" x14ac:dyDescent="0.3">
      <c r="A726" t="s">
        <v>597</v>
      </c>
      <c r="B726">
        <v>435</v>
      </c>
      <c r="C726">
        <v>100</v>
      </c>
      <c r="D726">
        <v>257756197</v>
      </c>
      <c r="E726" t="s">
        <v>24</v>
      </c>
      <c r="F726" t="s">
        <v>25</v>
      </c>
      <c r="G726" t="s">
        <v>47</v>
      </c>
      <c r="H726" t="s">
        <v>48</v>
      </c>
      <c r="I726" t="s">
        <v>49</v>
      </c>
      <c r="J726" t="s">
        <v>26</v>
      </c>
      <c r="L726" t="s">
        <v>1145</v>
      </c>
      <c r="M726">
        <v>246698</v>
      </c>
      <c r="N726">
        <v>471</v>
      </c>
      <c r="O726" t="s">
        <v>29</v>
      </c>
      <c r="P726" t="s">
        <v>143</v>
      </c>
      <c r="Q726" t="s">
        <v>52</v>
      </c>
      <c r="R726">
        <v>60000000</v>
      </c>
      <c r="S726">
        <v>2014</v>
      </c>
      <c r="T726">
        <v>7.8</v>
      </c>
      <c r="U726">
        <v>1.7</v>
      </c>
      <c r="V726">
        <v>197756197</v>
      </c>
      <c r="W726" t="s">
        <v>21</v>
      </c>
    </row>
    <row r="727" spans="1:23" x14ac:dyDescent="0.3">
      <c r="A727" t="s">
        <v>1146</v>
      </c>
      <c r="B727">
        <v>111</v>
      </c>
      <c r="C727">
        <v>115</v>
      </c>
      <c r="D727">
        <v>48472213</v>
      </c>
      <c r="E727" t="s">
        <v>24</v>
      </c>
      <c r="F727" t="s">
        <v>48</v>
      </c>
      <c r="G727" t="s">
        <v>56</v>
      </c>
      <c r="L727" t="s">
        <v>1147</v>
      </c>
      <c r="M727">
        <v>51252</v>
      </c>
      <c r="N727">
        <v>156</v>
      </c>
      <c r="O727" t="s">
        <v>29</v>
      </c>
      <c r="P727" t="s">
        <v>30</v>
      </c>
      <c r="Q727" t="s">
        <v>31</v>
      </c>
      <c r="R727">
        <v>45000000</v>
      </c>
      <c r="S727">
        <v>2005</v>
      </c>
      <c r="T727">
        <v>5</v>
      </c>
      <c r="U727">
        <v>1.9</v>
      </c>
      <c r="V727">
        <v>3472213</v>
      </c>
      <c r="W727" t="s">
        <v>21</v>
      </c>
    </row>
    <row r="728" spans="1:23" x14ac:dyDescent="0.3">
      <c r="A728" t="s">
        <v>979</v>
      </c>
      <c r="B728">
        <v>138</v>
      </c>
      <c r="C728">
        <v>101</v>
      </c>
      <c r="D728">
        <v>43060566</v>
      </c>
      <c r="E728" t="s">
        <v>24</v>
      </c>
      <c r="F728" t="s">
        <v>25</v>
      </c>
      <c r="G728" t="s">
        <v>26</v>
      </c>
      <c r="H728" t="s">
        <v>27</v>
      </c>
      <c r="I728" t="s">
        <v>35</v>
      </c>
      <c r="L728" t="s">
        <v>1148</v>
      </c>
      <c r="M728">
        <v>107859</v>
      </c>
      <c r="N728">
        <v>569</v>
      </c>
      <c r="O728" t="s">
        <v>29</v>
      </c>
      <c r="P728" t="s">
        <v>30</v>
      </c>
      <c r="Q728" t="s">
        <v>31</v>
      </c>
      <c r="R728">
        <v>60000000</v>
      </c>
      <c r="S728">
        <v>2002</v>
      </c>
      <c r="T728">
        <v>6.2</v>
      </c>
      <c r="U728">
        <v>1.7</v>
      </c>
      <c r="V728">
        <v>-16939434</v>
      </c>
      <c r="W728" t="s">
        <v>38</v>
      </c>
    </row>
    <row r="729" spans="1:23" x14ac:dyDescent="0.3">
      <c r="A729" t="s">
        <v>1149</v>
      </c>
      <c r="B729">
        <v>415</v>
      </c>
      <c r="C729">
        <v>113</v>
      </c>
      <c r="D729">
        <v>45996718</v>
      </c>
      <c r="E729" t="s">
        <v>24</v>
      </c>
      <c r="F729" t="s">
        <v>56</v>
      </c>
      <c r="G729" t="s">
        <v>55</v>
      </c>
      <c r="H729" t="s">
        <v>35</v>
      </c>
      <c r="L729" t="s">
        <v>1150</v>
      </c>
      <c r="M729">
        <v>173530</v>
      </c>
      <c r="N729">
        <v>264</v>
      </c>
      <c r="O729" t="s">
        <v>29</v>
      </c>
      <c r="P729" t="s">
        <v>30</v>
      </c>
      <c r="Q729" t="s">
        <v>213</v>
      </c>
      <c r="R729">
        <v>60000000</v>
      </c>
      <c r="S729">
        <v>2013</v>
      </c>
      <c r="T729">
        <v>6.7</v>
      </c>
      <c r="U729">
        <v>1.9</v>
      </c>
      <c r="V729">
        <v>-14003282</v>
      </c>
      <c r="W729" t="s">
        <v>38</v>
      </c>
    </row>
    <row r="730" spans="1:23" x14ac:dyDescent="0.3">
      <c r="A730" t="s">
        <v>1151</v>
      </c>
      <c r="B730">
        <v>170</v>
      </c>
      <c r="C730">
        <v>100</v>
      </c>
      <c r="D730">
        <v>43337279</v>
      </c>
      <c r="E730" t="s">
        <v>25</v>
      </c>
      <c r="F730" t="s">
        <v>48</v>
      </c>
      <c r="L730" t="s">
        <v>1152</v>
      </c>
      <c r="M730">
        <v>76770</v>
      </c>
      <c r="N730">
        <v>203</v>
      </c>
      <c r="O730" t="s">
        <v>29</v>
      </c>
      <c r="P730" t="s">
        <v>30</v>
      </c>
      <c r="Q730" t="s">
        <v>31</v>
      </c>
      <c r="R730">
        <v>60000000</v>
      </c>
      <c r="S730">
        <v>2009</v>
      </c>
      <c r="T730">
        <v>4.9000000000000004</v>
      </c>
      <c r="U730">
        <v>1.7</v>
      </c>
      <c r="V730">
        <v>-16662721</v>
      </c>
      <c r="W730" t="s">
        <v>38</v>
      </c>
    </row>
    <row r="731" spans="1:23" x14ac:dyDescent="0.3">
      <c r="A731" t="s">
        <v>1004</v>
      </c>
      <c r="B731">
        <v>306</v>
      </c>
      <c r="C731">
        <v>134</v>
      </c>
      <c r="D731">
        <v>37479778</v>
      </c>
      <c r="E731" t="s">
        <v>242</v>
      </c>
      <c r="F731" t="s">
        <v>55</v>
      </c>
      <c r="G731" t="s">
        <v>54</v>
      </c>
      <c r="H731" t="s">
        <v>61</v>
      </c>
      <c r="L731" t="s">
        <v>1153</v>
      </c>
      <c r="M731">
        <v>124222</v>
      </c>
      <c r="N731">
        <v>259</v>
      </c>
      <c r="O731" t="s">
        <v>29</v>
      </c>
      <c r="P731" t="s">
        <v>30</v>
      </c>
      <c r="Q731" t="s">
        <v>31</v>
      </c>
      <c r="R731">
        <v>60000000</v>
      </c>
      <c r="S731">
        <v>2009</v>
      </c>
      <c r="T731">
        <v>7.4</v>
      </c>
      <c r="U731">
        <v>2.2000000000000002</v>
      </c>
      <c r="V731">
        <v>-22520222</v>
      </c>
      <c r="W731" t="s">
        <v>38</v>
      </c>
    </row>
    <row r="732" spans="1:23" x14ac:dyDescent="0.3">
      <c r="A732" t="s">
        <v>392</v>
      </c>
      <c r="B732">
        <v>211</v>
      </c>
      <c r="C732">
        <v>125</v>
      </c>
      <c r="D732">
        <v>40559930</v>
      </c>
      <c r="E732" t="s">
        <v>48</v>
      </c>
      <c r="F732" t="s">
        <v>56</v>
      </c>
      <c r="G732" t="s">
        <v>44</v>
      </c>
      <c r="H732" t="s">
        <v>35</v>
      </c>
      <c r="L732" t="s">
        <v>1154</v>
      </c>
      <c r="M732">
        <v>41727</v>
      </c>
      <c r="N732">
        <v>184</v>
      </c>
      <c r="O732" t="s">
        <v>29</v>
      </c>
      <c r="P732" t="s">
        <v>30</v>
      </c>
      <c r="Q732" t="s">
        <v>31</v>
      </c>
      <c r="R732">
        <v>60000000</v>
      </c>
      <c r="S732">
        <v>2009</v>
      </c>
      <c r="T732">
        <v>6.2</v>
      </c>
      <c r="U732">
        <v>2.1</v>
      </c>
      <c r="V732">
        <v>-19440070</v>
      </c>
      <c r="W732" t="s">
        <v>38</v>
      </c>
    </row>
    <row r="733" spans="1:23" x14ac:dyDescent="0.3">
      <c r="A733" t="s">
        <v>1155</v>
      </c>
      <c r="B733">
        <v>49</v>
      </c>
      <c r="C733">
        <v>94</v>
      </c>
      <c r="D733">
        <v>36830057</v>
      </c>
      <c r="E733" t="s">
        <v>48</v>
      </c>
      <c r="F733" t="s">
        <v>49</v>
      </c>
      <c r="G733" t="s">
        <v>27</v>
      </c>
      <c r="L733" t="s">
        <v>1156</v>
      </c>
      <c r="M733">
        <v>10883</v>
      </c>
      <c r="N733">
        <v>73</v>
      </c>
      <c r="O733" t="s">
        <v>29</v>
      </c>
      <c r="P733" t="s">
        <v>30</v>
      </c>
      <c r="Q733" t="s">
        <v>52</v>
      </c>
      <c r="R733">
        <v>65000000</v>
      </c>
      <c r="S733">
        <v>1999</v>
      </c>
      <c r="T733">
        <v>4.9000000000000004</v>
      </c>
      <c r="U733">
        <v>1.6</v>
      </c>
      <c r="V733">
        <v>-28169943</v>
      </c>
      <c r="W733" t="s">
        <v>38</v>
      </c>
    </row>
    <row r="734" spans="1:23" x14ac:dyDescent="0.3">
      <c r="A734" t="s">
        <v>907</v>
      </c>
      <c r="B734">
        <v>161</v>
      </c>
      <c r="C734">
        <v>107</v>
      </c>
      <c r="D734">
        <v>36279230</v>
      </c>
      <c r="E734" t="s">
        <v>24</v>
      </c>
      <c r="F734" t="s">
        <v>56</v>
      </c>
      <c r="G734" t="s">
        <v>35</v>
      </c>
      <c r="L734" t="s">
        <v>1157</v>
      </c>
      <c r="M734">
        <v>42144</v>
      </c>
      <c r="N734">
        <v>213</v>
      </c>
      <c r="O734" t="s">
        <v>29</v>
      </c>
      <c r="P734" t="s">
        <v>30</v>
      </c>
      <c r="Q734" t="s">
        <v>31</v>
      </c>
      <c r="R734">
        <v>60000000</v>
      </c>
      <c r="S734">
        <v>2006</v>
      </c>
      <c r="T734">
        <v>6.1</v>
      </c>
      <c r="U734">
        <v>1.8</v>
      </c>
      <c r="V734">
        <v>-23720770</v>
      </c>
      <c r="W734" t="s">
        <v>38</v>
      </c>
    </row>
    <row r="735" spans="1:23" x14ac:dyDescent="0.3">
      <c r="A735" t="s">
        <v>1158</v>
      </c>
      <c r="B735">
        <v>156</v>
      </c>
      <c r="C735">
        <v>91</v>
      </c>
      <c r="D735">
        <v>42194060</v>
      </c>
      <c r="E735" t="s">
        <v>25</v>
      </c>
      <c r="F735" t="s">
        <v>47</v>
      </c>
      <c r="G735" t="s">
        <v>48</v>
      </c>
      <c r="H735" t="s">
        <v>49</v>
      </c>
      <c r="I735" t="s">
        <v>27</v>
      </c>
      <c r="L735" t="s">
        <v>1159</v>
      </c>
      <c r="M735">
        <v>41259</v>
      </c>
      <c r="N735">
        <v>72</v>
      </c>
      <c r="O735" t="s">
        <v>29</v>
      </c>
      <c r="P735" t="s">
        <v>971</v>
      </c>
      <c r="Q735" t="s">
        <v>52</v>
      </c>
      <c r="R735">
        <v>70000000</v>
      </c>
      <c r="S735">
        <v>2009</v>
      </c>
      <c r="T735">
        <v>6.1</v>
      </c>
      <c r="U735">
        <v>1.5</v>
      </c>
      <c r="V735">
        <v>-27805940</v>
      </c>
      <c r="W735" t="s">
        <v>38</v>
      </c>
    </row>
    <row r="736" spans="1:23" x14ac:dyDescent="0.3">
      <c r="A736" t="s">
        <v>1160</v>
      </c>
      <c r="B736">
        <v>172</v>
      </c>
      <c r="C736">
        <v>116</v>
      </c>
      <c r="D736">
        <v>43119879</v>
      </c>
      <c r="E736" t="s">
        <v>24</v>
      </c>
      <c r="F736" t="s">
        <v>25</v>
      </c>
      <c r="G736" t="s">
        <v>27</v>
      </c>
      <c r="H736" t="s">
        <v>35</v>
      </c>
      <c r="L736" t="s">
        <v>1161</v>
      </c>
      <c r="M736">
        <v>58450</v>
      </c>
      <c r="N736">
        <v>842</v>
      </c>
      <c r="O736" t="s">
        <v>29</v>
      </c>
      <c r="P736" t="s">
        <v>30</v>
      </c>
      <c r="Q736" t="s">
        <v>31</v>
      </c>
      <c r="R736">
        <v>60000000</v>
      </c>
      <c r="S736">
        <v>2002</v>
      </c>
      <c r="T736">
        <v>6.4</v>
      </c>
      <c r="U736">
        <v>1.9</v>
      </c>
      <c r="V736">
        <v>-16880121</v>
      </c>
      <c r="W736" t="s">
        <v>38</v>
      </c>
    </row>
    <row r="737" spans="1:23" x14ac:dyDescent="0.3">
      <c r="A737" t="s">
        <v>1162</v>
      </c>
      <c r="B737">
        <v>161</v>
      </c>
      <c r="C737">
        <v>100</v>
      </c>
      <c r="D737">
        <v>35096190</v>
      </c>
      <c r="E737" t="s">
        <v>48</v>
      </c>
      <c r="F737" t="s">
        <v>56</v>
      </c>
      <c r="G737" t="s">
        <v>44</v>
      </c>
      <c r="L737" t="s">
        <v>1163</v>
      </c>
      <c r="M737">
        <v>76560</v>
      </c>
      <c r="N737">
        <v>322</v>
      </c>
      <c r="O737" t="s">
        <v>29</v>
      </c>
      <c r="P737" t="s">
        <v>30</v>
      </c>
      <c r="Q737" t="s">
        <v>31</v>
      </c>
      <c r="R737">
        <v>60000000</v>
      </c>
      <c r="S737">
        <v>2003</v>
      </c>
      <c r="T737">
        <v>6.3</v>
      </c>
      <c r="U737">
        <v>1.7</v>
      </c>
      <c r="V737">
        <v>-24903810</v>
      </c>
      <c r="W737" t="s">
        <v>38</v>
      </c>
    </row>
    <row r="738" spans="1:23" x14ac:dyDescent="0.3">
      <c r="A738" t="s">
        <v>128</v>
      </c>
      <c r="B738">
        <v>258</v>
      </c>
      <c r="C738">
        <v>117</v>
      </c>
      <c r="D738">
        <v>43290977</v>
      </c>
      <c r="E738" t="s">
        <v>56</v>
      </c>
      <c r="F738" t="s">
        <v>55</v>
      </c>
      <c r="G738" t="s">
        <v>60</v>
      </c>
      <c r="H738" t="s">
        <v>35</v>
      </c>
      <c r="L738" t="s">
        <v>1164</v>
      </c>
      <c r="M738">
        <v>75201</v>
      </c>
      <c r="N738">
        <v>256</v>
      </c>
      <c r="O738" t="s">
        <v>29</v>
      </c>
      <c r="P738" t="s">
        <v>37</v>
      </c>
      <c r="Q738" t="s">
        <v>213</v>
      </c>
      <c r="R738">
        <v>80000000</v>
      </c>
      <c r="S738">
        <v>2010</v>
      </c>
      <c r="T738">
        <v>6.6</v>
      </c>
      <c r="U738">
        <v>2</v>
      </c>
      <c r="V738">
        <v>-36709023</v>
      </c>
      <c r="W738" t="s">
        <v>38</v>
      </c>
    </row>
    <row r="739" spans="1:23" x14ac:dyDescent="0.3">
      <c r="A739" t="s">
        <v>520</v>
      </c>
      <c r="B739">
        <v>95</v>
      </c>
      <c r="C739">
        <v>110</v>
      </c>
      <c r="D739">
        <v>33927476</v>
      </c>
      <c r="E739" t="s">
        <v>57</v>
      </c>
      <c r="F739" t="s">
        <v>60</v>
      </c>
      <c r="G739" t="s">
        <v>27</v>
      </c>
      <c r="H739" t="s">
        <v>35</v>
      </c>
      <c r="L739" t="s">
        <v>1165</v>
      </c>
      <c r="M739">
        <v>19176</v>
      </c>
      <c r="N739">
        <v>165</v>
      </c>
      <c r="O739" t="s">
        <v>29</v>
      </c>
      <c r="P739" t="s">
        <v>37</v>
      </c>
      <c r="Q739" t="s">
        <v>213</v>
      </c>
      <c r="R739">
        <v>40000000</v>
      </c>
      <c r="S739">
        <v>1997</v>
      </c>
      <c r="T739">
        <v>5.7</v>
      </c>
      <c r="U739">
        <v>1.8</v>
      </c>
      <c r="V739">
        <v>-6072524</v>
      </c>
      <c r="W739" t="s">
        <v>38</v>
      </c>
    </row>
    <row r="740" spans="1:23" x14ac:dyDescent="0.3">
      <c r="A740" t="s">
        <v>1151</v>
      </c>
      <c r="B740">
        <v>105</v>
      </c>
      <c r="C740">
        <v>96</v>
      </c>
      <c r="D740">
        <v>32122249</v>
      </c>
      <c r="E740" t="s">
        <v>48</v>
      </c>
      <c r="F740" t="s">
        <v>56</v>
      </c>
      <c r="L740" t="s">
        <v>1166</v>
      </c>
      <c r="M740">
        <v>69319</v>
      </c>
      <c r="N740">
        <v>138</v>
      </c>
      <c r="O740" t="s">
        <v>29</v>
      </c>
      <c r="P740" t="s">
        <v>30</v>
      </c>
      <c r="Q740" t="s">
        <v>213</v>
      </c>
      <c r="R740">
        <v>60000000</v>
      </c>
      <c r="S740">
        <v>2002</v>
      </c>
      <c r="T740">
        <v>5.9</v>
      </c>
      <c r="U740">
        <v>1.6</v>
      </c>
      <c r="V740">
        <v>-27877751</v>
      </c>
      <c r="W740" t="s">
        <v>38</v>
      </c>
    </row>
    <row r="741" spans="1:23" x14ac:dyDescent="0.3">
      <c r="A741" t="s">
        <v>1125</v>
      </c>
      <c r="B741">
        <v>198</v>
      </c>
      <c r="C741">
        <v>101</v>
      </c>
      <c r="D741">
        <v>40076438</v>
      </c>
      <c r="E741" t="s">
        <v>24</v>
      </c>
      <c r="F741" t="s">
        <v>56</v>
      </c>
      <c r="G741" t="s">
        <v>55</v>
      </c>
      <c r="H741" t="s">
        <v>60</v>
      </c>
      <c r="I741" t="s">
        <v>35</v>
      </c>
      <c r="L741" t="s">
        <v>1167</v>
      </c>
      <c r="M741">
        <v>73368</v>
      </c>
      <c r="N741">
        <v>248</v>
      </c>
      <c r="O741" t="s">
        <v>29</v>
      </c>
      <c r="P741" t="s">
        <v>30</v>
      </c>
      <c r="Q741" t="s">
        <v>213</v>
      </c>
      <c r="R741">
        <v>60000000</v>
      </c>
      <c r="S741">
        <v>2008</v>
      </c>
      <c r="T741">
        <v>6</v>
      </c>
      <c r="U741">
        <v>1.7</v>
      </c>
      <c r="V741">
        <v>-19923562</v>
      </c>
      <c r="W741" t="s">
        <v>38</v>
      </c>
    </row>
    <row r="742" spans="1:23" x14ac:dyDescent="0.3">
      <c r="A742" t="s">
        <v>1168</v>
      </c>
      <c r="B742">
        <v>79</v>
      </c>
      <c r="C742">
        <v>111</v>
      </c>
      <c r="D742">
        <v>32940507</v>
      </c>
      <c r="E742" t="s">
        <v>24</v>
      </c>
      <c r="F742" t="s">
        <v>56</v>
      </c>
      <c r="G742" t="s">
        <v>55</v>
      </c>
      <c r="H742" t="s">
        <v>35</v>
      </c>
      <c r="L742" t="s">
        <v>1169</v>
      </c>
      <c r="M742">
        <v>54314</v>
      </c>
      <c r="N742">
        <v>127</v>
      </c>
      <c r="O742" t="s">
        <v>29</v>
      </c>
      <c r="P742" t="s">
        <v>30</v>
      </c>
      <c r="Q742" t="s">
        <v>213</v>
      </c>
      <c r="R742">
        <v>60000000</v>
      </c>
      <c r="S742">
        <v>1998</v>
      </c>
      <c r="T742">
        <v>6.1</v>
      </c>
      <c r="U742">
        <v>1.8</v>
      </c>
      <c r="V742">
        <v>-27059493</v>
      </c>
      <c r="W742" t="s">
        <v>38</v>
      </c>
    </row>
    <row r="743" spans="1:23" x14ac:dyDescent="0.3">
      <c r="A743" t="s">
        <v>293</v>
      </c>
      <c r="B743">
        <v>210</v>
      </c>
      <c r="C743">
        <v>117</v>
      </c>
      <c r="D743">
        <v>31670931</v>
      </c>
      <c r="E743" t="s">
        <v>242</v>
      </c>
      <c r="F743" t="s">
        <v>55</v>
      </c>
      <c r="G743" t="s">
        <v>59</v>
      </c>
      <c r="L743" t="s">
        <v>1170</v>
      </c>
      <c r="M743">
        <v>44099</v>
      </c>
      <c r="N743">
        <v>143</v>
      </c>
      <c r="O743" t="s">
        <v>29</v>
      </c>
      <c r="P743" t="s">
        <v>37</v>
      </c>
      <c r="Q743" t="s">
        <v>31</v>
      </c>
      <c r="R743">
        <v>60000000</v>
      </c>
      <c r="S743">
        <v>2009</v>
      </c>
      <c r="T743">
        <v>6.7</v>
      </c>
      <c r="U743">
        <v>2</v>
      </c>
      <c r="V743">
        <v>-28329069</v>
      </c>
      <c r="W743" t="s">
        <v>38</v>
      </c>
    </row>
    <row r="744" spans="1:23" x14ac:dyDescent="0.3">
      <c r="A744" t="s">
        <v>1097</v>
      </c>
      <c r="B744">
        <v>125</v>
      </c>
      <c r="C744">
        <v>126</v>
      </c>
      <c r="D744">
        <v>30695227</v>
      </c>
      <c r="E744" t="s">
        <v>55</v>
      </c>
      <c r="F744" t="s">
        <v>26</v>
      </c>
      <c r="G744" t="s">
        <v>61</v>
      </c>
      <c r="L744" t="s">
        <v>1171</v>
      </c>
      <c r="M744">
        <v>45296</v>
      </c>
      <c r="N744">
        <v>267</v>
      </c>
      <c r="O744" t="s">
        <v>29</v>
      </c>
      <c r="P744" t="s">
        <v>30</v>
      </c>
      <c r="Q744" t="s">
        <v>31</v>
      </c>
      <c r="R744">
        <v>60000000</v>
      </c>
      <c r="S744">
        <v>2000</v>
      </c>
      <c r="T744">
        <v>6.7</v>
      </c>
      <c r="U744">
        <v>2.1</v>
      </c>
      <c r="V744">
        <v>-29304773</v>
      </c>
      <c r="W744" t="s">
        <v>38</v>
      </c>
    </row>
    <row r="745" spans="1:23" x14ac:dyDescent="0.3">
      <c r="A745" t="s">
        <v>909</v>
      </c>
      <c r="B745">
        <v>149</v>
      </c>
      <c r="C745">
        <v>152</v>
      </c>
      <c r="D745">
        <v>32522352</v>
      </c>
      <c r="E745" t="s">
        <v>25</v>
      </c>
      <c r="F745" t="s">
        <v>48</v>
      </c>
      <c r="G745" t="s">
        <v>55</v>
      </c>
      <c r="H745" t="s">
        <v>59</v>
      </c>
      <c r="L745" t="s">
        <v>1172</v>
      </c>
      <c r="M745">
        <v>207287</v>
      </c>
      <c r="N745">
        <v>822</v>
      </c>
      <c r="O745" t="s">
        <v>29</v>
      </c>
      <c r="P745" t="s">
        <v>30</v>
      </c>
      <c r="Q745" t="s">
        <v>213</v>
      </c>
      <c r="R745">
        <v>60000000</v>
      </c>
      <c r="S745">
        <v>2000</v>
      </c>
      <c r="T745">
        <v>7.9</v>
      </c>
      <c r="U745">
        <v>2.5</v>
      </c>
      <c r="V745">
        <v>-27477648</v>
      </c>
      <c r="W745" t="s">
        <v>38</v>
      </c>
    </row>
    <row r="746" spans="1:23" x14ac:dyDescent="0.3">
      <c r="A746" t="s">
        <v>299</v>
      </c>
      <c r="B746">
        <v>77</v>
      </c>
      <c r="C746">
        <v>101</v>
      </c>
      <c r="D746">
        <v>26082914</v>
      </c>
      <c r="E746" t="s">
        <v>24</v>
      </c>
      <c r="F746" t="s">
        <v>25</v>
      </c>
      <c r="G746" t="s">
        <v>56</v>
      </c>
      <c r="H746" t="s">
        <v>35</v>
      </c>
      <c r="L746" t="s">
        <v>1173</v>
      </c>
      <c r="M746">
        <v>51349</v>
      </c>
      <c r="N746">
        <v>213</v>
      </c>
      <c r="O746" t="s">
        <v>29</v>
      </c>
      <c r="P746" t="s">
        <v>30</v>
      </c>
      <c r="Q746" t="s">
        <v>31</v>
      </c>
      <c r="R746">
        <v>87000000</v>
      </c>
      <c r="S746">
        <v>2005</v>
      </c>
      <c r="T746">
        <v>4.3</v>
      </c>
      <c r="U746">
        <v>1.7</v>
      </c>
      <c r="V746">
        <v>-60917086</v>
      </c>
      <c r="W746" t="s">
        <v>38</v>
      </c>
    </row>
    <row r="747" spans="1:23" x14ac:dyDescent="0.3">
      <c r="A747" t="s">
        <v>1174</v>
      </c>
      <c r="B747">
        <v>225</v>
      </c>
      <c r="C747">
        <v>87</v>
      </c>
      <c r="D747">
        <v>29136626</v>
      </c>
      <c r="E747" t="s">
        <v>24</v>
      </c>
      <c r="F747" t="s">
        <v>26</v>
      </c>
      <c r="G747" t="s">
        <v>57</v>
      </c>
      <c r="H747" t="s">
        <v>27</v>
      </c>
      <c r="I747" t="s">
        <v>35</v>
      </c>
      <c r="L747" t="s">
        <v>1175</v>
      </c>
      <c r="M747">
        <v>97089</v>
      </c>
      <c r="N747">
        <v>233</v>
      </c>
      <c r="O747" t="s">
        <v>29</v>
      </c>
      <c r="P747" t="s">
        <v>30</v>
      </c>
      <c r="Q747" t="s">
        <v>31</v>
      </c>
      <c r="R747">
        <v>60000000</v>
      </c>
      <c r="S747">
        <v>2011</v>
      </c>
      <c r="T747">
        <v>5.7</v>
      </c>
      <c r="U747">
        <v>1.4</v>
      </c>
      <c r="V747">
        <v>-30863374</v>
      </c>
      <c r="W747" t="s">
        <v>38</v>
      </c>
    </row>
    <row r="748" spans="1:23" x14ac:dyDescent="0.3">
      <c r="A748" t="s">
        <v>1176</v>
      </c>
      <c r="B748">
        <v>98</v>
      </c>
      <c r="C748">
        <v>85</v>
      </c>
      <c r="D748">
        <v>26288320</v>
      </c>
      <c r="E748" t="s">
        <v>25</v>
      </c>
      <c r="F748" t="s">
        <v>47</v>
      </c>
      <c r="G748" t="s">
        <v>48</v>
      </c>
      <c r="H748" t="s">
        <v>55</v>
      </c>
      <c r="I748" t="s">
        <v>49</v>
      </c>
      <c r="J748" t="s">
        <v>26</v>
      </c>
      <c r="K748" t="s">
        <v>44</v>
      </c>
      <c r="L748" t="s">
        <v>1177</v>
      </c>
      <c r="M748">
        <v>36144</v>
      </c>
      <c r="N748">
        <v>91</v>
      </c>
      <c r="O748" t="s">
        <v>29</v>
      </c>
      <c r="P748" t="s">
        <v>30</v>
      </c>
      <c r="Q748" t="s">
        <v>52</v>
      </c>
      <c r="R748">
        <v>60000000</v>
      </c>
      <c r="S748">
        <v>2003</v>
      </c>
      <c r="T748">
        <v>6.7</v>
      </c>
      <c r="U748">
        <v>1.4</v>
      </c>
      <c r="V748">
        <v>-33711680</v>
      </c>
      <c r="W748" t="s">
        <v>38</v>
      </c>
    </row>
    <row r="749" spans="1:23" x14ac:dyDescent="0.3">
      <c r="A749" t="s">
        <v>653</v>
      </c>
      <c r="B749">
        <v>172</v>
      </c>
      <c r="C749">
        <v>130</v>
      </c>
      <c r="D749">
        <v>26616590</v>
      </c>
      <c r="E749" t="s">
        <v>57</v>
      </c>
      <c r="F749" t="s">
        <v>27</v>
      </c>
      <c r="G749" t="s">
        <v>35</v>
      </c>
      <c r="L749" t="s">
        <v>1178</v>
      </c>
      <c r="M749">
        <v>120416</v>
      </c>
      <c r="N749">
        <v>857</v>
      </c>
      <c r="O749" t="s">
        <v>29</v>
      </c>
      <c r="P749" t="s">
        <v>37</v>
      </c>
      <c r="Q749" t="s">
        <v>213</v>
      </c>
      <c r="R749">
        <v>60000000</v>
      </c>
      <c r="S749">
        <v>1997</v>
      </c>
      <c r="T749">
        <v>6.7</v>
      </c>
      <c r="U749">
        <v>2.2000000000000002</v>
      </c>
      <c r="V749">
        <v>-33383410</v>
      </c>
      <c r="W749" t="s">
        <v>38</v>
      </c>
    </row>
    <row r="750" spans="1:23" x14ac:dyDescent="0.3">
      <c r="A750" t="s">
        <v>179</v>
      </c>
      <c r="B750">
        <v>117</v>
      </c>
      <c r="C750">
        <v>104</v>
      </c>
      <c r="D750">
        <v>30063805</v>
      </c>
      <c r="E750" t="s">
        <v>55</v>
      </c>
      <c r="F750" t="s">
        <v>26</v>
      </c>
      <c r="G750" t="s">
        <v>60</v>
      </c>
      <c r="H750" t="s">
        <v>44</v>
      </c>
      <c r="I750" t="s">
        <v>35</v>
      </c>
      <c r="L750" t="s">
        <v>1179</v>
      </c>
      <c r="M750">
        <v>31788</v>
      </c>
      <c r="N750">
        <v>243</v>
      </c>
      <c r="O750" t="s">
        <v>29</v>
      </c>
      <c r="P750" t="s">
        <v>30</v>
      </c>
      <c r="Q750" t="s">
        <v>31</v>
      </c>
      <c r="R750">
        <v>60000000</v>
      </c>
      <c r="S750">
        <v>2002</v>
      </c>
      <c r="T750">
        <v>6.1</v>
      </c>
      <c r="U750">
        <v>1.7</v>
      </c>
      <c r="V750">
        <v>-29936195</v>
      </c>
      <c r="W750" t="s">
        <v>38</v>
      </c>
    </row>
    <row r="751" spans="1:23" x14ac:dyDescent="0.3">
      <c r="A751" t="s">
        <v>630</v>
      </c>
      <c r="B751">
        <v>240</v>
      </c>
      <c r="C751">
        <v>121</v>
      </c>
      <c r="D751">
        <v>22518325</v>
      </c>
      <c r="E751" t="s">
        <v>56</v>
      </c>
      <c r="F751" t="s">
        <v>55</v>
      </c>
      <c r="G751" t="s">
        <v>60</v>
      </c>
      <c r="H751" t="s">
        <v>35</v>
      </c>
      <c r="L751" t="s">
        <v>1180</v>
      </c>
      <c r="M751">
        <v>63363</v>
      </c>
      <c r="N751">
        <v>644</v>
      </c>
      <c r="O751" t="s">
        <v>29</v>
      </c>
      <c r="P751" t="s">
        <v>244</v>
      </c>
      <c r="Q751" t="s">
        <v>213</v>
      </c>
      <c r="R751">
        <v>50000000</v>
      </c>
      <c r="S751">
        <v>2006</v>
      </c>
      <c r="T751">
        <v>5.6</v>
      </c>
      <c r="U751">
        <v>2</v>
      </c>
      <c r="V751">
        <v>-27481675</v>
      </c>
      <c r="W751" t="s">
        <v>38</v>
      </c>
    </row>
    <row r="752" spans="1:23" x14ac:dyDescent="0.3">
      <c r="A752" t="s">
        <v>1181</v>
      </c>
      <c r="B752">
        <v>123</v>
      </c>
      <c r="C752">
        <v>140</v>
      </c>
      <c r="D752">
        <v>13082288</v>
      </c>
      <c r="E752" t="s">
        <v>24</v>
      </c>
      <c r="F752" t="s">
        <v>25</v>
      </c>
      <c r="G752" t="s">
        <v>55</v>
      </c>
      <c r="H752" t="s">
        <v>54</v>
      </c>
      <c r="I752" t="s">
        <v>44</v>
      </c>
      <c r="J752" t="s">
        <v>58</v>
      </c>
      <c r="L752" t="s">
        <v>1182</v>
      </c>
      <c r="M752">
        <v>35565</v>
      </c>
      <c r="N752">
        <v>247</v>
      </c>
      <c r="O752" t="s">
        <v>29</v>
      </c>
      <c r="P752" t="s">
        <v>37</v>
      </c>
      <c r="Q752" t="s">
        <v>31</v>
      </c>
      <c r="R752">
        <v>60000000</v>
      </c>
      <c r="S752">
        <v>2006</v>
      </c>
      <c r="T752">
        <v>6.6</v>
      </c>
      <c r="U752">
        <v>2.2999999999999998</v>
      </c>
      <c r="V752">
        <v>-46917712</v>
      </c>
      <c r="W752" t="s">
        <v>38</v>
      </c>
    </row>
    <row r="753" spans="1:23" x14ac:dyDescent="0.3">
      <c r="A753" t="s">
        <v>1183</v>
      </c>
      <c r="B753">
        <v>110</v>
      </c>
      <c r="C753">
        <v>131</v>
      </c>
      <c r="D753">
        <v>18208078</v>
      </c>
      <c r="E753" t="s">
        <v>24</v>
      </c>
      <c r="F753" t="s">
        <v>55</v>
      </c>
      <c r="G753" t="s">
        <v>35</v>
      </c>
      <c r="L753" t="s">
        <v>1184</v>
      </c>
      <c r="M753">
        <v>57100</v>
      </c>
      <c r="N753">
        <v>281</v>
      </c>
      <c r="O753" t="s">
        <v>29</v>
      </c>
      <c r="P753" t="s">
        <v>30</v>
      </c>
      <c r="Q753" t="s">
        <v>213</v>
      </c>
      <c r="R753">
        <v>60000000</v>
      </c>
      <c r="S753">
        <v>2001</v>
      </c>
      <c r="T753">
        <v>6.9</v>
      </c>
      <c r="U753">
        <v>2.2000000000000002</v>
      </c>
      <c r="V753">
        <v>-41791922</v>
      </c>
      <c r="W753" t="s">
        <v>38</v>
      </c>
    </row>
    <row r="754" spans="1:23" x14ac:dyDescent="0.3">
      <c r="A754" t="s">
        <v>1185</v>
      </c>
      <c r="B754">
        <v>100</v>
      </c>
      <c r="C754">
        <v>91</v>
      </c>
      <c r="D754">
        <v>14218868</v>
      </c>
      <c r="E754" t="s">
        <v>57</v>
      </c>
      <c r="F754" t="s">
        <v>27</v>
      </c>
      <c r="G754" t="s">
        <v>35</v>
      </c>
      <c r="L754" t="s">
        <v>1186</v>
      </c>
      <c r="M754">
        <v>14596</v>
      </c>
      <c r="N754">
        <v>282</v>
      </c>
      <c r="O754" t="s">
        <v>29</v>
      </c>
      <c r="P754" t="s">
        <v>30</v>
      </c>
      <c r="Q754" t="s">
        <v>31</v>
      </c>
      <c r="R754">
        <v>65000000</v>
      </c>
      <c r="S754">
        <v>2000</v>
      </c>
      <c r="T754">
        <v>4.8</v>
      </c>
      <c r="U754">
        <v>1.5</v>
      </c>
      <c r="V754">
        <v>-50781132</v>
      </c>
      <c r="W754" t="s">
        <v>38</v>
      </c>
    </row>
    <row r="755" spans="1:23" x14ac:dyDescent="0.3">
      <c r="A755" t="s">
        <v>1187</v>
      </c>
      <c r="B755">
        <v>189</v>
      </c>
      <c r="C755">
        <v>118</v>
      </c>
      <c r="D755">
        <v>22451</v>
      </c>
      <c r="E755" t="s">
        <v>55</v>
      </c>
      <c r="F755" t="s">
        <v>26</v>
      </c>
      <c r="G755" t="s">
        <v>60</v>
      </c>
      <c r="H755" t="s">
        <v>44</v>
      </c>
      <c r="L755" t="s">
        <v>1188</v>
      </c>
      <c r="M755">
        <v>41288</v>
      </c>
      <c r="N755">
        <v>126</v>
      </c>
      <c r="O755" t="s">
        <v>29</v>
      </c>
      <c r="P755" t="s">
        <v>30</v>
      </c>
      <c r="Q755" t="s">
        <v>31</v>
      </c>
      <c r="R755">
        <v>60000000</v>
      </c>
      <c r="S755">
        <v>2014</v>
      </c>
      <c r="T755">
        <v>6.2</v>
      </c>
      <c r="U755">
        <v>2</v>
      </c>
      <c r="V755">
        <v>-59977549</v>
      </c>
      <c r="W755" t="s">
        <v>38</v>
      </c>
    </row>
    <row r="756" spans="1:23" x14ac:dyDescent="0.3">
      <c r="A756" t="s">
        <v>1189</v>
      </c>
      <c r="B756">
        <v>212</v>
      </c>
      <c r="C756">
        <v>130</v>
      </c>
      <c r="D756">
        <v>31165421</v>
      </c>
      <c r="E756" t="s">
        <v>26</v>
      </c>
      <c r="F756" t="s">
        <v>57</v>
      </c>
      <c r="G756" t="s">
        <v>60</v>
      </c>
      <c r="H756" t="s">
        <v>44</v>
      </c>
      <c r="L756" t="s">
        <v>1190</v>
      </c>
      <c r="M756">
        <v>107028</v>
      </c>
      <c r="N756">
        <v>457</v>
      </c>
      <c r="O756" t="s">
        <v>29</v>
      </c>
      <c r="P756" t="s">
        <v>30</v>
      </c>
      <c r="Q756" t="s">
        <v>31</v>
      </c>
      <c r="R756">
        <v>60000000</v>
      </c>
      <c r="S756">
        <v>2013</v>
      </c>
      <c r="T756">
        <v>6</v>
      </c>
      <c r="U756">
        <v>2.2000000000000002</v>
      </c>
      <c r="V756">
        <v>-28834579</v>
      </c>
      <c r="W756" t="s">
        <v>38</v>
      </c>
    </row>
    <row r="757" spans="1:23" x14ac:dyDescent="0.3">
      <c r="A757" t="s">
        <v>1113</v>
      </c>
      <c r="B757">
        <v>127</v>
      </c>
      <c r="C757">
        <v>90</v>
      </c>
      <c r="D757">
        <v>11802056</v>
      </c>
      <c r="E757" t="s">
        <v>25</v>
      </c>
      <c r="F757" t="s">
        <v>48</v>
      </c>
      <c r="G757" t="s">
        <v>49</v>
      </c>
      <c r="H757" t="s">
        <v>44</v>
      </c>
      <c r="I757" t="s">
        <v>27</v>
      </c>
      <c r="L757" t="s">
        <v>1191</v>
      </c>
      <c r="M757">
        <v>31640</v>
      </c>
      <c r="N757">
        <v>109</v>
      </c>
      <c r="O757" t="s">
        <v>29</v>
      </c>
      <c r="P757" t="s">
        <v>30</v>
      </c>
      <c r="Q757" t="s">
        <v>52</v>
      </c>
      <c r="R757">
        <v>60000000</v>
      </c>
      <c r="S757">
        <v>2008</v>
      </c>
      <c r="T757">
        <v>4.9000000000000004</v>
      </c>
      <c r="U757">
        <v>1.5</v>
      </c>
      <c r="V757">
        <v>-48197944</v>
      </c>
      <c r="W757" t="s">
        <v>38</v>
      </c>
    </row>
    <row r="758" spans="1:23" x14ac:dyDescent="0.3">
      <c r="A758" t="s">
        <v>1192</v>
      </c>
      <c r="B758">
        <v>196</v>
      </c>
      <c r="C758">
        <v>103</v>
      </c>
      <c r="D758">
        <v>25472967</v>
      </c>
      <c r="E758" t="s">
        <v>55</v>
      </c>
      <c r="F758" t="s">
        <v>57</v>
      </c>
      <c r="G758" t="s">
        <v>35</v>
      </c>
      <c r="L758" t="s">
        <v>1193</v>
      </c>
      <c r="M758">
        <v>44966</v>
      </c>
      <c r="N758">
        <v>411</v>
      </c>
      <c r="O758" t="s">
        <v>29</v>
      </c>
      <c r="P758" t="s">
        <v>30</v>
      </c>
      <c r="Q758" t="s">
        <v>31</v>
      </c>
      <c r="R758">
        <v>30000000</v>
      </c>
      <c r="S758">
        <v>2005</v>
      </c>
      <c r="T758">
        <v>5.6</v>
      </c>
      <c r="U758">
        <v>1.7</v>
      </c>
      <c r="V758">
        <v>-4527033</v>
      </c>
      <c r="W758" t="s">
        <v>38</v>
      </c>
    </row>
    <row r="759" spans="1:23" x14ac:dyDescent="0.3">
      <c r="A759" t="s">
        <v>265</v>
      </c>
      <c r="B759">
        <v>115</v>
      </c>
      <c r="C759">
        <v>122</v>
      </c>
      <c r="D759">
        <v>22362500</v>
      </c>
      <c r="E759" t="s">
        <v>48</v>
      </c>
      <c r="F759" t="s">
        <v>55</v>
      </c>
      <c r="L759" t="s">
        <v>1194</v>
      </c>
      <c r="M759">
        <v>35599</v>
      </c>
      <c r="N759">
        <v>195</v>
      </c>
      <c r="O759" t="s">
        <v>29</v>
      </c>
      <c r="P759" t="s">
        <v>30</v>
      </c>
      <c r="Q759" t="s">
        <v>31</v>
      </c>
      <c r="R759">
        <v>55000000</v>
      </c>
      <c r="S759">
        <v>1999</v>
      </c>
      <c r="T759">
        <v>6.1</v>
      </c>
      <c r="U759">
        <v>2</v>
      </c>
      <c r="V759">
        <v>-32637500</v>
      </c>
      <c r="W759" t="s">
        <v>38</v>
      </c>
    </row>
    <row r="760" spans="1:23" x14ac:dyDescent="0.3">
      <c r="A760" t="s">
        <v>1195</v>
      </c>
      <c r="B760">
        <v>161</v>
      </c>
      <c r="C760">
        <v>106</v>
      </c>
      <c r="D760">
        <v>17281832</v>
      </c>
      <c r="E760" t="s">
        <v>25</v>
      </c>
      <c r="F760" t="s">
        <v>49</v>
      </c>
      <c r="G760" t="s">
        <v>26</v>
      </c>
      <c r="L760" t="s">
        <v>1196</v>
      </c>
      <c r="M760">
        <v>60232</v>
      </c>
      <c r="N760">
        <v>110</v>
      </c>
      <c r="O760" t="s">
        <v>29</v>
      </c>
      <c r="P760" t="s">
        <v>244</v>
      </c>
      <c r="Q760" t="s">
        <v>52</v>
      </c>
      <c r="R760">
        <v>60000000</v>
      </c>
      <c r="S760">
        <v>2008</v>
      </c>
      <c r="T760">
        <v>6.1</v>
      </c>
      <c r="U760">
        <v>1.8</v>
      </c>
      <c r="V760">
        <v>-42718168</v>
      </c>
      <c r="W760" t="s">
        <v>38</v>
      </c>
    </row>
    <row r="761" spans="1:23" x14ac:dyDescent="0.3">
      <c r="A761" t="s">
        <v>1039</v>
      </c>
      <c r="B761">
        <v>223</v>
      </c>
      <c r="C761">
        <v>103</v>
      </c>
      <c r="D761">
        <v>19781879</v>
      </c>
      <c r="E761" t="s">
        <v>24</v>
      </c>
      <c r="F761" t="s">
        <v>56</v>
      </c>
      <c r="G761" t="s">
        <v>26</v>
      </c>
      <c r="H761" t="s">
        <v>35</v>
      </c>
      <c r="L761" t="s">
        <v>1197</v>
      </c>
      <c r="M761">
        <v>53864</v>
      </c>
      <c r="N761">
        <v>290</v>
      </c>
      <c r="O761" t="s">
        <v>29</v>
      </c>
      <c r="P761" t="s">
        <v>30</v>
      </c>
      <c r="Q761" t="s">
        <v>31</v>
      </c>
      <c r="R761">
        <v>60000000</v>
      </c>
      <c r="S761">
        <v>2008</v>
      </c>
      <c r="T761">
        <v>4.8</v>
      </c>
      <c r="U761">
        <v>1.7</v>
      </c>
      <c r="V761">
        <v>-40218121</v>
      </c>
      <c r="W761" t="s">
        <v>38</v>
      </c>
    </row>
    <row r="762" spans="1:23" x14ac:dyDescent="0.3">
      <c r="A762" t="s">
        <v>1198</v>
      </c>
      <c r="B762">
        <v>181</v>
      </c>
      <c r="C762">
        <v>107</v>
      </c>
      <c r="D762">
        <v>7605668</v>
      </c>
      <c r="E762" t="s">
        <v>24</v>
      </c>
      <c r="F762" t="s">
        <v>48</v>
      </c>
      <c r="G762" t="s">
        <v>60</v>
      </c>
      <c r="H762" t="s">
        <v>44</v>
      </c>
      <c r="L762" t="s">
        <v>1199</v>
      </c>
      <c r="M762">
        <v>47320</v>
      </c>
      <c r="N762">
        <v>188</v>
      </c>
      <c r="O762" t="s">
        <v>29</v>
      </c>
      <c r="P762" t="s">
        <v>37</v>
      </c>
      <c r="Q762" t="s">
        <v>213</v>
      </c>
      <c r="R762">
        <v>60000000</v>
      </c>
      <c r="S762">
        <v>2015</v>
      </c>
      <c r="T762">
        <v>5.5</v>
      </c>
      <c r="U762">
        <v>1.8</v>
      </c>
      <c r="V762">
        <v>-52394332</v>
      </c>
      <c r="W762" t="s">
        <v>38</v>
      </c>
    </row>
    <row r="763" spans="1:23" x14ac:dyDescent="0.3">
      <c r="A763" t="s">
        <v>1200</v>
      </c>
      <c r="B763">
        <v>140</v>
      </c>
      <c r="C763">
        <v>156</v>
      </c>
      <c r="D763">
        <v>4535117</v>
      </c>
      <c r="E763" t="s">
        <v>24</v>
      </c>
      <c r="F763" t="s">
        <v>25</v>
      </c>
      <c r="G763" t="s">
        <v>26</v>
      </c>
      <c r="H763" t="s">
        <v>35</v>
      </c>
      <c r="L763" t="s">
        <v>1201</v>
      </c>
      <c r="M763">
        <v>38398</v>
      </c>
      <c r="N763">
        <v>368</v>
      </c>
      <c r="O763" t="s">
        <v>29</v>
      </c>
      <c r="P763" t="s">
        <v>244</v>
      </c>
      <c r="Q763" t="s">
        <v>31</v>
      </c>
      <c r="R763">
        <v>60000000</v>
      </c>
      <c r="S763">
        <v>2007</v>
      </c>
      <c r="T763">
        <v>3.8</v>
      </c>
      <c r="U763">
        <v>2.6</v>
      </c>
      <c r="V763">
        <v>-55464883</v>
      </c>
      <c r="W763" t="s">
        <v>38</v>
      </c>
    </row>
    <row r="764" spans="1:23" x14ac:dyDescent="0.3">
      <c r="A764" t="s">
        <v>128</v>
      </c>
      <c r="B764">
        <v>54</v>
      </c>
      <c r="C764">
        <v>127</v>
      </c>
      <c r="D764">
        <v>4426297</v>
      </c>
      <c r="E764" t="s">
        <v>25</v>
      </c>
      <c r="F764" t="s">
        <v>55</v>
      </c>
      <c r="G764" t="s">
        <v>44</v>
      </c>
      <c r="H764" t="s">
        <v>58</v>
      </c>
      <c r="L764" t="s">
        <v>1202</v>
      </c>
      <c r="M764">
        <v>22570</v>
      </c>
      <c r="N764">
        <v>156</v>
      </c>
      <c r="O764" t="s">
        <v>29</v>
      </c>
      <c r="P764" t="s">
        <v>30</v>
      </c>
      <c r="Q764" t="s">
        <v>213</v>
      </c>
      <c r="R764">
        <v>35000000</v>
      </c>
      <c r="S764">
        <v>2003</v>
      </c>
      <c r="T764">
        <v>6.5</v>
      </c>
      <c r="U764">
        <v>2.1</v>
      </c>
      <c r="V764">
        <v>-30573703</v>
      </c>
      <c r="W764" t="s">
        <v>38</v>
      </c>
    </row>
    <row r="765" spans="1:23" x14ac:dyDescent="0.3">
      <c r="A765" t="s">
        <v>1203</v>
      </c>
      <c r="B765">
        <v>81</v>
      </c>
      <c r="C765">
        <v>132</v>
      </c>
      <c r="D765">
        <v>10166502</v>
      </c>
      <c r="E765" t="s">
        <v>24</v>
      </c>
      <c r="F765" t="s">
        <v>55</v>
      </c>
      <c r="G765" t="s">
        <v>58</v>
      </c>
      <c r="L765" t="s">
        <v>1204</v>
      </c>
      <c r="M765">
        <v>18209</v>
      </c>
      <c r="N765">
        <v>183</v>
      </c>
      <c r="O765" t="s">
        <v>1205</v>
      </c>
      <c r="P765" t="s">
        <v>30</v>
      </c>
      <c r="Q765" t="s">
        <v>213</v>
      </c>
      <c r="R765">
        <v>80000000</v>
      </c>
      <c r="S765">
        <v>2005</v>
      </c>
      <c r="T765">
        <v>6.7</v>
      </c>
      <c r="U765">
        <v>2.2000000000000002</v>
      </c>
      <c r="V765">
        <v>-69833498</v>
      </c>
      <c r="W765" t="s">
        <v>38</v>
      </c>
    </row>
    <row r="766" spans="1:23" x14ac:dyDescent="0.3">
      <c r="A766" t="s">
        <v>1206</v>
      </c>
      <c r="B766">
        <v>579</v>
      </c>
      <c r="C766">
        <v>108</v>
      </c>
      <c r="D766">
        <v>363024263</v>
      </c>
      <c r="E766" t="s">
        <v>24</v>
      </c>
      <c r="F766" t="s">
        <v>25</v>
      </c>
      <c r="G766" t="s">
        <v>48</v>
      </c>
      <c r="H766" t="s">
        <v>44</v>
      </c>
      <c r="I766" t="s">
        <v>27</v>
      </c>
      <c r="L766" t="s">
        <v>1207</v>
      </c>
      <c r="M766">
        <v>479047</v>
      </c>
      <c r="N766">
        <v>1058</v>
      </c>
      <c r="O766" t="s">
        <v>29</v>
      </c>
      <c r="P766" t="s">
        <v>30</v>
      </c>
      <c r="Q766" t="s">
        <v>213</v>
      </c>
      <c r="R766">
        <v>58000000</v>
      </c>
      <c r="S766">
        <v>2016</v>
      </c>
      <c r="T766">
        <v>8.1</v>
      </c>
      <c r="U766">
        <v>1.8</v>
      </c>
      <c r="V766">
        <v>305024263</v>
      </c>
      <c r="W766" t="s">
        <v>21</v>
      </c>
    </row>
    <row r="767" spans="1:23" x14ac:dyDescent="0.3">
      <c r="A767" t="s">
        <v>1208</v>
      </c>
      <c r="B767">
        <v>56</v>
      </c>
      <c r="C767">
        <v>114</v>
      </c>
      <c r="D767">
        <v>12065985</v>
      </c>
      <c r="E767" t="s">
        <v>48</v>
      </c>
      <c r="F767" t="s">
        <v>55</v>
      </c>
      <c r="L767" t="s">
        <v>1209</v>
      </c>
      <c r="M767">
        <v>16260</v>
      </c>
      <c r="N767">
        <v>88</v>
      </c>
      <c r="O767" t="s">
        <v>29</v>
      </c>
      <c r="P767" t="s">
        <v>30</v>
      </c>
      <c r="Q767" t="s">
        <v>52</v>
      </c>
      <c r="R767">
        <v>60000000</v>
      </c>
      <c r="S767">
        <v>1998</v>
      </c>
      <c r="T767">
        <v>4.9000000000000004</v>
      </c>
      <c r="U767">
        <v>1.9</v>
      </c>
      <c r="V767">
        <v>-47934015</v>
      </c>
      <c r="W767" t="s">
        <v>38</v>
      </c>
    </row>
    <row r="768" spans="1:23" x14ac:dyDescent="0.3">
      <c r="A768" t="s">
        <v>1004</v>
      </c>
      <c r="B768">
        <v>490</v>
      </c>
      <c r="C768">
        <v>133</v>
      </c>
      <c r="D768">
        <v>350123553</v>
      </c>
      <c r="E768" t="s">
        <v>24</v>
      </c>
      <c r="F768" t="s">
        <v>242</v>
      </c>
      <c r="G768" t="s">
        <v>55</v>
      </c>
      <c r="H768" t="s">
        <v>54</v>
      </c>
      <c r="I768" t="s">
        <v>35</v>
      </c>
      <c r="J768" t="s">
        <v>58</v>
      </c>
      <c r="L768" t="s">
        <v>1210</v>
      </c>
      <c r="M768">
        <v>325264</v>
      </c>
      <c r="N768">
        <v>916</v>
      </c>
      <c r="O768" t="s">
        <v>29</v>
      </c>
      <c r="P768" t="s">
        <v>30</v>
      </c>
      <c r="Q768" t="s">
        <v>213</v>
      </c>
      <c r="R768">
        <v>58800000</v>
      </c>
      <c r="S768">
        <v>2014</v>
      </c>
      <c r="T768">
        <v>7.3</v>
      </c>
      <c r="U768">
        <v>2.2000000000000002</v>
      </c>
      <c r="V768">
        <v>291323553</v>
      </c>
      <c r="W768" t="s">
        <v>21</v>
      </c>
    </row>
    <row r="769" spans="1:23" x14ac:dyDescent="0.3">
      <c r="A769" t="s">
        <v>168</v>
      </c>
      <c r="B769">
        <v>218</v>
      </c>
      <c r="C769">
        <v>103</v>
      </c>
      <c r="D769">
        <v>80021740</v>
      </c>
      <c r="E769" t="s">
        <v>25</v>
      </c>
      <c r="F769" t="s">
        <v>48</v>
      </c>
      <c r="G769" t="s">
        <v>49</v>
      </c>
      <c r="H769" t="s">
        <v>26</v>
      </c>
      <c r="I769" t="s">
        <v>57</v>
      </c>
      <c r="L769" t="s">
        <v>1211</v>
      </c>
      <c r="M769">
        <v>47968</v>
      </c>
      <c r="N769">
        <v>154</v>
      </c>
      <c r="O769" t="s">
        <v>29</v>
      </c>
      <c r="P769" t="s">
        <v>30</v>
      </c>
      <c r="Q769" t="s">
        <v>52</v>
      </c>
      <c r="R769">
        <v>58000000</v>
      </c>
      <c r="S769">
        <v>2015</v>
      </c>
      <c r="T769">
        <v>6.4</v>
      </c>
      <c r="U769">
        <v>1.7</v>
      </c>
      <c r="V769">
        <v>22021740</v>
      </c>
      <c r="W769" t="s">
        <v>21</v>
      </c>
    </row>
    <row r="770" spans="1:23" x14ac:dyDescent="0.3">
      <c r="A770" t="s">
        <v>582</v>
      </c>
      <c r="B770">
        <v>142</v>
      </c>
      <c r="C770">
        <v>95</v>
      </c>
      <c r="D770">
        <v>48291624</v>
      </c>
      <c r="E770" t="s">
        <v>48</v>
      </c>
      <c r="F770" t="s">
        <v>26</v>
      </c>
      <c r="G770" t="s">
        <v>44</v>
      </c>
      <c r="L770" t="s">
        <v>1212</v>
      </c>
      <c r="M770">
        <v>82819</v>
      </c>
      <c r="N770">
        <v>263</v>
      </c>
      <c r="O770" t="s">
        <v>29</v>
      </c>
      <c r="P770" t="s">
        <v>30</v>
      </c>
      <c r="Q770" t="s">
        <v>31</v>
      </c>
      <c r="R770">
        <v>58000000</v>
      </c>
      <c r="S770">
        <v>2005</v>
      </c>
      <c r="T770">
        <v>6.7</v>
      </c>
      <c r="U770">
        <v>1.6</v>
      </c>
      <c r="V770">
        <v>-9708376</v>
      </c>
      <c r="W770" t="s">
        <v>38</v>
      </c>
    </row>
    <row r="771" spans="1:23" x14ac:dyDescent="0.3">
      <c r="A771" t="s">
        <v>1116</v>
      </c>
      <c r="B771">
        <v>57</v>
      </c>
      <c r="C771">
        <v>90</v>
      </c>
      <c r="D771">
        <v>35231365</v>
      </c>
      <c r="E771" t="s">
        <v>48</v>
      </c>
      <c r="F771" t="s">
        <v>49</v>
      </c>
      <c r="G771" t="s">
        <v>44</v>
      </c>
      <c r="H771" t="s">
        <v>27</v>
      </c>
      <c r="L771" t="s">
        <v>1213</v>
      </c>
      <c r="M771">
        <v>15517</v>
      </c>
      <c r="N771">
        <v>85</v>
      </c>
      <c r="O771" t="s">
        <v>29</v>
      </c>
      <c r="P771" t="s">
        <v>30</v>
      </c>
      <c r="Q771" t="s">
        <v>52</v>
      </c>
      <c r="R771">
        <v>60000000</v>
      </c>
      <c r="S771">
        <v>2000</v>
      </c>
      <c r="T771">
        <v>3.6</v>
      </c>
      <c r="U771">
        <v>1.5</v>
      </c>
      <c r="V771">
        <v>-24768635</v>
      </c>
      <c r="W771" t="s">
        <v>38</v>
      </c>
    </row>
    <row r="772" spans="1:23" x14ac:dyDescent="0.3">
      <c r="A772" t="s">
        <v>1214</v>
      </c>
      <c r="B772">
        <v>84</v>
      </c>
      <c r="C772">
        <v>87</v>
      </c>
      <c r="D772">
        <v>53715611</v>
      </c>
      <c r="E772" t="s">
        <v>24</v>
      </c>
      <c r="F772" t="s">
        <v>25</v>
      </c>
      <c r="G772" t="s">
        <v>35</v>
      </c>
      <c r="H772" t="s">
        <v>58</v>
      </c>
      <c r="L772" t="s">
        <v>1215</v>
      </c>
      <c r="M772">
        <v>92106</v>
      </c>
      <c r="N772">
        <v>171</v>
      </c>
      <c r="O772" t="s">
        <v>29</v>
      </c>
      <c r="P772" t="s">
        <v>30</v>
      </c>
      <c r="Q772" t="s">
        <v>213</v>
      </c>
      <c r="R772">
        <v>63000000</v>
      </c>
      <c r="S772">
        <v>1988</v>
      </c>
      <c r="T772">
        <v>5.7</v>
      </c>
      <c r="U772">
        <v>1.4</v>
      </c>
      <c r="V772">
        <v>-9284389</v>
      </c>
      <c r="W772" t="s">
        <v>38</v>
      </c>
    </row>
    <row r="773" spans="1:23" x14ac:dyDescent="0.3">
      <c r="A773" t="s">
        <v>923</v>
      </c>
      <c r="B773">
        <v>186</v>
      </c>
      <c r="C773">
        <v>114</v>
      </c>
      <c r="D773">
        <v>31199215</v>
      </c>
      <c r="E773" t="s">
        <v>48</v>
      </c>
      <c r="F773" t="s">
        <v>55</v>
      </c>
      <c r="G773" t="s">
        <v>44</v>
      </c>
      <c r="H773" t="s">
        <v>61</v>
      </c>
      <c r="L773" t="s">
        <v>1216</v>
      </c>
      <c r="M773">
        <v>27664</v>
      </c>
      <c r="N773">
        <v>120</v>
      </c>
      <c r="O773" t="s">
        <v>29</v>
      </c>
      <c r="P773" t="s">
        <v>30</v>
      </c>
      <c r="Q773" t="s">
        <v>31</v>
      </c>
      <c r="R773">
        <v>58000000</v>
      </c>
      <c r="S773">
        <v>2008</v>
      </c>
      <c r="T773">
        <v>6</v>
      </c>
      <c r="U773">
        <v>1.9</v>
      </c>
      <c r="V773">
        <v>-26800785</v>
      </c>
      <c r="W773" t="s">
        <v>38</v>
      </c>
    </row>
    <row r="774" spans="1:23" x14ac:dyDescent="0.3">
      <c r="A774" t="s">
        <v>1083</v>
      </c>
      <c r="B774">
        <v>133</v>
      </c>
      <c r="C774">
        <v>103</v>
      </c>
      <c r="D774">
        <v>29580087</v>
      </c>
      <c r="E774" t="s">
        <v>48</v>
      </c>
      <c r="F774" t="s">
        <v>55</v>
      </c>
      <c r="G774" t="s">
        <v>44</v>
      </c>
      <c r="L774" t="s">
        <v>1217</v>
      </c>
      <c r="M774">
        <v>29523</v>
      </c>
      <c r="N774">
        <v>121</v>
      </c>
      <c r="O774" t="s">
        <v>29</v>
      </c>
      <c r="P774" t="s">
        <v>30</v>
      </c>
      <c r="Q774" t="s">
        <v>31</v>
      </c>
      <c r="R774">
        <v>58000000</v>
      </c>
      <c r="S774">
        <v>2009</v>
      </c>
      <c r="T774">
        <v>4.7</v>
      </c>
      <c r="U774">
        <v>1.7</v>
      </c>
      <c r="V774">
        <v>-28419913</v>
      </c>
      <c r="W774" t="s">
        <v>38</v>
      </c>
    </row>
    <row r="775" spans="1:23" x14ac:dyDescent="0.3">
      <c r="A775" t="s">
        <v>254</v>
      </c>
      <c r="B775">
        <v>246</v>
      </c>
      <c r="C775">
        <v>125</v>
      </c>
      <c r="D775">
        <v>44665963</v>
      </c>
      <c r="E775" t="s">
        <v>48</v>
      </c>
      <c r="L775" t="s">
        <v>1218</v>
      </c>
      <c r="M775">
        <v>159931</v>
      </c>
      <c r="N775">
        <v>281</v>
      </c>
      <c r="O775" t="s">
        <v>29</v>
      </c>
      <c r="P775" t="s">
        <v>30</v>
      </c>
      <c r="Q775" t="s">
        <v>31</v>
      </c>
      <c r="R775">
        <v>58000000</v>
      </c>
      <c r="S775">
        <v>2013</v>
      </c>
      <c r="T775">
        <v>6.3</v>
      </c>
      <c r="U775">
        <v>2.1</v>
      </c>
      <c r="V775">
        <v>-13334037</v>
      </c>
      <c r="W775" t="s">
        <v>38</v>
      </c>
    </row>
    <row r="776" spans="1:23" x14ac:dyDescent="0.3">
      <c r="A776" t="s">
        <v>653</v>
      </c>
      <c r="B776">
        <v>253</v>
      </c>
      <c r="C776">
        <v>97</v>
      </c>
      <c r="D776">
        <v>60128566</v>
      </c>
      <c r="E776" t="s">
        <v>24</v>
      </c>
      <c r="F776" t="s">
        <v>25</v>
      </c>
      <c r="G776" t="s">
        <v>57</v>
      </c>
      <c r="H776" t="s">
        <v>27</v>
      </c>
      <c r="L776" t="s">
        <v>1219</v>
      </c>
      <c r="M776">
        <v>131447</v>
      </c>
      <c r="N776">
        <v>410</v>
      </c>
      <c r="O776" t="s">
        <v>29</v>
      </c>
      <c r="P776" t="s">
        <v>244</v>
      </c>
      <c r="Q776" t="s">
        <v>213</v>
      </c>
      <c r="R776">
        <v>60000000</v>
      </c>
      <c r="S776">
        <v>2010</v>
      </c>
      <c r="T776">
        <v>5.9</v>
      </c>
      <c r="U776">
        <v>1.6</v>
      </c>
      <c r="V776">
        <v>128566</v>
      </c>
      <c r="W776" t="s">
        <v>21</v>
      </c>
    </row>
    <row r="777" spans="1:23" x14ac:dyDescent="0.3">
      <c r="A777" t="s">
        <v>1220</v>
      </c>
      <c r="B777">
        <v>144</v>
      </c>
      <c r="C777">
        <v>125</v>
      </c>
      <c r="D777">
        <v>49875589</v>
      </c>
      <c r="E777" t="s">
        <v>24</v>
      </c>
      <c r="F777" t="s">
        <v>25</v>
      </c>
      <c r="G777" t="s">
        <v>55</v>
      </c>
      <c r="H777" t="s">
        <v>54</v>
      </c>
      <c r="I777" t="s">
        <v>58</v>
      </c>
      <c r="L777" t="s">
        <v>1221</v>
      </c>
      <c r="M777">
        <v>28807</v>
      </c>
      <c r="N777">
        <v>273</v>
      </c>
      <c r="O777" t="s">
        <v>29</v>
      </c>
      <c r="P777" t="s">
        <v>30</v>
      </c>
      <c r="Q777" t="s">
        <v>31</v>
      </c>
      <c r="R777">
        <v>58000000</v>
      </c>
      <c r="S777">
        <v>2012</v>
      </c>
      <c r="T777">
        <v>5.9</v>
      </c>
      <c r="U777">
        <v>2.1</v>
      </c>
      <c r="V777">
        <v>-8124411</v>
      </c>
      <c r="W777" t="s">
        <v>38</v>
      </c>
    </row>
    <row r="778" spans="1:23" x14ac:dyDescent="0.3">
      <c r="A778" t="s">
        <v>1026</v>
      </c>
      <c r="B778">
        <v>117</v>
      </c>
      <c r="C778">
        <v>136</v>
      </c>
      <c r="D778">
        <v>60984028</v>
      </c>
      <c r="E778" t="s">
        <v>55</v>
      </c>
      <c r="F778" t="s">
        <v>60</v>
      </c>
      <c r="G778" t="s">
        <v>35</v>
      </c>
      <c r="L778" t="s">
        <v>1222</v>
      </c>
      <c r="M778">
        <v>259519</v>
      </c>
      <c r="N778">
        <v>431</v>
      </c>
      <c r="O778" t="s">
        <v>29</v>
      </c>
      <c r="P778" t="s">
        <v>30</v>
      </c>
      <c r="Q778" t="s">
        <v>213</v>
      </c>
      <c r="R778">
        <v>57000000</v>
      </c>
      <c r="S778">
        <v>1997</v>
      </c>
      <c r="T778">
        <v>7.5</v>
      </c>
      <c r="U778">
        <v>2.2999999999999998</v>
      </c>
      <c r="V778">
        <v>3984028</v>
      </c>
      <c r="W778" t="s">
        <v>21</v>
      </c>
    </row>
    <row r="779" spans="1:23" x14ac:dyDescent="0.3">
      <c r="A779" t="s">
        <v>1223</v>
      </c>
      <c r="B779">
        <v>157</v>
      </c>
      <c r="C779">
        <v>116</v>
      </c>
      <c r="D779">
        <v>36931089</v>
      </c>
      <c r="E779" t="s">
        <v>48</v>
      </c>
      <c r="L779" t="s">
        <v>1224</v>
      </c>
      <c r="M779">
        <v>70681</v>
      </c>
      <c r="N779">
        <v>198</v>
      </c>
      <c r="O779" t="s">
        <v>29</v>
      </c>
      <c r="P779" t="s">
        <v>30</v>
      </c>
      <c r="Q779" t="s">
        <v>213</v>
      </c>
      <c r="R779">
        <v>70000000</v>
      </c>
      <c r="S779">
        <v>2012</v>
      </c>
      <c r="T779">
        <v>5.6</v>
      </c>
      <c r="U779">
        <v>1.9</v>
      </c>
      <c r="V779">
        <v>-33068911</v>
      </c>
      <c r="W779" t="s">
        <v>38</v>
      </c>
    </row>
    <row r="780" spans="1:23" x14ac:dyDescent="0.3">
      <c r="A780" t="s">
        <v>175</v>
      </c>
      <c r="B780">
        <v>60</v>
      </c>
      <c r="C780">
        <v>103</v>
      </c>
      <c r="D780">
        <v>51317350</v>
      </c>
      <c r="E780" t="s">
        <v>24</v>
      </c>
      <c r="F780" t="s">
        <v>25</v>
      </c>
      <c r="G780" t="s">
        <v>26</v>
      </c>
      <c r="L780" t="s">
        <v>1225</v>
      </c>
      <c r="M780">
        <v>78343</v>
      </c>
      <c r="N780">
        <v>139</v>
      </c>
      <c r="O780" t="s">
        <v>29</v>
      </c>
      <c r="P780" t="s">
        <v>30</v>
      </c>
      <c r="Q780" t="s">
        <v>31</v>
      </c>
      <c r="R780">
        <v>57000000</v>
      </c>
      <c r="S780">
        <v>1996</v>
      </c>
      <c r="T780">
        <v>6.4</v>
      </c>
      <c r="U780">
        <v>1.7</v>
      </c>
      <c r="V780">
        <v>-5682650</v>
      </c>
      <c r="W780" t="s">
        <v>38</v>
      </c>
    </row>
    <row r="781" spans="1:23" x14ac:dyDescent="0.3">
      <c r="A781" t="s">
        <v>113</v>
      </c>
      <c r="B781">
        <v>117</v>
      </c>
      <c r="C781">
        <v>97</v>
      </c>
      <c r="D781">
        <v>28328132</v>
      </c>
      <c r="E781" t="s">
        <v>24</v>
      </c>
      <c r="F781" t="s">
        <v>48</v>
      </c>
      <c r="G781" t="s">
        <v>56</v>
      </c>
      <c r="H781" t="s">
        <v>55</v>
      </c>
      <c r="L781" t="s">
        <v>1226</v>
      </c>
      <c r="M781">
        <v>38298</v>
      </c>
      <c r="N781">
        <v>147</v>
      </c>
      <c r="O781" t="s">
        <v>29</v>
      </c>
      <c r="P781" t="s">
        <v>30</v>
      </c>
      <c r="Q781" t="s">
        <v>31</v>
      </c>
      <c r="R781">
        <v>58000000</v>
      </c>
      <c r="S781">
        <v>2004</v>
      </c>
      <c r="T781">
        <v>6.3</v>
      </c>
      <c r="U781">
        <v>1.6</v>
      </c>
      <c r="V781">
        <v>-29671868</v>
      </c>
      <c r="W781" t="s">
        <v>38</v>
      </c>
    </row>
    <row r="782" spans="1:23" x14ac:dyDescent="0.3">
      <c r="A782" t="s">
        <v>1227</v>
      </c>
      <c r="B782">
        <v>287</v>
      </c>
      <c r="C782">
        <v>96</v>
      </c>
      <c r="D782">
        <v>51774002</v>
      </c>
      <c r="E782" t="s">
        <v>24</v>
      </c>
      <c r="F782" t="s">
        <v>26</v>
      </c>
      <c r="G782" t="s">
        <v>35</v>
      </c>
      <c r="L782" t="s">
        <v>1228</v>
      </c>
      <c r="M782">
        <v>87745</v>
      </c>
      <c r="N782">
        <v>331</v>
      </c>
      <c r="O782" t="s">
        <v>29</v>
      </c>
      <c r="P782" t="s">
        <v>30</v>
      </c>
      <c r="Q782" t="s">
        <v>31</v>
      </c>
      <c r="R782">
        <v>57000000</v>
      </c>
      <c r="S782">
        <v>2011</v>
      </c>
      <c r="T782">
        <v>4.3</v>
      </c>
      <c r="U782">
        <v>1.6</v>
      </c>
      <c r="V782">
        <v>-5225998</v>
      </c>
      <c r="W782" t="s">
        <v>38</v>
      </c>
    </row>
    <row r="783" spans="1:23" x14ac:dyDescent="0.3">
      <c r="A783" t="s">
        <v>1229</v>
      </c>
      <c r="B783">
        <v>96</v>
      </c>
      <c r="C783">
        <v>131</v>
      </c>
      <c r="D783">
        <v>25528495</v>
      </c>
      <c r="E783" t="s">
        <v>55</v>
      </c>
      <c r="F783" t="s">
        <v>59</v>
      </c>
      <c r="G783" t="s">
        <v>44</v>
      </c>
      <c r="H783" t="s">
        <v>58</v>
      </c>
      <c r="L783" t="s">
        <v>1230</v>
      </c>
      <c r="M783">
        <v>28099</v>
      </c>
      <c r="N783">
        <v>220</v>
      </c>
      <c r="O783" t="s">
        <v>29</v>
      </c>
      <c r="P783" t="s">
        <v>37</v>
      </c>
      <c r="Q783" t="s">
        <v>213</v>
      </c>
      <c r="R783">
        <v>57000000</v>
      </c>
      <c r="S783">
        <v>2001</v>
      </c>
      <c r="T783">
        <v>5.9</v>
      </c>
      <c r="U783">
        <v>2.2000000000000002</v>
      </c>
      <c r="V783">
        <v>-31471505</v>
      </c>
      <c r="W783" t="s">
        <v>38</v>
      </c>
    </row>
    <row r="784" spans="1:23" x14ac:dyDescent="0.3">
      <c r="A784" t="s">
        <v>724</v>
      </c>
      <c r="B784">
        <v>125</v>
      </c>
      <c r="C784">
        <v>95</v>
      </c>
      <c r="D784">
        <v>113006880</v>
      </c>
      <c r="E784" t="s">
        <v>24</v>
      </c>
      <c r="F784" t="s">
        <v>48</v>
      </c>
      <c r="G784" t="s">
        <v>55</v>
      </c>
      <c r="H784" t="s">
        <v>49</v>
      </c>
      <c r="I784" t="s">
        <v>35</v>
      </c>
      <c r="L784" t="s">
        <v>1231</v>
      </c>
      <c r="M784">
        <v>66308</v>
      </c>
      <c r="N784">
        <v>225</v>
      </c>
      <c r="O784" t="s">
        <v>29</v>
      </c>
      <c r="P784" t="s">
        <v>115</v>
      </c>
      <c r="Q784" t="s">
        <v>52</v>
      </c>
      <c r="R784">
        <v>56000000</v>
      </c>
      <c r="S784">
        <v>2005</v>
      </c>
      <c r="T784">
        <v>5.5</v>
      </c>
      <c r="U784">
        <v>1.6</v>
      </c>
      <c r="V784">
        <v>57006880</v>
      </c>
      <c r="W784" t="s">
        <v>21</v>
      </c>
    </row>
    <row r="785" spans="1:23" x14ac:dyDescent="0.3">
      <c r="A785" t="s">
        <v>1232</v>
      </c>
      <c r="B785">
        <v>117</v>
      </c>
      <c r="C785">
        <v>86</v>
      </c>
      <c r="D785">
        <v>45860039</v>
      </c>
      <c r="E785" t="s">
        <v>24</v>
      </c>
      <c r="F785" t="s">
        <v>56</v>
      </c>
      <c r="L785" t="s">
        <v>1233</v>
      </c>
      <c r="M785">
        <v>53118</v>
      </c>
      <c r="N785">
        <v>221</v>
      </c>
      <c r="O785" t="s">
        <v>29</v>
      </c>
      <c r="P785" t="s">
        <v>30</v>
      </c>
      <c r="Q785" t="s">
        <v>31</v>
      </c>
      <c r="R785">
        <v>56000000</v>
      </c>
      <c r="S785">
        <v>2004</v>
      </c>
      <c r="T785">
        <v>6.2</v>
      </c>
      <c r="U785">
        <v>1.4</v>
      </c>
      <c r="V785">
        <v>-10139961</v>
      </c>
      <c r="W785" t="s">
        <v>38</v>
      </c>
    </row>
    <row r="786" spans="1:23" x14ac:dyDescent="0.3">
      <c r="A786" t="s">
        <v>158</v>
      </c>
      <c r="B786">
        <v>149</v>
      </c>
      <c r="C786">
        <v>142</v>
      </c>
      <c r="D786">
        <v>329691196</v>
      </c>
      <c r="E786" t="s">
        <v>48</v>
      </c>
      <c r="F786" t="s">
        <v>55</v>
      </c>
      <c r="L786" t="s">
        <v>1234</v>
      </c>
      <c r="M786">
        <v>1251222</v>
      </c>
      <c r="N786">
        <v>1398</v>
      </c>
      <c r="O786" t="s">
        <v>29</v>
      </c>
      <c r="P786" t="s">
        <v>30</v>
      </c>
      <c r="Q786" t="s">
        <v>31</v>
      </c>
      <c r="R786">
        <v>55000000</v>
      </c>
      <c r="S786">
        <v>1994</v>
      </c>
      <c r="T786">
        <v>8.8000000000000007</v>
      </c>
      <c r="U786">
        <v>2.4</v>
      </c>
      <c r="V786">
        <v>274691196</v>
      </c>
      <c r="W786" t="s">
        <v>21</v>
      </c>
    </row>
    <row r="787" spans="1:23" x14ac:dyDescent="0.3">
      <c r="A787" t="s">
        <v>1065</v>
      </c>
      <c r="B787">
        <v>131</v>
      </c>
      <c r="C787">
        <v>92</v>
      </c>
      <c r="D787">
        <v>217326336</v>
      </c>
      <c r="E787" t="s">
        <v>47</v>
      </c>
      <c r="F787" t="s">
        <v>48</v>
      </c>
      <c r="G787" t="s">
        <v>49</v>
      </c>
      <c r="H787" t="s">
        <v>26</v>
      </c>
      <c r="I787" t="s">
        <v>59</v>
      </c>
      <c r="L787" t="s">
        <v>1235</v>
      </c>
      <c r="M787">
        <v>57276</v>
      </c>
      <c r="N787">
        <v>146</v>
      </c>
      <c r="O787" t="s">
        <v>29</v>
      </c>
      <c r="P787" t="s">
        <v>30</v>
      </c>
      <c r="Q787" t="s">
        <v>52</v>
      </c>
      <c r="R787">
        <v>60000000</v>
      </c>
      <c r="S787">
        <v>2007</v>
      </c>
      <c r="T787">
        <v>5.2</v>
      </c>
      <c r="U787">
        <v>1.5</v>
      </c>
      <c r="V787">
        <v>157326336</v>
      </c>
      <c r="W787" t="s">
        <v>21</v>
      </c>
    </row>
    <row r="788" spans="1:23" x14ac:dyDescent="0.3">
      <c r="A788" t="s">
        <v>560</v>
      </c>
      <c r="B788">
        <v>150</v>
      </c>
      <c r="C788">
        <v>108</v>
      </c>
      <c r="D788">
        <v>166225040</v>
      </c>
      <c r="E788" t="s">
        <v>48</v>
      </c>
      <c r="L788" t="s">
        <v>1236</v>
      </c>
      <c r="M788">
        <v>260442</v>
      </c>
      <c r="N788">
        <v>507</v>
      </c>
      <c r="O788" t="s">
        <v>29</v>
      </c>
      <c r="P788" t="s">
        <v>30</v>
      </c>
      <c r="Q788" t="s">
        <v>31</v>
      </c>
      <c r="R788">
        <v>55000000</v>
      </c>
      <c r="S788">
        <v>2000</v>
      </c>
      <c r="T788">
        <v>7</v>
      </c>
      <c r="U788">
        <v>1.8</v>
      </c>
      <c r="V788">
        <v>111225040</v>
      </c>
      <c r="W788" t="s">
        <v>21</v>
      </c>
    </row>
    <row r="789" spans="1:23" x14ac:dyDescent="0.3">
      <c r="A789" t="s">
        <v>1237</v>
      </c>
      <c r="B789">
        <v>92</v>
      </c>
      <c r="C789">
        <v>84</v>
      </c>
      <c r="D789">
        <v>141600000</v>
      </c>
      <c r="E789" t="s">
        <v>25</v>
      </c>
      <c r="F789" t="s">
        <v>47</v>
      </c>
      <c r="G789" t="s">
        <v>55</v>
      </c>
      <c r="H789" t="s">
        <v>49</v>
      </c>
      <c r="I789" t="s">
        <v>54</v>
      </c>
      <c r="J789" t="s">
        <v>50</v>
      </c>
      <c r="K789" t="s">
        <v>44</v>
      </c>
      <c r="L789" t="s">
        <v>1238</v>
      </c>
      <c r="M789">
        <v>119675</v>
      </c>
      <c r="N789">
        <v>216</v>
      </c>
      <c r="O789" t="s">
        <v>29</v>
      </c>
      <c r="P789" t="s">
        <v>30</v>
      </c>
      <c r="Q789" t="s">
        <v>118</v>
      </c>
      <c r="R789">
        <v>55000000</v>
      </c>
      <c r="S789">
        <v>1995</v>
      </c>
      <c r="T789">
        <v>6.6</v>
      </c>
      <c r="U789">
        <v>1.4</v>
      </c>
      <c r="V789">
        <v>86600000</v>
      </c>
      <c r="W789" t="s">
        <v>21</v>
      </c>
    </row>
    <row r="790" spans="1:23" x14ac:dyDescent="0.3">
      <c r="A790" t="s">
        <v>323</v>
      </c>
      <c r="B790">
        <v>169</v>
      </c>
      <c r="C790">
        <v>188</v>
      </c>
      <c r="D790">
        <v>134218018</v>
      </c>
      <c r="E790" t="s">
        <v>24</v>
      </c>
      <c r="F790" t="s">
        <v>25</v>
      </c>
      <c r="G790" t="s">
        <v>55</v>
      </c>
      <c r="H790" t="s">
        <v>44</v>
      </c>
      <c r="I790" t="s">
        <v>27</v>
      </c>
      <c r="L790" t="s">
        <v>1239</v>
      </c>
      <c r="M790">
        <v>126357</v>
      </c>
      <c r="N790">
        <v>497</v>
      </c>
      <c r="O790" t="s">
        <v>29</v>
      </c>
      <c r="P790" t="s">
        <v>30</v>
      </c>
      <c r="Q790" t="s">
        <v>52</v>
      </c>
      <c r="R790">
        <v>55000000</v>
      </c>
      <c r="S790">
        <v>1978</v>
      </c>
      <c r="T790">
        <v>7.3</v>
      </c>
      <c r="U790">
        <v>3.1</v>
      </c>
      <c r="V790">
        <v>79218018</v>
      </c>
      <c r="W790" t="s">
        <v>21</v>
      </c>
    </row>
    <row r="791" spans="1:23" x14ac:dyDescent="0.3">
      <c r="A791" t="s">
        <v>179</v>
      </c>
      <c r="B791">
        <v>57</v>
      </c>
      <c r="C791">
        <v>95</v>
      </c>
      <c r="D791">
        <v>128769345</v>
      </c>
      <c r="E791" t="s">
        <v>48</v>
      </c>
      <c r="F791" t="s">
        <v>44</v>
      </c>
      <c r="G791" t="s">
        <v>27</v>
      </c>
      <c r="L791" t="s">
        <v>1240</v>
      </c>
      <c r="M791">
        <v>86556</v>
      </c>
      <c r="N791">
        <v>99</v>
      </c>
      <c r="O791" t="s">
        <v>29</v>
      </c>
      <c r="P791" t="s">
        <v>30</v>
      </c>
      <c r="Q791" t="s">
        <v>31</v>
      </c>
      <c r="R791">
        <v>54000000</v>
      </c>
      <c r="S791">
        <v>1996</v>
      </c>
      <c r="T791">
        <v>5.6</v>
      </c>
      <c r="U791">
        <v>1.6</v>
      </c>
      <c r="V791">
        <v>74769345</v>
      </c>
      <c r="W791" t="s">
        <v>21</v>
      </c>
    </row>
    <row r="792" spans="1:23" x14ac:dyDescent="0.3">
      <c r="A792" t="s">
        <v>855</v>
      </c>
      <c r="B792">
        <v>171</v>
      </c>
      <c r="C792">
        <v>118</v>
      </c>
      <c r="D792">
        <v>177575142</v>
      </c>
      <c r="E792" t="s">
        <v>48</v>
      </c>
      <c r="F792" t="s">
        <v>44</v>
      </c>
      <c r="L792" t="s">
        <v>1241</v>
      </c>
      <c r="M792">
        <v>244840</v>
      </c>
      <c r="N792">
        <v>372</v>
      </c>
      <c r="O792" t="s">
        <v>29</v>
      </c>
      <c r="P792" t="s">
        <v>30</v>
      </c>
      <c r="Q792" t="s">
        <v>31</v>
      </c>
      <c r="R792">
        <v>70000000</v>
      </c>
      <c r="S792">
        <v>2005</v>
      </c>
      <c r="T792">
        <v>6.6</v>
      </c>
      <c r="U792">
        <v>2</v>
      </c>
      <c r="V792">
        <v>107575142</v>
      </c>
      <c r="W792" t="s">
        <v>21</v>
      </c>
    </row>
    <row r="793" spans="1:23" x14ac:dyDescent="0.3">
      <c r="A793" t="s">
        <v>1242</v>
      </c>
      <c r="B793">
        <v>53</v>
      </c>
      <c r="C793">
        <v>92</v>
      </c>
      <c r="D793">
        <v>105263257</v>
      </c>
      <c r="E793" t="s">
        <v>24</v>
      </c>
      <c r="F793" t="s">
        <v>25</v>
      </c>
      <c r="G793" t="s">
        <v>48</v>
      </c>
      <c r="H793" t="s">
        <v>49</v>
      </c>
      <c r="I793" t="s">
        <v>44</v>
      </c>
      <c r="L793" t="s">
        <v>1243</v>
      </c>
      <c r="M793">
        <v>56168</v>
      </c>
      <c r="N793">
        <v>103</v>
      </c>
      <c r="O793" t="s">
        <v>29</v>
      </c>
      <c r="P793" t="s">
        <v>30</v>
      </c>
      <c r="Q793" t="s">
        <v>52</v>
      </c>
      <c r="R793">
        <v>55000000</v>
      </c>
      <c r="S793">
        <v>1997</v>
      </c>
      <c r="T793">
        <v>5.4</v>
      </c>
      <c r="U793">
        <v>1.5</v>
      </c>
      <c r="V793">
        <v>50263257</v>
      </c>
      <c r="W793" t="s">
        <v>21</v>
      </c>
    </row>
    <row r="794" spans="1:23" x14ac:dyDescent="0.3">
      <c r="A794" t="s">
        <v>1244</v>
      </c>
      <c r="B794">
        <v>153</v>
      </c>
      <c r="C794">
        <v>74</v>
      </c>
      <c r="D794">
        <v>104354205</v>
      </c>
      <c r="E794" t="s">
        <v>48</v>
      </c>
      <c r="F794" t="s">
        <v>44</v>
      </c>
      <c r="L794" t="s">
        <v>1245</v>
      </c>
      <c r="M794">
        <v>162331</v>
      </c>
      <c r="N794">
        <v>332</v>
      </c>
      <c r="O794" t="s">
        <v>29</v>
      </c>
      <c r="P794" t="s">
        <v>30</v>
      </c>
      <c r="Q794" t="s">
        <v>213</v>
      </c>
      <c r="R794">
        <v>55000000</v>
      </c>
      <c r="S794">
        <v>2003</v>
      </c>
      <c r="T794">
        <v>6.3</v>
      </c>
      <c r="U794">
        <v>1.2</v>
      </c>
      <c r="V794">
        <v>49354205</v>
      </c>
      <c r="W794" t="s">
        <v>21</v>
      </c>
    </row>
    <row r="795" spans="1:23" x14ac:dyDescent="0.3">
      <c r="A795" t="s">
        <v>349</v>
      </c>
      <c r="B795">
        <v>491</v>
      </c>
      <c r="C795">
        <v>134</v>
      </c>
      <c r="D795">
        <v>107100855</v>
      </c>
      <c r="E795" t="s">
        <v>242</v>
      </c>
      <c r="F795" t="s">
        <v>55</v>
      </c>
      <c r="G795" t="s">
        <v>35</v>
      </c>
      <c r="L795" t="s">
        <v>1246</v>
      </c>
      <c r="M795">
        <v>323353</v>
      </c>
      <c r="N795">
        <v>527</v>
      </c>
      <c r="O795" t="s">
        <v>29</v>
      </c>
      <c r="P795" t="s">
        <v>30</v>
      </c>
      <c r="Q795" t="s">
        <v>31</v>
      </c>
      <c r="R795">
        <v>55000000</v>
      </c>
      <c r="S795">
        <v>2013</v>
      </c>
      <c r="T795">
        <v>7.9</v>
      </c>
      <c r="U795">
        <v>2.2000000000000002</v>
      </c>
      <c r="V795">
        <v>52100855</v>
      </c>
      <c r="W795" t="s">
        <v>21</v>
      </c>
    </row>
    <row r="796" spans="1:23" x14ac:dyDescent="0.3">
      <c r="A796" t="s">
        <v>254</v>
      </c>
      <c r="B796">
        <v>247</v>
      </c>
      <c r="C796">
        <v>101</v>
      </c>
      <c r="D796">
        <v>98711404</v>
      </c>
      <c r="E796" t="s">
        <v>48</v>
      </c>
      <c r="F796" t="s">
        <v>56</v>
      </c>
      <c r="G796" t="s">
        <v>44</v>
      </c>
      <c r="H796" t="s">
        <v>35</v>
      </c>
      <c r="L796" t="s">
        <v>1247</v>
      </c>
      <c r="M796">
        <v>127571</v>
      </c>
      <c r="N796">
        <v>207</v>
      </c>
      <c r="O796" t="s">
        <v>29</v>
      </c>
      <c r="P796" t="s">
        <v>30</v>
      </c>
      <c r="Q796" t="s">
        <v>31</v>
      </c>
      <c r="R796">
        <v>55000000</v>
      </c>
      <c r="S796">
        <v>2010</v>
      </c>
      <c r="T796">
        <v>6.3</v>
      </c>
      <c r="U796">
        <v>1.7</v>
      </c>
      <c r="V796">
        <v>43711404</v>
      </c>
      <c r="W796" t="s">
        <v>21</v>
      </c>
    </row>
    <row r="797" spans="1:23" x14ac:dyDescent="0.3">
      <c r="A797" t="s">
        <v>533</v>
      </c>
      <c r="B797">
        <v>26</v>
      </c>
      <c r="C797">
        <v>100</v>
      </c>
      <c r="D797">
        <v>100328194</v>
      </c>
      <c r="E797" t="s">
        <v>48</v>
      </c>
      <c r="F797" t="s">
        <v>49</v>
      </c>
      <c r="G797" t="s">
        <v>26</v>
      </c>
      <c r="L797" t="s">
        <v>1248</v>
      </c>
      <c r="M797">
        <v>85903</v>
      </c>
      <c r="N797">
        <v>92</v>
      </c>
      <c r="O797" t="s">
        <v>29</v>
      </c>
      <c r="P797" t="s">
        <v>30</v>
      </c>
      <c r="Q797" t="s">
        <v>52</v>
      </c>
      <c r="R797">
        <v>50000000</v>
      </c>
      <c r="S797">
        <v>1995</v>
      </c>
      <c r="T797">
        <v>6</v>
      </c>
      <c r="U797">
        <v>1.7</v>
      </c>
      <c r="V797">
        <v>50328194</v>
      </c>
      <c r="W797" t="s">
        <v>21</v>
      </c>
    </row>
    <row r="798" spans="1:23" x14ac:dyDescent="0.3">
      <c r="A798" t="s">
        <v>843</v>
      </c>
      <c r="B798">
        <v>292</v>
      </c>
      <c r="C798">
        <v>132</v>
      </c>
      <c r="D798">
        <v>101530738</v>
      </c>
      <c r="E798" t="s">
        <v>24</v>
      </c>
      <c r="F798" t="s">
        <v>56</v>
      </c>
      <c r="G798" t="s">
        <v>35</v>
      </c>
      <c r="L798" t="s">
        <v>1249</v>
      </c>
      <c r="M798">
        <v>229574</v>
      </c>
      <c r="N798">
        <v>436</v>
      </c>
      <c r="O798" t="s">
        <v>29</v>
      </c>
      <c r="P798" t="s">
        <v>30</v>
      </c>
      <c r="Q798" t="s">
        <v>213</v>
      </c>
      <c r="R798">
        <v>55000000</v>
      </c>
      <c r="S798">
        <v>2014</v>
      </c>
      <c r="T798">
        <v>7.2</v>
      </c>
      <c r="U798">
        <v>2.2000000000000002</v>
      </c>
      <c r="V798">
        <v>46530738</v>
      </c>
      <c r="W798" t="s">
        <v>21</v>
      </c>
    </row>
    <row r="799" spans="1:23" x14ac:dyDescent="0.3">
      <c r="A799" t="s">
        <v>1250</v>
      </c>
      <c r="B799">
        <v>114</v>
      </c>
      <c r="C799">
        <v>105</v>
      </c>
      <c r="D799">
        <v>93815117</v>
      </c>
      <c r="E799" t="s">
        <v>48</v>
      </c>
      <c r="F799" t="s">
        <v>55</v>
      </c>
      <c r="G799" t="s">
        <v>44</v>
      </c>
      <c r="L799" t="s">
        <v>1251</v>
      </c>
      <c r="M799">
        <v>68417</v>
      </c>
      <c r="N799">
        <v>242</v>
      </c>
      <c r="O799" t="s">
        <v>29</v>
      </c>
      <c r="P799" t="s">
        <v>30</v>
      </c>
      <c r="Q799" t="s">
        <v>31</v>
      </c>
      <c r="R799">
        <v>55000000</v>
      </c>
      <c r="S799">
        <v>2002</v>
      </c>
      <c r="T799">
        <v>5.0999999999999996</v>
      </c>
      <c r="U799">
        <v>1.8</v>
      </c>
      <c r="V799">
        <v>38815117</v>
      </c>
      <c r="W799" t="s">
        <v>21</v>
      </c>
    </row>
    <row r="800" spans="1:23" x14ac:dyDescent="0.3">
      <c r="A800" t="s">
        <v>495</v>
      </c>
      <c r="B800">
        <v>82</v>
      </c>
      <c r="C800">
        <v>123</v>
      </c>
      <c r="D800">
        <v>91400000</v>
      </c>
      <c r="E800" t="s">
        <v>24</v>
      </c>
      <c r="F800" t="s">
        <v>55</v>
      </c>
      <c r="G800" t="s">
        <v>35</v>
      </c>
      <c r="H800" t="s">
        <v>58</v>
      </c>
      <c r="L800" t="s">
        <v>1252</v>
      </c>
      <c r="M800">
        <v>81026</v>
      </c>
      <c r="N800">
        <v>194</v>
      </c>
      <c r="O800" t="s">
        <v>29</v>
      </c>
      <c r="P800" t="s">
        <v>30</v>
      </c>
      <c r="Q800" t="s">
        <v>213</v>
      </c>
      <c r="R800">
        <v>53000000</v>
      </c>
      <c r="S800">
        <v>1995</v>
      </c>
      <c r="T800">
        <v>7.3</v>
      </c>
      <c r="U800">
        <v>2</v>
      </c>
      <c r="V800">
        <v>38400000</v>
      </c>
      <c r="W800" t="s">
        <v>21</v>
      </c>
    </row>
    <row r="801" spans="1:23" x14ac:dyDescent="0.3">
      <c r="A801" t="s">
        <v>1253</v>
      </c>
      <c r="B801">
        <v>201</v>
      </c>
      <c r="C801">
        <v>117</v>
      </c>
      <c r="D801">
        <v>162586036</v>
      </c>
      <c r="E801" t="s">
        <v>242</v>
      </c>
      <c r="F801" t="s">
        <v>55</v>
      </c>
      <c r="L801" t="s">
        <v>1254</v>
      </c>
      <c r="M801">
        <v>338383</v>
      </c>
      <c r="N801">
        <v>611</v>
      </c>
      <c r="O801" t="s">
        <v>29</v>
      </c>
      <c r="P801" t="s">
        <v>30</v>
      </c>
      <c r="Q801" t="s">
        <v>31</v>
      </c>
      <c r="R801">
        <v>55000000</v>
      </c>
      <c r="S801">
        <v>2006</v>
      </c>
      <c r="T801">
        <v>8</v>
      </c>
      <c r="U801">
        <v>2</v>
      </c>
      <c r="V801">
        <v>107586036</v>
      </c>
      <c r="W801" t="s">
        <v>21</v>
      </c>
    </row>
    <row r="802" spans="1:23" x14ac:dyDescent="0.3">
      <c r="A802" t="s">
        <v>376</v>
      </c>
      <c r="B802">
        <v>231</v>
      </c>
      <c r="C802">
        <v>98</v>
      </c>
      <c r="D802">
        <v>89706988</v>
      </c>
      <c r="E802" t="s">
        <v>55</v>
      </c>
      <c r="F802" t="s">
        <v>60</v>
      </c>
      <c r="G802" t="s">
        <v>35</v>
      </c>
      <c r="L802" t="s">
        <v>1255</v>
      </c>
      <c r="M802">
        <v>126746</v>
      </c>
      <c r="N802">
        <v>600</v>
      </c>
      <c r="O802" t="s">
        <v>29</v>
      </c>
      <c r="P802" t="s">
        <v>30</v>
      </c>
      <c r="Q802" t="s">
        <v>31</v>
      </c>
      <c r="R802">
        <v>55000000</v>
      </c>
      <c r="S802">
        <v>2005</v>
      </c>
      <c r="T802">
        <v>6.2</v>
      </c>
      <c r="U802">
        <v>1.6</v>
      </c>
      <c r="V802">
        <v>34706988</v>
      </c>
      <c r="W802" t="s">
        <v>21</v>
      </c>
    </row>
    <row r="803" spans="1:23" x14ac:dyDescent="0.3">
      <c r="A803" t="s">
        <v>851</v>
      </c>
      <c r="B803">
        <v>55</v>
      </c>
      <c r="C803">
        <v>128</v>
      </c>
      <c r="D803">
        <v>83000000</v>
      </c>
      <c r="E803" t="s">
        <v>55</v>
      </c>
      <c r="F803" t="s">
        <v>35</v>
      </c>
      <c r="L803" t="s">
        <v>1256</v>
      </c>
      <c r="M803">
        <v>36587</v>
      </c>
      <c r="N803">
        <v>95</v>
      </c>
      <c r="O803" t="s">
        <v>29</v>
      </c>
      <c r="P803" t="s">
        <v>30</v>
      </c>
      <c r="Q803" t="s">
        <v>213</v>
      </c>
      <c r="R803">
        <v>55000000</v>
      </c>
      <c r="S803">
        <v>1994</v>
      </c>
      <c r="T803">
        <v>6</v>
      </c>
      <c r="U803">
        <v>2.1</v>
      </c>
      <c r="V803">
        <v>28000000</v>
      </c>
      <c r="W803" t="s">
        <v>21</v>
      </c>
    </row>
    <row r="804" spans="1:23" x14ac:dyDescent="0.3">
      <c r="A804" t="s">
        <v>533</v>
      </c>
      <c r="B804">
        <v>110</v>
      </c>
      <c r="C804">
        <v>114</v>
      </c>
      <c r="D804">
        <v>78745923</v>
      </c>
      <c r="E804" t="s">
        <v>55</v>
      </c>
      <c r="F804" t="s">
        <v>26</v>
      </c>
      <c r="G804" t="s">
        <v>44</v>
      </c>
      <c r="L804" t="s">
        <v>1257</v>
      </c>
      <c r="M804">
        <v>94407</v>
      </c>
      <c r="N804">
        <v>322</v>
      </c>
      <c r="O804" t="s">
        <v>29</v>
      </c>
      <c r="P804" t="s">
        <v>244</v>
      </c>
      <c r="Q804" t="s">
        <v>31</v>
      </c>
      <c r="R804">
        <v>55000000</v>
      </c>
      <c r="S804">
        <v>1998</v>
      </c>
      <c r="T804">
        <v>6.7</v>
      </c>
      <c r="U804">
        <v>1.9</v>
      </c>
      <c r="V804">
        <v>23745923</v>
      </c>
      <c r="W804" t="s">
        <v>21</v>
      </c>
    </row>
    <row r="805" spans="1:23" x14ac:dyDescent="0.3">
      <c r="A805" t="s">
        <v>503</v>
      </c>
      <c r="B805">
        <v>354</v>
      </c>
      <c r="C805">
        <v>111</v>
      </c>
      <c r="D805">
        <v>70098138</v>
      </c>
      <c r="E805" t="s">
        <v>24</v>
      </c>
      <c r="L805" t="s">
        <v>1258</v>
      </c>
      <c r="M805">
        <v>735784</v>
      </c>
      <c r="N805">
        <v>2105</v>
      </c>
      <c r="O805" t="s">
        <v>29</v>
      </c>
      <c r="P805" t="s">
        <v>30</v>
      </c>
      <c r="Q805" t="s">
        <v>213</v>
      </c>
      <c r="R805">
        <v>30000000</v>
      </c>
      <c r="S805">
        <v>2003</v>
      </c>
      <c r="T805">
        <v>8.1</v>
      </c>
      <c r="U805">
        <v>1.8</v>
      </c>
      <c r="V805">
        <v>40098138</v>
      </c>
      <c r="W805" t="s">
        <v>21</v>
      </c>
    </row>
    <row r="806" spans="1:23" x14ac:dyDescent="0.3">
      <c r="A806" t="s">
        <v>557</v>
      </c>
      <c r="B806">
        <v>140</v>
      </c>
      <c r="C806">
        <v>85</v>
      </c>
      <c r="D806">
        <v>66365290</v>
      </c>
      <c r="E806" t="s">
        <v>48</v>
      </c>
      <c r="L806" t="s">
        <v>1259</v>
      </c>
      <c r="M806">
        <v>56874</v>
      </c>
      <c r="N806">
        <v>358</v>
      </c>
      <c r="O806" t="s">
        <v>29</v>
      </c>
      <c r="P806" t="s">
        <v>30</v>
      </c>
      <c r="Q806" t="s">
        <v>31</v>
      </c>
      <c r="R806">
        <v>55000000</v>
      </c>
      <c r="S806">
        <v>1999</v>
      </c>
      <c r="T806">
        <v>6.4</v>
      </c>
      <c r="U806">
        <v>1.4</v>
      </c>
      <c r="V806">
        <v>11365290</v>
      </c>
      <c r="W806" t="s">
        <v>21</v>
      </c>
    </row>
    <row r="807" spans="1:23" x14ac:dyDescent="0.3">
      <c r="A807" t="s">
        <v>503</v>
      </c>
      <c r="B807">
        <v>304</v>
      </c>
      <c r="C807">
        <v>137</v>
      </c>
      <c r="D807">
        <v>66207920</v>
      </c>
      <c r="E807" t="s">
        <v>24</v>
      </c>
      <c r="F807" t="s">
        <v>56</v>
      </c>
      <c r="G807" t="s">
        <v>55</v>
      </c>
      <c r="H807" t="s">
        <v>35</v>
      </c>
      <c r="L807" t="s">
        <v>1260</v>
      </c>
      <c r="M807">
        <v>512749</v>
      </c>
      <c r="N807">
        <v>935</v>
      </c>
      <c r="O807" t="s">
        <v>29</v>
      </c>
      <c r="P807" t="s">
        <v>30</v>
      </c>
      <c r="Q807" t="s">
        <v>213</v>
      </c>
      <c r="R807">
        <v>30000000</v>
      </c>
      <c r="S807">
        <v>2004</v>
      </c>
      <c r="T807">
        <v>8</v>
      </c>
      <c r="U807">
        <v>2.2999999999999998</v>
      </c>
      <c r="V807">
        <v>36207920</v>
      </c>
      <c r="W807" t="s">
        <v>21</v>
      </c>
    </row>
    <row r="808" spans="1:23" x14ac:dyDescent="0.3">
      <c r="A808" t="s">
        <v>643</v>
      </c>
      <c r="B808">
        <v>45</v>
      </c>
      <c r="C808">
        <v>97</v>
      </c>
      <c r="D808">
        <v>63408614</v>
      </c>
      <c r="E808" t="s">
        <v>24</v>
      </c>
      <c r="F808" t="s">
        <v>48</v>
      </c>
      <c r="G808" t="s">
        <v>56</v>
      </c>
      <c r="H808" t="s">
        <v>35</v>
      </c>
      <c r="L808" t="s">
        <v>1261</v>
      </c>
      <c r="M808">
        <v>75365</v>
      </c>
      <c r="N808">
        <v>149</v>
      </c>
      <c r="O808" t="s">
        <v>29</v>
      </c>
      <c r="P808" t="s">
        <v>30</v>
      </c>
      <c r="Q808" t="s">
        <v>213</v>
      </c>
      <c r="R808">
        <v>55000000</v>
      </c>
      <c r="S808">
        <v>1989</v>
      </c>
      <c r="T808">
        <v>6.3</v>
      </c>
      <c r="U808">
        <v>1.6</v>
      </c>
      <c r="V808">
        <v>8408614</v>
      </c>
      <c r="W808" t="s">
        <v>21</v>
      </c>
    </row>
    <row r="809" spans="1:23" x14ac:dyDescent="0.3">
      <c r="A809" t="s">
        <v>158</v>
      </c>
      <c r="B809">
        <v>49</v>
      </c>
      <c r="C809">
        <v>104</v>
      </c>
      <c r="D809">
        <v>58422650</v>
      </c>
      <c r="E809" t="s">
        <v>48</v>
      </c>
      <c r="F809" t="s">
        <v>26</v>
      </c>
      <c r="G809" t="s">
        <v>57</v>
      </c>
      <c r="L809" t="s">
        <v>1262</v>
      </c>
      <c r="M809">
        <v>78974</v>
      </c>
      <c r="N809">
        <v>173</v>
      </c>
      <c r="O809" t="s">
        <v>29</v>
      </c>
      <c r="P809" t="s">
        <v>30</v>
      </c>
      <c r="Q809" t="s">
        <v>31</v>
      </c>
      <c r="R809">
        <v>55000000</v>
      </c>
      <c r="S809">
        <v>1992</v>
      </c>
      <c r="T809">
        <v>6.4</v>
      </c>
      <c r="U809">
        <v>1.7</v>
      </c>
      <c r="V809">
        <v>3422650</v>
      </c>
      <c r="W809" t="s">
        <v>21</v>
      </c>
    </row>
    <row r="810" spans="1:23" x14ac:dyDescent="0.3">
      <c r="A810" t="s">
        <v>1263</v>
      </c>
      <c r="B810">
        <v>146</v>
      </c>
      <c r="C810">
        <v>110</v>
      </c>
      <c r="D810">
        <v>56932305</v>
      </c>
      <c r="E810" t="s">
        <v>24</v>
      </c>
      <c r="F810" t="s">
        <v>25</v>
      </c>
      <c r="G810" t="s">
        <v>48</v>
      </c>
      <c r="H810" t="s">
        <v>53</v>
      </c>
      <c r="L810" t="s">
        <v>1264</v>
      </c>
      <c r="M810">
        <v>96690</v>
      </c>
      <c r="N810">
        <v>293</v>
      </c>
      <c r="O810" t="s">
        <v>29</v>
      </c>
      <c r="P810" t="s">
        <v>30</v>
      </c>
      <c r="Q810" t="s">
        <v>31</v>
      </c>
      <c r="R810">
        <v>55000000</v>
      </c>
      <c r="S810">
        <v>2000</v>
      </c>
      <c r="T810">
        <v>6.6</v>
      </c>
      <c r="U810">
        <v>1.8</v>
      </c>
      <c r="V810">
        <v>1932305</v>
      </c>
      <c r="W810" t="s">
        <v>21</v>
      </c>
    </row>
    <row r="811" spans="1:23" x14ac:dyDescent="0.3">
      <c r="A811" t="s">
        <v>1160</v>
      </c>
      <c r="B811">
        <v>60</v>
      </c>
      <c r="C811">
        <v>133</v>
      </c>
      <c r="D811">
        <v>68750000</v>
      </c>
      <c r="E811" t="s">
        <v>24</v>
      </c>
      <c r="F811" t="s">
        <v>25</v>
      </c>
      <c r="G811" t="s">
        <v>35</v>
      </c>
      <c r="L811" t="s">
        <v>1265</v>
      </c>
      <c r="M811">
        <v>40858</v>
      </c>
      <c r="N811">
        <v>144</v>
      </c>
      <c r="O811" t="s">
        <v>29</v>
      </c>
      <c r="P811" t="s">
        <v>30</v>
      </c>
      <c r="Q811" t="s">
        <v>213</v>
      </c>
      <c r="R811">
        <v>55000000</v>
      </c>
      <c r="S811">
        <v>1996</v>
      </c>
      <c r="T811">
        <v>6.4</v>
      </c>
      <c r="U811">
        <v>2.2000000000000002</v>
      </c>
      <c r="V811">
        <v>13750000</v>
      </c>
      <c r="W811" t="s">
        <v>21</v>
      </c>
    </row>
    <row r="812" spans="1:23" x14ac:dyDescent="0.3">
      <c r="A812" t="s">
        <v>582</v>
      </c>
      <c r="B812">
        <v>189</v>
      </c>
      <c r="C812">
        <v>94</v>
      </c>
      <c r="D812">
        <v>68218041</v>
      </c>
      <c r="E812" t="s">
        <v>48</v>
      </c>
      <c r="F812" t="s">
        <v>49</v>
      </c>
      <c r="G812" t="s">
        <v>26</v>
      </c>
      <c r="L812" t="s">
        <v>1266</v>
      </c>
      <c r="M812">
        <v>67191</v>
      </c>
      <c r="N812">
        <v>108</v>
      </c>
      <c r="O812" t="s">
        <v>29</v>
      </c>
      <c r="P812" t="s">
        <v>30</v>
      </c>
      <c r="Q812" t="s">
        <v>52</v>
      </c>
      <c r="R812">
        <v>55000000</v>
      </c>
      <c r="S812">
        <v>2011</v>
      </c>
      <c r="T812">
        <v>6</v>
      </c>
      <c r="U812">
        <v>1.6</v>
      </c>
      <c r="V812">
        <v>13218041</v>
      </c>
      <c r="W812" t="s">
        <v>21</v>
      </c>
    </row>
    <row r="813" spans="1:23" x14ac:dyDescent="0.3">
      <c r="A813" t="s">
        <v>295</v>
      </c>
      <c r="B813">
        <v>206</v>
      </c>
      <c r="C813">
        <v>104</v>
      </c>
      <c r="D813">
        <v>25040293</v>
      </c>
      <c r="E813" t="s">
        <v>24</v>
      </c>
      <c r="F813" t="s">
        <v>25</v>
      </c>
      <c r="G813" t="s">
        <v>26</v>
      </c>
      <c r="L813" t="s">
        <v>1267</v>
      </c>
      <c r="M813">
        <v>88049</v>
      </c>
      <c r="N813">
        <v>279</v>
      </c>
      <c r="O813" t="s">
        <v>29</v>
      </c>
      <c r="P813" t="s">
        <v>30</v>
      </c>
      <c r="Q813" t="s">
        <v>31</v>
      </c>
      <c r="R813">
        <v>55000000</v>
      </c>
      <c r="S813">
        <v>2008</v>
      </c>
      <c r="T813">
        <v>6.6</v>
      </c>
      <c r="U813">
        <v>1.7</v>
      </c>
      <c r="V813">
        <v>-29959707</v>
      </c>
      <c r="W813" t="s">
        <v>38</v>
      </c>
    </row>
    <row r="814" spans="1:23" x14ac:dyDescent="0.3">
      <c r="A814" t="s">
        <v>1268</v>
      </c>
      <c r="B814">
        <v>118</v>
      </c>
      <c r="C814">
        <v>91</v>
      </c>
      <c r="D814">
        <v>55747724</v>
      </c>
      <c r="E814" t="s">
        <v>25</v>
      </c>
      <c r="F814" t="s">
        <v>47</v>
      </c>
      <c r="G814" t="s">
        <v>48</v>
      </c>
      <c r="H814" t="s">
        <v>49</v>
      </c>
      <c r="L814" t="s">
        <v>1269</v>
      </c>
      <c r="M814">
        <v>18042</v>
      </c>
      <c r="N814">
        <v>73</v>
      </c>
      <c r="O814" t="s">
        <v>29</v>
      </c>
      <c r="P814" t="s">
        <v>30</v>
      </c>
      <c r="Q814" t="s">
        <v>52</v>
      </c>
      <c r="R814">
        <v>55000000</v>
      </c>
      <c r="S814">
        <v>2013</v>
      </c>
      <c r="T814">
        <v>5.9</v>
      </c>
      <c r="U814">
        <v>1.5</v>
      </c>
      <c r="V814">
        <v>747724</v>
      </c>
      <c r="W814" t="s">
        <v>21</v>
      </c>
    </row>
    <row r="815" spans="1:23" x14ac:dyDescent="0.3">
      <c r="A815" t="s">
        <v>219</v>
      </c>
      <c r="B815">
        <v>210</v>
      </c>
      <c r="C815">
        <v>145</v>
      </c>
      <c r="D815">
        <v>55473600</v>
      </c>
      <c r="E815" t="s">
        <v>24</v>
      </c>
      <c r="F815" t="s">
        <v>57</v>
      </c>
      <c r="G815" t="s">
        <v>27</v>
      </c>
      <c r="L815" t="s">
        <v>1270</v>
      </c>
      <c r="M815">
        <v>207686</v>
      </c>
      <c r="N815">
        <v>776</v>
      </c>
      <c r="O815" t="s">
        <v>29</v>
      </c>
      <c r="P815" t="s">
        <v>30</v>
      </c>
      <c r="Q815" t="s">
        <v>213</v>
      </c>
      <c r="R815">
        <v>50000000</v>
      </c>
      <c r="S815">
        <v>1992</v>
      </c>
      <c r="T815">
        <v>6.4</v>
      </c>
      <c r="U815">
        <v>2.4</v>
      </c>
      <c r="V815">
        <v>5473600</v>
      </c>
      <c r="W815" t="s">
        <v>21</v>
      </c>
    </row>
    <row r="816" spans="1:23" x14ac:dyDescent="0.3">
      <c r="A816" t="s">
        <v>1271</v>
      </c>
      <c r="B816">
        <v>76</v>
      </c>
      <c r="C816">
        <v>135</v>
      </c>
      <c r="D816">
        <v>49994804</v>
      </c>
      <c r="E816" t="s">
        <v>242</v>
      </c>
      <c r="F816" t="s">
        <v>55</v>
      </c>
      <c r="G816" t="s">
        <v>54</v>
      </c>
      <c r="H816" t="s">
        <v>50</v>
      </c>
      <c r="L816" t="s">
        <v>1272</v>
      </c>
      <c r="M816">
        <v>29205</v>
      </c>
      <c r="N816">
        <v>194</v>
      </c>
      <c r="O816" t="s">
        <v>29</v>
      </c>
      <c r="P816" t="s">
        <v>30</v>
      </c>
      <c r="Q816" t="s">
        <v>52</v>
      </c>
      <c r="R816">
        <v>55000000</v>
      </c>
      <c r="S816">
        <v>1996</v>
      </c>
      <c r="T816">
        <v>6.3</v>
      </c>
      <c r="U816">
        <v>2.2000000000000002</v>
      </c>
      <c r="V816">
        <v>-5005196</v>
      </c>
      <c r="W816" t="s">
        <v>38</v>
      </c>
    </row>
    <row r="817" spans="1:23" x14ac:dyDescent="0.3">
      <c r="A817" t="s">
        <v>1273</v>
      </c>
      <c r="B817">
        <v>149</v>
      </c>
      <c r="C817">
        <v>122</v>
      </c>
      <c r="D817">
        <v>41609593</v>
      </c>
      <c r="E817" t="s">
        <v>24</v>
      </c>
      <c r="F817" t="s">
        <v>25</v>
      </c>
      <c r="G817" t="s">
        <v>56</v>
      </c>
      <c r="H817" t="s">
        <v>35</v>
      </c>
      <c r="L817" t="s">
        <v>1274</v>
      </c>
      <c r="M817">
        <v>145422</v>
      </c>
      <c r="N817">
        <v>572</v>
      </c>
      <c r="O817" t="s">
        <v>29</v>
      </c>
      <c r="P817" t="s">
        <v>37</v>
      </c>
      <c r="Q817" t="s">
        <v>213</v>
      </c>
      <c r="R817">
        <v>55000000</v>
      </c>
      <c r="S817">
        <v>1998</v>
      </c>
      <c r="T817">
        <v>7.3</v>
      </c>
      <c r="U817">
        <v>2</v>
      </c>
      <c r="V817">
        <v>-13390407</v>
      </c>
      <c r="W817" t="s">
        <v>38</v>
      </c>
    </row>
    <row r="818" spans="1:23" x14ac:dyDescent="0.3">
      <c r="A818" t="s">
        <v>752</v>
      </c>
      <c r="B818">
        <v>62</v>
      </c>
      <c r="C818">
        <v>110</v>
      </c>
      <c r="D818">
        <v>38553833</v>
      </c>
      <c r="E818" t="s">
        <v>25</v>
      </c>
      <c r="F818" t="s">
        <v>55</v>
      </c>
      <c r="G818" t="s">
        <v>57</v>
      </c>
      <c r="H818" t="s">
        <v>35</v>
      </c>
      <c r="L818" t="s">
        <v>1275</v>
      </c>
      <c r="M818">
        <v>46239</v>
      </c>
      <c r="N818">
        <v>155</v>
      </c>
      <c r="O818" t="s">
        <v>29</v>
      </c>
      <c r="P818" t="s">
        <v>30</v>
      </c>
      <c r="Q818" t="s">
        <v>213</v>
      </c>
      <c r="R818">
        <v>55000000</v>
      </c>
      <c r="S818">
        <v>1996</v>
      </c>
      <c r="T818">
        <v>6.8</v>
      </c>
      <c r="U818">
        <v>1.8</v>
      </c>
      <c r="V818">
        <v>-16446167</v>
      </c>
      <c r="W818" t="s">
        <v>38</v>
      </c>
    </row>
    <row r="819" spans="1:23" x14ac:dyDescent="0.3">
      <c r="A819" t="s">
        <v>1276</v>
      </c>
      <c r="B819">
        <v>224</v>
      </c>
      <c r="C819">
        <v>95</v>
      </c>
      <c r="D819">
        <v>76137505</v>
      </c>
      <c r="E819" t="s">
        <v>47</v>
      </c>
      <c r="F819" t="s">
        <v>48</v>
      </c>
      <c r="G819" t="s">
        <v>49</v>
      </c>
      <c r="H819" t="s">
        <v>26</v>
      </c>
      <c r="L819" t="s">
        <v>1277</v>
      </c>
      <c r="M819">
        <v>49207</v>
      </c>
      <c r="N819">
        <v>174</v>
      </c>
      <c r="O819" t="s">
        <v>29</v>
      </c>
      <c r="P819" t="s">
        <v>37</v>
      </c>
      <c r="Q819" t="s">
        <v>52</v>
      </c>
      <c r="R819">
        <v>55000000</v>
      </c>
      <c r="S819">
        <v>2014</v>
      </c>
      <c r="T819">
        <v>7.2</v>
      </c>
      <c r="U819">
        <v>1.6</v>
      </c>
      <c r="V819">
        <v>21137505</v>
      </c>
      <c r="W819" t="s">
        <v>21</v>
      </c>
    </row>
    <row r="820" spans="1:23" x14ac:dyDescent="0.3">
      <c r="A820" t="s">
        <v>1278</v>
      </c>
      <c r="B820">
        <v>265</v>
      </c>
      <c r="C820">
        <v>102</v>
      </c>
      <c r="D820">
        <v>34350553</v>
      </c>
      <c r="E820" t="s">
        <v>24</v>
      </c>
      <c r="F820" t="s">
        <v>48</v>
      </c>
      <c r="G820" t="s">
        <v>27</v>
      </c>
      <c r="L820" t="s">
        <v>1279</v>
      </c>
      <c r="M820">
        <v>104066</v>
      </c>
      <c r="N820">
        <v>207</v>
      </c>
      <c r="O820" t="s">
        <v>29</v>
      </c>
      <c r="P820" t="s">
        <v>30</v>
      </c>
      <c r="Q820" t="s">
        <v>213</v>
      </c>
      <c r="R820">
        <v>68000000</v>
      </c>
      <c r="S820">
        <v>2012</v>
      </c>
      <c r="T820">
        <v>5.7</v>
      </c>
      <c r="U820">
        <v>1.7</v>
      </c>
      <c r="V820">
        <v>-33649447</v>
      </c>
      <c r="W820" t="s">
        <v>38</v>
      </c>
    </row>
    <row r="821" spans="1:23" x14ac:dyDescent="0.3">
      <c r="A821" t="s">
        <v>1280</v>
      </c>
      <c r="B821">
        <v>135</v>
      </c>
      <c r="C821">
        <v>94</v>
      </c>
      <c r="D821">
        <v>34238611</v>
      </c>
      <c r="E821" t="s">
        <v>24</v>
      </c>
      <c r="F821" t="s">
        <v>56</v>
      </c>
      <c r="G821" t="s">
        <v>55</v>
      </c>
      <c r="H821" t="s">
        <v>35</v>
      </c>
      <c r="L821" t="s">
        <v>1281</v>
      </c>
      <c r="M821">
        <v>35830</v>
      </c>
      <c r="N821">
        <v>321</v>
      </c>
      <c r="O821" t="s">
        <v>29</v>
      </c>
      <c r="P821" t="s">
        <v>30</v>
      </c>
      <c r="Q821" t="s">
        <v>213</v>
      </c>
      <c r="R821">
        <v>55000000</v>
      </c>
      <c r="S821">
        <v>2003</v>
      </c>
      <c r="T821">
        <v>6</v>
      </c>
      <c r="U821">
        <v>1.6</v>
      </c>
      <c r="V821">
        <v>-20761389</v>
      </c>
      <c r="W821" t="s">
        <v>38</v>
      </c>
    </row>
    <row r="822" spans="1:23" x14ac:dyDescent="0.3">
      <c r="A822" t="s">
        <v>225</v>
      </c>
      <c r="B822">
        <v>100</v>
      </c>
      <c r="C822">
        <v>126</v>
      </c>
      <c r="D822">
        <v>34098563</v>
      </c>
      <c r="E822" t="s">
        <v>55</v>
      </c>
      <c r="F822" t="s">
        <v>35</v>
      </c>
      <c r="L822" t="s">
        <v>1282</v>
      </c>
      <c r="M822">
        <v>27191</v>
      </c>
      <c r="N822">
        <v>232</v>
      </c>
      <c r="O822" t="s">
        <v>29</v>
      </c>
      <c r="P822" t="s">
        <v>30</v>
      </c>
      <c r="Q822" t="s">
        <v>213</v>
      </c>
      <c r="R822">
        <v>55000000</v>
      </c>
      <c r="S822">
        <v>1999</v>
      </c>
      <c r="T822">
        <v>6.5</v>
      </c>
      <c r="U822">
        <v>2.1</v>
      </c>
      <c r="V822">
        <v>-20901437</v>
      </c>
      <c r="W822" t="s">
        <v>38</v>
      </c>
    </row>
    <row r="823" spans="1:23" x14ac:dyDescent="0.3">
      <c r="A823" t="s">
        <v>949</v>
      </c>
      <c r="B823">
        <v>123</v>
      </c>
      <c r="C823">
        <v>118</v>
      </c>
      <c r="D823">
        <v>33828318</v>
      </c>
      <c r="E823" t="s">
        <v>48</v>
      </c>
      <c r="L823" t="s">
        <v>1283</v>
      </c>
      <c r="M823">
        <v>44453</v>
      </c>
      <c r="N823">
        <v>154</v>
      </c>
      <c r="O823" t="s">
        <v>29</v>
      </c>
      <c r="P823" t="s">
        <v>30</v>
      </c>
      <c r="Q823" t="s">
        <v>31</v>
      </c>
      <c r="R823">
        <v>55000000</v>
      </c>
      <c r="S823">
        <v>2003</v>
      </c>
      <c r="T823">
        <v>5.8</v>
      </c>
      <c r="U823">
        <v>2</v>
      </c>
      <c r="V823">
        <v>-21171682</v>
      </c>
      <c r="W823" t="s">
        <v>38</v>
      </c>
    </row>
    <row r="824" spans="1:23" x14ac:dyDescent="0.3">
      <c r="A824" t="s">
        <v>1284</v>
      </c>
      <c r="B824">
        <v>164</v>
      </c>
      <c r="C824">
        <v>99</v>
      </c>
      <c r="D824">
        <v>33472850</v>
      </c>
      <c r="E824" t="s">
        <v>48</v>
      </c>
      <c r="F824" t="s">
        <v>61</v>
      </c>
      <c r="L824" t="s">
        <v>1285</v>
      </c>
      <c r="M824">
        <v>67005</v>
      </c>
      <c r="N824">
        <v>119</v>
      </c>
      <c r="O824" t="s">
        <v>29</v>
      </c>
      <c r="P824" t="s">
        <v>30</v>
      </c>
      <c r="Q824" t="s">
        <v>213</v>
      </c>
      <c r="R824">
        <v>55000000</v>
      </c>
      <c r="S824">
        <v>2008</v>
      </c>
      <c r="T824">
        <v>5.8</v>
      </c>
      <c r="U824">
        <v>1.6</v>
      </c>
      <c r="V824">
        <v>-21527150</v>
      </c>
      <c r="W824" t="s">
        <v>38</v>
      </c>
    </row>
    <row r="825" spans="1:23" x14ac:dyDescent="0.3">
      <c r="A825" t="s">
        <v>1286</v>
      </c>
      <c r="B825">
        <v>238</v>
      </c>
      <c r="C825">
        <v>88</v>
      </c>
      <c r="D825">
        <v>31051126</v>
      </c>
      <c r="E825" t="s">
        <v>25</v>
      </c>
      <c r="F825" t="s">
        <v>47</v>
      </c>
      <c r="G825" t="s">
        <v>48</v>
      </c>
      <c r="H825" t="s">
        <v>49</v>
      </c>
      <c r="L825" t="s">
        <v>1287</v>
      </c>
      <c r="M825">
        <v>36877</v>
      </c>
      <c r="N825">
        <v>101</v>
      </c>
      <c r="O825" t="s">
        <v>29</v>
      </c>
      <c r="P825" t="s">
        <v>37</v>
      </c>
      <c r="Q825" t="s">
        <v>52</v>
      </c>
      <c r="R825">
        <v>55000000</v>
      </c>
      <c r="S825">
        <v>2012</v>
      </c>
      <c r="T825">
        <v>6.7</v>
      </c>
      <c r="U825">
        <v>1.5</v>
      </c>
      <c r="V825">
        <v>-23948874</v>
      </c>
      <c r="W825" t="s">
        <v>38</v>
      </c>
    </row>
    <row r="826" spans="1:23" x14ac:dyDescent="0.3">
      <c r="A826" t="s">
        <v>1004</v>
      </c>
      <c r="B826">
        <v>264</v>
      </c>
      <c r="C826">
        <v>141</v>
      </c>
      <c r="D826">
        <v>35707327</v>
      </c>
      <c r="E826" t="s">
        <v>56</v>
      </c>
      <c r="F826" t="s">
        <v>55</v>
      </c>
      <c r="G826" t="s">
        <v>60</v>
      </c>
      <c r="H826" t="s">
        <v>35</v>
      </c>
      <c r="L826" t="s">
        <v>1288</v>
      </c>
      <c r="M826">
        <v>199056</v>
      </c>
      <c r="N826">
        <v>387</v>
      </c>
      <c r="O826" t="s">
        <v>29</v>
      </c>
      <c r="P826" t="s">
        <v>30</v>
      </c>
      <c r="Q826" t="s">
        <v>213</v>
      </c>
      <c r="R826">
        <v>55000000</v>
      </c>
      <c r="S826">
        <v>2008</v>
      </c>
      <c r="T826">
        <v>7.8</v>
      </c>
      <c r="U826">
        <v>2.4</v>
      </c>
      <c r="V826">
        <v>-19292673</v>
      </c>
      <c r="W826" t="s">
        <v>38</v>
      </c>
    </row>
    <row r="827" spans="1:23" x14ac:dyDescent="0.3">
      <c r="A827" t="s">
        <v>682</v>
      </c>
      <c r="B827">
        <v>47</v>
      </c>
      <c r="C827">
        <v>107</v>
      </c>
      <c r="D827">
        <v>20550712</v>
      </c>
      <c r="E827" t="s">
        <v>24</v>
      </c>
      <c r="F827" t="s">
        <v>55</v>
      </c>
      <c r="G827" t="s">
        <v>27</v>
      </c>
      <c r="H827" t="s">
        <v>35</v>
      </c>
      <c r="L827" t="s">
        <v>1289</v>
      </c>
      <c r="M827">
        <v>40346</v>
      </c>
      <c r="N827">
        <v>95</v>
      </c>
      <c r="O827" t="s">
        <v>29</v>
      </c>
      <c r="P827" t="s">
        <v>30</v>
      </c>
      <c r="Q827" t="s">
        <v>31</v>
      </c>
      <c r="R827">
        <v>50000000</v>
      </c>
      <c r="S827">
        <v>1996</v>
      </c>
      <c r="T827">
        <v>5.6</v>
      </c>
      <c r="U827">
        <v>1.8</v>
      </c>
      <c r="V827">
        <v>-29449288</v>
      </c>
      <c r="W827" t="s">
        <v>38</v>
      </c>
    </row>
    <row r="828" spans="1:23" x14ac:dyDescent="0.3">
      <c r="A828" t="s">
        <v>495</v>
      </c>
      <c r="B828">
        <v>50</v>
      </c>
      <c r="C828">
        <v>116</v>
      </c>
      <c r="D828">
        <v>18573791</v>
      </c>
      <c r="E828" t="s">
        <v>24</v>
      </c>
      <c r="F828" t="s">
        <v>55</v>
      </c>
      <c r="G828" t="s">
        <v>61</v>
      </c>
      <c r="H828" t="s">
        <v>35</v>
      </c>
      <c r="L828" t="s">
        <v>1290</v>
      </c>
      <c r="M828">
        <v>38533</v>
      </c>
      <c r="N828">
        <v>89</v>
      </c>
      <c r="O828" t="s">
        <v>29</v>
      </c>
      <c r="P828" t="s">
        <v>30</v>
      </c>
      <c r="Q828" t="s">
        <v>213</v>
      </c>
      <c r="R828">
        <v>55000000</v>
      </c>
      <c r="S828">
        <v>1996</v>
      </c>
      <c r="T828">
        <v>5.8</v>
      </c>
      <c r="U828">
        <v>1.9</v>
      </c>
      <c r="V828">
        <v>-36426209</v>
      </c>
      <c r="W828" t="s">
        <v>38</v>
      </c>
    </row>
    <row r="829" spans="1:23" x14ac:dyDescent="0.3">
      <c r="A829" t="s">
        <v>394</v>
      </c>
      <c r="B829">
        <v>153</v>
      </c>
      <c r="C829">
        <v>143</v>
      </c>
      <c r="D829">
        <v>51225796</v>
      </c>
      <c r="E829" t="s">
        <v>55</v>
      </c>
      <c r="F829" t="s">
        <v>50</v>
      </c>
      <c r="G829" t="s">
        <v>44</v>
      </c>
      <c r="H829" t="s">
        <v>35</v>
      </c>
      <c r="L829" t="s">
        <v>1291</v>
      </c>
      <c r="M829">
        <v>96654</v>
      </c>
      <c r="N829">
        <v>2047</v>
      </c>
      <c r="O829" t="s">
        <v>29</v>
      </c>
      <c r="P829" t="s">
        <v>37</v>
      </c>
      <c r="Q829" t="s">
        <v>31</v>
      </c>
      <c r="R829">
        <v>70000000</v>
      </c>
      <c r="S829">
        <v>2004</v>
      </c>
      <c r="T829">
        <v>7.4</v>
      </c>
      <c r="U829">
        <v>2.4</v>
      </c>
      <c r="V829">
        <v>-18774204</v>
      </c>
      <c r="W829" t="s">
        <v>38</v>
      </c>
    </row>
    <row r="830" spans="1:23" x14ac:dyDescent="0.3">
      <c r="A830" t="s">
        <v>1292</v>
      </c>
      <c r="B830">
        <v>202</v>
      </c>
      <c r="C830">
        <v>114</v>
      </c>
      <c r="D830">
        <v>16264475</v>
      </c>
      <c r="E830" t="s">
        <v>242</v>
      </c>
      <c r="F830" t="s">
        <v>55</v>
      </c>
      <c r="G830" t="s">
        <v>54</v>
      </c>
      <c r="H830" t="s">
        <v>58</v>
      </c>
      <c r="L830" t="s">
        <v>1293</v>
      </c>
      <c r="M830">
        <v>54787</v>
      </c>
      <c r="N830">
        <v>216</v>
      </c>
      <c r="O830" t="s">
        <v>29</v>
      </c>
      <c r="P830" t="s">
        <v>37</v>
      </c>
      <c r="Q830" t="s">
        <v>31</v>
      </c>
      <c r="R830">
        <v>55000000</v>
      </c>
      <c r="S830">
        <v>2007</v>
      </c>
      <c r="T830">
        <v>6.9</v>
      </c>
      <c r="U830">
        <v>1.9</v>
      </c>
      <c r="V830">
        <v>-38735525</v>
      </c>
      <c r="W830" t="s">
        <v>38</v>
      </c>
    </row>
    <row r="831" spans="1:23" x14ac:dyDescent="0.3">
      <c r="A831" t="s">
        <v>1294</v>
      </c>
      <c r="B831">
        <v>178</v>
      </c>
      <c r="C831">
        <v>93</v>
      </c>
      <c r="D831">
        <v>25857987</v>
      </c>
      <c r="E831" t="s">
        <v>24</v>
      </c>
      <c r="F831" t="s">
        <v>27</v>
      </c>
      <c r="M831">
        <v>110614</v>
      </c>
      <c r="N831">
        <v>532</v>
      </c>
      <c r="O831" t="s">
        <v>29</v>
      </c>
      <c r="P831" t="s">
        <v>30</v>
      </c>
      <c r="Q831" t="s">
        <v>31</v>
      </c>
      <c r="R831">
        <v>62000000</v>
      </c>
      <c r="S831">
        <v>2005</v>
      </c>
      <c r="T831">
        <v>5.5</v>
      </c>
      <c r="U831">
        <v>1.6</v>
      </c>
      <c r="V831">
        <v>-36142013</v>
      </c>
      <c r="W831" t="s">
        <v>38</v>
      </c>
    </row>
    <row r="832" spans="1:23" x14ac:dyDescent="0.3">
      <c r="A832" t="s">
        <v>1295</v>
      </c>
      <c r="B832">
        <v>84</v>
      </c>
      <c r="C832">
        <v>280</v>
      </c>
      <c r="D832">
        <v>12870569</v>
      </c>
      <c r="E832" t="s">
        <v>55</v>
      </c>
      <c r="F832" t="s">
        <v>54</v>
      </c>
      <c r="G832" t="s">
        <v>58</v>
      </c>
      <c r="L832" t="s">
        <v>1296</v>
      </c>
      <c r="M832">
        <v>13215</v>
      </c>
      <c r="N832">
        <v>497</v>
      </c>
      <c r="O832" t="s">
        <v>29</v>
      </c>
      <c r="P832" t="s">
        <v>30</v>
      </c>
      <c r="Q832" t="s">
        <v>31</v>
      </c>
      <c r="R832">
        <v>56000000</v>
      </c>
      <c r="S832">
        <v>2003</v>
      </c>
      <c r="T832">
        <v>6.3</v>
      </c>
      <c r="U832">
        <v>4.7</v>
      </c>
      <c r="V832">
        <v>-43129431</v>
      </c>
      <c r="W832" t="s">
        <v>38</v>
      </c>
    </row>
    <row r="833" spans="1:23" x14ac:dyDescent="0.3">
      <c r="A833" t="s">
        <v>1297</v>
      </c>
      <c r="B833">
        <v>44</v>
      </c>
      <c r="C833">
        <v>100</v>
      </c>
      <c r="D833">
        <v>11466088</v>
      </c>
      <c r="E833" t="s">
        <v>24</v>
      </c>
      <c r="F833" t="s">
        <v>35</v>
      </c>
      <c r="L833" t="s">
        <v>1298</v>
      </c>
      <c r="M833">
        <v>8983</v>
      </c>
      <c r="N833">
        <v>84</v>
      </c>
      <c r="O833" t="s">
        <v>29</v>
      </c>
      <c r="P833" t="s">
        <v>30</v>
      </c>
      <c r="Q833" t="s">
        <v>213</v>
      </c>
      <c r="R833">
        <v>71000000</v>
      </c>
      <c r="S833">
        <v>1997</v>
      </c>
      <c r="T833">
        <v>4.7</v>
      </c>
      <c r="U833">
        <v>1.7</v>
      </c>
      <c r="V833">
        <v>-59533912</v>
      </c>
      <c r="W833" t="s">
        <v>38</v>
      </c>
    </row>
    <row r="834" spans="1:23" x14ac:dyDescent="0.3">
      <c r="A834" t="s">
        <v>1299</v>
      </c>
      <c r="B834">
        <v>93</v>
      </c>
      <c r="C834">
        <v>107</v>
      </c>
      <c r="D834">
        <v>16088610</v>
      </c>
      <c r="E834" t="s">
        <v>48</v>
      </c>
      <c r="F834" t="s">
        <v>55</v>
      </c>
      <c r="G834" t="s">
        <v>49</v>
      </c>
      <c r="H834" t="s">
        <v>26</v>
      </c>
      <c r="L834" t="s">
        <v>1300</v>
      </c>
      <c r="M834">
        <v>10417</v>
      </c>
      <c r="N834">
        <v>39</v>
      </c>
      <c r="O834" t="s">
        <v>29</v>
      </c>
      <c r="P834" t="s">
        <v>30</v>
      </c>
      <c r="Q834" t="s">
        <v>52</v>
      </c>
      <c r="R834">
        <v>55000000</v>
      </c>
      <c r="S834">
        <v>2009</v>
      </c>
      <c r="T834">
        <v>5.6</v>
      </c>
      <c r="U834">
        <v>1.8</v>
      </c>
      <c r="V834">
        <v>-38911390</v>
      </c>
      <c r="W834" t="s">
        <v>38</v>
      </c>
    </row>
    <row r="835" spans="1:23" x14ac:dyDescent="0.3">
      <c r="A835" t="s">
        <v>229</v>
      </c>
      <c r="B835">
        <v>277</v>
      </c>
      <c r="C835">
        <v>119</v>
      </c>
      <c r="D835">
        <v>51178893</v>
      </c>
      <c r="E835" t="s">
        <v>25</v>
      </c>
      <c r="F835" t="s">
        <v>48</v>
      </c>
      <c r="G835" t="s">
        <v>56</v>
      </c>
      <c r="H835" t="s">
        <v>49</v>
      </c>
      <c r="I835" t="s">
        <v>50</v>
      </c>
      <c r="L835" t="s">
        <v>1301</v>
      </c>
      <c r="M835">
        <v>24285</v>
      </c>
      <c r="N835">
        <v>110</v>
      </c>
      <c r="O835" t="s">
        <v>29</v>
      </c>
      <c r="P835" t="s">
        <v>30</v>
      </c>
      <c r="Q835" t="s">
        <v>52</v>
      </c>
      <c r="R835">
        <v>50000000</v>
      </c>
      <c r="S835">
        <v>2014</v>
      </c>
      <c r="T835">
        <v>6.4</v>
      </c>
      <c r="U835">
        <v>2</v>
      </c>
      <c r="V835">
        <v>1178893</v>
      </c>
      <c r="W835" t="s">
        <v>21</v>
      </c>
    </row>
    <row r="836" spans="1:23" x14ac:dyDescent="0.3">
      <c r="A836" t="s">
        <v>917</v>
      </c>
      <c r="B836">
        <v>76</v>
      </c>
      <c r="C836">
        <v>95</v>
      </c>
      <c r="D836">
        <v>6768055</v>
      </c>
      <c r="E836" t="s">
        <v>24</v>
      </c>
      <c r="F836" t="s">
        <v>25</v>
      </c>
      <c r="G836" t="s">
        <v>48</v>
      </c>
      <c r="H836" t="s">
        <v>49</v>
      </c>
      <c r="I836" t="s">
        <v>27</v>
      </c>
      <c r="L836" t="s">
        <v>1302</v>
      </c>
      <c r="M836">
        <v>11148</v>
      </c>
      <c r="N836">
        <v>229</v>
      </c>
      <c r="O836" t="s">
        <v>29</v>
      </c>
      <c r="P836" t="s">
        <v>37</v>
      </c>
      <c r="Q836" t="s">
        <v>52</v>
      </c>
      <c r="R836">
        <v>57000000</v>
      </c>
      <c r="S836">
        <v>2004</v>
      </c>
      <c r="T836">
        <v>4.2</v>
      </c>
      <c r="U836">
        <v>1.6</v>
      </c>
      <c r="V836">
        <v>-50231945</v>
      </c>
      <c r="W836" t="s">
        <v>38</v>
      </c>
    </row>
    <row r="837" spans="1:23" x14ac:dyDescent="0.3">
      <c r="A837" t="s">
        <v>1303</v>
      </c>
      <c r="B837">
        <v>197</v>
      </c>
      <c r="C837">
        <v>119</v>
      </c>
      <c r="D837">
        <v>39440655</v>
      </c>
      <c r="E837" t="s">
        <v>55</v>
      </c>
      <c r="F837" t="s">
        <v>59</v>
      </c>
      <c r="G837" t="s">
        <v>50</v>
      </c>
      <c r="H837" t="s">
        <v>44</v>
      </c>
      <c r="L837" t="s">
        <v>1304</v>
      </c>
      <c r="M837">
        <v>61680</v>
      </c>
      <c r="N837">
        <v>222</v>
      </c>
      <c r="O837" t="s">
        <v>29</v>
      </c>
      <c r="P837" t="s">
        <v>30</v>
      </c>
      <c r="Q837" t="s">
        <v>31</v>
      </c>
      <c r="R837">
        <v>55000000</v>
      </c>
      <c r="S837">
        <v>2010</v>
      </c>
      <c r="T837">
        <v>6.4</v>
      </c>
      <c r="U837">
        <v>2</v>
      </c>
      <c r="V837">
        <v>-15559345</v>
      </c>
      <c r="W837" t="s">
        <v>38</v>
      </c>
    </row>
    <row r="838" spans="1:23" x14ac:dyDescent="0.3">
      <c r="A838" t="s">
        <v>1138</v>
      </c>
      <c r="B838">
        <v>186</v>
      </c>
      <c r="C838">
        <v>133</v>
      </c>
      <c r="D838">
        <v>6167817</v>
      </c>
      <c r="E838" t="s">
        <v>55</v>
      </c>
      <c r="F838" t="s">
        <v>60</v>
      </c>
      <c r="G838" t="s">
        <v>44</v>
      </c>
      <c r="H838" t="s">
        <v>58</v>
      </c>
      <c r="L838" t="s">
        <v>1305</v>
      </c>
      <c r="M838">
        <v>62607</v>
      </c>
      <c r="N838">
        <v>239</v>
      </c>
      <c r="O838" t="s">
        <v>792</v>
      </c>
      <c r="P838" t="s">
        <v>545</v>
      </c>
      <c r="Q838" t="s">
        <v>213</v>
      </c>
      <c r="R838">
        <v>47000000</v>
      </c>
      <c r="S838">
        <v>2004</v>
      </c>
      <c r="T838">
        <v>7.7</v>
      </c>
      <c r="U838">
        <v>2.2000000000000002</v>
      </c>
      <c r="V838">
        <v>-40832183</v>
      </c>
      <c r="W838" t="s">
        <v>38</v>
      </c>
    </row>
    <row r="839" spans="1:23" x14ac:dyDescent="0.3">
      <c r="A839" t="s">
        <v>146</v>
      </c>
      <c r="B839">
        <v>224</v>
      </c>
      <c r="C839">
        <v>117</v>
      </c>
      <c r="D839">
        <v>81645152</v>
      </c>
      <c r="E839" t="s">
        <v>24</v>
      </c>
      <c r="F839" t="s">
        <v>57</v>
      </c>
      <c r="G839" t="s">
        <v>27</v>
      </c>
      <c r="H839" t="s">
        <v>35</v>
      </c>
      <c r="L839" t="s">
        <v>1306</v>
      </c>
      <c r="M839">
        <v>158267</v>
      </c>
      <c r="N839">
        <v>559</v>
      </c>
      <c r="O839" t="s">
        <v>29</v>
      </c>
      <c r="P839" t="s">
        <v>30</v>
      </c>
      <c r="Q839" t="s">
        <v>213</v>
      </c>
      <c r="R839">
        <v>54000000</v>
      </c>
      <c r="S839">
        <v>2002</v>
      </c>
      <c r="T839">
        <v>6.7</v>
      </c>
      <c r="U839">
        <v>2</v>
      </c>
      <c r="V839">
        <v>27645152</v>
      </c>
      <c r="W839" t="s">
        <v>21</v>
      </c>
    </row>
    <row r="840" spans="1:23" x14ac:dyDescent="0.3">
      <c r="A840" t="s">
        <v>1253</v>
      </c>
      <c r="B840">
        <v>202</v>
      </c>
      <c r="C840">
        <v>123</v>
      </c>
      <c r="D840">
        <v>69951824</v>
      </c>
      <c r="E840" t="s">
        <v>55</v>
      </c>
      <c r="F840" t="s">
        <v>44</v>
      </c>
      <c r="L840" t="s">
        <v>1307</v>
      </c>
      <c r="M840">
        <v>232710</v>
      </c>
      <c r="N840">
        <v>599</v>
      </c>
      <c r="O840" t="s">
        <v>29</v>
      </c>
      <c r="P840" t="s">
        <v>30</v>
      </c>
      <c r="Q840" t="s">
        <v>31</v>
      </c>
      <c r="R840">
        <v>55000000</v>
      </c>
      <c r="S840">
        <v>2008</v>
      </c>
      <c r="T840">
        <v>7.7</v>
      </c>
      <c r="U840">
        <v>2</v>
      </c>
      <c r="V840">
        <v>14951824</v>
      </c>
      <c r="W840" t="s">
        <v>21</v>
      </c>
    </row>
    <row r="841" spans="1:23" x14ac:dyDescent="0.3">
      <c r="A841" t="s">
        <v>1185</v>
      </c>
      <c r="B841">
        <v>279</v>
      </c>
      <c r="C841">
        <v>92</v>
      </c>
      <c r="D841">
        <v>9483821</v>
      </c>
      <c r="E841" t="s">
        <v>24</v>
      </c>
      <c r="F841" t="s">
        <v>35</v>
      </c>
      <c r="L841" t="s">
        <v>1308</v>
      </c>
      <c r="M841">
        <v>39247</v>
      </c>
      <c r="N841">
        <v>131</v>
      </c>
      <c r="O841" t="s">
        <v>29</v>
      </c>
      <c r="P841" t="s">
        <v>30</v>
      </c>
      <c r="Q841" t="s">
        <v>213</v>
      </c>
      <c r="R841">
        <v>55000000</v>
      </c>
      <c r="S841">
        <v>2012</v>
      </c>
      <c r="T841">
        <v>5.7</v>
      </c>
      <c r="U841">
        <v>1.5</v>
      </c>
      <c r="V841">
        <v>-45516179</v>
      </c>
      <c r="W841" t="s">
        <v>38</v>
      </c>
    </row>
    <row r="842" spans="1:23" x14ac:dyDescent="0.3">
      <c r="A842" t="s">
        <v>1309</v>
      </c>
      <c r="B842">
        <v>110</v>
      </c>
      <c r="C842">
        <v>170</v>
      </c>
      <c r="D842">
        <v>66676062</v>
      </c>
      <c r="E842" t="s">
        <v>56</v>
      </c>
      <c r="F842" t="s">
        <v>55</v>
      </c>
      <c r="L842" t="s">
        <v>1310</v>
      </c>
      <c r="M842">
        <v>267980</v>
      </c>
      <c r="N842">
        <v>545</v>
      </c>
      <c r="O842" t="s">
        <v>29</v>
      </c>
      <c r="P842" t="s">
        <v>30</v>
      </c>
      <c r="Q842" t="s">
        <v>213</v>
      </c>
      <c r="R842">
        <v>54000000</v>
      </c>
      <c r="S842">
        <v>1990</v>
      </c>
      <c r="T842">
        <v>7.6</v>
      </c>
      <c r="U842">
        <v>2.8</v>
      </c>
      <c r="V842">
        <v>12676062</v>
      </c>
      <c r="W842" t="s">
        <v>21</v>
      </c>
    </row>
    <row r="843" spans="1:23" x14ac:dyDescent="0.3">
      <c r="A843" t="s">
        <v>909</v>
      </c>
      <c r="B843">
        <v>190</v>
      </c>
      <c r="C843">
        <v>123</v>
      </c>
      <c r="D843">
        <v>26838389</v>
      </c>
      <c r="E843" t="s">
        <v>48</v>
      </c>
      <c r="F843" t="s">
        <v>55</v>
      </c>
      <c r="G843" t="s">
        <v>44</v>
      </c>
      <c r="L843" t="s">
        <v>1311</v>
      </c>
      <c r="M843">
        <v>58658</v>
      </c>
      <c r="N843">
        <v>495</v>
      </c>
      <c r="O843" t="s">
        <v>29</v>
      </c>
      <c r="P843" t="s">
        <v>30</v>
      </c>
      <c r="Q843" t="s">
        <v>31</v>
      </c>
      <c r="R843">
        <v>57000000</v>
      </c>
      <c r="S843">
        <v>2005</v>
      </c>
      <c r="T843">
        <v>6.4</v>
      </c>
      <c r="U843">
        <v>2</v>
      </c>
      <c r="V843">
        <v>-30161611</v>
      </c>
      <c r="W843" t="s">
        <v>38</v>
      </c>
    </row>
    <row r="844" spans="1:23" x14ac:dyDescent="0.3">
      <c r="A844" t="s">
        <v>101</v>
      </c>
      <c r="B844">
        <v>136</v>
      </c>
      <c r="C844">
        <v>110</v>
      </c>
      <c r="D844">
        <v>75604320</v>
      </c>
      <c r="E844" t="s">
        <v>48</v>
      </c>
      <c r="F844" t="s">
        <v>44</v>
      </c>
      <c r="L844" t="s">
        <v>1312</v>
      </c>
      <c r="M844">
        <v>68417</v>
      </c>
      <c r="N844">
        <v>195</v>
      </c>
      <c r="O844" t="s">
        <v>29</v>
      </c>
      <c r="P844" t="s">
        <v>30</v>
      </c>
      <c r="Q844" t="s">
        <v>31</v>
      </c>
      <c r="R844">
        <v>54000000</v>
      </c>
      <c r="S844">
        <v>2006</v>
      </c>
      <c r="T844">
        <v>5.6</v>
      </c>
      <c r="U844">
        <v>1.8</v>
      </c>
      <c r="V844">
        <v>21604320</v>
      </c>
      <c r="W844" t="s">
        <v>21</v>
      </c>
    </row>
    <row r="845" spans="1:23" x14ac:dyDescent="0.3">
      <c r="A845" t="s">
        <v>1313</v>
      </c>
      <c r="B845">
        <v>121</v>
      </c>
      <c r="C845">
        <v>116</v>
      </c>
      <c r="D845">
        <v>108200000</v>
      </c>
      <c r="E845" t="s">
        <v>24</v>
      </c>
      <c r="F845" t="s">
        <v>25</v>
      </c>
      <c r="G845" t="s">
        <v>44</v>
      </c>
      <c r="H845" t="s">
        <v>27</v>
      </c>
      <c r="L845" t="s">
        <v>1314</v>
      </c>
      <c r="M845">
        <v>76331</v>
      </c>
      <c r="N845">
        <v>269</v>
      </c>
      <c r="O845" t="s">
        <v>29</v>
      </c>
      <c r="P845" t="s">
        <v>30</v>
      </c>
      <c r="Q845" t="s">
        <v>52</v>
      </c>
      <c r="R845">
        <v>54000000</v>
      </c>
      <c r="S845">
        <v>1980</v>
      </c>
      <c r="T845">
        <v>6.8</v>
      </c>
      <c r="U845">
        <v>1.9</v>
      </c>
      <c r="V845">
        <v>54200000</v>
      </c>
      <c r="W845" t="s">
        <v>21</v>
      </c>
    </row>
    <row r="846" spans="1:23" x14ac:dyDescent="0.3">
      <c r="A846" t="s">
        <v>680</v>
      </c>
      <c r="B846">
        <v>131</v>
      </c>
      <c r="C846">
        <v>121</v>
      </c>
      <c r="D846">
        <v>5660084</v>
      </c>
      <c r="E846" t="s">
        <v>48</v>
      </c>
      <c r="F846" t="s">
        <v>56</v>
      </c>
      <c r="G846" t="s">
        <v>44</v>
      </c>
      <c r="L846" t="s">
        <v>1315</v>
      </c>
      <c r="M846">
        <v>41620</v>
      </c>
      <c r="N846">
        <v>418</v>
      </c>
      <c r="O846" t="s">
        <v>29</v>
      </c>
      <c r="P846" t="s">
        <v>30</v>
      </c>
      <c r="Q846" t="s">
        <v>213</v>
      </c>
      <c r="R846">
        <v>54000000</v>
      </c>
      <c r="S846">
        <v>2003</v>
      </c>
      <c r="T846">
        <v>2.4</v>
      </c>
      <c r="U846">
        <v>2</v>
      </c>
      <c r="V846">
        <v>-48339916</v>
      </c>
      <c r="W846" t="s">
        <v>38</v>
      </c>
    </row>
    <row r="847" spans="1:23" x14ac:dyDescent="0.3">
      <c r="A847" t="s">
        <v>1119</v>
      </c>
      <c r="B847">
        <v>127</v>
      </c>
      <c r="C847">
        <v>128</v>
      </c>
      <c r="D847">
        <v>7221458</v>
      </c>
      <c r="E847" t="s">
        <v>55</v>
      </c>
      <c r="F847" t="s">
        <v>35</v>
      </c>
      <c r="L847" t="s">
        <v>1316</v>
      </c>
      <c r="M847">
        <v>20740</v>
      </c>
      <c r="N847">
        <v>178</v>
      </c>
      <c r="O847" t="s">
        <v>29</v>
      </c>
      <c r="P847" t="s">
        <v>244</v>
      </c>
      <c r="Q847" t="s">
        <v>31</v>
      </c>
      <c r="R847">
        <v>55000000</v>
      </c>
      <c r="S847">
        <v>2006</v>
      </c>
      <c r="T847">
        <v>6.2</v>
      </c>
      <c r="U847">
        <v>2.1</v>
      </c>
      <c r="V847">
        <v>-47778542</v>
      </c>
      <c r="W847" t="s">
        <v>38</v>
      </c>
    </row>
    <row r="848" spans="1:23" x14ac:dyDescent="0.3">
      <c r="A848" t="s">
        <v>803</v>
      </c>
      <c r="B848">
        <v>160</v>
      </c>
      <c r="C848">
        <v>99</v>
      </c>
      <c r="D848">
        <v>70327868</v>
      </c>
      <c r="E848" t="s">
        <v>24</v>
      </c>
      <c r="F848" t="s">
        <v>56</v>
      </c>
      <c r="G848" t="s">
        <v>35</v>
      </c>
      <c r="L848" t="s">
        <v>1317</v>
      </c>
      <c r="M848">
        <v>58416</v>
      </c>
      <c r="N848">
        <v>301</v>
      </c>
      <c r="O848" t="s">
        <v>29</v>
      </c>
      <c r="P848" t="s">
        <v>244</v>
      </c>
      <c r="Q848" t="s">
        <v>213</v>
      </c>
      <c r="R848">
        <v>46000000</v>
      </c>
      <c r="S848">
        <v>2000</v>
      </c>
      <c r="T848">
        <v>5.9</v>
      </c>
      <c r="U848">
        <v>1.6</v>
      </c>
      <c r="V848">
        <v>24327868</v>
      </c>
      <c r="W848" t="s">
        <v>21</v>
      </c>
    </row>
    <row r="849" spans="1:23" x14ac:dyDescent="0.3">
      <c r="A849" t="s">
        <v>860</v>
      </c>
      <c r="B849">
        <v>78</v>
      </c>
      <c r="C849">
        <v>94</v>
      </c>
      <c r="D849">
        <v>58297830</v>
      </c>
      <c r="E849" t="s">
        <v>25</v>
      </c>
      <c r="F849" t="s">
        <v>47</v>
      </c>
      <c r="G849" t="s">
        <v>55</v>
      </c>
      <c r="H849" t="s">
        <v>49</v>
      </c>
      <c r="I849" t="s">
        <v>26</v>
      </c>
      <c r="J849" t="s">
        <v>50</v>
      </c>
      <c r="K849" t="s">
        <v>60</v>
      </c>
      <c r="L849" t="s">
        <v>1318</v>
      </c>
      <c r="M849">
        <v>86347</v>
      </c>
      <c r="N849">
        <v>191</v>
      </c>
      <c r="O849" t="s">
        <v>29</v>
      </c>
      <c r="P849" t="s">
        <v>30</v>
      </c>
      <c r="Q849" t="s">
        <v>118</v>
      </c>
      <c r="R849">
        <v>50000000</v>
      </c>
      <c r="S849">
        <v>1997</v>
      </c>
      <c r="T849">
        <v>7.1</v>
      </c>
      <c r="U849">
        <v>1.6</v>
      </c>
      <c r="V849">
        <v>8297830</v>
      </c>
      <c r="W849" t="s">
        <v>21</v>
      </c>
    </row>
    <row r="850" spans="1:23" x14ac:dyDescent="0.3">
      <c r="A850" t="s">
        <v>141</v>
      </c>
      <c r="B850">
        <v>209</v>
      </c>
      <c r="C850">
        <v>127</v>
      </c>
      <c r="D850">
        <v>57386369</v>
      </c>
      <c r="E850" t="s">
        <v>55</v>
      </c>
      <c r="F850" t="s">
        <v>50</v>
      </c>
      <c r="G850" t="s">
        <v>44</v>
      </c>
      <c r="L850" t="s">
        <v>1319</v>
      </c>
      <c r="M850">
        <v>224013</v>
      </c>
      <c r="N850">
        <v>2319</v>
      </c>
      <c r="O850" t="s">
        <v>29</v>
      </c>
      <c r="P850" t="s">
        <v>30</v>
      </c>
      <c r="Q850" t="s">
        <v>31</v>
      </c>
      <c r="R850">
        <v>52500000</v>
      </c>
      <c r="S850">
        <v>2001</v>
      </c>
      <c r="T850">
        <v>7.6</v>
      </c>
      <c r="U850">
        <v>2.1</v>
      </c>
      <c r="V850">
        <v>4886369</v>
      </c>
      <c r="W850" t="s">
        <v>21</v>
      </c>
    </row>
    <row r="851" spans="1:23" x14ac:dyDescent="0.3">
      <c r="A851" t="s">
        <v>1168</v>
      </c>
      <c r="B851">
        <v>98</v>
      </c>
      <c r="C851">
        <v>89</v>
      </c>
      <c r="D851">
        <v>45207112</v>
      </c>
      <c r="E851" t="s">
        <v>56</v>
      </c>
      <c r="F851" t="s">
        <v>60</v>
      </c>
      <c r="G851" t="s">
        <v>35</v>
      </c>
      <c r="L851" t="s">
        <v>1320</v>
      </c>
      <c r="M851">
        <v>21283</v>
      </c>
      <c r="N851">
        <v>190</v>
      </c>
      <c r="O851" t="s">
        <v>29</v>
      </c>
      <c r="P851" t="s">
        <v>30</v>
      </c>
      <c r="Q851" t="s">
        <v>31</v>
      </c>
      <c r="R851">
        <v>53000000</v>
      </c>
      <c r="S851">
        <v>2001</v>
      </c>
      <c r="T851">
        <v>5.5</v>
      </c>
      <c r="U851">
        <v>1.5</v>
      </c>
      <c r="V851">
        <v>-7792888</v>
      </c>
      <c r="W851" t="s">
        <v>38</v>
      </c>
    </row>
    <row r="852" spans="1:23" x14ac:dyDescent="0.3">
      <c r="A852" t="s">
        <v>1321</v>
      </c>
      <c r="B852">
        <v>391</v>
      </c>
      <c r="C852">
        <v>123</v>
      </c>
      <c r="D852">
        <v>62563543</v>
      </c>
      <c r="E852" t="s">
        <v>242</v>
      </c>
      <c r="F852" t="s">
        <v>56</v>
      </c>
      <c r="G852" t="s">
        <v>55</v>
      </c>
      <c r="L852" t="s">
        <v>1322</v>
      </c>
      <c r="M852">
        <v>115216</v>
      </c>
      <c r="N852">
        <v>289</v>
      </c>
      <c r="O852" t="s">
        <v>29</v>
      </c>
      <c r="P852" t="s">
        <v>30</v>
      </c>
      <c r="Q852" t="s">
        <v>213</v>
      </c>
      <c r="R852">
        <v>53000000</v>
      </c>
      <c r="S852">
        <v>2015</v>
      </c>
      <c r="T852">
        <v>7</v>
      </c>
      <c r="U852">
        <v>2</v>
      </c>
      <c r="V852">
        <v>9563543</v>
      </c>
      <c r="W852" t="s">
        <v>21</v>
      </c>
    </row>
    <row r="853" spans="1:23" x14ac:dyDescent="0.3">
      <c r="A853" t="s">
        <v>1004</v>
      </c>
      <c r="B853">
        <v>279</v>
      </c>
      <c r="C853">
        <v>135</v>
      </c>
      <c r="D853">
        <v>33574332</v>
      </c>
      <c r="E853" t="s">
        <v>55</v>
      </c>
      <c r="F853" t="s">
        <v>54</v>
      </c>
      <c r="G853" t="s">
        <v>58</v>
      </c>
      <c r="L853" t="s">
        <v>1323</v>
      </c>
      <c r="M853">
        <v>101221</v>
      </c>
      <c r="N853">
        <v>415</v>
      </c>
      <c r="O853" t="s">
        <v>29</v>
      </c>
      <c r="P853" t="s">
        <v>30</v>
      </c>
      <c r="Q853" t="s">
        <v>213</v>
      </c>
      <c r="R853">
        <v>90000000</v>
      </c>
      <c r="S853">
        <v>2006</v>
      </c>
      <c r="T853">
        <v>7.1</v>
      </c>
      <c r="U853">
        <v>2.2000000000000002</v>
      </c>
      <c r="V853">
        <v>-56425668</v>
      </c>
      <c r="W853" t="s">
        <v>38</v>
      </c>
    </row>
    <row r="854" spans="1:23" x14ac:dyDescent="0.3">
      <c r="A854" t="s">
        <v>840</v>
      </c>
      <c r="B854">
        <v>216</v>
      </c>
      <c r="C854">
        <v>118</v>
      </c>
      <c r="D854">
        <v>73343413</v>
      </c>
      <c r="E854" t="s">
        <v>56</v>
      </c>
      <c r="F854" t="s">
        <v>55</v>
      </c>
      <c r="G854" t="s">
        <v>35</v>
      </c>
      <c r="L854" t="s">
        <v>1324</v>
      </c>
      <c r="M854">
        <v>217480</v>
      </c>
      <c r="N854">
        <v>429</v>
      </c>
      <c r="O854" t="s">
        <v>29</v>
      </c>
      <c r="P854" t="s">
        <v>30</v>
      </c>
      <c r="Q854" t="s">
        <v>213</v>
      </c>
      <c r="R854">
        <v>50000000</v>
      </c>
      <c r="S854">
        <v>2009</v>
      </c>
      <c r="T854">
        <v>7.4</v>
      </c>
      <c r="U854">
        <v>2</v>
      </c>
      <c r="V854">
        <v>23343413</v>
      </c>
      <c r="W854" t="s">
        <v>21</v>
      </c>
    </row>
    <row r="855" spans="1:23" x14ac:dyDescent="0.3">
      <c r="A855" t="s">
        <v>1325</v>
      </c>
      <c r="B855">
        <v>250</v>
      </c>
      <c r="C855">
        <v>189</v>
      </c>
      <c r="D855">
        <v>25031037</v>
      </c>
      <c r="E855" t="s">
        <v>24</v>
      </c>
      <c r="F855" t="s">
        <v>57</v>
      </c>
      <c r="G855" t="s">
        <v>35</v>
      </c>
      <c r="L855" t="s">
        <v>1326</v>
      </c>
      <c r="M855">
        <v>155496</v>
      </c>
      <c r="N855">
        <v>532</v>
      </c>
      <c r="O855" t="s">
        <v>29</v>
      </c>
      <c r="P855" t="s">
        <v>30</v>
      </c>
      <c r="Q855" t="s">
        <v>213</v>
      </c>
      <c r="R855">
        <v>53000000</v>
      </c>
      <c r="S855">
        <v>2007</v>
      </c>
      <c r="T855">
        <v>7.6</v>
      </c>
      <c r="U855">
        <v>3.2</v>
      </c>
      <c r="V855">
        <v>-27968963</v>
      </c>
      <c r="W855" t="s">
        <v>38</v>
      </c>
    </row>
    <row r="856" spans="1:23" x14ac:dyDescent="0.3">
      <c r="A856" t="s">
        <v>754</v>
      </c>
      <c r="B856">
        <v>78</v>
      </c>
      <c r="C856">
        <v>172</v>
      </c>
      <c r="D856">
        <v>22843047</v>
      </c>
      <c r="E856" t="s">
        <v>55</v>
      </c>
      <c r="F856" t="s">
        <v>54</v>
      </c>
      <c r="G856" t="s">
        <v>57</v>
      </c>
      <c r="L856" t="s">
        <v>1327</v>
      </c>
      <c r="M856">
        <v>6082</v>
      </c>
      <c r="N856">
        <v>207</v>
      </c>
      <c r="O856" t="s">
        <v>29</v>
      </c>
      <c r="P856" t="s">
        <v>30</v>
      </c>
      <c r="Q856" t="s">
        <v>213</v>
      </c>
      <c r="R856">
        <v>55000000</v>
      </c>
      <c r="S856">
        <v>1998</v>
      </c>
      <c r="T856">
        <v>5.9</v>
      </c>
      <c r="U856">
        <v>2.9</v>
      </c>
      <c r="V856">
        <v>-32156953</v>
      </c>
      <c r="W856" t="s">
        <v>38</v>
      </c>
    </row>
    <row r="857" spans="1:23" x14ac:dyDescent="0.3">
      <c r="A857" t="s">
        <v>1328</v>
      </c>
      <c r="B857">
        <v>106</v>
      </c>
      <c r="C857">
        <v>124</v>
      </c>
      <c r="D857">
        <v>5755286</v>
      </c>
      <c r="E857" t="s">
        <v>55</v>
      </c>
      <c r="F857" t="s">
        <v>44</v>
      </c>
      <c r="G857" t="s">
        <v>61</v>
      </c>
      <c r="L857" t="s">
        <v>1329</v>
      </c>
      <c r="M857">
        <v>18310</v>
      </c>
      <c r="N857">
        <v>63</v>
      </c>
      <c r="O857" t="s">
        <v>29</v>
      </c>
      <c r="P857" t="s">
        <v>30</v>
      </c>
      <c r="Q857" t="s">
        <v>31</v>
      </c>
      <c r="R857">
        <v>55000000</v>
      </c>
      <c r="S857">
        <v>2007</v>
      </c>
      <c r="T857">
        <v>5.9</v>
      </c>
      <c r="U857">
        <v>2.1</v>
      </c>
      <c r="V857">
        <v>-49244714</v>
      </c>
      <c r="W857" t="s">
        <v>38</v>
      </c>
    </row>
    <row r="858" spans="1:23" x14ac:dyDescent="0.3">
      <c r="A858" t="s">
        <v>149</v>
      </c>
      <c r="B858">
        <v>194</v>
      </c>
      <c r="C858">
        <v>141</v>
      </c>
      <c r="D858">
        <v>164435221</v>
      </c>
      <c r="E858" t="s">
        <v>242</v>
      </c>
      <c r="F858" t="s">
        <v>56</v>
      </c>
      <c r="G858" t="s">
        <v>55</v>
      </c>
      <c r="L858" t="s">
        <v>1330</v>
      </c>
      <c r="M858">
        <v>525801</v>
      </c>
      <c r="N858">
        <v>667</v>
      </c>
      <c r="O858" t="s">
        <v>29</v>
      </c>
      <c r="P858" t="s">
        <v>30</v>
      </c>
      <c r="Q858" t="s">
        <v>31</v>
      </c>
      <c r="R858">
        <v>52000000</v>
      </c>
      <c r="S858">
        <v>2002</v>
      </c>
      <c r="T858">
        <v>8</v>
      </c>
      <c r="U858">
        <v>2.4</v>
      </c>
      <c r="V858">
        <v>112435221</v>
      </c>
      <c r="W858" t="s">
        <v>21</v>
      </c>
    </row>
    <row r="859" spans="1:23" x14ac:dyDescent="0.3">
      <c r="A859" t="s">
        <v>638</v>
      </c>
      <c r="B859">
        <v>558</v>
      </c>
      <c r="C859">
        <v>157</v>
      </c>
      <c r="D859">
        <v>95720716</v>
      </c>
      <c r="E859" t="s">
        <v>55</v>
      </c>
      <c r="F859" t="s">
        <v>54</v>
      </c>
      <c r="G859" t="s">
        <v>35</v>
      </c>
      <c r="L859" t="s">
        <v>1331</v>
      </c>
      <c r="M859">
        <v>216032</v>
      </c>
      <c r="N859">
        <v>640</v>
      </c>
      <c r="O859" t="s">
        <v>29</v>
      </c>
      <c r="P859" t="s">
        <v>30</v>
      </c>
      <c r="Q859" t="s">
        <v>213</v>
      </c>
      <c r="R859">
        <v>40000000</v>
      </c>
      <c r="S859">
        <v>2012</v>
      </c>
      <c r="T859">
        <v>7.4</v>
      </c>
      <c r="U859">
        <v>2.6</v>
      </c>
      <c r="V859">
        <v>55720716</v>
      </c>
      <c r="W859" t="s">
        <v>21</v>
      </c>
    </row>
    <row r="860" spans="1:23" x14ac:dyDescent="0.3">
      <c r="A860" t="s">
        <v>353</v>
      </c>
      <c r="B860">
        <v>183</v>
      </c>
      <c r="C860">
        <v>106</v>
      </c>
      <c r="D860">
        <v>118683135</v>
      </c>
      <c r="E860" t="s">
        <v>48</v>
      </c>
      <c r="F860" t="s">
        <v>55</v>
      </c>
      <c r="G860" t="s">
        <v>44</v>
      </c>
      <c r="L860" t="s">
        <v>1332</v>
      </c>
      <c r="M860">
        <v>102167</v>
      </c>
      <c r="N860">
        <v>483</v>
      </c>
      <c r="O860" t="s">
        <v>29</v>
      </c>
      <c r="P860" t="s">
        <v>30</v>
      </c>
      <c r="Q860" t="s">
        <v>31</v>
      </c>
      <c r="R860">
        <v>52000000</v>
      </c>
      <c r="S860">
        <v>2006</v>
      </c>
      <c r="T860">
        <v>5.8</v>
      </c>
      <c r="U860">
        <v>1.8</v>
      </c>
      <c r="V860">
        <v>66683135</v>
      </c>
      <c r="W860" t="s">
        <v>21</v>
      </c>
    </row>
    <row r="861" spans="1:23" x14ac:dyDescent="0.3">
      <c r="A861" t="s">
        <v>1333</v>
      </c>
      <c r="B861">
        <v>238</v>
      </c>
      <c r="C861">
        <v>108</v>
      </c>
      <c r="D861">
        <v>143704210</v>
      </c>
      <c r="E861" t="s">
        <v>48</v>
      </c>
      <c r="F861" t="s">
        <v>49</v>
      </c>
      <c r="G861" t="s">
        <v>50</v>
      </c>
      <c r="H861" t="s">
        <v>44</v>
      </c>
      <c r="L861" t="s">
        <v>1334</v>
      </c>
      <c r="M861">
        <v>145974</v>
      </c>
      <c r="N861">
        <v>611</v>
      </c>
      <c r="O861" t="s">
        <v>29</v>
      </c>
      <c r="P861" t="s">
        <v>30</v>
      </c>
      <c r="Q861" t="s">
        <v>31</v>
      </c>
      <c r="R861">
        <v>52000000</v>
      </c>
      <c r="S861">
        <v>2008</v>
      </c>
      <c r="T861">
        <v>6.3</v>
      </c>
      <c r="U861">
        <v>1.8</v>
      </c>
      <c r="V861">
        <v>91704210</v>
      </c>
      <c r="W861" t="s">
        <v>21</v>
      </c>
    </row>
    <row r="862" spans="1:23" x14ac:dyDescent="0.3">
      <c r="A862" t="s">
        <v>898</v>
      </c>
      <c r="B862">
        <v>186</v>
      </c>
      <c r="C862">
        <v>125</v>
      </c>
      <c r="D862">
        <v>110476776</v>
      </c>
      <c r="E862" t="s">
        <v>48</v>
      </c>
      <c r="F862" t="s">
        <v>44</v>
      </c>
      <c r="L862" t="s">
        <v>1335</v>
      </c>
      <c r="M862">
        <v>95437</v>
      </c>
      <c r="N862">
        <v>211</v>
      </c>
      <c r="O862" t="s">
        <v>29</v>
      </c>
      <c r="P862" t="s">
        <v>30</v>
      </c>
      <c r="Q862" t="s">
        <v>31</v>
      </c>
      <c r="R862">
        <v>52000000</v>
      </c>
      <c r="S862">
        <v>2010</v>
      </c>
      <c r="T862">
        <v>5.7</v>
      </c>
      <c r="U862">
        <v>2.1</v>
      </c>
      <c r="V862">
        <v>58476776</v>
      </c>
      <c r="W862" t="s">
        <v>21</v>
      </c>
    </row>
    <row r="863" spans="1:23" x14ac:dyDescent="0.3">
      <c r="A863" t="s">
        <v>1336</v>
      </c>
      <c r="B863">
        <v>144</v>
      </c>
      <c r="C863">
        <v>107</v>
      </c>
      <c r="D863">
        <v>80270227</v>
      </c>
      <c r="E863" t="s">
        <v>24</v>
      </c>
      <c r="F863" t="s">
        <v>25</v>
      </c>
      <c r="G863" t="s">
        <v>48</v>
      </c>
      <c r="L863" t="s">
        <v>1337</v>
      </c>
      <c r="M863">
        <v>66382</v>
      </c>
      <c r="N863">
        <v>612</v>
      </c>
      <c r="O863" t="s">
        <v>29</v>
      </c>
      <c r="P863" t="s">
        <v>30</v>
      </c>
      <c r="Q863" t="s">
        <v>31</v>
      </c>
      <c r="R863">
        <v>50000000</v>
      </c>
      <c r="S863">
        <v>2005</v>
      </c>
      <c r="T863">
        <v>5.0999999999999996</v>
      </c>
      <c r="U863">
        <v>1.8</v>
      </c>
      <c r="V863">
        <v>30270227</v>
      </c>
      <c r="W863" t="s">
        <v>21</v>
      </c>
    </row>
    <row r="864" spans="1:23" x14ac:dyDescent="0.3">
      <c r="A864" t="s">
        <v>1338</v>
      </c>
      <c r="B864">
        <v>156</v>
      </c>
      <c r="C864">
        <v>215</v>
      </c>
      <c r="D864">
        <v>36385763</v>
      </c>
      <c r="E864" t="s">
        <v>55</v>
      </c>
      <c r="F864" t="s">
        <v>58</v>
      </c>
      <c r="L864" t="s">
        <v>1339</v>
      </c>
      <c r="M864">
        <v>138941</v>
      </c>
      <c r="N864">
        <v>1448</v>
      </c>
      <c r="O864" t="s">
        <v>29</v>
      </c>
      <c r="P864" t="s">
        <v>30</v>
      </c>
      <c r="Q864" t="s">
        <v>213</v>
      </c>
      <c r="R864">
        <v>52000000</v>
      </c>
      <c r="S864">
        <v>1998</v>
      </c>
      <c r="T864">
        <v>7.6</v>
      </c>
      <c r="U864">
        <v>3.6</v>
      </c>
      <c r="V864">
        <v>-15614237</v>
      </c>
      <c r="W864" t="s">
        <v>38</v>
      </c>
    </row>
    <row r="865" spans="1:23" x14ac:dyDescent="0.3">
      <c r="A865" t="s">
        <v>1340</v>
      </c>
      <c r="B865">
        <v>215</v>
      </c>
      <c r="C865">
        <v>118</v>
      </c>
      <c r="D865">
        <v>37035845</v>
      </c>
      <c r="E865" t="s">
        <v>48</v>
      </c>
      <c r="F865" t="s">
        <v>26</v>
      </c>
      <c r="L865" t="s">
        <v>1341</v>
      </c>
      <c r="M865">
        <v>136680</v>
      </c>
      <c r="N865">
        <v>149</v>
      </c>
      <c r="O865" t="s">
        <v>29</v>
      </c>
      <c r="P865" t="s">
        <v>30</v>
      </c>
      <c r="Q865" t="s">
        <v>213</v>
      </c>
      <c r="R865">
        <v>52000000</v>
      </c>
      <c r="S865">
        <v>2011</v>
      </c>
      <c r="T865">
        <v>6.4</v>
      </c>
      <c r="U865">
        <v>2</v>
      </c>
      <c r="V865">
        <v>-14964155</v>
      </c>
      <c r="W865" t="s">
        <v>38</v>
      </c>
    </row>
    <row r="866" spans="1:23" x14ac:dyDescent="0.3">
      <c r="A866" t="s">
        <v>1342</v>
      </c>
      <c r="B866">
        <v>140</v>
      </c>
      <c r="C866">
        <v>118</v>
      </c>
      <c r="D866">
        <v>34580635</v>
      </c>
      <c r="E866" t="s">
        <v>242</v>
      </c>
      <c r="F866" t="s">
        <v>48</v>
      </c>
      <c r="G866" t="s">
        <v>55</v>
      </c>
      <c r="L866" t="s">
        <v>1343</v>
      </c>
      <c r="M866">
        <v>100743</v>
      </c>
      <c r="N866">
        <v>549</v>
      </c>
      <c r="O866" t="s">
        <v>29</v>
      </c>
      <c r="P866" t="s">
        <v>37</v>
      </c>
      <c r="Q866" t="s">
        <v>213</v>
      </c>
      <c r="R866">
        <v>52000000</v>
      </c>
      <c r="S866">
        <v>1999</v>
      </c>
      <c r="T866">
        <v>7.4</v>
      </c>
      <c r="U866">
        <v>2</v>
      </c>
      <c r="V866">
        <v>-17419365</v>
      </c>
      <c r="W866" t="s">
        <v>38</v>
      </c>
    </row>
    <row r="867" spans="1:23" x14ac:dyDescent="0.3">
      <c r="A867" t="s">
        <v>172</v>
      </c>
      <c r="B867">
        <v>133</v>
      </c>
      <c r="C867">
        <v>178</v>
      </c>
      <c r="D867">
        <v>42438300</v>
      </c>
      <c r="E867" t="s">
        <v>242</v>
      </c>
      <c r="F867" t="s">
        <v>56</v>
      </c>
      <c r="G867" t="s">
        <v>55</v>
      </c>
      <c r="L867" t="s">
        <v>1344</v>
      </c>
      <c r="M867">
        <v>333542</v>
      </c>
      <c r="N867">
        <v>533</v>
      </c>
      <c r="O867" t="s">
        <v>29</v>
      </c>
      <c r="P867" t="s">
        <v>30</v>
      </c>
      <c r="Q867" t="s">
        <v>213</v>
      </c>
      <c r="R867">
        <v>52000000</v>
      </c>
      <c r="S867">
        <v>1995</v>
      </c>
      <c r="T867">
        <v>8.1999999999999993</v>
      </c>
      <c r="U867">
        <v>3</v>
      </c>
      <c r="V867">
        <v>-9561700</v>
      </c>
      <c r="W867" t="s">
        <v>38</v>
      </c>
    </row>
    <row r="868" spans="1:23" x14ac:dyDescent="0.3">
      <c r="A868" t="s">
        <v>1345</v>
      </c>
      <c r="B868">
        <v>203</v>
      </c>
      <c r="C868">
        <v>92</v>
      </c>
      <c r="D868">
        <v>23324666</v>
      </c>
      <c r="E868" t="s">
        <v>24</v>
      </c>
      <c r="F868" t="s">
        <v>35</v>
      </c>
      <c r="L868" t="s">
        <v>1346</v>
      </c>
      <c r="M868">
        <v>97775</v>
      </c>
      <c r="N868">
        <v>211</v>
      </c>
      <c r="O868" t="s">
        <v>29</v>
      </c>
      <c r="P868" t="s">
        <v>545</v>
      </c>
      <c r="Q868" t="s">
        <v>213</v>
      </c>
      <c r="R868">
        <v>52000000</v>
      </c>
      <c r="S868">
        <v>2010</v>
      </c>
      <c r="T868">
        <v>6.5</v>
      </c>
      <c r="U868">
        <v>1.5</v>
      </c>
      <c r="V868">
        <v>-28675334</v>
      </c>
      <c r="W868" t="s">
        <v>38</v>
      </c>
    </row>
    <row r="869" spans="1:23" x14ac:dyDescent="0.3">
      <c r="A869" t="s">
        <v>1347</v>
      </c>
      <c r="B869">
        <v>127</v>
      </c>
      <c r="C869">
        <v>104</v>
      </c>
      <c r="D869">
        <v>23020488</v>
      </c>
      <c r="E869" t="s">
        <v>24</v>
      </c>
      <c r="F869" t="s">
        <v>48</v>
      </c>
      <c r="G869" t="s">
        <v>26</v>
      </c>
      <c r="L869" t="s">
        <v>1348</v>
      </c>
      <c r="M869">
        <v>42324</v>
      </c>
      <c r="N869">
        <v>180</v>
      </c>
      <c r="O869" t="s">
        <v>29</v>
      </c>
      <c r="P869" t="s">
        <v>30</v>
      </c>
      <c r="Q869" t="s">
        <v>31</v>
      </c>
      <c r="R869">
        <v>52000000</v>
      </c>
      <c r="S869">
        <v>2003</v>
      </c>
      <c r="T869">
        <v>5.5</v>
      </c>
      <c r="U869">
        <v>1.7</v>
      </c>
      <c r="V869">
        <v>-28979512</v>
      </c>
      <c r="W869" t="s">
        <v>38</v>
      </c>
    </row>
    <row r="870" spans="1:23" x14ac:dyDescent="0.3">
      <c r="A870" t="s">
        <v>949</v>
      </c>
      <c r="B870">
        <v>155</v>
      </c>
      <c r="C870">
        <v>116</v>
      </c>
      <c r="D870">
        <v>90567722</v>
      </c>
      <c r="E870" t="s">
        <v>48</v>
      </c>
      <c r="L870" t="s">
        <v>1349</v>
      </c>
      <c r="M870">
        <v>185878</v>
      </c>
      <c r="N870">
        <v>481</v>
      </c>
      <c r="O870" t="s">
        <v>29</v>
      </c>
      <c r="P870" t="s">
        <v>30</v>
      </c>
      <c r="Q870" t="s">
        <v>213</v>
      </c>
      <c r="R870">
        <v>51000000</v>
      </c>
      <c r="S870">
        <v>2000</v>
      </c>
      <c r="T870">
        <v>6.5</v>
      </c>
      <c r="U870">
        <v>1.9</v>
      </c>
      <c r="V870">
        <v>39567722</v>
      </c>
      <c r="W870" t="s">
        <v>21</v>
      </c>
    </row>
    <row r="871" spans="1:23" x14ac:dyDescent="0.3">
      <c r="A871" t="s">
        <v>1350</v>
      </c>
      <c r="B871">
        <v>98</v>
      </c>
      <c r="C871">
        <v>90</v>
      </c>
      <c r="D871">
        <v>72601713</v>
      </c>
      <c r="E871" t="s">
        <v>47</v>
      </c>
      <c r="F871" t="s">
        <v>48</v>
      </c>
      <c r="G871" t="s">
        <v>49</v>
      </c>
      <c r="L871" t="s">
        <v>1351</v>
      </c>
      <c r="M871">
        <v>21396</v>
      </c>
      <c r="N871">
        <v>155</v>
      </c>
      <c r="O871" t="s">
        <v>29</v>
      </c>
      <c r="P871" t="s">
        <v>244</v>
      </c>
      <c r="Q871" t="s">
        <v>52</v>
      </c>
      <c r="R871">
        <v>51000000</v>
      </c>
      <c r="S871">
        <v>2006</v>
      </c>
      <c r="T871">
        <v>5.6</v>
      </c>
      <c r="U871">
        <v>1.5</v>
      </c>
      <c r="V871">
        <v>21601713</v>
      </c>
      <c r="W871" t="s">
        <v>21</v>
      </c>
    </row>
    <row r="872" spans="1:23" x14ac:dyDescent="0.3">
      <c r="A872" t="s">
        <v>97</v>
      </c>
      <c r="B872">
        <v>299</v>
      </c>
      <c r="C872">
        <v>130</v>
      </c>
      <c r="D872">
        <v>296623634</v>
      </c>
      <c r="E872" t="s">
        <v>25</v>
      </c>
      <c r="F872" t="s">
        <v>55</v>
      </c>
      <c r="G872" t="s">
        <v>26</v>
      </c>
      <c r="H872" t="s">
        <v>44</v>
      </c>
      <c r="L872" t="s">
        <v>1352</v>
      </c>
      <c r="M872">
        <v>220758</v>
      </c>
      <c r="N872">
        <v>919</v>
      </c>
      <c r="O872" t="s">
        <v>29</v>
      </c>
      <c r="P872" t="s">
        <v>30</v>
      </c>
      <c r="Q872" t="s">
        <v>31</v>
      </c>
      <c r="R872">
        <v>50000000</v>
      </c>
      <c r="S872">
        <v>2009</v>
      </c>
      <c r="T872">
        <v>4.5999999999999996</v>
      </c>
      <c r="U872">
        <v>2.2000000000000002</v>
      </c>
      <c r="V872">
        <v>246623634</v>
      </c>
      <c r="W872" t="s">
        <v>21</v>
      </c>
    </row>
    <row r="873" spans="1:23" x14ac:dyDescent="0.3">
      <c r="A873" t="s">
        <v>82</v>
      </c>
      <c r="B873">
        <v>212</v>
      </c>
      <c r="C873">
        <v>90</v>
      </c>
      <c r="D873">
        <v>267652016</v>
      </c>
      <c r="E873" t="s">
        <v>25</v>
      </c>
      <c r="F873" t="s">
        <v>47</v>
      </c>
      <c r="G873" t="s">
        <v>48</v>
      </c>
      <c r="H873" t="s">
        <v>49</v>
      </c>
      <c r="I873" t="s">
        <v>26</v>
      </c>
      <c r="L873" t="s">
        <v>1353</v>
      </c>
      <c r="M873">
        <v>467113</v>
      </c>
      <c r="N873">
        <v>945</v>
      </c>
      <c r="O873" t="s">
        <v>29</v>
      </c>
      <c r="P873" t="s">
        <v>30</v>
      </c>
      <c r="Q873" t="s">
        <v>52</v>
      </c>
      <c r="R873">
        <v>60000000</v>
      </c>
      <c r="S873">
        <v>2001</v>
      </c>
      <c r="T873">
        <v>7.9</v>
      </c>
      <c r="U873">
        <v>1.5</v>
      </c>
      <c r="V873">
        <v>207652016</v>
      </c>
      <c r="W873" t="s">
        <v>21</v>
      </c>
    </row>
    <row r="874" spans="1:23" x14ac:dyDescent="0.3">
      <c r="A874" t="s">
        <v>1354</v>
      </c>
      <c r="B874">
        <v>413</v>
      </c>
      <c r="C874">
        <v>106</v>
      </c>
      <c r="D874">
        <v>62453315</v>
      </c>
      <c r="E874" t="s">
        <v>44</v>
      </c>
      <c r="F874" t="s">
        <v>27</v>
      </c>
      <c r="G874" t="s">
        <v>35</v>
      </c>
      <c r="L874" t="s">
        <v>1355</v>
      </c>
      <c r="M874">
        <v>200035</v>
      </c>
      <c r="N874">
        <v>407</v>
      </c>
      <c r="O874" t="s">
        <v>29</v>
      </c>
      <c r="P874" t="s">
        <v>30</v>
      </c>
      <c r="Q874" t="s">
        <v>31</v>
      </c>
      <c r="R874">
        <v>50200000</v>
      </c>
      <c r="S874">
        <v>2011</v>
      </c>
      <c r="T874">
        <v>7.1</v>
      </c>
      <c r="U874">
        <v>1.8</v>
      </c>
      <c r="V874">
        <v>12253315</v>
      </c>
      <c r="W874" t="s">
        <v>21</v>
      </c>
    </row>
    <row r="875" spans="1:23" x14ac:dyDescent="0.3">
      <c r="A875" t="s">
        <v>183</v>
      </c>
      <c r="B875">
        <v>67</v>
      </c>
      <c r="C875">
        <v>155</v>
      </c>
      <c r="D875">
        <v>165500000</v>
      </c>
      <c r="E875" t="s">
        <v>24</v>
      </c>
      <c r="F875" t="s">
        <v>25</v>
      </c>
      <c r="G875" t="s">
        <v>55</v>
      </c>
      <c r="H875" t="s">
        <v>44</v>
      </c>
      <c r="L875" t="s">
        <v>1356</v>
      </c>
      <c r="M875">
        <v>145257</v>
      </c>
      <c r="N875">
        <v>322</v>
      </c>
      <c r="O875" t="s">
        <v>29</v>
      </c>
      <c r="P875" t="s">
        <v>30</v>
      </c>
      <c r="Q875" t="s">
        <v>31</v>
      </c>
      <c r="R875">
        <v>48000000</v>
      </c>
      <c r="S875">
        <v>1991</v>
      </c>
      <c r="T875">
        <v>6.9</v>
      </c>
      <c r="U875">
        <v>2.6</v>
      </c>
      <c r="V875">
        <v>117500000</v>
      </c>
      <c r="W875" t="s">
        <v>21</v>
      </c>
    </row>
    <row r="876" spans="1:23" x14ac:dyDescent="0.3">
      <c r="A876" t="s">
        <v>909</v>
      </c>
      <c r="B876">
        <v>109</v>
      </c>
      <c r="C876">
        <v>139</v>
      </c>
      <c r="D876">
        <v>153620822</v>
      </c>
      <c r="E876" t="s">
        <v>48</v>
      </c>
      <c r="F876" t="s">
        <v>55</v>
      </c>
      <c r="G876" t="s">
        <v>44</v>
      </c>
      <c r="H876" t="s">
        <v>61</v>
      </c>
      <c r="L876" t="s">
        <v>1357</v>
      </c>
      <c r="M876">
        <v>189923</v>
      </c>
      <c r="N876">
        <v>318</v>
      </c>
      <c r="O876" t="s">
        <v>29</v>
      </c>
      <c r="P876" t="s">
        <v>30</v>
      </c>
      <c r="Q876" t="s">
        <v>213</v>
      </c>
      <c r="R876">
        <v>50000000</v>
      </c>
      <c r="S876">
        <v>1996</v>
      </c>
      <c r="T876">
        <v>7.3</v>
      </c>
      <c r="U876">
        <v>2.2999999999999998</v>
      </c>
      <c r="V876">
        <v>103620822</v>
      </c>
      <c r="W876" t="s">
        <v>21</v>
      </c>
    </row>
    <row r="877" spans="1:23" x14ac:dyDescent="0.3">
      <c r="A877" t="s">
        <v>967</v>
      </c>
      <c r="B877">
        <v>457</v>
      </c>
      <c r="C877">
        <v>112</v>
      </c>
      <c r="D877">
        <v>218628680</v>
      </c>
      <c r="E877" t="s">
        <v>48</v>
      </c>
      <c r="F877" t="s">
        <v>26</v>
      </c>
      <c r="L877" t="s">
        <v>1358</v>
      </c>
      <c r="M877">
        <v>471644</v>
      </c>
      <c r="N877">
        <v>623</v>
      </c>
      <c r="O877" t="s">
        <v>29</v>
      </c>
      <c r="P877" t="s">
        <v>30</v>
      </c>
      <c r="Q877" t="s">
        <v>213</v>
      </c>
      <c r="R877">
        <v>50000000</v>
      </c>
      <c r="S877">
        <v>2012</v>
      </c>
      <c r="T877">
        <v>7</v>
      </c>
      <c r="U877">
        <v>1.9</v>
      </c>
      <c r="V877">
        <v>168628680</v>
      </c>
      <c r="W877" t="s">
        <v>21</v>
      </c>
    </row>
    <row r="878" spans="1:23" x14ac:dyDescent="0.3">
      <c r="A878" t="s">
        <v>417</v>
      </c>
      <c r="B878">
        <v>156</v>
      </c>
      <c r="C878">
        <v>139</v>
      </c>
      <c r="D878">
        <v>147637474</v>
      </c>
      <c r="E878" t="s">
        <v>48</v>
      </c>
      <c r="F878" t="s">
        <v>55</v>
      </c>
      <c r="G878" t="s">
        <v>44</v>
      </c>
      <c r="L878" t="s">
        <v>1359</v>
      </c>
      <c r="M878">
        <v>224671</v>
      </c>
      <c r="N878">
        <v>470</v>
      </c>
      <c r="O878" t="s">
        <v>29</v>
      </c>
      <c r="P878" t="s">
        <v>30</v>
      </c>
      <c r="Q878" t="s">
        <v>31</v>
      </c>
      <c r="R878">
        <v>50000000</v>
      </c>
      <c r="S878">
        <v>1997</v>
      </c>
      <c r="T878">
        <v>7.7</v>
      </c>
      <c r="U878">
        <v>2.2999999999999998</v>
      </c>
      <c r="V878">
        <v>97637474</v>
      </c>
      <c r="W878" t="s">
        <v>21</v>
      </c>
    </row>
    <row r="879" spans="1:23" x14ac:dyDescent="0.3">
      <c r="A879" t="s">
        <v>179</v>
      </c>
      <c r="B879">
        <v>55</v>
      </c>
      <c r="C879">
        <v>115</v>
      </c>
      <c r="D879">
        <v>135014968</v>
      </c>
      <c r="E879" t="s">
        <v>242</v>
      </c>
      <c r="F879" t="s">
        <v>48</v>
      </c>
      <c r="G879" t="s">
        <v>55</v>
      </c>
      <c r="H879" t="s">
        <v>44</v>
      </c>
      <c r="L879" t="s">
        <v>1360</v>
      </c>
      <c r="M879">
        <v>80580</v>
      </c>
      <c r="N879">
        <v>375</v>
      </c>
      <c r="O879" t="s">
        <v>29</v>
      </c>
      <c r="P879" t="s">
        <v>30</v>
      </c>
      <c r="Q879" t="s">
        <v>31</v>
      </c>
      <c r="R879">
        <v>50000000</v>
      </c>
      <c r="S879">
        <v>1998</v>
      </c>
      <c r="T879">
        <v>6.7</v>
      </c>
      <c r="U879">
        <v>1.9</v>
      </c>
      <c r="V879">
        <v>85014968</v>
      </c>
      <c r="W879" t="s">
        <v>21</v>
      </c>
    </row>
    <row r="880" spans="1:23" x14ac:dyDescent="0.3">
      <c r="A880" t="s">
        <v>499</v>
      </c>
      <c r="B880">
        <v>272</v>
      </c>
      <c r="C880">
        <v>143</v>
      </c>
      <c r="D880">
        <v>2175312</v>
      </c>
      <c r="E880" t="s">
        <v>48</v>
      </c>
      <c r="L880" t="s">
        <v>1361</v>
      </c>
      <c r="M880">
        <v>131227</v>
      </c>
      <c r="N880">
        <v>346</v>
      </c>
      <c r="O880" t="s">
        <v>29</v>
      </c>
      <c r="P880" t="s">
        <v>30</v>
      </c>
      <c r="Q880" t="s">
        <v>31</v>
      </c>
      <c r="R880">
        <v>50000000</v>
      </c>
      <c r="S880">
        <v>2013</v>
      </c>
      <c r="T880">
        <v>6.3</v>
      </c>
      <c r="U880">
        <v>2.4</v>
      </c>
      <c r="V880">
        <v>-47824688</v>
      </c>
      <c r="W880" t="s">
        <v>38</v>
      </c>
    </row>
    <row r="881" spans="1:23" x14ac:dyDescent="0.3">
      <c r="A881" t="s">
        <v>766</v>
      </c>
      <c r="B881">
        <v>117</v>
      </c>
      <c r="C881">
        <v>96</v>
      </c>
      <c r="D881">
        <v>126203320</v>
      </c>
      <c r="E881" t="s">
        <v>48</v>
      </c>
      <c r="F881" t="s">
        <v>44</v>
      </c>
      <c r="L881" t="s">
        <v>1362</v>
      </c>
      <c r="M881">
        <v>110432</v>
      </c>
      <c r="N881">
        <v>309</v>
      </c>
      <c r="O881" t="s">
        <v>29</v>
      </c>
      <c r="P881" t="s">
        <v>30</v>
      </c>
      <c r="Q881" t="s">
        <v>31</v>
      </c>
      <c r="R881">
        <v>50000000</v>
      </c>
      <c r="S881">
        <v>2002</v>
      </c>
      <c r="T881">
        <v>5.8</v>
      </c>
      <c r="U881">
        <v>1.6</v>
      </c>
      <c r="V881">
        <v>76203320</v>
      </c>
      <c r="W881" t="s">
        <v>21</v>
      </c>
    </row>
    <row r="882" spans="1:23" x14ac:dyDescent="0.3">
      <c r="A882" t="s">
        <v>138</v>
      </c>
      <c r="B882">
        <v>539</v>
      </c>
      <c r="C882">
        <v>112</v>
      </c>
      <c r="D882">
        <v>126975169</v>
      </c>
      <c r="E882" t="s">
        <v>60</v>
      </c>
      <c r="F882" t="s">
        <v>27</v>
      </c>
      <c r="G882" t="s">
        <v>35</v>
      </c>
      <c r="L882" t="s">
        <v>1363</v>
      </c>
      <c r="M882">
        <v>287822</v>
      </c>
      <c r="N882">
        <v>849</v>
      </c>
      <c r="O882" t="s">
        <v>29</v>
      </c>
      <c r="P882" t="s">
        <v>30</v>
      </c>
      <c r="Q882" t="s">
        <v>31</v>
      </c>
      <c r="R882">
        <v>50000000</v>
      </c>
      <c r="S882">
        <v>2011</v>
      </c>
      <c r="T882">
        <v>7.1</v>
      </c>
      <c r="U882">
        <v>1.9</v>
      </c>
      <c r="V882">
        <v>76975169</v>
      </c>
      <c r="W882" t="s">
        <v>21</v>
      </c>
    </row>
    <row r="883" spans="1:23" x14ac:dyDescent="0.3">
      <c r="A883" t="s">
        <v>445</v>
      </c>
      <c r="B883">
        <v>169</v>
      </c>
      <c r="C883">
        <v>131</v>
      </c>
      <c r="D883">
        <v>125548685</v>
      </c>
      <c r="E883" t="s">
        <v>242</v>
      </c>
      <c r="F883" t="s">
        <v>55</v>
      </c>
      <c r="L883" t="s">
        <v>1364</v>
      </c>
      <c r="M883">
        <v>135246</v>
      </c>
      <c r="N883">
        <v>498</v>
      </c>
      <c r="O883" t="s">
        <v>29</v>
      </c>
      <c r="P883" t="s">
        <v>30</v>
      </c>
      <c r="Q883" t="s">
        <v>213</v>
      </c>
      <c r="R883">
        <v>52000000</v>
      </c>
      <c r="S883">
        <v>2000</v>
      </c>
      <c r="T883">
        <v>7.3</v>
      </c>
      <c r="U883">
        <v>2.2000000000000002</v>
      </c>
      <c r="V883">
        <v>73548685</v>
      </c>
      <c r="W883" t="s">
        <v>21</v>
      </c>
    </row>
    <row r="884" spans="1:23" x14ac:dyDescent="0.3">
      <c r="A884" t="s">
        <v>1155</v>
      </c>
      <c r="B884">
        <v>140</v>
      </c>
      <c r="C884">
        <v>116</v>
      </c>
      <c r="D884">
        <v>105807520</v>
      </c>
      <c r="E884" t="s">
        <v>48</v>
      </c>
      <c r="F884" t="s">
        <v>44</v>
      </c>
      <c r="L884" t="s">
        <v>1365</v>
      </c>
      <c r="M884">
        <v>156717</v>
      </c>
      <c r="N884">
        <v>357</v>
      </c>
      <c r="O884" t="s">
        <v>29</v>
      </c>
      <c r="P884" t="s">
        <v>30</v>
      </c>
      <c r="Q884" t="s">
        <v>31</v>
      </c>
      <c r="R884">
        <v>50000000</v>
      </c>
      <c r="S884">
        <v>2003</v>
      </c>
      <c r="T884">
        <v>6.4</v>
      </c>
      <c r="U884">
        <v>1.9</v>
      </c>
      <c r="V884">
        <v>55807520</v>
      </c>
      <c r="W884" t="s">
        <v>21</v>
      </c>
    </row>
    <row r="885" spans="1:23" x14ac:dyDescent="0.3">
      <c r="A885" t="s">
        <v>597</v>
      </c>
      <c r="B885">
        <v>330</v>
      </c>
      <c r="C885">
        <v>112</v>
      </c>
      <c r="D885">
        <v>191616238</v>
      </c>
      <c r="E885" t="s">
        <v>24</v>
      </c>
      <c r="F885" t="s">
        <v>48</v>
      </c>
      <c r="G885" t="s">
        <v>56</v>
      </c>
      <c r="L885" t="s">
        <v>1366</v>
      </c>
      <c r="M885">
        <v>258186</v>
      </c>
      <c r="N885">
        <v>322</v>
      </c>
      <c r="O885" t="s">
        <v>29</v>
      </c>
      <c r="P885" t="s">
        <v>30</v>
      </c>
      <c r="Q885" t="s">
        <v>213</v>
      </c>
      <c r="R885">
        <v>50000000</v>
      </c>
      <c r="S885">
        <v>2014</v>
      </c>
      <c r="T885">
        <v>7.1</v>
      </c>
      <c r="U885">
        <v>1.9</v>
      </c>
      <c r="V885">
        <v>141616238</v>
      </c>
      <c r="W885" t="s">
        <v>21</v>
      </c>
    </row>
    <row r="886" spans="1:23" x14ac:dyDescent="0.3">
      <c r="A886" t="s">
        <v>1367</v>
      </c>
      <c r="B886">
        <v>120</v>
      </c>
      <c r="C886">
        <v>123</v>
      </c>
      <c r="D886">
        <v>105264608</v>
      </c>
      <c r="E886" t="s">
        <v>55</v>
      </c>
      <c r="F886" t="s">
        <v>26</v>
      </c>
      <c r="G886" t="s">
        <v>57</v>
      </c>
      <c r="L886" t="s">
        <v>1368</v>
      </c>
      <c r="M886">
        <v>239752</v>
      </c>
      <c r="N886">
        <v>406</v>
      </c>
      <c r="O886" t="s">
        <v>29</v>
      </c>
      <c r="P886" t="s">
        <v>30</v>
      </c>
      <c r="Q886" t="s">
        <v>213</v>
      </c>
      <c r="R886">
        <v>60000000</v>
      </c>
      <c r="S886">
        <v>1994</v>
      </c>
      <c r="T886">
        <v>7.6</v>
      </c>
      <c r="U886">
        <v>2</v>
      </c>
      <c r="V886">
        <v>45264608</v>
      </c>
      <c r="W886" t="s">
        <v>21</v>
      </c>
    </row>
    <row r="887" spans="1:23" x14ac:dyDescent="0.3">
      <c r="A887" t="s">
        <v>353</v>
      </c>
      <c r="B887">
        <v>190</v>
      </c>
      <c r="C887">
        <v>104</v>
      </c>
      <c r="D887">
        <v>97680195</v>
      </c>
      <c r="E887" t="s">
        <v>48</v>
      </c>
      <c r="F887" t="s">
        <v>44</v>
      </c>
      <c r="L887" t="s">
        <v>1369</v>
      </c>
      <c r="M887">
        <v>271691</v>
      </c>
      <c r="N887">
        <v>243</v>
      </c>
      <c r="O887" t="s">
        <v>29</v>
      </c>
      <c r="P887" t="s">
        <v>30</v>
      </c>
      <c r="Q887" t="s">
        <v>31</v>
      </c>
      <c r="R887">
        <v>70000000</v>
      </c>
      <c r="S887">
        <v>2008</v>
      </c>
      <c r="T887">
        <v>6.8</v>
      </c>
      <c r="U887">
        <v>1.7</v>
      </c>
      <c r="V887">
        <v>27680195</v>
      </c>
      <c r="W887" t="s">
        <v>21</v>
      </c>
    </row>
    <row r="888" spans="1:23" x14ac:dyDescent="0.3">
      <c r="A888" t="s">
        <v>1370</v>
      </c>
      <c r="B888">
        <v>177</v>
      </c>
      <c r="C888">
        <v>107</v>
      </c>
      <c r="D888">
        <v>126088877</v>
      </c>
      <c r="E888" t="s">
        <v>24</v>
      </c>
      <c r="F888" t="s">
        <v>48</v>
      </c>
      <c r="G888" t="s">
        <v>56</v>
      </c>
      <c r="L888" t="s">
        <v>1371</v>
      </c>
      <c r="M888">
        <v>33354</v>
      </c>
      <c r="N888">
        <v>110</v>
      </c>
      <c r="O888" t="s">
        <v>29</v>
      </c>
      <c r="P888" t="s">
        <v>30</v>
      </c>
      <c r="Q888" t="s">
        <v>31</v>
      </c>
      <c r="R888">
        <v>50000000</v>
      </c>
      <c r="S888">
        <v>2016</v>
      </c>
      <c r="T888">
        <v>6.6</v>
      </c>
      <c r="U888">
        <v>1.8</v>
      </c>
      <c r="V888">
        <v>76088877</v>
      </c>
      <c r="W888" t="s">
        <v>21</v>
      </c>
    </row>
    <row r="889" spans="1:23" x14ac:dyDescent="0.3">
      <c r="A889" t="s">
        <v>374</v>
      </c>
      <c r="B889">
        <v>65</v>
      </c>
      <c r="C889">
        <v>124</v>
      </c>
      <c r="D889">
        <v>91030827</v>
      </c>
      <c r="E889" t="s">
        <v>48</v>
      </c>
      <c r="F889" t="s">
        <v>55</v>
      </c>
      <c r="L889" t="s">
        <v>1372</v>
      </c>
      <c r="M889">
        <v>46482</v>
      </c>
      <c r="N889">
        <v>252</v>
      </c>
      <c r="O889" t="s">
        <v>29</v>
      </c>
      <c r="P889" t="s">
        <v>30</v>
      </c>
      <c r="Q889" t="s">
        <v>31</v>
      </c>
      <c r="R889">
        <v>50000000</v>
      </c>
      <c r="S889">
        <v>1998</v>
      </c>
      <c r="T889">
        <v>6.7</v>
      </c>
      <c r="U889">
        <v>2.1</v>
      </c>
      <c r="V889">
        <v>41030827</v>
      </c>
      <c r="W889" t="s">
        <v>21</v>
      </c>
    </row>
    <row r="890" spans="1:23" x14ac:dyDescent="0.3">
      <c r="A890" t="s">
        <v>1223</v>
      </c>
      <c r="B890">
        <v>145</v>
      </c>
      <c r="C890">
        <v>96</v>
      </c>
      <c r="D890">
        <v>150315155</v>
      </c>
      <c r="E890" t="s">
        <v>48</v>
      </c>
      <c r="F890" t="s">
        <v>49</v>
      </c>
      <c r="L890" t="s">
        <v>1373</v>
      </c>
      <c r="M890">
        <v>54010</v>
      </c>
      <c r="N890">
        <v>130</v>
      </c>
      <c r="O890" t="s">
        <v>29</v>
      </c>
      <c r="P890" t="s">
        <v>30</v>
      </c>
      <c r="Q890" t="s">
        <v>31</v>
      </c>
      <c r="R890">
        <v>50000000</v>
      </c>
      <c r="S890">
        <v>2015</v>
      </c>
      <c r="T890">
        <v>6.1</v>
      </c>
      <c r="U890">
        <v>1.6</v>
      </c>
      <c r="V890">
        <v>100315155</v>
      </c>
      <c r="W890" t="s">
        <v>21</v>
      </c>
    </row>
    <row r="891" spans="1:23" x14ac:dyDescent="0.3">
      <c r="A891" t="s">
        <v>85</v>
      </c>
      <c r="B891">
        <v>321</v>
      </c>
      <c r="C891">
        <v>125</v>
      </c>
      <c r="D891">
        <v>127997349</v>
      </c>
      <c r="E891" t="s">
        <v>25</v>
      </c>
      <c r="F891" t="s">
        <v>48</v>
      </c>
      <c r="G891" t="s">
        <v>55</v>
      </c>
      <c r="H891" t="s">
        <v>26</v>
      </c>
      <c r="I891" t="s">
        <v>50</v>
      </c>
      <c r="L891" t="s">
        <v>1374</v>
      </c>
      <c r="M891">
        <v>101178</v>
      </c>
      <c r="N891">
        <v>779</v>
      </c>
      <c r="O891" t="s">
        <v>29</v>
      </c>
      <c r="P891" t="s">
        <v>30</v>
      </c>
      <c r="Q891" t="s">
        <v>52</v>
      </c>
      <c r="R891">
        <v>50000000</v>
      </c>
      <c r="S891">
        <v>2014</v>
      </c>
      <c r="T891">
        <v>6</v>
      </c>
      <c r="U891">
        <v>2.1</v>
      </c>
      <c r="V891">
        <v>77997349</v>
      </c>
      <c r="W891" t="s">
        <v>21</v>
      </c>
    </row>
    <row r="892" spans="1:23" x14ac:dyDescent="0.3">
      <c r="A892" t="s">
        <v>1375</v>
      </c>
      <c r="B892">
        <v>230</v>
      </c>
      <c r="C892">
        <v>129</v>
      </c>
      <c r="D892">
        <v>88504640</v>
      </c>
      <c r="E892" t="s">
        <v>56</v>
      </c>
      <c r="F892" t="s">
        <v>55</v>
      </c>
      <c r="G892" t="s">
        <v>60</v>
      </c>
      <c r="H892" t="s">
        <v>35</v>
      </c>
      <c r="L892" t="s">
        <v>1376</v>
      </c>
      <c r="M892">
        <v>273108</v>
      </c>
      <c r="N892">
        <v>646</v>
      </c>
      <c r="O892" t="s">
        <v>29</v>
      </c>
      <c r="P892" t="s">
        <v>30</v>
      </c>
      <c r="Q892" t="s">
        <v>213</v>
      </c>
      <c r="R892">
        <v>45000000</v>
      </c>
      <c r="S892">
        <v>2006</v>
      </c>
      <c r="T892">
        <v>7.6</v>
      </c>
      <c r="U892">
        <v>2.2000000000000002</v>
      </c>
      <c r="V892">
        <v>43504640</v>
      </c>
      <c r="W892" t="s">
        <v>21</v>
      </c>
    </row>
    <row r="893" spans="1:23" x14ac:dyDescent="0.3">
      <c r="A893" t="s">
        <v>1377</v>
      </c>
      <c r="B893">
        <v>143</v>
      </c>
      <c r="C893">
        <v>90</v>
      </c>
      <c r="D893">
        <v>81517441</v>
      </c>
      <c r="E893" t="s">
        <v>24</v>
      </c>
      <c r="F893" t="s">
        <v>56</v>
      </c>
      <c r="G893" t="s">
        <v>55</v>
      </c>
      <c r="H893" t="s">
        <v>35</v>
      </c>
      <c r="L893" t="s">
        <v>1378</v>
      </c>
      <c r="M893">
        <v>111368</v>
      </c>
      <c r="N893">
        <v>394</v>
      </c>
      <c r="O893" t="s">
        <v>29</v>
      </c>
      <c r="P893" t="s">
        <v>30</v>
      </c>
      <c r="Q893" t="s">
        <v>213</v>
      </c>
      <c r="R893">
        <v>50000000</v>
      </c>
      <c r="S893">
        <v>1999</v>
      </c>
      <c r="T893">
        <v>7.1</v>
      </c>
      <c r="U893">
        <v>1.5</v>
      </c>
      <c r="V893">
        <v>31517441</v>
      </c>
      <c r="W893" t="s">
        <v>21</v>
      </c>
    </row>
    <row r="894" spans="1:23" x14ac:dyDescent="0.3">
      <c r="A894" t="s">
        <v>1379</v>
      </c>
      <c r="B894">
        <v>55</v>
      </c>
      <c r="C894">
        <v>109</v>
      </c>
      <c r="D894">
        <v>81022333</v>
      </c>
      <c r="E894" t="s">
        <v>24</v>
      </c>
      <c r="F894" t="s">
        <v>25</v>
      </c>
      <c r="G894" t="s">
        <v>60</v>
      </c>
      <c r="H894" t="s">
        <v>27</v>
      </c>
      <c r="L894" t="s">
        <v>1380</v>
      </c>
      <c r="M894">
        <v>34471</v>
      </c>
      <c r="N894">
        <v>147</v>
      </c>
      <c r="O894" t="s">
        <v>29</v>
      </c>
      <c r="P894" t="s">
        <v>30</v>
      </c>
      <c r="Q894" t="s">
        <v>31</v>
      </c>
      <c r="R894">
        <v>50000000</v>
      </c>
      <c r="S894">
        <v>1995</v>
      </c>
      <c r="T894">
        <v>5</v>
      </c>
      <c r="U894">
        <v>1.8</v>
      </c>
      <c r="V894">
        <v>31022333</v>
      </c>
      <c r="W894" t="s">
        <v>21</v>
      </c>
    </row>
    <row r="895" spans="1:23" x14ac:dyDescent="0.3">
      <c r="A895" t="s">
        <v>319</v>
      </c>
      <c r="B895">
        <v>279</v>
      </c>
      <c r="C895">
        <v>121</v>
      </c>
      <c r="D895">
        <v>79948113</v>
      </c>
      <c r="E895" t="s">
        <v>55</v>
      </c>
      <c r="F895" t="s">
        <v>60</v>
      </c>
      <c r="G895" t="s">
        <v>27</v>
      </c>
      <c r="H895" t="s">
        <v>35</v>
      </c>
      <c r="L895" t="s">
        <v>1381</v>
      </c>
      <c r="M895">
        <v>186879</v>
      </c>
      <c r="N895">
        <v>791</v>
      </c>
      <c r="O895" t="s">
        <v>29</v>
      </c>
      <c r="P895" t="s">
        <v>30</v>
      </c>
      <c r="Q895" t="s">
        <v>31</v>
      </c>
      <c r="R895">
        <v>50000000</v>
      </c>
      <c r="S895">
        <v>2009</v>
      </c>
      <c r="T895">
        <v>6.2</v>
      </c>
      <c r="U895">
        <v>2</v>
      </c>
      <c r="V895">
        <v>29948113</v>
      </c>
      <c r="W895" t="s">
        <v>21</v>
      </c>
    </row>
    <row r="896" spans="1:23" x14ac:dyDescent="0.3">
      <c r="A896" t="s">
        <v>1263</v>
      </c>
      <c r="B896">
        <v>143</v>
      </c>
      <c r="C896">
        <v>95</v>
      </c>
      <c r="D896">
        <v>88658172</v>
      </c>
      <c r="E896" t="s">
        <v>48</v>
      </c>
      <c r="F896" t="s">
        <v>44</v>
      </c>
      <c r="L896" t="s">
        <v>1382</v>
      </c>
      <c r="M896">
        <v>58412</v>
      </c>
      <c r="N896">
        <v>242</v>
      </c>
      <c r="O896" t="s">
        <v>29</v>
      </c>
      <c r="P896" t="s">
        <v>30</v>
      </c>
      <c r="Q896" t="s">
        <v>31</v>
      </c>
      <c r="R896">
        <v>50000000</v>
      </c>
      <c r="S896">
        <v>2006</v>
      </c>
      <c r="T896">
        <v>5.6</v>
      </c>
      <c r="U896">
        <v>1.6</v>
      </c>
      <c r="V896">
        <v>38658172</v>
      </c>
      <c r="W896" t="s">
        <v>21</v>
      </c>
    </row>
    <row r="897" spans="1:23" x14ac:dyDescent="0.3">
      <c r="A897" t="s">
        <v>1017</v>
      </c>
      <c r="B897">
        <v>310</v>
      </c>
      <c r="C897">
        <v>118</v>
      </c>
      <c r="D897">
        <v>84244877</v>
      </c>
      <c r="E897" t="s">
        <v>48</v>
      </c>
      <c r="F897" t="s">
        <v>55</v>
      </c>
      <c r="G897" t="s">
        <v>44</v>
      </c>
      <c r="L897" t="s">
        <v>1383</v>
      </c>
      <c r="M897">
        <v>375456</v>
      </c>
      <c r="N897">
        <v>292</v>
      </c>
      <c r="O897" t="s">
        <v>29</v>
      </c>
      <c r="P897" t="s">
        <v>30</v>
      </c>
      <c r="Q897" t="s">
        <v>31</v>
      </c>
      <c r="R897">
        <v>50000000</v>
      </c>
      <c r="S897">
        <v>2011</v>
      </c>
      <c r="T897">
        <v>7.4</v>
      </c>
      <c r="U897">
        <v>2</v>
      </c>
      <c r="V897">
        <v>34244877</v>
      </c>
      <c r="W897" t="s">
        <v>21</v>
      </c>
    </row>
    <row r="898" spans="1:23" x14ac:dyDescent="0.3">
      <c r="A898" t="s">
        <v>1384</v>
      </c>
      <c r="B898">
        <v>116</v>
      </c>
      <c r="C898">
        <v>80</v>
      </c>
      <c r="D898">
        <v>75367693</v>
      </c>
      <c r="E898" t="s">
        <v>47</v>
      </c>
      <c r="F898" t="s">
        <v>48</v>
      </c>
      <c r="G898" t="s">
        <v>49</v>
      </c>
      <c r="H898" t="s">
        <v>26</v>
      </c>
      <c r="L898" t="s">
        <v>1385</v>
      </c>
      <c r="M898">
        <v>58961</v>
      </c>
      <c r="N898">
        <v>232</v>
      </c>
      <c r="O898" t="s">
        <v>29</v>
      </c>
      <c r="P898" t="s">
        <v>30</v>
      </c>
      <c r="Q898" t="s">
        <v>52</v>
      </c>
      <c r="R898">
        <v>35000000</v>
      </c>
      <c r="S898">
        <v>2004</v>
      </c>
      <c r="T898">
        <v>5</v>
      </c>
      <c r="U898">
        <v>1.3</v>
      </c>
      <c r="V898">
        <v>40367693</v>
      </c>
      <c r="W898" t="s">
        <v>21</v>
      </c>
    </row>
    <row r="899" spans="1:23" x14ac:dyDescent="0.3">
      <c r="A899" t="s">
        <v>1386</v>
      </c>
      <c r="B899">
        <v>105</v>
      </c>
      <c r="C899">
        <v>99</v>
      </c>
      <c r="D899">
        <v>73701902</v>
      </c>
      <c r="E899" t="s">
        <v>48</v>
      </c>
      <c r="F899" t="s">
        <v>49</v>
      </c>
      <c r="L899" t="s">
        <v>1387</v>
      </c>
      <c r="M899">
        <v>27548</v>
      </c>
      <c r="N899">
        <v>209</v>
      </c>
      <c r="O899" t="s">
        <v>29</v>
      </c>
      <c r="P899" t="s">
        <v>30</v>
      </c>
      <c r="Q899" t="s">
        <v>52</v>
      </c>
      <c r="R899">
        <v>60000000</v>
      </c>
      <c r="S899">
        <v>2004</v>
      </c>
      <c r="T899">
        <v>5.2</v>
      </c>
      <c r="U899">
        <v>1.6</v>
      </c>
      <c r="V899">
        <v>13701902</v>
      </c>
      <c r="W899" t="s">
        <v>21</v>
      </c>
    </row>
    <row r="900" spans="1:23" x14ac:dyDescent="0.3">
      <c r="A900" t="s">
        <v>1388</v>
      </c>
      <c r="B900">
        <v>419</v>
      </c>
      <c r="C900">
        <v>133</v>
      </c>
      <c r="D900">
        <v>75605492</v>
      </c>
      <c r="E900" t="s">
        <v>242</v>
      </c>
      <c r="F900" t="s">
        <v>55</v>
      </c>
      <c r="G900" t="s">
        <v>61</v>
      </c>
      <c r="L900" t="s">
        <v>1389</v>
      </c>
      <c r="M900">
        <v>283563</v>
      </c>
      <c r="N900">
        <v>312</v>
      </c>
      <c r="O900" t="s">
        <v>29</v>
      </c>
      <c r="P900" t="s">
        <v>30</v>
      </c>
      <c r="Q900" t="s">
        <v>31</v>
      </c>
      <c r="R900">
        <v>50000000</v>
      </c>
      <c r="S900">
        <v>2011</v>
      </c>
      <c r="T900">
        <v>7.6</v>
      </c>
      <c r="U900">
        <v>2.2000000000000002</v>
      </c>
      <c r="V900">
        <v>25605492</v>
      </c>
      <c r="W900" t="s">
        <v>21</v>
      </c>
    </row>
    <row r="901" spans="1:23" x14ac:dyDescent="0.3">
      <c r="A901" t="s">
        <v>227</v>
      </c>
      <c r="B901">
        <v>64</v>
      </c>
      <c r="C901">
        <v>127</v>
      </c>
      <c r="D901">
        <v>67823573</v>
      </c>
      <c r="E901" t="s">
        <v>24</v>
      </c>
      <c r="F901" t="s">
        <v>55</v>
      </c>
      <c r="G901" t="s">
        <v>35</v>
      </c>
      <c r="L901" t="s">
        <v>1390</v>
      </c>
      <c r="M901">
        <v>91176</v>
      </c>
      <c r="N901">
        <v>130</v>
      </c>
      <c r="O901" t="s">
        <v>29</v>
      </c>
      <c r="P901" t="s">
        <v>30</v>
      </c>
      <c r="Q901" t="s">
        <v>213</v>
      </c>
      <c r="R901">
        <v>50000000</v>
      </c>
      <c r="S901">
        <v>1995</v>
      </c>
      <c r="T901">
        <v>6.6</v>
      </c>
      <c r="U901">
        <v>2.1</v>
      </c>
      <c r="V901">
        <v>17823573</v>
      </c>
      <c r="W901" t="s">
        <v>21</v>
      </c>
    </row>
    <row r="902" spans="1:23" x14ac:dyDescent="0.3">
      <c r="A902" t="s">
        <v>1391</v>
      </c>
      <c r="B902">
        <v>359</v>
      </c>
      <c r="C902">
        <v>106</v>
      </c>
      <c r="D902">
        <v>91439400</v>
      </c>
      <c r="E902" t="s">
        <v>24</v>
      </c>
      <c r="F902" t="s">
        <v>60</v>
      </c>
      <c r="G902" t="s">
        <v>35</v>
      </c>
      <c r="L902" t="s">
        <v>1392</v>
      </c>
      <c r="M902">
        <v>200647</v>
      </c>
      <c r="N902">
        <v>384</v>
      </c>
      <c r="O902" t="s">
        <v>29</v>
      </c>
      <c r="P902" t="s">
        <v>37</v>
      </c>
      <c r="Q902" t="s">
        <v>31</v>
      </c>
      <c r="R902">
        <v>50000000</v>
      </c>
      <c r="S902">
        <v>2014</v>
      </c>
      <c r="T902">
        <v>7</v>
      </c>
      <c r="U902">
        <v>1.8</v>
      </c>
      <c r="V902">
        <v>41439400</v>
      </c>
      <c r="W902" t="s">
        <v>21</v>
      </c>
    </row>
    <row r="903" spans="1:23" x14ac:dyDescent="0.3">
      <c r="A903" t="s">
        <v>1393</v>
      </c>
      <c r="B903">
        <v>166</v>
      </c>
      <c r="C903">
        <v>98</v>
      </c>
      <c r="D903">
        <v>67128202</v>
      </c>
      <c r="E903" t="s">
        <v>24</v>
      </c>
      <c r="F903" t="s">
        <v>25</v>
      </c>
      <c r="G903" t="s">
        <v>49</v>
      </c>
      <c r="H903" t="s">
        <v>26</v>
      </c>
      <c r="I903" t="s">
        <v>27</v>
      </c>
      <c r="J903" t="s">
        <v>35</v>
      </c>
      <c r="L903" t="s">
        <v>1394</v>
      </c>
      <c r="M903">
        <v>43328</v>
      </c>
      <c r="N903">
        <v>110</v>
      </c>
      <c r="O903" t="s">
        <v>29</v>
      </c>
      <c r="P903" t="s">
        <v>30</v>
      </c>
      <c r="Q903" t="s">
        <v>52</v>
      </c>
      <c r="R903">
        <v>65000000</v>
      </c>
      <c r="S903">
        <v>2009</v>
      </c>
      <c r="T903">
        <v>5.7</v>
      </c>
      <c r="U903">
        <v>1.6</v>
      </c>
      <c r="V903">
        <v>2128202</v>
      </c>
      <c r="W903" t="s">
        <v>21</v>
      </c>
    </row>
    <row r="904" spans="1:23" x14ac:dyDescent="0.3">
      <c r="A904" t="s">
        <v>1395</v>
      </c>
      <c r="B904">
        <v>525</v>
      </c>
      <c r="C904">
        <v>132</v>
      </c>
      <c r="D904">
        <v>70496802</v>
      </c>
      <c r="E904" t="s">
        <v>24</v>
      </c>
      <c r="F904" t="s">
        <v>55</v>
      </c>
      <c r="G904" t="s">
        <v>35</v>
      </c>
      <c r="L904" t="s">
        <v>1396</v>
      </c>
      <c r="M904">
        <v>791783</v>
      </c>
      <c r="N904">
        <v>2042</v>
      </c>
      <c r="O904" t="s">
        <v>29</v>
      </c>
      <c r="P904" t="s">
        <v>30</v>
      </c>
      <c r="Q904" t="s">
        <v>213</v>
      </c>
      <c r="R904">
        <v>54000000</v>
      </c>
      <c r="S904">
        <v>2005</v>
      </c>
      <c r="T904">
        <v>8.1999999999999993</v>
      </c>
      <c r="U904">
        <v>2.2000000000000002</v>
      </c>
      <c r="V904">
        <v>16496802</v>
      </c>
      <c r="W904" t="s">
        <v>21</v>
      </c>
    </row>
    <row r="905" spans="1:23" x14ac:dyDescent="0.3">
      <c r="A905" t="s">
        <v>1340</v>
      </c>
      <c r="B905">
        <v>165</v>
      </c>
      <c r="C905">
        <v>114</v>
      </c>
      <c r="D905">
        <v>60470220</v>
      </c>
      <c r="E905" t="s">
        <v>24</v>
      </c>
      <c r="F905" t="s">
        <v>25</v>
      </c>
      <c r="G905" t="s">
        <v>48</v>
      </c>
      <c r="L905" t="s">
        <v>1397</v>
      </c>
      <c r="M905">
        <v>81444</v>
      </c>
      <c r="N905">
        <v>192</v>
      </c>
      <c r="O905" t="s">
        <v>29</v>
      </c>
      <c r="P905" t="s">
        <v>30</v>
      </c>
      <c r="Q905" t="s">
        <v>31</v>
      </c>
      <c r="R905">
        <v>50000000</v>
      </c>
      <c r="S905">
        <v>2003</v>
      </c>
      <c r="T905">
        <v>6.2</v>
      </c>
      <c r="U905">
        <v>1.9</v>
      </c>
      <c r="V905">
        <v>10470220</v>
      </c>
      <c r="W905" t="s">
        <v>21</v>
      </c>
    </row>
    <row r="906" spans="1:23" x14ac:dyDescent="0.3">
      <c r="A906" t="s">
        <v>1398</v>
      </c>
      <c r="B906">
        <v>87</v>
      </c>
      <c r="C906">
        <v>78</v>
      </c>
      <c r="D906">
        <v>58336565</v>
      </c>
      <c r="E906" t="s">
        <v>25</v>
      </c>
      <c r="F906" t="s">
        <v>47</v>
      </c>
      <c r="G906" t="s">
        <v>48</v>
      </c>
      <c r="H906" t="s">
        <v>49</v>
      </c>
      <c r="L906" t="s">
        <v>1399</v>
      </c>
      <c r="M906">
        <v>12845</v>
      </c>
      <c r="N906">
        <v>118</v>
      </c>
      <c r="O906" t="s">
        <v>29</v>
      </c>
      <c r="P906" t="s">
        <v>30</v>
      </c>
      <c r="Q906" t="s">
        <v>118</v>
      </c>
      <c r="R906">
        <v>50000000</v>
      </c>
      <c r="S906">
        <v>2006</v>
      </c>
      <c r="T906">
        <v>6.6</v>
      </c>
      <c r="U906">
        <v>1.3</v>
      </c>
      <c r="V906">
        <v>8336565</v>
      </c>
      <c r="W906" t="s">
        <v>21</v>
      </c>
    </row>
    <row r="907" spans="1:23" x14ac:dyDescent="0.3">
      <c r="A907" t="s">
        <v>1400</v>
      </c>
      <c r="B907">
        <v>117</v>
      </c>
      <c r="C907">
        <v>101</v>
      </c>
      <c r="D907">
        <v>66002004</v>
      </c>
      <c r="E907" t="s">
        <v>25</v>
      </c>
      <c r="F907" t="s">
        <v>48</v>
      </c>
      <c r="G907" t="s">
        <v>49</v>
      </c>
      <c r="H907" t="s">
        <v>26</v>
      </c>
      <c r="I907" t="s">
        <v>44</v>
      </c>
      <c r="J907" t="s">
        <v>61</v>
      </c>
      <c r="L907" t="s">
        <v>1401</v>
      </c>
      <c r="M907">
        <v>36431</v>
      </c>
      <c r="N907">
        <v>168</v>
      </c>
      <c r="O907" t="s">
        <v>29</v>
      </c>
      <c r="P907" t="s">
        <v>30</v>
      </c>
      <c r="Q907" t="s">
        <v>118</v>
      </c>
      <c r="R907">
        <v>50000000</v>
      </c>
      <c r="S907">
        <v>2005</v>
      </c>
      <c r="T907">
        <v>4.7</v>
      </c>
      <c r="U907">
        <v>1.7</v>
      </c>
      <c r="V907">
        <v>16002004</v>
      </c>
      <c r="W907" t="s">
        <v>21</v>
      </c>
    </row>
    <row r="908" spans="1:23" x14ac:dyDescent="0.3">
      <c r="A908" t="s">
        <v>1402</v>
      </c>
      <c r="B908">
        <v>113</v>
      </c>
      <c r="C908">
        <v>113</v>
      </c>
      <c r="D908">
        <v>54997476</v>
      </c>
      <c r="E908" t="s">
        <v>56</v>
      </c>
      <c r="F908" t="s">
        <v>55</v>
      </c>
      <c r="G908" t="s">
        <v>60</v>
      </c>
      <c r="H908" t="s">
        <v>35</v>
      </c>
      <c r="L908" t="s">
        <v>1403</v>
      </c>
      <c r="M908">
        <v>40362</v>
      </c>
      <c r="N908">
        <v>248</v>
      </c>
      <c r="O908" t="s">
        <v>29</v>
      </c>
      <c r="P908" t="s">
        <v>30</v>
      </c>
      <c r="Q908" t="s">
        <v>213</v>
      </c>
      <c r="R908">
        <v>50000000</v>
      </c>
      <c r="S908">
        <v>2001</v>
      </c>
      <c r="T908">
        <v>6.3</v>
      </c>
      <c r="U908">
        <v>1.9</v>
      </c>
      <c r="V908">
        <v>4997476</v>
      </c>
      <c r="W908" t="s">
        <v>21</v>
      </c>
    </row>
    <row r="909" spans="1:23" x14ac:dyDescent="0.3">
      <c r="A909" t="s">
        <v>1404</v>
      </c>
      <c r="B909">
        <v>349</v>
      </c>
      <c r="C909">
        <v>98</v>
      </c>
      <c r="D909">
        <v>55682070</v>
      </c>
      <c r="E909" t="s">
        <v>24</v>
      </c>
      <c r="F909" t="s">
        <v>26</v>
      </c>
      <c r="G909" t="s">
        <v>57</v>
      </c>
      <c r="L909" t="s">
        <v>1405</v>
      </c>
      <c r="M909">
        <v>159868</v>
      </c>
      <c r="N909">
        <v>304</v>
      </c>
      <c r="O909" t="s">
        <v>29</v>
      </c>
      <c r="P909" t="s">
        <v>244</v>
      </c>
      <c r="Q909" t="s">
        <v>213</v>
      </c>
      <c r="R909">
        <v>50000000</v>
      </c>
      <c r="S909">
        <v>2013</v>
      </c>
      <c r="T909">
        <v>6.1</v>
      </c>
      <c r="U909">
        <v>1.6</v>
      </c>
      <c r="V909">
        <v>5682070</v>
      </c>
      <c r="W909" t="s">
        <v>21</v>
      </c>
    </row>
    <row r="910" spans="1:23" x14ac:dyDescent="0.3">
      <c r="A910" t="s">
        <v>1406</v>
      </c>
      <c r="B910">
        <v>152</v>
      </c>
      <c r="C910">
        <v>124</v>
      </c>
      <c r="D910">
        <v>52752475</v>
      </c>
      <c r="E910" t="s">
        <v>55</v>
      </c>
      <c r="F910" t="s">
        <v>35</v>
      </c>
      <c r="L910" t="s">
        <v>1407</v>
      </c>
      <c r="M910">
        <v>63067</v>
      </c>
      <c r="N910">
        <v>533</v>
      </c>
      <c r="O910" t="s">
        <v>29</v>
      </c>
      <c r="P910" t="s">
        <v>30</v>
      </c>
      <c r="Q910" t="s">
        <v>213</v>
      </c>
      <c r="R910">
        <v>50000000</v>
      </c>
      <c r="S910">
        <v>2002</v>
      </c>
      <c r="T910">
        <v>6.7</v>
      </c>
      <c r="U910">
        <v>2.1</v>
      </c>
      <c r="V910">
        <v>2752475</v>
      </c>
      <c r="W910" t="s">
        <v>21</v>
      </c>
    </row>
    <row r="911" spans="1:23" x14ac:dyDescent="0.3">
      <c r="A911" t="s">
        <v>729</v>
      </c>
      <c r="B911">
        <v>288</v>
      </c>
      <c r="C911">
        <v>109</v>
      </c>
      <c r="D911">
        <v>55092830</v>
      </c>
      <c r="E911" t="s">
        <v>24</v>
      </c>
      <c r="F911" t="s">
        <v>25</v>
      </c>
      <c r="G911" t="s">
        <v>27</v>
      </c>
      <c r="H911" t="s">
        <v>35</v>
      </c>
      <c r="L911" t="s">
        <v>1408</v>
      </c>
      <c r="M911">
        <v>195043</v>
      </c>
      <c r="N911">
        <v>329</v>
      </c>
      <c r="O911" t="s">
        <v>29</v>
      </c>
      <c r="P911" t="s">
        <v>30</v>
      </c>
      <c r="Q911" t="s">
        <v>31</v>
      </c>
      <c r="R911">
        <v>60000000</v>
      </c>
      <c r="S911">
        <v>2011</v>
      </c>
      <c r="T911">
        <v>6.1</v>
      </c>
      <c r="U911">
        <v>1.8</v>
      </c>
      <c r="V911">
        <v>-4907170</v>
      </c>
      <c r="W911" t="s">
        <v>38</v>
      </c>
    </row>
    <row r="912" spans="1:23" x14ac:dyDescent="0.3">
      <c r="A912" t="s">
        <v>1409</v>
      </c>
      <c r="B912">
        <v>358</v>
      </c>
      <c r="C912">
        <v>128</v>
      </c>
      <c r="D912">
        <v>50815288</v>
      </c>
      <c r="E912" t="s">
        <v>55</v>
      </c>
      <c r="F912" t="s">
        <v>35</v>
      </c>
      <c r="L912" t="s">
        <v>1410</v>
      </c>
      <c r="M912">
        <v>109188</v>
      </c>
      <c r="N912">
        <v>625</v>
      </c>
      <c r="O912" t="s">
        <v>29</v>
      </c>
      <c r="P912" t="s">
        <v>30</v>
      </c>
      <c r="Q912" t="s">
        <v>213</v>
      </c>
      <c r="R912">
        <v>50000000</v>
      </c>
      <c r="S912">
        <v>2005</v>
      </c>
      <c r="T912">
        <v>7</v>
      </c>
      <c r="U912">
        <v>2.1</v>
      </c>
      <c r="V912">
        <v>815288</v>
      </c>
      <c r="W912" t="s">
        <v>21</v>
      </c>
    </row>
    <row r="913" spans="1:23" x14ac:dyDescent="0.3">
      <c r="A913" t="s">
        <v>119</v>
      </c>
      <c r="B913">
        <v>204</v>
      </c>
      <c r="C913">
        <v>144</v>
      </c>
      <c r="D913">
        <v>52822418</v>
      </c>
      <c r="E913" t="s">
        <v>24</v>
      </c>
      <c r="F913" t="s">
        <v>55</v>
      </c>
      <c r="G913" t="s">
        <v>35</v>
      </c>
      <c r="H913" t="s">
        <v>58</v>
      </c>
      <c r="L913" t="s">
        <v>1411</v>
      </c>
      <c r="M913">
        <v>47764</v>
      </c>
      <c r="N913">
        <v>219</v>
      </c>
      <c r="O913" t="s">
        <v>29</v>
      </c>
      <c r="P913" t="s">
        <v>30</v>
      </c>
      <c r="Q913" t="s">
        <v>213</v>
      </c>
      <c r="R913">
        <v>50000000</v>
      </c>
      <c r="S913">
        <v>2016</v>
      </c>
      <c r="T913">
        <v>7.4</v>
      </c>
      <c r="U913">
        <v>2.4</v>
      </c>
      <c r="V913">
        <v>2822418</v>
      </c>
      <c r="W913" t="s">
        <v>21</v>
      </c>
    </row>
    <row r="914" spans="1:23" x14ac:dyDescent="0.3">
      <c r="A914" t="s">
        <v>1412</v>
      </c>
      <c r="B914">
        <v>156</v>
      </c>
      <c r="C914">
        <v>95</v>
      </c>
      <c r="D914">
        <v>50150619</v>
      </c>
      <c r="E914" t="s">
        <v>25</v>
      </c>
      <c r="F914" t="s">
        <v>47</v>
      </c>
      <c r="G914" t="s">
        <v>48</v>
      </c>
      <c r="H914" t="s">
        <v>49</v>
      </c>
      <c r="I914" t="s">
        <v>26</v>
      </c>
      <c r="J914" t="s">
        <v>44</v>
      </c>
      <c r="L914" t="s">
        <v>1413</v>
      </c>
      <c r="M914">
        <v>45580</v>
      </c>
      <c r="N914">
        <v>102</v>
      </c>
      <c r="O914" t="s">
        <v>29</v>
      </c>
      <c r="P914" t="s">
        <v>30</v>
      </c>
      <c r="Q914" t="s">
        <v>52</v>
      </c>
      <c r="R914">
        <v>50000000</v>
      </c>
      <c r="S914">
        <v>2014</v>
      </c>
      <c r="T914">
        <v>7.3</v>
      </c>
      <c r="U914">
        <v>1.6</v>
      </c>
      <c r="V914">
        <v>150619</v>
      </c>
      <c r="W914" t="s">
        <v>21</v>
      </c>
    </row>
    <row r="915" spans="1:23" x14ac:dyDescent="0.3">
      <c r="A915" t="s">
        <v>1414</v>
      </c>
      <c r="B915">
        <v>171</v>
      </c>
      <c r="C915">
        <v>105</v>
      </c>
      <c r="D915">
        <v>48745150</v>
      </c>
      <c r="E915" t="s">
        <v>56</v>
      </c>
      <c r="F915" t="s">
        <v>35</v>
      </c>
      <c r="L915" t="s">
        <v>1415</v>
      </c>
      <c r="M915">
        <v>50170</v>
      </c>
      <c r="N915">
        <v>306</v>
      </c>
      <c r="O915" t="s">
        <v>29</v>
      </c>
      <c r="P915" t="s">
        <v>30</v>
      </c>
      <c r="Q915" t="s">
        <v>31</v>
      </c>
      <c r="R915">
        <v>50000000</v>
      </c>
      <c r="S915">
        <v>2006</v>
      </c>
      <c r="T915">
        <v>5.8</v>
      </c>
      <c r="U915">
        <v>1.8</v>
      </c>
      <c r="V915">
        <v>-1254850</v>
      </c>
      <c r="W915" t="s">
        <v>38</v>
      </c>
    </row>
    <row r="916" spans="1:23" x14ac:dyDescent="0.3">
      <c r="A916" t="s">
        <v>1004</v>
      </c>
      <c r="B916">
        <v>76</v>
      </c>
      <c r="C916">
        <v>121</v>
      </c>
      <c r="D916">
        <v>50007168</v>
      </c>
      <c r="E916" t="s">
        <v>24</v>
      </c>
      <c r="F916" t="s">
        <v>56</v>
      </c>
      <c r="G916" t="s">
        <v>55</v>
      </c>
      <c r="H916" t="s">
        <v>35</v>
      </c>
      <c r="L916" t="s">
        <v>1416</v>
      </c>
      <c r="M916">
        <v>39529</v>
      </c>
      <c r="N916">
        <v>142</v>
      </c>
      <c r="O916" t="s">
        <v>29</v>
      </c>
      <c r="P916" t="s">
        <v>30</v>
      </c>
      <c r="Q916" t="s">
        <v>213</v>
      </c>
      <c r="R916">
        <v>50000000</v>
      </c>
      <c r="S916">
        <v>1997</v>
      </c>
      <c r="T916">
        <v>6.7</v>
      </c>
      <c r="U916">
        <v>2</v>
      </c>
      <c r="V916">
        <v>7168</v>
      </c>
      <c r="W916" t="s">
        <v>21</v>
      </c>
    </row>
    <row r="917" spans="1:23" x14ac:dyDescent="0.3">
      <c r="A917" t="s">
        <v>94</v>
      </c>
      <c r="B917">
        <v>97</v>
      </c>
      <c r="C917">
        <v>125</v>
      </c>
      <c r="D917">
        <v>48154732</v>
      </c>
      <c r="E917" t="s">
        <v>24</v>
      </c>
      <c r="F917" t="s">
        <v>55</v>
      </c>
      <c r="G917" t="s">
        <v>58</v>
      </c>
      <c r="L917" t="s">
        <v>1417</v>
      </c>
      <c r="M917">
        <v>60326</v>
      </c>
      <c r="N917">
        <v>142</v>
      </c>
      <c r="O917" t="s">
        <v>29</v>
      </c>
      <c r="P917" t="s">
        <v>30</v>
      </c>
      <c r="Q917" t="s">
        <v>213</v>
      </c>
      <c r="R917">
        <v>50000000</v>
      </c>
      <c r="S917">
        <v>1997</v>
      </c>
      <c r="T917">
        <v>5.8</v>
      </c>
      <c r="U917">
        <v>2.1</v>
      </c>
      <c r="V917">
        <v>-1845268</v>
      </c>
      <c r="W917" t="s">
        <v>38</v>
      </c>
    </row>
    <row r="918" spans="1:23" x14ac:dyDescent="0.3">
      <c r="A918" t="s">
        <v>219</v>
      </c>
      <c r="B918">
        <v>157</v>
      </c>
      <c r="C918">
        <v>129</v>
      </c>
      <c r="D918">
        <v>48265581</v>
      </c>
      <c r="E918" t="s">
        <v>55</v>
      </c>
      <c r="F918" t="s">
        <v>60</v>
      </c>
      <c r="G918" t="s">
        <v>35</v>
      </c>
      <c r="L918" t="s">
        <v>1418</v>
      </c>
      <c r="M918">
        <v>261069</v>
      </c>
      <c r="N918">
        <v>506</v>
      </c>
      <c r="O918" t="s">
        <v>29</v>
      </c>
      <c r="P918" t="s">
        <v>30</v>
      </c>
      <c r="Q918" t="s">
        <v>213</v>
      </c>
      <c r="R918">
        <v>50000000</v>
      </c>
      <c r="S918">
        <v>1997</v>
      </c>
      <c r="T918">
        <v>7.8</v>
      </c>
      <c r="U918">
        <v>2.2000000000000002</v>
      </c>
      <c r="V918">
        <v>-1734419</v>
      </c>
      <c r="W918" t="s">
        <v>38</v>
      </c>
    </row>
    <row r="919" spans="1:23" x14ac:dyDescent="0.3">
      <c r="A919" t="s">
        <v>1419</v>
      </c>
      <c r="B919">
        <v>267</v>
      </c>
      <c r="C919">
        <v>132</v>
      </c>
      <c r="D919">
        <v>46982632</v>
      </c>
      <c r="E919" t="s">
        <v>25</v>
      </c>
      <c r="F919" t="s">
        <v>57</v>
      </c>
      <c r="G919" t="s">
        <v>60</v>
      </c>
      <c r="L919" t="s">
        <v>1420</v>
      </c>
      <c r="M919">
        <v>172792</v>
      </c>
      <c r="N919">
        <v>1740</v>
      </c>
      <c r="O919" t="s">
        <v>29</v>
      </c>
      <c r="P919" t="s">
        <v>115</v>
      </c>
      <c r="Q919" t="s">
        <v>213</v>
      </c>
      <c r="R919">
        <v>50000000</v>
      </c>
      <c r="S919">
        <v>2006</v>
      </c>
      <c r="T919">
        <v>6.6</v>
      </c>
      <c r="U919">
        <v>2.2000000000000002</v>
      </c>
      <c r="V919">
        <v>-3017368</v>
      </c>
      <c r="W919" t="s">
        <v>38</v>
      </c>
    </row>
    <row r="920" spans="1:23" x14ac:dyDescent="0.3">
      <c r="A920" t="s">
        <v>1421</v>
      </c>
      <c r="B920">
        <v>118</v>
      </c>
      <c r="C920">
        <v>118</v>
      </c>
      <c r="D920">
        <v>44737059</v>
      </c>
      <c r="E920" t="s">
        <v>48</v>
      </c>
      <c r="F920" t="s">
        <v>61</v>
      </c>
      <c r="L920" t="s">
        <v>1422</v>
      </c>
      <c r="M920">
        <v>48322</v>
      </c>
      <c r="N920">
        <v>261</v>
      </c>
      <c r="O920" t="s">
        <v>29</v>
      </c>
      <c r="P920" t="s">
        <v>30</v>
      </c>
      <c r="Q920" t="s">
        <v>31</v>
      </c>
      <c r="R920">
        <v>50000000</v>
      </c>
      <c r="S920">
        <v>2000</v>
      </c>
      <c r="T920">
        <v>6.5</v>
      </c>
      <c r="U920">
        <v>2</v>
      </c>
      <c r="V920">
        <v>-5262941</v>
      </c>
      <c r="W920" t="s">
        <v>38</v>
      </c>
    </row>
    <row r="921" spans="1:23" x14ac:dyDescent="0.3">
      <c r="A921" t="s">
        <v>1423</v>
      </c>
      <c r="B921">
        <v>291</v>
      </c>
      <c r="C921">
        <v>113</v>
      </c>
      <c r="D921">
        <v>56724080</v>
      </c>
      <c r="E921" t="s">
        <v>48</v>
      </c>
      <c r="L921" t="s">
        <v>1424</v>
      </c>
      <c r="M921">
        <v>172112</v>
      </c>
      <c r="N921">
        <v>181</v>
      </c>
      <c r="O921" t="s">
        <v>29</v>
      </c>
      <c r="P921" t="s">
        <v>30</v>
      </c>
      <c r="Q921" t="s">
        <v>213</v>
      </c>
      <c r="R921">
        <v>50000000</v>
      </c>
      <c r="S921">
        <v>2012</v>
      </c>
      <c r="T921">
        <v>6.7</v>
      </c>
      <c r="U921">
        <v>1.9</v>
      </c>
      <c r="V921">
        <v>6724080</v>
      </c>
      <c r="W921" t="s">
        <v>21</v>
      </c>
    </row>
    <row r="922" spans="1:23" x14ac:dyDescent="0.3">
      <c r="A922" t="s">
        <v>840</v>
      </c>
      <c r="B922">
        <v>68</v>
      </c>
      <c r="C922">
        <v>140</v>
      </c>
      <c r="D922">
        <v>44484065</v>
      </c>
      <c r="E922" t="s">
        <v>24</v>
      </c>
      <c r="F922" t="s">
        <v>56</v>
      </c>
      <c r="G922" t="s">
        <v>55</v>
      </c>
      <c r="H922" t="s">
        <v>60</v>
      </c>
      <c r="I922" t="s">
        <v>35</v>
      </c>
      <c r="L922" t="s">
        <v>1425</v>
      </c>
      <c r="M922">
        <v>107227</v>
      </c>
      <c r="N922">
        <v>279</v>
      </c>
      <c r="O922" t="s">
        <v>29</v>
      </c>
      <c r="P922" t="s">
        <v>244</v>
      </c>
      <c r="Q922" t="s">
        <v>213</v>
      </c>
      <c r="R922">
        <v>50000000</v>
      </c>
      <c r="S922">
        <v>1998</v>
      </c>
      <c r="T922">
        <v>7.3</v>
      </c>
      <c r="U922">
        <v>2.2999999999999998</v>
      </c>
      <c r="V922">
        <v>-5515935</v>
      </c>
      <c r="W922" t="s">
        <v>38</v>
      </c>
    </row>
    <row r="923" spans="1:23" x14ac:dyDescent="0.3">
      <c r="A923" t="s">
        <v>1426</v>
      </c>
      <c r="B923">
        <v>228</v>
      </c>
      <c r="C923">
        <v>89</v>
      </c>
      <c r="D923">
        <v>47553512</v>
      </c>
      <c r="E923" t="s">
        <v>24</v>
      </c>
      <c r="F923" t="s">
        <v>35</v>
      </c>
      <c r="L923" t="s">
        <v>1427</v>
      </c>
      <c r="M923">
        <v>54101</v>
      </c>
      <c r="N923">
        <v>210</v>
      </c>
      <c r="O923" t="s">
        <v>29</v>
      </c>
      <c r="P923" t="s">
        <v>30</v>
      </c>
      <c r="Q923" t="s">
        <v>31</v>
      </c>
      <c r="R923">
        <v>50000000</v>
      </c>
      <c r="S923">
        <v>2014</v>
      </c>
      <c r="T923">
        <v>5.8</v>
      </c>
      <c r="U923">
        <v>1.5</v>
      </c>
      <c r="V923">
        <v>-2446488</v>
      </c>
      <c r="W923" t="s">
        <v>38</v>
      </c>
    </row>
    <row r="924" spans="1:23" x14ac:dyDescent="0.3">
      <c r="A924" t="s">
        <v>1428</v>
      </c>
      <c r="B924">
        <v>36</v>
      </c>
      <c r="C924">
        <v>104</v>
      </c>
      <c r="D924">
        <v>42610000</v>
      </c>
      <c r="E924" t="s">
        <v>24</v>
      </c>
      <c r="F924" t="s">
        <v>48</v>
      </c>
      <c r="G924" t="s">
        <v>56</v>
      </c>
      <c r="H924" t="s">
        <v>35</v>
      </c>
      <c r="L924" t="s">
        <v>1429</v>
      </c>
      <c r="M924">
        <v>60293</v>
      </c>
      <c r="N924">
        <v>114</v>
      </c>
      <c r="O924" t="s">
        <v>29</v>
      </c>
      <c r="P924" t="s">
        <v>30</v>
      </c>
      <c r="Q924" t="s">
        <v>213</v>
      </c>
      <c r="R924">
        <v>55000000</v>
      </c>
      <c r="S924">
        <v>1994</v>
      </c>
      <c r="T924">
        <v>5.5</v>
      </c>
      <c r="U924">
        <v>1.7</v>
      </c>
      <c r="V924">
        <v>-12390000</v>
      </c>
      <c r="W924" t="s">
        <v>38</v>
      </c>
    </row>
    <row r="925" spans="1:23" x14ac:dyDescent="0.3">
      <c r="A925" t="s">
        <v>778</v>
      </c>
      <c r="B925">
        <v>105</v>
      </c>
      <c r="C925">
        <v>106</v>
      </c>
      <c r="D925">
        <v>41482207</v>
      </c>
      <c r="E925" t="s">
        <v>48</v>
      </c>
      <c r="F925" t="s">
        <v>26</v>
      </c>
      <c r="G925" t="s">
        <v>57</v>
      </c>
      <c r="L925" t="s">
        <v>1430</v>
      </c>
      <c r="M925">
        <v>68428</v>
      </c>
      <c r="N925">
        <v>148</v>
      </c>
      <c r="O925" t="s">
        <v>29</v>
      </c>
      <c r="P925" t="s">
        <v>30</v>
      </c>
      <c r="Q925" t="s">
        <v>31</v>
      </c>
      <c r="R925">
        <v>50000000</v>
      </c>
      <c r="S925">
        <v>1990</v>
      </c>
      <c r="T925">
        <v>6.3</v>
      </c>
      <c r="U925">
        <v>1.8</v>
      </c>
      <c r="V925">
        <v>-8517793</v>
      </c>
      <c r="W925" t="s">
        <v>38</v>
      </c>
    </row>
    <row r="926" spans="1:23" x14ac:dyDescent="0.3">
      <c r="A926" t="s">
        <v>1340</v>
      </c>
      <c r="B926">
        <v>276</v>
      </c>
      <c r="C926">
        <v>141</v>
      </c>
      <c r="D926">
        <v>47105085</v>
      </c>
      <c r="E926" t="s">
        <v>56</v>
      </c>
      <c r="F926" t="s">
        <v>55</v>
      </c>
      <c r="L926" t="s">
        <v>1431</v>
      </c>
      <c r="M926">
        <v>136973</v>
      </c>
      <c r="N926">
        <v>275</v>
      </c>
      <c r="O926" t="s">
        <v>29</v>
      </c>
      <c r="P926" t="s">
        <v>30</v>
      </c>
      <c r="Q926" t="s">
        <v>213</v>
      </c>
      <c r="R926">
        <v>50000000</v>
      </c>
      <c r="S926">
        <v>2014</v>
      </c>
      <c r="T926">
        <v>7.4</v>
      </c>
      <c r="U926">
        <v>2.4</v>
      </c>
      <c r="V926">
        <v>-2894915</v>
      </c>
      <c r="W926" t="s">
        <v>38</v>
      </c>
    </row>
    <row r="927" spans="1:23" x14ac:dyDescent="0.3">
      <c r="A927" t="s">
        <v>711</v>
      </c>
      <c r="B927">
        <v>93</v>
      </c>
      <c r="C927">
        <v>124</v>
      </c>
      <c r="D927">
        <v>41256277</v>
      </c>
      <c r="E927" t="s">
        <v>24</v>
      </c>
      <c r="F927" t="s">
        <v>35</v>
      </c>
      <c r="L927" t="s">
        <v>1432</v>
      </c>
      <c r="M927">
        <v>46451</v>
      </c>
      <c r="N927">
        <v>156</v>
      </c>
      <c r="O927" t="s">
        <v>29</v>
      </c>
      <c r="P927" t="s">
        <v>30</v>
      </c>
      <c r="Q927" t="s">
        <v>213</v>
      </c>
      <c r="R927">
        <v>50000000</v>
      </c>
      <c r="S927">
        <v>1997</v>
      </c>
      <c r="T927">
        <v>5.9</v>
      </c>
      <c r="U927">
        <v>2.1</v>
      </c>
      <c r="V927">
        <v>-8743723</v>
      </c>
      <c r="W927" t="s">
        <v>38</v>
      </c>
    </row>
    <row r="928" spans="1:23" x14ac:dyDescent="0.3">
      <c r="A928" t="s">
        <v>1433</v>
      </c>
      <c r="B928">
        <v>191</v>
      </c>
      <c r="C928">
        <v>98</v>
      </c>
      <c r="D928">
        <v>50740078</v>
      </c>
      <c r="E928" t="s">
        <v>24</v>
      </c>
      <c r="F928" t="s">
        <v>57</v>
      </c>
      <c r="G928" t="s">
        <v>27</v>
      </c>
      <c r="H928" t="s">
        <v>35</v>
      </c>
      <c r="L928" t="s">
        <v>1434</v>
      </c>
      <c r="M928">
        <v>151580</v>
      </c>
      <c r="N928">
        <v>672</v>
      </c>
      <c r="O928" t="s">
        <v>29</v>
      </c>
      <c r="P928" t="s">
        <v>244</v>
      </c>
      <c r="Q928" t="s">
        <v>213</v>
      </c>
      <c r="R928">
        <v>45000000</v>
      </c>
      <c r="S928">
        <v>2004</v>
      </c>
      <c r="T928">
        <v>6.2</v>
      </c>
      <c r="U928">
        <v>1.6</v>
      </c>
      <c r="V928">
        <v>5740078</v>
      </c>
      <c r="W928" t="s">
        <v>21</v>
      </c>
    </row>
    <row r="929" spans="1:23" x14ac:dyDescent="0.3">
      <c r="A929" t="s">
        <v>1435</v>
      </c>
      <c r="B929">
        <v>143</v>
      </c>
      <c r="C929">
        <v>108</v>
      </c>
      <c r="D929">
        <v>40203020</v>
      </c>
      <c r="E929" t="s">
        <v>48</v>
      </c>
      <c r="F929" t="s">
        <v>55</v>
      </c>
      <c r="G929" t="s">
        <v>44</v>
      </c>
      <c r="L929" t="s">
        <v>1436</v>
      </c>
      <c r="M929">
        <v>74315</v>
      </c>
      <c r="N929">
        <v>259</v>
      </c>
      <c r="O929" t="s">
        <v>29</v>
      </c>
      <c r="P929" t="s">
        <v>37</v>
      </c>
      <c r="Q929" t="s">
        <v>213</v>
      </c>
      <c r="R929">
        <v>40000000</v>
      </c>
      <c r="S929">
        <v>2004</v>
      </c>
      <c r="T929">
        <v>5.9</v>
      </c>
      <c r="U929">
        <v>1.8</v>
      </c>
      <c r="V929">
        <v>203020</v>
      </c>
      <c r="W929" t="s">
        <v>21</v>
      </c>
    </row>
    <row r="930" spans="1:23" x14ac:dyDescent="0.3">
      <c r="A930" t="s">
        <v>1437</v>
      </c>
      <c r="B930">
        <v>124</v>
      </c>
      <c r="C930">
        <v>114</v>
      </c>
      <c r="D930">
        <v>40905277</v>
      </c>
      <c r="E930" t="s">
        <v>56</v>
      </c>
      <c r="F930" t="s">
        <v>55</v>
      </c>
      <c r="G930" t="s">
        <v>44</v>
      </c>
      <c r="H930" t="s">
        <v>35</v>
      </c>
      <c r="L930" t="s">
        <v>1438</v>
      </c>
      <c r="M930">
        <v>45895</v>
      </c>
      <c r="N930">
        <v>157</v>
      </c>
      <c r="O930" t="s">
        <v>29</v>
      </c>
      <c r="P930" t="s">
        <v>30</v>
      </c>
      <c r="Q930" t="s">
        <v>213</v>
      </c>
      <c r="R930">
        <v>50000000</v>
      </c>
      <c r="S930">
        <v>2003</v>
      </c>
      <c r="T930">
        <v>6.5</v>
      </c>
      <c r="U930">
        <v>1.9</v>
      </c>
      <c r="V930">
        <v>-9094723</v>
      </c>
      <c r="W930" t="s">
        <v>38</v>
      </c>
    </row>
    <row r="931" spans="1:23" x14ac:dyDescent="0.3">
      <c r="A931" t="s">
        <v>1439</v>
      </c>
      <c r="B931">
        <v>47</v>
      </c>
      <c r="C931">
        <v>101</v>
      </c>
      <c r="D931">
        <v>38590500</v>
      </c>
      <c r="E931" t="s">
        <v>24</v>
      </c>
      <c r="F931" t="s">
        <v>25</v>
      </c>
      <c r="G931" t="s">
        <v>35</v>
      </c>
      <c r="L931" t="s">
        <v>1440</v>
      </c>
      <c r="M931">
        <v>17997</v>
      </c>
      <c r="N931">
        <v>140</v>
      </c>
      <c r="O931" t="s">
        <v>29</v>
      </c>
      <c r="P931" t="s">
        <v>30</v>
      </c>
      <c r="Q931" t="s">
        <v>213</v>
      </c>
      <c r="R931">
        <v>50000000</v>
      </c>
      <c r="S931">
        <v>1994</v>
      </c>
      <c r="T931">
        <v>4.4000000000000004</v>
      </c>
      <c r="U931">
        <v>1.7</v>
      </c>
      <c r="V931">
        <v>-11409500</v>
      </c>
      <c r="W931" t="s">
        <v>38</v>
      </c>
    </row>
    <row r="932" spans="1:23" x14ac:dyDescent="0.3">
      <c r="A932" t="s">
        <v>1325</v>
      </c>
      <c r="B932">
        <v>66</v>
      </c>
      <c r="C932">
        <v>93</v>
      </c>
      <c r="D932">
        <v>39177541</v>
      </c>
      <c r="E932" t="s">
        <v>24</v>
      </c>
      <c r="F932" t="s">
        <v>25</v>
      </c>
      <c r="G932" t="s">
        <v>49</v>
      </c>
      <c r="H932" t="s">
        <v>26</v>
      </c>
      <c r="L932" t="s">
        <v>1441</v>
      </c>
      <c r="M932">
        <v>20310</v>
      </c>
      <c r="N932">
        <v>177</v>
      </c>
      <c r="O932" t="s">
        <v>29</v>
      </c>
      <c r="P932" t="s">
        <v>30</v>
      </c>
      <c r="Q932" t="s">
        <v>52</v>
      </c>
      <c r="R932">
        <v>50000000</v>
      </c>
      <c r="S932">
        <v>2005</v>
      </c>
      <c r="T932">
        <v>3.5</v>
      </c>
      <c r="U932">
        <v>1.6</v>
      </c>
      <c r="V932">
        <v>-10822459</v>
      </c>
      <c r="W932" t="s">
        <v>38</v>
      </c>
    </row>
    <row r="933" spans="1:23" x14ac:dyDescent="0.3">
      <c r="A933" t="s">
        <v>1442</v>
      </c>
      <c r="B933">
        <v>118</v>
      </c>
      <c r="C933">
        <v>119</v>
      </c>
      <c r="D933">
        <v>39778599</v>
      </c>
      <c r="E933" t="s">
        <v>25</v>
      </c>
      <c r="F933" t="s">
        <v>55</v>
      </c>
      <c r="G933" t="s">
        <v>35</v>
      </c>
      <c r="L933" t="s">
        <v>1443</v>
      </c>
      <c r="M933">
        <v>176169</v>
      </c>
      <c r="N933">
        <v>548</v>
      </c>
      <c r="O933" t="s">
        <v>29</v>
      </c>
      <c r="P933" t="s">
        <v>30</v>
      </c>
      <c r="Q933" t="s">
        <v>213</v>
      </c>
      <c r="R933">
        <v>50000000</v>
      </c>
      <c r="S933">
        <v>2000</v>
      </c>
      <c r="T933">
        <v>6.6</v>
      </c>
      <c r="U933">
        <v>2</v>
      </c>
      <c r="V933">
        <v>-10221401</v>
      </c>
      <c r="W933" t="s">
        <v>38</v>
      </c>
    </row>
    <row r="934" spans="1:23" x14ac:dyDescent="0.3">
      <c r="A934" t="s">
        <v>898</v>
      </c>
      <c r="B934">
        <v>93</v>
      </c>
      <c r="C934">
        <v>119</v>
      </c>
      <c r="D934">
        <v>37486138</v>
      </c>
      <c r="E934" t="s">
        <v>48</v>
      </c>
      <c r="F934" t="s">
        <v>55</v>
      </c>
      <c r="G934" t="s">
        <v>44</v>
      </c>
      <c r="L934" t="s">
        <v>1444</v>
      </c>
      <c r="M934">
        <v>30890</v>
      </c>
      <c r="N934">
        <v>106</v>
      </c>
      <c r="O934" t="s">
        <v>29</v>
      </c>
      <c r="P934" t="s">
        <v>30</v>
      </c>
      <c r="Q934" t="s">
        <v>31</v>
      </c>
      <c r="R934">
        <v>50000000</v>
      </c>
      <c r="S934">
        <v>2004</v>
      </c>
      <c r="T934">
        <v>6</v>
      </c>
      <c r="U934">
        <v>2</v>
      </c>
      <c r="V934">
        <v>-12513862</v>
      </c>
      <c r="W934" t="s">
        <v>38</v>
      </c>
    </row>
    <row r="935" spans="1:23" x14ac:dyDescent="0.3">
      <c r="A935" t="s">
        <v>1395</v>
      </c>
      <c r="B935">
        <v>235</v>
      </c>
      <c r="C935">
        <v>99</v>
      </c>
      <c r="D935">
        <v>38105077</v>
      </c>
      <c r="E935" t="s">
        <v>24</v>
      </c>
      <c r="F935" t="s">
        <v>56</v>
      </c>
      <c r="G935" t="s">
        <v>35</v>
      </c>
      <c r="L935" t="s">
        <v>1445</v>
      </c>
      <c r="M935">
        <v>58349</v>
      </c>
      <c r="N935">
        <v>194</v>
      </c>
      <c r="O935" t="s">
        <v>29</v>
      </c>
      <c r="P935" t="s">
        <v>30</v>
      </c>
      <c r="Q935" t="s">
        <v>213</v>
      </c>
      <c r="R935">
        <v>40000000</v>
      </c>
      <c r="S935">
        <v>2009</v>
      </c>
      <c r="T935">
        <v>6.4</v>
      </c>
      <c r="U935">
        <v>1.6</v>
      </c>
      <c r="V935">
        <v>-1894923</v>
      </c>
      <c r="W935" t="s">
        <v>38</v>
      </c>
    </row>
    <row r="936" spans="1:23" x14ac:dyDescent="0.3">
      <c r="A936" t="s">
        <v>43</v>
      </c>
      <c r="B936">
        <v>113</v>
      </c>
      <c r="C936">
        <v>137</v>
      </c>
      <c r="D936">
        <v>35168395</v>
      </c>
      <c r="E936" t="s">
        <v>55</v>
      </c>
      <c r="F936" t="s">
        <v>44</v>
      </c>
      <c r="G936" t="s">
        <v>61</v>
      </c>
      <c r="L936" t="s">
        <v>1446</v>
      </c>
      <c r="M936">
        <v>26034</v>
      </c>
      <c r="N936">
        <v>226</v>
      </c>
      <c r="O936" t="s">
        <v>29</v>
      </c>
      <c r="P936" t="s">
        <v>30</v>
      </c>
      <c r="Q936" t="s">
        <v>31</v>
      </c>
      <c r="R936">
        <v>50000000</v>
      </c>
      <c r="S936">
        <v>1999</v>
      </c>
      <c r="T936">
        <v>6.5</v>
      </c>
      <c r="U936">
        <v>2.2999999999999998</v>
      </c>
      <c r="V936">
        <v>-14831605</v>
      </c>
      <c r="W936" t="s">
        <v>38</v>
      </c>
    </row>
    <row r="937" spans="1:23" x14ac:dyDescent="0.3">
      <c r="A937" t="s">
        <v>1447</v>
      </c>
      <c r="B937">
        <v>51</v>
      </c>
      <c r="C937">
        <v>117</v>
      </c>
      <c r="D937">
        <v>32800000</v>
      </c>
      <c r="E937" t="s">
        <v>48</v>
      </c>
      <c r="F937" t="s">
        <v>56</v>
      </c>
      <c r="G937" t="s">
        <v>55</v>
      </c>
      <c r="H937" t="s">
        <v>35</v>
      </c>
      <c r="L937" t="s">
        <v>1448</v>
      </c>
      <c r="M937">
        <v>34896</v>
      </c>
      <c r="N937">
        <v>118</v>
      </c>
      <c r="O937" t="s">
        <v>29</v>
      </c>
      <c r="P937" t="s">
        <v>30</v>
      </c>
      <c r="Q937" t="s">
        <v>213</v>
      </c>
      <c r="R937">
        <v>40000000</v>
      </c>
      <c r="S937">
        <v>1996</v>
      </c>
      <c r="T937">
        <v>4.3</v>
      </c>
      <c r="U937">
        <v>2</v>
      </c>
      <c r="V937">
        <v>-7200000</v>
      </c>
      <c r="W937" t="s">
        <v>38</v>
      </c>
    </row>
    <row r="938" spans="1:23" x14ac:dyDescent="0.3">
      <c r="A938" t="s">
        <v>1263</v>
      </c>
      <c r="B938">
        <v>98</v>
      </c>
      <c r="C938">
        <v>87</v>
      </c>
      <c r="D938">
        <v>33643461</v>
      </c>
      <c r="E938" t="s">
        <v>48</v>
      </c>
      <c r="F938" t="s">
        <v>49</v>
      </c>
      <c r="L938" t="s">
        <v>1449</v>
      </c>
      <c r="M938">
        <v>11257</v>
      </c>
      <c r="N938">
        <v>65</v>
      </c>
      <c r="O938" t="s">
        <v>29</v>
      </c>
      <c r="P938" t="s">
        <v>30</v>
      </c>
      <c r="Q938" t="s">
        <v>52</v>
      </c>
      <c r="R938">
        <v>50000000</v>
      </c>
      <c r="S938">
        <v>2010</v>
      </c>
      <c r="T938">
        <v>4.2</v>
      </c>
      <c r="U938">
        <v>1.4</v>
      </c>
      <c r="V938">
        <v>-16356539</v>
      </c>
      <c r="W938" t="s">
        <v>38</v>
      </c>
    </row>
    <row r="939" spans="1:23" x14ac:dyDescent="0.3">
      <c r="A939" t="s">
        <v>1004</v>
      </c>
      <c r="B939">
        <v>315</v>
      </c>
      <c r="C939">
        <v>129</v>
      </c>
      <c r="D939">
        <v>32741596</v>
      </c>
      <c r="E939" t="s">
        <v>55</v>
      </c>
      <c r="F939" t="s">
        <v>26</v>
      </c>
      <c r="L939" t="s">
        <v>1450</v>
      </c>
      <c r="M939">
        <v>80140</v>
      </c>
      <c r="N939">
        <v>323</v>
      </c>
      <c r="O939" t="s">
        <v>29</v>
      </c>
      <c r="P939" t="s">
        <v>30</v>
      </c>
      <c r="Q939" t="s">
        <v>31</v>
      </c>
      <c r="R939">
        <v>50000000</v>
      </c>
      <c r="S939">
        <v>2010</v>
      </c>
      <c r="T939">
        <v>6.5</v>
      </c>
      <c r="U939">
        <v>2.2000000000000002</v>
      </c>
      <c r="V939">
        <v>-17258404</v>
      </c>
      <c r="W939" t="s">
        <v>38</v>
      </c>
    </row>
    <row r="940" spans="1:23" x14ac:dyDescent="0.3">
      <c r="A940" t="s">
        <v>1451</v>
      </c>
      <c r="B940">
        <v>136</v>
      </c>
      <c r="C940">
        <v>115</v>
      </c>
      <c r="D940">
        <v>31874869</v>
      </c>
      <c r="E940" t="s">
        <v>56</v>
      </c>
      <c r="F940" t="s">
        <v>60</v>
      </c>
      <c r="G940" t="s">
        <v>35</v>
      </c>
      <c r="L940" t="s">
        <v>1452</v>
      </c>
      <c r="M940">
        <v>43574</v>
      </c>
      <c r="N940">
        <v>302</v>
      </c>
      <c r="O940" t="s">
        <v>29</v>
      </c>
      <c r="P940" t="s">
        <v>30</v>
      </c>
      <c r="Q940" t="s">
        <v>213</v>
      </c>
      <c r="R940">
        <v>50000000</v>
      </c>
      <c r="S940">
        <v>2002</v>
      </c>
      <c r="T940">
        <v>6.1</v>
      </c>
      <c r="U940">
        <v>1.9</v>
      </c>
      <c r="V940">
        <v>-18125131</v>
      </c>
      <c r="W940" t="s">
        <v>38</v>
      </c>
    </row>
    <row r="941" spans="1:23" x14ac:dyDescent="0.3">
      <c r="A941" t="s">
        <v>323</v>
      </c>
      <c r="B941">
        <v>61</v>
      </c>
      <c r="C941">
        <v>132</v>
      </c>
      <c r="D941">
        <v>30306268</v>
      </c>
      <c r="E941" t="s">
        <v>24</v>
      </c>
      <c r="F941" t="s">
        <v>56</v>
      </c>
      <c r="G941" t="s">
        <v>35</v>
      </c>
      <c r="L941" t="s">
        <v>1453</v>
      </c>
      <c r="M941">
        <v>62981</v>
      </c>
      <c r="N941">
        <v>84</v>
      </c>
      <c r="O941" t="s">
        <v>29</v>
      </c>
      <c r="P941" t="s">
        <v>545</v>
      </c>
      <c r="Q941" t="s">
        <v>213</v>
      </c>
      <c r="R941">
        <v>50000000</v>
      </c>
      <c r="S941">
        <v>1995</v>
      </c>
      <c r="T941">
        <v>6.3</v>
      </c>
      <c r="U941">
        <v>2.2000000000000002</v>
      </c>
      <c r="V941">
        <v>-19693732</v>
      </c>
      <c r="W941" t="s">
        <v>38</v>
      </c>
    </row>
    <row r="942" spans="1:23" x14ac:dyDescent="0.3">
      <c r="A942" t="s">
        <v>1454</v>
      </c>
      <c r="B942">
        <v>209</v>
      </c>
      <c r="C942">
        <v>131</v>
      </c>
      <c r="D942">
        <v>27667947</v>
      </c>
      <c r="E942" t="s">
        <v>56</v>
      </c>
      <c r="F942" t="s">
        <v>55</v>
      </c>
      <c r="G942" t="s">
        <v>35</v>
      </c>
      <c r="L942" t="s">
        <v>1455</v>
      </c>
      <c r="M942">
        <v>86374</v>
      </c>
      <c r="N942">
        <v>392</v>
      </c>
      <c r="O942" t="s">
        <v>29</v>
      </c>
      <c r="P942" t="s">
        <v>37</v>
      </c>
      <c r="Q942" t="s">
        <v>213</v>
      </c>
      <c r="R942">
        <v>50000000</v>
      </c>
      <c r="S942">
        <v>2007</v>
      </c>
      <c r="T942">
        <v>6.2</v>
      </c>
      <c r="U942">
        <v>2.2000000000000002</v>
      </c>
      <c r="V942">
        <v>-22332053</v>
      </c>
      <c r="W942" t="s">
        <v>38</v>
      </c>
    </row>
    <row r="943" spans="1:23" x14ac:dyDescent="0.3">
      <c r="A943" t="s">
        <v>1056</v>
      </c>
      <c r="B943">
        <v>99</v>
      </c>
      <c r="C943">
        <v>95</v>
      </c>
      <c r="D943">
        <v>27067160</v>
      </c>
      <c r="E943" t="s">
        <v>48</v>
      </c>
      <c r="F943" t="s">
        <v>55</v>
      </c>
      <c r="G943" t="s">
        <v>44</v>
      </c>
      <c r="L943" t="s">
        <v>1456</v>
      </c>
      <c r="M943">
        <v>18404</v>
      </c>
      <c r="N943">
        <v>150</v>
      </c>
      <c r="O943" t="s">
        <v>29</v>
      </c>
      <c r="P943" t="s">
        <v>30</v>
      </c>
      <c r="Q943" t="s">
        <v>213</v>
      </c>
      <c r="R943">
        <v>50000000</v>
      </c>
      <c r="S943">
        <v>1999</v>
      </c>
      <c r="T943">
        <v>5.9</v>
      </c>
      <c r="U943">
        <v>1.6</v>
      </c>
      <c r="V943">
        <v>-22932840</v>
      </c>
      <c r="W943" t="s">
        <v>38</v>
      </c>
    </row>
    <row r="944" spans="1:23" x14ac:dyDescent="0.3">
      <c r="A944" t="s">
        <v>1457</v>
      </c>
      <c r="B944">
        <v>298</v>
      </c>
      <c r="C944">
        <v>125</v>
      </c>
      <c r="D944">
        <v>26616999</v>
      </c>
      <c r="E944" t="s">
        <v>24</v>
      </c>
      <c r="F944" t="s">
        <v>25</v>
      </c>
      <c r="G944" t="s">
        <v>44</v>
      </c>
      <c r="H944" t="s">
        <v>27</v>
      </c>
      <c r="I944" t="s">
        <v>35</v>
      </c>
      <c r="L944" t="s">
        <v>1458</v>
      </c>
      <c r="M944">
        <v>92461</v>
      </c>
      <c r="N944">
        <v>347</v>
      </c>
      <c r="O944" t="s">
        <v>29</v>
      </c>
      <c r="P944" t="s">
        <v>30</v>
      </c>
      <c r="Q944" t="s">
        <v>31</v>
      </c>
      <c r="R944">
        <v>40000000</v>
      </c>
      <c r="S944">
        <v>2013</v>
      </c>
      <c r="T944">
        <v>5.9</v>
      </c>
      <c r="U944">
        <v>2.1</v>
      </c>
      <c r="V944">
        <v>-13383001</v>
      </c>
      <c r="W944" t="s">
        <v>38</v>
      </c>
    </row>
    <row r="945" spans="1:23" x14ac:dyDescent="0.3">
      <c r="A945" t="s">
        <v>390</v>
      </c>
      <c r="B945">
        <v>131</v>
      </c>
      <c r="C945">
        <v>98</v>
      </c>
      <c r="D945">
        <v>26536120</v>
      </c>
      <c r="E945" t="s">
        <v>24</v>
      </c>
      <c r="F945" t="s">
        <v>56</v>
      </c>
      <c r="G945" t="s">
        <v>55</v>
      </c>
      <c r="H945" t="s">
        <v>60</v>
      </c>
      <c r="I945" t="s">
        <v>35</v>
      </c>
      <c r="L945" t="s">
        <v>1459</v>
      </c>
      <c r="M945">
        <v>49926</v>
      </c>
      <c r="N945">
        <v>286</v>
      </c>
      <c r="O945" t="s">
        <v>29</v>
      </c>
      <c r="P945" t="s">
        <v>244</v>
      </c>
      <c r="Q945" t="s">
        <v>213</v>
      </c>
      <c r="R945">
        <v>50000000</v>
      </c>
      <c r="S945">
        <v>2003</v>
      </c>
      <c r="T945">
        <v>6.5</v>
      </c>
      <c r="U945">
        <v>1.6</v>
      </c>
      <c r="V945">
        <v>-23463880</v>
      </c>
      <c r="W945" t="s">
        <v>38</v>
      </c>
    </row>
    <row r="946" spans="1:23" x14ac:dyDescent="0.3">
      <c r="A946" t="s">
        <v>1004</v>
      </c>
      <c r="B946">
        <v>146</v>
      </c>
      <c r="C946">
        <v>110</v>
      </c>
      <c r="D946">
        <v>26199517</v>
      </c>
      <c r="E946" t="s">
        <v>24</v>
      </c>
      <c r="F946" t="s">
        <v>56</v>
      </c>
      <c r="G946" t="s">
        <v>55</v>
      </c>
      <c r="H946" t="s">
        <v>60</v>
      </c>
      <c r="I946" t="s">
        <v>35</v>
      </c>
      <c r="L946" t="s">
        <v>1460</v>
      </c>
      <c r="M946">
        <v>34356</v>
      </c>
      <c r="N946">
        <v>260</v>
      </c>
      <c r="O946" t="s">
        <v>29</v>
      </c>
      <c r="P946" t="s">
        <v>30</v>
      </c>
      <c r="Q946" t="s">
        <v>213</v>
      </c>
      <c r="R946">
        <v>50000000</v>
      </c>
      <c r="S946">
        <v>2002</v>
      </c>
      <c r="T946">
        <v>6.4</v>
      </c>
      <c r="U946">
        <v>1.8</v>
      </c>
      <c r="V946">
        <v>-23800483</v>
      </c>
      <c r="W946" t="s">
        <v>38</v>
      </c>
    </row>
    <row r="947" spans="1:23" x14ac:dyDescent="0.3">
      <c r="A947" t="s">
        <v>526</v>
      </c>
      <c r="B947">
        <v>245</v>
      </c>
      <c r="C947">
        <v>118</v>
      </c>
      <c r="D947">
        <v>25450527</v>
      </c>
      <c r="E947" t="s">
        <v>24</v>
      </c>
      <c r="F947" t="s">
        <v>56</v>
      </c>
      <c r="G947" t="s">
        <v>55</v>
      </c>
      <c r="H947" t="s">
        <v>60</v>
      </c>
      <c r="I947" t="s">
        <v>35</v>
      </c>
      <c r="L947" t="s">
        <v>1461</v>
      </c>
      <c r="M947">
        <v>80196</v>
      </c>
      <c r="N947">
        <v>190</v>
      </c>
      <c r="O947" t="s">
        <v>29</v>
      </c>
      <c r="P947" t="s">
        <v>30</v>
      </c>
      <c r="Q947" t="s">
        <v>213</v>
      </c>
      <c r="R947">
        <v>50000000</v>
      </c>
      <c r="S947">
        <v>2009</v>
      </c>
      <c r="T947">
        <v>6.5</v>
      </c>
      <c r="U947">
        <v>2</v>
      </c>
      <c r="V947">
        <v>-24549473</v>
      </c>
      <c r="W947" t="s">
        <v>38</v>
      </c>
    </row>
    <row r="948" spans="1:23" x14ac:dyDescent="0.3">
      <c r="A948" t="s">
        <v>1462</v>
      </c>
      <c r="B948">
        <v>104</v>
      </c>
      <c r="C948">
        <v>101</v>
      </c>
      <c r="D948">
        <v>25407250</v>
      </c>
      <c r="E948" t="s">
        <v>24</v>
      </c>
      <c r="F948" t="s">
        <v>25</v>
      </c>
      <c r="G948" t="s">
        <v>27</v>
      </c>
      <c r="H948" t="s">
        <v>35</v>
      </c>
      <c r="L948" t="s">
        <v>1463</v>
      </c>
      <c r="M948">
        <v>54021</v>
      </c>
      <c r="N948">
        <v>227</v>
      </c>
      <c r="O948" t="s">
        <v>29</v>
      </c>
      <c r="P948" t="s">
        <v>30</v>
      </c>
      <c r="Q948" t="s">
        <v>213</v>
      </c>
      <c r="R948">
        <v>50000000</v>
      </c>
      <c r="S948">
        <v>1996</v>
      </c>
      <c r="T948">
        <v>5.7</v>
      </c>
      <c r="U948">
        <v>1.7</v>
      </c>
      <c r="V948">
        <v>-24592750</v>
      </c>
      <c r="W948" t="s">
        <v>38</v>
      </c>
    </row>
    <row r="949" spans="1:23" x14ac:dyDescent="0.3">
      <c r="A949" t="s">
        <v>201</v>
      </c>
      <c r="B949">
        <v>162</v>
      </c>
      <c r="C949">
        <v>90</v>
      </c>
      <c r="D949">
        <v>23159305</v>
      </c>
      <c r="E949" t="s">
        <v>24</v>
      </c>
      <c r="F949" t="s">
        <v>25</v>
      </c>
      <c r="G949" t="s">
        <v>47</v>
      </c>
      <c r="H949" t="s">
        <v>48</v>
      </c>
      <c r="I949" t="s">
        <v>55</v>
      </c>
      <c r="J949" t="s">
        <v>49</v>
      </c>
      <c r="K949" t="s">
        <v>27</v>
      </c>
      <c r="L949" t="s">
        <v>1464</v>
      </c>
      <c r="M949">
        <v>128455</v>
      </c>
      <c r="N949">
        <v>514</v>
      </c>
      <c r="O949" t="s">
        <v>29</v>
      </c>
      <c r="P949" t="s">
        <v>30</v>
      </c>
      <c r="Q949" t="s">
        <v>52</v>
      </c>
      <c r="R949">
        <v>70000000</v>
      </c>
      <c r="S949">
        <v>1999</v>
      </c>
      <c r="T949">
        <v>8</v>
      </c>
      <c r="U949">
        <v>1.5</v>
      </c>
      <c r="V949">
        <v>-46840695</v>
      </c>
      <c r="W949" t="s">
        <v>38</v>
      </c>
    </row>
    <row r="950" spans="1:23" x14ac:dyDescent="0.3">
      <c r="A950" t="s">
        <v>1465</v>
      </c>
      <c r="B950">
        <v>259</v>
      </c>
      <c r="C950">
        <v>119</v>
      </c>
      <c r="D950">
        <v>24006726</v>
      </c>
      <c r="E950" t="s">
        <v>25</v>
      </c>
      <c r="F950" t="s">
        <v>48</v>
      </c>
      <c r="G950" t="s">
        <v>55</v>
      </c>
      <c r="L950" t="s">
        <v>1466</v>
      </c>
      <c r="M950">
        <v>139535</v>
      </c>
      <c r="N950">
        <v>632</v>
      </c>
      <c r="O950" t="s">
        <v>29</v>
      </c>
      <c r="P950" t="s">
        <v>30</v>
      </c>
      <c r="Q950" t="s">
        <v>213</v>
      </c>
      <c r="R950">
        <v>50000000</v>
      </c>
      <c r="S950">
        <v>2004</v>
      </c>
      <c r="T950">
        <v>7.3</v>
      </c>
      <c r="U950">
        <v>2</v>
      </c>
      <c r="V950">
        <v>-25993274</v>
      </c>
      <c r="W950" t="s">
        <v>38</v>
      </c>
    </row>
    <row r="951" spans="1:23" x14ac:dyDescent="0.3">
      <c r="A951" t="s">
        <v>645</v>
      </c>
      <c r="B951">
        <v>79</v>
      </c>
      <c r="C951">
        <v>139</v>
      </c>
      <c r="D951">
        <v>20389967</v>
      </c>
      <c r="E951" t="s">
        <v>24</v>
      </c>
      <c r="F951" t="s">
        <v>242</v>
      </c>
      <c r="G951" t="s">
        <v>55</v>
      </c>
      <c r="H951" t="s">
        <v>54</v>
      </c>
      <c r="I951" t="s">
        <v>58</v>
      </c>
      <c r="L951" t="s">
        <v>1467</v>
      </c>
      <c r="M951">
        <v>3077</v>
      </c>
      <c r="N951">
        <v>47</v>
      </c>
      <c r="O951" t="s">
        <v>29</v>
      </c>
      <c r="P951" t="s">
        <v>30</v>
      </c>
      <c r="Q951" t="s">
        <v>213</v>
      </c>
      <c r="R951">
        <v>50000000</v>
      </c>
      <c r="S951">
        <v>2016</v>
      </c>
      <c r="T951">
        <v>6.7</v>
      </c>
      <c r="U951">
        <v>2.2999999999999998</v>
      </c>
      <c r="V951">
        <v>-29610033</v>
      </c>
      <c r="W951" t="s">
        <v>38</v>
      </c>
    </row>
    <row r="952" spans="1:23" x14ac:dyDescent="0.3">
      <c r="A952" t="s">
        <v>1271</v>
      </c>
      <c r="B952">
        <v>141</v>
      </c>
      <c r="C952">
        <v>130</v>
      </c>
      <c r="D952">
        <v>19593740</v>
      </c>
      <c r="E952" t="s">
        <v>56</v>
      </c>
      <c r="F952" t="s">
        <v>55</v>
      </c>
      <c r="G952" t="s">
        <v>35</v>
      </c>
      <c r="L952" t="s">
        <v>1468</v>
      </c>
      <c r="M952">
        <v>88270</v>
      </c>
      <c r="N952">
        <v>420</v>
      </c>
      <c r="O952" t="s">
        <v>29</v>
      </c>
      <c r="P952" t="s">
        <v>30</v>
      </c>
      <c r="Q952" t="s">
        <v>213</v>
      </c>
      <c r="R952">
        <v>50000000</v>
      </c>
      <c r="S952">
        <v>2003</v>
      </c>
      <c r="T952">
        <v>7.5</v>
      </c>
      <c r="U952">
        <v>2.2000000000000002</v>
      </c>
      <c r="V952">
        <v>-30406260</v>
      </c>
      <c r="W952" t="s">
        <v>38</v>
      </c>
    </row>
    <row r="953" spans="1:23" x14ac:dyDescent="0.3">
      <c r="A953" t="s">
        <v>1208</v>
      </c>
      <c r="B953">
        <v>59</v>
      </c>
      <c r="C953">
        <v>100</v>
      </c>
      <c r="D953">
        <v>19118247</v>
      </c>
      <c r="E953" t="s">
        <v>24</v>
      </c>
      <c r="F953" t="s">
        <v>48</v>
      </c>
      <c r="L953" t="s">
        <v>1469</v>
      </c>
      <c r="M953">
        <v>19829</v>
      </c>
      <c r="N953">
        <v>94</v>
      </c>
      <c r="O953" t="s">
        <v>29</v>
      </c>
      <c r="P953" t="s">
        <v>30</v>
      </c>
      <c r="Q953" t="s">
        <v>31</v>
      </c>
      <c r="R953">
        <v>40000000</v>
      </c>
      <c r="S953">
        <v>2005</v>
      </c>
      <c r="T953">
        <v>5.4</v>
      </c>
      <c r="U953">
        <v>1.7</v>
      </c>
      <c r="V953">
        <v>-20881753</v>
      </c>
      <c r="W953" t="s">
        <v>38</v>
      </c>
    </row>
    <row r="954" spans="1:23" x14ac:dyDescent="0.3">
      <c r="A954" t="s">
        <v>1391</v>
      </c>
      <c r="B954">
        <v>236</v>
      </c>
      <c r="C954">
        <v>114</v>
      </c>
      <c r="D954">
        <v>26442251</v>
      </c>
      <c r="E954" t="s">
        <v>24</v>
      </c>
      <c r="F954" t="s">
        <v>56</v>
      </c>
      <c r="G954" t="s">
        <v>55</v>
      </c>
      <c r="H954" t="s">
        <v>35</v>
      </c>
      <c r="L954" t="s">
        <v>1470</v>
      </c>
      <c r="M954">
        <v>76010</v>
      </c>
      <c r="N954">
        <v>205</v>
      </c>
      <c r="O954" t="s">
        <v>29</v>
      </c>
      <c r="P954" t="s">
        <v>30</v>
      </c>
      <c r="Q954" t="s">
        <v>213</v>
      </c>
      <c r="R954">
        <v>50000000</v>
      </c>
      <c r="S954">
        <v>2015</v>
      </c>
      <c r="T954">
        <v>6.6</v>
      </c>
      <c r="U954">
        <v>1.9</v>
      </c>
      <c r="V954">
        <v>-23557749</v>
      </c>
      <c r="W954" t="s">
        <v>38</v>
      </c>
    </row>
    <row r="955" spans="1:23" x14ac:dyDescent="0.3">
      <c r="A955" t="s">
        <v>1471</v>
      </c>
      <c r="B955">
        <v>356</v>
      </c>
      <c r="C955">
        <v>96</v>
      </c>
      <c r="D955">
        <v>17114882</v>
      </c>
      <c r="E955" t="s">
        <v>56</v>
      </c>
      <c r="F955" t="s">
        <v>60</v>
      </c>
      <c r="G955" t="s">
        <v>35</v>
      </c>
      <c r="L955" t="s">
        <v>1472</v>
      </c>
      <c r="M955">
        <v>189249</v>
      </c>
      <c r="N955">
        <v>398</v>
      </c>
      <c r="O955" t="s">
        <v>29</v>
      </c>
      <c r="P955" t="s">
        <v>30</v>
      </c>
      <c r="Q955" t="s">
        <v>213</v>
      </c>
      <c r="R955">
        <v>25000000</v>
      </c>
      <c r="S955">
        <v>2007</v>
      </c>
      <c r="T955">
        <v>7.7</v>
      </c>
      <c r="U955">
        <v>1.6</v>
      </c>
      <c r="V955">
        <v>-7885118</v>
      </c>
      <c r="W955" t="s">
        <v>38</v>
      </c>
    </row>
    <row r="956" spans="1:23" x14ac:dyDescent="0.3">
      <c r="A956" t="s">
        <v>1473</v>
      </c>
      <c r="B956">
        <v>120</v>
      </c>
      <c r="C956">
        <v>110</v>
      </c>
      <c r="D956">
        <v>18472363</v>
      </c>
      <c r="E956" t="s">
        <v>24</v>
      </c>
      <c r="F956" t="s">
        <v>25</v>
      </c>
      <c r="G956" t="s">
        <v>56</v>
      </c>
      <c r="H956" t="s">
        <v>35</v>
      </c>
      <c r="L956" t="s">
        <v>1474</v>
      </c>
      <c r="M956">
        <v>63599</v>
      </c>
      <c r="N956">
        <v>208</v>
      </c>
      <c r="O956" t="s">
        <v>29</v>
      </c>
      <c r="P956" t="s">
        <v>30</v>
      </c>
      <c r="Q956" t="s">
        <v>31</v>
      </c>
      <c r="R956">
        <v>50000000</v>
      </c>
      <c r="S956">
        <v>2005</v>
      </c>
      <c r="T956">
        <v>5.8</v>
      </c>
      <c r="U956">
        <v>1.8</v>
      </c>
      <c r="V956">
        <v>-31527637</v>
      </c>
      <c r="W956" t="s">
        <v>38</v>
      </c>
    </row>
    <row r="957" spans="1:23" x14ac:dyDescent="0.3">
      <c r="A957" t="s">
        <v>562</v>
      </c>
      <c r="B957">
        <v>111</v>
      </c>
      <c r="C957">
        <v>158</v>
      </c>
      <c r="D957">
        <v>14131298</v>
      </c>
      <c r="E957" t="s">
        <v>25</v>
      </c>
      <c r="F957" t="s">
        <v>242</v>
      </c>
      <c r="G957" t="s">
        <v>55</v>
      </c>
      <c r="H957" t="s">
        <v>54</v>
      </c>
      <c r="I957" t="s">
        <v>58</v>
      </c>
      <c r="L957" t="s">
        <v>1475</v>
      </c>
      <c r="M957">
        <v>55889</v>
      </c>
      <c r="N957">
        <v>390</v>
      </c>
      <c r="O957" t="s">
        <v>29</v>
      </c>
      <c r="P957" t="s">
        <v>545</v>
      </c>
      <c r="Q957" t="s">
        <v>213</v>
      </c>
      <c r="R957">
        <v>390000000</v>
      </c>
      <c r="S957">
        <v>1999</v>
      </c>
      <c r="T957">
        <v>6.4</v>
      </c>
      <c r="U957">
        <v>2.6</v>
      </c>
      <c r="V957">
        <v>-375868702</v>
      </c>
      <c r="W957" t="s">
        <v>38</v>
      </c>
    </row>
    <row r="958" spans="1:23" x14ac:dyDescent="0.3">
      <c r="A958" t="s">
        <v>1476</v>
      </c>
      <c r="B958">
        <v>208</v>
      </c>
      <c r="C958">
        <v>102</v>
      </c>
      <c r="D958">
        <v>21557240</v>
      </c>
      <c r="E958" t="s">
        <v>25</v>
      </c>
      <c r="F958" t="s">
        <v>48</v>
      </c>
      <c r="G958" t="s">
        <v>26</v>
      </c>
      <c r="L958" t="s">
        <v>1477</v>
      </c>
      <c r="M958">
        <v>85237</v>
      </c>
      <c r="N958">
        <v>274</v>
      </c>
      <c r="O958" t="s">
        <v>29</v>
      </c>
      <c r="P958" t="s">
        <v>30</v>
      </c>
      <c r="Q958" t="s">
        <v>213</v>
      </c>
      <c r="R958">
        <v>49900000</v>
      </c>
      <c r="S958">
        <v>2011</v>
      </c>
      <c r="T958">
        <v>5.6</v>
      </c>
      <c r="U958">
        <v>1.7</v>
      </c>
      <c r="V958">
        <v>-28342760</v>
      </c>
      <c r="W958" t="s">
        <v>38</v>
      </c>
    </row>
    <row r="959" spans="1:23" x14ac:dyDescent="0.3">
      <c r="A959" t="s">
        <v>1478</v>
      </c>
      <c r="B959">
        <v>174</v>
      </c>
      <c r="C959">
        <v>84</v>
      </c>
      <c r="D959">
        <v>21283440</v>
      </c>
      <c r="E959" t="s">
        <v>55</v>
      </c>
      <c r="F959" t="s">
        <v>60</v>
      </c>
      <c r="G959" t="s">
        <v>35</v>
      </c>
      <c r="L959" t="s">
        <v>1479</v>
      </c>
      <c r="M959">
        <v>46239</v>
      </c>
      <c r="N959">
        <v>137</v>
      </c>
      <c r="O959" t="s">
        <v>29</v>
      </c>
      <c r="P959" t="s">
        <v>30</v>
      </c>
      <c r="Q959" t="s">
        <v>31</v>
      </c>
      <c r="R959">
        <v>55000000</v>
      </c>
      <c r="S959">
        <v>2011</v>
      </c>
      <c r="T959">
        <v>6</v>
      </c>
      <c r="U959">
        <v>1.4</v>
      </c>
      <c r="V959">
        <v>-33716560</v>
      </c>
      <c r="W959" t="s">
        <v>38</v>
      </c>
    </row>
    <row r="960" spans="1:23" x14ac:dyDescent="0.3">
      <c r="A960" t="s">
        <v>1480</v>
      </c>
      <c r="B960">
        <v>59</v>
      </c>
      <c r="C960">
        <v>115</v>
      </c>
      <c r="D960">
        <v>10556196</v>
      </c>
      <c r="E960" t="s">
        <v>56</v>
      </c>
      <c r="F960" t="s">
        <v>55</v>
      </c>
      <c r="G960" t="s">
        <v>35</v>
      </c>
      <c r="L960" t="s">
        <v>1481</v>
      </c>
      <c r="M960">
        <v>16562</v>
      </c>
      <c r="N960">
        <v>73</v>
      </c>
      <c r="O960" t="s">
        <v>29</v>
      </c>
      <c r="P960" t="s">
        <v>30</v>
      </c>
      <c r="Q960" t="s">
        <v>31</v>
      </c>
      <c r="R960">
        <v>50000000</v>
      </c>
      <c r="S960">
        <v>1997</v>
      </c>
      <c r="T960">
        <v>6.2</v>
      </c>
      <c r="U960">
        <v>1.9</v>
      </c>
      <c r="V960">
        <v>-39443804</v>
      </c>
      <c r="W960" t="s">
        <v>38</v>
      </c>
    </row>
    <row r="961" spans="1:23" x14ac:dyDescent="0.3">
      <c r="A961" t="s">
        <v>1482</v>
      </c>
      <c r="B961">
        <v>22</v>
      </c>
      <c r="C961">
        <v>99</v>
      </c>
      <c r="D961">
        <v>16671505</v>
      </c>
      <c r="E961" t="s">
        <v>25</v>
      </c>
      <c r="F961" t="s">
        <v>48</v>
      </c>
      <c r="G961" t="s">
        <v>56</v>
      </c>
      <c r="H961" t="s">
        <v>55</v>
      </c>
      <c r="I961" t="s">
        <v>49</v>
      </c>
      <c r="L961" t="s">
        <v>1483</v>
      </c>
      <c r="M961">
        <v>33186</v>
      </c>
      <c r="N961">
        <v>78</v>
      </c>
      <c r="O961" t="s">
        <v>29</v>
      </c>
      <c r="P961" t="s">
        <v>30</v>
      </c>
      <c r="Q961" t="s">
        <v>52</v>
      </c>
      <c r="R961">
        <v>50000000</v>
      </c>
      <c r="S961">
        <v>1994</v>
      </c>
      <c r="T961">
        <v>5.9</v>
      </c>
      <c r="U961">
        <v>1.6</v>
      </c>
      <c r="V961">
        <v>-33328495</v>
      </c>
      <c r="W961" t="s">
        <v>38</v>
      </c>
    </row>
    <row r="962" spans="1:23" x14ac:dyDescent="0.3">
      <c r="A962" t="s">
        <v>1484</v>
      </c>
      <c r="B962">
        <v>34</v>
      </c>
      <c r="C962">
        <v>135</v>
      </c>
      <c r="D962">
        <v>10400000</v>
      </c>
      <c r="E962" t="s">
        <v>55</v>
      </c>
      <c r="F962" t="s">
        <v>44</v>
      </c>
      <c r="L962" t="s">
        <v>1485</v>
      </c>
      <c r="M962">
        <v>12037</v>
      </c>
      <c r="N962">
        <v>90</v>
      </c>
      <c r="O962" t="s">
        <v>29</v>
      </c>
      <c r="P962" t="s">
        <v>30</v>
      </c>
      <c r="Q962" t="s">
        <v>213</v>
      </c>
      <c r="R962">
        <v>50000000</v>
      </c>
      <c r="S962">
        <v>1995</v>
      </c>
      <c r="T962">
        <v>5.0999999999999996</v>
      </c>
      <c r="U962">
        <v>2.2000000000000002</v>
      </c>
      <c r="V962">
        <v>-39600000</v>
      </c>
      <c r="W962" t="s">
        <v>38</v>
      </c>
    </row>
    <row r="963" spans="1:23" x14ac:dyDescent="0.3">
      <c r="A963" t="s">
        <v>181</v>
      </c>
      <c r="B963">
        <v>214</v>
      </c>
      <c r="C963">
        <v>108</v>
      </c>
      <c r="D963">
        <v>9528092</v>
      </c>
      <c r="E963" t="s">
        <v>242</v>
      </c>
      <c r="F963" t="s">
        <v>55</v>
      </c>
      <c r="G963" t="s">
        <v>35</v>
      </c>
      <c r="L963" t="s">
        <v>1486</v>
      </c>
      <c r="M963">
        <v>38513</v>
      </c>
      <c r="N963">
        <v>127</v>
      </c>
      <c r="O963" t="s">
        <v>29</v>
      </c>
      <c r="P963" t="s">
        <v>30</v>
      </c>
      <c r="Q963" t="s">
        <v>31</v>
      </c>
      <c r="R963">
        <v>22000000</v>
      </c>
      <c r="S963">
        <v>2010</v>
      </c>
      <c r="T963">
        <v>6.8</v>
      </c>
      <c r="U963">
        <v>1.8</v>
      </c>
      <c r="V963">
        <v>-12471908</v>
      </c>
      <c r="W963" t="s">
        <v>38</v>
      </c>
    </row>
    <row r="964" spans="1:23" x14ac:dyDescent="0.3">
      <c r="A964" t="s">
        <v>495</v>
      </c>
      <c r="B964">
        <v>186</v>
      </c>
      <c r="C964">
        <v>127</v>
      </c>
      <c r="D964">
        <v>10137232</v>
      </c>
      <c r="E964" t="s">
        <v>24</v>
      </c>
      <c r="F964" t="s">
        <v>242</v>
      </c>
      <c r="G964" t="s">
        <v>56</v>
      </c>
      <c r="H964" t="s">
        <v>55</v>
      </c>
      <c r="I964" t="s">
        <v>35</v>
      </c>
      <c r="L964" t="s">
        <v>1487</v>
      </c>
      <c r="M964">
        <v>58015</v>
      </c>
      <c r="N964">
        <v>374</v>
      </c>
      <c r="O964" t="s">
        <v>29</v>
      </c>
      <c r="P964" t="s">
        <v>545</v>
      </c>
      <c r="Q964" t="s">
        <v>213</v>
      </c>
      <c r="R964">
        <v>50000000</v>
      </c>
      <c r="S964">
        <v>2005</v>
      </c>
      <c r="T964">
        <v>6</v>
      </c>
      <c r="U964">
        <v>2.1</v>
      </c>
      <c r="V964">
        <v>-39862768</v>
      </c>
      <c r="W964" t="s">
        <v>38</v>
      </c>
    </row>
    <row r="965" spans="1:23" x14ac:dyDescent="0.3">
      <c r="A965" t="s">
        <v>1280</v>
      </c>
      <c r="B965">
        <v>50</v>
      </c>
      <c r="C965">
        <v>107</v>
      </c>
      <c r="D965">
        <v>9795017</v>
      </c>
      <c r="E965" t="s">
        <v>56</v>
      </c>
      <c r="F965" t="s">
        <v>55</v>
      </c>
      <c r="G965" t="s">
        <v>35</v>
      </c>
      <c r="L965" t="s">
        <v>1488</v>
      </c>
      <c r="M965">
        <v>9227</v>
      </c>
      <c r="N965">
        <v>70</v>
      </c>
      <c r="O965" t="s">
        <v>29</v>
      </c>
      <c r="P965" t="s">
        <v>30</v>
      </c>
      <c r="Q965" t="s">
        <v>213</v>
      </c>
      <c r="R965">
        <v>50000000</v>
      </c>
      <c r="S965">
        <v>1995</v>
      </c>
      <c r="T965">
        <v>5.0999999999999996</v>
      </c>
      <c r="U965">
        <v>1.8</v>
      </c>
      <c r="V965">
        <v>-40204983</v>
      </c>
      <c r="W965" t="s">
        <v>38</v>
      </c>
    </row>
    <row r="966" spans="1:23" x14ac:dyDescent="0.3">
      <c r="A966" t="s">
        <v>1227</v>
      </c>
      <c r="B966">
        <v>180</v>
      </c>
      <c r="C966">
        <v>95</v>
      </c>
      <c r="D966">
        <v>20488579</v>
      </c>
      <c r="E966" t="s">
        <v>24</v>
      </c>
      <c r="F966" t="s">
        <v>27</v>
      </c>
      <c r="G966" t="s">
        <v>35</v>
      </c>
      <c r="L966" t="s">
        <v>1489</v>
      </c>
      <c r="M966">
        <v>113483</v>
      </c>
      <c r="N966">
        <v>245</v>
      </c>
      <c r="O966" t="s">
        <v>29</v>
      </c>
      <c r="P966" t="s">
        <v>30</v>
      </c>
      <c r="Q966" t="s">
        <v>213</v>
      </c>
      <c r="R966">
        <v>50000000</v>
      </c>
      <c r="S966">
        <v>2009</v>
      </c>
      <c r="T966">
        <v>5.8</v>
      </c>
      <c r="U966">
        <v>1.6</v>
      </c>
      <c r="V966">
        <v>-29511421</v>
      </c>
      <c r="W966" t="s">
        <v>38</v>
      </c>
    </row>
    <row r="967" spans="1:23" x14ac:dyDescent="0.3">
      <c r="A967" t="s">
        <v>1490</v>
      </c>
      <c r="B967">
        <v>231</v>
      </c>
      <c r="C967">
        <v>124</v>
      </c>
      <c r="D967">
        <v>19445217</v>
      </c>
      <c r="E967" t="s">
        <v>55</v>
      </c>
      <c r="F967" t="s">
        <v>26</v>
      </c>
      <c r="G967" t="s">
        <v>44</v>
      </c>
      <c r="L967" t="s">
        <v>1491</v>
      </c>
      <c r="M967">
        <v>67796</v>
      </c>
      <c r="N967">
        <v>258</v>
      </c>
      <c r="O967" t="s">
        <v>29</v>
      </c>
      <c r="P967" t="s">
        <v>30</v>
      </c>
      <c r="Q967" t="s">
        <v>31</v>
      </c>
      <c r="R967">
        <v>60000000</v>
      </c>
      <c r="S967">
        <v>2013</v>
      </c>
      <c r="T967">
        <v>6.2</v>
      </c>
      <c r="U967">
        <v>2.1</v>
      </c>
      <c r="V967">
        <v>-40554783</v>
      </c>
      <c r="W967" t="s">
        <v>38</v>
      </c>
    </row>
    <row r="968" spans="1:23" x14ac:dyDescent="0.3">
      <c r="A968" t="s">
        <v>1492</v>
      </c>
      <c r="B968">
        <v>105</v>
      </c>
      <c r="C968">
        <v>109</v>
      </c>
      <c r="D968">
        <v>8355815</v>
      </c>
      <c r="E968" t="s">
        <v>48</v>
      </c>
      <c r="F968" t="s">
        <v>56</v>
      </c>
      <c r="G968" t="s">
        <v>55</v>
      </c>
      <c r="H968" t="s">
        <v>35</v>
      </c>
      <c r="L968" t="s">
        <v>1493</v>
      </c>
      <c r="M968">
        <v>34730</v>
      </c>
      <c r="N968">
        <v>341</v>
      </c>
      <c r="O968" t="s">
        <v>29</v>
      </c>
      <c r="P968" t="s">
        <v>37</v>
      </c>
      <c r="Q968" t="s">
        <v>213</v>
      </c>
      <c r="R968">
        <v>55000000</v>
      </c>
      <c r="S968">
        <v>2002</v>
      </c>
      <c r="T968">
        <v>6.4</v>
      </c>
      <c r="U968">
        <v>1.8</v>
      </c>
      <c r="V968">
        <v>-46644185</v>
      </c>
      <c r="W968" t="s">
        <v>38</v>
      </c>
    </row>
    <row r="969" spans="1:23" x14ac:dyDescent="0.3">
      <c r="A969" t="s">
        <v>600</v>
      </c>
      <c r="B969">
        <v>226</v>
      </c>
      <c r="C969">
        <v>102</v>
      </c>
      <c r="D969">
        <v>28837115</v>
      </c>
      <c r="E969" t="s">
        <v>48</v>
      </c>
      <c r="L969" t="s">
        <v>1494</v>
      </c>
      <c r="M969">
        <v>34964</v>
      </c>
      <c r="N969">
        <v>150</v>
      </c>
      <c r="O969" t="s">
        <v>29</v>
      </c>
      <c r="P969" t="s">
        <v>30</v>
      </c>
      <c r="Q969" t="s">
        <v>31</v>
      </c>
      <c r="R969">
        <v>50000000</v>
      </c>
      <c r="S969">
        <v>2016</v>
      </c>
      <c r="T969">
        <v>4.8</v>
      </c>
      <c r="U969">
        <v>1.7</v>
      </c>
      <c r="V969">
        <v>-21162885</v>
      </c>
      <c r="W969" t="s">
        <v>38</v>
      </c>
    </row>
    <row r="970" spans="1:23" x14ac:dyDescent="0.3">
      <c r="A970" t="s">
        <v>1495</v>
      </c>
      <c r="B970">
        <v>75</v>
      </c>
      <c r="C970">
        <v>88</v>
      </c>
      <c r="D970">
        <v>6471394</v>
      </c>
      <c r="E970" t="s">
        <v>48</v>
      </c>
      <c r="F970" t="s">
        <v>56</v>
      </c>
      <c r="L970" t="s">
        <v>1496</v>
      </c>
      <c r="M970">
        <v>15880</v>
      </c>
      <c r="N970">
        <v>93</v>
      </c>
      <c r="O970" t="s">
        <v>29</v>
      </c>
      <c r="P970" t="s">
        <v>30</v>
      </c>
      <c r="Q970" t="s">
        <v>31</v>
      </c>
      <c r="R970">
        <v>50000000</v>
      </c>
      <c r="S970">
        <v>2004</v>
      </c>
      <c r="T970">
        <v>4.9000000000000004</v>
      </c>
      <c r="U970">
        <v>1.5</v>
      </c>
      <c r="V970">
        <v>-43528606</v>
      </c>
      <c r="W970" t="s">
        <v>38</v>
      </c>
    </row>
    <row r="971" spans="1:23" x14ac:dyDescent="0.3">
      <c r="A971" t="s">
        <v>836</v>
      </c>
      <c r="B971">
        <v>82</v>
      </c>
      <c r="C971">
        <v>87</v>
      </c>
      <c r="D971">
        <v>6291602</v>
      </c>
      <c r="E971" t="s">
        <v>48</v>
      </c>
      <c r="F971" t="s">
        <v>27</v>
      </c>
      <c r="L971" t="s">
        <v>1497</v>
      </c>
      <c r="M971">
        <v>8070</v>
      </c>
      <c r="N971">
        <v>91</v>
      </c>
      <c r="O971" t="s">
        <v>29</v>
      </c>
      <c r="P971" t="s">
        <v>30</v>
      </c>
      <c r="Q971" t="s">
        <v>213</v>
      </c>
      <c r="R971">
        <v>50000000</v>
      </c>
      <c r="S971">
        <v>2000</v>
      </c>
      <c r="T971">
        <v>5.6</v>
      </c>
      <c r="U971">
        <v>1.4</v>
      </c>
      <c r="V971">
        <v>-43708398</v>
      </c>
      <c r="W971" t="s">
        <v>38</v>
      </c>
    </row>
    <row r="972" spans="1:23" x14ac:dyDescent="0.3">
      <c r="A972" t="s">
        <v>1498</v>
      </c>
      <c r="B972">
        <v>296</v>
      </c>
      <c r="C972">
        <v>104</v>
      </c>
      <c r="D972">
        <v>10706786</v>
      </c>
      <c r="E972" t="s">
        <v>24</v>
      </c>
      <c r="F972" t="s">
        <v>26</v>
      </c>
      <c r="G972" t="s">
        <v>35</v>
      </c>
      <c r="L972" t="s">
        <v>1499</v>
      </c>
      <c r="M972">
        <v>81800</v>
      </c>
      <c r="N972">
        <v>211</v>
      </c>
      <c r="O972" t="s">
        <v>29</v>
      </c>
      <c r="P972" t="s">
        <v>30</v>
      </c>
      <c r="Q972" t="s">
        <v>213</v>
      </c>
      <c r="R972">
        <v>50000000</v>
      </c>
      <c r="S972">
        <v>2011</v>
      </c>
      <c r="T972">
        <v>5.5</v>
      </c>
      <c r="U972">
        <v>1.7</v>
      </c>
      <c r="V972">
        <v>-39293214</v>
      </c>
      <c r="W972" t="s">
        <v>38</v>
      </c>
    </row>
    <row r="973" spans="1:23" x14ac:dyDescent="0.3">
      <c r="A973" t="s">
        <v>934</v>
      </c>
      <c r="B973">
        <v>103</v>
      </c>
      <c r="C973">
        <v>96</v>
      </c>
      <c r="D973">
        <v>8742261</v>
      </c>
      <c r="E973" t="s">
        <v>24</v>
      </c>
      <c r="F973" t="s">
        <v>56</v>
      </c>
      <c r="G973" t="s">
        <v>55</v>
      </c>
      <c r="H973" t="s">
        <v>60</v>
      </c>
      <c r="I973" t="s">
        <v>35</v>
      </c>
      <c r="L973" t="s">
        <v>1500</v>
      </c>
      <c r="M973">
        <v>19824</v>
      </c>
      <c r="N973">
        <v>179</v>
      </c>
      <c r="O973" t="s">
        <v>29</v>
      </c>
      <c r="P973" t="s">
        <v>115</v>
      </c>
      <c r="Q973" t="s">
        <v>31</v>
      </c>
      <c r="R973">
        <v>18000000</v>
      </c>
      <c r="S973">
        <v>2009</v>
      </c>
      <c r="T973">
        <v>3.7</v>
      </c>
      <c r="U973">
        <v>1.6</v>
      </c>
      <c r="V973">
        <v>-9257739</v>
      </c>
      <c r="W973" t="s">
        <v>38</v>
      </c>
    </row>
    <row r="974" spans="1:23" x14ac:dyDescent="0.3">
      <c r="A974" t="s">
        <v>1501</v>
      </c>
      <c r="B974">
        <v>98</v>
      </c>
      <c r="C974">
        <v>85</v>
      </c>
      <c r="D974">
        <v>43905746</v>
      </c>
      <c r="E974" t="s">
        <v>24</v>
      </c>
      <c r="F974" t="s">
        <v>27</v>
      </c>
      <c r="G974" t="s">
        <v>35</v>
      </c>
      <c r="L974" t="s">
        <v>1502</v>
      </c>
      <c r="M974">
        <v>77684</v>
      </c>
      <c r="N974">
        <v>294</v>
      </c>
      <c r="O974" t="s">
        <v>29</v>
      </c>
      <c r="P974" t="s">
        <v>30</v>
      </c>
      <c r="Q974" t="s">
        <v>31</v>
      </c>
      <c r="R974">
        <v>49000000</v>
      </c>
      <c r="S974">
        <v>2001</v>
      </c>
      <c r="T974">
        <v>5.9</v>
      </c>
      <c r="U974">
        <v>1.4</v>
      </c>
      <c r="V974">
        <v>-5094254</v>
      </c>
      <c r="W974" t="s">
        <v>38</v>
      </c>
    </row>
    <row r="975" spans="1:23" x14ac:dyDescent="0.3">
      <c r="A975" t="s">
        <v>589</v>
      </c>
      <c r="B975">
        <v>48</v>
      </c>
      <c r="C975">
        <v>104</v>
      </c>
      <c r="D975">
        <v>21413502</v>
      </c>
      <c r="E975" t="s">
        <v>24</v>
      </c>
      <c r="F975" t="s">
        <v>25</v>
      </c>
      <c r="G975" t="s">
        <v>48</v>
      </c>
      <c r="H975" t="s">
        <v>56</v>
      </c>
      <c r="I975" t="s">
        <v>59</v>
      </c>
      <c r="J975" t="s">
        <v>60</v>
      </c>
      <c r="L975" t="s">
        <v>1503</v>
      </c>
      <c r="M975">
        <v>14429</v>
      </c>
      <c r="N975">
        <v>113</v>
      </c>
      <c r="O975" t="s">
        <v>29</v>
      </c>
      <c r="P975" t="s">
        <v>30</v>
      </c>
      <c r="Q975" t="s">
        <v>213</v>
      </c>
      <c r="R975">
        <v>40000000</v>
      </c>
      <c r="S975">
        <v>1990</v>
      </c>
      <c r="T975">
        <v>6.3</v>
      </c>
      <c r="U975">
        <v>1.7</v>
      </c>
      <c r="V975">
        <v>-18586498</v>
      </c>
      <c r="W975" t="s">
        <v>38</v>
      </c>
    </row>
    <row r="976" spans="1:23" x14ac:dyDescent="0.3">
      <c r="A976" t="s">
        <v>445</v>
      </c>
      <c r="B976">
        <v>223</v>
      </c>
      <c r="C976">
        <v>190</v>
      </c>
      <c r="D976">
        <v>124107476</v>
      </c>
      <c r="E976" t="s">
        <v>56</v>
      </c>
      <c r="F976" t="s">
        <v>55</v>
      </c>
      <c r="G976" t="s">
        <v>35</v>
      </c>
      <c r="L976" t="s">
        <v>1504</v>
      </c>
      <c r="M976">
        <v>170684</v>
      </c>
      <c r="N976">
        <v>867</v>
      </c>
      <c r="O976" t="s">
        <v>29</v>
      </c>
      <c r="P976" t="s">
        <v>30</v>
      </c>
      <c r="Q976" t="s">
        <v>213</v>
      </c>
      <c r="R976">
        <v>48000000</v>
      </c>
      <c r="S976">
        <v>2000</v>
      </c>
      <c r="T976">
        <v>7.6</v>
      </c>
      <c r="U976">
        <v>3.2</v>
      </c>
      <c r="V976">
        <v>76107476</v>
      </c>
      <c r="W976" t="s">
        <v>21</v>
      </c>
    </row>
    <row r="977" spans="1:23" x14ac:dyDescent="0.3">
      <c r="A977" t="s">
        <v>149</v>
      </c>
      <c r="B977">
        <v>149</v>
      </c>
      <c r="C977">
        <v>127</v>
      </c>
      <c r="D977">
        <v>197171806</v>
      </c>
      <c r="E977" t="s">
        <v>24</v>
      </c>
      <c r="F977" t="s">
        <v>25</v>
      </c>
      <c r="G977" t="s">
        <v>26</v>
      </c>
      <c r="L977" t="s">
        <v>1505</v>
      </c>
      <c r="M977">
        <v>515306</v>
      </c>
      <c r="N977">
        <v>477</v>
      </c>
      <c r="O977" t="s">
        <v>29</v>
      </c>
      <c r="P977" t="s">
        <v>30</v>
      </c>
      <c r="Q977" t="s">
        <v>31</v>
      </c>
      <c r="R977">
        <v>48000000</v>
      </c>
      <c r="S977">
        <v>1989</v>
      </c>
      <c r="T977">
        <v>8.3000000000000007</v>
      </c>
      <c r="U977">
        <v>2.1</v>
      </c>
      <c r="V977">
        <v>149171806</v>
      </c>
      <c r="W977" t="s">
        <v>21</v>
      </c>
    </row>
    <row r="978" spans="1:23" x14ac:dyDescent="0.3">
      <c r="A978" t="s">
        <v>410</v>
      </c>
      <c r="B978">
        <v>371</v>
      </c>
      <c r="C978">
        <v>120</v>
      </c>
      <c r="D978">
        <v>31569268</v>
      </c>
      <c r="E978" t="s">
        <v>24</v>
      </c>
      <c r="F978" t="s">
        <v>56</v>
      </c>
      <c r="G978" t="s">
        <v>55</v>
      </c>
      <c r="H978" t="s">
        <v>27</v>
      </c>
      <c r="I978" t="s">
        <v>35</v>
      </c>
      <c r="L978" t="s">
        <v>1506</v>
      </c>
      <c r="M978">
        <v>172965</v>
      </c>
      <c r="N978">
        <v>627</v>
      </c>
      <c r="O978" t="s">
        <v>29</v>
      </c>
      <c r="P978" t="s">
        <v>30</v>
      </c>
      <c r="Q978" t="s">
        <v>213</v>
      </c>
      <c r="R978">
        <v>49000000</v>
      </c>
      <c r="S978">
        <v>2015</v>
      </c>
      <c r="T978">
        <v>6.9</v>
      </c>
      <c r="U978">
        <v>2</v>
      </c>
      <c r="V978">
        <v>-17430732</v>
      </c>
      <c r="W978" t="s">
        <v>38</v>
      </c>
    </row>
    <row r="979" spans="1:23" x14ac:dyDescent="0.3">
      <c r="A979" t="s">
        <v>361</v>
      </c>
      <c r="B979">
        <v>75</v>
      </c>
      <c r="C979">
        <v>118</v>
      </c>
      <c r="D979">
        <v>66488090</v>
      </c>
      <c r="E979" t="s">
        <v>56</v>
      </c>
      <c r="F979" t="s">
        <v>55</v>
      </c>
      <c r="G979" t="s">
        <v>60</v>
      </c>
      <c r="H979" t="s">
        <v>35</v>
      </c>
      <c r="L979" t="s">
        <v>1507</v>
      </c>
      <c r="M979">
        <v>120202</v>
      </c>
      <c r="N979">
        <v>397</v>
      </c>
      <c r="O979" t="s">
        <v>29</v>
      </c>
      <c r="P979" t="s">
        <v>30</v>
      </c>
      <c r="Q979" t="s">
        <v>213</v>
      </c>
      <c r="R979">
        <v>48000000</v>
      </c>
      <c r="S979">
        <v>1999</v>
      </c>
      <c r="T979">
        <v>6.7</v>
      </c>
      <c r="U979">
        <v>2</v>
      </c>
      <c r="V979">
        <v>18488090</v>
      </c>
      <c r="W979" t="s">
        <v>21</v>
      </c>
    </row>
    <row r="980" spans="1:23" x14ac:dyDescent="0.3">
      <c r="A980" t="s">
        <v>219</v>
      </c>
      <c r="B980">
        <v>233</v>
      </c>
      <c r="C980">
        <v>112</v>
      </c>
      <c r="D980">
        <v>95308367</v>
      </c>
      <c r="E980" t="s">
        <v>56</v>
      </c>
      <c r="F980" t="s">
        <v>55</v>
      </c>
      <c r="G980" t="s">
        <v>35</v>
      </c>
      <c r="L980" t="s">
        <v>1508</v>
      </c>
      <c r="M980">
        <v>206104</v>
      </c>
      <c r="N980">
        <v>850</v>
      </c>
      <c r="O980" t="s">
        <v>29</v>
      </c>
      <c r="P980" t="s">
        <v>30</v>
      </c>
      <c r="Q980" t="s">
        <v>213</v>
      </c>
      <c r="R980">
        <v>48000000</v>
      </c>
      <c r="S980">
        <v>2002</v>
      </c>
      <c r="T980">
        <v>6.8</v>
      </c>
      <c r="U980">
        <v>1.9</v>
      </c>
      <c r="V980">
        <v>47308367</v>
      </c>
      <c r="W980" t="s">
        <v>21</v>
      </c>
    </row>
    <row r="981" spans="1:23" x14ac:dyDescent="0.3">
      <c r="A981" t="s">
        <v>1134</v>
      </c>
      <c r="B981">
        <v>150</v>
      </c>
      <c r="C981">
        <v>114</v>
      </c>
      <c r="D981">
        <v>60652036</v>
      </c>
      <c r="E981" t="s">
        <v>24</v>
      </c>
      <c r="F981" t="s">
        <v>25</v>
      </c>
      <c r="G981" t="s">
        <v>48</v>
      </c>
      <c r="H981" t="s">
        <v>55</v>
      </c>
      <c r="I981" t="s">
        <v>58</v>
      </c>
      <c r="L981" t="s">
        <v>1509</v>
      </c>
      <c r="M981">
        <v>137854</v>
      </c>
      <c r="N981">
        <v>560</v>
      </c>
      <c r="O981" t="s">
        <v>29</v>
      </c>
      <c r="P981" t="s">
        <v>30</v>
      </c>
      <c r="Q981" t="s">
        <v>213</v>
      </c>
      <c r="R981">
        <v>48000000</v>
      </c>
      <c r="S981">
        <v>1999</v>
      </c>
      <c r="T981">
        <v>7.1</v>
      </c>
      <c r="U981">
        <v>1.9</v>
      </c>
      <c r="V981">
        <v>12652036</v>
      </c>
      <c r="W981" t="s">
        <v>21</v>
      </c>
    </row>
    <row r="982" spans="1:23" x14ac:dyDescent="0.3">
      <c r="A982" t="s">
        <v>659</v>
      </c>
      <c r="B982">
        <v>172</v>
      </c>
      <c r="C982">
        <v>137</v>
      </c>
      <c r="D982">
        <v>1206135</v>
      </c>
      <c r="E982" t="s">
        <v>56</v>
      </c>
      <c r="F982" t="s">
        <v>55</v>
      </c>
      <c r="G982" t="s">
        <v>35</v>
      </c>
      <c r="L982" t="s">
        <v>1510</v>
      </c>
      <c r="M982">
        <v>40568</v>
      </c>
      <c r="N982">
        <v>185</v>
      </c>
      <c r="O982" t="s">
        <v>29</v>
      </c>
      <c r="P982" t="s">
        <v>1511</v>
      </c>
      <c r="Q982" t="s">
        <v>213</v>
      </c>
      <c r="R982">
        <v>50000000</v>
      </c>
      <c r="S982">
        <v>2015</v>
      </c>
      <c r="T982">
        <v>6.4</v>
      </c>
      <c r="U982">
        <v>2.2999999999999998</v>
      </c>
      <c r="V982">
        <v>-48793865</v>
      </c>
      <c r="W982" t="s">
        <v>38</v>
      </c>
    </row>
    <row r="983" spans="1:23" x14ac:dyDescent="0.3">
      <c r="A983" t="s">
        <v>853</v>
      </c>
      <c r="B983">
        <v>103</v>
      </c>
      <c r="C983">
        <v>112</v>
      </c>
      <c r="D983">
        <v>56607223</v>
      </c>
      <c r="E983" t="s">
        <v>25</v>
      </c>
      <c r="F983" t="s">
        <v>48</v>
      </c>
      <c r="L983" t="s">
        <v>1512</v>
      </c>
      <c r="M983">
        <v>93367</v>
      </c>
      <c r="N983">
        <v>497</v>
      </c>
      <c r="O983" t="s">
        <v>29</v>
      </c>
      <c r="P983" t="s">
        <v>115</v>
      </c>
      <c r="Q983" t="s">
        <v>31</v>
      </c>
      <c r="R983">
        <v>48000000</v>
      </c>
      <c r="S983">
        <v>2001</v>
      </c>
      <c r="T983">
        <v>6.4</v>
      </c>
      <c r="U983">
        <v>1.9</v>
      </c>
      <c r="V983">
        <v>8607223</v>
      </c>
      <c r="W983" t="s">
        <v>21</v>
      </c>
    </row>
    <row r="984" spans="1:23" x14ac:dyDescent="0.3">
      <c r="A984" t="s">
        <v>1195</v>
      </c>
      <c r="B984">
        <v>140</v>
      </c>
      <c r="C984">
        <v>120</v>
      </c>
      <c r="D984">
        <v>50173190</v>
      </c>
      <c r="E984" t="s">
        <v>55</v>
      </c>
      <c r="F984" t="s">
        <v>60</v>
      </c>
      <c r="G984" t="s">
        <v>27</v>
      </c>
      <c r="L984" t="s">
        <v>1513</v>
      </c>
      <c r="M984">
        <v>148490</v>
      </c>
      <c r="N984">
        <v>537</v>
      </c>
      <c r="O984" t="s">
        <v>29</v>
      </c>
      <c r="P984" t="s">
        <v>30</v>
      </c>
      <c r="Q984" t="s">
        <v>31</v>
      </c>
      <c r="R984">
        <v>48000000</v>
      </c>
      <c r="S984">
        <v>2001</v>
      </c>
      <c r="T984">
        <v>7.4</v>
      </c>
      <c r="U984">
        <v>2</v>
      </c>
      <c r="V984">
        <v>2173190</v>
      </c>
      <c r="W984" t="s">
        <v>21</v>
      </c>
    </row>
    <row r="985" spans="1:23" x14ac:dyDescent="0.3">
      <c r="A985" t="s">
        <v>419</v>
      </c>
      <c r="B985">
        <v>125</v>
      </c>
      <c r="C985">
        <v>123</v>
      </c>
      <c r="D985">
        <v>47095453</v>
      </c>
      <c r="E985" t="s">
        <v>48</v>
      </c>
      <c r="F985" t="s">
        <v>26</v>
      </c>
      <c r="G985" t="s">
        <v>44</v>
      </c>
      <c r="L985" t="s">
        <v>1514</v>
      </c>
      <c r="M985">
        <v>64595</v>
      </c>
      <c r="N985">
        <v>316</v>
      </c>
      <c r="O985" t="s">
        <v>29</v>
      </c>
      <c r="P985" t="s">
        <v>30</v>
      </c>
      <c r="Q985" t="s">
        <v>31</v>
      </c>
      <c r="R985">
        <v>48000000</v>
      </c>
      <c r="S985">
        <v>2001</v>
      </c>
      <c r="T985">
        <v>6.4</v>
      </c>
      <c r="U985">
        <v>2</v>
      </c>
      <c r="V985">
        <v>-904547</v>
      </c>
      <c r="W985" t="s">
        <v>38</v>
      </c>
    </row>
    <row r="986" spans="1:23" x14ac:dyDescent="0.3">
      <c r="A986" t="s">
        <v>1151</v>
      </c>
      <c r="B986">
        <v>125</v>
      </c>
      <c r="C986">
        <v>93</v>
      </c>
      <c r="D986">
        <v>37879996</v>
      </c>
      <c r="E986" t="s">
        <v>48</v>
      </c>
      <c r="F986" t="s">
        <v>26</v>
      </c>
      <c r="G986" t="s">
        <v>44</v>
      </c>
      <c r="L986" t="s">
        <v>1515</v>
      </c>
      <c r="M986">
        <v>81888</v>
      </c>
      <c r="N986">
        <v>254</v>
      </c>
      <c r="O986" t="s">
        <v>29</v>
      </c>
      <c r="P986" t="s">
        <v>30</v>
      </c>
      <c r="Q986" t="s">
        <v>31</v>
      </c>
      <c r="R986">
        <v>48000000</v>
      </c>
      <c r="S986">
        <v>2000</v>
      </c>
      <c r="T986">
        <v>6</v>
      </c>
      <c r="U986">
        <v>1.6</v>
      </c>
      <c r="V986">
        <v>-10120004</v>
      </c>
      <c r="W986" t="s">
        <v>38</v>
      </c>
    </row>
    <row r="987" spans="1:23" x14ac:dyDescent="0.3">
      <c r="A987" t="s">
        <v>1309</v>
      </c>
      <c r="B987">
        <v>36</v>
      </c>
      <c r="C987">
        <v>123</v>
      </c>
      <c r="D987">
        <v>25900000</v>
      </c>
      <c r="E987" t="s">
        <v>56</v>
      </c>
      <c r="F987" t="s">
        <v>55</v>
      </c>
      <c r="G987" t="s">
        <v>59</v>
      </c>
      <c r="L987" t="s">
        <v>1516</v>
      </c>
      <c r="M987">
        <v>12771</v>
      </c>
      <c r="N987">
        <v>84</v>
      </c>
      <c r="O987" t="s">
        <v>29</v>
      </c>
      <c r="P987" t="s">
        <v>30</v>
      </c>
      <c r="Q987" t="s">
        <v>213</v>
      </c>
      <c r="R987">
        <v>58000000</v>
      </c>
      <c r="S987">
        <v>1984</v>
      </c>
      <c r="T987">
        <v>6.5</v>
      </c>
      <c r="U987">
        <v>2</v>
      </c>
      <c r="V987">
        <v>-32100000</v>
      </c>
      <c r="W987" t="s">
        <v>38</v>
      </c>
    </row>
    <row r="988" spans="1:23" x14ac:dyDescent="0.3">
      <c r="A988" t="s">
        <v>419</v>
      </c>
      <c r="B988">
        <v>295</v>
      </c>
      <c r="C988">
        <v>122</v>
      </c>
      <c r="D988">
        <v>53574088</v>
      </c>
      <c r="E988" t="s">
        <v>25</v>
      </c>
      <c r="F988" t="s">
        <v>56</v>
      </c>
      <c r="G988" t="s">
        <v>55</v>
      </c>
      <c r="H988" t="s">
        <v>53</v>
      </c>
      <c r="L988" t="s">
        <v>1517</v>
      </c>
      <c r="M988">
        <v>237872</v>
      </c>
      <c r="N988">
        <v>560</v>
      </c>
      <c r="O988" t="s">
        <v>29</v>
      </c>
      <c r="P988" t="s">
        <v>30</v>
      </c>
      <c r="Q988" t="s">
        <v>213</v>
      </c>
      <c r="R988">
        <v>55000000</v>
      </c>
      <c r="S988">
        <v>2007</v>
      </c>
      <c r="T988">
        <v>7.8</v>
      </c>
      <c r="U988">
        <v>2</v>
      </c>
      <c r="V988">
        <v>-1425912</v>
      </c>
      <c r="W988" t="s">
        <v>38</v>
      </c>
    </row>
    <row r="989" spans="1:23" x14ac:dyDescent="0.3">
      <c r="A989" t="s">
        <v>1518</v>
      </c>
      <c r="B989">
        <v>222</v>
      </c>
      <c r="C989">
        <v>115</v>
      </c>
      <c r="D989">
        <v>89253340</v>
      </c>
      <c r="E989" t="s">
        <v>24</v>
      </c>
      <c r="F989" t="s">
        <v>35</v>
      </c>
      <c r="L989" t="s">
        <v>1519</v>
      </c>
      <c r="M989">
        <v>133436</v>
      </c>
      <c r="N989">
        <v>323</v>
      </c>
      <c r="O989" t="s">
        <v>29</v>
      </c>
      <c r="P989" t="s">
        <v>545</v>
      </c>
      <c r="Q989" t="s">
        <v>31</v>
      </c>
      <c r="R989">
        <v>48000000</v>
      </c>
      <c r="S989">
        <v>2014</v>
      </c>
      <c r="T989">
        <v>6</v>
      </c>
      <c r="U989">
        <v>1.9</v>
      </c>
      <c r="V989">
        <v>41253340</v>
      </c>
      <c r="W989" t="s">
        <v>21</v>
      </c>
    </row>
    <row r="990" spans="1:23" x14ac:dyDescent="0.3">
      <c r="A990" t="s">
        <v>445</v>
      </c>
      <c r="B990">
        <v>158</v>
      </c>
      <c r="C990">
        <v>123</v>
      </c>
      <c r="D990">
        <v>37339525</v>
      </c>
      <c r="E990" t="s">
        <v>56</v>
      </c>
      <c r="F990" t="s">
        <v>55</v>
      </c>
      <c r="G990" t="s">
        <v>44</v>
      </c>
      <c r="H990" t="s">
        <v>35</v>
      </c>
      <c r="L990" t="s">
        <v>1520</v>
      </c>
      <c r="M990">
        <v>71708</v>
      </c>
      <c r="N990">
        <v>307</v>
      </c>
      <c r="O990" t="s">
        <v>29</v>
      </c>
      <c r="P990" t="s">
        <v>30</v>
      </c>
      <c r="Q990" t="s">
        <v>213</v>
      </c>
      <c r="R990">
        <v>48000000</v>
      </c>
      <c r="S990">
        <v>1998</v>
      </c>
      <c r="T990">
        <v>7</v>
      </c>
      <c r="U990">
        <v>2</v>
      </c>
      <c r="V990">
        <v>-10660475</v>
      </c>
      <c r="W990" t="s">
        <v>38</v>
      </c>
    </row>
    <row r="991" spans="1:23" x14ac:dyDescent="0.3">
      <c r="A991" t="s">
        <v>600</v>
      </c>
      <c r="B991">
        <v>72</v>
      </c>
      <c r="C991">
        <v>96</v>
      </c>
      <c r="D991">
        <v>60154431</v>
      </c>
      <c r="E991" t="s">
        <v>48</v>
      </c>
      <c r="F991" t="s">
        <v>55</v>
      </c>
      <c r="G991" t="s">
        <v>35</v>
      </c>
      <c r="L991" t="s">
        <v>1521</v>
      </c>
      <c r="M991">
        <v>122347</v>
      </c>
      <c r="N991">
        <v>345</v>
      </c>
      <c r="O991" t="s">
        <v>29</v>
      </c>
      <c r="P991" t="s">
        <v>30</v>
      </c>
      <c r="Q991" t="s">
        <v>31</v>
      </c>
      <c r="R991">
        <v>47000000</v>
      </c>
      <c r="S991">
        <v>1996</v>
      </c>
      <c r="T991">
        <v>6</v>
      </c>
      <c r="U991">
        <v>1.6</v>
      </c>
      <c r="V991">
        <v>13154431</v>
      </c>
      <c r="W991" t="s">
        <v>21</v>
      </c>
    </row>
    <row r="992" spans="1:23" x14ac:dyDescent="0.3">
      <c r="A992" t="s">
        <v>1522</v>
      </c>
      <c r="B992">
        <v>72</v>
      </c>
      <c r="C992">
        <v>105</v>
      </c>
      <c r="D992">
        <v>103738726</v>
      </c>
      <c r="E992" t="s">
        <v>24</v>
      </c>
      <c r="F992" t="s">
        <v>48</v>
      </c>
      <c r="G992" t="s">
        <v>56</v>
      </c>
      <c r="H992" t="s">
        <v>59</v>
      </c>
      <c r="I992" t="s">
        <v>44</v>
      </c>
      <c r="J992" t="s">
        <v>35</v>
      </c>
      <c r="L992" t="s">
        <v>1523</v>
      </c>
      <c r="M992">
        <v>47819</v>
      </c>
      <c r="N992">
        <v>164</v>
      </c>
      <c r="O992" t="s">
        <v>29</v>
      </c>
      <c r="P992" t="s">
        <v>30</v>
      </c>
      <c r="Q992" t="s">
        <v>52</v>
      </c>
      <c r="R992">
        <v>100000000</v>
      </c>
      <c r="S992">
        <v>1990</v>
      </c>
      <c r="T992">
        <v>6.1</v>
      </c>
      <c r="U992">
        <v>1.8</v>
      </c>
      <c r="V992">
        <v>3738726</v>
      </c>
      <c r="W992" t="s">
        <v>21</v>
      </c>
    </row>
    <row r="993" spans="1:23" x14ac:dyDescent="0.3">
      <c r="A993" t="s">
        <v>390</v>
      </c>
      <c r="B993">
        <v>152</v>
      </c>
      <c r="C993">
        <v>113</v>
      </c>
      <c r="D993">
        <v>69304264</v>
      </c>
      <c r="E993" t="s">
        <v>56</v>
      </c>
      <c r="F993" t="s">
        <v>44</v>
      </c>
      <c r="G993" t="s">
        <v>35</v>
      </c>
      <c r="L993" t="s">
        <v>1524</v>
      </c>
      <c r="M993">
        <v>73068</v>
      </c>
      <c r="N993">
        <v>419</v>
      </c>
      <c r="O993" t="s">
        <v>29</v>
      </c>
      <c r="P993" t="s">
        <v>30</v>
      </c>
      <c r="Q993" t="s">
        <v>213</v>
      </c>
      <c r="R993">
        <v>48000000</v>
      </c>
      <c r="S993">
        <v>1999</v>
      </c>
      <c r="T993">
        <v>6.8</v>
      </c>
      <c r="U993">
        <v>1.9</v>
      </c>
      <c r="V993">
        <v>21304264</v>
      </c>
      <c r="W993" t="s">
        <v>21</v>
      </c>
    </row>
    <row r="994" spans="1:23" x14ac:dyDescent="0.3">
      <c r="A994" t="s">
        <v>1525</v>
      </c>
      <c r="B994">
        <v>89</v>
      </c>
      <c r="C994">
        <v>132</v>
      </c>
      <c r="D994">
        <v>29781453</v>
      </c>
      <c r="E994" t="s">
        <v>242</v>
      </c>
      <c r="F994" t="s">
        <v>48</v>
      </c>
      <c r="G994" t="s">
        <v>55</v>
      </c>
      <c r="L994" t="s">
        <v>1526</v>
      </c>
      <c r="M994">
        <v>22447</v>
      </c>
      <c r="N994">
        <v>210</v>
      </c>
      <c r="O994" t="s">
        <v>29</v>
      </c>
      <c r="P994" t="s">
        <v>30</v>
      </c>
      <c r="Q994" t="s">
        <v>31</v>
      </c>
      <c r="R994">
        <v>48000000</v>
      </c>
      <c r="S994">
        <v>2001</v>
      </c>
      <c r="T994">
        <v>6.4</v>
      </c>
      <c r="U994">
        <v>2.2000000000000002</v>
      </c>
      <c r="V994">
        <v>-18218547</v>
      </c>
      <c r="W994" t="s">
        <v>38</v>
      </c>
    </row>
    <row r="995" spans="1:23" x14ac:dyDescent="0.3">
      <c r="A995" t="s">
        <v>1527</v>
      </c>
      <c r="B995">
        <v>93</v>
      </c>
      <c r="C995">
        <v>75</v>
      </c>
      <c r="D995">
        <v>15519841</v>
      </c>
      <c r="E995" t="s">
        <v>25</v>
      </c>
      <c r="F995" t="s">
        <v>47</v>
      </c>
      <c r="G995" t="s">
        <v>48</v>
      </c>
      <c r="H995" t="s">
        <v>49</v>
      </c>
      <c r="I995" t="s">
        <v>26</v>
      </c>
      <c r="L995" t="s">
        <v>1528</v>
      </c>
      <c r="M995">
        <v>8693</v>
      </c>
      <c r="N995">
        <v>71</v>
      </c>
      <c r="O995" t="s">
        <v>29</v>
      </c>
      <c r="P995" t="s">
        <v>30</v>
      </c>
      <c r="Q995" t="s">
        <v>52</v>
      </c>
      <c r="R995">
        <v>47000000</v>
      </c>
      <c r="S995">
        <v>2006</v>
      </c>
      <c r="T995">
        <v>4.5</v>
      </c>
      <c r="U995">
        <v>1.2</v>
      </c>
      <c r="V995">
        <v>-31480159</v>
      </c>
      <c r="W995" t="s">
        <v>38</v>
      </c>
    </row>
    <row r="996" spans="1:23" x14ac:dyDescent="0.3">
      <c r="A996" t="s">
        <v>1529</v>
      </c>
      <c r="B996">
        <v>46</v>
      </c>
      <c r="C996">
        <v>108</v>
      </c>
      <c r="D996">
        <v>5600000</v>
      </c>
      <c r="E996" t="s">
        <v>55</v>
      </c>
      <c r="F996" t="s">
        <v>57</v>
      </c>
      <c r="G996" t="s">
        <v>44</v>
      </c>
      <c r="H996" t="s">
        <v>35</v>
      </c>
      <c r="L996" t="s">
        <v>1530</v>
      </c>
      <c r="M996">
        <v>11913</v>
      </c>
      <c r="N996">
        <v>97</v>
      </c>
      <c r="O996" t="s">
        <v>29</v>
      </c>
      <c r="P996" t="s">
        <v>30</v>
      </c>
      <c r="Q996" t="s">
        <v>213</v>
      </c>
      <c r="R996">
        <v>47000000</v>
      </c>
      <c r="S996">
        <v>1996</v>
      </c>
      <c r="T996">
        <v>5.8</v>
      </c>
      <c r="U996">
        <v>1.8</v>
      </c>
      <c r="V996">
        <v>-41400000</v>
      </c>
      <c r="W996" t="s">
        <v>38</v>
      </c>
    </row>
    <row r="997" spans="1:23" x14ac:dyDescent="0.3">
      <c r="A997" t="s">
        <v>1531</v>
      </c>
      <c r="B997">
        <v>84</v>
      </c>
      <c r="C997">
        <v>105</v>
      </c>
      <c r="D997">
        <v>126805112</v>
      </c>
      <c r="E997" t="s">
        <v>48</v>
      </c>
      <c r="F997" t="s">
        <v>44</v>
      </c>
      <c r="L997" t="s">
        <v>1532</v>
      </c>
      <c r="M997">
        <v>98199</v>
      </c>
      <c r="N997">
        <v>169</v>
      </c>
      <c r="O997" t="s">
        <v>29</v>
      </c>
      <c r="P997" t="s">
        <v>30</v>
      </c>
      <c r="Q997" t="s">
        <v>31</v>
      </c>
      <c r="R997">
        <v>46000000</v>
      </c>
      <c r="S997">
        <v>1997</v>
      </c>
      <c r="T997">
        <v>6.3</v>
      </c>
      <c r="U997">
        <v>1.8</v>
      </c>
      <c r="V997">
        <v>80805112</v>
      </c>
      <c r="W997" t="s">
        <v>21</v>
      </c>
    </row>
    <row r="998" spans="1:23" x14ac:dyDescent="0.3">
      <c r="A998" t="s">
        <v>1386</v>
      </c>
      <c r="B998">
        <v>142</v>
      </c>
      <c r="C998">
        <v>102</v>
      </c>
      <c r="D998">
        <v>93607673</v>
      </c>
      <c r="E998" t="s">
        <v>48</v>
      </c>
      <c r="F998" t="s">
        <v>44</v>
      </c>
      <c r="L998" t="s">
        <v>1533</v>
      </c>
      <c r="M998">
        <v>47573</v>
      </c>
      <c r="N998">
        <v>343</v>
      </c>
      <c r="O998" t="s">
        <v>29</v>
      </c>
      <c r="P998" t="s">
        <v>30</v>
      </c>
      <c r="Q998" t="s">
        <v>31</v>
      </c>
      <c r="R998">
        <v>48000000</v>
      </c>
      <c r="S998">
        <v>2001</v>
      </c>
      <c r="T998">
        <v>5.7</v>
      </c>
      <c r="U998">
        <v>1.7</v>
      </c>
      <c r="V998">
        <v>45607673</v>
      </c>
      <c r="W998" t="s">
        <v>21</v>
      </c>
    </row>
    <row r="999" spans="1:23" x14ac:dyDescent="0.3">
      <c r="A999" t="s">
        <v>39</v>
      </c>
      <c r="B999">
        <v>185</v>
      </c>
      <c r="C999">
        <v>118</v>
      </c>
      <c r="D999">
        <v>67263182</v>
      </c>
      <c r="E999" t="s">
        <v>55</v>
      </c>
      <c r="F999" t="s">
        <v>60</v>
      </c>
      <c r="G999" t="s">
        <v>35</v>
      </c>
      <c r="L999" t="s">
        <v>1534</v>
      </c>
      <c r="M999">
        <v>218771</v>
      </c>
      <c r="N999">
        <v>651</v>
      </c>
      <c r="O999" t="s">
        <v>29</v>
      </c>
      <c r="P999" t="s">
        <v>30</v>
      </c>
      <c r="Q999" t="s">
        <v>213</v>
      </c>
      <c r="R999">
        <v>46000000</v>
      </c>
      <c r="S999">
        <v>2002</v>
      </c>
      <c r="T999">
        <v>7.2</v>
      </c>
      <c r="U999">
        <v>2</v>
      </c>
      <c r="V999">
        <v>21263182</v>
      </c>
      <c r="W999" t="s">
        <v>21</v>
      </c>
    </row>
    <row r="1000" spans="1:23" x14ac:dyDescent="0.3">
      <c r="A1000" t="s">
        <v>917</v>
      </c>
      <c r="B1000">
        <v>143</v>
      </c>
      <c r="C1000">
        <v>111</v>
      </c>
      <c r="D1000">
        <v>92001027</v>
      </c>
      <c r="E1000" t="s">
        <v>24</v>
      </c>
      <c r="F1000" t="s">
        <v>25</v>
      </c>
      <c r="G1000" t="s">
        <v>55</v>
      </c>
      <c r="H1000" t="s">
        <v>27</v>
      </c>
      <c r="I1000" t="s">
        <v>35</v>
      </c>
      <c r="L1000" t="s">
        <v>1535</v>
      </c>
      <c r="M1000">
        <v>97838</v>
      </c>
      <c r="N1000">
        <v>286</v>
      </c>
      <c r="O1000" t="s">
        <v>29</v>
      </c>
      <c r="P1000" t="s">
        <v>30</v>
      </c>
      <c r="Q1000" t="s">
        <v>31</v>
      </c>
      <c r="R1000">
        <v>45000000</v>
      </c>
      <c r="S1000">
        <v>1996</v>
      </c>
      <c r="T1000">
        <v>7.6</v>
      </c>
      <c r="U1000">
        <v>1.8</v>
      </c>
      <c r="V1000">
        <v>47001027</v>
      </c>
      <c r="W1000" t="s">
        <v>21</v>
      </c>
    </row>
    <row r="1001" spans="1:23" x14ac:dyDescent="0.3">
      <c r="A1001" t="s">
        <v>1268</v>
      </c>
      <c r="B1001">
        <v>178</v>
      </c>
      <c r="C1001">
        <v>81</v>
      </c>
      <c r="D1001">
        <v>10539414</v>
      </c>
      <c r="E1001" t="s">
        <v>24</v>
      </c>
      <c r="F1001" t="s">
        <v>55</v>
      </c>
      <c r="G1001" t="s">
        <v>26</v>
      </c>
      <c r="H1001" t="s">
        <v>35</v>
      </c>
      <c r="I1001" t="s">
        <v>53</v>
      </c>
      <c r="L1001" t="s">
        <v>1536</v>
      </c>
      <c r="M1001">
        <v>45729</v>
      </c>
      <c r="N1001">
        <v>176</v>
      </c>
      <c r="O1001" t="s">
        <v>29</v>
      </c>
      <c r="P1001" t="s">
        <v>30</v>
      </c>
      <c r="Q1001" t="s">
        <v>31</v>
      </c>
      <c r="R1001">
        <v>47000000</v>
      </c>
      <c r="S1001">
        <v>2010</v>
      </c>
      <c r="T1001">
        <v>4.7</v>
      </c>
      <c r="U1001">
        <v>1.4</v>
      </c>
      <c r="V1001">
        <v>-36460586</v>
      </c>
      <c r="W1001" t="s">
        <v>38</v>
      </c>
    </row>
    <row r="1002" spans="1:23" x14ac:dyDescent="0.3">
      <c r="A1002" t="s">
        <v>313</v>
      </c>
      <c r="B1002">
        <v>65</v>
      </c>
      <c r="C1002">
        <v>116</v>
      </c>
      <c r="D1002">
        <v>58918501</v>
      </c>
      <c r="E1002" t="s">
        <v>24</v>
      </c>
      <c r="F1002" t="s">
        <v>55</v>
      </c>
      <c r="G1002" t="s">
        <v>60</v>
      </c>
      <c r="H1002" t="s">
        <v>35</v>
      </c>
      <c r="I1002" t="s">
        <v>58</v>
      </c>
      <c r="L1002" t="s">
        <v>1537</v>
      </c>
      <c r="M1002">
        <v>40126</v>
      </c>
      <c r="N1002">
        <v>107</v>
      </c>
      <c r="O1002" t="s">
        <v>29</v>
      </c>
      <c r="P1002" t="s">
        <v>30</v>
      </c>
      <c r="Q1002" t="s">
        <v>213</v>
      </c>
      <c r="R1002">
        <v>46000000</v>
      </c>
      <c r="S1002">
        <v>1996</v>
      </c>
      <c r="T1002">
        <v>6.6</v>
      </c>
      <c r="U1002">
        <v>1.9</v>
      </c>
      <c r="V1002">
        <v>12918501</v>
      </c>
      <c r="W1002" t="s">
        <v>21</v>
      </c>
    </row>
    <row r="1003" spans="1:23" x14ac:dyDescent="0.3">
      <c r="A1003" t="s">
        <v>179</v>
      </c>
      <c r="B1003">
        <v>73</v>
      </c>
      <c r="C1003">
        <v>86</v>
      </c>
      <c r="D1003">
        <v>181395380</v>
      </c>
      <c r="E1003" t="s">
        <v>48</v>
      </c>
      <c r="F1003" t="s">
        <v>26</v>
      </c>
      <c r="G1003" t="s">
        <v>44</v>
      </c>
      <c r="L1003" t="s">
        <v>1538</v>
      </c>
      <c r="M1003">
        <v>220392</v>
      </c>
      <c r="N1003">
        <v>243</v>
      </c>
      <c r="O1003" t="s">
        <v>29</v>
      </c>
      <c r="P1003" t="s">
        <v>30</v>
      </c>
      <c r="Q1003" t="s">
        <v>31</v>
      </c>
      <c r="R1003">
        <v>45000000</v>
      </c>
      <c r="S1003">
        <v>1997</v>
      </c>
      <c r="T1003">
        <v>6.8</v>
      </c>
      <c r="U1003">
        <v>1.4</v>
      </c>
      <c r="V1003">
        <v>136395380</v>
      </c>
      <c r="W1003" t="s">
        <v>21</v>
      </c>
    </row>
    <row r="1004" spans="1:23" x14ac:dyDescent="0.3">
      <c r="A1004" t="s">
        <v>1539</v>
      </c>
      <c r="B1004">
        <v>72</v>
      </c>
      <c r="C1004">
        <v>127</v>
      </c>
      <c r="D1004">
        <v>14946229</v>
      </c>
      <c r="E1004" t="s">
        <v>242</v>
      </c>
      <c r="F1004" t="s">
        <v>56</v>
      </c>
      <c r="G1004" t="s">
        <v>55</v>
      </c>
      <c r="H1004" t="s">
        <v>35</v>
      </c>
      <c r="L1004" t="s">
        <v>1540</v>
      </c>
      <c r="M1004">
        <v>2581</v>
      </c>
      <c r="N1004">
        <v>29</v>
      </c>
      <c r="O1004" t="s">
        <v>29</v>
      </c>
      <c r="P1004" t="s">
        <v>37</v>
      </c>
      <c r="Q1004" t="s">
        <v>213</v>
      </c>
      <c r="R1004">
        <v>25000000</v>
      </c>
      <c r="S1004">
        <v>2016</v>
      </c>
      <c r="T1004">
        <v>7.3</v>
      </c>
      <c r="U1004">
        <v>2.1</v>
      </c>
      <c r="V1004">
        <v>-10053771</v>
      </c>
      <c r="W1004" t="s">
        <v>38</v>
      </c>
    </row>
    <row r="1005" spans="1:23" x14ac:dyDescent="0.3">
      <c r="A1005" t="s">
        <v>1116</v>
      </c>
      <c r="B1005">
        <v>35</v>
      </c>
      <c r="C1005">
        <v>91</v>
      </c>
      <c r="D1005">
        <v>130512915</v>
      </c>
      <c r="E1005" t="s">
        <v>48</v>
      </c>
      <c r="F1005" t="s">
        <v>49</v>
      </c>
      <c r="G1005" t="s">
        <v>26</v>
      </c>
      <c r="L1005" t="s">
        <v>1541</v>
      </c>
      <c r="M1005">
        <v>60884</v>
      </c>
      <c r="N1005">
        <v>85</v>
      </c>
      <c r="O1005" t="s">
        <v>29</v>
      </c>
      <c r="P1005" t="s">
        <v>30</v>
      </c>
      <c r="Q1005" t="s">
        <v>52</v>
      </c>
      <c r="R1005">
        <v>45000000</v>
      </c>
      <c r="S1005">
        <v>1994</v>
      </c>
      <c r="T1005">
        <v>4.8</v>
      </c>
      <c r="U1005">
        <v>1.5</v>
      </c>
      <c r="V1005">
        <v>85512915</v>
      </c>
      <c r="W1005" t="s">
        <v>21</v>
      </c>
    </row>
    <row r="1006" spans="1:23" x14ac:dyDescent="0.3">
      <c r="A1006" t="s">
        <v>1518</v>
      </c>
      <c r="B1006">
        <v>358</v>
      </c>
      <c r="C1006">
        <v>98</v>
      </c>
      <c r="D1006">
        <v>139852971</v>
      </c>
      <c r="E1006" t="s">
        <v>24</v>
      </c>
      <c r="F1006" t="s">
        <v>56</v>
      </c>
      <c r="G1006" t="s">
        <v>35</v>
      </c>
      <c r="L1006" t="s">
        <v>1542</v>
      </c>
      <c r="M1006">
        <v>238671</v>
      </c>
      <c r="N1006">
        <v>461</v>
      </c>
      <c r="O1006" t="s">
        <v>29</v>
      </c>
      <c r="P1006" t="s">
        <v>545</v>
      </c>
      <c r="Q1006" t="s">
        <v>31</v>
      </c>
      <c r="R1006">
        <v>45000000</v>
      </c>
      <c r="S1006">
        <v>2012</v>
      </c>
      <c r="T1006">
        <v>6.3</v>
      </c>
      <c r="U1006">
        <v>1.6</v>
      </c>
      <c r="V1006">
        <v>94852971</v>
      </c>
      <c r="W1006" t="s">
        <v>21</v>
      </c>
    </row>
    <row r="1007" spans="1:23" x14ac:dyDescent="0.3">
      <c r="A1007" t="s">
        <v>1543</v>
      </c>
      <c r="B1007">
        <v>151</v>
      </c>
      <c r="C1007">
        <v>84</v>
      </c>
      <c r="D1007">
        <v>110000082</v>
      </c>
      <c r="E1007" t="s">
        <v>48</v>
      </c>
      <c r="L1007" t="s">
        <v>1544</v>
      </c>
      <c r="M1007">
        <v>111526</v>
      </c>
      <c r="N1007">
        <v>347</v>
      </c>
      <c r="O1007" t="s">
        <v>29</v>
      </c>
      <c r="P1007" t="s">
        <v>30</v>
      </c>
      <c r="Q1007" t="s">
        <v>31</v>
      </c>
      <c r="R1007">
        <v>48000000</v>
      </c>
      <c r="S1007">
        <v>2003</v>
      </c>
      <c r="T1007">
        <v>5.5</v>
      </c>
      <c r="U1007">
        <v>1.4</v>
      </c>
      <c r="V1007">
        <v>62000082</v>
      </c>
      <c r="W1007" t="s">
        <v>21</v>
      </c>
    </row>
    <row r="1008" spans="1:23" x14ac:dyDescent="0.3">
      <c r="A1008" t="s">
        <v>1155</v>
      </c>
      <c r="B1008">
        <v>140</v>
      </c>
      <c r="C1008">
        <v>109</v>
      </c>
      <c r="D1008">
        <v>106807667</v>
      </c>
      <c r="E1008" t="s">
        <v>24</v>
      </c>
      <c r="F1008" t="s">
        <v>48</v>
      </c>
      <c r="G1008" t="s">
        <v>56</v>
      </c>
      <c r="H1008" t="s">
        <v>44</v>
      </c>
      <c r="L1008" t="s">
        <v>1545</v>
      </c>
      <c r="M1008">
        <v>137377</v>
      </c>
      <c r="N1008">
        <v>370</v>
      </c>
      <c r="O1008" t="s">
        <v>29</v>
      </c>
      <c r="P1008" t="s">
        <v>30</v>
      </c>
      <c r="Q1008" t="s">
        <v>31</v>
      </c>
      <c r="R1008">
        <v>45000000</v>
      </c>
      <c r="S1008">
        <v>2000</v>
      </c>
      <c r="T1008">
        <v>6.2</v>
      </c>
      <c r="U1008">
        <v>1.8</v>
      </c>
      <c r="V1008">
        <v>61807667</v>
      </c>
      <c r="W1008" t="s">
        <v>21</v>
      </c>
    </row>
    <row r="1009" spans="1:23" x14ac:dyDescent="0.3">
      <c r="A1009" t="s">
        <v>747</v>
      </c>
      <c r="B1009">
        <v>201</v>
      </c>
      <c r="C1009">
        <v>93</v>
      </c>
      <c r="D1009">
        <v>101702060</v>
      </c>
      <c r="E1009" t="s">
        <v>24</v>
      </c>
      <c r="F1009" t="s">
        <v>25</v>
      </c>
      <c r="G1009" t="s">
        <v>49</v>
      </c>
      <c r="H1009" t="s">
        <v>26</v>
      </c>
      <c r="I1009" t="s">
        <v>27</v>
      </c>
      <c r="L1009" t="s">
        <v>1546</v>
      </c>
      <c r="M1009">
        <v>85323</v>
      </c>
      <c r="N1009">
        <v>212</v>
      </c>
      <c r="O1009" t="s">
        <v>29</v>
      </c>
      <c r="P1009" t="s">
        <v>30</v>
      </c>
      <c r="Q1009" t="s">
        <v>52</v>
      </c>
      <c r="R1009">
        <v>45000000</v>
      </c>
      <c r="S1009">
        <v>2008</v>
      </c>
      <c r="T1009">
        <v>5.8</v>
      </c>
      <c r="U1009">
        <v>1.6</v>
      </c>
      <c r="V1009">
        <v>56702060</v>
      </c>
      <c r="W1009" t="s">
        <v>21</v>
      </c>
    </row>
    <row r="1010" spans="1:23" x14ac:dyDescent="0.3">
      <c r="A1010" t="s">
        <v>898</v>
      </c>
      <c r="B1010">
        <v>77</v>
      </c>
      <c r="C1010">
        <v>113</v>
      </c>
      <c r="D1010">
        <v>95149435</v>
      </c>
      <c r="E1010" t="s">
        <v>48</v>
      </c>
      <c r="F1010" t="s">
        <v>49</v>
      </c>
      <c r="G1010" t="s">
        <v>44</v>
      </c>
      <c r="L1010" t="s">
        <v>1547</v>
      </c>
      <c r="M1010">
        <v>53687</v>
      </c>
      <c r="N1010">
        <v>152</v>
      </c>
      <c r="O1010" t="s">
        <v>29</v>
      </c>
      <c r="P1010" t="s">
        <v>30</v>
      </c>
      <c r="Q1010" t="s">
        <v>118</v>
      </c>
      <c r="R1010">
        <v>40000000</v>
      </c>
      <c r="S1010">
        <v>2004</v>
      </c>
      <c r="T1010">
        <v>5.7</v>
      </c>
      <c r="U1010">
        <v>1.9</v>
      </c>
      <c r="V1010">
        <v>55149435</v>
      </c>
      <c r="W1010" t="s">
        <v>21</v>
      </c>
    </row>
    <row r="1011" spans="1:23" x14ac:dyDescent="0.3">
      <c r="A1011" t="s">
        <v>636</v>
      </c>
      <c r="B1011">
        <v>43</v>
      </c>
      <c r="C1011">
        <v>141</v>
      </c>
      <c r="D1011">
        <v>100768056</v>
      </c>
      <c r="E1011" t="s">
        <v>56</v>
      </c>
      <c r="F1011" t="s">
        <v>55</v>
      </c>
      <c r="G1011" t="s">
        <v>60</v>
      </c>
      <c r="H1011" t="s">
        <v>35</v>
      </c>
      <c r="L1011" t="s">
        <v>1548</v>
      </c>
      <c r="M1011">
        <v>59569</v>
      </c>
      <c r="N1011">
        <v>89</v>
      </c>
      <c r="O1011" t="s">
        <v>29</v>
      </c>
      <c r="P1011" t="s">
        <v>30</v>
      </c>
      <c r="Q1011" t="s">
        <v>31</v>
      </c>
      <c r="R1011">
        <v>45000000</v>
      </c>
      <c r="S1011">
        <v>1993</v>
      </c>
      <c r="T1011">
        <v>6.5</v>
      </c>
      <c r="U1011">
        <v>2.4</v>
      </c>
      <c r="V1011">
        <v>55768056</v>
      </c>
      <c r="W1011" t="s">
        <v>21</v>
      </c>
    </row>
    <row r="1012" spans="1:23" x14ac:dyDescent="0.3">
      <c r="A1012" t="s">
        <v>394</v>
      </c>
      <c r="B1012">
        <v>39</v>
      </c>
      <c r="C1012">
        <v>119</v>
      </c>
      <c r="D1012">
        <v>92115211</v>
      </c>
      <c r="E1012" t="s">
        <v>56</v>
      </c>
      <c r="F1012" t="s">
        <v>55</v>
      </c>
      <c r="G1012" t="s">
        <v>60</v>
      </c>
      <c r="H1012" t="s">
        <v>35</v>
      </c>
      <c r="L1012" t="s">
        <v>1549</v>
      </c>
      <c r="M1012">
        <v>45798</v>
      </c>
      <c r="N1012">
        <v>94</v>
      </c>
      <c r="O1012" t="s">
        <v>29</v>
      </c>
      <c r="P1012" t="s">
        <v>30</v>
      </c>
      <c r="Q1012" t="s">
        <v>31</v>
      </c>
      <c r="R1012">
        <v>45000000</v>
      </c>
      <c r="S1012">
        <v>1994</v>
      </c>
      <c r="T1012">
        <v>6.7</v>
      </c>
      <c r="U1012">
        <v>2</v>
      </c>
      <c r="V1012">
        <v>47115211</v>
      </c>
      <c r="W1012" t="s">
        <v>21</v>
      </c>
    </row>
    <row r="1013" spans="1:23" x14ac:dyDescent="0.3">
      <c r="A1013" t="s">
        <v>1056</v>
      </c>
      <c r="B1013">
        <v>207</v>
      </c>
      <c r="C1013">
        <v>97</v>
      </c>
      <c r="D1013">
        <v>93452056</v>
      </c>
      <c r="E1013" t="s">
        <v>25</v>
      </c>
      <c r="F1013" t="s">
        <v>48</v>
      </c>
      <c r="G1013" t="s">
        <v>55</v>
      </c>
      <c r="L1013" t="s">
        <v>1550</v>
      </c>
      <c r="M1013">
        <v>184795</v>
      </c>
      <c r="N1013">
        <v>310</v>
      </c>
      <c r="O1013" t="s">
        <v>29</v>
      </c>
      <c r="P1013" t="s">
        <v>30</v>
      </c>
      <c r="Q1013" t="s">
        <v>31</v>
      </c>
      <c r="R1013">
        <v>45000000</v>
      </c>
      <c r="S1013">
        <v>2007</v>
      </c>
      <c r="T1013">
        <v>7.4</v>
      </c>
      <c r="U1013">
        <v>1.6</v>
      </c>
      <c r="V1013">
        <v>48452056</v>
      </c>
      <c r="W1013" t="s">
        <v>21</v>
      </c>
    </row>
    <row r="1014" spans="1:23" x14ac:dyDescent="0.3">
      <c r="A1014" t="s">
        <v>361</v>
      </c>
      <c r="B1014">
        <v>47</v>
      </c>
      <c r="C1014">
        <v>117</v>
      </c>
      <c r="D1014">
        <v>83287363</v>
      </c>
      <c r="E1014" t="s">
        <v>24</v>
      </c>
      <c r="F1014" t="s">
        <v>35</v>
      </c>
      <c r="L1014" t="s">
        <v>1551</v>
      </c>
      <c r="M1014">
        <v>81442</v>
      </c>
      <c r="N1014">
        <v>137</v>
      </c>
      <c r="O1014" t="s">
        <v>29</v>
      </c>
      <c r="P1014" t="s">
        <v>30</v>
      </c>
      <c r="Q1014" t="s">
        <v>213</v>
      </c>
      <c r="R1014">
        <v>45000000</v>
      </c>
      <c r="S1014">
        <v>1992</v>
      </c>
      <c r="T1014">
        <v>6.9</v>
      </c>
      <c r="U1014">
        <v>2</v>
      </c>
      <c r="V1014">
        <v>38287363</v>
      </c>
      <c r="W1014" t="s">
        <v>21</v>
      </c>
    </row>
    <row r="1015" spans="1:23" x14ac:dyDescent="0.3">
      <c r="A1015" t="s">
        <v>845</v>
      </c>
      <c r="B1015">
        <v>132</v>
      </c>
      <c r="C1015">
        <v>101</v>
      </c>
      <c r="D1015">
        <v>82931301</v>
      </c>
      <c r="E1015" t="s">
        <v>48</v>
      </c>
      <c r="F1015" t="s">
        <v>44</v>
      </c>
      <c r="L1015" t="s">
        <v>1552</v>
      </c>
      <c r="M1015">
        <v>43358</v>
      </c>
      <c r="N1015">
        <v>228</v>
      </c>
      <c r="O1015" t="s">
        <v>29</v>
      </c>
      <c r="P1015" t="s">
        <v>244</v>
      </c>
      <c r="Q1015" t="s">
        <v>31</v>
      </c>
      <c r="R1015">
        <v>60000000</v>
      </c>
      <c r="S1015">
        <v>2005</v>
      </c>
      <c r="T1015">
        <v>5.5</v>
      </c>
      <c r="U1015">
        <v>1.7</v>
      </c>
      <c r="V1015">
        <v>22931301</v>
      </c>
      <c r="W1015" t="s">
        <v>21</v>
      </c>
    </row>
    <row r="1016" spans="1:23" x14ac:dyDescent="0.3">
      <c r="A1016" t="s">
        <v>1553</v>
      </c>
      <c r="B1016">
        <v>454</v>
      </c>
      <c r="C1016">
        <v>153</v>
      </c>
      <c r="D1016">
        <v>60962878</v>
      </c>
      <c r="E1016" t="s">
        <v>56</v>
      </c>
      <c r="F1016" t="s">
        <v>55</v>
      </c>
      <c r="G1016" t="s">
        <v>60</v>
      </c>
      <c r="H1016" t="s">
        <v>35</v>
      </c>
      <c r="L1016" t="s">
        <v>1554</v>
      </c>
      <c r="M1016">
        <v>383591</v>
      </c>
      <c r="N1016">
        <v>620</v>
      </c>
      <c r="O1016" t="s">
        <v>29</v>
      </c>
      <c r="P1016" t="s">
        <v>30</v>
      </c>
      <c r="Q1016" t="s">
        <v>213</v>
      </c>
      <c r="R1016">
        <v>46000000</v>
      </c>
      <c r="S1016">
        <v>2013</v>
      </c>
      <c r="T1016">
        <v>8.1</v>
      </c>
      <c r="U1016">
        <v>2.6</v>
      </c>
      <c r="V1016">
        <v>14962878</v>
      </c>
      <c r="W1016" t="s">
        <v>21</v>
      </c>
    </row>
    <row r="1017" spans="1:23" x14ac:dyDescent="0.3">
      <c r="A1017" t="s">
        <v>843</v>
      </c>
      <c r="B1017">
        <v>109</v>
      </c>
      <c r="C1017">
        <v>122</v>
      </c>
      <c r="D1017">
        <v>76261036</v>
      </c>
      <c r="E1017" t="s">
        <v>56</v>
      </c>
      <c r="F1017" t="s">
        <v>55</v>
      </c>
      <c r="G1017" t="s">
        <v>35</v>
      </c>
      <c r="L1017" t="s">
        <v>1555</v>
      </c>
      <c r="M1017">
        <v>305929</v>
      </c>
      <c r="N1017">
        <v>633</v>
      </c>
      <c r="O1017" t="s">
        <v>29</v>
      </c>
      <c r="P1017" t="s">
        <v>30</v>
      </c>
      <c r="Q1017" t="s">
        <v>213</v>
      </c>
      <c r="R1017">
        <v>45000000</v>
      </c>
      <c r="S1017">
        <v>2001</v>
      </c>
      <c r="T1017">
        <v>7.7</v>
      </c>
      <c r="U1017">
        <v>2</v>
      </c>
      <c r="V1017">
        <v>31261036</v>
      </c>
      <c r="W1017" t="s">
        <v>21</v>
      </c>
    </row>
    <row r="1018" spans="1:23" x14ac:dyDescent="0.3">
      <c r="A1018" t="s">
        <v>311</v>
      </c>
      <c r="B1018">
        <v>213</v>
      </c>
      <c r="C1018">
        <v>102</v>
      </c>
      <c r="D1018">
        <v>71423726</v>
      </c>
      <c r="E1018" t="s">
        <v>25</v>
      </c>
      <c r="F1018" t="s">
        <v>48</v>
      </c>
      <c r="G1018" t="s">
        <v>27</v>
      </c>
      <c r="L1018" t="s">
        <v>1556</v>
      </c>
      <c r="M1018">
        <v>123558</v>
      </c>
      <c r="N1018">
        <v>609</v>
      </c>
      <c r="O1018" t="s">
        <v>29</v>
      </c>
      <c r="P1018" t="s">
        <v>30</v>
      </c>
      <c r="Q1018" t="s">
        <v>52</v>
      </c>
      <c r="R1018">
        <v>45000000</v>
      </c>
      <c r="S1018">
        <v>1999</v>
      </c>
      <c r="T1018">
        <v>7.3</v>
      </c>
      <c r="U1018">
        <v>1.7</v>
      </c>
      <c r="V1018">
        <v>26423726</v>
      </c>
      <c r="W1018" t="s">
        <v>21</v>
      </c>
    </row>
    <row r="1019" spans="1:23" x14ac:dyDescent="0.3">
      <c r="A1019" t="s">
        <v>1053</v>
      </c>
      <c r="B1019">
        <v>127</v>
      </c>
      <c r="C1019">
        <v>83</v>
      </c>
      <c r="D1019">
        <v>71277420</v>
      </c>
      <c r="E1019" t="s">
        <v>48</v>
      </c>
      <c r="L1019" t="s">
        <v>1557</v>
      </c>
      <c r="M1019">
        <v>119590</v>
      </c>
      <c r="N1019">
        <v>548</v>
      </c>
      <c r="O1019" t="s">
        <v>29</v>
      </c>
      <c r="P1019" t="s">
        <v>30</v>
      </c>
      <c r="Q1019" t="s">
        <v>213</v>
      </c>
      <c r="R1019">
        <v>45000000</v>
      </c>
      <c r="S1019">
        <v>2001</v>
      </c>
      <c r="T1019">
        <v>5.2</v>
      </c>
      <c r="U1019">
        <v>1.4</v>
      </c>
      <c r="V1019">
        <v>26277420</v>
      </c>
      <c r="W1019" t="s">
        <v>21</v>
      </c>
    </row>
    <row r="1020" spans="1:23" x14ac:dyDescent="0.3">
      <c r="A1020" t="s">
        <v>229</v>
      </c>
      <c r="B1020">
        <v>398</v>
      </c>
      <c r="C1020">
        <v>103</v>
      </c>
      <c r="D1020">
        <v>88625922</v>
      </c>
      <c r="E1020" t="s">
        <v>25</v>
      </c>
      <c r="F1020" t="s">
        <v>48</v>
      </c>
      <c r="G1020" t="s">
        <v>49</v>
      </c>
      <c r="H1020" t="s">
        <v>50</v>
      </c>
      <c r="L1020" t="s">
        <v>1558</v>
      </c>
      <c r="M1020">
        <v>75176</v>
      </c>
      <c r="N1020">
        <v>252</v>
      </c>
      <c r="O1020" t="s">
        <v>29</v>
      </c>
      <c r="P1020" t="s">
        <v>30</v>
      </c>
      <c r="Q1020" t="s">
        <v>52</v>
      </c>
      <c r="R1020">
        <v>45000000</v>
      </c>
      <c r="S1020">
        <v>2011</v>
      </c>
      <c r="T1020">
        <v>7.1</v>
      </c>
      <c r="U1020">
        <v>1.7</v>
      </c>
      <c r="V1020">
        <v>43625922</v>
      </c>
      <c r="W1020" t="s">
        <v>21</v>
      </c>
    </row>
    <row r="1021" spans="1:23" x14ac:dyDescent="0.3">
      <c r="A1021" t="s">
        <v>813</v>
      </c>
      <c r="B1021">
        <v>184</v>
      </c>
      <c r="C1021">
        <v>110</v>
      </c>
      <c r="D1021">
        <v>70001065</v>
      </c>
      <c r="E1021" t="s">
        <v>24</v>
      </c>
      <c r="F1021" t="s">
        <v>57</v>
      </c>
      <c r="L1021" t="s">
        <v>1559</v>
      </c>
      <c r="M1021">
        <v>191437</v>
      </c>
      <c r="N1021">
        <v>582</v>
      </c>
      <c r="O1021" t="s">
        <v>29</v>
      </c>
      <c r="P1021" t="s">
        <v>30</v>
      </c>
      <c r="Q1021" t="s">
        <v>213</v>
      </c>
      <c r="R1021">
        <v>45000000</v>
      </c>
      <c r="S1021">
        <v>1998</v>
      </c>
      <c r="T1021">
        <v>7.1</v>
      </c>
      <c r="U1021">
        <v>1.8</v>
      </c>
      <c r="V1021">
        <v>25001065</v>
      </c>
      <c r="W1021" t="s">
        <v>21</v>
      </c>
    </row>
    <row r="1022" spans="1:23" x14ac:dyDescent="0.3">
      <c r="A1022" t="s">
        <v>1560</v>
      </c>
      <c r="B1022">
        <v>127</v>
      </c>
      <c r="C1022">
        <v>136</v>
      </c>
      <c r="D1022">
        <v>67253092</v>
      </c>
      <c r="E1022" t="s">
        <v>55</v>
      </c>
      <c r="F1022" t="s">
        <v>61</v>
      </c>
      <c r="L1022" t="s">
        <v>1561</v>
      </c>
      <c r="M1022">
        <v>92702</v>
      </c>
      <c r="N1022">
        <v>209</v>
      </c>
      <c r="O1022" t="s">
        <v>29</v>
      </c>
      <c r="P1022" t="s">
        <v>30</v>
      </c>
      <c r="Q1022" t="s">
        <v>31</v>
      </c>
      <c r="R1022">
        <v>30000000</v>
      </c>
      <c r="S1022">
        <v>2005</v>
      </c>
      <c r="T1022">
        <v>7.2</v>
      </c>
      <c r="U1022">
        <v>2.2999999999999998</v>
      </c>
      <c r="V1022">
        <v>37253092</v>
      </c>
      <c r="W1022" t="s">
        <v>21</v>
      </c>
    </row>
    <row r="1023" spans="1:23" x14ac:dyDescent="0.3">
      <c r="A1023" t="s">
        <v>1562</v>
      </c>
      <c r="B1023">
        <v>167</v>
      </c>
      <c r="C1023">
        <v>91</v>
      </c>
      <c r="D1023">
        <v>66790248</v>
      </c>
      <c r="E1023" t="s">
        <v>55</v>
      </c>
      <c r="F1023" t="s">
        <v>35</v>
      </c>
      <c r="L1023" t="s">
        <v>1563</v>
      </c>
      <c r="M1023">
        <v>57281</v>
      </c>
      <c r="N1023">
        <v>350</v>
      </c>
      <c r="O1023" t="s">
        <v>29</v>
      </c>
      <c r="P1023" t="s">
        <v>30</v>
      </c>
      <c r="Q1023" t="s">
        <v>213</v>
      </c>
      <c r="R1023">
        <v>45000000</v>
      </c>
      <c r="S1023">
        <v>2002</v>
      </c>
      <c r="T1023">
        <v>6.5</v>
      </c>
      <c r="U1023">
        <v>1.5</v>
      </c>
      <c r="V1023">
        <v>21790248</v>
      </c>
      <c r="W1023" t="s">
        <v>21</v>
      </c>
    </row>
    <row r="1024" spans="1:23" x14ac:dyDescent="0.3">
      <c r="A1024" t="s">
        <v>1564</v>
      </c>
      <c r="B1024">
        <v>119</v>
      </c>
      <c r="C1024">
        <v>89</v>
      </c>
      <c r="D1024">
        <v>65557989</v>
      </c>
      <c r="E1024" t="s">
        <v>24</v>
      </c>
      <c r="F1024" t="s">
        <v>25</v>
      </c>
      <c r="G1024" t="s">
        <v>57</v>
      </c>
      <c r="H1024" t="s">
        <v>35</v>
      </c>
      <c r="L1024" t="s">
        <v>1565</v>
      </c>
      <c r="M1024">
        <v>73539</v>
      </c>
      <c r="N1024">
        <v>271</v>
      </c>
      <c r="O1024" t="s">
        <v>29</v>
      </c>
      <c r="P1024" t="s">
        <v>30</v>
      </c>
      <c r="Q1024" t="s">
        <v>31</v>
      </c>
      <c r="R1024">
        <v>45000000</v>
      </c>
      <c r="S1024">
        <v>1997</v>
      </c>
      <c r="T1024">
        <v>4.5999999999999996</v>
      </c>
      <c r="U1024">
        <v>1.5</v>
      </c>
      <c r="V1024">
        <v>20557989</v>
      </c>
      <c r="W1024" t="s">
        <v>21</v>
      </c>
    </row>
    <row r="1025" spans="1:23" x14ac:dyDescent="0.3">
      <c r="A1025" t="s">
        <v>1108</v>
      </c>
      <c r="B1025">
        <v>155</v>
      </c>
      <c r="C1025">
        <v>107</v>
      </c>
      <c r="D1025">
        <v>60786269</v>
      </c>
      <c r="E1025" t="s">
        <v>48</v>
      </c>
      <c r="F1025" t="s">
        <v>55</v>
      </c>
      <c r="G1025" t="s">
        <v>59</v>
      </c>
      <c r="H1025" t="s">
        <v>44</v>
      </c>
      <c r="L1025" t="s">
        <v>1566</v>
      </c>
      <c r="M1025">
        <v>90539</v>
      </c>
      <c r="N1025">
        <v>379</v>
      </c>
      <c r="O1025" t="s">
        <v>29</v>
      </c>
      <c r="P1025" t="s">
        <v>30</v>
      </c>
      <c r="Q1025" t="s">
        <v>31</v>
      </c>
      <c r="R1025">
        <v>45000000</v>
      </c>
      <c r="S1025">
        <v>2000</v>
      </c>
      <c r="T1025">
        <v>5.6</v>
      </c>
      <c r="U1025">
        <v>1.8</v>
      </c>
      <c r="V1025">
        <v>15786269</v>
      </c>
      <c r="W1025" t="s">
        <v>21</v>
      </c>
    </row>
    <row r="1026" spans="1:23" x14ac:dyDescent="0.3">
      <c r="A1026" t="s">
        <v>1567</v>
      </c>
      <c r="B1026">
        <v>218</v>
      </c>
      <c r="C1026">
        <v>129</v>
      </c>
      <c r="D1026">
        <v>59365105</v>
      </c>
      <c r="E1026" t="s">
        <v>48</v>
      </c>
      <c r="F1026" t="s">
        <v>55</v>
      </c>
      <c r="G1026" t="s">
        <v>44</v>
      </c>
      <c r="L1026" t="s">
        <v>1568</v>
      </c>
      <c r="M1026">
        <v>318634</v>
      </c>
      <c r="N1026">
        <v>1004</v>
      </c>
      <c r="O1026" t="s">
        <v>29</v>
      </c>
      <c r="P1026" t="s">
        <v>37</v>
      </c>
      <c r="Q1026" t="s">
        <v>213</v>
      </c>
      <c r="R1026">
        <v>45000000</v>
      </c>
      <c r="S1026">
        <v>2003</v>
      </c>
      <c r="T1026">
        <v>7.7</v>
      </c>
      <c r="U1026">
        <v>2.2000000000000002</v>
      </c>
      <c r="V1026">
        <v>14365105</v>
      </c>
      <c r="W1026" t="s">
        <v>21</v>
      </c>
    </row>
    <row r="1027" spans="1:23" x14ac:dyDescent="0.3">
      <c r="A1027" t="s">
        <v>126</v>
      </c>
      <c r="B1027">
        <v>117</v>
      </c>
      <c r="C1027">
        <v>95</v>
      </c>
      <c r="D1027">
        <v>162792677</v>
      </c>
      <c r="E1027" t="s">
        <v>25</v>
      </c>
      <c r="F1027" t="s">
        <v>47</v>
      </c>
      <c r="G1027" t="s">
        <v>48</v>
      </c>
      <c r="H1027" t="s">
        <v>49</v>
      </c>
      <c r="I1027" t="s">
        <v>26</v>
      </c>
      <c r="L1027" t="s">
        <v>1569</v>
      </c>
      <c r="M1027">
        <v>211226</v>
      </c>
      <c r="N1027">
        <v>317</v>
      </c>
      <c r="O1027" t="s">
        <v>29</v>
      </c>
      <c r="P1027" t="s">
        <v>30</v>
      </c>
      <c r="Q1027" t="s">
        <v>118</v>
      </c>
      <c r="R1027">
        <v>120000000</v>
      </c>
      <c r="S1027">
        <v>1998</v>
      </c>
      <c r="T1027">
        <v>7.2</v>
      </c>
      <c r="U1027">
        <v>1.6</v>
      </c>
      <c r="V1027">
        <v>42792677</v>
      </c>
      <c r="W1027" t="s">
        <v>21</v>
      </c>
    </row>
    <row r="1028" spans="1:23" x14ac:dyDescent="0.3">
      <c r="A1028" t="s">
        <v>733</v>
      </c>
      <c r="B1028">
        <v>208</v>
      </c>
      <c r="C1028">
        <v>122</v>
      </c>
      <c r="D1028">
        <v>31598308</v>
      </c>
      <c r="E1028" t="s">
        <v>57</v>
      </c>
      <c r="F1028" t="s">
        <v>60</v>
      </c>
      <c r="G1028" t="s">
        <v>35</v>
      </c>
      <c r="L1028" t="s">
        <v>1570</v>
      </c>
      <c r="M1028">
        <v>124765</v>
      </c>
      <c r="N1028">
        <v>541</v>
      </c>
      <c r="O1028" t="s">
        <v>29</v>
      </c>
      <c r="P1028" t="s">
        <v>30</v>
      </c>
      <c r="Q1028" t="s">
        <v>213</v>
      </c>
      <c r="R1028">
        <v>35000000</v>
      </c>
      <c r="S1028">
        <v>2001</v>
      </c>
      <c r="T1028">
        <v>6.8</v>
      </c>
      <c r="U1028">
        <v>2</v>
      </c>
      <c r="V1028">
        <v>-3401692</v>
      </c>
      <c r="W1028" t="s">
        <v>38</v>
      </c>
    </row>
    <row r="1029" spans="1:23" x14ac:dyDescent="0.3">
      <c r="A1029" t="s">
        <v>1564</v>
      </c>
      <c r="B1029">
        <v>38</v>
      </c>
      <c r="C1029">
        <v>110</v>
      </c>
      <c r="D1029">
        <v>57362581</v>
      </c>
      <c r="E1029" t="s">
        <v>24</v>
      </c>
      <c r="F1029" t="s">
        <v>56</v>
      </c>
      <c r="G1029" t="s">
        <v>55</v>
      </c>
      <c r="H1029" t="s">
        <v>44</v>
      </c>
      <c r="I1029" t="s">
        <v>35</v>
      </c>
      <c r="L1029" t="s">
        <v>1571</v>
      </c>
      <c r="M1029">
        <v>50148</v>
      </c>
      <c r="N1029">
        <v>116</v>
      </c>
      <c r="O1029" t="s">
        <v>29</v>
      </c>
      <c r="P1029" t="s">
        <v>1572</v>
      </c>
      <c r="Q1029" t="s">
        <v>213</v>
      </c>
      <c r="R1029">
        <v>45000000</v>
      </c>
      <c r="S1029">
        <v>1994</v>
      </c>
      <c r="T1029">
        <v>5.4</v>
      </c>
      <c r="U1029">
        <v>1.8</v>
      </c>
      <c r="V1029">
        <v>12362581</v>
      </c>
      <c r="W1029" t="s">
        <v>21</v>
      </c>
    </row>
    <row r="1030" spans="1:23" x14ac:dyDescent="0.3">
      <c r="A1030" t="s">
        <v>862</v>
      </c>
      <c r="B1030">
        <v>48</v>
      </c>
      <c r="C1030">
        <v>135</v>
      </c>
      <c r="D1030">
        <v>53854588</v>
      </c>
      <c r="E1030" t="s">
        <v>48</v>
      </c>
      <c r="F1030" t="s">
        <v>55</v>
      </c>
      <c r="G1030" t="s">
        <v>44</v>
      </c>
      <c r="H1030" t="s">
        <v>61</v>
      </c>
      <c r="L1030" t="s">
        <v>1573</v>
      </c>
      <c r="M1030">
        <v>37911</v>
      </c>
      <c r="N1030">
        <v>73</v>
      </c>
      <c r="O1030" t="s">
        <v>29</v>
      </c>
      <c r="P1030" t="s">
        <v>30</v>
      </c>
      <c r="Q1030" t="s">
        <v>213</v>
      </c>
      <c r="R1030">
        <v>45000000</v>
      </c>
      <c r="S1030">
        <v>1996</v>
      </c>
      <c r="T1030">
        <v>6.3</v>
      </c>
      <c r="U1030">
        <v>2.2000000000000002</v>
      </c>
      <c r="V1030">
        <v>8854588</v>
      </c>
      <c r="W1030" t="s">
        <v>21</v>
      </c>
    </row>
    <row r="1031" spans="1:23" x14ac:dyDescent="0.3">
      <c r="A1031" t="s">
        <v>1244</v>
      </c>
      <c r="B1031">
        <v>94</v>
      </c>
      <c r="C1031">
        <v>95</v>
      </c>
      <c r="D1031">
        <v>52580895</v>
      </c>
      <c r="E1031" t="s">
        <v>48</v>
      </c>
      <c r="F1031" t="s">
        <v>49</v>
      </c>
      <c r="G1031" t="s">
        <v>44</v>
      </c>
      <c r="H1031" t="s">
        <v>61</v>
      </c>
      <c r="L1031" t="s">
        <v>1574</v>
      </c>
      <c r="M1031">
        <v>30255</v>
      </c>
      <c r="N1031">
        <v>118</v>
      </c>
      <c r="O1031" t="s">
        <v>29</v>
      </c>
      <c r="P1031" t="s">
        <v>30</v>
      </c>
      <c r="Q1031" t="s">
        <v>52</v>
      </c>
      <c r="R1031">
        <v>45000000</v>
      </c>
      <c r="S1031">
        <v>2005</v>
      </c>
      <c r="T1031">
        <v>5.6</v>
      </c>
      <c r="U1031">
        <v>1.6</v>
      </c>
      <c r="V1031">
        <v>7580895</v>
      </c>
      <c r="W1031" t="s">
        <v>21</v>
      </c>
    </row>
    <row r="1032" spans="1:23" x14ac:dyDescent="0.3">
      <c r="A1032" t="s">
        <v>1575</v>
      </c>
      <c r="B1032">
        <v>276</v>
      </c>
      <c r="C1032">
        <v>109</v>
      </c>
      <c r="D1032">
        <v>51019112</v>
      </c>
      <c r="E1032" t="s">
        <v>25</v>
      </c>
      <c r="F1032" t="s">
        <v>48</v>
      </c>
      <c r="G1032" t="s">
        <v>27</v>
      </c>
      <c r="L1032" t="s">
        <v>1576</v>
      </c>
      <c r="M1032">
        <v>155745</v>
      </c>
      <c r="N1032">
        <v>1053</v>
      </c>
      <c r="O1032" t="s">
        <v>29</v>
      </c>
      <c r="P1032" t="s">
        <v>30</v>
      </c>
      <c r="Q1032" t="s">
        <v>52</v>
      </c>
      <c r="R1032">
        <v>50000000</v>
      </c>
      <c r="S1032">
        <v>2005</v>
      </c>
      <c r="T1032">
        <v>6.8</v>
      </c>
      <c r="U1032">
        <v>1.8</v>
      </c>
      <c r="V1032">
        <v>1019112</v>
      </c>
      <c r="W1032" t="s">
        <v>21</v>
      </c>
    </row>
    <row r="1033" spans="1:23" x14ac:dyDescent="0.3">
      <c r="A1033" t="s">
        <v>1577</v>
      </c>
      <c r="B1033">
        <v>59</v>
      </c>
      <c r="C1033">
        <v>93</v>
      </c>
      <c r="D1033">
        <v>48114556</v>
      </c>
      <c r="E1033" t="s">
        <v>48</v>
      </c>
      <c r="F1033" t="s">
        <v>49</v>
      </c>
      <c r="G1033" t="s">
        <v>26</v>
      </c>
      <c r="H1033" t="s">
        <v>44</v>
      </c>
      <c r="L1033" t="s">
        <v>1578</v>
      </c>
      <c r="M1033">
        <v>9380</v>
      </c>
      <c r="N1033">
        <v>91</v>
      </c>
      <c r="O1033" t="s">
        <v>29</v>
      </c>
      <c r="P1033" t="s">
        <v>30</v>
      </c>
      <c r="Q1033" t="s">
        <v>52</v>
      </c>
      <c r="R1033">
        <v>26000000</v>
      </c>
      <c r="S1033">
        <v>2004</v>
      </c>
      <c r="T1033">
        <v>4.3</v>
      </c>
      <c r="U1033">
        <v>1.6</v>
      </c>
      <c r="V1033">
        <v>22114556</v>
      </c>
      <c r="W1033" t="s">
        <v>21</v>
      </c>
    </row>
    <row r="1034" spans="1:23" x14ac:dyDescent="0.3">
      <c r="A1034" t="s">
        <v>1579</v>
      </c>
      <c r="B1034">
        <v>216</v>
      </c>
      <c r="C1034">
        <v>94</v>
      </c>
      <c r="D1034">
        <v>50648679</v>
      </c>
      <c r="E1034" t="s">
        <v>24</v>
      </c>
      <c r="F1034" t="s">
        <v>57</v>
      </c>
      <c r="G1034" t="s">
        <v>27</v>
      </c>
      <c r="H1034" t="s">
        <v>35</v>
      </c>
      <c r="L1034" t="s">
        <v>1580</v>
      </c>
      <c r="M1034">
        <v>149549</v>
      </c>
      <c r="N1034">
        <v>348</v>
      </c>
      <c r="O1034" t="s">
        <v>29</v>
      </c>
      <c r="P1034" t="s">
        <v>545</v>
      </c>
      <c r="Q1034" t="s">
        <v>213</v>
      </c>
      <c r="R1034">
        <v>45000000</v>
      </c>
      <c r="S1034">
        <v>2007</v>
      </c>
      <c r="T1034">
        <v>6.3</v>
      </c>
      <c r="U1034">
        <v>1.6</v>
      </c>
      <c r="V1034">
        <v>5648679</v>
      </c>
      <c r="W1034" t="s">
        <v>21</v>
      </c>
    </row>
    <row r="1035" spans="1:23" x14ac:dyDescent="0.3">
      <c r="A1035" t="s">
        <v>468</v>
      </c>
      <c r="B1035">
        <v>173</v>
      </c>
      <c r="C1035">
        <v>117</v>
      </c>
      <c r="D1035">
        <v>46280507</v>
      </c>
      <c r="E1035" t="s">
        <v>48</v>
      </c>
      <c r="F1035" t="s">
        <v>44</v>
      </c>
      <c r="L1035" t="s">
        <v>1581</v>
      </c>
      <c r="M1035">
        <v>87165</v>
      </c>
      <c r="N1035">
        <v>184</v>
      </c>
      <c r="O1035" t="s">
        <v>29</v>
      </c>
      <c r="P1035" t="s">
        <v>30</v>
      </c>
      <c r="Q1035" t="s">
        <v>31</v>
      </c>
      <c r="R1035">
        <v>40000000</v>
      </c>
      <c r="S1035">
        <v>2014</v>
      </c>
      <c r="T1035">
        <v>6.5</v>
      </c>
      <c r="U1035">
        <v>2</v>
      </c>
      <c r="V1035">
        <v>6280507</v>
      </c>
      <c r="W1035" t="s">
        <v>21</v>
      </c>
    </row>
    <row r="1036" spans="1:23" x14ac:dyDescent="0.3">
      <c r="A1036" t="s">
        <v>1250</v>
      </c>
      <c r="B1036">
        <v>99</v>
      </c>
      <c r="C1036">
        <v>112</v>
      </c>
      <c r="D1036">
        <v>38360195</v>
      </c>
      <c r="E1036" t="s">
        <v>25</v>
      </c>
      <c r="F1036" t="s">
        <v>48</v>
      </c>
      <c r="G1036" t="s">
        <v>55</v>
      </c>
      <c r="L1036" t="s">
        <v>1582</v>
      </c>
      <c r="M1036">
        <v>21215</v>
      </c>
      <c r="N1036">
        <v>116</v>
      </c>
      <c r="O1036" t="s">
        <v>29</v>
      </c>
      <c r="P1036" t="s">
        <v>30</v>
      </c>
      <c r="Q1036" t="s">
        <v>31</v>
      </c>
      <c r="R1036">
        <v>45000000</v>
      </c>
      <c r="S1036">
        <v>2006</v>
      </c>
      <c r="T1036">
        <v>6.4</v>
      </c>
      <c r="U1036">
        <v>1.9</v>
      </c>
      <c r="V1036">
        <v>-6639805</v>
      </c>
      <c r="W1036" t="s">
        <v>38</v>
      </c>
    </row>
    <row r="1037" spans="1:23" x14ac:dyDescent="0.3">
      <c r="A1037" t="s">
        <v>1328</v>
      </c>
      <c r="B1037">
        <v>42</v>
      </c>
      <c r="C1037">
        <v>111</v>
      </c>
      <c r="D1037">
        <v>46815748</v>
      </c>
      <c r="E1037" t="s">
        <v>24</v>
      </c>
      <c r="F1037" t="s">
        <v>25</v>
      </c>
      <c r="G1037" t="s">
        <v>56</v>
      </c>
      <c r="H1037" t="s">
        <v>35</v>
      </c>
      <c r="L1037" t="s">
        <v>1583</v>
      </c>
      <c r="M1037">
        <v>32544</v>
      </c>
      <c r="N1037">
        <v>69</v>
      </c>
      <c r="O1037" t="s">
        <v>29</v>
      </c>
      <c r="P1037" t="s">
        <v>30</v>
      </c>
      <c r="Q1037" t="s">
        <v>31</v>
      </c>
      <c r="R1037">
        <v>45000000</v>
      </c>
      <c r="S1037">
        <v>1994</v>
      </c>
      <c r="T1037">
        <v>6.3</v>
      </c>
      <c r="U1037">
        <v>1.8</v>
      </c>
      <c r="V1037">
        <v>1815748</v>
      </c>
      <c r="W1037" t="s">
        <v>21</v>
      </c>
    </row>
    <row r="1038" spans="1:23" x14ac:dyDescent="0.3">
      <c r="A1038" t="s">
        <v>557</v>
      </c>
      <c r="B1038">
        <v>25</v>
      </c>
      <c r="C1038">
        <v>96</v>
      </c>
      <c r="D1038">
        <v>35617599</v>
      </c>
      <c r="E1038" t="s">
        <v>55</v>
      </c>
      <c r="F1038" t="s">
        <v>49</v>
      </c>
      <c r="G1038" t="s">
        <v>26</v>
      </c>
      <c r="L1038" t="s">
        <v>1584</v>
      </c>
      <c r="M1038">
        <v>20688</v>
      </c>
      <c r="N1038">
        <v>47</v>
      </c>
      <c r="O1038" t="s">
        <v>29</v>
      </c>
      <c r="P1038" t="s">
        <v>30</v>
      </c>
      <c r="Q1038" t="s">
        <v>52</v>
      </c>
      <c r="R1038">
        <v>45000000</v>
      </c>
      <c r="S1038">
        <v>1995</v>
      </c>
      <c r="T1038">
        <v>5.9</v>
      </c>
      <c r="U1038">
        <v>1.6</v>
      </c>
      <c r="V1038">
        <v>-9382401</v>
      </c>
      <c r="W1038" t="s">
        <v>38</v>
      </c>
    </row>
    <row r="1039" spans="1:23" x14ac:dyDescent="0.3">
      <c r="A1039" t="s">
        <v>241</v>
      </c>
      <c r="B1039">
        <v>339</v>
      </c>
      <c r="C1039">
        <v>141</v>
      </c>
      <c r="D1039">
        <v>47307550</v>
      </c>
      <c r="E1039" t="s">
        <v>56</v>
      </c>
      <c r="F1039" t="s">
        <v>55</v>
      </c>
      <c r="G1039" t="s">
        <v>35</v>
      </c>
      <c r="L1039" t="s">
        <v>1585</v>
      </c>
      <c r="M1039">
        <v>104301</v>
      </c>
      <c r="N1039">
        <v>269</v>
      </c>
      <c r="O1039" t="s">
        <v>29</v>
      </c>
      <c r="P1039" t="s">
        <v>30</v>
      </c>
      <c r="Q1039" t="s">
        <v>213</v>
      </c>
      <c r="R1039">
        <v>45000000</v>
      </c>
      <c r="S1039">
        <v>2012</v>
      </c>
      <c r="T1039">
        <v>6.5</v>
      </c>
      <c r="U1039">
        <v>2.4</v>
      </c>
      <c r="V1039">
        <v>2307550</v>
      </c>
      <c r="W1039" t="s">
        <v>21</v>
      </c>
    </row>
    <row r="1040" spans="1:23" x14ac:dyDescent="0.3">
      <c r="A1040" t="s">
        <v>1586</v>
      </c>
      <c r="B1040">
        <v>127</v>
      </c>
      <c r="C1040">
        <v>94</v>
      </c>
      <c r="D1040">
        <v>32003620</v>
      </c>
      <c r="E1040" t="s">
        <v>24</v>
      </c>
      <c r="F1040" t="s">
        <v>56</v>
      </c>
      <c r="G1040" t="s">
        <v>35</v>
      </c>
      <c r="L1040" t="s">
        <v>1587</v>
      </c>
      <c r="M1040">
        <v>79141</v>
      </c>
      <c r="N1040">
        <v>355</v>
      </c>
      <c r="O1040" t="s">
        <v>29</v>
      </c>
      <c r="P1040" t="s">
        <v>30</v>
      </c>
      <c r="Q1040" t="s">
        <v>31</v>
      </c>
      <c r="R1040">
        <v>25000000</v>
      </c>
      <c r="S1040">
        <v>2004</v>
      </c>
      <c r="T1040">
        <v>6.5</v>
      </c>
      <c r="U1040">
        <v>1.6</v>
      </c>
      <c r="V1040">
        <v>7003620</v>
      </c>
      <c r="W1040" t="s">
        <v>21</v>
      </c>
    </row>
    <row r="1041" spans="1:23" x14ac:dyDescent="0.3">
      <c r="A1041" t="s">
        <v>1588</v>
      </c>
      <c r="B1041">
        <v>122</v>
      </c>
      <c r="C1041">
        <v>87</v>
      </c>
      <c r="D1041">
        <v>27972410</v>
      </c>
      <c r="E1041" t="s">
        <v>24</v>
      </c>
      <c r="F1041" t="s">
        <v>25</v>
      </c>
      <c r="G1041" t="s">
        <v>48</v>
      </c>
      <c r="L1041" t="s">
        <v>1589</v>
      </c>
      <c r="M1041">
        <v>114692</v>
      </c>
      <c r="N1041">
        <v>285</v>
      </c>
      <c r="O1041" t="s">
        <v>29</v>
      </c>
      <c r="P1041" t="s">
        <v>37</v>
      </c>
      <c r="Q1041" t="s">
        <v>52</v>
      </c>
      <c r="R1041">
        <v>35000000</v>
      </c>
      <c r="S1041">
        <v>2003</v>
      </c>
      <c r="T1041">
        <v>6.1</v>
      </c>
      <c r="U1041">
        <v>1.4</v>
      </c>
      <c r="V1041">
        <v>-7027590</v>
      </c>
      <c r="W1041" t="s">
        <v>38</v>
      </c>
    </row>
    <row r="1042" spans="1:23" x14ac:dyDescent="0.3">
      <c r="A1042" t="s">
        <v>1590</v>
      </c>
      <c r="B1042">
        <v>105</v>
      </c>
      <c r="C1042">
        <v>88</v>
      </c>
      <c r="D1042">
        <v>28133159</v>
      </c>
      <c r="E1042" t="s">
        <v>25</v>
      </c>
      <c r="F1042" t="s">
        <v>47</v>
      </c>
      <c r="G1042" t="s">
        <v>48</v>
      </c>
      <c r="H1042" t="s">
        <v>49</v>
      </c>
      <c r="I1042" t="s">
        <v>26</v>
      </c>
      <c r="L1042" t="s">
        <v>1591</v>
      </c>
      <c r="M1042">
        <v>30055</v>
      </c>
      <c r="N1042">
        <v>70</v>
      </c>
      <c r="O1042" t="s">
        <v>29</v>
      </c>
      <c r="P1042" t="s">
        <v>30</v>
      </c>
      <c r="Q1042" t="s">
        <v>52</v>
      </c>
      <c r="R1042">
        <v>50000000</v>
      </c>
      <c r="S1042">
        <v>2006</v>
      </c>
      <c r="T1042">
        <v>5.9</v>
      </c>
      <c r="U1042">
        <v>1.5</v>
      </c>
      <c r="V1042">
        <v>-21866841</v>
      </c>
      <c r="W1042" t="s">
        <v>38</v>
      </c>
    </row>
    <row r="1043" spans="1:23" x14ac:dyDescent="0.3">
      <c r="A1043" t="s">
        <v>1592</v>
      </c>
      <c r="B1043">
        <v>144</v>
      </c>
      <c r="C1043">
        <v>177</v>
      </c>
      <c r="D1043">
        <v>27400000</v>
      </c>
      <c r="E1043" t="s">
        <v>24</v>
      </c>
      <c r="F1043" t="s">
        <v>25</v>
      </c>
      <c r="G1043" t="s">
        <v>27</v>
      </c>
      <c r="L1043" t="s">
        <v>1593</v>
      </c>
      <c r="M1043">
        <v>97087</v>
      </c>
      <c r="N1043">
        <v>569</v>
      </c>
      <c r="O1043" t="s">
        <v>29</v>
      </c>
      <c r="P1043" t="s">
        <v>30</v>
      </c>
      <c r="Q1043" t="s">
        <v>31</v>
      </c>
      <c r="R1043">
        <v>40000000</v>
      </c>
      <c r="S1043">
        <v>1984</v>
      </c>
      <c r="T1043">
        <v>6.6</v>
      </c>
      <c r="U1043">
        <v>3</v>
      </c>
      <c r="V1043">
        <v>-12600000</v>
      </c>
      <c r="W1043" t="s">
        <v>38</v>
      </c>
    </row>
    <row r="1044" spans="1:23" x14ac:dyDescent="0.3">
      <c r="A1044" t="s">
        <v>1594</v>
      </c>
      <c r="B1044">
        <v>156</v>
      </c>
      <c r="C1044">
        <v>133</v>
      </c>
      <c r="D1044">
        <v>24343673</v>
      </c>
      <c r="E1044" t="s">
        <v>55</v>
      </c>
      <c r="F1044" t="s">
        <v>26</v>
      </c>
      <c r="G1044" t="s">
        <v>50</v>
      </c>
      <c r="H1044" t="s">
        <v>44</v>
      </c>
      <c r="L1044" t="s">
        <v>1595</v>
      </c>
      <c r="M1044">
        <v>91860</v>
      </c>
      <c r="N1044">
        <v>524</v>
      </c>
      <c r="O1044" t="s">
        <v>29</v>
      </c>
      <c r="P1044" t="s">
        <v>30</v>
      </c>
      <c r="Q1044" t="s">
        <v>31</v>
      </c>
      <c r="R1044">
        <v>45000000</v>
      </c>
      <c r="S1044">
        <v>2007</v>
      </c>
      <c r="T1044">
        <v>7.4</v>
      </c>
      <c r="U1044">
        <v>2.2000000000000002</v>
      </c>
      <c r="V1044">
        <v>-20656327</v>
      </c>
      <c r="W1044" t="s">
        <v>38</v>
      </c>
    </row>
    <row r="1045" spans="1:23" x14ac:dyDescent="0.3">
      <c r="A1045" t="s">
        <v>34</v>
      </c>
      <c r="B1045">
        <v>323</v>
      </c>
      <c r="C1045">
        <v>119</v>
      </c>
      <c r="D1045">
        <v>22877808</v>
      </c>
      <c r="E1045" t="s">
        <v>55</v>
      </c>
      <c r="F1045" t="s">
        <v>44</v>
      </c>
      <c r="L1045" t="s">
        <v>1596</v>
      </c>
      <c r="M1045">
        <v>152591</v>
      </c>
      <c r="N1045">
        <v>414</v>
      </c>
      <c r="O1045" t="s">
        <v>29</v>
      </c>
      <c r="P1045" t="s">
        <v>30</v>
      </c>
      <c r="Q1045" t="s">
        <v>213</v>
      </c>
      <c r="R1045">
        <v>35000000</v>
      </c>
      <c r="S1045">
        <v>2008</v>
      </c>
      <c r="T1045">
        <v>7.3</v>
      </c>
      <c r="U1045">
        <v>2</v>
      </c>
      <c r="V1045">
        <v>-12122192</v>
      </c>
      <c r="W1045" t="s">
        <v>38</v>
      </c>
    </row>
    <row r="1046" spans="1:23" x14ac:dyDescent="0.3">
      <c r="A1046" t="s">
        <v>323</v>
      </c>
      <c r="B1046">
        <v>199</v>
      </c>
      <c r="C1046">
        <v>102</v>
      </c>
      <c r="D1046">
        <v>36883539</v>
      </c>
      <c r="E1046" t="s">
        <v>24</v>
      </c>
      <c r="F1046" t="s">
        <v>56</v>
      </c>
      <c r="G1046" t="s">
        <v>55</v>
      </c>
      <c r="H1046" t="s">
        <v>35</v>
      </c>
      <c r="L1046" t="s">
        <v>1597</v>
      </c>
      <c r="M1046">
        <v>112769</v>
      </c>
      <c r="N1046">
        <v>305</v>
      </c>
      <c r="O1046" t="s">
        <v>29</v>
      </c>
      <c r="P1046" t="s">
        <v>244</v>
      </c>
      <c r="Q1046" t="s">
        <v>31</v>
      </c>
      <c r="R1046">
        <v>52000000</v>
      </c>
      <c r="S1046">
        <v>2006</v>
      </c>
      <c r="T1046">
        <v>6.6</v>
      </c>
      <c r="U1046">
        <v>1.7</v>
      </c>
      <c r="V1046">
        <v>-15116461</v>
      </c>
      <c r="W1046" t="s">
        <v>38</v>
      </c>
    </row>
    <row r="1047" spans="1:23" x14ac:dyDescent="0.3">
      <c r="A1047" t="s">
        <v>1598</v>
      </c>
      <c r="B1047">
        <v>164</v>
      </c>
      <c r="C1047">
        <v>101</v>
      </c>
      <c r="D1047">
        <v>22531698</v>
      </c>
      <c r="E1047" t="s">
        <v>24</v>
      </c>
      <c r="F1047" t="s">
        <v>25</v>
      </c>
      <c r="G1047" t="s">
        <v>27</v>
      </c>
      <c r="H1047" t="s">
        <v>35</v>
      </c>
      <c r="L1047" t="s">
        <v>1599</v>
      </c>
      <c r="M1047">
        <v>81523</v>
      </c>
      <c r="N1047">
        <v>214</v>
      </c>
      <c r="O1047" t="s">
        <v>29</v>
      </c>
      <c r="P1047" t="s">
        <v>545</v>
      </c>
      <c r="Q1047" t="s">
        <v>31</v>
      </c>
      <c r="R1047">
        <v>70000000</v>
      </c>
      <c r="S1047">
        <v>2008</v>
      </c>
      <c r="T1047">
        <v>5.6</v>
      </c>
      <c r="U1047">
        <v>1.7</v>
      </c>
      <c r="V1047">
        <v>-47468302</v>
      </c>
      <c r="W1047" t="s">
        <v>38</v>
      </c>
    </row>
    <row r="1048" spans="1:23" x14ac:dyDescent="0.3">
      <c r="A1048" t="s">
        <v>1600</v>
      </c>
      <c r="B1048">
        <v>39</v>
      </c>
      <c r="C1048">
        <v>91</v>
      </c>
      <c r="D1048">
        <v>20400913</v>
      </c>
      <c r="E1048" t="s">
        <v>24</v>
      </c>
      <c r="F1048" t="s">
        <v>48</v>
      </c>
      <c r="G1048" t="s">
        <v>56</v>
      </c>
      <c r="H1048" t="s">
        <v>55</v>
      </c>
      <c r="I1048" t="s">
        <v>35</v>
      </c>
      <c r="L1048" t="s">
        <v>1601</v>
      </c>
      <c r="M1048">
        <v>15455</v>
      </c>
      <c r="N1048">
        <v>80</v>
      </c>
      <c r="O1048" t="s">
        <v>29</v>
      </c>
      <c r="P1048" t="s">
        <v>30</v>
      </c>
      <c r="Q1048" t="s">
        <v>213</v>
      </c>
      <c r="R1048">
        <v>45000000</v>
      </c>
      <c r="S1048">
        <v>1996</v>
      </c>
      <c r="T1048">
        <v>5.3</v>
      </c>
      <c r="U1048">
        <v>1.5</v>
      </c>
      <c r="V1048">
        <v>-24599087</v>
      </c>
      <c r="W1048" t="s">
        <v>38</v>
      </c>
    </row>
    <row r="1049" spans="1:23" x14ac:dyDescent="0.3">
      <c r="A1049" t="s">
        <v>1151</v>
      </c>
      <c r="B1049">
        <v>43</v>
      </c>
      <c r="C1049">
        <v>117</v>
      </c>
      <c r="D1049">
        <v>20101861</v>
      </c>
      <c r="E1049" t="s">
        <v>48</v>
      </c>
      <c r="F1049" t="s">
        <v>44</v>
      </c>
      <c r="G1049" t="s">
        <v>27</v>
      </c>
      <c r="L1049" t="s">
        <v>1602</v>
      </c>
      <c r="M1049">
        <v>24757</v>
      </c>
      <c r="N1049">
        <v>81</v>
      </c>
      <c r="O1049" t="s">
        <v>29</v>
      </c>
      <c r="P1049" t="s">
        <v>30</v>
      </c>
      <c r="Q1049" t="s">
        <v>31</v>
      </c>
      <c r="R1049">
        <v>45000000</v>
      </c>
      <c r="S1049">
        <v>1996</v>
      </c>
      <c r="T1049">
        <v>6</v>
      </c>
      <c r="U1049">
        <v>2</v>
      </c>
      <c r="V1049">
        <v>-24898139</v>
      </c>
      <c r="W1049" t="s">
        <v>38</v>
      </c>
    </row>
    <row r="1050" spans="1:23" x14ac:dyDescent="0.3">
      <c r="A1050" t="s">
        <v>1603</v>
      </c>
      <c r="B1050">
        <v>82</v>
      </c>
      <c r="C1050">
        <v>86</v>
      </c>
      <c r="D1050">
        <v>25200412</v>
      </c>
      <c r="E1050" t="s">
        <v>25</v>
      </c>
      <c r="F1050" t="s">
        <v>48</v>
      </c>
      <c r="G1050" t="s">
        <v>49</v>
      </c>
      <c r="H1050" t="s">
        <v>26</v>
      </c>
      <c r="I1050" t="s">
        <v>27</v>
      </c>
      <c r="L1050" t="s">
        <v>1604</v>
      </c>
      <c r="M1050">
        <v>16580</v>
      </c>
      <c r="N1050">
        <v>55</v>
      </c>
      <c r="O1050" t="s">
        <v>29</v>
      </c>
      <c r="P1050" t="s">
        <v>30</v>
      </c>
      <c r="Q1050" t="s">
        <v>52</v>
      </c>
      <c r="R1050">
        <v>45000000</v>
      </c>
      <c r="S1050">
        <v>2009</v>
      </c>
      <c r="T1050">
        <v>5.4</v>
      </c>
      <c r="U1050">
        <v>1.4</v>
      </c>
      <c r="V1050">
        <v>-19799588</v>
      </c>
      <c r="W1050" t="s">
        <v>38</v>
      </c>
    </row>
    <row r="1051" spans="1:23" x14ac:dyDescent="0.3">
      <c r="A1051" t="s">
        <v>1605</v>
      </c>
      <c r="B1051">
        <v>150</v>
      </c>
      <c r="C1051">
        <v>124</v>
      </c>
      <c r="D1051">
        <v>19719930</v>
      </c>
      <c r="E1051" t="s">
        <v>56</v>
      </c>
      <c r="F1051" t="s">
        <v>55</v>
      </c>
      <c r="G1051" t="s">
        <v>60</v>
      </c>
      <c r="H1051" t="s">
        <v>35</v>
      </c>
      <c r="L1051" t="s">
        <v>1606</v>
      </c>
      <c r="M1051">
        <v>42621</v>
      </c>
      <c r="N1051">
        <v>531</v>
      </c>
      <c r="O1051" t="s">
        <v>29</v>
      </c>
      <c r="P1051" t="s">
        <v>30</v>
      </c>
      <c r="Q1051" t="s">
        <v>213</v>
      </c>
      <c r="R1051">
        <v>45000000</v>
      </c>
      <c r="S1051">
        <v>2001</v>
      </c>
      <c r="T1051">
        <v>6.8</v>
      </c>
      <c r="U1051">
        <v>2.1</v>
      </c>
      <c r="V1051">
        <v>-25280070</v>
      </c>
      <c r="W1051" t="s">
        <v>38</v>
      </c>
    </row>
    <row r="1052" spans="1:23" x14ac:dyDescent="0.3">
      <c r="A1052" t="s">
        <v>1607</v>
      </c>
      <c r="B1052">
        <v>168</v>
      </c>
      <c r="C1052">
        <v>134</v>
      </c>
      <c r="D1052">
        <v>19377727</v>
      </c>
      <c r="E1052" t="s">
        <v>48</v>
      </c>
      <c r="F1052" t="s">
        <v>50</v>
      </c>
      <c r="L1052" t="s">
        <v>1608</v>
      </c>
      <c r="M1052">
        <v>35140</v>
      </c>
      <c r="N1052">
        <v>409</v>
      </c>
      <c r="O1052" t="s">
        <v>29</v>
      </c>
      <c r="P1052" t="s">
        <v>30</v>
      </c>
      <c r="Q1052" t="s">
        <v>31</v>
      </c>
      <c r="R1052">
        <v>45000000</v>
      </c>
      <c r="S1052">
        <v>2005</v>
      </c>
      <c r="T1052">
        <v>6.4</v>
      </c>
      <c r="U1052">
        <v>2.2000000000000002</v>
      </c>
      <c r="V1052">
        <v>-25622273</v>
      </c>
      <c r="W1052" t="s">
        <v>38</v>
      </c>
    </row>
    <row r="1053" spans="1:23" x14ac:dyDescent="0.3">
      <c r="A1053" t="s">
        <v>1609</v>
      </c>
      <c r="B1053">
        <v>60</v>
      </c>
      <c r="C1053">
        <v>100</v>
      </c>
      <c r="D1053">
        <v>17300889</v>
      </c>
      <c r="E1053" t="s">
        <v>24</v>
      </c>
      <c r="F1053" t="s">
        <v>25</v>
      </c>
      <c r="G1053" t="s">
        <v>48</v>
      </c>
      <c r="H1053" t="s">
        <v>26</v>
      </c>
      <c r="L1053" t="s">
        <v>1610</v>
      </c>
      <c r="M1053">
        <v>27648</v>
      </c>
      <c r="N1053">
        <v>148</v>
      </c>
      <c r="O1053" t="s">
        <v>29</v>
      </c>
      <c r="P1053" t="s">
        <v>143</v>
      </c>
      <c r="Q1053" t="s">
        <v>52</v>
      </c>
      <c r="R1053">
        <v>45000000</v>
      </c>
      <c r="S1053">
        <v>1996</v>
      </c>
      <c r="T1053">
        <v>4.9000000000000004</v>
      </c>
      <c r="U1053">
        <v>1.7</v>
      </c>
      <c r="V1053">
        <v>-27699111</v>
      </c>
      <c r="W1053" t="s">
        <v>38</v>
      </c>
    </row>
    <row r="1054" spans="1:23" x14ac:dyDescent="0.3">
      <c r="A1054" t="s">
        <v>1611</v>
      </c>
      <c r="B1054">
        <v>85</v>
      </c>
      <c r="C1054">
        <v>220</v>
      </c>
      <c r="D1054">
        <v>15527125</v>
      </c>
      <c r="E1054" t="s">
        <v>55</v>
      </c>
      <c r="F1054" t="s">
        <v>44</v>
      </c>
      <c r="G1054" t="s">
        <v>53</v>
      </c>
      <c r="L1054" t="s">
        <v>1612</v>
      </c>
      <c r="M1054">
        <v>11388</v>
      </c>
      <c r="N1054">
        <v>183</v>
      </c>
      <c r="O1054" t="s">
        <v>29</v>
      </c>
      <c r="P1054" t="s">
        <v>30</v>
      </c>
      <c r="Q1054" t="s">
        <v>31</v>
      </c>
      <c r="R1054">
        <v>57000000</v>
      </c>
      <c r="S1054">
        <v>2000</v>
      </c>
      <c r="T1054">
        <v>5.8</v>
      </c>
      <c r="U1054">
        <v>3.7</v>
      </c>
      <c r="V1054">
        <v>-41472875</v>
      </c>
      <c r="W1054" t="s">
        <v>38</v>
      </c>
    </row>
    <row r="1055" spans="1:23" x14ac:dyDescent="0.3">
      <c r="A1055" t="s">
        <v>241</v>
      </c>
      <c r="B1055">
        <v>83</v>
      </c>
      <c r="C1055">
        <v>212</v>
      </c>
      <c r="D1055">
        <v>13560960</v>
      </c>
      <c r="E1055" t="s">
        <v>242</v>
      </c>
      <c r="F1055" t="s">
        <v>55</v>
      </c>
      <c r="G1055" t="s">
        <v>54</v>
      </c>
      <c r="L1055" t="s">
        <v>1613</v>
      </c>
      <c r="M1055">
        <v>23996</v>
      </c>
      <c r="N1055">
        <v>161</v>
      </c>
      <c r="O1055" t="s">
        <v>29</v>
      </c>
      <c r="P1055" t="s">
        <v>30</v>
      </c>
      <c r="Q1055" t="s">
        <v>213</v>
      </c>
      <c r="R1055">
        <v>50000000</v>
      </c>
      <c r="S1055">
        <v>1995</v>
      </c>
      <c r="T1055">
        <v>7.1</v>
      </c>
      <c r="U1055">
        <v>3.5</v>
      </c>
      <c r="V1055">
        <v>-36439040</v>
      </c>
      <c r="W1055" t="s">
        <v>38</v>
      </c>
    </row>
    <row r="1056" spans="1:23" x14ac:dyDescent="0.3">
      <c r="A1056" t="s">
        <v>1036</v>
      </c>
      <c r="B1056">
        <v>343</v>
      </c>
      <c r="C1056">
        <v>128</v>
      </c>
      <c r="D1056">
        <v>15523168</v>
      </c>
      <c r="E1056" t="s">
        <v>60</v>
      </c>
      <c r="F1056" t="s">
        <v>35</v>
      </c>
      <c r="L1056" t="s">
        <v>1614</v>
      </c>
      <c r="M1056">
        <v>132423</v>
      </c>
      <c r="N1056">
        <v>349</v>
      </c>
      <c r="O1056" t="s">
        <v>29</v>
      </c>
      <c r="P1056" t="s">
        <v>545</v>
      </c>
      <c r="Q1056" t="s">
        <v>31</v>
      </c>
      <c r="R1056">
        <v>45000000</v>
      </c>
      <c r="S1056">
        <v>2010</v>
      </c>
      <c r="T1056">
        <v>7.2</v>
      </c>
      <c r="U1056">
        <v>2.1</v>
      </c>
      <c r="V1056">
        <v>-29476832</v>
      </c>
      <c r="W1056" t="s">
        <v>38</v>
      </c>
    </row>
    <row r="1057" spans="1:23" x14ac:dyDescent="0.3">
      <c r="A1057" t="s">
        <v>185</v>
      </c>
      <c r="B1057">
        <v>106</v>
      </c>
      <c r="C1057">
        <v>106</v>
      </c>
      <c r="D1057">
        <v>11146409</v>
      </c>
      <c r="E1057" t="s">
        <v>24</v>
      </c>
      <c r="F1057" t="s">
        <v>25</v>
      </c>
      <c r="G1057" t="s">
        <v>57</v>
      </c>
      <c r="H1057" t="s">
        <v>27</v>
      </c>
      <c r="L1057" t="s">
        <v>1615</v>
      </c>
      <c r="M1057">
        <v>26551</v>
      </c>
      <c r="N1057">
        <v>273</v>
      </c>
      <c r="O1057" t="s">
        <v>29</v>
      </c>
      <c r="P1057" t="s">
        <v>30</v>
      </c>
      <c r="Q1057" t="s">
        <v>213</v>
      </c>
      <c r="R1057">
        <v>45000000</v>
      </c>
      <c r="S1057">
        <v>1998</v>
      </c>
      <c r="T1057">
        <v>6</v>
      </c>
      <c r="U1057">
        <v>1.8</v>
      </c>
      <c r="V1057">
        <v>-33853591</v>
      </c>
      <c r="W1057" t="s">
        <v>38</v>
      </c>
    </row>
    <row r="1058" spans="1:23" x14ac:dyDescent="0.3">
      <c r="A1058" t="s">
        <v>1375</v>
      </c>
      <c r="B1058">
        <v>158</v>
      </c>
      <c r="C1058">
        <v>160</v>
      </c>
      <c r="D1058">
        <v>7916887</v>
      </c>
      <c r="E1058" t="s">
        <v>24</v>
      </c>
      <c r="F1058" t="s">
        <v>56</v>
      </c>
      <c r="G1058" t="s">
        <v>55</v>
      </c>
      <c r="H1058" t="s">
        <v>35</v>
      </c>
      <c r="I1058" t="s">
        <v>58</v>
      </c>
      <c r="L1058" t="s">
        <v>1616</v>
      </c>
      <c r="M1058">
        <v>15697</v>
      </c>
      <c r="N1058">
        <v>182</v>
      </c>
      <c r="O1058" t="s">
        <v>29</v>
      </c>
      <c r="P1058" t="s">
        <v>30</v>
      </c>
      <c r="Q1058" t="s">
        <v>213</v>
      </c>
      <c r="R1058">
        <v>45000000</v>
      </c>
      <c r="S1058">
        <v>2008</v>
      </c>
      <c r="T1058">
        <v>6</v>
      </c>
      <c r="U1058">
        <v>2.7</v>
      </c>
      <c r="V1058">
        <v>-37083113</v>
      </c>
      <c r="W1058" t="s">
        <v>38</v>
      </c>
    </row>
    <row r="1059" spans="1:23" x14ac:dyDescent="0.3">
      <c r="A1059" t="s">
        <v>552</v>
      </c>
      <c r="B1059">
        <v>189</v>
      </c>
      <c r="C1059">
        <v>114</v>
      </c>
      <c r="D1059">
        <v>6565495</v>
      </c>
      <c r="E1059" t="s">
        <v>55</v>
      </c>
      <c r="F1059" t="s">
        <v>44</v>
      </c>
      <c r="L1059" t="s">
        <v>1617</v>
      </c>
      <c r="M1059">
        <v>36455</v>
      </c>
      <c r="N1059">
        <v>229</v>
      </c>
      <c r="O1059" t="s">
        <v>554</v>
      </c>
      <c r="P1059" t="s">
        <v>278</v>
      </c>
      <c r="Q1059" t="s">
        <v>213</v>
      </c>
      <c r="R1059">
        <v>45000000</v>
      </c>
      <c r="S1059">
        <v>2006</v>
      </c>
      <c r="T1059">
        <v>7</v>
      </c>
      <c r="U1059">
        <v>1.9</v>
      </c>
      <c r="V1059">
        <v>-38434505</v>
      </c>
      <c r="W1059" t="s">
        <v>38</v>
      </c>
    </row>
    <row r="1060" spans="1:23" x14ac:dyDescent="0.3">
      <c r="A1060" t="s">
        <v>1618</v>
      </c>
      <c r="B1060">
        <v>125</v>
      </c>
      <c r="C1060">
        <v>99</v>
      </c>
      <c r="D1060">
        <v>15279680</v>
      </c>
      <c r="E1060" t="s">
        <v>24</v>
      </c>
      <c r="F1060" t="s">
        <v>56</v>
      </c>
      <c r="G1060" t="s">
        <v>35</v>
      </c>
      <c r="L1060" t="s">
        <v>1619</v>
      </c>
      <c r="M1060">
        <v>48245</v>
      </c>
      <c r="N1060">
        <v>154</v>
      </c>
      <c r="O1060" t="s">
        <v>29</v>
      </c>
      <c r="P1060" t="s">
        <v>30</v>
      </c>
      <c r="Q1060" t="s">
        <v>213</v>
      </c>
      <c r="R1060">
        <v>40000000</v>
      </c>
      <c r="S1060">
        <v>2008</v>
      </c>
      <c r="T1060">
        <v>5.4</v>
      </c>
      <c r="U1060">
        <v>1.6</v>
      </c>
      <c r="V1060">
        <v>-24720320</v>
      </c>
      <c r="W1060" t="s">
        <v>38</v>
      </c>
    </row>
    <row r="1061" spans="1:23" x14ac:dyDescent="0.3">
      <c r="A1061" t="s">
        <v>87</v>
      </c>
      <c r="B1061">
        <v>87</v>
      </c>
      <c r="C1061">
        <v>74</v>
      </c>
      <c r="D1061">
        <v>7262288</v>
      </c>
      <c r="E1061" t="s">
        <v>48</v>
      </c>
      <c r="F1061" t="s">
        <v>56</v>
      </c>
      <c r="G1061" t="s">
        <v>35</v>
      </c>
      <c r="L1061" t="s">
        <v>1620</v>
      </c>
      <c r="M1061">
        <v>17307</v>
      </c>
      <c r="N1061">
        <v>186</v>
      </c>
      <c r="O1061" t="s">
        <v>29</v>
      </c>
      <c r="P1061" t="s">
        <v>30</v>
      </c>
      <c r="Q1061" t="s">
        <v>31</v>
      </c>
      <c r="R1061">
        <v>40000000</v>
      </c>
      <c r="S1061">
        <v>2002</v>
      </c>
      <c r="T1061">
        <v>6.5</v>
      </c>
      <c r="U1061">
        <v>1.2</v>
      </c>
      <c r="V1061">
        <v>-32737712</v>
      </c>
      <c r="W1061" t="s">
        <v>38</v>
      </c>
    </row>
    <row r="1062" spans="1:23" x14ac:dyDescent="0.3">
      <c r="A1062" t="s">
        <v>144</v>
      </c>
      <c r="B1062">
        <v>115</v>
      </c>
      <c r="C1062">
        <v>139</v>
      </c>
      <c r="D1062">
        <v>4584886</v>
      </c>
      <c r="E1062" t="s">
        <v>55</v>
      </c>
      <c r="F1062" t="s">
        <v>44</v>
      </c>
      <c r="L1062" t="s">
        <v>1621</v>
      </c>
      <c r="M1062">
        <v>19114</v>
      </c>
      <c r="N1062">
        <v>115</v>
      </c>
      <c r="O1062" t="s">
        <v>29</v>
      </c>
      <c r="P1062" t="s">
        <v>30</v>
      </c>
      <c r="Q1062" t="s">
        <v>213</v>
      </c>
      <c r="R1062">
        <v>45000000</v>
      </c>
      <c r="S1062">
        <v>2007</v>
      </c>
      <c r="T1062">
        <v>6.4</v>
      </c>
      <c r="U1062">
        <v>2.2999999999999998</v>
      </c>
      <c r="V1062">
        <v>-40415114</v>
      </c>
      <c r="W1062" t="s">
        <v>38</v>
      </c>
    </row>
    <row r="1063" spans="1:23" x14ac:dyDescent="0.3">
      <c r="A1063" t="s">
        <v>1622</v>
      </c>
      <c r="B1063">
        <v>24</v>
      </c>
      <c r="C1063">
        <v>103</v>
      </c>
      <c r="D1063">
        <v>2154540</v>
      </c>
      <c r="E1063" t="s">
        <v>24</v>
      </c>
      <c r="F1063" t="s">
        <v>35</v>
      </c>
      <c r="L1063" t="s">
        <v>1623</v>
      </c>
      <c r="M1063">
        <v>3803</v>
      </c>
      <c r="N1063">
        <v>41</v>
      </c>
      <c r="O1063" t="s">
        <v>29</v>
      </c>
      <c r="P1063" t="s">
        <v>30</v>
      </c>
      <c r="Q1063" t="s">
        <v>213</v>
      </c>
      <c r="R1063">
        <v>45000000</v>
      </c>
      <c r="S1063">
        <v>1997</v>
      </c>
      <c r="T1063">
        <v>4.9000000000000004</v>
      </c>
      <c r="U1063">
        <v>1.7</v>
      </c>
      <c r="V1063">
        <v>-42845460</v>
      </c>
      <c r="W1063" t="s">
        <v>38</v>
      </c>
    </row>
    <row r="1064" spans="1:23" x14ac:dyDescent="0.3">
      <c r="A1064" t="s">
        <v>1624</v>
      </c>
      <c r="B1064">
        <v>152</v>
      </c>
      <c r="C1064">
        <v>101</v>
      </c>
      <c r="D1064">
        <v>8129455</v>
      </c>
      <c r="E1064" t="s">
        <v>24</v>
      </c>
      <c r="F1064" t="s">
        <v>25</v>
      </c>
      <c r="G1064" t="s">
        <v>48</v>
      </c>
      <c r="H1064" t="s">
        <v>56</v>
      </c>
      <c r="L1064" t="s">
        <v>1625</v>
      </c>
      <c r="M1064">
        <v>89568</v>
      </c>
      <c r="N1064">
        <v>142</v>
      </c>
      <c r="O1064" t="s">
        <v>29</v>
      </c>
      <c r="P1064" t="s">
        <v>30</v>
      </c>
      <c r="Q1064" t="s">
        <v>52</v>
      </c>
      <c r="R1064">
        <v>45000000</v>
      </c>
      <c r="S1064">
        <v>2011</v>
      </c>
      <c r="T1064">
        <v>6.3</v>
      </c>
      <c r="U1064">
        <v>1.7</v>
      </c>
      <c r="V1064">
        <v>-36870545</v>
      </c>
      <c r="W1064" t="s">
        <v>38</v>
      </c>
    </row>
    <row r="1065" spans="1:23" x14ac:dyDescent="0.3">
      <c r="A1065" t="s">
        <v>1626</v>
      </c>
      <c r="B1065">
        <v>656</v>
      </c>
      <c r="C1065">
        <v>130</v>
      </c>
      <c r="D1065">
        <v>136019448</v>
      </c>
      <c r="E1065" t="s">
        <v>242</v>
      </c>
      <c r="F1065" t="s">
        <v>55</v>
      </c>
      <c r="G1065" t="s">
        <v>54</v>
      </c>
      <c r="H1065" t="s">
        <v>35</v>
      </c>
      <c r="L1065" t="s">
        <v>1627</v>
      </c>
      <c r="M1065">
        <v>452465</v>
      </c>
      <c r="N1065">
        <v>695</v>
      </c>
      <c r="O1065" t="s">
        <v>29</v>
      </c>
      <c r="P1065" t="s">
        <v>30</v>
      </c>
      <c r="Q1065" t="s">
        <v>213</v>
      </c>
      <c r="R1065">
        <v>44500000</v>
      </c>
      <c r="S1065">
        <v>2012</v>
      </c>
      <c r="T1065">
        <v>7.7</v>
      </c>
      <c r="U1065">
        <v>2.2000000000000002</v>
      </c>
      <c r="V1065">
        <v>91519448</v>
      </c>
      <c r="W1065" t="s">
        <v>21</v>
      </c>
    </row>
    <row r="1066" spans="1:23" x14ac:dyDescent="0.3">
      <c r="A1066" t="s">
        <v>682</v>
      </c>
      <c r="B1066">
        <v>119</v>
      </c>
      <c r="C1066">
        <v>130</v>
      </c>
      <c r="D1066">
        <v>183875760</v>
      </c>
      <c r="E1066" t="s">
        <v>24</v>
      </c>
      <c r="F1066" t="s">
        <v>25</v>
      </c>
      <c r="G1066" t="s">
        <v>56</v>
      </c>
      <c r="H1066" t="s">
        <v>55</v>
      </c>
      <c r="I1066" t="s">
        <v>60</v>
      </c>
      <c r="J1066" t="s">
        <v>35</v>
      </c>
      <c r="L1066" t="s">
        <v>1628</v>
      </c>
      <c r="M1066">
        <v>213668</v>
      </c>
      <c r="N1066">
        <v>270</v>
      </c>
      <c r="O1066" t="s">
        <v>29</v>
      </c>
      <c r="P1066" t="s">
        <v>30</v>
      </c>
      <c r="Q1066" t="s">
        <v>31</v>
      </c>
      <c r="R1066">
        <v>44000000</v>
      </c>
      <c r="S1066">
        <v>1993</v>
      </c>
      <c r="T1066">
        <v>7.8</v>
      </c>
      <c r="U1066">
        <v>2.2000000000000002</v>
      </c>
      <c r="V1066">
        <v>139875760</v>
      </c>
      <c r="W1066" t="s">
        <v>21</v>
      </c>
    </row>
    <row r="1067" spans="1:23" x14ac:dyDescent="0.3">
      <c r="A1067" t="s">
        <v>855</v>
      </c>
      <c r="B1067">
        <v>161</v>
      </c>
      <c r="C1067">
        <v>110</v>
      </c>
      <c r="D1067">
        <v>67061228</v>
      </c>
      <c r="E1067" t="s">
        <v>24</v>
      </c>
      <c r="F1067" t="s">
        <v>48</v>
      </c>
      <c r="G1067" t="s">
        <v>44</v>
      </c>
      <c r="L1067" t="s">
        <v>1629</v>
      </c>
      <c r="M1067">
        <v>96565</v>
      </c>
      <c r="N1067">
        <v>135</v>
      </c>
      <c r="O1067" t="s">
        <v>29</v>
      </c>
      <c r="P1067" t="s">
        <v>30</v>
      </c>
      <c r="Q1067" t="s">
        <v>31</v>
      </c>
      <c r="R1067">
        <v>40000000</v>
      </c>
      <c r="S1067">
        <v>2010</v>
      </c>
      <c r="T1067">
        <v>5.5</v>
      </c>
      <c r="U1067">
        <v>1.8</v>
      </c>
      <c r="V1067">
        <v>27061228</v>
      </c>
      <c r="W1067" t="s">
        <v>21</v>
      </c>
    </row>
    <row r="1068" spans="1:23" x14ac:dyDescent="0.3">
      <c r="A1068" t="s">
        <v>851</v>
      </c>
      <c r="B1068">
        <v>73</v>
      </c>
      <c r="C1068">
        <v>147</v>
      </c>
      <c r="D1068">
        <v>53300852</v>
      </c>
      <c r="E1068" t="s">
        <v>56</v>
      </c>
      <c r="F1068" t="s">
        <v>55</v>
      </c>
      <c r="G1068" t="s">
        <v>35</v>
      </c>
      <c r="L1068" t="s">
        <v>1630</v>
      </c>
      <c r="M1068">
        <v>154487</v>
      </c>
      <c r="N1068">
        <v>259</v>
      </c>
      <c r="O1068" t="s">
        <v>29</v>
      </c>
      <c r="P1068" t="s">
        <v>30</v>
      </c>
      <c r="Q1068" t="s">
        <v>213</v>
      </c>
      <c r="R1068">
        <v>44000000</v>
      </c>
      <c r="S1068">
        <v>1996</v>
      </c>
      <c r="T1068">
        <v>7.5</v>
      </c>
      <c r="U1068">
        <v>2.4</v>
      </c>
      <c r="V1068">
        <v>9300852</v>
      </c>
      <c r="W1068" t="s">
        <v>21</v>
      </c>
    </row>
    <row r="1069" spans="1:23" x14ac:dyDescent="0.3">
      <c r="A1069" t="s">
        <v>1622</v>
      </c>
      <c r="B1069">
        <v>96</v>
      </c>
      <c r="C1069">
        <v>96</v>
      </c>
      <c r="D1069">
        <v>150415432</v>
      </c>
      <c r="E1069" t="s">
        <v>24</v>
      </c>
      <c r="F1069" t="s">
        <v>25</v>
      </c>
      <c r="G1069" t="s">
        <v>35</v>
      </c>
      <c r="H1069" t="s">
        <v>58</v>
      </c>
      <c r="L1069" t="s">
        <v>1631</v>
      </c>
      <c r="M1069">
        <v>117606</v>
      </c>
      <c r="N1069">
        <v>217</v>
      </c>
      <c r="O1069" t="s">
        <v>29</v>
      </c>
      <c r="P1069" t="s">
        <v>30</v>
      </c>
      <c r="Q1069" t="s">
        <v>213</v>
      </c>
      <c r="R1069">
        <v>44000000</v>
      </c>
      <c r="S1069">
        <v>1985</v>
      </c>
      <c r="T1069">
        <v>6.4</v>
      </c>
      <c r="U1069">
        <v>1.6</v>
      </c>
      <c r="V1069">
        <v>106415432</v>
      </c>
      <c r="W1069" t="s">
        <v>21</v>
      </c>
    </row>
    <row r="1070" spans="1:23" x14ac:dyDescent="0.3">
      <c r="A1070" t="s">
        <v>1632</v>
      </c>
      <c r="B1070">
        <v>28</v>
      </c>
      <c r="C1070">
        <v>118</v>
      </c>
      <c r="D1070">
        <v>44834712</v>
      </c>
      <c r="E1070" t="s">
        <v>55</v>
      </c>
      <c r="F1070" t="s">
        <v>35</v>
      </c>
      <c r="L1070" t="s">
        <v>1633</v>
      </c>
      <c r="M1070">
        <v>13995</v>
      </c>
      <c r="N1070">
        <v>62</v>
      </c>
      <c r="O1070" t="s">
        <v>29</v>
      </c>
      <c r="P1070" t="s">
        <v>30</v>
      </c>
      <c r="Q1070" t="s">
        <v>213</v>
      </c>
      <c r="R1070">
        <v>44000000</v>
      </c>
      <c r="S1070">
        <v>1996</v>
      </c>
      <c r="T1070">
        <v>5.6</v>
      </c>
      <c r="U1070">
        <v>2</v>
      </c>
      <c r="V1070">
        <v>834712</v>
      </c>
      <c r="W1070" t="s">
        <v>21</v>
      </c>
    </row>
    <row r="1071" spans="1:23" x14ac:dyDescent="0.3">
      <c r="A1071" t="s">
        <v>1634</v>
      </c>
      <c r="B1071">
        <v>105</v>
      </c>
      <c r="C1071">
        <v>88</v>
      </c>
      <c r="D1071">
        <v>84300000</v>
      </c>
      <c r="E1071" t="s">
        <v>47</v>
      </c>
      <c r="F1071" t="s">
        <v>49</v>
      </c>
      <c r="G1071" t="s">
        <v>26</v>
      </c>
      <c r="H1071" t="s">
        <v>50</v>
      </c>
      <c r="L1071" t="s">
        <v>1635</v>
      </c>
      <c r="M1071">
        <v>90360</v>
      </c>
      <c r="N1071">
        <v>147</v>
      </c>
      <c r="O1071" t="s">
        <v>29</v>
      </c>
      <c r="P1071" t="s">
        <v>30</v>
      </c>
      <c r="Q1071" t="s">
        <v>1636</v>
      </c>
      <c r="R1071">
        <v>2600000</v>
      </c>
      <c r="S1071">
        <v>1940</v>
      </c>
      <c r="T1071">
        <v>7.5</v>
      </c>
      <c r="U1071">
        <v>1.5</v>
      </c>
      <c r="V1071">
        <v>81700000</v>
      </c>
      <c r="W1071" t="s">
        <v>21</v>
      </c>
    </row>
    <row r="1072" spans="1:23" x14ac:dyDescent="0.3">
      <c r="A1072" t="s">
        <v>1637</v>
      </c>
      <c r="B1072">
        <v>102</v>
      </c>
      <c r="C1072">
        <v>325</v>
      </c>
      <c r="D1072">
        <v>1500000</v>
      </c>
      <c r="E1072" t="s">
        <v>25</v>
      </c>
      <c r="F1072" t="s">
        <v>55</v>
      </c>
      <c r="G1072" t="s">
        <v>53</v>
      </c>
      <c r="L1072" t="s">
        <v>1638</v>
      </c>
      <c r="M1072">
        <v>9830</v>
      </c>
      <c r="N1072">
        <v>189</v>
      </c>
      <c r="O1072" t="s">
        <v>29</v>
      </c>
      <c r="P1072" t="s">
        <v>30</v>
      </c>
      <c r="Q1072" t="s">
        <v>213</v>
      </c>
      <c r="R1072">
        <v>44000000</v>
      </c>
      <c r="S1072">
        <v>1980</v>
      </c>
      <c r="T1072">
        <v>6.8</v>
      </c>
      <c r="U1072">
        <v>5.4</v>
      </c>
      <c r="V1072">
        <v>-42500000</v>
      </c>
      <c r="W1072" t="s">
        <v>38</v>
      </c>
    </row>
    <row r="1073" spans="1:23" x14ac:dyDescent="0.3">
      <c r="A1073" t="s">
        <v>465</v>
      </c>
      <c r="B1073">
        <v>206</v>
      </c>
      <c r="C1073">
        <v>102</v>
      </c>
      <c r="D1073">
        <v>62318875</v>
      </c>
      <c r="E1073" t="s">
        <v>24</v>
      </c>
      <c r="F1073" t="s">
        <v>25</v>
      </c>
      <c r="G1073" t="s">
        <v>26</v>
      </c>
      <c r="H1073" t="s">
        <v>27</v>
      </c>
      <c r="I1073" t="s">
        <v>35</v>
      </c>
      <c r="L1073" t="s">
        <v>1639</v>
      </c>
      <c r="M1073">
        <v>156225</v>
      </c>
      <c r="N1073">
        <v>502</v>
      </c>
      <c r="O1073" t="s">
        <v>29</v>
      </c>
      <c r="P1073" t="s">
        <v>30</v>
      </c>
      <c r="Q1073" t="s">
        <v>213</v>
      </c>
      <c r="R1073">
        <v>50000000</v>
      </c>
      <c r="S1073">
        <v>2006</v>
      </c>
      <c r="T1073">
        <v>6.8</v>
      </c>
      <c r="U1073">
        <v>1.7</v>
      </c>
      <c r="V1073">
        <v>12318875</v>
      </c>
      <c r="W1073" t="s">
        <v>21</v>
      </c>
    </row>
    <row r="1074" spans="1:23" x14ac:dyDescent="0.3">
      <c r="A1074" t="s">
        <v>1640</v>
      </c>
      <c r="B1074">
        <v>159</v>
      </c>
      <c r="C1074">
        <v>110</v>
      </c>
      <c r="D1074">
        <v>5773519</v>
      </c>
      <c r="E1074" t="s">
        <v>55</v>
      </c>
      <c r="F1074" t="s">
        <v>57</v>
      </c>
      <c r="G1074" t="s">
        <v>27</v>
      </c>
      <c r="H1074" t="s">
        <v>35</v>
      </c>
      <c r="L1074" t="s">
        <v>1641</v>
      </c>
      <c r="M1074">
        <v>28618</v>
      </c>
      <c r="N1074">
        <v>91</v>
      </c>
      <c r="O1074" t="s">
        <v>29</v>
      </c>
      <c r="P1074" t="s">
        <v>30</v>
      </c>
      <c r="Q1074" t="s">
        <v>31</v>
      </c>
      <c r="R1074">
        <v>40000000</v>
      </c>
      <c r="S1074">
        <v>2015</v>
      </c>
      <c r="T1074">
        <v>6</v>
      </c>
      <c r="U1074">
        <v>1.8</v>
      </c>
      <c r="V1074">
        <v>-34226481</v>
      </c>
      <c r="W1074" t="s">
        <v>38</v>
      </c>
    </row>
    <row r="1075" spans="1:23" x14ac:dyDescent="0.3">
      <c r="A1075" t="s">
        <v>1642</v>
      </c>
      <c r="B1075">
        <v>137</v>
      </c>
      <c r="C1075">
        <v>136</v>
      </c>
      <c r="D1075">
        <v>51768623</v>
      </c>
      <c r="E1075" t="s">
        <v>55</v>
      </c>
      <c r="L1075" t="s">
        <v>1643</v>
      </c>
      <c r="M1075">
        <v>73006</v>
      </c>
      <c r="N1075">
        <v>297</v>
      </c>
      <c r="O1075" t="s">
        <v>29</v>
      </c>
      <c r="P1075" t="s">
        <v>30</v>
      </c>
      <c r="Q1075" t="s">
        <v>31</v>
      </c>
      <c r="R1075">
        <v>43000000</v>
      </c>
      <c r="S1075">
        <v>2000</v>
      </c>
      <c r="T1075">
        <v>7.3</v>
      </c>
      <c r="U1075">
        <v>2.2999999999999998</v>
      </c>
      <c r="V1075">
        <v>8768623</v>
      </c>
      <c r="W1075" t="s">
        <v>21</v>
      </c>
    </row>
    <row r="1076" spans="1:23" x14ac:dyDescent="0.3">
      <c r="A1076" t="s">
        <v>893</v>
      </c>
      <c r="B1076">
        <v>116</v>
      </c>
      <c r="C1076">
        <v>103</v>
      </c>
      <c r="D1076">
        <v>37035515</v>
      </c>
      <c r="E1076" t="s">
        <v>48</v>
      </c>
      <c r="F1076" t="s">
        <v>55</v>
      </c>
      <c r="L1076" t="s">
        <v>1644</v>
      </c>
      <c r="M1076">
        <v>34597</v>
      </c>
      <c r="N1076">
        <v>194</v>
      </c>
      <c r="O1076" t="s">
        <v>29</v>
      </c>
      <c r="P1076" t="s">
        <v>30</v>
      </c>
      <c r="Q1076" t="s">
        <v>31</v>
      </c>
      <c r="R1076">
        <v>43000000</v>
      </c>
      <c r="S1076">
        <v>2000</v>
      </c>
      <c r="T1076">
        <v>6</v>
      </c>
      <c r="U1076">
        <v>1.7</v>
      </c>
      <c r="V1076">
        <v>-5964485</v>
      </c>
      <c r="W1076" t="s">
        <v>38</v>
      </c>
    </row>
    <row r="1077" spans="1:23" x14ac:dyDescent="0.3">
      <c r="A1077" t="s">
        <v>340</v>
      </c>
      <c r="B1077">
        <v>177</v>
      </c>
      <c r="C1077">
        <v>103</v>
      </c>
      <c r="D1077">
        <v>24520892</v>
      </c>
      <c r="E1077" t="s">
        <v>24</v>
      </c>
      <c r="F1077" t="s">
        <v>56</v>
      </c>
      <c r="G1077" t="s">
        <v>55</v>
      </c>
      <c r="H1077" t="s">
        <v>35</v>
      </c>
      <c r="L1077" t="s">
        <v>1645</v>
      </c>
      <c r="M1077">
        <v>85198</v>
      </c>
      <c r="N1077">
        <v>303</v>
      </c>
      <c r="O1077" t="s">
        <v>29</v>
      </c>
      <c r="P1077" t="s">
        <v>545</v>
      </c>
      <c r="Q1077" t="s">
        <v>213</v>
      </c>
      <c r="R1077">
        <v>45000000</v>
      </c>
      <c r="S1077">
        <v>2005</v>
      </c>
      <c r="T1077">
        <v>7</v>
      </c>
      <c r="U1077">
        <v>1.7</v>
      </c>
      <c r="V1077">
        <v>-20479108</v>
      </c>
      <c r="W1077" t="s">
        <v>38</v>
      </c>
    </row>
    <row r="1078" spans="1:23" x14ac:dyDescent="0.3">
      <c r="A1078" t="s">
        <v>1646</v>
      </c>
      <c r="B1078">
        <v>99</v>
      </c>
      <c r="C1078">
        <v>90</v>
      </c>
      <c r="D1078">
        <v>24430272</v>
      </c>
      <c r="E1078" t="s">
        <v>48</v>
      </c>
      <c r="F1078" t="s">
        <v>44</v>
      </c>
      <c r="L1078" t="s">
        <v>1647</v>
      </c>
      <c r="M1078">
        <v>46158</v>
      </c>
      <c r="N1078">
        <v>403</v>
      </c>
      <c r="O1078" t="s">
        <v>29</v>
      </c>
      <c r="P1078" t="s">
        <v>30</v>
      </c>
      <c r="Q1078" t="s">
        <v>213</v>
      </c>
      <c r="R1078">
        <v>43000000</v>
      </c>
      <c r="S1078">
        <v>2002</v>
      </c>
      <c r="T1078">
        <v>5.0999999999999996</v>
      </c>
      <c r="U1078">
        <v>1.5</v>
      </c>
      <c r="V1078">
        <v>-18569728</v>
      </c>
      <c r="W1078" t="s">
        <v>38</v>
      </c>
    </row>
    <row r="1079" spans="1:23" x14ac:dyDescent="0.3">
      <c r="A1079" t="s">
        <v>621</v>
      </c>
      <c r="B1079">
        <v>56</v>
      </c>
      <c r="C1079">
        <v>154</v>
      </c>
      <c r="D1079">
        <v>158348400</v>
      </c>
      <c r="E1079" t="s">
        <v>55</v>
      </c>
      <c r="F1079" t="s">
        <v>60</v>
      </c>
      <c r="G1079" t="s">
        <v>35</v>
      </c>
      <c r="L1079" t="s">
        <v>1648</v>
      </c>
      <c r="M1079">
        <v>88844</v>
      </c>
      <c r="N1079">
        <v>142</v>
      </c>
      <c r="O1079" t="s">
        <v>29</v>
      </c>
      <c r="P1079" t="s">
        <v>30</v>
      </c>
      <c r="Q1079" t="s">
        <v>213</v>
      </c>
      <c r="R1079">
        <v>42000000</v>
      </c>
      <c r="S1079">
        <v>1993</v>
      </c>
      <c r="T1079">
        <v>6.8</v>
      </c>
      <c r="U1079">
        <v>2.6</v>
      </c>
      <c r="V1079">
        <v>116348400</v>
      </c>
      <c r="W1079" t="s">
        <v>21</v>
      </c>
    </row>
    <row r="1080" spans="1:23" x14ac:dyDescent="0.3">
      <c r="A1080" t="s">
        <v>1649</v>
      </c>
      <c r="B1080">
        <v>117</v>
      </c>
      <c r="C1080">
        <v>99</v>
      </c>
      <c r="D1080">
        <v>31136950</v>
      </c>
      <c r="E1080" t="s">
        <v>55</v>
      </c>
      <c r="F1080" t="s">
        <v>26</v>
      </c>
      <c r="G1080" t="s">
        <v>44</v>
      </c>
      <c r="L1080" t="s">
        <v>1650</v>
      </c>
      <c r="M1080">
        <v>47364</v>
      </c>
      <c r="N1080">
        <v>75</v>
      </c>
      <c r="O1080" t="s">
        <v>29</v>
      </c>
      <c r="P1080" t="s">
        <v>30</v>
      </c>
      <c r="Q1080" t="s">
        <v>31</v>
      </c>
      <c r="R1080">
        <v>44000000</v>
      </c>
      <c r="S1080">
        <v>2010</v>
      </c>
      <c r="T1080">
        <v>6.5</v>
      </c>
      <c r="U1080">
        <v>1.6</v>
      </c>
      <c r="V1080">
        <v>-12863050</v>
      </c>
      <c r="W1080" t="s">
        <v>38</v>
      </c>
    </row>
    <row r="1081" spans="1:23" x14ac:dyDescent="0.3">
      <c r="A1081" t="s">
        <v>509</v>
      </c>
      <c r="B1081">
        <v>252</v>
      </c>
      <c r="C1081">
        <v>93</v>
      </c>
      <c r="D1081">
        <v>29113588</v>
      </c>
      <c r="E1081" t="s">
        <v>24</v>
      </c>
      <c r="F1081" t="s">
        <v>56</v>
      </c>
      <c r="G1081" t="s">
        <v>35</v>
      </c>
      <c r="L1081" t="s">
        <v>1651</v>
      </c>
      <c r="M1081">
        <v>117999</v>
      </c>
      <c r="N1081">
        <v>181</v>
      </c>
      <c r="O1081" t="s">
        <v>29</v>
      </c>
      <c r="P1081" t="s">
        <v>30</v>
      </c>
      <c r="Q1081" t="s">
        <v>213</v>
      </c>
      <c r="R1081">
        <v>40000000</v>
      </c>
      <c r="S1081">
        <v>2011</v>
      </c>
      <c r="T1081">
        <v>6.6</v>
      </c>
      <c r="U1081">
        <v>1.6</v>
      </c>
      <c r="V1081">
        <v>-10886412</v>
      </c>
      <c r="W1081" t="s">
        <v>38</v>
      </c>
    </row>
    <row r="1082" spans="1:23" x14ac:dyDescent="0.3">
      <c r="A1082" t="s">
        <v>597</v>
      </c>
      <c r="B1082">
        <v>375</v>
      </c>
      <c r="C1082">
        <v>109</v>
      </c>
      <c r="D1082">
        <v>138447667</v>
      </c>
      <c r="E1082" t="s">
        <v>24</v>
      </c>
      <c r="F1082" t="s">
        <v>48</v>
      </c>
      <c r="G1082" t="s">
        <v>56</v>
      </c>
      <c r="L1082" t="s">
        <v>1652</v>
      </c>
      <c r="M1082">
        <v>408302</v>
      </c>
      <c r="N1082">
        <v>345</v>
      </c>
      <c r="O1082" t="s">
        <v>29</v>
      </c>
      <c r="P1082" t="s">
        <v>30</v>
      </c>
      <c r="Q1082" t="s">
        <v>213</v>
      </c>
      <c r="R1082">
        <v>42000000</v>
      </c>
      <c r="S1082">
        <v>2012</v>
      </c>
      <c r="T1082">
        <v>7.2</v>
      </c>
      <c r="U1082">
        <v>1.8</v>
      </c>
      <c r="V1082">
        <v>96447667</v>
      </c>
      <c r="W1082" t="s">
        <v>21</v>
      </c>
    </row>
    <row r="1083" spans="1:23" x14ac:dyDescent="0.3">
      <c r="A1083" t="s">
        <v>1562</v>
      </c>
      <c r="B1083">
        <v>150</v>
      </c>
      <c r="C1083">
        <v>124</v>
      </c>
      <c r="D1083">
        <v>116006080</v>
      </c>
      <c r="E1083" t="s">
        <v>48</v>
      </c>
      <c r="F1083" t="s">
        <v>55</v>
      </c>
      <c r="G1083" t="s">
        <v>44</v>
      </c>
      <c r="L1083" t="s">
        <v>1653</v>
      </c>
      <c r="M1083">
        <v>203269</v>
      </c>
      <c r="N1083">
        <v>602</v>
      </c>
      <c r="O1083" t="s">
        <v>29</v>
      </c>
      <c r="P1083" t="s">
        <v>37</v>
      </c>
      <c r="Q1083" t="s">
        <v>31</v>
      </c>
      <c r="R1083">
        <v>42000000</v>
      </c>
      <c r="S1083">
        <v>1999</v>
      </c>
      <c r="T1083">
        <v>7</v>
      </c>
      <c r="U1083">
        <v>2.1</v>
      </c>
      <c r="V1083">
        <v>74006080</v>
      </c>
      <c r="W1083" t="s">
        <v>21</v>
      </c>
    </row>
    <row r="1084" spans="1:23" x14ac:dyDescent="0.3">
      <c r="A1084" t="s">
        <v>1286</v>
      </c>
      <c r="B1084">
        <v>187</v>
      </c>
      <c r="C1084">
        <v>84</v>
      </c>
      <c r="D1084">
        <v>106793915</v>
      </c>
      <c r="E1084" t="s">
        <v>25</v>
      </c>
      <c r="F1084" t="s">
        <v>47</v>
      </c>
      <c r="G1084" t="s">
        <v>48</v>
      </c>
      <c r="H1084" t="s">
        <v>55</v>
      </c>
      <c r="I1084" t="s">
        <v>49</v>
      </c>
      <c r="L1084" t="s">
        <v>1654</v>
      </c>
      <c r="M1084">
        <v>140499</v>
      </c>
      <c r="N1084">
        <v>358</v>
      </c>
      <c r="O1084" t="s">
        <v>29</v>
      </c>
      <c r="P1084" t="s">
        <v>37</v>
      </c>
      <c r="Q1084" t="s">
        <v>118</v>
      </c>
      <c r="R1084">
        <v>45000000</v>
      </c>
      <c r="S1084">
        <v>2000</v>
      </c>
      <c r="T1084">
        <v>7</v>
      </c>
      <c r="U1084">
        <v>1.4</v>
      </c>
      <c r="V1084">
        <v>61793915</v>
      </c>
      <c r="W1084" t="s">
        <v>21</v>
      </c>
    </row>
    <row r="1085" spans="1:23" x14ac:dyDescent="0.3">
      <c r="A1085" t="s">
        <v>1655</v>
      </c>
      <c r="B1085">
        <v>108</v>
      </c>
      <c r="C1085">
        <v>90</v>
      </c>
      <c r="D1085">
        <v>87856565</v>
      </c>
      <c r="E1085" t="s">
        <v>48</v>
      </c>
      <c r="F1085" t="s">
        <v>44</v>
      </c>
      <c r="L1085" t="s">
        <v>1656</v>
      </c>
      <c r="M1085">
        <v>106909</v>
      </c>
      <c r="N1085">
        <v>268</v>
      </c>
      <c r="O1085" t="s">
        <v>29</v>
      </c>
      <c r="P1085" t="s">
        <v>30</v>
      </c>
      <c r="Q1085" t="s">
        <v>31</v>
      </c>
      <c r="R1085">
        <v>42000000</v>
      </c>
      <c r="S1085">
        <v>2004</v>
      </c>
      <c r="T1085">
        <v>5.9</v>
      </c>
      <c r="U1085">
        <v>1.5</v>
      </c>
      <c r="V1085">
        <v>45856565</v>
      </c>
      <c r="W1085" t="s">
        <v>21</v>
      </c>
    </row>
    <row r="1086" spans="1:23" x14ac:dyDescent="0.3">
      <c r="A1086" t="s">
        <v>1657</v>
      </c>
      <c r="B1086">
        <v>21</v>
      </c>
      <c r="C1086">
        <v>117</v>
      </c>
      <c r="D1086">
        <v>70100000</v>
      </c>
      <c r="E1086" t="s">
        <v>48</v>
      </c>
      <c r="F1086" t="s">
        <v>55</v>
      </c>
      <c r="G1086" t="s">
        <v>44</v>
      </c>
      <c r="L1086" t="s">
        <v>1658</v>
      </c>
      <c r="M1086">
        <v>20183</v>
      </c>
      <c r="N1086">
        <v>41</v>
      </c>
      <c r="O1086" t="s">
        <v>29</v>
      </c>
      <c r="P1086" t="s">
        <v>30</v>
      </c>
      <c r="Q1086" t="s">
        <v>213</v>
      </c>
      <c r="R1086">
        <v>40000000</v>
      </c>
      <c r="S1086">
        <v>1992</v>
      </c>
      <c r="T1086">
        <v>5.4</v>
      </c>
      <c r="U1086">
        <v>2</v>
      </c>
      <c r="V1086">
        <v>30100000</v>
      </c>
      <c r="W1086" t="s">
        <v>21</v>
      </c>
    </row>
    <row r="1087" spans="1:23" x14ac:dyDescent="0.3">
      <c r="A1087" t="s">
        <v>301</v>
      </c>
      <c r="B1087">
        <v>270</v>
      </c>
      <c r="C1087">
        <v>123</v>
      </c>
      <c r="D1087">
        <v>159578352</v>
      </c>
      <c r="E1087" t="s">
        <v>24</v>
      </c>
      <c r="F1087" t="s">
        <v>48</v>
      </c>
      <c r="G1087" t="s">
        <v>56</v>
      </c>
      <c r="L1087" t="s">
        <v>1659</v>
      </c>
      <c r="M1087">
        <v>133177</v>
      </c>
      <c r="N1087">
        <v>380</v>
      </c>
      <c r="O1087" t="s">
        <v>29</v>
      </c>
      <c r="P1087" t="s">
        <v>30</v>
      </c>
      <c r="Q1087" t="s">
        <v>213</v>
      </c>
      <c r="R1087">
        <v>43000000</v>
      </c>
      <c r="S1087">
        <v>2013</v>
      </c>
      <c r="T1087">
        <v>6.6</v>
      </c>
      <c r="U1087">
        <v>2</v>
      </c>
      <c r="V1087">
        <v>116578352</v>
      </c>
      <c r="W1087" t="s">
        <v>21</v>
      </c>
    </row>
    <row r="1088" spans="1:23" x14ac:dyDescent="0.3">
      <c r="A1088" t="s">
        <v>1660</v>
      </c>
      <c r="B1088">
        <v>72</v>
      </c>
      <c r="C1088">
        <v>251</v>
      </c>
      <c r="D1088">
        <v>57750000</v>
      </c>
      <c r="E1088" t="s">
        <v>242</v>
      </c>
      <c r="F1088" t="s">
        <v>55</v>
      </c>
      <c r="G1088" t="s">
        <v>54</v>
      </c>
      <c r="H1088" t="s">
        <v>44</v>
      </c>
      <c r="L1088" t="s">
        <v>1661</v>
      </c>
      <c r="M1088">
        <v>21554</v>
      </c>
      <c r="N1088">
        <v>192</v>
      </c>
      <c r="O1088" t="s">
        <v>29</v>
      </c>
      <c r="P1088" t="s">
        <v>37</v>
      </c>
      <c r="Q1088" t="s">
        <v>1636</v>
      </c>
      <c r="R1088">
        <v>31115000</v>
      </c>
      <c r="S1088">
        <v>1963</v>
      </c>
      <c r="T1088">
        <v>7</v>
      </c>
      <c r="U1088">
        <v>4.2</v>
      </c>
      <c r="V1088">
        <v>26635000</v>
      </c>
      <c r="W1088" t="s">
        <v>21</v>
      </c>
    </row>
    <row r="1089" spans="1:23" x14ac:dyDescent="0.3">
      <c r="A1089" t="s">
        <v>468</v>
      </c>
      <c r="B1089">
        <v>154</v>
      </c>
      <c r="C1089">
        <v>105</v>
      </c>
      <c r="D1089">
        <v>45290318</v>
      </c>
      <c r="E1089" t="s">
        <v>24</v>
      </c>
      <c r="F1089" t="s">
        <v>48</v>
      </c>
      <c r="G1089" t="s">
        <v>61</v>
      </c>
      <c r="L1089" t="s">
        <v>1662</v>
      </c>
      <c r="M1089">
        <v>74169</v>
      </c>
      <c r="N1089">
        <v>112</v>
      </c>
      <c r="O1089" t="s">
        <v>29</v>
      </c>
      <c r="P1089" t="s">
        <v>30</v>
      </c>
      <c r="Q1089" t="s">
        <v>52</v>
      </c>
      <c r="R1089">
        <v>42000000</v>
      </c>
      <c r="S1089">
        <v>2012</v>
      </c>
      <c r="T1089">
        <v>6.5</v>
      </c>
      <c r="U1089">
        <v>1.8</v>
      </c>
      <c r="V1089">
        <v>3290318</v>
      </c>
      <c r="W1089" t="s">
        <v>21</v>
      </c>
    </row>
    <row r="1090" spans="1:23" x14ac:dyDescent="0.3">
      <c r="A1090" t="s">
        <v>1437</v>
      </c>
      <c r="B1090">
        <v>114</v>
      </c>
      <c r="C1090">
        <v>115</v>
      </c>
      <c r="D1090">
        <v>41543207</v>
      </c>
      <c r="E1090" t="s">
        <v>56</v>
      </c>
      <c r="F1090" t="s">
        <v>55</v>
      </c>
      <c r="G1090" t="s">
        <v>60</v>
      </c>
      <c r="H1090" t="s">
        <v>35</v>
      </c>
      <c r="L1090" t="s">
        <v>1663</v>
      </c>
      <c r="M1090">
        <v>30077</v>
      </c>
      <c r="N1090">
        <v>175</v>
      </c>
      <c r="O1090" t="s">
        <v>29</v>
      </c>
      <c r="P1090" t="s">
        <v>30</v>
      </c>
      <c r="Q1090" t="s">
        <v>31</v>
      </c>
      <c r="R1090">
        <v>42000000</v>
      </c>
      <c r="S1090">
        <v>2002</v>
      </c>
      <c r="T1090">
        <v>6.3</v>
      </c>
      <c r="U1090">
        <v>1.9</v>
      </c>
      <c r="V1090">
        <v>-456793</v>
      </c>
      <c r="W1090" t="s">
        <v>38</v>
      </c>
    </row>
    <row r="1091" spans="1:23" x14ac:dyDescent="0.3">
      <c r="A1091" t="s">
        <v>1664</v>
      </c>
      <c r="B1091">
        <v>27</v>
      </c>
      <c r="C1091">
        <v>122</v>
      </c>
      <c r="D1091">
        <v>41252428</v>
      </c>
      <c r="E1091" t="s">
        <v>48</v>
      </c>
      <c r="F1091" t="s">
        <v>55</v>
      </c>
      <c r="G1091" t="s">
        <v>44</v>
      </c>
      <c r="L1091" t="s">
        <v>1665</v>
      </c>
      <c r="M1091">
        <v>11453</v>
      </c>
      <c r="N1091">
        <v>71</v>
      </c>
      <c r="O1091" t="s">
        <v>29</v>
      </c>
      <c r="P1091" t="s">
        <v>30</v>
      </c>
      <c r="Q1091" t="s">
        <v>31</v>
      </c>
      <c r="R1091">
        <v>42000000</v>
      </c>
      <c r="S1091">
        <v>1996</v>
      </c>
      <c r="T1091">
        <v>6.5</v>
      </c>
      <c r="U1091">
        <v>2</v>
      </c>
      <c r="V1091">
        <v>-747572</v>
      </c>
      <c r="W1091" t="s">
        <v>38</v>
      </c>
    </row>
    <row r="1092" spans="1:23" x14ac:dyDescent="0.3">
      <c r="A1092" t="s">
        <v>1666</v>
      </c>
      <c r="B1092">
        <v>166</v>
      </c>
      <c r="C1092">
        <v>119</v>
      </c>
      <c r="D1092">
        <v>35228696</v>
      </c>
      <c r="E1092" t="s">
        <v>55</v>
      </c>
      <c r="F1092" t="s">
        <v>57</v>
      </c>
      <c r="G1092" t="s">
        <v>60</v>
      </c>
      <c r="H1092" t="s">
        <v>35</v>
      </c>
      <c r="L1092" t="s">
        <v>1667</v>
      </c>
      <c r="M1092">
        <v>63677</v>
      </c>
      <c r="N1092">
        <v>460</v>
      </c>
      <c r="O1092" t="s">
        <v>29</v>
      </c>
      <c r="P1092" t="s">
        <v>30</v>
      </c>
      <c r="Q1092" t="s">
        <v>31</v>
      </c>
      <c r="R1092">
        <v>32000000</v>
      </c>
      <c r="S1092">
        <v>2002</v>
      </c>
      <c r="T1092">
        <v>6.5</v>
      </c>
      <c r="U1092">
        <v>2</v>
      </c>
      <c r="V1092">
        <v>3228696</v>
      </c>
      <c r="W1092" t="s">
        <v>21</v>
      </c>
    </row>
    <row r="1093" spans="1:23" x14ac:dyDescent="0.3">
      <c r="A1093" t="s">
        <v>1011</v>
      </c>
      <c r="B1093">
        <v>288</v>
      </c>
      <c r="C1093">
        <v>81</v>
      </c>
      <c r="D1093">
        <v>59992760</v>
      </c>
      <c r="E1093" t="s">
        <v>48</v>
      </c>
      <c r="L1093" t="s">
        <v>1668</v>
      </c>
      <c r="M1093">
        <v>119622</v>
      </c>
      <c r="N1093">
        <v>396</v>
      </c>
      <c r="O1093" t="s">
        <v>29</v>
      </c>
      <c r="P1093" t="s">
        <v>30</v>
      </c>
      <c r="Q1093" t="s">
        <v>213</v>
      </c>
      <c r="R1093">
        <v>42000000</v>
      </c>
      <c r="S1093">
        <v>2009</v>
      </c>
      <c r="T1093">
        <v>5.8</v>
      </c>
      <c r="U1093">
        <v>1.4</v>
      </c>
      <c r="V1093">
        <v>17992760</v>
      </c>
      <c r="W1093" t="s">
        <v>21</v>
      </c>
    </row>
    <row r="1094" spans="1:23" x14ac:dyDescent="0.3">
      <c r="A1094" t="s">
        <v>1669</v>
      </c>
      <c r="B1094">
        <v>117</v>
      </c>
      <c r="C1094">
        <v>133</v>
      </c>
      <c r="D1094">
        <v>34667015</v>
      </c>
      <c r="E1094" t="s">
        <v>24</v>
      </c>
      <c r="F1094" t="s">
        <v>25</v>
      </c>
      <c r="G1094" t="s">
        <v>35</v>
      </c>
      <c r="L1094" t="s">
        <v>1670</v>
      </c>
      <c r="M1094">
        <v>74009</v>
      </c>
      <c r="N1094">
        <v>317</v>
      </c>
      <c r="O1094" t="s">
        <v>29</v>
      </c>
      <c r="P1094" t="s">
        <v>37</v>
      </c>
      <c r="Q1094" t="s">
        <v>31</v>
      </c>
      <c r="R1094">
        <v>32000000</v>
      </c>
      <c r="S1094">
        <v>1989</v>
      </c>
      <c r="T1094">
        <v>6.6</v>
      </c>
      <c r="U1094">
        <v>2.2000000000000002</v>
      </c>
      <c r="V1094">
        <v>2667015</v>
      </c>
      <c r="W1094" t="s">
        <v>21</v>
      </c>
    </row>
    <row r="1095" spans="1:23" x14ac:dyDescent="0.3">
      <c r="A1095" t="s">
        <v>1671</v>
      </c>
      <c r="B1095">
        <v>291</v>
      </c>
      <c r="C1095">
        <v>100</v>
      </c>
      <c r="D1095">
        <v>37652565</v>
      </c>
      <c r="E1095" t="s">
        <v>26</v>
      </c>
      <c r="F1095" t="s">
        <v>57</v>
      </c>
      <c r="G1095" t="s">
        <v>60</v>
      </c>
      <c r="H1095" t="s">
        <v>35</v>
      </c>
      <c r="L1095" t="s">
        <v>1672</v>
      </c>
      <c r="M1095">
        <v>91151</v>
      </c>
      <c r="N1095">
        <v>283</v>
      </c>
      <c r="O1095" t="s">
        <v>29</v>
      </c>
      <c r="P1095" t="s">
        <v>30</v>
      </c>
      <c r="Q1095" t="s">
        <v>31</v>
      </c>
      <c r="R1095">
        <v>42000000</v>
      </c>
      <c r="S1095">
        <v>2011</v>
      </c>
      <c r="T1095">
        <v>5.4</v>
      </c>
      <c r="U1095">
        <v>1.7</v>
      </c>
      <c r="V1095">
        <v>-4347435</v>
      </c>
      <c r="W1095" t="s">
        <v>38</v>
      </c>
    </row>
    <row r="1096" spans="1:23" x14ac:dyDescent="0.3">
      <c r="A1096" t="s">
        <v>1673</v>
      </c>
      <c r="B1096">
        <v>151</v>
      </c>
      <c r="C1096">
        <v>120</v>
      </c>
      <c r="D1096">
        <v>24375436</v>
      </c>
      <c r="E1096" t="s">
        <v>24</v>
      </c>
      <c r="F1096" t="s">
        <v>56</v>
      </c>
      <c r="G1096" t="s">
        <v>55</v>
      </c>
      <c r="H1096" t="s">
        <v>35</v>
      </c>
      <c r="L1096" t="s">
        <v>1674</v>
      </c>
      <c r="M1096">
        <v>42547</v>
      </c>
      <c r="N1096">
        <v>265</v>
      </c>
      <c r="O1096" t="s">
        <v>29</v>
      </c>
      <c r="P1096" t="s">
        <v>30</v>
      </c>
      <c r="Q1096" t="s">
        <v>213</v>
      </c>
      <c r="R1096">
        <v>42000000</v>
      </c>
      <c r="S1096">
        <v>2001</v>
      </c>
      <c r="T1096">
        <v>6.1</v>
      </c>
      <c r="U1096">
        <v>2</v>
      </c>
      <c r="V1096">
        <v>-17624564</v>
      </c>
      <c r="W1096" t="s">
        <v>38</v>
      </c>
    </row>
    <row r="1097" spans="1:23" x14ac:dyDescent="0.3">
      <c r="A1097" t="s">
        <v>1675</v>
      </c>
      <c r="B1097">
        <v>36</v>
      </c>
      <c r="C1097">
        <v>104</v>
      </c>
      <c r="D1097">
        <v>20915465</v>
      </c>
      <c r="E1097" t="s">
        <v>25</v>
      </c>
      <c r="F1097" t="s">
        <v>48</v>
      </c>
      <c r="G1097" t="s">
        <v>49</v>
      </c>
      <c r="H1097" t="s">
        <v>26</v>
      </c>
      <c r="I1097" t="s">
        <v>27</v>
      </c>
      <c r="L1097" t="s">
        <v>1676</v>
      </c>
      <c r="M1097">
        <v>38203</v>
      </c>
      <c r="N1097">
        <v>290</v>
      </c>
      <c r="O1097" t="s">
        <v>29</v>
      </c>
      <c r="P1097" t="s">
        <v>37</v>
      </c>
      <c r="Q1097" t="s">
        <v>52</v>
      </c>
      <c r="R1097">
        <v>42000000</v>
      </c>
      <c r="S1097">
        <v>1993</v>
      </c>
      <c r="T1097">
        <v>4</v>
      </c>
      <c r="U1097">
        <v>1.7</v>
      </c>
      <c r="V1097">
        <v>-21084535</v>
      </c>
      <c r="W1097" t="s">
        <v>38</v>
      </c>
    </row>
    <row r="1098" spans="1:23" x14ac:dyDescent="0.3">
      <c r="A1098" t="s">
        <v>1457</v>
      </c>
      <c r="B1098">
        <v>168</v>
      </c>
      <c r="C1098">
        <v>122</v>
      </c>
      <c r="D1098">
        <v>24127895</v>
      </c>
      <c r="E1098" t="s">
        <v>56</v>
      </c>
      <c r="F1098" t="s">
        <v>55</v>
      </c>
      <c r="G1098" t="s">
        <v>35</v>
      </c>
      <c r="L1098" t="s">
        <v>1677</v>
      </c>
      <c r="M1098">
        <v>248123</v>
      </c>
      <c r="N1098">
        <v>437</v>
      </c>
      <c r="O1098" t="s">
        <v>29</v>
      </c>
      <c r="P1098" t="s">
        <v>30</v>
      </c>
      <c r="Q1098" t="s">
        <v>213</v>
      </c>
      <c r="R1098">
        <v>50000000</v>
      </c>
      <c r="S1098">
        <v>2005</v>
      </c>
      <c r="T1098">
        <v>7.6</v>
      </c>
      <c r="U1098">
        <v>2</v>
      </c>
      <c r="V1098">
        <v>-25872105</v>
      </c>
      <c r="W1098" t="s">
        <v>38</v>
      </c>
    </row>
    <row r="1099" spans="1:23" x14ac:dyDescent="0.3">
      <c r="A1099" t="s">
        <v>552</v>
      </c>
      <c r="B1099">
        <v>283</v>
      </c>
      <c r="C1099">
        <v>80</v>
      </c>
      <c r="D1099">
        <v>84961</v>
      </c>
      <c r="E1099" t="s">
        <v>24</v>
      </c>
      <c r="F1099" t="s">
        <v>25</v>
      </c>
      <c r="G1099" t="s">
        <v>54</v>
      </c>
      <c r="L1099" t="s">
        <v>1678</v>
      </c>
      <c r="M1099">
        <v>149414</v>
      </c>
      <c r="N1099">
        <v>841</v>
      </c>
      <c r="O1099" t="s">
        <v>554</v>
      </c>
      <c r="P1099" t="s">
        <v>278</v>
      </c>
      <c r="Q1099" t="s">
        <v>31</v>
      </c>
      <c r="R1099">
        <v>31000000</v>
      </c>
      <c r="S1099">
        <v>2002</v>
      </c>
      <c r="T1099">
        <v>7.9</v>
      </c>
      <c r="U1099">
        <v>1.3</v>
      </c>
      <c r="V1099">
        <v>-30915039</v>
      </c>
      <c r="W1099" t="s">
        <v>38</v>
      </c>
    </row>
    <row r="1100" spans="1:23" x14ac:dyDescent="0.3">
      <c r="A1100" t="s">
        <v>1679</v>
      </c>
      <c r="B1100">
        <v>127</v>
      </c>
      <c r="C1100">
        <v>91</v>
      </c>
      <c r="D1100">
        <v>26404753</v>
      </c>
      <c r="E1100" t="s">
        <v>24</v>
      </c>
      <c r="F1100" t="s">
        <v>48</v>
      </c>
      <c r="G1100" t="s">
        <v>56</v>
      </c>
      <c r="H1100" t="s">
        <v>44</v>
      </c>
      <c r="I1100" t="s">
        <v>35</v>
      </c>
      <c r="L1100" t="s">
        <v>1680</v>
      </c>
      <c r="M1100">
        <v>34203</v>
      </c>
      <c r="N1100">
        <v>169</v>
      </c>
      <c r="O1100" t="s">
        <v>29</v>
      </c>
      <c r="P1100" t="s">
        <v>30</v>
      </c>
      <c r="Q1100" t="s">
        <v>31</v>
      </c>
      <c r="R1100">
        <v>40000000</v>
      </c>
      <c r="S1100">
        <v>2012</v>
      </c>
      <c r="T1100">
        <v>5.3</v>
      </c>
      <c r="U1100">
        <v>1.5</v>
      </c>
      <c r="V1100">
        <v>-13595247</v>
      </c>
      <c r="W1100" t="s">
        <v>38</v>
      </c>
    </row>
    <row r="1101" spans="1:23" x14ac:dyDescent="0.3">
      <c r="A1101" t="s">
        <v>1681</v>
      </c>
      <c r="B1101">
        <v>293</v>
      </c>
      <c r="C1101">
        <v>112</v>
      </c>
      <c r="D1101">
        <v>6105175</v>
      </c>
      <c r="E1101" t="s">
        <v>48</v>
      </c>
      <c r="L1101" t="s">
        <v>1682</v>
      </c>
      <c r="M1101">
        <v>247020</v>
      </c>
      <c r="N1101">
        <v>835</v>
      </c>
      <c r="O1101" t="s">
        <v>29</v>
      </c>
      <c r="P1101" t="s">
        <v>30</v>
      </c>
      <c r="Q1101" t="s">
        <v>213</v>
      </c>
      <c r="R1101">
        <v>44000000</v>
      </c>
      <c r="S1101">
        <v>2014</v>
      </c>
      <c r="T1101">
        <v>6.6</v>
      </c>
      <c r="U1101">
        <v>1.9</v>
      </c>
      <c r="V1101">
        <v>-37894825</v>
      </c>
      <c r="W1101" t="s">
        <v>38</v>
      </c>
    </row>
    <row r="1102" spans="1:23" x14ac:dyDescent="0.3">
      <c r="A1102" t="s">
        <v>1683</v>
      </c>
      <c r="B1102">
        <v>95</v>
      </c>
      <c r="C1102">
        <v>100</v>
      </c>
      <c r="D1102">
        <v>5664251</v>
      </c>
      <c r="E1102" t="s">
        <v>24</v>
      </c>
      <c r="F1102" t="s">
        <v>26</v>
      </c>
      <c r="G1102" t="s">
        <v>53</v>
      </c>
      <c r="L1102" t="s">
        <v>1684</v>
      </c>
      <c r="M1102">
        <v>22309</v>
      </c>
      <c r="N1102">
        <v>102</v>
      </c>
      <c r="O1102" t="s">
        <v>29</v>
      </c>
      <c r="P1102" t="s">
        <v>91</v>
      </c>
      <c r="Q1102" t="s">
        <v>213</v>
      </c>
      <c r="R1102">
        <v>45000000</v>
      </c>
      <c r="S1102">
        <v>2010</v>
      </c>
      <c r="T1102">
        <v>6.3</v>
      </c>
      <c r="U1102">
        <v>1.7</v>
      </c>
      <c r="V1102">
        <v>-39335749</v>
      </c>
      <c r="W1102" t="s">
        <v>38</v>
      </c>
    </row>
    <row r="1103" spans="1:23" x14ac:dyDescent="0.3">
      <c r="A1103" t="s">
        <v>1138</v>
      </c>
      <c r="B1103">
        <v>213</v>
      </c>
      <c r="C1103">
        <v>105</v>
      </c>
      <c r="D1103">
        <v>1260917</v>
      </c>
      <c r="E1103" t="s">
        <v>24</v>
      </c>
      <c r="F1103" t="s">
        <v>48</v>
      </c>
      <c r="G1103" t="s">
        <v>56</v>
      </c>
      <c r="L1103" t="s">
        <v>1685</v>
      </c>
      <c r="M1103">
        <v>24657</v>
      </c>
      <c r="N1103">
        <v>71</v>
      </c>
      <c r="O1103" t="s">
        <v>792</v>
      </c>
      <c r="P1103" t="s">
        <v>545</v>
      </c>
      <c r="Q1103" t="s">
        <v>213</v>
      </c>
      <c r="R1103">
        <v>27000000</v>
      </c>
      <c r="S1103">
        <v>2009</v>
      </c>
      <c r="T1103">
        <v>7.2</v>
      </c>
      <c r="U1103">
        <v>1.8</v>
      </c>
      <c r="V1103">
        <v>-25739083</v>
      </c>
      <c r="W1103" t="s">
        <v>38</v>
      </c>
    </row>
    <row r="1104" spans="1:23" x14ac:dyDescent="0.3">
      <c r="A1104" t="s">
        <v>1328</v>
      </c>
      <c r="B1104">
        <v>119</v>
      </c>
      <c r="C1104">
        <v>110</v>
      </c>
      <c r="D1104">
        <v>116724075</v>
      </c>
      <c r="E1104" t="s">
        <v>55</v>
      </c>
      <c r="F1104" t="s">
        <v>59</v>
      </c>
      <c r="L1104" t="s">
        <v>1686</v>
      </c>
      <c r="M1104">
        <v>187181</v>
      </c>
      <c r="N1104">
        <v>564</v>
      </c>
      <c r="O1104" t="s">
        <v>29</v>
      </c>
      <c r="P1104" t="s">
        <v>30</v>
      </c>
      <c r="Q1104" t="s">
        <v>213</v>
      </c>
      <c r="R1104">
        <v>41000000</v>
      </c>
      <c r="S1104">
        <v>2002</v>
      </c>
      <c r="T1104">
        <v>7</v>
      </c>
      <c r="U1104">
        <v>1.8</v>
      </c>
      <c r="V1104">
        <v>75724075</v>
      </c>
      <c r="W1104" t="s">
        <v>21</v>
      </c>
    </row>
    <row r="1105" spans="1:23" x14ac:dyDescent="0.3">
      <c r="A1105" t="s">
        <v>1377</v>
      </c>
      <c r="B1105">
        <v>167</v>
      </c>
      <c r="C1105">
        <v>144</v>
      </c>
      <c r="D1105">
        <v>56083966</v>
      </c>
      <c r="E1105" t="s">
        <v>24</v>
      </c>
      <c r="F1105" t="s">
        <v>25</v>
      </c>
      <c r="G1105" t="s">
        <v>44</v>
      </c>
      <c r="L1105" t="s">
        <v>1687</v>
      </c>
      <c r="M1105">
        <v>137003</v>
      </c>
      <c r="N1105">
        <v>658</v>
      </c>
      <c r="O1105" t="s">
        <v>29</v>
      </c>
      <c r="P1105" t="s">
        <v>30</v>
      </c>
      <c r="Q1105" t="s">
        <v>31</v>
      </c>
      <c r="R1105">
        <v>65000000</v>
      </c>
      <c r="S1105">
        <v>2001</v>
      </c>
      <c r="T1105">
        <v>6.9</v>
      </c>
      <c r="U1105">
        <v>2.4</v>
      </c>
      <c r="V1105">
        <v>-8916034</v>
      </c>
      <c r="W1105" t="s">
        <v>38</v>
      </c>
    </row>
    <row r="1106" spans="1:23" x14ac:dyDescent="0.3">
      <c r="A1106" t="s">
        <v>1688</v>
      </c>
      <c r="B1106">
        <v>98</v>
      </c>
      <c r="C1106">
        <v>108</v>
      </c>
      <c r="D1106">
        <v>22108977</v>
      </c>
      <c r="E1106" t="s">
        <v>24</v>
      </c>
      <c r="F1106" t="s">
        <v>48</v>
      </c>
      <c r="G1106" t="s">
        <v>26</v>
      </c>
      <c r="L1106" t="s">
        <v>1689</v>
      </c>
      <c r="M1106">
        <v>29861</v>
      </c>
      <c r="N1106">
        <v>132</v>
      </c>
      <c r="O1106" t="s">
        <v>29</v>
      </c>
      <c r="P1106" t="s">
        <v>1047</v>
      </c>
      <c r="Q1106" t="s">
        <v>31</v>
      </c>
      <c r="R1106">
        <v>41000000</v>
      </c>
      <c r="S1106">
        <v>2003</v>
      </c>
      <c r="T1106">
        <v>5.2</v>
      </c>
      <c r="U1106">
        <v>1.8</v>
      </c>
      <c r="V1106">
        <v>-18891023</v>
      </c>
      <c r="W1106" t="s">
        <v>38</v>
      </c>
    </row>
    <row r="1107" spans="1:23" x14ac:dyDescent="0.3">
      <c r="A1107" t="s">
        <v>285</v>
      </c>
      <c r="B1107">
        <v>234</v>
      </c>
      <c r="C1107">
        <v>107</v>
      </c>
      <c r="D1107">
        <v>293501675</v>
      </c>
      <c r="E1107" t="s">
        <v>55</v>
      </c>
      <c r="F1107" t="s">
        <v>60</v>
      </c>
      <c r="G1107" t="s">
        <v>35</v>
      </c>
      <c r="L1107" t="s">
        <v>1690</v>
      </c>
      <c r="M1107">
        <v>704766</v>
      </c>
      <c r="N1107">
        <v>2073</v>
      </c>
      <c r="O1107" t="s">
        <v>29</v>
      </c>
      <c r="P1107" t="s">
        <v>30</v>
      </c>
      <c r="Q1107" t="s">
        <v>31</v>
      </c>
      <c r="R1107">
        <v>40000000</v>
      </c>
      <c r="S1107">
        <v>1999</v>
      </c>
      <c r="T1107">
        <v>8.1</v>
      </c>
      <c r="U1107">
        <v>1.8</v>
      </c>
      <c r="V1107">
        <v>253501675</v>
      </c>
      <c r="W1107" t="s">
        <v>21</v>
      </c>
    </row>
    <row r="1108" spans="1:23" x14ac:dyDescent="0.3">
      <c r="A1108" t="s">
        <v>1691</v>
      </c>
      <c r="B1108">
        <v>258</v>
      </c>
      <c r="C1108">
        <v>102</v>
      </c>
      <c r="D1108">
        <v>18600911</v>
      </c>
      <c r="E1108" t="s">
        <v>24</v>
      </c>
      <c r="F1108" t="s">
        <v>56</v>
      </c>
      <c r="G1108" t="s">
        <v>35</v>
      </c>
      <c r="L1108" t="s">
        <v>1692</v>
      </c>
      <c r="M1108">
        <v>125198</v>
      </c>
      <c r="N1108">
        <v>153</v>
      </c>
      <c r="O1108" t="s">
        <v>29</v>
      </c>
      <c r="P1108" t="s">
        <v>30</v>
      </c>
      <c r="Q1108" t="s">
        <v>31</v>
      </c>
      <c r="R1108">
        <v>42000000</v>
      </c>
      <c r="S1108">
        <v>2012</v>
      </c>
      <c r="T1108">
        <v>6.6</v>
      </c>
      <c r="U1108">
        <v>1.7</v>
      </c>
      <c r="V1108">
        <v>-23399089</v>
      </c>
      <c r="W1108" t="s">
        <v>38</v>
      </c>
    </row>
    <row r="1109" spans="1:23" x14ac:dyDescent="0.3">
      <c r="A1109" t="s">
        <v>1068</v>
      </c>
      <c r="B1109">
        <v>108</v>
      </c>
      <c r="C1109">
        <v>100</v>
      </c>
      <c r="D1109">
        <v>7204138</v>
      </c>
      <c r="E1109" t="s">
        <v>48</v>
      </c>
      <c r="L1109" t="s">
        <v>1693</v>
      </c>
      <c r="M1109">
        <v>34809</v>
      </c>
      <c r="N1109">
        <v>125</v>
      </c>
      <c r="O1109" t="s">
        <v>29</v>
      </c>
      <c r="P1109" t="s">
        <v>30</v>
      </c>
      <c r="Q1109" t="s">
        <v>52</v>
      </c>
      <c r="R1109">
        <v>41000000</v>
      </c>
      <c r="S1109">
        <v>2011</v>
      </c>
      <c r="T1109">
        <v>6.2</v>
      </c>
      <c r="U1109">
        <v>1.7</v>
      </c>
      <c r="V1109">
        <v>-33795862</v>
      </c>
      <c r="W1109" t="s">
        <v>38</v>
      </c>
    </row>
    <row r="1110" spans="1:23" x14ac:dyDescent="0.3">
      <c r="A1110" t="s">
        <v>1694</v>
      </c>
      <c r="B1110">
        <v>81</v>
      </c>
      <c r="C1110">
        <v>126</v>
      </c>
      <c r="D1110">
        <v>90800000</v>
      </c>
      <c r="E1110" t="s">
        <v>24</v>
      </c>
      <c r="F1110" t="s">
        <v>55</v>
      </c>
      <c r="G1110" t="s">
        <v>49</v>
      </c>
      <c r="H1110" t="s">
        <v>61</v>
      </c>
      <c r="L1110" t="s">
        <v>1695</v>
      </c>
      <c r="M1110">
        <v>126907</v>
      </c>
      <c r="N1110">
        <v>235</v>
      </c>
      <c r="O1110" t="s">
        <v>29</v>
      </c>
      <c r="P1110" t="s">
        <v>30</v>
      </c>
      <c r="Q1110" t="s">
        <v>52</v>
      </c>
      <c r="R1110">
        <v>8000000</v>
      </c>
      <c r="S1110">
        <v>1984</v>
      </c>
      <c r="T1110">
        <v>7.2</v>
      </c>
      <c r="U1110">
        <v>2.1</v>
      </c>
      <c r="V1110">
        <v>82800000</v>
      </c>
      <c r="W1110" t="s">
        <v>21</v>
      </c>
    </row>
    <row r="1111" spans="1:23" x14ac:dyDescent="0.3">
      <c r="A1111" t="s">
        <v>1134</v>
      </c>
      <c r="B1111">
        <v>538</v>
      </c>
      <c r="C1111">
        <v>138</v>
      </c>
      <c r="D1111">
        <v>150117807</v>
      </c>
      <c r="E1111" t="s">
        <v>56</v>
      </c>
      <c r="F1111" t="s">
        <v>55</v>
      </c>
      <c r="L1111" t="s">
        <v>1696</v>
      </c>
      <c r="M1111">
        <v>358416</v>
      </c>
      <c r="N1111">
        <v>751</v>
      </c>
      <c r="O1111" t="s">
        <v>29</v>
      </c>
      <c r="P1111" t="s">
        <v>30</v>
      </c>
      <c r="Q1111" t="s">
        <v>213</v>
      </c>
      <c r="R1111">
        <v>40000000</v>
      </c>
      <c r="S1111">
        <v>2013</v>
      </c>
      <c r="T1111">
        <v>7.3</v>
      </c>
      <c r="U1111">
        <v>2.2999999999999998</v>
      </c>
      <c r="V1111">
        <v>110117807</v>
      </c>
      <c r="W1111" t="s">
        <v>21</v>
      </c>
    </row>
    <row r="1112" spans="1:23" x14ac:dyDescent="0.3">
      <c r="A1112" t="s">
        <v>1697</v>
      </c>
      <c r="B1112">
        <v>224</v>
      </c>
      <c r="C1112">
        <v>108</v>
      </c>
      <c r="D1112">
        <v>163947053</v>
      </c>
      <c r="E1112" t="s">
        <v>48</v>
      </c>
      <c r="F1112" t="s">
        <v>55</v>
      </c>
      <c r="G1112" t="s">
        <v>44</v>
      </c>
      <c r="L1112" t="s">
        <v>1698</v>
      </c>
      <c r="M1112">
        <v>227824</v>
      </c>
      <c r="N1112">
        <v>273</v>
      </c>
      <c r="O1112" t="s">
        <v>29</v>
      </c>
      <c r="P1112" t="s">
        <v>30</v>
      </c>
      <c r="Q1112" t="s">
        <v>31</v>
      </c>
      <c r="R1112">
        <v>40000000</v>
      </c>
      <c r="S1112">
        <v>2009</v>
      </c>
      <c r="T1112">
        <v>6.7</v>
      </c>
      <c r="U1112">
        <v>1.8</v>
      </c>
      <c r="V1112">
        <v>123947053</v>
      </c>
      <c r="W1112" t="s">
        <v>21</v>
      </c>
    </row>
    <row r="1113" spans="1:23" x14ac:dyDescent="0.3">
      <c r="A1113" t="s">
        <v>1699</v>
      </c>
      <c r="B1113">
        <v>129</v>
      </c>
      <c r="C1113">
        <v>105</v>
      </c>
      <c r="D1113">
        <v>116735231</v>
      </c>
      <c r="E1113" t="s">
        <v>56</v>
      </c>
      <c r="F1113" t="s">
        <v>60</v>
      </c>
      <c r="G1113" t="s">
        <v>35</v>
      </c>
      <c r="L1113" t="s">
        <v>1700</v>
      </c>
      <c r="M1113">
        <v>56646</v>
      </c>
      <c r="N1113">
        <v>336</v>
      </c>
      <c r="O1113" t="s">
        <v>29</v>
      </c>
      <c r="P1113" t="s">
        <v>30</v>
      </c>
      <c r="Q1113" t="s">
        <v>213</v>
      </c>
      <c r="R1113">
        <v>70000000</v>
      </c>
      <c r="S1113">
        <v>1999</v>
      </c>
      <c r="T1113">
        <v>6.4</v>
      </c>
      <c r="U1113">
        <v>1.8</v>
      </c>
      <c r="V1113">
        <v>46735231</v>
      </c>
      <c r="W1113" t="s">
        <v>21</v>
      </c>
    </row>
    <row r="1114" spans="1:23" x14ac:dyDescent="0.3">
      <c r="A1114" t="s">
        <v>158</v>
      </c>
      <c r="B1114">
        <v>125</v>
      </c>
      <c r="C1114">
        <v>108</v>
      </c>
      <c r="D1114">
        <v>118500000</v>
      </c>
      <c r="E1114" t="s">
        <v>25</v>
      </c>
      <c r="F1114" t="s">
        <v>48</v>
      </c>
      <c r="G1114" t="s">
        <v>27</v>
      </c>
      <c r="L1114" t="s">
        <v>1701</v>
      </c>
      <c r="M1114">
        <v>340085</v>
      </c>
      <c r="N1114">
        <v>327</v>
      </c>
      <c r="O1114" t="s">
        <v>29</v>
      </c>
      <c r="P1114" t="s">
        <v>30</v>
      </c>
      <c r="Q1114" t="s">
        <v>52</v>
      </c>
      <c r="R1114">
        <v>40000000</v>
      </c>
      <c r="S1114">
        <v>1989</v>
      </c>
      <c r="T1114">
        <v>7.8</v>
      </c>
      <c r="U1114">
        <v>1.8</v>
      </c>
      <c r="V1114">
        <v>78500000</v>
      </c>
      <c r="W1114" t="s">
        <v>21</v>
      </c>
    </row>
    <row r="1115" spans="1:23" x14ac:dyDescent="0.3">
      <c r="A1115" t="s">
        <v>562</v>
      </c>
      <c r="B1115">
        <v>433</v>
      </c>
      <c r="C1115">
        <v>89</v>
      </c>
      <c r="D1115">
        <v>126546825</v>
      </c>
      <c r="E1115" t="s">
        <v>24</v>
      </c>
      <c r="F1115" t="s">
        <v>27</v>
      </c>
      <c r="G1115" t="s">
        <v>35</v>
      </c>
      <c r="L1115" t="s">
        <v>1702</v>
      </c>
      <c r="M1115">
        <v>327367</v>
      </c>
      <c r="N1115">
        <v>918</v>
      </c>
      <c r="O1115" t="s">
        <v>29</v>
      </c>
      <c r="P1115" t="s">
        <v>545</v>
      </c>
      <c r="Q1115" t="s">
        <v>213</v>
      </c>
      <c r="R1115">
        <v>40000000</v>
      </c>
      <c r="S1115">
        <v>2014</v>
      </c>
      <c r="T1115">
        <v>6.4</v>
      </c>
      <c r="U1115">
        <v>1.5</v>
      </c>
      <c r="V1115">
        <v>86546825</v>
      </c>
      <c r="W1115" t="s">
        <v>21</v>
      </c>
    </row>
    <row r="1116" spans="1:23" x14ac:dyDescent="0.3">
      <c r="A1116" t="s">
        <v>1703</v>
      </c>
      <c r="B1116">
        <v>362</v>
      </c>
      <c r="C1116">
        <v>129</v>
      </c>
      <c r="D1116">
        <v>166147885</v>
      </c>
      <c r="E1116" t="s">
        <v>55</v>
      </c>
      <c r="F1116" t="s">
        <v>44</v>
      </c>
      <c r="L1116" t="s">
        <v>1704</v>
      </c>
      <c r="M1116">
        <v>220020</v>
      </c>
      <c r="N1116">
        <v>1360</v>
      </c>
      <c r="O1116" t="s">
        <v>29</v>
      </c>
      <c r="P1116" t="s">
        <v>30</v>
      </c>
      <c r="Q1116" t="s">
        <v>213</v>
      </c>
      <c r="R1116">
        <v>40000000</v>
      </c>
      <c r="S1116">
        <v>2015</v>
      </c>
      <c r="T1116">
        <v>4.0999999999999996</v>
      </c>
      <c r="U1116">
        <v>2.2000000000000002</v>
      </c>
      <c r="V1116">
        <v>126147885</v>
      </c>
      <c r="W1116" t="s">
        <v>21</v>
      </c>
    </row>
    <row r="1117" spans="1:23" x14ac:dyDescent="0.3">
      <c r="A1117" t="s">
        <v>1325</v>
      </c>
      <c r="B1117">
        <v>93</v>
      </c>
      <c r="C1117">
        <v>84</v>
      </c>
      <c r="D1117">
        <v>111760631</v>
      </c>
      <c r="E1117" t="s">
        <v>24</v>
      </c>
      <c r="F1117" t="s">
        <v>25</v>
      </c>
      <c r="G1117" t="s">
        <v>48</v>
      </c>
      <c r="H1117" t="s">
        <v>49</v>
      </c>
      <c r="I1117" t="s">
        <v>27</v>
      </c>
      <c r="L1117" t="s">
        <v>1705</v>
      </c>
      <c r="M1117">
        <v>40227</v>
      </c>
      <c r="N1117">
        <v>188</v>
      </c>
      <c r="O1117" t="s">
        <v>29</v>
      </c>
      <c r="P1117" t="s">
        <v>30</v>
      </c>
      <c r="Q1117" t="s">
        <v>52</v>
      </c>
      <c r="R1117">
        <v>38000000</v>
      </c>
      <c r="S1117">
        <v>2003</v>
      </c>
      <c r="T1117">
        <v>4.0999999999999996</v>
      </c>
      <c r="U1117">
        <v>1.4</v>
      </c>
      <c r="V1117">
        <v>73760631</v>
      </c>
      <c r="W1117" t="s">
        <v>21</v>
      </c>
    </row>
    <row r="1118" spans="1:23" x14ac:dyDescent="0.3">
      <c r="A1118" t="s">
        <v>394</v>
      </c>
      <c r="B1118">
        <v>71</v>
      </c>
      <c r="C1118">
        <v>149</v>
      </c>
      <c r="D1118">
        <v>108706165</v>
      </c>
      <c r="E1118" t="s">
        <v>56</v>
      </c>
      <c r="F1118" t="s">
        <v>55</v>
      </c>
      <c r="G1118" t="s">
        <v>35</v>
      </c>
      <c r="L1118" t="s">
        <v>1706</v>
      </c>
      <c r="M1118">
        <v>99558</v>
      </c>
      <c r="N1118">
        <v>236</v>
      </c>
      <c r="O1118" t="s">
        <v>29</v>
      </c>
      <c r="P1118" t="s">
        <v>30</v>
      </c>
      <c r="Q1118" t="s">
        <v>213</v>
      </c>
      <c r="R1118">
        <v>40000000</v>
      </c>
      <c r="S1118">
        <v>1996</v>
      </c>
      <c r="T1118">
        <v>7.4</v>
      </c>
      <c r="U1118">
        <v>2.5</v>
      </c>
      <c r="V1118">
        <v>68706165</v>
      </c>
      <c r="W1118" t="s">
        <v>21</v>
      </c>
    </row>
    <row r="1119" spans="1:23" x14ac:dyDescent="0.3">
      <c r="A1119" t="s">
        <v>254</v>
      </c>
      <c r="B1119">
        <v>104</v>
      </c>
      <c r="C1119">
        <v>94</v>
      </c>
      <c r="D1119">
        <v>138614544</v>
      </c>
      <c r="E1119" t="s">
        <v>48</v>
      </c>
      <c r="F1119" t="s">
        <v>49</v>
      </c>
      <c r="L1119" t="s">
        <v>1707</v>
      </c>
      <c r="M1119">
        <v>75152</v>
      </c>
      <c r="N1119">
        <v>288</v>
      </c>
      <c r="O1119" t="s">
        <v>29</v>
      </c>
      <c r="P1119" t="s">
        <v>30</v>
      </c>
      <c r="Q1119" t="s">
        <v>52</v>
      </c>
      <c r="R1119">
        <v>40000000</v>
      </c>
      <c r="S1119">
        <v>2003</v>
      </c>
      <c r="T1119">
        <v>5.8</v>
      </c>
      <c r="U1119">
        <v>1.6</v>
      </c>
      <c r="V1119">
        <v>98614544</v>
      </c>
      <c r="W1119" t="s">
        <v>21</v>
      </c>
    </row>
    <row r="1120" spans="1:23" x14ac:dyDescent="0.3">
      <c r="A1120" t="s">
        <v>103</v>
      </c>
      <c r="B1120">
        <v>319</v>
      </c>
      <c r="C1120">
        <v>121</v>
      </c>
      <c r="D1120">
        <v>125069696</v>
      </c>
      <c r="E1120" t="s">
        <v>24</v>
      </c>
      <c r="F1120" t="s">
        <v>242</v>
      </c>
      <c r="G1120" t="s">
        <v>55</v>
      </c>
      <c r="H1120" t="s">
        <v>35</v>
      </c>
      <c r="I1120" t="s">
        <v>58</v>
      </c>
      <c r="L1120" t="s">
        <v>1708</v>
      </c>
      <c r="M1120">
        <v>203963</v>
      </c>
      <c r="N1120">
        <v>420</v>
      </c>
      <c r="O1120" t="s">
        <v>29</v>
      </c>
      <c r="P1120" t="s">
        <v>30</v>
      </c>
      <c r="Q1120" t="s">
        <v>213</v>
      </c>
      <c r="R1120">
        <v>40000000</v>
      </c>
      <c r="S1120">
        <v>2013</v>
      </c>
      <c r="T1120">
        <v>7.6</v>
      </c>
      <c r="U1120">
        <v>2</v>
      </c>
      <c r="V1120">
        <v>85069696</v>
      </c>
      <c r="W1120" t="s">
        <v>21</v>
      </c>
    </row>
    <row r="1121" spans="1:23" x14ac:dyDescent="0.3">
      <c r="A1121" t="s">
        <v>1525</v>
      </c>
      <c r="B1121">
        <v>41</v>
      </c>
      <c r="C1121">
        <v>128</v>
      </c>
      <c r="D1121">
        <v>107458785</v>
      </c>
      <c r="E1121" t="s">
        <v>48</v>
      </c>
      <c r="F1121" t="s">
        <v>55</v>
      </c>
      <c r="G1121" t="s">
        <v>61</v>
      </c>
      <c r="L1121" t="s">
        <v>1709</v>
      </c>
      <c r="M1121">
        <v>71754</v>
      </c>
      <c r="N1121">
        <v>166</v>
      </c>
      <c r="O1121" t="s">
        <v>29</v>
      </c>
      <c r="P1121" t="s">
        <v>30</v>
      </c>
      <c r="Q1121" t="s">
        <v>52</v>
      </c>
      <c r="R1121">
        <v>40000000</v>
      </c>
      <c r="S1121">
        <v>1992</v>
      </c>
      <c r="T1121">
        <v>7.2</v>
      </c>
      <c r="U1121">
        <v>2.1</v>
      </c>
      <c r="V1121">
        <v>67458785</v>
      </c>
      <c r="W1121" t="s">
        <v>21</v>
      </c>
    </row>
    <row r="1122" spans="1:23" x14ac:dyDescent="0.3">
      <c r="A1122" t="s">
        <v>134</v>
      </c>
      <c r="B1122">
        <v>300</v>
      </c>
      <c r="C1122">
        <v>134</v>
      </c>
      <c r="D1122">
        <v>102310175</v>
      </c>
      <c r="E1122" t="s">
        <v>57</v>
      </c>
      <c r="F1122" t="s">
        <v>60</v>
      </c>
      <c r="G1122" t="s">
        <v>35</v>
      </c>
      <c r="L1122" t="s">
        <v>1710</v>
      </c>
      <c r="M1122">
        <v>64989</v>
      </c>
      <c r="N1122">
        <v>279</v>
      </c>
      <c r="O1122" t="s">
        <v>29</v>
      </c>
      <c r="P1122" t="s">
        <v>30</v>
      </c>
      <c r="Q1122" t="s">
        <v>213</v>
      </c>
      <c r="R1122">
        <v>40000000</v>
      </c>
      <c r="S1122">
        <v>2016</v>
      </c>
      <c r="T1122">
        <v>7.8</v>
      </c>
      <c r="U1122">
        <v>2.2000000000000002</v>
      </c>
      <c r="V1122">
        <v>62310175</v>
      </c>
      <c r="W1122" t="s">
        <v>21</v>
      </c>
    </row>
    <row r="1123" spans="1:23" x14ac:dyDescent="0.3">
      <c r="A1123" t="s">
        <v>219</v>
      </c>
      <c r="B1123">
        <v>556</v>
      </c>
      <c r="C1123">
        <v>120</v>
      </c>
      <c r="D1123">
        <v>96917897</v>
      </c>
      <c r="E1123" t="s">
        <v>242</v>
      </c>
      <c r="F1123" t="s">
        <v>55</v>
      </c>
      <c r="L1123" t="s">
        <v>1711</v>
      </c>
      <c r="M1123">
        <v>479453</v>
      </c>
      <c r="N1123">
        <v>696</v>
      </c>
      <c r="O1123" t="s">
        <v>29</v>
      </c>
      <c r="P1123" t="s">
        <v>30</v>
      </c>
      <c r="Q1123" t="s">
        <v>31</v>
      </c>
      <c r="R1123">
        <v>40000000</v>
      </c>
      <c r="S1123">
        <v>2010</v>
      </c>
      <c r="T1123">
        <v>7.7</v>
      </c>
      <c r="U1123">
        <v>2</v>
      </c>
      <c r="V1123">
        <v>56917897</v>
      </c>
      <c r="W1123" t="s">
        <v>21</v>
      </c>
    </row>
    <row r="1124" spans="1:23" x14ac:dyDescent="0.3">
      <c r="A1124" t="s">
        <v>1712</v>
      </c>
      <c r="B1124">
        <v>161</v>
      </c>
      <c r="C1124">
        <v>129</v>
      </c>
      <c r="D1124">
        <v>93952276</v>
      </c>
      <c r="E1124" t="s">
        <v>48</v>
      </c>
      <c r="F1124" t="s">
        <v>55</v>
      </c>
      <c r="G1124" t="s">
        <v>44</v>
      </c>
      <c r="L1124" t="s">
        <v>1713</v>
      </c>
      <c r="M1124">
        <v>132048</v>
      </c>
      <c r="N1124">
        <v>203</v>
      </c>
      <c r="O1124" t="s">
        <v>29</v>
      </c>
      <c r="P1124" t="s">
        <v>30</v>
      </c>
      <c r="Q1124" t="s">
        <v>31</v>
      </c>
      <c r="R1124">
        <v>40000000</v>
      </c>
      <c r="S1124">
        <v>2009</v>
      </c>
      <c r="T1124">
        <v>6.4</v>
      </c>
      <c r="U1124">
        <v>2.2000000000000002</v>
      </c>
      <c r="V1124">
        <v>53952276</v>
      </c>
      <c r="W1124" t="s">
        <v>21</v>
      </c>
    </row>
    <row r="1125" spans="1:23" x14ac:dyDescent="0.3">
      <c r="A1125" t="s">
        <v>1543</v>
      </c>
      <c r="B1125">
        <v>151</v>
      </c>
      <c r="C1125">
        <v>89</v>
      </c>
      <c r="D1125">
        <v>90703745</v>
      </c>
      <c r="E1125" t="s">
        <v>48</v>
      </c>
      <c r="L1125" t="s">
        <v>1714</v>
      </c>
      <c r="M1125">
        <v>93748</v>
      </c>
      <c r="N1125">
        <v>410</v>
      </c>
      <c r="O1125" t="s">
        <v>29</v>
      </c>
      <c r="P1125" t="s">
        <v>30</v>
      </c>
      <c r="Q1125" t="s">
        <v>31</v>
      </c>
      <c r="R1125">
        <v>45000000</v>
      </c>
      <c r="S1125">
        <v>2006</v>
      </c>
      <c r="T1125">
        <v>5.0999999999999996</v>
      </c>
      <c r="U1125">
        <v>1.5</v>
      </c>
      <c r="V1125">
        <v>45703745</v>
      </c>
      <c r="W1125" t="s">
        <v>21</v>
      </c>
    </row>
    <row r="1126" spans="1:23" x14ac:dyDescent="0.3">
      <c r="A1126" t="s">
        <v>1715</v>
      </c>
      <c r="B1126">
        <v>212</v>
      </c>
      <c r="C1126">
        <v>116</v>
      </c>
      <c r="D1126">
        <v>89138076</v>
      </c>
      <c r="E1126" t="s">
        <v>57</v>
      </c>
      <c r="F1126" t="s">
        <v>60</v>
      </c>
      <c r="L1126" t="s">
        <v>1716</v>
      </c>
      <c r="M1126">
        <v>98535</v>
      </c>
      <c r="N1126">
        <v>734</v>
      </c>
      <c r="O1126" t="s">
        <v>29</v>
      </c>
      <c r="P1126" t="s">
        <v>30</v>
      </c>
      <c r="Q1126" t="s">
        <v>213</v>
      </c>
      <c r="R1126">
        <v>40000000</v>
      </c>
      <c r="S1126">
        <v>2000</v>
      </c>
      <c r="T1126">
        <v>5.5</v>
      </c>
      <c r="U1126">
        <v>1.9</v>
      </c>
      <c r="V1126">
        <v>49138076</v>
      </c>
      <c r="W1126" t="s">
        <v>21</v>
      </c>
    </row>
    <row r="1127" spans="1:23" x14ac:dyDescent="0.3">
      <c r="A1127" t="s">
        <v>158</v>
      </c>
      <c r="B1127">
        <v>111</v>
      </c>
      <c r="C1127">
        <v>118</v>
      </c>
      <c r="D1127">
        <v>87666629</v>
      </c>
      <c r="E1127" t="s">
        <v>25</v>
      </c>
      <c r="F1127" t="s">
        <v>48</v>
      </c>
      <c r="G1127" t="s">
        <v>27</v>
      </c>
      <c r="H1127" t="s">
        <v>53</v>
      </c>
      <c r="L1127" t="s">
        <v>1717</v>
      </c>
      <c r="M1127">
        <v>283480</v>
      </c>
      <c r="N1127">
        <v>263</v>
      </c>
      <c r="O1127" t="s">
        <v>29</v>
      </c>
      <c r="P1127" t="s">
        <v>30</v>
      </c>
      <c r="Q1127" t="s">
        <v>52</v>
      </c>
      <c r="R1127">
        <v>40000000</v>
      </c>
      <c r="S1127">
        <v>1990</v>
      </c>
      <c r="T1127">
        <v>7.4</v>
      </c>
      <c r="U1127">
        <v>2</v>
      </c>
      <c r="V1127">
        <v>47666629</v>
      </c>
      <c r="W1127" t="s">
        <v>21</v>
      </c>
    </row>
    <row r="1128" spans="1:23" x14ac:dyDescent="0.3">
      <c r="A1128" t="s">
        <v>1718</v>
      </c>
      <c r="B1128">
        <v>173</v>
      </c>
      <c r="C1128">
        <v>107</v>
      </c>
      <c r="D1128">
        <v>90353764</v>
      </c>
      <c r="E1128" t="s">
        <v>48</v>
      </c>
      <c r="F1128" t="s">
        <v>56</v>
      </c>
      <c r="L1128" t="s">
        <v>1719</v>
      </c>
      <c r="M1128">
        <v>85629</v>
      </c>
      <c r="N1128">
        <v>144</v>
      </c>
      <c r="O1128" t="s">
        <v>29</v>
      </c>
      <c r="P1128" t="s">
        <v>30</v>
      </c>
      <c r="Q1128" t="s">
        <v>213</v>
      </c>
      <c r="R1128">
        <v>40000000</v>
      </c>
      <c r="S1128">
        <v>2015</v>
      </c>
      <c r="T1128">
        <v>6</v>
      </c>
      <c r="U1128">
        <v>1.8</v>
      </c>
      <c r="V1128">
        <v>50353764</v>
      </c>
      <c r="W1128" t="s">
        <v>21</v>
      </c>
    </row>
    <row r="1129" spans="1:23" x14ac:dyDescent="0.3">
      <c r="A1129" t="s">
        <v>1309</v>
      </c>
      <c r="B1129">
        <v>181</v>
      </c>
      <c r="C1129">
        <v>155</v>
      </c>
      <c r="D1129">
        <v>82522790</v>
      </c>
      <c r="E1129" t="s">
        <v>26</v>
      </c>
      <c r="F1129" t="s">
        <v>57</v>
      </c>
      <c r="G1129" t="s">
        <v>44</v>
      </c>
      <c r="L1129" t="s">
        <v>1720</v>
      </c>
      <c r="M1129">
        <v>143835</v>
      </c>
      <c r="N1129">
        <v>654</v>
      </c>
      <c r="O1129" t="s">
        <v>29</v>
      </c>
      <c r="P1129" t="s">
        <v>30</v>
      </c>
      <c r="Q1129" t="s">
        <v>213</v>
      </c>
      <c r="R1129">
        <v>40000000</v>
      </c>
      <c r="S1129">
        <v>1992</v>
      </c>
      <c r="T1129">
        <v>7.5</v>
      </c>
      <c r="U1129">
        <v>2.6</v>
      </c>
      <c r="V1129">
        <v>42522790</v>
      </c>
      <c r="W1129" t="s">
        <v>21</v>
      </c>
    </row>
    <row r="1130" spans="1:23" x14ac:dyDescent="0.3">
      <c r="A1130" t="s">
        <v>997</v>
      </c>
      <c r="B1130">
        <v>252</v>
      </c>
      <c r="C1130">
        <v>123</v>
      </c>
      <c r="D1130">
        <v>94125426</v>
      </c>
      <c r="E1130" t="s">
        <v>242</v>
      </c>
      <c r="F1130" t="s">
        <v>55</v>
      </c>
      <c r="G1130" t="s">
        <v>44</v>
      </c>
      <c r="L1130" t="s">
        <v>1721</v>
      </c>
      <c r="M1130">
        <v>79264</v>
      </c>
      <c r="N1130">
        <v>277</v>
      </c>
      <c r="O1130" t="s">
        <v>29</v>
      </c>
      <c r="P1130" t="s">
        <v>30</v>
      </c>
      <c r="Q1130" t="s">
        <v>31</v>
      </c>
      <c r="R1130">
        <v>40000000</v>
      </c>
      <c r="S1130">
        <v>2009</v>
      </c>
      <c r="T1130">
        <v>7</v>
      </c>
      <c r="U1130">
        <v>2</v>
      </c>
      <c r="V1130">
        <v>54125426</v>
      </c>
      <c r="W1130" t="s">
        <v>21</v>
      </c>
    </row>
    <row r="1131" spans="1:23" x14ac:dyDescent="0.3">
      <c r="A1131" t="s">
        <v>1377</v>
      </c>
      <c r="B1131">
        <v>216</v>
      </c>
      <c r="C1131">
        <v>128</v>
      </c>
      <c r="D1131">
        <v>95001343</v>
      </c>
      <c r="E1131" t="s">
        <v>242</v>
      </c>
      <c r="F1131" t="s">
        <v>55</v>
      </c>
      <c r="G1131" t="s">
        <v>61</v>
      </c>
      <c r="L1131">
        <v>42</v>
      </c>
      <c r="M1131">
        <v>66511</v>
      </c>
      <c r="N1131">
        <v>200</v>
      </c>
      <c r="O1131" t="s">
        <v>29</v>
      </c>
      <c r="P1131" t="s">
        <v>30</v>
      </c>
      <c r="Q1131" t="s">
        <v>31</v>
      </c>
      <c r="R1131">
        <v>40000000</v>
      </c>
      <c r="S1131">
        <v>2013</v>
      </c>
      <c r="T1131">
        <v>7.5</v>
      </c>
      <c r="U1131">
        <v>2.1</v>
      </c>
      <c r="V1131">
        <v>55001343</v>
      </c>
      <c r="W1131" t="s">
        <v>21</v>
      </c>
    </row>
    <row r="1132" spans="1:23" x14ac:dyDescent="0.3">
      <c r="A1132" t="s">
        <v>731</v>
      </c>
      <c r="B1132">
        <v>203</v>
      </c>
      <c r="C1132">
        <v>139</v>
      </c>
      <c r="D1132">
        <v>81292135</v>
      </c>
      <c r="E1132" t="s">
        <v>56</v>
      </c>
      <c r="F1132" t="s">
        <v>55</v>
      </c>
      <c r="G1132" t="s">
        <v>35</v>
      </c>
      <c r="L1132" t="s">
        <v>1722</v>
      </c>
      <c r="M1132">
        <v>137891</v>
      </c>
      <c r="N1132">
        <v>696</v>
      </c>
      <c r="O1132" t="s">
        <v>29</v>
      </c>
      <c r="P1132" t="s">
        <v>30</v>
      </c>
      <c r="Q1132" t="s">
        <v>213</v>
      </c>
      <c r="R1132">
        <v>40000000</v>
      </c>
      <c r="S1132">
        <v>1999</v>
      </c>
      <c r="T1132">
        <v>7.3</v>
      </c>
      <c r="U1132">
        <v>2.2999999999999998</v>
      </c>
      <c r="V1132">
        <v>41292135</v>
      </c>
      <c r="W1132" t="s">
        <v>21</v>
      </c>
    </row>
    <row r="1133" spans="1:23" x14ac:dyDescent="0.3">
      <c r="A1133" t="s">
        <v>949</v>
      </c>
      <c r="B1133">
        <v>218</v>
      </c>
      <c r="C1133">
        <v>109</v>
      </c>
      <c r="D1133">
        <v>86208010</v>
      </c>
      <c r="E1133" t="s">
        <v>48</v>
      </c>
      <c r="L1133" t="s">
        <v>1723</v>
      </c>
      <c r="M1133">
        <v>97045</v>
      </c>
      <c r="N1133">
        <v>285</v>
      </c>
      <c r="O1133" t="s">
        <v>29</v>
      </c>
      <c r="P1133" t="s">
        <v>30</v>
      </c>
      <c r="Q1133" t="s">
        <v>31</v>
      </c>
      <c r="R1133">
        <v>35000000</v>
      </c>
      <c r="S1133">
        <v>2014</v>
      </c>
      <c r="T1133">
        <v>5.7</v>
      </c>
      <c r="U1133">
        <v>1.8</v>
      </c>
      <c r="V1133">
        <v>51208010</v>
      </c>
      <c r="W1133" t="s">
        <v>21</v>
      </c>
    </row>
    <row r="1134" spans="1:23" x14ac:dyDescent="0.3">
      <c r="A1134" t="s">
        <v>1379</v>
      </c>
      <c r="B1134">
        <v>118</v>
      </c>
      <c r="C1134">
        <v>120</v>
      </c>
      <c r="D1134">
        <v>81593527</v>
      </c>
      <c r="E1134" t="s">
        <v>25</v>
      </c>
      <c r="F1134" t="s">
        <v>55</v>
      </c>
      <c r="G1134" t="s">
        <v>49</v>
      </c>
      <c r="L1134" t="s">
        <v>1724</v>
      </c>
      <c r="M1134">
        <v>48806</v>
      </c>
      <c r="N1134">
        <v>263</v>
      </c>
      <c r="O1134" t="s">
        <v>29</v>
      </c>
      <c r="P1134" t="s">
        <v>30</v>
      </c>
      <c r="Q1134" t="s">
        <v>52</v>
      </c>
      <c r="R1134">
        <v>40000000</v>
      </c>
      <c r="S1134">
        <v>2006</v>
      </c>
      <c r="T1134">
        <v>7.3</v>
      </c>
      <c r="U1134">
        <v>2</v>
      </c>
      <c r="V1134">
        <v>41593527</v>
      </c>
      <c r="W1134" t="s">
        <v>21</v>
      </c>
    </row>
    <row r="1135" spans="1:23" x14ac:dyDescent="0.3">
      <c r="A1135" t="s">
        <v>663</v>
      </c>
      <c r="B1135">
        <v>241</v>
      </c>
      <c r="C1135">
        <v>121</v>
      </c>
      <c r="D1135">
        <v>75274748</v>
      </c>
      <c r="E1135" t="s">
        <v>48</v>
      </c>
      <c r="F1135" t="s">
        <v>55</v>
      </c>
      <c r="L1135" t="s">
        <v>1725</v>
      </c>
      <c r="M1135">
        <v>130661</v>
      </c>
      <c r="N1135">
        <v>304</v>
      </c>
      <c r="O1135" t="s">
        <v>29</v>
      </c>
      <c r="P1135" t="s">
        <v>30</v>
      </c>
      <c r="Q1135" t="s">
        <v>31</v>
      </c>
      <c r="R1135">
        <v>35000000</v>
      </c>
      <c r="S1135">
        <v>2015</v>
      </c>
      <c r="T1135">
        <v>7.2</v>
      </c>
      <c r="U1135">
        <v>2</v>
      </c>
      <c r="V1135">
        <v>40274748</v>
      </c>
      <c r="W1135" t="s">
        <v>21</v>
      </c>
    </row>
    <row r="1136" spans="1:23" x14ac:dyDescent="0.3">
      <c r="A1136" t="s">
        <v>401</v>
      </c>
      <c r="B1136">
        <v>119</v>
      </c>
      <c r="C1136">
        <v>102</v>
      </c>
      <c r="D1136">
        <v>90835030</v>
      </c>
      <c r="E1136" t="s">
        <v>24</v>
      </c>
      <c r="F1136" t="s">
        <v>48</v>
      </c>
      <c r="L1136" t="s">
        <v>1726</v>
      </c>
      <c r="M1136">
        <v>28621</v>
      </c>
      <c r="N1136">
        <v>58</v>
      </c>
      <c r="O1136" t="s">
        <v>29</v>
      </c>
      <c r="P1136" t="s">
        <v>30</v>
      </c>
      <c r="Q1136" t="s">
        <v>31</v>
      </c>
      <c r="R1136">
        <v>40000000</v>
      </c>
      <c r="S1136">
        <v>2016</v>
      </c>
      <c r="T1136">
        <v>5.9</v>
      </c>
      <c r="U1136">
        <v>1.7</v>
      </c>
      <c r="V1136">
        <v>50835030</v>
      </c>
      <c r="W1136" t="s">
        <v>21</v>
      </c>
    </row>
    <row r="1137" spans="1:23" x14ac:dyDescent="0.3">
      <c r="A1137" t="s">
        <v>470</v>
      </c>
      <c r="B1137">
        <v>89</v>
      </c>
      <c r="C1137">
        <v>117</v>
      </c>
      <c r="D1137">
        <v>72455275</v>
      </c>
      <c r="E1137" t="s">
        <v>24</v>
      </c>
      <c r="F1137" t="s">
        <v>25</v>
      </c>
      <c r="G1137" t="s">
        <v>55</v>
      </c>
      <c r="H1137" t="s">
        <v>44</v>
      </c>
      <c r="I1137" t="s">
        <v>58</v>
      </c>
      <c r="L1137" t="s">
        <v>1727</v>
      </c>
      <c r="M1137">
        <v>113068</v>
      </c>
      <c r="N1137">
        <v>382</v>
      </c>
      <c r="O1137" t="s">
        <v>29</v>
      </c>
      <c r="P1137" t="s">
        <v>30</v>
      </c>
      <c r="Q1137" t="s">
        <v>213</v>
      </c>
      <c r="R1137">
        <v>40000000</v>
      </c>
      <c r="S1137">
        <v>1992</v>
      </c>
      <c r="T1137">
        <v>7.8</v>
      </c>
      <c r="U1137">
        <v>2</v>
      </c>
      <c r="V1137">
        <v>32455275</v>
      </c>
      <c r="W1137" t="s">
        <v>21</v>
      </c>
    </row>
    <row r="1138" spans="1:23" x14ac:dyDescent="0.3">
      <c r="A1138" t="s">
        <v>1026</v>
      </c>
      <c r="B1138">
        <v>209</v>
      </c>
      <c r="C1138">
        <v>178</v>
      </c>
      <c r="D1138">
        <v>75305995</v>
      </c>
      <c r="E1138" t="s">
        <v>242</v>
      </c>
      <c r="F1138" t="s">
        <v>55</v>
      </c>
      <c r="G1138" t="s">
        <v>59</v>
      </c>
      <c r="L1138" t="s">
        <v>1728</v>
      </c>
      <c r="M1138">
        <v>110394</v>
      </c>
      <c r="N1138">
        <v>433</v>
      </c>
      <c r="O1138" t="s">
        <v>29</v>
      </c>
      <c r="P1138" t="s">
        <v>30</v>
      </c>
      <c r="Q1138" t="s">
        <v>31</v>
      </c>
      <c r="R1138">
        <v>40000000</v>
      </c>
      <c r="S1138">
        <v>2004</v>
      </c>
      <c r="T1138">
        <v>7.7</v>
      </c>
      <c r="U1138">
        <v>3</v>
      </c>
      <c r="V1138">
        <v>35305995</v>
      </c>
      <c r="W1138" t="s">
        <v>21</v>
      </c>
    </row>
    <row r="1139" spans="1:23" x14ac:dyDescent="0.3">
      <c r="A1139" t="s">
        <v>1039</v>
      </c>
      <c r="B1139">
        <v>374</v>
      </c>
      <c r="C1139">
        <v>147</v>
      </c>
      <c r="D1139">
        <v>74098862</v>
      </c>
      <c r="E1139" t="s">
        <v>56</v>
      </c>
      <c r="F1139" t="s">
        <v>35</v>
      </c>
      <c r="L1139" t="s">
        <v>1729</v>
      </c>
      <c r="M1139">
        <v>656640</v>
      </c>
      <c r="N1139">
        <v>1732</v>
      </c>
      <c r="O1139" t="s">
        <v>29</v>
      </c>
      <c r="P1139" t="s">
        <v>30</v>
      </c>
      <c r="Q1139" t="s">
        <v>213</v>
      </c>
      <c r="R1139">
        <v>40000000</v>
      </c>
      <c r="S1139">
        <v>2005</v>
      </c>
      <c r="T1139">
        <v>8.1</v>
      </c>
      <c r="U1139">
        <v>2.4</v>
      </c>
      <c r="V1139">
        <v>34098862</v>
      </c>
      <c r="W1139" t="s">
        <v>21</v>
      </c>
    </row>
    <row r="1140" spans="1:23" x14ac:dyDescent="0.3">
      <c r="A1140" t="s">
        <v>693</v>
      </c>
      <c r="B1140">
        <v>235</v>
      </c>
      <c r="C1140">
        <v>90</v>
      </c>
      <c r="D1140">
        <v>72266306</v>
      </c>
      <c r="E1140" t="s">
        <v>56</v>
      </c>
      <c r="F1140" t="s">
        <v>55</v>
      </c>
      <c r="G1140" t="s">
        <v>60</v>
      </c>
      <c r="H1140" t="s">
        <v>35</v>
      </c>
      <c r="L1140" t="s">
        <v>1730</v>
      </c>
      <c r="M1140">
        <v>127528</v>
      </c>
      <c r="N1140">
        <v>422</v>
      </c>
      <c r="O1140" t="s">
        <v>29</v>
      </c>
      <c r="P1140" t="s">
        <v>30</v>
      </c>
      <c r="Q1140" t="s">
        <v>31</v>
      </c>
      <c r="R1140">
        <v>40000000</v>
      </c>
      <c r="S1140">
        <v>2008</v>
      </c>
      <c r="T1140">
        <v>6.6</v>
      </c>
      <c r="U1140">
        <v>1.5</v>
      </c>
      <c r="V1140">
        <v>32266306</v>
      </c>
      <c r="W1140" t="s">
        <v>21</v>
      </c>
    </row>
    <row r="1141" spans="1:23" x14ac:dyDescent="0.3">
      <c r="A1141" t="s">
        <v>1655</v>
      </c>
      <c r="B1141">
        <v>215</v>
      </c>
      <c r="C1141">
        <v>105</v>
      </c>
      <c r="D1141">
        <v>71347010</v>
      </c>
      <c r="E1141" t="s">
        <v>48</v>
      </c>
      <c r="F1141" t="s">
        <v>44</v>
      </c>
      <c r="L1141" t="s">
        <v>1731</v>
      </c>
      <c r="M1141">
        <v>166194</v>
      </c>
      <c r="N1141">
        <v>215</v>
      </c>
      <c r="O1141" t="s">
        <v>29</v>
      </c>
      <c r="P1141" t="s">
        <v>30</v>
      </c>
      <c r="Q1141" t="s">
        <v>213</v>
      </c>
      <c r="R1141">
        <v>40000000</v>
      </c>
      <c r="S1141">
        <v>2009</v>
      </c>
      <c r="T1141">
        <v>7.1</v>
      </c>
      <c r="U1141">
        <v>1.8</v>
      </c>
      <c r="V1141">
        <v>31347010</v>
      </c>
      <c r="W1141" t="s">
        <v>21</v>
      </c>
    </row>
    <row r="1142" spans="1:23" x14ac:dyDescent="0.3">
      <c r="A1142" t="s">
        <v>949</v>
      </c>
      <c r="B1142">
        <v>109</v>
      </c>
      <c r="C1142">
        <v>114</v>
      </c>
      <c r="D1142">
        <v>70836296</v>
      </c>
      <c r="E1142" t="s">
        <v>48</v>
      </c>
      <c r="F1142" t="s">
        <v>55</v>
      </c>
      <c r="G1142" t="s">
        <v>26</v>
      </c>
      <c r="H1142" t="s">
        <v>44</v>
      </c>
      <c r="L1142" t="s">
        <v>1732</v>
      </c>
      <c r="M1142">
        <v>109445</v>
      </c>
      <c r="N1142">
        <v>426</v>
      </c>
      <c r="O1142" t="s">
        <v>29</v>
      </c>
      <c r="P1142" t="s">
        <v>30</v>
      </c>
      <c r="Q1142" t="s">
        <v>31</v>
      </c>
      <c r="R1142">
        <v>40000000</v>
      </c>
      <c r="S1142">
        <v>2001</v>
      </c>
      <c r="T1142">
        <v>5.9</v>
      </c>
      <c r="U1142">
        <v>1.9</v>
      </c>
      <c r="V1142">
        <v>30836296</v>
      </c>
      <c r="W1142" t="s">
        <v>21</v>
      </c>
    </row>
    <row r="1143" spans="1:23" x14ac:dyDescent="0.3">
      <c r="A1143" t="s">
        <v>241</v>
      </c>
      <c r="B1143">
        <v>125</v>
      </c>
      <c r="C1143">
        <v>206</v>
      </c>
      <c r="D1143">
        <v>70405498</v>
      </c>
      <c r="E1143" t="s">
        <v>55</v>
      </c>
      <c r="F1143" t="s">
        <v>54</v>
      </c>
      <c r="G1143" t="s">
        <v>35</v>
      </c>
      <c r="L1143" t="s">
        <v>1733</v>
      </c>
      <c r="M1143">
        <v>113472</v>
      </c>
      <c r="N1143">
        <v>442</v>
      </c>
      <c r="O1143" t="s">
        <v>29</v>
      </c>
      <c r="P1143" t="s">
        <v>545</v>
      </c>
      <c r="Q1143" t="s">
        <v>213</v>
      </c>
      <c r="R1143">
        <v>40000000</v>
      </c>
      <c r="S1143">
        <v>1991</v>
      </c>
      <c r="T1143">
        <v>8</v>
      </c>
      <c r="U1143">
        <v>3.4</v>
      </c>
      <c r="V1143">
        <v>30405498</v>
      </c>
      <c r="W1143" t="s">
        <v>21</v>
      </c>
    </row>
    <row r="1144" spans="1:23" x14ac:dyDescent="0.3">
      <c r="A1144" t="s">
        <v>1734</v>
      </c>
      <c r="B1144">
        <v>65</v>
      </c>
      <c r="C1144">
        <v>99</v>
      </c>
      <c r="D1144">
        <v>70163652</v>
      </c>
      <c r="E1144" t="s">
        <v>48</v>
      </c>
      <c r="F1144" t="s">
        <v>56</v>
      </c>
      <c r="L1144" t="s">
        <v>1735</v>
      </c>
      <c r="M1144">
        <v>31968</v>
      </c>
      <c r="N1144">
        <v>82</v>
      </c>
      <c r="O1144" t="s">
        <v>29</v>
      </c>
      <c r="P1144" t="s">
        <v>30</v>
      </c>
      <c r="Q1144" t="s">
        <v>31</v>
      </c>
      <c r="R1144">
        <v>40000000</v>
      </c>
      <c r="S1144">
        <v>2006</v>
      </c>
      <c r="T1144">
        <v>4.5999999999999996</v>
      </c>
      <c r="U1144">
        <v>1.6</v>
      </c>
      <c r="V1144">
        <v>30163652</v>
      </c>
      <c r="W1144" t="s">
        <v>21</v>
      </c>
    </row>
    <row r="1145" spans="1:23" x14ac:dyDescent="0.3">
      <c r="A1145" t="s">
        <v>32</v>
      </c>
      <c r="B1145">
        <v>125</v>
      </c>
      <c r="C1145">
        <v>123</v>
      </c>
      <c r="D1145">
        <v>66808615</v>
      </c>
      <c r="E1145" t="s">
        <v>25</v>
      </c>
      <c r="F1145" t="s">
        <v>48</v>
      </c>
      <c r="G1145" t="s">
        <v>56</v>
      </c>
      <c r="H1145" t="s">
        <v>44</v>
      </c>
      <c r="L1145" t="s">
        <v>1736</v>
      </c>
      <c r="M1145">
        <v>87351</v>
      </c>
      <c r="N1145">
        <v>344</v>
      </c>
      <c r="O1145" t="s">
        <v>29</v>
      </c>
      <c r="P1145" t="s">
        <v>30</v>
      </c>
      <c r="Q1145" t="s">
        <v>213</v>
      </c>
      <c r="R1145">
        <v>34000000</v>
      </c>
      <c r="S1145">
        <v>2001</v>
      </c>
      <c r="T1145">
        <v>6.1</v>
      </c>
      <c r="U1145">
        <v>2</v>
      </c>
      <c r="V1145">
        <v>32808615</v>
      </c>
      <c r="W1145" t="s">
        <v>21</v>
      </c>
    </row>
    <row r="1146" spans="1:23" x14ac:dyDescent="0.3">
      <c r="A1146" t="s">
        <v>1649</v>
      </c>
      <c r="B1146">
        <v>191</v>
      </c>
      <c r="C1146">
        <v>102</v>
      </c>
      <c r="D1146">
        <v>64149837</v>
      </c>
      <c r="E1146" t="s">
        <v>48</v>
      </c>
      <c r="F1146" t="s">
        <v>55</v>
      </c>
      <c r="G1146" t="s">
        <v>49</v>
      </c>
      <c r="H1146" t="s">
        <v>26</v>
      </c>
      <c r="I1146" t="s">
        <v>44</v>
      </c>
      <c r="L1146" t="s">
        <v>1737</v>
      </c>
      <c r="M1146">
        <v>146899</v>
      </c>
      <c r="N1146">
        <v>185</v>
      </c>
      <c r="O1146" t="s">
        <v>29</v>
      </c>
      <c r="P1146" t="s">
        <v>30</v>
      </c>
      <c r="Q1146" t="s">
        <v>31</v>
      </c>
      <c r="R1146">
        <v>20000000</v>
      </c>
      <c r="S1146">
        <v>2009</v>
      </c>
      <c r="T1146">
        <v>6.4</v>
      </c>
      <c r="U1146">
        <v>1.7</v>
      </c>
      <c r="V1146">
        <v>44149837</v>
      </c>
      <c r="W1146" t="s">
        <v>21</v>
      </c>
    </row>
    <row r="1147" spans="1:23" x14ac:dyDescent="0.3">
      <c r="A1147" t="s">
        <v>1738</v>
      </c>
      <c r="B1147">
        <v>191</v>
      </c>
      <c r="C1147">
        <v>109</v>
      </c>
      <c r="D1147">
        <v>83906114</v>
      </c>
      <c r="E1147" t="s">
        <v>48</v>
      </c>
      <c r="F1147" t="s">
        <v>44</v>
      </c>
      <c r="L1147" t="s">
        <v>1739</v>
      </c>
      <c r="M1147">
        <v>104481</v>
      </c>
      <c r="N1147">
        <v>189</v>
      </c>
      <c r="O1147" t="s">
        <v>29</v>
      </c>
      <c r="P1147" t="s">
        <v>30</v>
      </c>
      <c r="Q1147" t="s">
        <v>31</v>
      </c>
      <c r="R1147">
        <v>40000000</v>
      </c>
      <c r="S1147">
        <v>2014</v>
      </c>
      <c r="T1147">
        <v>6</v>
      </c>
      <c r="U1147">
        <v>1.8</v>
      </c>
      <c r="V1147">
        <v>43906114</v>
      </c>
      <c r="W1147" t="s">
        <v>21</v>
      </c>
    </row>
    <row r="1148" spans="1:23" x14ac:dyDescent="0.3">
      <c r="A1148" t="s">
        <v>1586</v>
      </c>
      <c r="B1148">
        <v>221</v>
      </c>
      <c r="C1148">
        <v>82</v>
      </c>
      <c r="D1148">
        <v>66466372</v>
      </c>
      <c r="E1148" t="s">
        <v>57</v>
      </c>
      <c r="L1148" t="s">
        <v>1740</v>
      </c>
      <c r="M1148">
        <v>75345</v>
      </c>
      <c r="N1148">
        <v>290</v>
      </c>
      <c r="O1148" t="s">
        <v>29</v>
      </c>
      <c r="P1148" t="s">
        <v>30</v>
      </c>
      <c r="Q1148" t="s">
        <v>213</v>
      </c>
      <c r="R1148">
        <v>40000000</v>
      </c>
      <c r="S1148">
        <v>2009</v>
      </c>
      <c r="T1148">
        <v>5.2</v>
      </c>
      <c r="U1148">
        <v>1.4</v>
      </c>
      <c r="V1148">
        <v>26466372</v>
      </c>
      <c r="W1148" t="s">
        <v>21</v>
      </c>
    </row>
    <row r="1149" spans="1:23" x14ac:dyDescent="0.3">
      <c r="A1149" t="s">
        <v>149</v>
      </c>
      <c r="B1149">
        <v>459</v>
      </c>
      <c r="C1149">
        <v>142</v>
      </c>
      <c r="D1149">
        <v>72306065</v>
      </c>
      <c r="E1149" t="s">
        <v>55</v>
      </c>
      <c r="F1149" t="s">
        <v>54</v>
      </c>
      <c r="G1149" t="s">
        <v>35</v>
      </c>
      <c r="L1149" t="s">
        <v>1741</v>
      </c>
      <c r="M1149">
        <v>178118</v>
      </c>
      <c r="N1149">
        <v>355</v>
      </c>
      <c r="O1149" t="s">
        <v>29</v>
      </c>
      <c r="P1149" t="s">
        <v>30</v>
      </c>
      <c r="Q1149" t="s">
        <v>31</v>
      </c>
      <c r="R1149">
        <v>40000000</v>
      </c>
      <c r="S1149">
        <v>2015</v>
      </c>
      <c r="T1149">
        <v>7.6</v>
      </c>
      <c r="U1149">
        <v>2.4</v>
      </c>
      <c r="V1149">
        <v>32306065</v>
      </c>
      <c r="W1149" t="s">
        <v>21</v>
      </c>
    </row>
    <row r="1150" spans="1:23" x14ac:dyDescent="0.3">
      <c r="A1150" t="s">
        <v>584</v>
      </c>
      <c r="B1150">
        <v>131</v>
      </c>
      <c r="C1150">
        <v>106</v>
      </c>
      <c r="D1150">
        <v>59068786</v>
      </c>
      <c r="E1150" t="s">
        <v>24</v>
      </c>
      <c r="F1150" t="s">
        <v>55</v>
      </c>
      <c r="G1150" t="s">
        <v>35</v>
      </c>
      <c r="H1150" t="s">
        <v>58</v>
      </c>
      <c r="L1150" t="s">
        <v>1742</v>
      </c>
      <c r="M1150">
        <v>86902</v>
      </c>
      <c r="N1150">
        <v>411</v>
      </c>
      <c r="O1150" t="s">
        <v>29</v>
      </c>
      <c r="P1150" t="s">
        <v>30</v>
      </c>
      <c r="Q1150" t="s">
        <v>31</v>
      </c>
      <c r="R1150">
        <v>40000000</v>
      </c>
      <c r="S1150">
        <v>2001</v>
      </c>
      <c r="T1150">
        <v>6.4</v>
      </c>
      <c r="U1150">
        <v>1.8</v>
      </c>
      <c r="V1150">
        <v>19068786</v>
      </c>
      <c r="W1150" t="s">
        <v>21</v>
      </c>
    </row>
    <row r="1151" spans="1:23" x14ac:dyDescent="0.3">
      <c r="A1151" t="s">
        <v>481</v>
      </c>
      <c r="B1151">
        <v>118</v>
      </c>
      <c r="C1151">
        <v>106</v>
      </c>
      <c r="D1151">
        <v>57887882</v>
      </c>
      <c r="E1151" t="s">
        <v>48</v>
      </c>
      <c r="F1151" t="s">
        <v>55</v>
      </c>
      <c r="G1151" t="s">
        <v>44</v>
      </c>
      <c r="L1151" t="s">
        <v>1743</v>
      </c>
      <c r="M1151">
        <v>35508</v>
      </c>
      <c r="N1151">
        <v>211</v>
      </c>
      <c r="O1151" t="s">
        <v>29</v>
      </c>
      <c r="P1151" t="s">
        <v>30</v>
      </c>
      <c r="Q1151" t="s">
        <v>31</v>
      </c>
      <c r="R1151">
        <v>50000000</v>
      </c>
      <c r="S1151">
        <v>2004</v>
      </c>
      <c r="T1151">
        <v>6.1</v>
      </c>
      <c r="U1151">
        <v>1.8</v>
      </c>
      <c r="V1151">
        <v>7887882</v>
      </c>
      <c r="W1151" t="s">
        <v>21</v>
      </c>
    </row>
    <row r="1152" spans="1:23" x14ac:dyDescent="0.3">
      <c r="A1152" t="s">
        <v>778</v>
      </c>
      <c r="B1152">
        <v>100</v>
      </c>
      <c r="C1152">
        <v>108</v>
      </c>
      <c r="D1152">
        <v>53955614</v>
      </c>
      <c r="E1152" t="s">
        <v>24</v>
      </c>
      <c r="F1152" t="s">
        <v>25</v>
      </c>
      <c r="G1152" t="s">
        <v>48</v>
      </c>
      <c r="H1152" t="s">
        <v>49</v>
      </c>
      <c r="I1152" t="s">
        <v>27</v>
      </c>
      <c r="L1152" t="s">
        <v>1744</v>
      </c>
      <c r="M1152">
        <v>77415</v>
      </c>
      <c r="N1152">
        <v>139</v>
      </c>
      <c r="O1152" t="s">
        <v>29</v>
      </c>
      <c r="P1152" t="s">
        <v>30</v>
      </c>
      <c r="Q1152" t="s">
        <v>31</v>
      </c>
      <c r="R1152">
        <v>40000000</v>
      </c>
      <c r="S1152">
        <v>1998</v>
      </c>
      <c r="T1152">
        <v>6.1</v>
      </c>
      <c r="U1152">
        <v>1.8</v>
      </c>
      <c r="V1152">
        <v>13955614</v>
      </c>
      <c r="W1152" t="s">
        <v>21</v>
      </c>
    </row>
    <row r="1153" spans="1:23" x14ac:dyDescent="0.3">
      <c r="A1153" t="s">
        <v>1745</v>
      </c>
      <c r="B1153">
        <v>70</v>
      </c>
      <c r="C1153">
        <v>98</v>
      </c>
      <c r="D1153">
        <v>54967359</v>
      </c>
      <c r="E1153" t="s">
        <v>24</v>
      </c>
      <c r="F1153" t="s">
        <v>57</v>
      </c>
      <c r="L1153" t="s">
        <v>1746</v>
      </c>
      <c r="M1153">
        <v>52805</v>
      </c>
      <c r="N1153">
        <v>209</v>
      </c>
      <c r="O1153" t="s">
        <v>29</v>
      </c>
      <c r="P1153" t="s">
        <v>30</v>
      </c>
      <c r="Q1153" t="s">
        <v>213</v>
      </c>
      <c r="R1153">
        <v>40000000</v>
      </c>
      <c r="S1153">
        <v>1997</v>
      </c>
      <c r="T1153">
        <v>5.2</v>
      </c>
      <c r="U1153">
        <v>1.6</v>
      </c>
      <c r="V1153">
        <v>14967359</v>
      </c>
      <c r="W1153" t="s">
        <v>21</v>
      </c>
    </row>
    <row r="1154" spans="1:23" x14ac:dyDescent="0.3">
      <c r="A1154" t="s">
        <v>183</v>
      </c>
      <c r="B1154">
        <v>138</v>
      </c>
      <c r="C1154">
        <v>131</v>
      </c>
      <c r="D1154">
        <v>54228104</v>
      </c>
      <c r="E1154" t="s">
        <v>24</v>
      </c>
      <c r="F1154" t="s">
        <v>25</v>
      </c>
      <c r="G1154" t="s">
        <v>55</v>
      </c>
      <c r="H1154" t="s">
        <v>44</v>
      </c>
      <c r="I1154" t="s">
        <v>35</v>
      </c>
      <c r="L1154" t="s">
        <v>1747</v>
      </c>
      <c r="M1154">
        <v>104991</v>
      </c>
      <c r="N1154">
        <v>544</v>
      </c>
      <c r="O1154" t="s">
        <v>29</v>
      </c>
      <c r="P1154" t="s">
        <v>37</v>
      </c>
      <c r="Q1154" t="s">
        <v>31</v>
      </c>
      <c r="R1154">
        <v>35000000</v>
      </c>
      <c r="S1154">
        <v>2002</v>
      </c>
      <c r="T1154">
        <v>7.7</v>
      </c>
      <c r="U1154">
        <v>2.2000000000000002</v>
      </c>
      <c r="V1154">
        <v>19228104</v>
      </c>
      <c r="W1154" t="s">
        <v>21</v>
      </c>
    </row>
    <row r="1155" spans="1:23" x14ac:dyDescent="0.3">
      <c r="A1155" t="s">
        <v>1539</v>
      </c>
      <c r="B1155">
        <v>274</v>
      </c>
      <c r="C1155">
        <v>118</v>
      </c>
      <c r="D1155">
        <v>57981889</v>
      </c>
      <c r="E1155" t="s">
        <v>56</v>
      </c>
      <c r="F1155" t="s">
        <v>55</v>
      </c>
      <c r="G1155" t="s">
        <v>35</v>
      </c>
      <c r="L1155" t="s">
        <v>1748</v>
      </c>
      <c r="M1155">
        <v>173848</v>
      </c>
      <c r="N1155">
        <v>203</v>
      </c>
      <c r="O1155" t="s">
        <v>29</v>
      </c>
      <c r="P1155" t="s">
        <v>30</v>
      </c>
      <c r="Q1155" t="s">
        <v>213</v>
      </c>
      <c r="R1155">
        <v>40000000</v>
      </c>
      <c r="S1155">
        <v>2011</v>
      </c>
      <c r="T1155">
        <v>7.3</v>
      </c>
      <c r="U1155">
        <v>2</v>
      </c>
      <c r="V1155">
        <v>17981889</v>
      </c>
      <c r="W1155" t="s">
        <v>21</v>
      </c>
    </row>
    <row r="1156" spans="1:23" x14ac:dyDescent="0.3">
      <c r="A1156" t="s">
        <v>1391</v>
      </c>
      <c r="B1156">
        <v>349</v>
      </c>
      <c r="C1156">
        <v>113</v>
      </c>
      <c r="D1156">
        <v>61094903</v>
      </c>
      <c r="E1156" t="s">
        <v>24</v>
      </c>
      <c r="F1156" t="s">
        <v>60</v>
      </c>
      <c r="G1156" t="s">
        <v>35</v>
      </c>
      <c r="L1156" t="s">
        <v>1749</v>
      </c>
      <c r="M1156">
        <v>210542</v>
      </c>
      <c r="N1156">
        <v>332</v>
      </c>
      <c r="O1156" t="s">
        <v>29</v>
      </c>
      <c r="P1156" t="s">
        <v>37</v>
      </c>
      <c r="Q1156" t="s">
        <v>31</v>
      </c>
      <c r="R1156">
        <v>30000000</v>
      </c>
      <c r="S1156">
        <v>2011</v>
      </c>
      <c r="T1156">
        <v>6.9</v>
      </c>
      <c r="U1156">
        <v>1.9</v>
      </c>
      <c r="V1156">
        <v>31094903</v>
      </c>
      <c r="W1156" t="s">
        <v>21</v>
      </c>
    </row>
    <row r="1157" spans="1:23" x14ac:dyDescent="0.3">
      <c r="A1157" t="s">
        <v>39</v>
      </c>
      <c r="B1157">
        <v>341</v>
      </c>
      <c r="C1157">
        <v>130</v>
      </c>
      <c r="D1157">
        <v>53082743</v>
      </c>
      <c r="E1157" t="s">
        <v>55</v>
      </c>
      <c r="F1157" t="s">
        <v>60</v>
      </c>
      <c r="G1157" t="s">
        <v>27</v>
      </c>
      <c r="H1157" t="s">
        <v>35</v>
      </c>
      <c r="L1157" t="s">
        <v>1750</v>
      </c>
      <c r="M1157">
        <v>844052</v>
      </c>
      <c r="N1157">
        <v>1100</v>
      </c>
      <c r="O1157" t="s">
        <v>29</v>
      </c>
      <c r="P1157" t="s">
        <v>30</v>
      </c>
      <c r="Q1157" t="s">
        <v>31</v>
      </c>
      <c r="R1157">
        <v>40000000</v>
      </c>
      <c r="S1157">
        <v>2006</v>
      </c>
      <c r="T1157">
        <v>8.5</v>
      </c>
      <c r="U1157">
        <v>2.2000000000000002</v>
      </c>
      <c r="V1157">
        <v>13082743</v>
      </c>
      <c r="W1157" t="s">
        <v>21</v>
      </c>
    </row>
    <row r="1158" spans="1:23" x14ac:dyDescent="0.3">
      <c r="A1158" t="s">
        <v>1223</v>
      </c>
      <c r="B1158">
        <v>196</v>
      </c>
      <c r="C1158">
        <v>116</v>
      </c>
      <c r="D1158">
        <v>54414716</v>
      </c>
      <c r="E1158" t="s">
        <v>48</v>
      </c>
      <c r="F1158" t="s">
        <v>56</v>
      </c>
      <c r="L1158" t="s">
        <v>1751</v>
      </c>
      <c r="M1158">
        <v>114294</v>
      </c>
      <c r="N1158">
        <v>187</v>
      </c>
      <c r="O1158" t="s">
        <v>29</v>
      </c>
      <c r="P1158" t="s">
        <v>30</v>
      </c>
      <c r="Q1158" t="s">
        <v>213</v>
      </c>
      <c r="R1158">
        <v>42000000</v>
      </c>
      <c r="S1158">
        <v>2014</v>
      </c>
      <c r="T1158">
        <v>6.3</v>
      </c>
      <c r="U1158">
        <v>1.9</v>
      </c>
      <c r="V1158">
        <v>12414716</v>
      </c>
      <c r="W1158" t="s">
        <v>21</v>
      </c>
    </row>
    <row r="1159" spans="1:23" x14ac:dyDescent="0.3">
      <c r="A1159" t="s">
        <v>1752</v>
      </c>
      <c r="B1159">
        <v>83</v>
      </c>
      <c r="C1159">
        <v>89</v>
      </c>
      <c r="D1159">
        <v>57011847</v>
      </c>
      <c r="E1159" t="s">
        <v>25</v>
      </c>
      <c r="F1159" t="s">
        <v>47</v>
      </c>
      <c r="G1159" t="s">
        <v>48</v>
      </c>
      <c r="H1159" t="s">
        <v>49</v>
      </c>
      <c r="I1159" t="s">
        <v>27</v>
      </c>
      <c r="L1159" t="s">
        <v>1753</v>
      </c>
      <c r="M1159">
        <v>20615</v>
      </c>
      <c r="N1159">
        <v>44</v>
      </c>
      <c r="O1159" t="s">
        <v>29</v>
      </c>
      <c r="P1159" t="s">
        <v>30</v>
      </c>
      <c r="Q1159" t="s">
        <v>52</v>
      </c>
      <c r="R1159">
        <v>40000000</v>
      </c>
      <c r="S1159">
        <v>2013</v>
      </c>
      <c r="T1159">
        <v>5.9</v>
      </c>
      <c r="U1159">
        <v>1.5</v>
      </c>
      <c r="V1159">
        <v>17011847</v>
      </c>
      <c r="W1159" t="s">
        <v>21</v>
      </c>
    </row>
    <row r="1160" spans="1:23" x14ac:dyDescent="0.3">
      <c r="A1160" t="s">
        <v>883</v>
      </c>
      <c r="B1160">
        <v>283</v>
      </c>
      <c r="C1160">
        <v>139</v>
      </c>
      <c r="D1160">
        <v>50859889</v>
      </c>
      <c r="E1160" t="s">
        <v>24</v>
      </c>
      <c r="F1160" t="s">
        <v>25</v>
      </c>
      <c r="G1160" t="s">
        <v>55</v>
      </c>
      <c r="H1160" t="s">
        <v>35</v>
      </c>
      <c r="L1160" t="s">
        <v>1754</v>
      </c>
      <c r="M1160">
        <v>236000</v>
      </c>
      <c r="N1160">
        <v>1043</v>
      </c>
      <c r="O1160" t="s">
        <v>1755</v>
      </c>
      <c r="P1160" t="s">
        <v>30</v>
      </c>
      <c r="Q1160" t="s">
        <v>213</v>
      </c>
      <c r="R1160">
        <v>40000000</v>
      </c>
      <c r="S1160">
        <v>2006</v>
      </c>
      <c r="T1160">
        <v>7.8</v>
      </c>
      <c r="U1160">
        <v>2.2999999999999998</v>
      </c>
      <c r="V1160">
        <v>10859889</v>
      </c>
      <c r="W1160" t="s">
        <v>21</v>
      </c>
    </row>
    <row r="1161" spans="1:23" x14ac:dyDescent="0.3">
      <c r="A1161" t="s">
        <v>1669</v>
      </c>
      <c r="B1161">
        <v>105</v>
      </c>
      <c r="C1161">
        <v>130</v>
      </c>
      <c r="D1161">
        <v>51185897</v>
      </c>
      <c r="E1161" t="s">
        <v>24</v>
      </c>
      <c r="F1161" t="s">
        <v>25</v>
      </c>
      <c r="G1161" t="s">
        <v>35</v>
      </c>
      <c r="L1161" t="s">
        <v>1756</v>
      </c>
      <c r="M1161">
        <v>69457</v>
      </c>
      <c r="N1161">
        <v>271</v>
      </c>
      <c r="O1161" t="s">
        <v>29</v>
      </c>
      <c r="P1161" t="s">
        <v>37</v>
      </c>
      <c r="Q1161" t="s">
        <v>52</v>
      </c>
      <c r="R1161">
        <v>30000000</v>
      </c>
      <c r="S1161">
        <v>1987</v>
      </c>
      <c r="T1161">
        <v>6.7</v>
      </c>
      <c r="U1161">
        <v>2.2000000000000002</v>
      </c>
      <c r="V1161">
        <v>21185897</v>
      </c>
      <c r="W1161" t="s">
        <v>21</v>
      </c>
    </row>
    <row r="1162" spans="1:23" x14ac:dyDescent="0.3">
      <c r="A1162" t="s">
        <v>1757</v>
      </c>
      <c r="B1162">
        <v>351</v>
      </c>
      <c r="C1162">
        <v>107</v>
      </c>
      <c r="D1162">
        <v>52000688</v>
      </c>
      <c r="E1162" t="s">
        <v>24</v>
      </c>
      <c r="F1162" t="s">
        <v>25</v>
      </c>
      <c r="G1162" t="s">
        <v>27</v>
      </c>
      <c r="H1162" t="s">
        <v>35</v>
      </c>
      <c r="L1162" t="s">
        <v>1758</v>
      </c>
      <c r="M1162">
        <v>171418</v>
      </c>
      <c r="N1162">
        <v>619</v>
      </c>
      <c r="O1162" t="s">
        <v>29</v>
      </c>
      <c r="P1162" t="s">
        <v>30</v>
      </c>
      <c r="Q1162" t="s">
        <v>213</v>
      </c>
      <c r="R1162">
        <v>40000000</v>
      </c>
      <c r="S1162">
        <v>2010</v>
      </c>
      <c r="T1162">
        <v>6.4</v>
      </c>
      <c r="U1162">
        <v>1.8</v>
      </c>
      <c r="V1162">
        <v>12000688</v>
      </c>
      <c r="W1162" t="s">
        <v>21</v>
      </c>
    </row>
    <row r="1163" spans="1:23" x14ac:dyDescent="0.3">
      <c r="A1163" t="s">
        <v>745</v>
      </c>
      <c r="B1163">
        <v>16</v>
      </c>
      <c r="C1163">
        <v>116</v>
      </c>
      <c r="D1163">
        <v>49851591</v>
      </c>
      <c r="E1163" t="s">
        <v>48</v>
      </c>
      <c r="F1163" t="s">
        <v>56</v>
      </c>
      <c r="G1163" t="s">
        <v>44</v>
      </c>
      <c r="L1163" t="s">
        <v>1759</v>
      </c>
      <c r="M1163">
        <v>7900</v>
      </c>
      <c r="N1163">
        <v>34</v>
      </c>
      <c r="O1163" t="s">
        <v>29</v>
      </c>
      <c r="P1163" t="s">
        <v>30</v>
      </c>
      <c r="Q1163" t="s">
        <v>52</v>
      </c>
      <c r="R1163">
        <v>40000000</v>
      </c>
      <c r="S1163">
        <v>1986</v>
      </c>
      <c r="T1163">
        <v>5.9</v>
      </c>
      <c r="U1163">
        <v>1.9</v>
      </c>
      <c r="V1163">
        <v>9851591</v>
      </c>
      <c r="W1163" t="s">
        <v>21</v>
      </c>
    </row>
    <row r="1164" spans="1:23" x14ac:dyDescent="0.3">
      <c r="A1164" t="s">
        <v>1198</v>
      </c>
      <c r="B1164">
        <v>195</v>
      </c>
      <c r="C1164">
        <v>96</v>
      </c>
      <c r="D1164">
        <v>47781388</v>
      </c>
      <c r="E1164" t="s">
        <v>60</v>
      </c>
      <c r="F1164" t="s">
        <v>35</v>
      </c>
      <c r="L1164" t="s">
        <v>1760</v>
      </c>
      <c r="M1164">
        <v>147504</v>
      </c>
      <c r="N1164">
        <v>531</v>
      </c>
      <c r="O1164" t="s">
        <v>29</v>
      </c>
      <c r="P1164" t="s">
        <v>30</v>
      </c>
      <c r="Q1164" t="s">
        <v>31</v>
      </c>
      <c r="R1164">
        <v>40000000</v>
      </c>
      <c r="S1164">
        <v>2004</v>
      </c>
      <c r="T1164">
        <v>6.6</v>
      </c>
      <c r="U1164">
        <v>1.6</v>
      </c>
      <c r="V1164">
        <v>7781388</v>
      </c>
      <c r="W1164" t="s">
        <v>21</v>
      </c>
    </row>
    <row r="1165" spans="1:23" x14ac:dyDescent="0.3">
      <c r="A1165" t="s">
        <v>1761</v>
      </c>
      <c r="B1165">
        <v>175</v>
      </c>
      <c r="C1165">
        <v>99</v>
      </c>
      <c r="D1165">
        <v>52320979</v>
      </c>
      <c r="E1165" t="s">
        <v>55</v>
      </c>
      <c r="F1165" t="s">
        <v>26</v>
      </c>
      <c r="G1165" t="s">
        <v>44</v>
      </c>
      <c r="L1165" t="s">
        <v>1762</v>
      </c>
      <c r="M1165">
        <v>114321</v>
      </c>
      <c r="N1165">
        <v>548</v>
      </c>
      <c r="O1165" t="s">
        <v>29</v>
      </c>
      <c r="P1165" t="s">
        <v>30</v>
      </c>
      <c r="Q1165" t="s">
        <v>52</v>
      </c>
      <c r="R1165">
        <v>40000000</v>
      </c>
      <c r="S1165">
        <v>2006</v>
      </c>
      <c r="T1165">
        <v>6.8</v>
      </c>
      <c r="U1165">
        <v>1.6</v>
      </c>
      <c r="V1165">
        <v>12320979</v>
      </c>
      <c r="W1165" t="s">
        <v>21</v>
      </c>
    </row>
    <row r="1166" spans="1:23" x14ac:dyDescent="0.3">
      <c r="A1166" t="s">
        <v>1195</v>
      </c>
      <c r="B1166">
        <v>193</v>
      </c>
      <c r="C1166">
        <v>104</v>
      </c>
      <c r="D1166">
        <v>47806295</v>
      </c>
      <c r="E1166" t="s">
        <v>57</v>
      </c>
      <c r="F1166" t="s">
        <v>60</v>
      </c>
      <c r="G1166" t="s">
        <v>35</v>
      </c>
      <c r="L1166" t="s">
        <v>1763</v>
      </c>
      <c r="M1166">
        <v>87447</v>
      </c>
      <c r="N1166">
        <v>371</v>
      </c>
      <c r="O1166" t="s">
        <v>29</v>
      </c>
      <c r="P1166" t="s">
        <v>30</v>
      </c>
      <c r="Q1166" t="s">
        <v>31</v>
      </c>
      <c r="R1166">
        <v>43000000</v>
      </c>
      <c r="S1166">
        <v>2005</v>
      </c>
      <c r="T1166">
        <v>6.5</v>
      </c>
      <c r="U1166">
        <v>1.7</v>
      </c>
      <c r="V1166">
        <v>4806295</v>
      </c>
      <c r="W1166" t="s">
        <v>21</v>
      </c>
    </row>
    <row r="1167" spans="1:23" x14ac:dyDescent="0.3">
      <c r="A1167" t="s">
        <v>1764</v>
      </c>
      <c r="B1167">
        <v>169</v>
      </c>
      <c r="C1167">
        <v>105</v>
      </c>
      <c r="D1167">
        <v>51853450</v>
      </c>
      <c r="E1167" t="s">
        <v>48</v>
      </c>
      <c r="F1167" t="s">
        <v>55</v>
      </c>
      <c r="G1167" t="s">
        <v>49</v>
      </c>
      <c r="H1167" t="s">
        <v>26</v>
      </c>
      <c r="L1167" t="s">
        <v>1765</v>
      </c>
      <c r="M1167">
        <v>37398</v>
      </c>
      <c r="N1167">
        <v>110</v>
      </c>
      <c r="O1167" t="s">
        <v>29</v>
      </c>
      <c r="P1167" t="s">
        <v>30</v>
      </c>
      <c r="Q1167" t="s">
        <v>52</v>
      </c>
      <c r="R1167">
        <v>25000000</v>
      </c>
      <c r="S1167">
        <v>2012</v>
      </c>
      <c r="T1167">
        <v>6.6</v>
      </c>
      <c r="U1167">
        <v>1.8</v>
      </c>
      <c r="V1167">
        <v>26853450</v>
      </c>
      <c r="W1167" t="s">
        <v>21</v>
      </c>
    </row>
    <row r="1168" spans="1:23" x14ac:dyDescent="0.3">
      <c r="A1168" t="s">
        <v>1766</v>
      </c>
      <c r="B1168">
        <v>128</v>
      </c>
      <c r="C1168">
        <v>101</v>
      </c>
      <c r="D1168">
        <v>46012734</v>
      </c>
      <c r="E1168" t="s">
        <v>48</v>
      </c>
      <c r="F1168" t="s">
        <v>44</v>
      </c>
      <c r="L1168" t="s">
        <v>1767</v>
      </c>
      <c r="M1168">
        <v>54421</v>
      </c>
      <c r="N1168">
        <v>101</v>
      </c>
      <c r="O1168" t="s">
        <v>29</v>
      </c>
      <c r="P1168" t="s">
        <v>30</v>
      </c>
      <c r="Q1168" t="s">
        <v>31</v>
      </c>
      <c r="R1168">
        <v>40000000</v>
      </c>
      <c r="S1168">
        <v>2008</v>
      </c>
      <c r="T1168">
        <v>5.8</v>
      </c>
      <c r="U1168">
        <v>1.7</v>
      </c>
      <c r="V1168">
        <v>6012734</v>
      </c>
      <c r="W1168" t="s">
        <v>21</v>
      </c>
    </row>
    <row r="1169" spans="1:23" x14ac:dyDescent="0.3">
      <c r="A1169" t="s">
        <v>1004</v>
      </c>
      <c r="B1169">
        <v>249</v>
      </c>
      <c r="C1169">
        <v>134</v>
      </c>
      <c r="D1169">
        <v>47034272</v>
      </c>
      <c r="E1169" t="s">
        <v>242</v>
      </c>
      <c r="F1169" t="s">
        <v>55</v>
      </c>
      <c r="G1169" t="s">
        <v>59</v>
      </c>
      <c r="H1169" t="s">
        <v>50</v>
      </c>
      <c r="L1169" t="s">
        <v>1768</v>
      </c>
      <c r="M1169">
        <v>25465</v>
      </c>
      <c r="N1169">
        <v>190</v>
      </c>
      <c r="O1169" t="s">
        <v>29</v>
      </c>
      <c r="P1169" t="s">
        <v>30</v>
      </c>
      <c r="Q1169" t="s">
        <v>213</v>
      </c>
      <c r="R1169">
        <v>40000000</v>
      </c>
      <c r="S1169">
        <v>2014</v>
      </c>
      <c r="T1169">
        <v>6.9</v>
      </c>
      <c r="U1169">
        <v>2.2000000000000002</v>
      </c>
      <c r="V1169">
        <v>7034272</v>
      </c>
      <c r="W1169" t="s">
        <v>21</v>
      </c>
    </row>
    <row r="1170" spans="1:23" x14ac:dyDescent="0.3">
      <c r="A1170" t="s">
        <v>1309</v>
      </c>
      <c r="B1170">
        <v>91</v>
      </c>
      <c r="C1170">
        <v>135</v>
      </c>
      <c r="D1170">
        <v>45856732</v>
      </c>
      <c r="E1170" t="s">
        <v>56</v>
      </c>
      <c r="F1170" t="s">
        <v>55</v>
      </c>
      <c r="G1170" t="s">
        <v>35</v>
      </c>
      <c r="L1170" t="s">
        <v>1769</v>
      </c>
      <c r="M1170">
        <v>46221</v>
      </c>
      <c r="N1170">
        <v>141</v>
      </c>
      <c r="O1170" t="s">
        <v>29</v>
      </c>
      <c r="P1170" t="s">
        <v>30</v>
      </c>
      <c r="Q1170" t="s">
        <v>31</v>
      </c>
      <c r="R1170">
        <v>40000000</v>
      </c>
      <c r="S1170">
        <v>1997</v>
      </c>
      <c r="T1170">
        <v>7.1</v>
      </c>
      <c r="U1170">
        <v>2.2000000000000002</v>
      </c>
      <c r="V1170">
        <v>5856732</v>
      </c>
      <c r="W1170" t="s">
        <v>21</v>
      </c>
    </row>
    <row r="1171" spans="1:23" x14ac:dyDescent="0.3">
      <c r="A1171" t="s">
        <v>1598</v>
      </c>
      <c r="B1171">
        <v>207</v>
      </c>
      <c r="C1171">
        <v>98</v>
      </c>
      <c r="D1171">
        <v>59588068</v>
      </c>
      <c r="E1171" t="s">
        <v>57</v>
      </c>
      <c r="F1171" t="s">
        <v>60</v>
      </c>
      <c r="G1171" t="s">
        <v>35</v>
      </c>
      <c r="L1171" t="s">
        <v>1770</v>
      </c>
      <c r="M1171">
        <v>89557</v>
      </c>
      <c r="N1171">
        <v>376</v>
      </c>
      <c r="O1171" t="s">
        <v>29</v>
      </c>
      <c r="P1171" t="s">
        <v>30</v>
      </c>
      <c r="Q1171" t="s">
        <v>213</v>
      </c>
      <c r="R1171">
        <v>40000000</v>
      </c>
      <c r="S1171">
        <v>2003</v>
      </c>
      <c r="T1171">
        <v>5.8</v>
      </c>
      <c r="U1171">
        <v>1.6</v>
      </c>
      <c r="V1171">
        <v>19588068</v>
      </c>
      <c r="W1171" t="s">
        <v>21</v>
      </c>
    </row>
    <row r="1172" spans="1:23" x14ac:dyDescent="0.3">
      <c r="A1172" t="s">
        <v>149</v>
      </c>
      <c r="B1172">
        <v>77</v>
      </c>
      <c r="C1172">
        <v>155</v>
      </c>
      <c r="D1172">
        <v>44175394</v>
      </c>
      <c r="E1172" t="s">
        <v>55</v>
      </c>
      <c r="F1172" t="s">
        <v>54</v>
      </c>
      <c r="L1172" t="s">
        <v>1771</v>
      </c>
      <c r="M1172">
        <v>56509</v>
      </c>
      <c r="N1172">
        <v>227</v>
      </c>
      <c r="O1172" t="s">
        <v>29</v>
      </c>
      <c r="P1172" t="s">
        <v>30</v>
      </c>
      <c r="Q1172" t="s">
        <v>213</v>
      </c>
      <c r="R1172">
        <v>36000000</v>
      </c>
      <c r="S1172">
        <v>1997</v>
      </c>
      <c r="T1172">
        <v>7.2</v>
      </c>
      <c r="U1172">
        <v>2.6</v>
      </c>
      <c r="V1172">
        <v>8175394</v>
      </c>
      <c r="W1172" t="s">
        <v>21</v>
      </c>
    </row>
    <row r="1173" spans="1:23" x14ac:dyDescent="0.3">
      <c r="A1173" t="s">
        <v>390</v>
      </c>
      <c r="B1173">
        <v>25</v>
      </c>
      <c r="C1173">
        <v>106</v>
      </c>
      <c r="D1173">
        <v>45500797</v>
      </c>
      <c r="E1173" t="s">
        <v>25</v>
      </c>
      <c r="F1173" t="s">
        <v>55</v>
      </c>
      <c r="G1173" t="s">
        <v>44</v>
      </c>
      <c r="L1173" t="s">
        <v>1772</v>
      </c>
      <c r="M1173">
        <v>17443</v>
      </c>
      <c r="N1173">
        <v>56</v>
      </c>
      <c r="O1173" t="s">
        <v>29</v>
      </c>
      <c r="P1173" t="s">
        <v>30</v>
      </c>
      <c r="Q1173" t="s">
        <v>31</v>
      </c>
      <c r="R1173">
        <v>40000000</v>
      </c>
      <c r="S1173">
        <v>1992</v>
      </c>
      <c r="T1173">
        <v>6</v>
      </c>
      <c r="U1173">
        <v>1.8</v>
      </c>
      <c r="V1173">
        <v>5500797</v>
      </c>
      <c r="W1173" t="s">
        <v>21</v>
      </c>
    </row>
    <row r="1174" spans="1:23" x14ac:dyDescent="0.3">
      <c r="A1174" t="s">
        <v>1773</v>
      </c>
      <c r="B1174">
        <v>211</v>
      </c>
      <c r="C1174">
        <v>102</v>
      </c>
      <c r="D1174">
        <v>41797066</v>
      </c>
      <c r="E1174" t="s">
        <v>24</v>
      </c>
      <c r="F1174" t="s">
        <v>57</v>
      </c>
      <c r="G1174" t="s">
        <v>27</v>
      </c>
      <c r="H1174" t="s">
        <v>35</v>
      </c>
      <c r="L1174" t="s">
        <v>1774</v>
      </c>
      <c r="M1174">
        <v>92789</v>
      </c>
      <c r="N1174">
        <v>998</v>
      </c>
      <c r="O1174" t="s">
        <v>29</v>
      </c>
      <c r="P1174" t="s">
        <v>30</v>
      </c>
      <c r="Q1174" t="s">
        <v>213</v>
      </c>
      <c r="R1174">
        <v>40000000</v>
      </c>
      <c r="S1174">
        <v>2007</v>
      </c>
      <c r="T1174">
        <v>4.7</v>
      </c>
      <c r="U1174">
        <v>1.7</v>
      </c>
      <c r="V1174">
        <v>1797066</v>
      </c>
      <c r="W1174" t="s">
        <v>21</v>
      </c>
    </row>
    <row r="1175" spans="1:23" x14ac:dyDescent="0.3">
      <c r="A1175" t="s">
        <v>1155</v>
      </c>
      <c r="B1175">
        <v>19</v>
      </c>
      <c r="C1175">
        <v>95</v>
      </c>
      <c r="D1175">
        <v>38087756</v>
      </c>
      <c r="E1175" t="s">
        <v>48</v>
      </c>
      <c r="F1175" t="s">
        <v>49</v>
      </c>
      <c r="L1175" t="s">
        <v>1775</v>
      </c>
      <c r="M1175">
        <v>49612</v>
      </c>
      <c r="N1175">
        <v>39</v>
      </c>
      <c r="O1175" t="s">
        <v>29</v>
      </c>
      <c r="P1175" t="s">
        <v>30</v>
      </c>
      <c r="Q1175" t="s">
        <v>52</v>
      </c>
      <c r="R1175">
        <v>40000000</v>
      </c>
      <c r="S1175">
        <v>1994</v>
      </c>
      <c r="T1175">
        <v>5.2</v>
      </c>
      <c r="U1175">
        <v>1.6</v>
      </c>
      <c r="V1175">
        <v>-1912244</v>
      </c>
      <c r="W1175" t="s">
        <v>38</v>
      </c>
    </row>
    <row r="1176" spans="1:23" x14ac:dyDescent="0.3">
      <c r="A1176" t="s">
        <v>1776</v>
      </c>
      <c r="B1176">
        <v>101</v>
      </c>
      <c r="C1176">
        <v>103</v>
      </c>
      <c r="D1176">
        <v>37752931</v>
      </c>
      <c r="E1176" t="s">
        <v>55</v>
      </c>
      <c r="F1176" t="s">
        <v>44</v>
      </c>
      <c r="L1176" t="s">
        <v>1777</v>
      </c>
      <c r="M1176">
        <v>20201</v>
      </c>
      <c r="N1176">
        <v>180</v>
      </c>
      <c r="O1176" t="s">
        <v>29</v>
      </c>
      <c r="P1176" t="s">
        <v>30</v>
      </c>
      <c r="Q1176" t="s">
        <v>31</v>
      </c>
      <c r="R1176">
        <v>40000000</v>
      </c>
      <c r="S1176">
        <v>2000</v>
      </c>
      <c r="T1176">
        <v>5.5</v>
      </c>
      <c r="U1176">
        <v>1.7</v>
      </c>
      <c r="V1176">
        <v>-2247069</v>
      </c>
      <c r="W1176" t="s">
        <v>38</v>
      </c>
    </row>
    <row r="1177" spans="1:23" x14ac:dyDescent="0.3">
      <c r="A1177" t="s">
        <v>1778</v>
      </c>
      <c r="B1177">
        <v>342</v>
      </c>
      <c r="C1177">
        <v>109</v>
      </c>
      <c r="D1177">
        <v>37371385</v>
      </c>
      <c r="E1177" t="s">
        <v>25</v>
      </c>
      <c r="F1177" t="s">
        <v>48</v>
      </c>
      <c r="G1177" t="s">
        <v>27</v>
      </c>
      <c r="L1177" t="s">
        <v>1779</v>
      </c>
      <c r="M1177">
        <v>192462</v>
      </c>
      <c r="N1177">
        <v>334</v>
      </c>
      <c r="O1177" t="s">
        <v>29</v>
      </c>
      <c r="P1177" t="s">
        <v>30</v>
      </c>
      <c r="Q1177" t="s">
        <v>213</v>
      </c>
      <c r="R1177">
        <v>40000000</v>
      </c>
      <c r="S1177">
        <v>2011</v>
      </c>
      <c r="T1177">
        <v>7</v>
      </c>
      <c r="U1177">
        <v>1.8</v>
      </c>
      <c r="V1177">
        <v>-2628615</v>
      </c>
      <c r="W1177" t="s">
        <v>38</v>
      </c>
    </row>
    <row r="1178" spans="1:23" x14ac:dyDescent="0.3">
      <c r="A1178" t="s">
        <v>1697</v>
      </c>
      <c r="B1178">
        <v>147</v>
      </c>
      <c r="C1178">
        <v>95</v>
      </c>
      <c r="D1178">
        <v>37101011</v>
      </c>
      <c r="E1178" t="s">
        <v>48</v>
      </c>
      <c r="F1178" t="s">
        <v>55</v>
      </c>
      <c r="L1178" t="s">
        <v>1780</v>
      </c>
      <c r="M1178">
        <v>30394</v>
      </c>
      <c r="N1178">
        <v>103</v>
      </c>
      <c r="O1178" t="s">
        <v>29</v>
      </c>
      <c r="P1178" t="s">
        <v>30</v>
      </c>
      <c r="Q1178" t="s">
        <v>31</v>
      </c>
      <c r="R1178">
        <v>40000000</v>
      </c>
      <c r="S1178">
        <v>2012</v>
      </c>
      <c r="T1178">
        <v>5.8</v>
      </c>
      <c r="U1178">
        <v>1.6</v>
      </c>
      <c r="V1178">
        <v>-2898989</v>
      </c>
      <c r="W1178" t="s">
        <v>38</v>
      </c>
    </row>
    <row r="1179" spans="1:23" x14ac:dyDescent="0.3">
      <c r="A1179" t="s">
        <v>1715</v>
      </c>
      <c r="B1179">
        <v>420</v>
      </c>
      <c r="C1179">
        <v>111</v>
      </c>
      <c r="D1179">
        <v>38176892</v>
      </c>
      <c r="E1179" t="s">
        <v>57</v>
      </c>
      <c r="F1179" t="s">
        <v>60</v>
      </c>
      <c r="L1179" t="s">
        <v>1781</v>
      </c>
      <c r="M1179">
        <v>104119</v>
      </c>
      <c r="N1179">
        <v>518</v>
      </c>
      <c r="O1179" t="s">
        <v>29</v>
      </c>
      <c r="P1179" t="s">
        <v>30</v>
      </c>
      <c r="Q1179" t="s">
        <v>213</v>
      </c>
      <c r="R1179">
        <v>40000000</v>
      </c>
      <c r="S1179">
        <v>2011</v>
      </c>
      <c r="T1179">
        <v>6.2</v>
      </c>
      <c r="U1179">
        <v>1.8</v>
      </c>
      <c r="V1179">
        <v>-1823108</v>
      </c>
      <c r="W1179" t="s">
        <v>38</v>
      </c>
    </row>
    <row r="1180" spans="1:23" x14ac:dyDescent="0.3">
      <c r="A1180" t="s">
        <v>394</v>
      </c>
      <c r="B1180">
        <v>138</v>
      </c>
      <c r="C1180">
        <v>123</v>
      </c>
      <c r="D1180">
        <v>36283504</v>
      </c>
      <c r="E1180" t="s">
        <v>60</v>
      </c>
      <c r="F1180" t="s">
        <v>35</v>
      </c>
      <c r="L1180" t="s">
        <v>1782</v>
      </c>
      <c r="M1180">
        <v>104564</v>
      </c>
      <c r="N1180">
        <v>587</v>
      </c>
      <c r="O1180" t="s">
        <v>29</v>
      </c>
      <c r="P1180" t="s">
        <v>244</v>
      </c>
      <c r="Q1180" t="s">
        <v>213</v>
      </c>
      <c r="R1180">
        <v>40000000</v>
      </c>
      <c r="S1180">
        <v>1999</v>
      </c>
      <c r="T1180">
        <v>6.5</v>
      </c>
      <c r="U1180">
        <v>2</v>
      </c>
      <c r="V1180">
        <v>-3716496</v>
      </c>
      <c r="W1180" t="s">
        <v>38</v>
      </c>
    </row>
    <row r="1181" spans="1:23" x14ac:dyDescent="0.3">
      <c r="A1181" t="s">
        <v>241</v>
      </c>
      <c r="B1181">
        <v>82</v>
      </c>
      <c r="C1181">
        <v>140</v>
      </c>
      <c r="D1181">
        <v>35183792</v>
      </c>
      <c r="E1181" t="s">
        <v>242</v>
      </c>
      <c r="F1181" t="s">
        <v>55</v>
      </c>
      <c r="G1181" t="s">
        <v>59</v>
      </c>
      <c r="H1181" t="s">
        <v>50</v>
      </c>
      <c r="L1181" t="s">
        <v>1783</v>
      </c>
      <c r="M1181">
        <v>68159</v>
      </c>
      <c r="N1181">
        <v>209</v>
      </c>
      <c r="O1181" t="s">
        <v>29</v>
      </c>
      <c r="P1181" t="s">
        <v>30</v>
      </c>
      <c r="Q1181" t="s">
        <v>213</v>
      </c>
      <c r="R1181">
        <v>38000000</v>
      </c>
      <c r="S1181">
        <v>1991</v>
      </c>
      <c r="T1181">
        <v>7.2</v>
      </c>
      <c r="U1181">
        <v>2.2999999999999998</v>
      </c>
      <c r="V1181">
        <v>-2816208</v>
      </c>
      <c r="W1181" t="s">
        <v>38</v>
      </c>
    </row>
    <row r="1182" spans="1:23" x14ac:dyDescent="0.3">
      <c r="A1182" t="s">
        <v>1784</v>
      </c>
      <c r="B1182">
        <v>201</v>
      </c>
      <c r="C1182">
        <v>94</v>
      </c>
      <c r="D1182">
        <v>38543473</v>
      </c>
      <c r="E1182" t="s">
        <v>48</v>
      </c>
      <c r="L1182" t="s">
        <v>1785</v>
      </c>
      <c r="M1182">
        <v>84382</v>
      </c>
      <c r="N1182">
        <v>158</v>
      </c>
      <c r="O1182" t="s">
        <v>29</v>
      </c>
      <c r="P1182" t="s">
        <v>30</v>
      </c>
      <c r="Q1182" t="s">
        <v>213</v>
      </c>
      <c r="R1182">
        <v>40000000</v>
      </c>
      <c r="S1182">
        <v>2014</v>
      </c>
      <c r="T1182">
        <v>5.0999999999999996</v>
      </c>
      <c r="U1182">
        <v>1.6</v>
      </c>
      <c r="V1182">
        <v>-1456527</v>
      </c>
      <c r="W1182" t="s">
        <v>38</v>
      </c>
    </row>
    <row r="1183" spans="1:23" x14ac:dyDescent="0.3">
      <c r="A1183" t="s">
        <v>1786</v>
      </c>
      <c r="B1183">
        <v>82</v>
      </c>
      <c r="C1183">
        <v>94</v>
      </c>
      <c r="D1183">
        <v>36037909</v>
      </c>
      <c r="E1183" t="s">
        <v>48</v>
      </c>
      <c r="F1183" t="s">
        <v>55</v>
      </c>
      <c r="L1183" t="s">
        <v>1787</v>
      </c>
      <c r="M1183">
        <v>10132</v>
      </c>
      <c r="N1183">
        <v>130</v>
      </c>
      <c r="O1183" t="s">
        <v>29</v>
      </c>
      <c r="P1183" t="s">
        <v>244</v>
      </c>
      <c r="Q1183" t="s">
        <v>31</v>
      </c>
      <c r="R1183">
        <v>60000000</v>
      </c>
      <c r="S1183">
        <v>2000</v>
      </c>
      <c r="T1183">
        <v>4.7</v>
      </c>
      <c r="U1183">
        <v>1.6</v>
      </c>
      <c r="V1183">
        <v>-23962091</v>
      </c>
      <c r="W1183" t="s">
        <v>38</v>
      </c>
    </row>
    <row r="1184" spans="1:23" x14ac:dyDescent="0.3">
      <c r="A1184" t="s">
        <v>1426</v>
      </c>
      <c r="B1184">
        <v>277</v>
      </c>
      <c r="C1184">
        <v>92</v>
      </c>
      <c r="D1184">
        <v>42575718</v>
      </c>
      <c r="E1184" t="s">
        <v>57</v>
      </c>
      <c r="L1184" t="s">
        <v>1788</v>
      </c>
      <c r="M1184">
        <v>83788</v>
      </c>
      <c r="N1184">
        <v>227</v>
      </c>
      <c r="O1184" t="s">
        <v>29</v>
      </c>
      <c r="P1184" t="s">
        <v>30</v>
      </c>
      <c r="Q1184" t="s">
        <v>213</v>
      </c>
      <c r="R1184">
        <v>40000000</v>
      </c>
      <c r="S1184">
        <v>2011</v>
      </c>
      <c r="T1184">
        <v>5.9</v>
      </c>
      <c r="U1184">
        <v>1.5</v>
      </c>
      <c r="V1184">
        <v>2575718</v>
      </c>
      <c r="W1184" t="s">
        <v>21</v>
      </c>
    </row>
    <row r="1185" spans="1:23" x14ac:dyDescent="0.3">
      <c r="A1185" t="s">
        <v>1789</v>
      </c>
      <c r="B1185">
        <v>90</v>
      </c>
      <c r="C1185">
        <v>102</v>
      </c>
      <c r="D1185">
        <v>33864342</v>
      </c>
      <c r="E1185" t="s">
        <v>48</v>
      </c>
      <c r="F1185" t="s">
        <v>56</v>
      </c>
      <c r="G1185" t="s">
        <v>44</v>
      </c>
      <c r="L1185" t="s">
        <v>1790</v>
      </c>
      <c r="M1185">
        <v>29968</v>
      </c>
      <c r="N1185">
        <v>117</v>
      </c>
      <c r="O1185" t="s">
        <v>29</v>
      </c>
      <c r="P1185" t="s">
        <v>37</v>
      </c>
      <c r="Q1185" t="s">
        <v>31</v>
      </c>
      <c r="R1185">
        <v>40000000</v>
      </c>
      <c r="S1185">
        <v>1999</v>
      </c>
      <c r="T1185">
        <v>5.8</v>
      </c>
      <c r="U1185">
        <v>1.7</v>
      </c>
      <c r="V1185">
        <v>-6135658</v>
      </c>
      <c r="W1185" t="s">
        <v>38</v>
      </c>
    </row>
    <row r="1186" spans="1:23" x14ac:dyDescent="0.3">
      <c r="A1186" t="s">
        <v>711</v>
      </c>
      <c r="B1186">
        <v>157</v>
      </c>
      <c r="C1186">
        <v>123</v>
      </c>
      <c r="D1186">
        <v>33508922</v>
      </c>
      <c r="E1186" t="s">
        <v>55</v>
      </c>
      <c r="L1186" t="s">
        <v>1791</v>
      </c>
      <c r="M1186">
        <v>95860</v>
      </c>
      <c r="N1186">
        <v>660</v>
      </c>
      <c r="O1186" t="s">
        <v>29</v>
      </c>
      <c r="P1186" t="s">
        <v>30</v>
      </c>
      <c r="Q1186" t="s">
        <v>31</v>
      </c>
      <c r="R1186">
        <v>40000000</v>
      </c>
      <c r="S1186">
        <v>2000</v>
      </c>
      <c r="T1186">
        <v>7.2</v>
      </c>
      <c r="U1186">
        <v>2</v>
      </c>
      <c r="V1186">
        <v>-6491078</v>
      </c>
      <c r="W1186" t="s">
        <v>38</v>
      </c>
    </row>
    <row r="1187" spans="1:23" x14ac:dyDescent="0.3">
      <c r="A1187" t="s">
        <v>949</v>
      </c>
      <c r="B1187">
        <v>124</v>
      </c>
      <c r="C1187">
        <v>104</v>
      </c>
      <c r="D1187">
        <v>42071069</v>
      </c>
      <c r="E1187" t="s">
        <v>48</v>
      </c>
      <c r="F1187" t="s">
        <v>55</v>
      </c>
      <c r="G1187" t="s">
        <v>44</v>
      </c>
      <c r="H1187" t="s">
        <v>61</v>
      </c>
      <c r="L1187" t="s">
        <v>1792</v>
      </c>
      <c r="M1187">
        <v>36223</v>
      </c>
      <c r="N1187">
        <v>208</v>
      </c>
      <c r="O1187" t="s">
        <v>29</v>
      </c>
      <c r="P1187" t="s">
        <v>30</v>
      </c>
      <c r="Q1187" t="s">
        <v>31</v>
      </c>
      <c r="R1187">
        <v>30000000</v>
      </c>
      <c r="S1187">
        <v>2005</v>
      </c>
      <c r="T1187">
        <v>6.2</v>
      </c>
      <c r="U1187">
        <v>1.7</v>
      </c>
      <c r="V1187">
        <v>12071069</v>
      </c>
      <c r="W1187" t="s">
        <v>21</v>
      </c>
    </row>
    <row r="1188" spans="1:23" x14ac:dyDescent="0.3">
      <c r="A1188" t="s">
        <v>766</v>
      </c>
      <c r="B1188">
        <v>146</v>
      </c>
      <c r="C1188">
        <v>102</v>
      </c>
      <c r="D1188">
        <v>32853640</v>
      </c>
      <c r="E1188" t="s">
        <v>48</v>
      </c>
      <c r="F1188" t="s">
        <v>55</v>
      </c>
      <c r="L1188" t="s">
        <v>1793</v>
      </c>
      <c r="M1188">
        <v>50199</v>
      </c>
      <c r="N1188">
        <v>101</v>
      </c>
      <c r="O1188" t="s">
        <v>29</v>
      </c>
      <c r="P1188" t="s">
        <v>30</v>
      </c>
      <c r="Q1188" t="s">
        <v>31</v>
      </c>
      <c r="R1188">
        <v>40000000</v>
      </c>
      <c r="S1188">
        <v>2008</v>
      </c>
      <c r="T1188">
        <v>5.7</v>
      </c>
      <c r="U1188">
        <v>1.7</v>
      </c>
      <c r="V1188">
        <v>-7146360</v>
      </c>
      <c r="W1188" t="s">
        <v>38</v>
      </c>
    </row>
    <row r="1189" spans="1:23" x14ac:dyDescent="0.3">
      <c r="A1189" t="s">
        <v>967</v>
      </c>
      <c r="B1189">
        <v>303</v>
      </c>
      <c r="C1189">
        <v>136</v>
      </c>
      <c r="D1189">
        <v>42615685</v>
      </c>
      <c r="E1189" t="s">
        <v>48</v>
      </c>
      <c r="F1189" t="s">
        <v>53</v>
      </c>
      <c r="L1189" t="s">
        <v>1794</v>
      </c>
      <c r="M1189">
        <v>136093</v>
      </c>
      <c r="N1189">
        <v>416</v>
      </c>
      <c r="O1189" t="s">
        <v>29</v>
      </c>
      <c r="P1189" t="s">
        <v>30</v>
      </c>
      <c r="Q1189" t="s">
        <v>213</v>
      </c>
      <c r="R1189">
        <v>40000000</v>
      </c>
      <c r="S1189">
        <v>2014</v>
      </c>
      <c r="T1189">
        <v>6.1</v>
      </c>
      <c r="U1189">
        <v>2.2999999999999998</v>
      </c>
      <c r="V1189">
        <v>2615685</v>
      </c>
      <c r="W1189" t="s">
        <v>21</v>
      </c>
    </row>
    <row r="1190" spans="1:23" x14ac:dyDescent="0.3">
      <c r="A1190" t="s">
        <v>1579</v>
      </c>
      <c r="B1190">
        <v>70</v>
      </c>
      <c r="C1190">
        <v>93</v>
      </c>
      <c r="D1190">
        <v>32055248</v>
      </c>
      <c r="E1190" t="s">
        <v>24</v>
      </c>
      <c r="F1190" t="s">
        <v>25</v>
      </c>
      <c r="G1190" t="s">
        <v>56</v>
      </c>
      <c r="H1190" t="s">
        <v>26</v>
      </c>
      <c r="I1190" t="s">
        <v>60</v>
      </c>
      <c r="J1190" t="s">
        <v>35</v>
      </c>
      <c r="L1190" t="s">
        <v>1795</v>
      </c>
      <c r="M1190">
        <v>18723</v>
      </c>
      <c r="N1190">
        <v>146</v>
      </c>
      <c r="O1190" t="s">
        <v>29</v>
      </c>
      <c r="P1190" t="s">
        <v>30</v>
      </c>
      <c r="Q1190" t="s">
        <v>31</v>
      </c>
      <c r="R1190">
        <v>25000000</v>
      </c>
      <c r="S1190">
        <v>1994</v>
      </c>
      <c r="T1190">
        <v>6</v>
      </c>
      <c r="U1190">
        <v>1.6</v>
      </c>
      <c r="V1190">
        <v>7055248</v>
      </c>
      <c r="W1190" t="s">
        <v>21</v>
      </c>
    </row>
    <row r="1191" spans="1:23" x14ac:dyDescent="0.3">
      <c r="A1191" t="s">
        <v>1796</v>
      </c>
      <c r="B1191">
        <v>283</v>
      </c>
      <c r="C1191">
        <v>129</v>
      </c>
      <c r="D1191">
        <v>31836745</v>
      </c>
      <c r="E1191" t="s">
        <v>25</v>
      </c>
      <c r="F1191" t="s">
        <v>55</v>
      </c>
      <c r="G1191" t="s">
        <v>60</v>
      </c>
      <c r="L1191" t="s">
        <v>1797</v>
      </c>
      <c r="M1191">
        <v>81298</v>
      </c>
      <c r="N1191">
        <v>341</v>
      </c>
      <c r="O1191" t="s">
        <v>29</v>
      </c>
      <c r="P1191" t="s">
        <v>30</v>
      </c>
      <c r="Q1191" t="s">
        <v>31</v>
      </c>
      <c r="R1191">
        <v>40000000</v>
      </c>
      <c r="S1191">
        <v>2011</v>
      </c>
      <c r="T1191">
        <v>6.9</v>
      </c>
      <c r="U1191">
        <v>2.2000000000000002</v>
      </c>
      <c r="V1191">
        <v>-8163255</v>
      </c>
      <c r="W1191" t="s">
        <v>38</v>
      </c>
    </row>
    <row r="1192" spans="1:23" x14ac:dyDescent="0.3">
      <c r="A1192" t="s">
        <v>1562</v>
      </c>
      <c r="B1192">
        <v>212</v>
      </c>
      <c r="C1192">
        <v>107</v>
      </c>
      <c r="D1192">
        <v>30993544</v>
      </c>
      <c r="E1192" t="s">
        <v>48</v>
      </c>
      <c r="F1192" t="s">
        <v>55</v>
      </c>
      <c r="G1192" t="s">
        <v>44</v>
      </c>
      <c r="L1192" t="s">
        <v>1798</v>
      </c>
      <c r="M1192">
        <v>58871</v>
      </c>
      <c r="N1192">
        <v>156</v>
      </c>
      <c r="O1192" t="s">
        <v>29</v>
      </c>
      <c r="P1192" t="s">
        <v>30</v>
      </c>
      <c r="Q1192" t="s">
        <v>31</v>
      </c>
      <c r="R1192">
        <v>40000000</v>
      </c>
      <c r="S1192">
        <v>2010</v>
      </c>
      <c r="T1192">
        <v>6.5</v>
      </c>
      <c r="U1192">
        <v>1.8</v>
      </c>
      <c r="V1192">
        <v>-9006456</v>
      </c>
      <c r="W1192" t="s">
        <v>38</v>
      </c>
    </row>
    <row r="1193" spans="1:23" x14ac:dyDescent="0.3">
      <c r="A1193" t="s">
        <v>1478</v>
      </c>
      <c r="B1193">
        <v>98</v>
      </c>
      <c r="C1193">
        <v>117</v>
      </c>
      <c r="D1193">
        <v>30981850</v>
      </c>
      <c r="E1193" t="s">
        <v>242</v>
      </c>
      <c r="F1193" t="s">
        <v>56</v>
      </c>
      <c r="G1193" t="s">
        <v>55</v>
      </c>
      <c r="H1193" t="s">
        <v>59</v>
      </c>
      <c r="L1193" t="s">
        <v>1799</v>
      </c>
      <c r="M1193">
        <v>35834</v>
      </c>
      <c r="N1193">
        <v>284</v>
      </c>
      <c r="O1193" t="s">
        <v>29</v>
      </c>
      <c r="P1193" t="s">
        <v>30</v>
      </c>
      <c r="Q1193" t="s">
        <v>213</v>
      </c>
      <c r="R1193">
        <v>40000000</v>
      </c>
      <c r="S1193">
        <v>2005</v>
      </c>
      <c r="T1193">
        <v>5</v>
      </c>
      <c r="U1193">
        <v>2</v>
      </c>
      <c r="V1193">
        <v>-9018150</v>
      </c>
      <c r="W1193" t="s">
        <v>38</v>
      </c>
    </row>
    <row r="1194" spans="1:23" x14ac:dyDescent="0.3">
      <c r="A1194" t="s">
        <v>1800</v>
      </c>
      <c r="B1194">
        <v>110</v>
      </c>
      <c r="C1194">
        <v>116</v>
      </c>
      <c r="D1194">
        <v>30199105</v>
      </c>
      <c r="E1194" t="s">
        <v>24</v>
      </c>
      <c r="F1194" t="s">
        <v>25</v>
      </c>
      <c r="G1194" t="s">
        <v>56</v>
      </c>
      <c r="H1194" t="s">
        <v>35</v>
      </c>
      <c r="L1194" t="s">
        <v>1801</v>
      </c>
      <c r="M1194">
        <v>25346</v>
      </c>
      <c r="N1194">
        <v>167</v>
      </c>
      <c r="O1194" t="s">
        <v>29</v>
      </c>
      <c r="P1194" t="s">
        <v>30</v>
      </c>
      <c r="Q1194" t="s">
        <v>213</v>
      </c>
      <c r="R1194">
        <v>40000000</v>
      </c>
      <c r="S1194">
        <v>2000</v>
      </c>
      <c r="T1194">
        <v>5.7</v>
      </c>
      <c r="U1194">
        <v>1.9</v>
      </c>
      <c r="V1194">
        <v>-9800895</v>
      </c>
      <c r="W1194" t="s">
        <v>38</v>
      </c>
    </row>
    <row r="1195" spans="1:23" x14ac:dyDescent="0.3">
      <c r="A1195" t="s">
        <v>374</v>
      </c>
      <c r="B1195">
        <v>146</v>
      </c>
      <c r="C1195">
        <v>135</v>
      </c>
      <c r="D1195">
        <v>29077547</v>
      </c>
      <c r="E1195" t="s">
        <v>55</v>
      </c>
      <c r="F1195" t="s">
        <v>50</v>
      </c>
      <c r="G1195" t="s">
        <v>44</v>
      </c>
      <c r="L1195" t="s">
        <v>1802</v>
      </c>
      <c r="M1195">
        <v>41685</v>
      </c>
      <c r="N1195">
        <v>754</v>
      </c>
      <c r="O1195" t="s">
        <v>29</v>
      </c>
      <c r="P1195" t="s">
        <v>30</v>
      </c>
      <c r="Q1195" t="s">
        <v>31</v>
      </c>
      <c r="R1195">
        <v>40000000</v>
      </c>
      <c r="S1195">
        <v>2005</v>
      </c>
      <c r="T1195">
        <v>7</v>
      </c>
      <c r="U1195">
        <v>2.2000000000000002</v>
      </c>
      <c r="V1195">
        <v>-10922453</v>
      </c>
      <c r="W1195" t="s">
        <v>38</v>
      </c>
    </row>
    <row r="1196" spans="1:23" x14ac:dyDescent="0.3">
      <c r="A1196" t="s">
        <v>501</v>
      </c>
      <c r="B1196">
        <v>100</v>
      </c>
      <c r="C1196">
        <v>107</v>
      </c>
      <c r="D1196">
        <v>29374178</v>
      </c>
      <c r="E1196" t="s">
        <v>56</v>
      </c>
      <c r="F1196" t="s">
        <v>55</v>
      </c>
      <c r="G1196" t="s">
        <v>57</v>
      </c>
      <c r="H1196" t="s">
        <v>35</v>
      </c>
      <c r="L1196" t="s">
        <v>1803</v>
      </c>
      <c r="M1196">
        <v>12093</v>
      </c>
      <c r="N1196">
        <v>188</v>
      </c>
      <c r="O1196" t="s">
        <v>29</v>
      </c>
      <c r="P1196" t="s">
        <v>30</v>
      </c>
      <c r="Q1196" t="s">
        <v>213</v>
      </c>
      <c r="R1196">
        <v>40000000</v>
      </c>
      <c r="S1196">
        <v>2000</v>
      </c>
      <c r="T1196">
        <v>5.0999999999999996</v>
      </c>
      <c r="U1196">
        <v>1.8</v>
      </c>
      <c r="V1196">
        <v>-10625822</v>
      </c>
      <c r="W1196" t="s">
        <v>38</v>
      </c>
    </row>
    <row r="1197" spans="1:23" x14ac:dyDescent="0.3">
      <c r="A1197" t="s">
        <v>1242</v>
      </c>
      <c r="B1197">
        <v>62</v>
      </c>
      <c r="C1197">
        <v>90</v>
      </c>
      <c r="D1197">
        <v>28535768</v>
      </c>
      <c r="E1197" t="s">
        <v>48</v>
      </c>
      <c r="L1197" t="s">
        <v>1804</v>
      </c>
      <c r="M1197">
        <v>10446</v>
      </c>
      <c r="N1197">
        <v>105</v>
      </c>
      <c r="O1197" t="s">
        <v>29</v>
      </c>
      <c r="P1197" t="s">
        <v>30</v>
      </c>
      <c r="Q1197" t="s">
        <v>31</v>
      </c>
      <c r="R1197">
        <v>40000000</v>
      </c>
      <c r="S1197">
        <v>1999</v>
      </c>
      <c r="T1197">
        <v>5.3</v>
      </c>
      <c r="U1197">
        <v>1.5</v>
      </c>
      <c r="V1197">
        <v>-11464232</v>
      </c>
      <c r="W1197" t="s">
        <v>38</v>
      </c>
    </row>
    <row r="1198" spans="1:23" x14ac:dyDescent="0.3">
      <c r="A1198" t="s">
        <v>1273</v>
      </c>
      <c r="B1198">
        <v>70</v>
      </c>
      <c r="C1198">
        <v>99</v>
      </c>
      <c r="D1198">
        <v>27663982</v>
      </c>
      <c r="E1198" t="s">
        <v>57</v>
      </c>
      <c r="F1198" t="s">
        <v>27</v>
      </c>
      <c r="G1198" t="s">
        <v>35</v>
      </c>
      <c r="L1198" t="s">
        <v>1805</v>
      </c>
      <c r="M1198">
        <v>26051</v>
      </c>
      <c r="N1198">
        <v>164</v>
      </c>
      <c r="O1198" t="s">
        <v>29</v>
      </c>
      <c r="P1198" t="s">
        <v>30</v>
      </c>
      <c r="Q1198" t="s">
        <v>31</v>
      </c>
      <c r="R1198">
        <v>40000000</v>
      </c>
      <c r="S1198">
        <v>1996</v>
      </c>
      <c r="T1198">
        <v>4.4000000000000004</v>
      </c>
      <c r="U1198">
        <v>1.6</v>
      </c>
      <c r="V1198">
        <v>-12336018</v>
      </c>
      <c r="W1198" t="s">
        <v>38</v>
      </c>
    </row>
    <row r="1199" spans="1:23" x14ac:dyDescent="0.3">
      <c r="A1199" t="s">
        <v>520</v>
      </c>
      <c r="B1199">
        <v>107</v>
      </c>
      <c r="C1199">
        <v>104</v>
      </c>
      <c r="D1199">
        <v>27053815</v>
      </c>
      <c r="E1199" t="s">
        <v>24</v>
      </c>
      <c r="F1199" t="s">
        <v>25</v>
      </c>
      <c r="G1199" t="s">
        <v>44</v>
      </c>
      <c r="L1199" t="s">
        <v>1806</v>
      </c>
      <c r="M1199">
        <v>12856</v>
      </c>
      <c r="N1199">
        <v>291</v>
      </c>
      <c r="O1199" t="s">
        <v>29</v>
      </c>
      <c r="P1199" t="s">
        <v>244</v>
      </c>
      <c r="Q1199" t="s">
        <v>31</v>
      </c>
      <c r="R1199">
        <v>40000000</v>
      </c>
      <c r="S1199">
        <v>2001</v>
      </c>
      <c r="T1199">
        <v>4.7</v>
      </c>
      <c r="U1199">
        <v>1.7</v>
      </c>
      <c r="V1199">
        <v>-12946185</v>
      </c>
      <c r="W1199" t="s">
        <v>38</v>
      </c>
    </row>
    <row r="1200" spans="1:23" x14ac:dyDescent="0.3">
      <c r="A1200" t="s">
        <v>1807</v>
      </c>
      <c r="B1200">
        <v>169</v>
      </c>
      <c r="C1200">
        <v>115</v>
      </c>
      <c r="D1200">
        <v>26814957</v>
      </c>
      <c r="E1200" t="s">
        <v>242</v>
      </c>
      <c r="F1200" t="s">
        <v>55</v>
      </c>
      <c r="G1200" t="s">
        <v>54</v>
      </c>
      <c r="H1200" t="s">
        <v>44</v>
      </c>
      <c r="L1200" t="s">
        <v>1808</v>
      </c>
      <c r="M1200">
        <v>84357</v>
      </c>
      <c r="N1200">
        <v>252</v>
      </c>
      <c r="O1200" t="s">
        <v>29</v>
      </c>
      <c r="P1200" t="s">
        <v>37</v>
      </c>
      <c r="Q1200" t="s">
        <v>31</v>
      </c>
      <c r="R1200">
        <v>35000000</v>
      </c>
      <c r="S1200">
        <v>2008</v>
      </c>
      <c r="T1200">
        <v>6.7</v>
      </c>
      <c r="U1200">
        <v>1.9</v>
      </c>
      <c r="V1200">
        <v>-8185043</v>
      </c>
      <c r="W1200" t="s">
        <v>38</v>
      </c>
    </row>
    <row r="1201" spans="1:23" x14ac:dyDescent="0.3">
      <c r="A1201" t="s">
        <v>1809</v>
      </c>
      <c r="B1201">
        <v>94</v>
      </c>
      <c r="C1201">
        <v>119</v>
      </c>
      <c r="D1201">
        <v>25178165</v>
      </c>
      <c r="E1201" t="s">
        <v>55</v>
      </c>
      <c r="F1201" t="s">
        <v>44</v>
      </c>
      <c r="L1201" t="s">
        <v>1810</v>
      </c>
      <c r="M1201">
        <v>70292</v>
      </c>
      <c r="N1201">
        <v>274</v>
      </c>
      <c r="O1201" t="s">
        <v>29</v>
      </c>
      <c r="P1201" t="s">
        <v>30</v>
      </c>
      <c r="Q1201" t="s">
        <v>31</v>
      </c>
      <c r="R1201">
        <v>40000000</v>
      </c>
      <c r="S1201">
        <v>2001</v>
      </c>
      <c r="T1201">
        <v>6.7</v>
      </c>
      <c r="U1201">
        <v>2</v>
      </c>
      <c r="V1201">
        <v>-14821835</v>
      </c>
      <c r="W1201" t="s">
        <v>38</v>
      </c>
    </row>
    <row r="1202" spans="1:23" x14ac:dyDescent="0.3">
      <c r="A1202" t="s">
        <v>752</v>
      </c>
      <c r="B1202">
        <v>190</v>
      </c>
      <c r="C1202">
        <v>99</v>
      </c>
      <c r="D1202">
        <v>25117498</v>
      </c>
      <c r="E1202" t="s">
        <v>57</v>
      </c>
      <c r="F1202" t="s">
        <v>35</v>
      </c>
      <c r="L1202" t="s">
        <v>1811</v>
      </c>
      <c r="M1202">
        <v>37412</v>
      </c>
      <c r="N1202">
        <v>178</v>
      </c>
      <c r="O1202" t="s">
        <v>29</v>
      </c>
      <c r="P1202" t="s">
        <v>30</v>
      </c>
      <c r="Q1202" t="s">
        <v>213</v>
      </c>
      <c r="R1202">
        <v>40000000</v>
      </c>
      <c r="S1202">
        <v>2007</v>
      </c>
      <c r="T1202">
        <v>5.7</v>
      </c>
      <c r="U1202">
        <v>1.6</v>
      </c>
      <c r="V1202">
        <v>-14882502</v>
      </c>
      <c r="W1202" t="s">
        <v>38</v>
      </c>
    </row>
    <row r="1203" spans="1:23" x14ac:dyDescent="0.3">
      <c r="A1203" t="s">
        <v>172</v>
      </c>
      <c r="B1203">
        <v>112</v>
      </c>
      <c r="C1203">
        <v>112</v>
      </c>
      <c r="D1203">
        <v>32645</v>
      </c>
      <c r="E1203" t="s">
        <v>56</v>
      </c>
      <c r="F1203" t="s">
        <v>55</v>
      </c>
      <c r="G1203" t="s">
        <v>44</v>
      </c>
      <c r="H1203" t="s">
        <v>35</v>
      </c>
      <c r="L1203" t="s">
        <v>1812</v>
      </c>
      <c r="M1203">
        <v>67797</v>
      </c>
      <c r="N1203">
        <v>223</v>
      </c>
      <c r="O1203" t="s">
        <v>29</v>
      </c>
      <c r="P1203" t="s">
        <v>30</v>
      </c>
      <c r="Q1203" t="s">
        <v>213</v>
      </c>
      <c r="R1203">
        <v>500000</v>
      </c>
      <c r="S1203">
        <v>1973</v>
      </c>
      <c r="T1203">
        <v>7.4</v>
      </c>
      <c r="U1203">
        <v>1.9</v>
      </c>
      <c r="V1203">
        <v>-467355</v>
      </c>
      <c r="W1203" t="s">
        <v>38</v>
      </c>
    </row>
    <row r="1204" spans="1:23" x14ac:dyDescent="0.3">
      <c r="A1204" t="s">
        <v>1525</v>
      </c>
      <c r="B1204">
        <v>12</v>
      </c>
      <c r="C1204">
        <v>128</v>
      </c>
      <c r="D1204">
        <v>24332324</v>
      </c>
      <c r="E1204" t="s">
        <v>48</v>
      </c>
      <c r="F1204" t="s">
        <v>55</v>
      </c>
      <c r="L1204" t="s">
        <v>1813</v>
      </c>
      <c r="M1204">
        <v>13830</v>
      </c>
      <c r="N1204">
        <v>61</v>
      </c>
      <c r="O1204" t="s">
        <v>29</v>
      </c>
      <c r="P1204" t="s">
        <v>30</v>
      </c>
      <c r="Q1204" t="s">
        <v>31</v>
      </c>
      <c r="R1204">
        <v>40000000</v>
      </c>
      <c r="S1204">
        <v>1994</v>
      </c>
      <c r="T1204">
        <v>6.1</v>
      </c>
      <c r="U1204">
        <v>2.1</v>
      </c>
      <c r="V1204">
        <v>-15667676</v>
      </c>
      <c r="W1204" t="s">
        <v>38</v>
      </c>
    </row>
    <row r="1205" spans="1:23" x14ac:dyDescent="0.3">
      <c r="A1205" t="s">
        <v>1518</v>
      </c>
      <c r="B1205">
        <v>201</v>
      </c>
      <c r="C1205">
        <v>112</v>
      </c>
      <c r="D1205">
        <v>36665854</v>
      </c>
      <c r="E1205" t="s">
        <v>24</v>
      </c>
      <c r="F1205" t="s">
        <v>56</v>
      </c>
      <c r="G1205" t="s">
        <v>55</v>
      </c>
      <c r="H1205" t="s">
        <v>35</v>
      </c>
      <c r="L1205" t="s">
        <v>1814</v>
      </c>
      <c r="M1205">
        <v>76498</v>
      </c>
      <c r="N1205">
        <v>203</v>
      </c>
      <c r="O1205" t="s">
        <v>29</v>
      </c>
      <c r="P1205" t="s">
        <v>545</v>
      </c>
      <c r="Q1205" t="s">
        <v>31</v>
      </c>
      <c r="R1205">
        <v>40000000</v>
      </c>
      <c r="S1205">
        <v>2011</v>
      </c>
      <c r="T1205">
        <v>6.4</v>
      </c>
      <c r="U1205">
        <v>1.9</v>
      </c>
      <c r="V1205">
        <v>-3334146</v>
      </c>
      <c r="W1205" t="s">
        <v>38</v>
      </c>
    </row>
    <row r="1206" spans="1:23" x14ac:dyDescent="0.3">
      <c r="A1206" t="s">
        <v>1815</v>
      </c>
      <c r="B1206">
        <v>34</v>
      </c>
      <c r="C1206">
        <v>86</v>
      </c>
      <c r="D1206">
        <v>22717758</v>
      </c>
      <c r="E1206" t="s">
        <v>25</v>
      </c>
      <c r="F1206" t="s">
        <v>47</v>
      </c>
      <c r="G1206" t="s">
        <v>48</v>
      </c>
      <c r="H1206" t="s">
        <v>55</v>
      </c>
      <c r="I1206" t="s">
        <v>49</v>
      </c>
      <c r="J1206" t="s">
        <v>26</v>
      </c>
      <c r="K1206" t="s">
        <v>50</v>
      </c>
      <c r="L1206" t="s">
        <v>1816</v>
      </c>
      <c r="M1206">
        <v>11156</v>
      </c>
      <c r="N1206">
        <v>67</v>
      </c>
      <c r="O1206" t="s">
        <v>29</v>
      </c>
      <c r="P1206" t="s">
        <v>30</v>
      </c>
      <c r="Q1206" t="s">
        <v>118</v>
      </c>
      <c r="R1206">
        <v>40000000</v>
      </c>
      <c r="S1206">
        <v>1998</v>
      </c>
      <c r="T1206">
        <v>6.2</v>
      </c>
      <c r="U1206">
        <v>1.4</v>
      </c>
      <c r="V1206">
        <v>-17282242</v>
      </c>
      <c r="W1206" t="s">
        <v>38</v>
      </c>
    </row>
    <row r="1207" spans="1:23" x14ac:dyDescent="0.3">
      <c r="A1207" t="s">
        <v>954</v>
      </c>
      <c r="B1207">
        <v>104</v>
      </c>
      <c r="C1207">
        <v>108</v>
      </c>
      <c r="D1207">
        <v>22433915</v>
      </c>
      <c r="E1207" t="s">
        <v>56</v>
      </c>
      <c r="F1207" t="s">
        <v>55</v>
      </c>
      <c r="G1207" t="s">
        <v>60</v>
      </c>
      <c r="H1207" t="s">
        <v>35</v>
      </c>
      <c r="L1207" t="s">
        <v>1817</v>
      </c>
      <c r="M1207">
        <v>21319</v>
      </c>
      <c r="N1207">
        <v>166</v>
      </c>
      <c r="O1207" t="s">
        <v>29</v>
      </c>
      <c r="P1207" t="s">
        <v>30</v>
      </c>
      <c r="Q1207" t="s">
        <v>213</v>
      </c>
      <c r="R1207">
        <v>60000000</v>
      </c>
      <c r="S1207">
        <v>2002</v>
      </c>
      <c r="T1207">
        <v>6.2</v>
      </c>
      <c r="U1207">
        <v>1.8</v>
      </c>
      <c r="V1207">
        <v>-37566085</v>
      </c>
      <c r="W1207" t="s">
        <v>38</v>
      </c>
    </row>
    <row r="1208" spans="1:23" x14ac:dyDescent="0.3">
      <c r="A1208" t="s">
        <v>1818</v>
      </c>
      <c r="B1208">
        <v>55</v>
      </c>
      <c r="C1208">
        <v>128</v>
      </c>
      <c r="D1208">
        <v>22326247</v>
      </c>
      <c r="E1208" t="s">
        <v>55</v>
      </c>
      <c r="F1208" t="s">
        <v>44</v>
      </c>
      <c r="L1208" t="s">
        <v>1819</v>
      </c>
      <c r="M1208">
        <v>11232</v>
      </c>
      <c r="N1208">
        <v>106</v>
      </c>
      <c r="O1208" t="s">
        <v>29</v>
      </c>
      <c r="P1208" t="s">
        <v>30</v>
      </c>
      <c r="Q1208" t="s">
        <v>31</v>
      </c>
      <c r="R1208">
        <v>60000000</v>
      </c>
      <c r="S1208">
        <v>1999</v>
      </c>
      <c r="T1208">
        <v>5.9</v>
      </c>
      <c r="U1208">
        <v>2.1</v>
      </c>
      <c r="V1208">
        <v>-37673753</v>
      </c>
      <c r="W1208" t="s">
        <v>38</v>
      </c>
    </row>
    <row r="1209" spans="1:23" x14ac:dyDescent="0.3">
      <c r="A1209" t="s">
        <v>1820</v>
      </c>
      <c r="B1209">
        <v>86</v>
      </c>
      <c r="C1209">
        <v>84</v>
      </c>
      <c r="D1209">
        <v>21176322</v>
      </c>
      <c r="E1209" t="s">
        <v>24</v>
      </c>
      <c r="F1209" t="s">
        <v>48</v>
      </c>
      <c r="G1209" t="s">
        <v>56</v>
      </c>
      <c r="L1209" t="s">
        <v>1821</v>
      </c>
      <c r="M1209">
        <v>23747</v>
      </c>
      <c r="N1209">
        <v>207</v>
      </c>
      <c r="O1209" t="s">
        <v>29</v>
      </c>
      <c r="P1209" t="s">
        <v>30</v>
      </c>
      <c r="Q1209" t="s">
        <v>31</v>
      </c>
      <c r="R1209">
        <v>40000000</v>
      </c>
      <c r="S1209">
        <v>2004</v>
      </c>
      <c r="T1209">
        <v>4</v>
      </c>
      <c r="U1209">
        <v>1.4</v>
      </c>
      <c r="V1209">
        <v>-18823678</v>
      </c>
      <c r="W1209" t="s">
        <v>38</v>
      </c>
    </row>
    <row r="1210" spans="1:23" x14ac:dyDescent="0.3">
      <c r="A1210" t="s">
        <v>1168</v>
      </c>
      <c r="B1210">
        <v>50</v>
      </c>
      <c r="C1210">
        <v>111</v>
      </c>
      <c r="D1210">
        <v>20300000</v>
      </c>
      <c r="E1210" t="s">
        <v>55</v>
      </c>
      <c r="F1210" t="s">
        <v>35</v>
      </c>
      <c r="L1210" t="s">
        <v>1822</v>
      </c>
      <c r="M1210">
        <v>16741</v>
      </c>
      <c r="N1210">
        <v>60</v>
      </c>
      <c r="O1210" t="s">
        <v>29</v>
      </c>
      <c r="P1210" t="s">
        <v>30</v>
      </c>
      <c r="Q1210" t="s">
        <v>213</v>
      </c>
      <c r="R1210">
        <v>40000000</v>
      </c>
      <c r="S1210">
        <v>1996</v>
      </c>
      <c r="T1210">
        <v>6.2</v>
      </c>
      <c r="U1210">
        <v>1.8</v>
      </c>
      <c r="V1210">
        <v>-19700000</v>
      </c>
      <c r="W1210" t="s">
        <v>38</v>
      </c>
    </row>
    <row r="1211" spans="1:23" x14ac:dyDescent="0.3">
      <c r="A1211" t="s">
        <v>388</v>
      </c>
      <c r="B1211">
        <v>181</v>
      </c>
      <c r="C1211">
        <v>131</v>
      </c>
      <c r="D1211">
        <v>20302961</v>
      </c>
      <c r="E1211" t="s">
        <v>55</v>
      </c>
      <c r="L1211" t="s">
        <v>1823</v>
      </c>
      <c r="M1211">
        <v>49874</v>
      </c>
      <c r="N1211">
        <v>450</v>
      </c>
      <c r="O1211" t="s">
        <v>29</v>
      </c>
      <c r="P1211" t="s">
        <v>545</v>
      </c>
      <c r="Q1211" t="s">
        <v>1824</v>
      </c>
      <c r="R1211">
        <v>45000000</v>
      </c>
      <c r="S1211">
        <v>1995</v>
      </c>
      <c r="T1211">
        <v>4.5999999999999996</v>
      </c>
      <c r="U1211">
        <v>2.2000000000000002</v>
      </c>
      <c r="V1211">
        <v>-24697039</v>
      </c>
      <c r="W1211" t="s">
        <v>38</v>
      </c>
    </row>
    <row r="1212" spans="1:23" x14ac:dyDescent="0.3">
      <c r="A1212" t="s">
        <v>1825</v>
      </c>
      <c r="B1212">
        <v>260</v>
      </c>
      <c r="C1212">
        <v>123</v>
      </c>
      <c r="D1212">
        <v>15962471</v>
      </c>
      <c r="E1212" t="s">
        <v>242</v>
      </c>
      <c r="F1212" t="s">
        <v>55</v>
      </c>
      <c r="G1212" t="s">
        <v>54</v>
      </c>
      <c r="H1212" t="s">
        <v>44</v>
      </c>
      <c r="L1212" t="s">
        <v>1826</v>
      </c>
      <c r="M1212">
        <v>79892</v>
      </c>
      <c r="N1212">
        <v>619</v>
      </c>
      <c r="O1212" t="s">
        <v>29</v>
      </c>
      <c r="P1212" t="s">
        <v>30</v>
      </c>
      <c r="Q1212" t="s">
        <v>31</v>
      </c>
      <c r="R1212">
        <v>40000000</v>
      </c>
      <c r="S1212">
        <v>2006</v>
      </c>
      <c r="T1212">
        <v>6.4</v>
      </c>
      <c r="U1212">
        <v>2</v>
      </c>
      <c r="V1212">
        <v>-24037529</v>
      </c>
      <c r="W1212" t="s">
        <v>38</v>
      </c>
    </row>
    <row r="1213" spans="1:23" x14ac:dyDescent="0.3">
      <c r="A1213" t="s">
        <v>1451</v>
      </c>
      <c r="B1213">
        <v>40</v>
      </c>
      <c r="C1213">
        <v>101</v>
      </c>
      <c r="D1213">
        <v>14942422</v>
      </c>
      <c r="E1213" t="s">
        <v>24</v>
      </c>
      <c r="F1213" t="s">
        <v>56</v>
      </c>
      <c r="G1213" t="s">
        <v>35</v>
      </c>
      <c r="L1213" t="s">
        <v>1827</v>
      </c>
      <c r="M1213">
        <v>14226</v>
      </c>
      <c r="N1213">
        <v>60</v>
      </c>
      <c r="O1213" t="s">
        <v>29</v>
      </c>
      <c r="P1213" t="s">
        <v>30</v>
      </c>
      <c r="Q1213" t="s">
        <v>213</v>
      </c>
      <c r="R1213">
        <v>40000000</v>
      </c>
      <c r="S1213">
        <v>1995</v>
      </c>
      <c r="T1213">
        <v>5.9</v>
      </c>
      <c r="U1213">
        <v>1.7</v>
      </c>
      <c r="V1213">
        <v>-25057578</v>
      </c>
      <c r="W1213" t="s">
        <v>38</v>
      </c>
    </row>
    <row r="1214" spans="1:23" x14ac:dyDescent="0.3">
      <c r="A1214" t="s">
        <v>1828</v>
      </c>
      <c r="B1214">
        <v>102</v>
      </c>
      <c r="C1214">
        <v>102</v>
      </c>
      <c r="D1214">
        <v>14967182</v>
      </c>
      <c r="E1214" t="s">
        <v>24</v>
      </c>
      <c r="F1214" t="s">
        <v>56</v>
      </c>
      <c r="G1214" t="s">
        <v>55</v>
      </c>
      <c r="H1214" t="s">
        <v>35</v>
      </c>
      <c r="L1214" t="s">
        <v>1829</v>
      </c>
      <c r="M1214">
        <v>27305</v>
      </c>
      <c r="N1214">
        <v>284</v>
      </c>
      <c r="O1214" t="s">
        <v>29</v>
      </c>
      <c r="P1214" t="s">
        <v>30</v>
      </c>
      <c r="Q1214" t="s">
        <v>213</v>
      </c>
      <c r="R1214">
        <v>40000000</v>
      </c>
      <c r="S1214">
        <v>2000</v>
      </c>
      <c r="T1214">
        <v>5.0999999999999996</v>
      </c>
      <c r="U1214">
        <v>1.7</v>
      </c>
      <c r="V1214">
        <v>-25032818</v>
      </c>
      <c r="W1214" t="s">
        <v>38</v>
      </c>
    </row>
    <row r="1215" spans="1:23" x14ac:dyDescent="0.3">
      <c r="A1215" t="s">
        <v>1830</v>
      </c>
      <c r="B1215">
        <v>371</v>
      </c>
      <c r="C1215">
        <v>114</v>
      </c>
      <c r="D1215">
        <v>18996755</v>
      </c>
      <c r="E1215" t="s">
        <v>55</v>
      </c>
      <c r="F1215" t="s">
        <v>35</v>
      </c>
      <c r="L1215" t="s">
        <v>1831</v>
      </c>
      <c r="M1215">
        <v>145270</v>
      </c>
      <c r="N1215">
        <v>322</v>
      </c>
      <c r="O1215" t="s">
        <v>29</v>
      </c>
      <c r="P1215" t="s">
        <v>971</v>
      </c>
      <c r="Q1215" t="s">
        <v>31</v>
      </c>
      <c r="R1215">
        <v>45000000</v>
      </c>
      <c r="S1215">
        <v>2012</v>
      </c>
      <c r="T1215">
        <v>7.6</v>
      </c>
      <c r="U1215">
        <v>1.9</v>
      </c>
      <c r="V1215">
        <v>-26003245</v>
      </c>
      <c r="W1215" t="s">
        <v>38</v>
      </c>
    </row>
    <row r="1216" spans="1:23" x14ac:dyDescent="0.3">
      <c r="A1216" t="s">
        <v>1832</v>
      </c>
      <c r="B1216">
        <v>49</v>
      </c>
      <c r="C1216">
        <v>107</v>
      </c>
      <c r="D1216">
        <v>14375181</v>
      </c>
      <c r="E1216" t="s">
        <v>24</v>
      </c>
      <c r="F1216" t="s">
        <v>25</v>
      </c>
      <c r="G1216" t="s">
        <v>48</v>
      </c>
      <c r="H1216" t="s">
        <v>59</v>
      </c>
      <c r="I1216" t="s">
        <v>35</v>
      </c>
      <c r="L1216" t="s">
        <v>1833</v>
      </c>
      <c r="M1216">
        <v>8692</v>
      </c>
      <c r="N1216">
        <v>126</v>
      </c>
      <c r="O1216" t="s">
        <v>29</v>
      </c>
      <c r="P1216" t="s">
        <v>30</v>
      </c>
      <c r="Q1216" t="s">
        <v>31</v>
      </c>
      <c r="R1216">
        <v>51000000</v>
      </c>
      <c r="S1216">
        <v>1987</v>
      </c>
      <c r="T1216">
        <v>4.2</v>
      </c>
      <c r="U1216">
        <v>1.8</v>
      </c>
      <c r="V1216">
        <v>-36624819</v>
      </c>
      <c r="W1216" t="s">
        <v>38</v>
      </c>
    </row>
    <row r="1217" spans="1:23" x14ac:dyDescent="0.3">
      <c r="A1217" t="s">
        <v>1465</v>
      </c>
      <c r="B1217">
        <v>335</v>
      </c>
      <c r="C1217">
        <v>87</v>
      </c>
      <c r="D1217">
        <v>20999103</v>
      </c>
      <c r="E1217" t="s">
        <v>25</v>
      </c>
      <c r="F1217" t="s">
        <v>47</v>
      </c>
      <c r="G1217" t="s">
        <v>48</v>
      </c>
      <c r="H1217" t="s">
        <v>56</v>
      </c>
      <c r="I1217" t="s">
        <v>49</v>
      </c>
      <c r="L1217" t="s">
        <v>1834</v>
      </c>
      <c r="M1217">
        <v>139114</v>
      </c>
      <c r="N1217">
        <v>245</v>
      </c>
      <c r="O1217" t="s">
        <v>29</v>
      </c>
      <c r="P1217" t="s">
        <v>30</v>
      </c>
      <c r="Q1217" t="s">
        <v>52</v>
      </c>
      <c r="R1217">
        <v>40000000</v>
      </c>
      <c r="S1217">
        <v>2009</v>
      </c>
      <c r="T1217">
        <v>7.8</v>
      </c>
      <c r="U1217">
        <v>1.4</v>
      </c>
      <c r="V1217">
        <v>-19000897</v>
      </c>
      <c r="W1217" t="s">
        <v>38</v>
      </c>
    </row>
    <row r="1218" spans="1:23" x14ac:dyDescent="0.3">
      <c r="A1218" t="s">
        <v>1208</v>
      </c>
      <c r="B1218">
        <v>86</v>
      </c>
      <c r="C1218">
        <v>103</v>
      </c>
      <c r="D1218">
        <v>14448589</v>
      </c>
      <c r="E1218" t="s">
        <v>48</v>
      </c>
      <c r="F1218" t="s">
        <v>44</v>
      </c>
      <c r="L1218" t="s">
        <v>1835</v>
      </c>
      <c r="M1218">
        <v>19364</v>
      </c>
      <c r="N1218">
        <v>128</v>
      </c>
      <c r="O1218" t="s">
        <v>29</v>
      </c>
      <c r="P1218" t="s">
        <v>30</v>
      </c>
      <c r="Q1218" t="s">
        <v>31</v>
      </c>
      <c r="R1218">
        <v>40000000</v>
      </c>
      <c r="S1218">
        <v>2002</v>
      </c>
      <c r="T1218">
        <v>5.8</v>
      </c>
      <c r="U1218">
        <v>1.7</v>
      </c>
      <c r="V1218">
        <v>-25551411</v>
      </c>
      <c r="W1218" t="s">
        <v>38</v>
      </c>
    </row>
    <row r="1219" spans="1:23" x14ac:dyDescent="0.3">
      <c r="A1219" t="s">
        <v>1462</v>
      </c>
      <c r="B1219">
        <v>40</v>
      </c>
      <c r="C1219">
        <v>99</v>
      </c>
      <c r="D1219">
        <v>14358033</v>
      </c>
      <c r="E1219" t="s">
        <v>48</v>
      </c>
      <c r="F1219" t="s">
        <v>44</v>
      </c>
      <c r="G1219" t="s">
        <v>27</v>
      </c>
      <c r="H1219" t="s">
        <v>35</v>
      </c>
      <c r="L1219" t="s">
        <v>1836</v>
      </c>
      <c r="M1219">
        <v>17365</v>
      </c>
      <c r="N1219">
        <v>66</v>
      </c>
      <c r="O1219" t="s">
        <v>29</v>
      </c>
      <c r="P1219" t="s">
        <v>30</v>
      </c>
      <c r="Q1219" t="s">
        <v>31</v>
      </c>
      <c r="R1219">
        <v>40000000</v>
      </c>
      <c r="S1219">
        <v>1992</v>
      </c>
      <c r="T1219">
        <v>5.9</v>
      </c>
      <c r="U1219">
        <v>1.6</v>
      </c>
      <c r="V1219">
        <v>-25641967</v>
      </c>
      <c r="W1219" t="s">
        <v>38</v>
      </c>
    </row>
    <row r="1220" spans="1:23" x14ac:dyDescent="0.3">
      <c r="A1220" t="s">
        <v>1138</v>
      </c>
      <c r="B1220">
        <v>242</v>
      </c>
      <c r="C1220">
        <v>122</v>
      </c>
      <c r="D1220">
        <v>33201661</v>
      </c>
      <c r="E1220" t="s">
        <v>48</v>
      </c>
      <c r="F1220" t="s">
        <v>44</v>
      </c>
      <c r="L1220" t="s">
        <v>1837</v>
      </c>
      <c r="M1220">
        <v>534262</v>
      </c>
      <c r="N1220">
        <v>1314</v>
      </c>
      <c r="O1220" t="s">
        <v>792</v>
      </c>
      <c r="P1220" t="s">
        <v>545</v>
      </c>
      <c r="Q1220" t="s">
        <v>213</v>
      </c>
      <c r="R1220">
        <v>77000000</v>
      </c>
      <c r="S1220">
        <v>2001</v>
      </c>
      <c r="T1220">
        <v>8.4</v>
      </c>
      <c r="U1220">
        <v>2</v>
      </c>
      <c r="V1220">
        <v>-43798339</v>
      </c>
      <c r="W1220" t="s">
        <v>38</v>
      </c>
    </row>
    <row r="1221" spans="1:23" x14ac:dyDescent="0.3">
      <c r="A1221" t="s">
        <v>1838</v>
      </c>
      <c r="B1221">
        <v>70</v>
      </c>
      <c r="C1221">
        <v>91</v>
      </c>
      <c r="D1221">
        <v>14018364</v>
      </c>
      <c r="E1221" t="s">
        <v>48</v>
      </c>
      <c r="F1221" t="s">
        <v>56</v>
      </c>
      <c r="G1221" t="s">
        <v>49</v>
      </c>
      <c r="H1221" t="s">
        <v>44</v>
      </c>
      <c r="L1221" t="s">
        <v>1839</v>
      </c>
      <c r="M1221">
        <v>17722</v>
      </c>
      <c r="N1221">
        <v>111</v>
      </c>
      <c r="O1221" t="s">
        <v>29</v>
      </c>
      <c r="P1221" t="s">
        <v>30</v>
      </c>
      <c r="Q1221" t="s">
        <v>52</v>
      </c>
      <c r="R1221">
        <v>30000000</v>
      </c>
      <c r="S1221">
        <v>2004</v>
      </c>
      <c r="T1221">
        <v>4.8</v>
      </c>
      <c r="U1221">
        <v>1.5</v>
      </c>
      <c r="V1221">
        <v>-15981636</v>
      </c>
      <c r="W1221" t="s">
        <v>38</v>
      </c>
    </row>
    <row r="1222" spans="1:23" x14ac:dyDescent="0.3">
      <c r="A1222" t="s">
        <v>1840</v>
      </c>
      <c r="B1222">
        <v>135</v>
      </c>
      <c r="C1222">
        <v>103</v>
      </c>
      <c r="D1222">
        <v>13395939</v>
      </c>
      <c r="E1222" t="s">
        <v>48</v>
      </c>
      <c r="F1222" t="s">
        <v>55</v>
      </c>
      <c r="G1222" t="s">
        <v>44</v>
      </c>
      <c r="L1222" t="s">
        <v>1841</v>
      </c>
      <c r="M1222">
        <v>43442</v>
      </c>
      <c r="N1222">
        <v>146</v>
      </c>
      <c r="O1222" t="s">
        <v>29</v>
      </c>
      <c r="P1222" t="s">
        <v>37</v>
      </c>
      <c r="Q1222" t="s">
        <v>213</v>
      </c>
      <c r="R1222">
        <v>60000000</v>
      </c>
      <c r="S1222">
        <v>2004</v>
      </c>
      <c r="T1222">
        <v>6.2</v>
      </c>
      <c r="U1222">
        <v>1.7</v>
      </c>
      <c r="V1222">
        <v>-46604061</v>
      </c>
      <c r="W1222" t="s">
        <v>38</v>
      </c>
    </row>
    <row r="1223" spans="1:23" x14ac:dyDescent="0.3">
      <c r="A1223" t="s">
        <v>1712</v>
      </c>
      <c r="B1223">
        <v>125</v>
      </c>
      <c r="C1223">
        <v>107</v>
      </c>
      <c r="D1223">
        <v>20113965</v>
      </c>
      <c r="E1223" t="s">
        <v>242</v>
      </c>
      <c r="F1223" t="s">
        <v>55</v>
      </c>
      <c r="G1223" t="s">
        <v>44</v>
      </c>
      <c r="L1223" t="s">
        <v>1842</v>
      </c>
      <c r="M1223">
        <v>15231</v>
      </c>
      <c r="N1223">
        <v>66</v>
      </c>
      <c r="O1223" t="s">
        <v>29</v>
      </c>
      <c r="P1223" t="s">
        <v>30</v>
      </c>
      <c r="Q1223" t="s">
        <v>52</v>
      </c>
      <c r="R1223">
        <v>40000000</v>
      </c>
      <c r="S1223">
        <v>2012</v>
      </c>
      <c r="T1223">
        <v>6.5</v>
      </c>
      <c r="U1223">
        <v>1.8</v>
      </c>
      <c r="V1223">
        <v>-19886035</v>
      </c>
      <c r="W1223" t="s">
        <v>38</v>
      </c>
    </row>
    <row r="1224" spans="1:23" x14ac:dyDescent="0.3">
      <c r="A1224" t="s">
        <v>1843</v>
      </c>
      <c r="B1224">
        <v>54</v>
      </c>
      <c r="C1224">
        <v>106</v>
      </c>
      <c r="D1224">
        <v>13376506</v>
      </c>
      <c r="E1224" t="s">
        <v>55</v>
      </c>
      <c r="L1224" t="s">
        <v>1844</v>
      </c>
      <c r="M1224">
        <v>10413</v>
      </c>
      <c r="N1224">
        <v>111</v>
      </c>
      <c r="O1224" t="s">
        <v>29</v>
      </c>
      <c r="P1224" t="s">
        <v>30</v>
      </c>
      <c r="Q1224" t="s">
        <v>31</v>
      </c>
      <c r="R1224">
        <v>40000000</v>
      </c>
      <c r="S1224">
        <v>1999</v>
      </c>
      <c r="T1224">
        <v>6.3</v>
      </c>
      <c r="U1224">
        <v>1.8</v>
      </c>
      <c r="V1224">
        <v>-26623494</v>
      </c>
      <c r="W1224" t="s">
        <v>38</v>
      </c>
    </row>
    <row r="1225" spans="1:23" x14ac:dyDescent="0.3">
      <c r="A1225" t="s">
        <v>1845</v>
      </c>
      <c r="B1225">
        <v>104</v>
      </c>
      <c r="C1225">
        <v>101</v>
      </c>
      <c r="D1225">
        <v>13208023</v>
      </c>
      <c r="E1225" t="s">
        <v>56</v>
      </c>
      <c r="F1225" t="s">
        <v>57</v>
      </c>
      <c r="G1225" t="s">
        <v>35</v>
      </c>
      <c r="L1225" t="s">
        <v>1846</v>
      </c>
      <c r="M1225">
        <v>17309</v>
      </c>
      <c r="N1225">
        <v>388</v>
      </c>
      <c r="O1225" t="s">
        <v>29</v>
      </c>
      <c r="P1225" t="s">
        <v>37</v>
      </c>
      <c r="Q1225" t="s">
        <v>213</v>
      </c>
      <c r="R1225">
        <v>42000000</v>
      </c>
      <c r="S1225">
        <v>2002</v>
      </c>
      <c r="T1225">
        <v>3.3</v>
      </c>
      <c r="U1225">
        <v>1.7</v>
      </c>
      <c r="V1225">
        <v>-28791977</v>
      </c>
      <c r="W1225" t="s">
        <v>38</v>
      </c>
    </row>
    <row r="1226" spans="1:23" x14ac:dyDescent="0.3">
      <c r="A1226" t="s">
        <v>497</v>
      </c>
      <c r="B1226">
        <v>157</v>
      </c>
      <c r="C1226">
        <v>109</v>
      </c>
      <c r="D1226">
        <v>13838130</v>
      </c>
      <c r="E1226" t="s">
        <v>24</v>
      </c>
      <c r="F1226" t="s">
        <v>25</v>
      </c>
      <c r="G1226" t="s">
        <v>26</v>
      </c>
      <c r="H1226" t="s">
        <v>35</v>
      </c>
      <c r="L1226" t="s">
        <v>1847</v>
      </c>
      <c r="M1226">
        <v>35990</v>
      </c>
      <c r="N1226">
        <v>157</v>
      </c>
      <c r="O1226" t="s">
        <v>29</v>
      </c>
      <c r="P1226" t="s">
        <v>30</v>
      </c>
      <c r="Q1226" t="s">
        <v>31</v>
      </c>
      <c r="R1226">
        <v>40000000</v>
      </c>
      <c r="S1226">
        <v>2009</v>
      </c>
      <c r="T1226">
        <v>5.9</v>
      </c>
      <c r="U1226">
        <v>1.8</v>
      </c>
      <c r="V1226">
        <v>-26161870</v>
      </c>
      <c r="W1226" t="s">
        <v>38</v>
      </c>
    </row>
    <row r="1227" spans="1:23" x14ac:dyDescent="0.3">
      <c r="A1227" t="s">
        <v>1492</v>
      </c>
      <c r="B1227">
        <v>78</v>
      </c>
      <c r="C1227">
        <v>89</v>
      </c>
      <c r="D1227">
        <v>9652000</v>
      </c>
      <c r="E1227" t="s">
        <v>48</v>
      </c>
      <c r="L1227" t="s">
        <v>1848</v>
      </c>
      <c r="M1227">
        <v>46205</v>
      </c>
      <c r="N1227">
        <v>147</v>
      </c>
      <c r="O1227" t="s">
        <v>29</v>
      </c>
      <c r="P1227" t="s">
        <v>30</v>
      </c>
      <c r="Q1227" t="s">
        <v>31</v>
      </c>
      <c r="R1227">
        <v>40000000</v>
      </c>
      <c r="S1227">
        <v>2003</v>
      </c>
      <c r="T1227">
        <v>5.8</v>
      </c>
      <c r="U1227">
        <v>1.5</v>
      </c>
      <c r="V1227">
        <v>-30348000</v>
      </c>
      <c r="W1227" t="s">
        <v>38</v>
      </c>
    </row>
    <row r="1228" spans="1:23" x14ac:dyDescent="0.3">
      <c r="A1228" t="s">
        <v>1849</v>
      </c>
      <c r="B1228">
        <v>32</v>
      </c>
      <c r="C1228">
        <v>119</v>
      </c>
      <c r="D1228">
        <v>7000000</v>
      </c>
      <c r="E1228" t="s">
        <v>24</v>
      </c>
      <c r="F1228" t="s">
        <v>25</v>
      </c>
      <c r="G1228" t="s">
        <v>55</v>
      </c>
      <c r="H1228" t="s">
        <v>35</v>
      </c>
      <c r="L1228" t="s">
        <v>1850</v>
      </c>
      <c r="M1228">
        <v>2933</v>
      </c>
      <c r="N1228">
        <v>70</v>
      </c>
      <c r="O1228" t="s">
        <v>29</v>
      </c>
      <c r="P1228" t="s">
        <v>37</v>
      </c>
      <c r="Q1228" t="s">
        <v>52</v>
      </c>
      <c r="R1228">
        <v>36000000</v>
      </c>
      <c r="S1228">
        <v>1980</v>
      </c>
      <c r="T1228">
        <v>4.7</v>
      </c>
      <c r="U1228">
        <v>2</v>
      </c>
      <c r="V1228">
        <v>-29000000</v>
      </c>
      <c r="W1228" t="s">
        <v>38</v>
      </c>
    </row>
    <row r="1229" spans="1:23" x14ac:dyDescent="0.3">
      <c r="A1229" t="s">
        <v>1851</v>
      </c>
      <c r="B1229">
        <v>75</v>
      </c>
      <c r="C1229">
        <v>83</v>
      </c>
      <c r="D1229">
        <v>10431220</v>
      </c>
      <c r="E1229" t="s">
        <v>24</v>
      </c>
      <c r="F1229" t="s">
        <v>27</v>
      </c>
      <c r="L1229" t="s">
        <v>1852</v>
      </c>
      <c r="M1229">
        <v>24216</v>
      </c>
      <c r="N1229">
        <v>162</v>
      </c>
      <c r="O1229" t="s">
        <v>29</v>
      </c>
      <c r="P1229" t="s">
        <v>30</v>
      </c>
      <c r="Q1229" t="s">
        <v>213</v>
      </c>
      <c r="R1229">
        <v>24000000</v>
      </c>
      <c r="S1229">
        <v>1999</v>
      </c>
      <c r="T1229">
        <v>4.0999999999999996</v>
      </c>
      <c r="U1229">
        <v>1.4</v>
      </c>
      <c r="V1229">
        <v>-13568780</v>
      </c>
      <c r="W1229" t="s">
        <v>38</v>
      </c>
    </row>
    <row r="1230" spans="1:23" x14ac:dyDescent="0.3">
      <c r="A1230" t="s">
        <v>1853</v>
      </c>
      <c r="B1230">
        <v>219</v>
      </c>
      <c r="C1230">
        <v>108</v>
      </c>
      <c r="D1230">
        <v>10326062</v>
      </c>
      <c r="E1230" t="s">
        <v>24</v>
      </c>
      <c r="F1230" t="s">
        <v>57</v>
      </c>
      <c r="G1230" t="s">
        <v>60</v>
      </c>
      <c r="H1230" t="s">
        <v>27</v>
      </c>
      <c r="I1230" t="s">
        <v>35</v>
      </c>
      <c r="L1230" t="s">
        <v>1854</v>
      </c>
      <c r="M1230">
        <v>121432</v>
      </c>
      <c r="N1230">
        <v>310</v>
      </c>
      <c r="O1230" t="s">
        <v>29</v>
      </c>
      <c r="P1230" t="s">
        <v>244</v>
      </c>
      <c r="Q1230" t="s">
        <v>213</v>
      </c>
      <c r="R1230">
        <v>33000000</v>
      </c>
      <c r="S1230">
        <v>2009</v>
      </c>
      <c r="T1230">
        <v>6.8</v>
      </c>
      <c r="U1230">
        <v>1.8</v>
      </c>
      <c r="V1230">
        <v>-22673938</v>
      </c>
      <c r="W1230" t="s">
        <v>38</v>
      </c>
    </row>
    <row r="1231" spans="1:23" x14ac:dyDescent="0.3">
      <c r="A1231" t="s">
        <v>1402</v>
      </c>
      <c r="B1231">
        <v>83</v>
      </c>
      <c r="C1231">
        <v>102</v>
      </c>
      <c r="D1231">
        <v>6114237</v>
      </c>
      <c r="E1231" t="s">
        <v>55</v>
      </c>
      <c r="F1231" t="s">
        <v>60</v>
      </c>
      <c r="G1231" t="s">
        <v>27</v>
      </c>
      <c r="H1231" t="s">
        <v>35</v>
      </c>
      <c r="L1231" t="s">
        <v>1855</v>
      </c>
      <c r="M1231">
        <v>19986</v>
      </c>
      <c r="N1231">
        <v>207</v>
      </c>
      <c r="O1231" t="s">
        <v>29</v>
      </c>
      <c r="P1231" t="s">
        <v>30</v>
      </c>
      <c r="Q1231" t="s">
        <v>213</v>
      </c>
      <c r="R1231">
        <v>40000000</v>
      </c>
      <c r="S1231">
        <v>2001</v>
      </c>
      <c r="T1231">
        <v>6.2</v>
      </c>
      <c r="U1231">
        <v>1.7</v>
      </c>
      <c r="V1231">
        <v>-33885763</v>
      </c>
      <c r="W1231" t="s">
        <v>38</v>
      </c>
    </row>
    <row r="1232" spans="1:23" x14ac:dyDescent="0.3">
      <c r="A1232" t="s">
        <v>1800</v>
      </c>
      <c r="B1232">
        <v>53</v>
      </c>
      <c r="C1232">
        <v>93</v>
      </c>
      <c r="D1232">
        <v>4835968</v>
      </c>
      <c r="E1232" t="s">
        <v>24</v>
      </c>
      <c r="F1232" t="s">
        <v>25</v>
      </c>
      <c r="G1232" t="s">
        <v>35</v>
      </c>
      <c r="L1232" t="s">
        <v>1856</v>
      </c>
      <c r="M1232">
        <v>4821</v>
      </c>
      <c r="N1232">
        <v>82</v>
      </c>
      <c r="O1232" t="s">
        <v>29</v>
      </c>
      <c r="P1232" t="s">
        <v>37</v>
      </c>
      <c r="Q1232" t="s">
        <v>31</v>
      </c>
      <c r="R1232">
        <v>40000000</v>
      </c>
      <c r="S1232">
        <v>2002</v>
      </c>
      <c r="T1232">
        <v>4.5</v>
      </c>
      <c r="U1232">
        <v>1.6</v>
      </c>
      <c r="V1232">
        <v>-35164032</v>
      </c>
      <c r="W1232" t="s">
        <v>38</v>
      </c>
    </row>
    <row r="1233" spans="1:23" x14ac:dyDescent="0.3">
      <c r="A1233" t="s">
        <v>1857</v>
      </c>
      <c r="B1233">
        <v>61</v>
      </c>
      <c r="C1233">
        <v>84</v>
      </c>
      <c r="D1233">
        <v>4777007</v>
      </c>
      <c r="E1233" t="s">
        <v>48</v>
      </c>
      <c r="F1233" t="s">
        <v>26</v>
      </c>
      <c r="G1233" t="s">
        <v>27</v>
      </c>
      <c r="L1233" t="s">
        <v>1858</v>
      </c>
      <c r="M1233">
        <v>15130</v>
      </c>
      <c r="N1233">
        <v>98</v>
      </c>
      <c r="O1233" t="s">
        <v>29</v>
      </c>
      <c r="P1233" t="s">
        <v>545</v>
      </c>
      <c r="Q1233" t="s">
        <v>31</v>
      </c>
      <c r="R1233">
        <v>40000000</v>
      </c>
      <c r="S1233">
        <v>2001</v>
      </c>
      <c r="T1233">
        <v>5.8</v>
      </c>
      <c r="U1233">
        <v>1.4</v>
      </c>
      <c r="V1233">
        <v>-35222993</v>
      </c>
      <c r="W1233" t="s">
        <v>38</v>
      </c>
    </row>
    <row r="1234" spans="1:23" x14ac:dyDescent="0.3">
      <c r="A1234" t="s">
        <v>1442</v>
      </c>
      <c r="B1234">
        <v>308</v>
      </c>
      <c r="C1234">
        <v>107</v>
      </c>
      <c r="D1234">
        <v>3675072</v>
      </c>
      <c r="E1234" t="s">
        <v>25</v>
      </c>
      <c r="F1234" t="s">
        <v>27</v>
      </c>
      <c r="G1234" t="s">
        <v>35</v>
      </c>
      <c r="L1234" t="s">
        <v>1859</v>
      </c>
      <c r="M1234">
        <v>190132</v>
      </c>
      <c r="N1234">
        <v>801</v>
      </c>
      <c r="O1234" t="s">
        <v>29</v>
      </c>
      <c r="P1234" t="s">
        <v>37</v>
      </c>
      <c r="Q1234" t="s">
        <v>213</v>
      </c>
      <c r="R1234">
        <v>26000000</v>
      </c>
      <c r="S1234">
        <v>2007</v>
      </c>
      <c r="T1234">
        <v>7.3</v>
      </c>
      <c r="U1234">
        <v>1.8</v>
      </c>
      <c r="V1234">
        <v>-22324928</v>
      </c>
      <c r="W1234" t="s">
        <v>38</v>
      </c>
    </row>
    <row r="1235" spans="1:23" x14ac:dyDescent="0.3">
      <c r="A1235" t="s">
        <v>1113</v>
      </c>
      <c r="B1235">
        <v>70</v>
      </c>
      <c r="C1235">
        <v>91</v>
      </c>
      <c r="D1235">
        <v>18438149</v>
      </c>
      <c r="E1235" t="s">
        <v>48</v>
      </c>
      <c r="F1235" t="s">
        <v>55</v>
      </c>
      <c r="L1235" t="s">
        <v>1860</v>
      </c>
      <c r="M1235">
        <v>30842</v>
      </c>
      <c r="N1235">
        <v>93</v>
      </c>
      <c r="O1235" t="s">
        <v>29</v>
      </c>
      <c r="P1235" t="s">
        <v>30</v>
      </c>
      <c r="Q1235" t="s">
        <v>31</v>
      </c>
      <c r="R1235">
        <v>40000000</v>
      </c>
      <c r="S1235">
        <v>2012</v>
      </c>
      <c r="T1235">
        <v>5.9</v>
      </c>
      <c r="U1235">
        <v>1.5</v>
      </c>
      <c r="V1235">
        <v>-21561851</v>
      </c>
      <c r="W1235" t="s">
        <v>38</v>
      </c>
    </row>
    <row r="1236" spans="1:23" x14ac:dyDescent="0.3">
      <c r="A1236" t="s">
        <v>1861</v>
      </c>
      <c r="B1236">
        <v>41</v>
      </c>
      <c r="C1236">
        <v>94</v>
      </c>
      <c r="D1236">
        <v>511920</v>
      </c>
      <c r="E1236" t="s">
        <v>25</v>
      </c>
      <c r="F1236" t="s">
        <v>47</v>
      </c>
      <c r="G1236" t="s">
        <v>48</v>
      </c>
      <c r="H1236" t="s">
        <v>26</v>
      </c>
      <c r="I1236" t="s">
        <v>44</v>
      </c>
      <c r="L1236" t="s">
        <v>1862</v>
      </c>
      <c r="M1236">
        <v>2458</v>
      </c>
      <c r="N1236">
        <v>26</v>
      </c>
      <c r="O1236" t="s">
        <v>29</v>
      </c>
      <c r="P1236" t="s">
        <v>30</v>
      </c>
      <c r="Q1236" t="s">
        <v>52</v>
      </c>
      <c r="R1236">
        <v>40000000</v>
      </c>
      <c r="S1236">
        <v>2008</v>
      </c>
      <c r="T1236">
        <v>4.4000000000000004</v>
      </c>
      <c r="U1236">
        <v>1.6</v>
      </c>
      <c r="V1236">
        <v>-39488080</v>
      </c>
      <c r="W1236" t="s">
        <v>38</v>
      </c>
    </row>
    <row r="1237" spans="1:23" x14ac:dyDescent="0.3">
      <c r="A1237" t="s">
        <v>1345</v>
      </c>
      <c r="B1237">
        <v>224</v>
      </c>
      <c r="C1237">
        <v>115</v>
      </c>
      <c r="D1237">
        <v>10640645</v>
      </c>
      <c r="E1237" t="s">
        <v>24</v>
      </c>
      <c r="F1237" t="s">
        <v>56</v>
      </c>
      <c r="G1237" t="s">
        <v>55</v>
      </c>
      <c r="H1237" t="s">
        <v>60</v>
      </c>
      <c r="I1237" t="s">
        <v>35</v>
      </c>
      <c r="L1237" t="s">
        <v>1863</v>
      </c>
      <c r="M1237">
        <v>28429</v>
      </c>
      <c r="N1237">
        <v>110</v>
      </c>
      <c r="O1237" t="s">
        <v>29</v>
      </c>
      <c r="P1237" t="s">
        <v>30</v>
      </c>
      <c r="Q1237" t="s">
        <v>213</v>
      </c>
      <c r="R1237">
        <v>40000000</v>
      </c>
      <c r="S1237">
        <v>2015</v>
      </c>
      <c r="T1237">
        <v>5.8</v>
      </c>
      <c r="U1237">
        <v>1.9</v>
      </c>
      <c r="V1237">
        <v>-29359355</v>
      </c>
      <c r="W1237" t="s">
        <v>38</v>
      </c>
    </row>
    <row r="1238" spans="1:23" x14ac:dyDescent="0.3">
      <c r="A1238" t="s">
        <v>1864</v>
      </c>
      <c r="B1238">
        <v>66</v>
      </c>
      <c r="C1238">
        <v>93</v>
      </c>
      <c r="D1238">
        <v>652526</v>
      </c>
      <c r="E1238" t="s">
        <v>24</v>
      </c>
      <c r="F1238" t="s">
        <v>25</v>
      </c>
      <c r="G1238" t="s">
        <v>49</v>
      </c>
      <c r="H1238" t="s">
        <v>35</v>
      </c>
      <c r="L1238" t="s">
        <v>1865</v>
      </c>
      <c r="M1238">
        <v>20201</v>
      </c>
      <c r="N1238">
        <v>187</v>
      </c>
      <c r="O1238" t="s">
        <v>29</v>
      </c>
      <c r="P1238" t="s">
        <v>244</v>
      </c>
      <c r="Q1238" t="s">
        <v>52</v>
      </c>
      <c r="R1238">
        <v>40000000</v>
      </c>
      <c r="S1238">
        <v>2006</v>
      </c>
      <c r="T1238">
        <v>5.0999999999999996</v>
      </c>
      <c r="U1238">
        <v>1.6</v>
      </c>
      <c r="V1238">
        <v>-39347474</v>
      </c>
      <c r="W1238" t="s">
        <v>38</v>
      </c>
    </row>
    <row r="1239" spans="1:23" x14ac:dyDescent="0.3">
      <c r="A1239" t="s">
        <v>729</v>
      </c>
      <c r="B1239">
        <v>253</v>
      </c>
      <c r="C1239">
        <v>105</v>
      </c>
      <c r="D1239">
        <v>80050171</v>
      </c>
      <c r="E1239" t="s">
        <v>55</v>
      </c>
      <c r="F1239" t="s">
        <v>60</v>
      </c>
      <c r="G1239" t="s">
        <v>35</v>
      </c>
      <c r="L1239" t="s">
        <v>1866</v>
      </c>
      <c r="M1239">
        <v>186982</v>
      </c>
      <c r="N1239">
        <v>491</v>
      </c>
      <c r="O1239" t="s">
        <v>29</v>
      </c>
      <c r="P1239" t="s">
        <v>30</v>
      </c>
      <c r="Q1239" t="s">
        <v>31</v>
      </c>
      <c r="R1239">
        <v>20000000</v>
      </c>
      <c r="S1239">
        <v>2007</v>
      </c>
      <c r="T1239">
        <v>6.9</v>
      </c>
      <c r="U1239">
        <v>1.8</v>
      </c>
      <c r="V1239">
        <v>60050171</v>
      </c>
      <c r="W1239" t="s">
        <v>21</v>
      </c>
    </row>
    <row r="1240" spans="1:23" x14ac:dyDescent="0.3">
      <c r="A1240" t="s">
        <v>1195</v>
      </c>
      <c r="B1240">
        <v>79</v>
      </c>
      <c r="C1240">
        <v>107</v>
      </c>
      <c r="D1240">
        <v>7564000</v>
      </c>
      <c r="E1240" t="s">
        <v>48</v>
      </c>
      <c r="F1240" t="s">
        <v>56</v>
      </c>
      <c r="G1240" t="s">
        <v>55</v>
      </c>
      <c r="H1240" t="s">
        <v>35</v>
      </c>
      <c r="L1240" t="s">
        <v>1867</v>
      </c>
      <c r="M1240">
        <v>54650</v>
      </c>
      <c r="N1240">
        <v>223</v>
      </c>
      <c r="O1240" t="s">
        <v>29</v>
      </c>
      <c r="P1240" t="s">
        <v>30</v>
      </c>
      <c r="Q1240" t="s">
        <v>31</v>
      </c>
      <c r="R1240">
        <v>20000000</v>
      </c>
      <c r="S1240">
        <v>1995</v>
      </c>
      <c r="T1240">
        <v>6.2</v>
      </c>
      <c r="U1240">
        <v>1.8</v>
      </c>
      <c r="V1240">
        <v>-12436000</v>
      </c>
      <c r="W1240" t="s">
        <v>38</v>
      </c>
    </row>
    <row r="1241" spans="1:23" x14ac:dyDescent="0.3">
      <c r="A1241" t="s">
        <v>1868</v>
      </c>
      <c r="B1241">
        <v>94</v>
      </c>
      <c r="C1241">
        <v>101</v>
      </c>
      <c r="D1241">
        <v>876671</v>
      </c>
      <c r="E1241" t="s">
        <v>25</v>
      </c>
      <c r="F1241" t="s">
        <v>48</v>
      </c>
      <c r="G1241" t="s">
        <v>55</v>
      </c>
      <c r="H1241" t="s">
        <v>44</v>
      </c>
      <c r="I1241" t="s">
        <v>35</v>
      </c>
      <c r="J1241" t="s">
        <v>58</v>
      </c>
      <c r="L1241" t="s">
        <v>1869</v>
      </c>
      <c r="M1241">
        <v>22010</v>
      </c>
      <c r="N1241">
        <v>90</v>
      </c>
      <c r="O1241" t="s">
        <v>29</v>
      </c>
      <c r="P1241" t="s">
        <v>30</v>
      </c>
      <c r="Q1241" t="s">
        <v>213</v>
      </c>
      <c r="R1241">
        <v>25000000</v>
      </c>
      <c r="S1241">
        <v>2007</v>
      </c>
      <c r="T1241">
        <v>6.9</v>
      </c>
      <c r="U1241">
        <v>1.7</v>
      </c>
      <c r="V1241">
        <v>-24123329</v>
      </c>
      <c r="W1241" t="s">
        <v>38</v>
      </c>
    </row>
    <row r="1242" spans="1:23" x14ac:dyDescent="0.3">
      <c r="A1242" t="s">
        <v>1162</v>
      </c>
      <c r="B1242">
        <v>77</v>
      </c>
      <c r="C1242">
        <v>111</v>
      </c>
      <c r="D1242">
        <v>2869369</v>
      </c>
      <c r="E1242" t="s">
        <v>48</v>
      </c>
      <c r="F1242" t="s">
        <v>26</v>
      </c>
      <c r="L1242" t="s">
        <v>1870</v>
      </c>
      <c r="M1242">
        <v>65474</v>
      </c>
      <c r="N1242">
        <v>211</v>
      </c>
      <c r="O1242" t="s">
        <v>29</v>
      </c>
      <c r="P1242" t="s">
        <v>37</v>
      </c>
      <c r="Q1242" t="s">
        <v>52</v>
      </c>
      <c r="R1242">
        <v>30000000</v>
      </c>
      <c r="S1242">
        <v>1994</v>
      </c>
      <c r="T1242">
        <v>7.3</v>
      </c>
      <c r="U1242">
        <v>1.8</v>
      </c>
      <c r="V1242">
        <v>-27130631</v>
      </c>
      <c r="W1242" t="s">
        <v>38</v>
      </c>
    </row>
    <row r="1243" spans="1:23" x14ac:dyDescent="0.3">
      <c r="A1243" t="s">
        <v>1871</v>
      </c>
      <c r="B1243">
        <v>106</v>
      </c>
      <c r="C1243">
        <v>113</v>
      </c>
      <c r="D1243">
        <v>128978</v>
      </c>
      <c r="E1243" t="s">
        <v>24</v>
      </c>
      <c r="F1243" t="s">
        <v>55</v>
      </c>
      <c r="G1243" t="s">
        <v>54</v>
      </c>
      <c r="H1243" t="s">
        <v>44</v>
      </c>
      <c r="I1243" t="s">
        <v>58</v>
      </c>
      <c r="L1243" t="s">
        <v>1872</v>
      </c>
      <c r="M1243">
        <v>22897</v>
      </c>
      <c r="N1243">
        <v>61</v>
      </c>
      <c r="O1243" t="s">
        <v>554</v>
      </c>
      <c r="P1243" t="s">
        <v>1047</v>
      </c>
      <c r="Q1243" t="s">
        <v>213</v>
      </c>
      <c r="R1243">
        <v>40000000</v>
      </c>
      <c r="S1243">
        <v>2007</v>
      </c>
      <c r="T1243">
        <v>7.1</v>
      </c>
      <c r="U1243">
        <v>1.9</v>
      </c>
      <c r="V1243">
        <v>-39871022</v>
      </c>
      <c r="W1243" t="s">
        <v>38</v>
      </c>
    </row>
    <row r="1244" spans="1:23" x14ac:dyDescent="0.3">
      <c r="A1244" t="s">
        <v>574</v>
      </c>
      <c r="B1244">
        <v>30</v>
      </c>
      <c r="C1244">
        <v>112</v>
      </c>
      <c r="D1244">
        <v>77231</v>
      </c>
      <c r="E1244" t="s">
        <v>55</v>
      </c>
      <c r="F1244" t="s">
        <v>54</v>
      </c>
      <c r="G1244" t="s">
        <v>58</v>
      </c>
      <c r="L1244" t="s">
        <v>1873</v>
      </c>
      <c r="M1244">
        <v>3322</v>
      </c>
      <c r="N1244">
        <v>32</v>
      </c>
      <c r="O1244" t="s">
        <v>1874</v>
      </c>
      <c r="P1244" t="s">
        <v>545</v>
      </c>
      <c r="Q1244" t="s">
        <v>213</v>
      </c>
      <c r="R1244">
        <v>25000000</v>
      </c>
      <c r="S1244">
        <v>2005</v>
      </c>
      <c r="T1244">
        <v>6</v>
      </c>
      <c r="U1244">
        <v>1.9</v>
      </c>
      <c r="V1244">
        <v>-24922769</v>
      </c>
      <c r="W1244" t="s">
        <v>38</v>
      </c>
    </row>
    <row r="1245" spans="1:23" x14ac:dyDescent="0.3">
      <c r="A1245" t="s">
        <v>1875</v>
      </c>
      <c r="B1245">
        <v>488</v>
      </c>
      <c r="C1245">
        <v>126</v>
      </c>
      <c r="D1245">
        <v>4563029</v>
      </c>
      <c r="E1245" t="s">
        <v>24</v>
      </c>
      <c r="F1245" t="s">
        <v>55</v>
      </c>
      <c r="G1245" t="s">
        <v>27</v>
      </c>
      <c r="H1245" t="s">
        <v>35</v>
      </c>
      <c r="L1245" t="s">
        <v>1876</v>
      </c>
      <c r="M1245">
        <v>181472</v>
      </c>
      <c r="N1245">
        <v>514</v>
      </c>
      <c r="O1245" t="s">
        <v>29</v>
      </c>
      <c r="P1245" t="s">
        <v>1877</v>
      </c>
      <c r="Q1245" t="s">
        <v>213</v>
      </c>
      <c r="R1245">
        <v>39200000</v>
      </c>
      <c r="S1245">
        <v>2013</v>
      </c>
      <c r="T1245">
        <v>7</v>
      </c>
      <c r="U1245">
        <v>2.1</v>
      </c>
      <c r="V1245">
        <v>-34636971</v>
      </c>
      <c r="W1245" t="s">
        <v>38</v>
      </c>
    </row>
    <row r="1246" spans="1:23" x14ac:dyDescent="0.3">
      <c r="A1246" t="s">
        <v>319</v>
      </c>
      <c r="B1246">
        <v>118</v>
      </c>
      <c r="C1246">
        <v>98</v>
      </c>
      <c r="D1246">
        <v>50693162</v>
      </c>
      <c r="E1246" t="s">
        <v>24</v>
      </c>
      <c r="F1246" t="s">
        <v>55</v>
      </c>
      <c r="G1246" t="s">
        <v>26</v>
      </c>
      <c r="L1246" t="s">
        <v>1878</v>
      </c>
      <c r="M1246">
        <v>136580</v>
      </c>
      <c r="N1246">
        <v>545</v>
      </c>
      <c r="O1246" t="s">
        <v>29</v>
      </c>
      <c r="P1246" t="s">
        <v>30</v>
      </c>
      <c r="Q1246" t="s">
        <v>213</v>
      </c>
      <c r="R1246">
        <v>23000000</v>
      </c>
      <c r="S1246">
        <v>1994</v>
      </c>
      <c r="T1246">
        <v>7.6</v>
      </c>
      <c r="U1246">
        <v>1.6</v>
      </c>
      <c r="V1246">
        <v>27693162</v>
      </c>
      <c r="W1246" t="s">
        <v>21</v>
      </c>
    </row>
    <row r="1247" spans="1:23" x14ac:dyDescent="0.3">
      <c r="A1247" t="s">
        <v>376</v>
      </c>
      <c r="B1247">
        <v>214</v>
      </c>
      <c r="C1247">
        <v>107</v>
      </c>
      <c r="D1247">
        <v>63411478</v>
      </c>
      <c r="E1247" t="s">
        <v>55</v>
      </c>
      <c r="F1247" t="s">
        <v>26</v>
      </c>
      <c r="G1247" t="s">
        <v>44</v>
      </c>
      <c r="H1247" t="s">
        <v>27</v>
      </c>
      <c r="L1247" t="s">
        <v>1879</v>
      </c>
      <c r="M1247">
        <v>114925</v>
      </c>
      <c r="N1247">
        <v>234</v>
      </c>
      <c r="O1247" t="s">
        <v>29</v>
      </c>
      <c r="P1247" t="s">
        <v>30</v>
      </c>
      <c r="Q1247" t="s">
        <v>31</v>
      </c>
      <c r="R1247">
        <v>39000000</v>
      </c>
      <c r="S1247">
        <v>2009</v>
      </c>
      <c r="T1247">
        <v>7.1</v>
      </c>
      <c r="U1247">
        <v>1.8</v>
      </c>
      <c r="V1247">
        <v>24411478</v>
      </c>
      <c r="W1247" t="s">
        <v>21</v>
      </c>
    </row>
    <row r="1248" spans="1:23" x14ac:dyDescent="0.3">
      <c r="A1248" t="s">
        <v>111</v>
      </c>
      <c r="B1248">
        <v>370</v>
      </c>
      <c r="C1248">
        <v>87</v>
      </c>
      <c r="D1248">
        <v>35287788</v>
      </c>
      <c r="E1248" t="s">
        <v>47</v>
      </c>
      <c r="F1248" t="s">
        <v>48</v>
      </c>
      <c r="G1248" t="s">
        <v>49</v>
      </c>
      <c r="H1248" t="s">
        <v>57</v>
      </c>
      <c r="I1248" t="s">
        <v>27</v>
      </c>
      <c r="L1248" t="s">
        <v>1880</v>
      </c>
      <c r="M1248">
        <v>73886</v>
      </c>
      <c r="N1248">
        <v>165</v>
      </c>
      <c r="O1248" t="s">
        <v>29</v>
      </c>
      <c r="P1248" t="s">
        <v>30</v>
      </c>
      <c r="Q1248" t="s">
        <v>52</v>
      </c>
      <c r="R1248">
        <v>39000000</v>
      </c>
      <c r="S1248">
        <v>2012</v>
      </c>
      <c r="T1248">
        <v>7</v>
      </c>
      <c r="U1248">
        <v>1.4</v>
      </c>
      <c r="V1248">
        <v>-3712212</v>
      </c>
      <c r="W1248" t="s">
        <v>38</v>
      </c>
    </row>
    <row r="1249" spans="1:23" x14ac:dyDescent="0.3">
      <c r="A1249" t="s">
        <v>62</v>
      </c>
      <c r="B1249">
        <v>276</v>
      </c>
      <c r="C1249">
        <v>119</v>
      </c>
      <c r="D1249">
        <v>25335935</v>
      </c>
      <c r="E1249" t="s">
        <v>24</v>
      </c>
      <c r="F1249" t="s">
        <v>25</v>
      </c>
      <c r="G1249" t="s">
        <v>27</v>
      </c>
      <c r="H1249" t="s">
        <v>35</v>
      </c>
      <c r="L1249" t="s">
        <v>1881</v>
      </c>
      <c r="M1249">
        <v>242599</v>
      </c>
      <c r="N1249">
        <v>1594</v>
      </c>
      <c r="O1249" t="s">
        <v>29</v>
      </c>
      <c r="P1249" t="s">
        <v>30</v>
      </c>
      <c r="Q1249" t="s">
        <v>31</v>
      </c>
      <c r="R1249">
        <v>40000000</v>
      </c>
      <c r="S1249">
        <v>2005</v>
      </c>
      <c r="T1249">
        <v>8</v>
      </c>
      <c r="U1249">
        <v>2</v>
      </c>
      <c r="V1249">
        <v>-14664065</v>
      </c>
      <c r="W1249" t="s">
        <v>38</v>
      </c>
    </row>
    <row r="1250" spans="1:23" x14ac:dyDescent="0.3">
      <c r="A1250" t="s">
        <v>1882</v>
      </c>
      <c r="B1250">
        <v>76</v>
      </c>
      <c r="C1250">
        <v>110</v>
      </c>
      <c r="D1250">
        <v>5881504</v>
      </c>
      <c r="E1250" t="s">
        <v>242</v>
      </c>
      <c r="F1250" t="s">
        <v>55</v>
      </c>
      <c r="G1250" t="s">
        <v>44</v>
      </c>
      <c r="H1250" t="s">
        <v>61</v>
      </c>
      <c r="L1250" t="s">
        <v>1883</v>
      </c>
      <c r="M1250">
        <v>5917</v>
      </c>
      <c r="N1250">
        <v>50</v>
      </c>
      <c r="O1250" t="s">
        <v>29</v>
      </c>
      <c r="P1250" t="s">
        <v>30</v>
      </c>
      <c r="Q1250" t="s">
        <v>31</v>
      </c>
      <c r="R1250">
        <v>39000000</v>
      </c>
      <c r="S1250">
        <v>2004</v>
      </c>
      <c r="T1250">
        <v>5.3</v>
      </c>
      <c r="U1250">
        <v>1.8</v>
      </c>
      <c r="V1250">
        <v>-33118496</v>
      </c>
      <c r="W1250" t="s">
        <v>38</v>
      </c>
    </row>
    <row r="1251" spans="1:23" x14ac:dyDescent="0.3">
      <c r="A1251" t="s">
        <v>1313</v>
      </c>
      <c r="B1251">
        <v>95</v>
      </c>
      <c r="C1251">
        <v>125</v>
      </c>
      <c r="D1251">
        <v>60000000</v>
      </c>
      <c r="E1251" t="s">
        <v>24</v>
      </c>
      <c r="F1251" t="s">
        <v>48</v>
      </c>
      <c r="G1251" t="s">
        <v>27</v>
      </c>
      <c r="L1251" t="s">
        <v>1884</v>
      </c>
      <c r="M1251">
        <v>49934</v>
      </c>
      <c r="N1251">
        <v>224</v>
      </c>
      <c r="O1251" t="s">
        <v>29</v>
      </c>
      <c r="P1251" t="s">
        <v>37</v>
      </c>
      <c r="Q1251" t="s">
        <v>52</v>
      </c>
      <c r="R1251">
        <v>39000000</v>
      </c>
      <c r="S1251">
        <v>1983</v>
      </c>
      <c r="T1251">
        <v>4.9000000000000004</v>
      </c>
      <c r="U1251">
        <v>2.1</v>
      </c>
      <c r="V1251">
        <v>21000000</v>
      </c>
      <c r="W1251" t="s">
        <v>21</v>
      </c>
    </row>
    <row r="1252" spans="1:23" x14ac:dyDescent="0.3">
      <c r="A1252" t="s">
        <v>690</v>
      </c>
      <c r="B1252">
        <v>211</v>
      </c>
      <c r="C1252">
        <v>113</v>
      </c>
      <c r="D1252">
        <v>29802761</v>
      </c>
      <c r="E1252" t="s">
        <v>48</v>
      </c>
      <c r="F1252" t="s">
        <v>61</v>
      </c>
      <c r="L1252" t="s">
        <v>1885</v>
      </c>
      <c r="M1252">
        <v>46480</v>
      </c>
      <c r="N1252">
        <v>115</v>
      </c>
      <c r="O1252" t="s">
        <v>29</v>
      </c>
      <c r="P1252" t="s">
        <v>30</v>
      </c>
      <c r="Q1252" t="s">
        <v>31</v>
      </c>
      <c r="R1252">
        <v>40000000</v>
      </c>
      <c r="S1252">
        <v>2013</v>
      </c>
      <c r="T1252">
        <v>6.4</v>
      </c>
      <c r="U1252">
        <v>1.9</v>
      </c>
      <c r="V1252">
        <v>-10197239</v>
      </c>
      <c r="W1252" t="s">
        <v>38</v>
      </c>
    </row>
    <row r="1253" spans="1:23" x14ac:dyDescent="0.3">
      <c r="A1253" t="s">
        <v>398</v>
      </c>
      <c r="B1253">
        <v>160</v>
      </c>
      <c r="C1253">
        <v>150</v>
      </c>
      <c r="D1253">
        <v>626809</v>
      </c>
      <c r="E1253" t="s">
        <v>24</v>
      </c>
      <c r="F1253" t="s">
        <v>25</v>
      </c>
      <c r="G1253" t="s">
        <v>55</v>
      </c>
      <c r="H1253" t="s">
        <v>54</v>
      </c>
      <c r="I1253" t="s">
        <v>58</v>
      </c>
      <c r="L1253" t="s">
        <v>1886</v>
      </c>
      <c r="M1253">
        <v>36894</v>
      </c>
      <c r="N1253">
        <v>105</v>
      </c>
      <c r="O1253" t="s">
        <v>554</v>
      </c>
      <c r="P1253" t="s">
        <v>278</v>
      </c>
      <c r="Q1253" t="s">
        <v>213</v>
      </c>
      <c r="R1253">
        <v>553632000</v>
      </c>
      <c r="S1253">
        <v>2008</v>
      </c>
      <c r="T1253">
        <v>7.4</v>
      </c>
      <c r="U1253">
        <v>2.5</v>
      </c>
      <c r="V1253">
        <v>-553005191</v>
      </c>
      <c r="W1253" t="s">
        <v>38</v>
      </c>
    </row>
    <row r="1254" spans="1:23" x14ac:dyDescent="0.3">
      <c r="A1254" t="s">
        <v>855</v>
      </c>
      <c r="B1254">
        <v>97</v>
      </c>
      <c r="C1254">
        <v>108</v>
      </c>
      <c r="D1254">
        <v>127214072</v>
      </c>
      <c r="E1254" t="s">
        <v>48</v>
      </c>
      <c r="F1254" t="s">
        <v>44</v>
      </c>
      <c r="L1254" t="s">
        <v>1887</v>
      </c>
      <c r="M1254">
        <v>83786</v>
      </c>
      <c r="N1254">
        <v>392</v>
      </c>
      <c r="O1254" t="s">
        <v>29</v>
      </c>
      <c r="P1254" t="s">
        <v>30</v>
      </c>
      <c r="Q1254" t="s">
        <v>31</v>
      </c>
      <c r="R1254">
        <v>38000000</v>
      </c>
      <c r="S1254">
        <v>2002</v>
      </c>
      <c r="T1254">
        <v>6.1</v>
      </c>
      <c r="U1254">
        <v>1.8</v>
      </c>
      <c r="V1254">
        <v>89214072</v>
      </c>
      <c r="W1254" t="s">
        <v>21</v>
      </c>
    </row>
    <row r="1255" spans="1:23" x14ac:dyDescent="0.3">
      <c r="A1255" t="s">
        <v>845</v>
      </c>
      <c r="B1255">
        <v>174</v>
      </c>
      <c r="C1255">
        <v>96</v>
      </c>
      <c r="D1255">
        <v>88915214</v>
      </c>
      <c r="E1255" t="s">
        <v>48</v>
      </c>
      <c r="F1255" t="s">
        <v>44</v>
      </c>
      <c r="L1255" t="s">
        <v>1888</v>
      </c>
      <c r="M1255">
        <v>163665</v>
      </c>
      <c r="N1255">
        <v>169</v>
      </c>
      <c r="O1255" t="s">
        <v>29</v>
      </c>
      <c r="P1255" t="s">
        <v>30</v>
      </c>
      <c r="Q1255" t="s">
        <v>213</v>
      </c>
      <c r="R1255">
        <v>38000000</v>
      </c>
      <c r="S1255">
        <v>2009</v>
      </c>
      <c r="T1255">
        <v>6.5</v>
      </c>
      <c r="U1255">
        <v>1.6</v>
      </c>
      <c r="V1255">
        <v>50915214</v>
      </c>
      <c r="W1255" t="s">
        <v>21</v>
      </c>
    </row>
    <row r="1256" spans="1:23" x14ac:dyDescent="0.3">
      <c r="A1256" t="s">
        <v>1889</v>
      </c>
      <c r="B1256">
        <v>23</v>
      </c>
      <c r="C1256">
        <v>93</v>
      </c>
      <c r="D1256">
        <v>30400000</v>
      </c>
      <c r="E1256" t="s">
        <v>48</v>
      </c>
      <c r="L1256" t="s">
        <v>1890</v>
      </c>
      <c r="M1256">
        <v>17810</v>
      </c>
      <c r="N1256">
        <v>73</v>
      </c>
      <c r="O1256" t="s">
        <v>29</v>
      </c>
      <c r="P1256" t="s">
        <v>30</v>
      </c>
      <c r="Q1256" t="s">
        <v>52</v>
      </c>
      <c r="R1256">
        <v>39000000</v>
      </c>
      <c r="S1256">
        <v>1996</v>
      </c>
      <c r="T1256">
        <v>5.7</v>
      </c>
      <c r="U1256">
        <v>1.6</v>
      </c>
      <c r="V1256">
        <v>-8600000</v>
      </c>
      <c r="W1256" t="s">
        <v>38</v>
      </c>
    </row>
    <row r="1257" spans="1:23" x14ac:dyDescent="0.3">
      <c r="A1257" t="s">
        <v>1325</v>
      </c>
      <c r="B1257">
        <v>103</v>
      </c>
      <c r="C1257">
        <v>100</v>
      </c>
      <c r="D1257">
        <v>85570368</v>
      </c>
      <c r="E1257" t="s">
        <v>24</v>
      </c>
      <c r="F1257" t="s">
        <v>25</v>
      </c>
      <c r="G1257" t="s">
        <v>48</v>
      </c>
      <c r="H1257" t="s">
        <v>49</v>
      </c>
      <c r="I1257" t="s">
        <v>27</v>
      </c>
      <c r="L1257" t="s">
        <v>1891</v>
      </c>
      <c r="M1257">
        <v>44885</v>
      </c>
      <c r="N1257">
        <v>107</v>
      </c>
      <c r="O1257" t="s">
        <v>29</v>
      </c>
      <c r="P1257" t="s">
        <v>30</v>
      </c>
      <c r="Q1257" t="s">
        <v>52</v>
      </c>
      <c r="R1257">
        <v>38000000</v>
      </c>
      <c r="S1257">
        <v>2002</v>
      </c>
      <c r="T1257">
        <v>5.0999999999999996</v>
      </c>
      <c r="U1257">
        <v>1.7</v>
      </c>
      <c r="V1257">
        <v>47570368</v>
      </c>
      <c r="W1257" t="s">
        <v>21</v>
      </c>
    </row>
    <row r="1258" spans="1:23" x14ac:dyDescent="0.3">
      <c r="A1258" t="s">
        <v>1892</v>
      </c>
      <c r="B1258">
        <v>98</v>
      </c>
      <c r="C1258">
        <v>118</v>
      </c>
      <c r="D1258">
        <v>75668868</v>
      </c>
      <c r="E1258" t="s">
        <v>24</v>
      </c>
      <c r="F1258" t="s">
        <v>25</v>
      </c>
      <c r="G1258" t="s">
        <v>60</v>
      </c>
      <c r="H1258" t="s">
        <v>27</v>
      </c>
      <c r="I1258" t="s">
        <v>35</v>
      </c>
      <c r="L1258" t="s">
        <v>1893</v>
      </c>
      <c r="M1258">
        <v>60504</v>
      </c>
      <c r="N1258">
        <v>249</v>
      </c>
      <c r="O1258" t="s">
        <v>29</v>
      </c>
      <c r="P1258" t="s">
        <v>30</v>
      </c>
      <c r="Q1258" t="s">
        <v>52</v>
      </c>
      <c r="R1258">
        <v>35000000</v>
      </c>
      <c r="S1258">
        <v>1994</v>
      </c>
      <c r="T1258">
        <v>6.6</v>
      </c>
      <c r="U1258">
        <v>2</v>
      </c>
      <c r="V1258">
        <v>40668868</v>
      </c>
      <c r="W1258" t="s">
        <v>21</v>
      </c>
    </row>
    <row r="1259" spans="1:23" x14ac:dyDescent="0.3">
      <c r="A1259" t="s">
        <v>1894</v>
      </c>
      <c r="B1259">
        <v>273</v>
      </c>
      <c r="C1259">
        <v>122</v>
      </c>
      <c r="D1259">
        <v>6594136</v>
      </c>
      <c r="E1259" t="s">
        <v>24</v>
      </c>
      <c r="F1259" t="s">
        <v>242</v>
      </c>
      <c r="G1259" t="s">
        <v>55</v>
      </c>
      <c r="L1259" t="s">
        <v>1895</v>
      </c>
      <c r="M1259">
        <v>24557</v>
      </c>
      <c r="N1259">
        <v>111</v>
      </c>
      <c r="O1259" t="s">
        <v>554</v>
      </c>
      <c r="P1259" t="s">
        <v>1047</v>
      </c>
      <c r="Q1259" t="s">
        <v>31</v>
      </c>
      <c r="R1259">
        <v>38600000</v>
      </c>
      <c r="S1259">
        <v>2013</v>
      </c>
      <c r="T1259">
        <v>6.5</v>
      </c>
      <c r="U1259">
        <v>2</v>
      </c>
      <c r="V1259">
        <v>-32005864</v>
      </c>
      <c r="W1259" t="s">
        <v>38</v>
      </c>
    </row>
    <row r="1260" spans="1:23" x14ac:dyDescent="0.3">
      <c r="A1260" t="s">
        <v>223</v>
      </c>
      <c r="B1260">
        <v>279</v>
      </c>
      <c r="C1260">
        <v>120</v>
      </c>
      <c r="D1260">
        <v>58700247</v>
      </c>
      <c r="E1260" t="s">
        <v>55</v>
      </c>
      <c r="F1260" t="s">
        <v>44</v>
      </c>
      <c r="L1260" t="s">
        <v>1896</v>
      </c>
      <c r="M1260">
        <v>95367</v>
      </c>
      <c r="N1260">
        <v>260</v>
      </c>
      <c r="O1260" t="s">
        <v>29</v>
      </c>
      <c r="P1260" t="s">
        <v>30</v>
      </c>
      <c r="Q1260" t="s">
        <v>31</v>
      </c>
      <c r="R1260">
        <v>38000000</v>
      </c>
      <c r="S1260">
        <v>2011</v>
      </c>
      <c r="T1260">
        <v>6.9</v>
      </c>
      <c r="U1260">
        <v>2</v>
      </c>
      <c r="V1260">
        <v>20700247</v>
      </c>
      <c r="W1260" t="s">
        <v>21</v>
      </c>
    </row>
    <row r="1261" spans="1:23" x14ac:dyDescent="0.3">
      <c r="A1261" t="s">
        <v>1897</v>
      </c>
      <c r="B1261">
        <v>65</v>
      </c>
      <c r="C1261">
        <v>146</v>
      </c>
      <c r="D1261">
        <v>50668906</v>
      </c>
      <c r="E1261" t="s">
        <v>242</v>
      </c>
      <c r="F1261" t="s">
        <v>55</v>
      </c>
      <c r="G1261" t="s">
        <v>61</v>
      </c>
      <c r="L1261" t="s">
        <v>1898</v>
      </c>
      <c r="M1261">
        <v>76016</v>
      </c>
      <c r="N1261">
        <v>265</v>
      </c>
      <c r="O1261" t="s">
        <v>29</v>
      </c>
      <c r="P1261" t="s">
        <v>30</v>
      </c>
      <c r="Q1261" t="s">
        <v>213</v>
      </c>
      <c r="R1261">
        <v>38000000</v>
      </c>
      <c r="S1261">
        <v>1999</v>
      </c>
      <c r="T1261">
        <v>7.6</v>
      </c>
      <c r="U1261">
        <v>2.4</v>
      </c>
      <c r="V1261">
        <v>12668906</v>
      </c>
      <c r="W1261" t="s">
        <v>21</v>
      </c>
    </row>
    <row r="1262" spans="1:23" x14ac:dyDescent="0.3">
      <c r="A1262" t="s">
        <v>237</v>
      </c>
      <c r="B1262">
        <v>98</v>
      </c>
      <c r="C1262">
        <v>115</v>
      </c>
      <c r="D1262">
        <v>39177215</v>
      </c>
      <c r="E1262" t="s">
        <v>56</v>
      </c>
      <c r="F1262" t="s">
        <v>55</v>
      </c>
      <c r="G1262" t="s">
        <v>35</v>
      </c>
      <c r="L1262" t="s">
        <v>1899</v>
      </c>
      <c r="M1262">
        <v>30667</v>
      </c>
      <c r="N1262">
        <v>234</v>
      </c>
      <c r="O1262" t="s">
        <v>29</v>
      </c>
      <c r="P1262" t="s">
        <v>30</v>
      </c>
      <c r="Q1262" t="s">
        <v>31</v>
      </c>
      <c r="R1262">
        <v>38000000</v>
      </c>
      <c r="S1262">
        <v>2002</v>
      </c>
      <c r="T1262">
        <v>5.6</v>
      </c>
      <c r="U1262">
        <v>1.9</v>
      </c>
      <c r="V1262">
        <v>1177215</v>
      </c>
      <c r="W1262" t="s">
        <v>21</v>
      </c>
    </row>
    <row r="1263" spans="1:23" x14ac:dyDescent="0.3">
      <c r="A1263" t="s">
        <v>1900</v>
      </c>
      <c r="B1263">
        <v>116</v>
      </c>
      <c r="C1263">
        <v>123</v>
      </c>
      <c r="D1263">
        <v>40334024</v>
      </c>
      <c r="E1263" t="s">
        <v>48</v>
      </c>
      <c r="F1263" t="s">
        <v>56</v>
      </c>
      <c r="G1263" t="s">
        <v>44</v>
      </c>
      <c r="L1263" t="s">
        <v>1901</v>
      </c>
      <c r="M1263">
        <v>44168</v>
      </c>
      <c r="N1263">
        <v>216</v>
      </c>
      <c r="O1263" t="s">
        <v>29</v>
      </c>
      <c r="P1263" t="s">
        <v>30</v>
      </c>
      <c r="Q1263" t="s">
        <v>31</v>
      </c>
      <c r="R1263">
        <v>35000000</v>
      </c>
      <c r="S1263">
        <v>2001</v>
      </c>
      <c r="T1263">
        <v>6.2</v>
      </c>
      <c r="U1263">
        <v>2</v>
      </c>
      <c r="V1263">
        <v>5334024</v>
      </c>
      <c r="W1263" t="s">
        <v>21</v>
      </c>
    </row>
    <row r="1264" spans="1:23" x14ac:dyDescent="0.3">
      <c r="A1264" t="s">
        <v>1393</v>
      </c>
      <c r="B1264">
        <v>76</v>
      </c>
      <c r="C1264">
        <v>94</v>
      </c>
      <c r="D1264">
        <v>71038190</v>
      </c>
      <c r="E1264" t="s">
        <v>24</v>
      </c>
      <c r="F1264" t="s">
        <v>48</v>
      </c>
      <c r="G1264" t="s">
        <v>56</v>
      </c>
      <c r="L1264" t="s">
        <v>1902</v>
      </c>
      <c r="M1264">
        <v>23473</v>
      </c>
      <c r="N1264">
        <v>123</v>
      </c>
      <c r="O1264" t="s">
        <v>29</v>
      </c>
      <c r="P1264" t="s">
        <v>30</v>
      </c>
      <c r="Q1264" t="s">
        <v>52</v>
      </c>
      <c r="R1264">
        <v>30000000</v>
      </c>
      <c r="S1264">
        <v>2015</v>
      </c>
      <c r="T1264">
        <v>4.4000000000000004</v>
      </c>
      <c r="U1264">
        <v>1.6</v>
      </c>
      <c r="V1264">
        <v>41038190</v>
      </c>
      <c r="W1264" t="s">
        <v>21</v>
      </c>
    </row>
    <row r="1265" spans="1:23" x14ac:dyDescent="0.3">
      <c r="A1265" t="s">
        <v>1903</v>
      </c>
      <c r="B1265">
        <v>106</v>
      </c>
      <c r="C1265">
        <v>102</v>
      </c>
      <c r="D1265">
        <v>24044532</v>
      </c>
      <c r="E1265" t="s">
        <v>55</v>
      </c>
      <c r="F1265" t="s">
        <v>44</v>
      </c>
      <c r="L1265" t="s">
        <v>1904</v>
      </c>
      <c r="M1265">
        <v>19686</v>
      </c>
      <c r="N1265">
        <v>180</v>
      </c>
      <c r="O1265" t="s">
        <v>29</v>
      </c>
      <c r="P1265" t="s">
        <v>30</v>
      </c>
      <c r="Q1265" t="s">
        <v>213</v>
      </c>
      <c r="R1265">
        <v>38000000</v>
      </c>
      <c r="S1265">
        <v>2001</v>
      </c>
      <c r="T1265">
        <v>5.6</v>
      </c>
      <c r="U1265">
        <v>1.7</v>
      </c>
      <c r="V1265">
        <v>-13955468</v>
      </c>
      <c r="W1265" t="s">
        <v>38</v>
      </c>
    </row>
    <row r="1266" spans="1:23" x14ac:dyDescent="0.3">
      <c r="A1266" t="s">
        <v>1146</v>
      </c>
      <c r="B1266">
        <v>55</v>
      </c>
      <c r="C1266">
        <v>98</v>
      </c>
      <c r="D1266">
        <v>22770864</v>
      </c>
      <c r="E1266" t="s">
        <v>48</v>
      </c>
      <c r="F1266" t="s">
        <v>55</v>
      </c>
      <c r="L1266" t="s">
        <v>1905</v>
      </c>
      <c r="M1266">
        <v>8433</v>
      </c>
      <c r="N1266">
        <v>85</v>
      </c>
      <c r="O1266" t="s">
        <v>29</v>
      </c>
      <c r="P1266" t="s">
        <v>30</v>
      </c>
      <c r="Q1266" t="s">
        <v>52</v>
      </c>
      <c r="R1266">
        <v>38000000</v>
      </c>
      <c r="S1266">
        <v>2001</v>
      </c>
      <c r="T1266">
        <v>5.5</v>
      </c>
      <c r="U1266">
        <v>1.6</v>
      </c>
      <c r="V1266">
        <v>-15229136</v>
      </c>
      <c r="W1266" t="s">
        <v>38</v>
      </c>
    </row>
    <row r="1267" spans="1:23" x14ac:dyDescent="0.3">
      <c r="A1267" t="s">
        <v>1036</v>
      </c>
      <c r="B1267">
        <v>172</v>
      </c>
      <c r="C1267">
        <v>133</v>
      </c>
      <c r="D1267">
        <v>18653746</v>
      </c>
      <c r="E1267" t="s">
        <v>60</v>
      </c>
      <c r="F1267" t="s">
        <v>35</v>
      </c>
      <c r="L1267" t="s">
        <v>1906</v>
      </c>
      <c r="M1267">
        <v>137722</v>
      </c>
      <c r="N1267">
        <v>638</v>
      </c>
      <c r="O1267" t="s">
        <v>29</v>
      </c>
      <c r="P1267" t="s">
        <v>971</v>
      </c>
      <c r="Q1267" t="s">
        <v>213</v>
      </c>
      <c r="R1267">
        <v>38000000</v>
      </c>
      <c r="S1267">
        <v>1999</v>
      </c>
      <c r="T1267">
        <v>6.7</v>
      </c>
      <c r="U1267">
        <v>2.2000000000000002</v>
      </c>
      <c r="V1267">
        <v>-19346254</v>
      </c>
      <c r="W1267" t="s">
        <v>38</v>
      </c>
    </row>
    <row r="1268" spans="1:23" x14ac:dyDescent="0.3">
      <c r="A1268" t="s">
        <v>237</v>
      </c>
      <c r="B1268">
        <v>47</v>
      </c>
      <c r="C1268">
        <v>118</v>
      </c>
      <c r="D1268">
        <v>17305211</v>
      </c>
      <c r="E1268" t="s">
        <v>56</v>
      </c>
      <c r="F1268" t="s">
        <v>55</v>
      </c>
      <c r="G1268" t="s">
        <v>60</v>
      </c>
      <c r="H1268" t="s">
        <v>35</v>
      </c>
      <c r="L1268" t="s">
        <v>1907</v>
      </c>
      <c r="M1268">
        <v>14066</v>
      </c>
      <c r="N1268">
        <v>75</v>
      </c>
      <c r="O1268" t="s">
        <v>29</v>
      </c>
      <c r="P1268" t="s">
        <v>30</v>
      </c>
      <c r="Q1268" t="s">
        <v>213</v>
      </c>
      <c r="R1268">
        <v>38000000</v>
      </c>
      <c r="S1268">
        <v>1996</v>
      </c>
      <c r="T1268">
        <v>6.1</v>
      </c>
      <c r="U1268">
        <v>2</v>
      </c>
      <c r="V1268">
        <v>-20694789</v>
      </c>
      <c r="W1268" t="s">
        <v>38</v>
      </c>
    </row>
    <row r="1269" spans="1:23" x14ac:dyDescent="0.3">
      <c r="A1269" t="s">
        <v>1208</v>
      </c>
      <c r="B1269">
        <v>107</v>
      </c>
      <c r="C1269">
        <v>105</v>
      </c>
      <c r="D1269">
        <v>16991902</v>
      </c>
      <c r="E1269" t="s">
        <v>55</v>
      </c>
      <c r="F1269" t="s">
        <v>59</v>
      </c>
      <c r="L1269" t="s">
        <v>1908</v>
      </c>
      <c r="M1269">
        <v>34592</v>
      </c>
      <c r="N1269">
        <v>191</v>
      </c>
      <c r="O1269" t="s">
        <v>29</v>
      </c>
      <c r="P1269" t="s">
        <v>30</v>
      </c>
      <c r="Q1269" t="s">
        <v>213</v>
      </c>
      <c r="R1269">
        <v>57000000</v>
      </c>
      <c r="S1269">
        <v>2001</v>
      </c>
      <c r="T1269">
        <v>6.2</v>
      </c>
      <c r="U1269">
        <v>1.8</v>
      </c>
      <c r="V1269">
        <v>-40008098</v>
      </c>
      <c r="W1269" t="s">
        <v>38</v>
      </c>
    </row>
    <row r="1270" spans="1:23" x14ac:dyDescent="0.3">
      <c r="A1270" t="s">
        <v>1909</v>
      </c>
      <c r="B1270">
        <v>323</v>
      </c>
      <c r="C1270">
        <v>109</v>
      </c>
      <c r="D1270">
        <v>47536959</v>
      </c>
      <c r="E1270" t="s">
        <v>55</v>
      </c>
      <c r="L1270" t="s">
        <v>1910</v>
      </c>
      <c r="M1270">
        <v>86955</v>
      </c>
      <c r="N1270">
        <v>275</v>
      </c>
      <c r="O1270" t="s">
        <v>29</v>
      </c>
      <c r="P1270" t="s">
        <v>30</v>
      </c>
      <c r="Q1270" t="s">
        <v>213</v>
      </c>
      <c r="R1270">
        <v>10000000</v>
      </c>
      <c r="S1270">
        <v>2009</v>
      </c>
      <c r="T1270">
        <v>7.3</v>
      </c>
      <c r="U1270">
        <v>1.8</v>
      </c>
      <c r="V1270">
        <v>37536959</v>
      </c>
      <c r="W1270" t="s">
        <v>21</v>
      </c>
    </row>
    <row r="1271" spans="1:23" x14ac:dyDescent="0.3">
      <c r="A1271" t="s">
        <v>94</v>
      </c>
      <c r="B1271">
        <v>37</v>
      </c>
      <c r="C1271">
        <v>129</v>
      </c>
      <c r="D1271">
        <v>10300000</v>
      </c>
      <c r="E1271" t="s">
        <v>25</v>
      </c>
      <c r="F1271" t="s">
        <v>55</v>
      </c>
      <c r="L1271" t="s">
        <v>1911</v>
      </c>
      <c r="M1271">
        <v>17859</v>
      </c>
      <c r="N1271">
        <v>89</v>
      </c>
      <c r="O1271" t="s">
        <v>29</v>
      </c>
      <c r="P1271" t="s">
        <v>30</v>
      </c>
      <c r="Q1271" t="s">
        <v>31</v>
      </c>
      <c r="R1271">
        <v>38000000</v>
      </c>
      <c r="S1271">
        <v>1996</v>
      </c>
      <c r="T1271">
        <v>6.6</v>
      </c>
      <c r="U1271">
        <v>2.2000000000000002</v>
      </c>
      <c r="V1271">
        <v>-27700000</v>
      </c>
      <c r="W1271" t="s">
        <v>38</v>
      </c>
    </row>
    <row r="1272" spans="1:23" x14ac:dyDescent="0.3">
      <c r="A1272" t="s">
        <v>1462</v>
      </c>
      <c r="B1272">
        <v>297</v>
      </c>
      <c r="C1272">
        <v>109</v>
      </c>
      <c r="D1272">
        <v>13782838</v>
      </c>
      <c r="E1272" t="s">
        <v>57</v>
      </c>
      <c r="F1272" t="s">
        <v>60</v>
      </c>
      <c r="G1272" t="s">
        <v>27</v>
      </c>
      <c r="L1272" t="s">
        <v>1912</v>
      </c>
      <c r="M1272">
        <v>258078</v>
      </c>
      <c r="N1272">
        <v>911</v>
      </c>
      <c r="O1272" t="s">
        <v>29</v>
      </c>
      <c r="P1272" t="s">
        <v>30</v>
      </c>
      <c r="Q1272" t="s">
        <v>213</v>
      </c>
      <c r="R1272">
        <v>15000000</v>
      </c>
      <c r="S1272">
        <v>1982</v>
      </c>
      <c r="T1272">
        <v>8.1999999999999993</v>
      </c>
      <c r="U1272">
        <v>1.8</v>
      </c>
      <c r="V1272">
        <v>-1217162</v>
      </c>
      <c r="W1272" t="s">
        <v>38</v>
      </c>
    </row>
    <row r="1273" spans="1:23" x14ac:dyDescent="0.3">
      <c r="A1273" t="s">
        <v>412</v>
      </c>
      <c r="B1273">
        <v>302</v>
      </c>
      <c r="C1273">
        <v>127</v>
      </c>
      <c r="D1273">
        <v>41997790</v>
      </c>
      <c r="E1273" t="s">
        <v>24</v>
      </c>
      <c r="F1273" t="s">
        <v>27</v>
      </c>
      <c r="G1273" t="s">
        <v>35</v>
      </c>
      <c r="L1273" t="s">
        <v>1913</v>
      </c>
      <c r="M1273">
        <v>125305</v>
      </c>
      <c r="N1273">
        <v>343</v>
      </c>
      <c r="O1273" t="s">
        <v>29</v>
      </c>
      <c r="P1273" t="s">
        <v>30</v>
      </c>
      <c r="Q1273" t="s">
        <v>213</v>
      </c>
      <c r="R1273">
        <v>38000000</v>
      </c>
      <c r="S1273">
        <v>2013</v>
      </c>
      <c r="T1273">
        <v>6.4</v>
      </c>
      <c r="U1273">
        <v>2.1</v>
      </c>
      <c r="V1273">
        <v>3997790</v>
      </c>
      <c r="W1273" t="s">
        <v>21</v>
      </c>
    </row>
    <row r="1274" spans="1:23" x14ac:dyDescent="0.3">
      <c r="A1274" t="s">
        <v>1914</v>
      </c>
      <c r="B1274">
        <v>38</v>
      </c>
      <c r="C1274">
        <v>118</v>
      </c>
      <c r="D1274">
        <v>6482195</v>
      </c>
      <c r="E1274" t="s">
        <v>56</v>
      </c>
      <c r="F1274" t="s">
        <v>60</v>
      </c>
      <c r="G1274" t="s">
        <v>35</v>
      </c>
      <c r="L1274" t="s">
        <v>1915</v>
      </c>
      <c r="M1274">
        <v>9740</v>
      </c>
      <c r="N1274">
        <v>81</v>
      </c>
      <c r="O1274" t="s">
        <v>29</v>
      </c>
      <c r="P1274" t="s">
        <v>30</v>
      </c>
      <c r="Q1274" t="s">
        <v>213</v>
      </c>
      <c r="R1274">
        <v>37000000</v>
      </c>
      <c r="S1274">
        <v>1997</v>
      </c>
      <c r="T1274">
        <v>6.4</v>
      </c>
      <c r="U1274">
        <v>2</v>
      </c>
      <c r="V1274">
        <v>-30517805</v>
      </c>
      <c r="W1274" t="s">
        <v>38</v>
      </c>
    </row>
    <row r="1275" spans="1:23" x14ac:dyDescent="0.3">
      <c r="A1275" t="s">
        <v>1916</v>
      </c>
      <c r="B1275">
        <v>31</v>
      </c>
      <c r="C1275">
        <v>110</v>
      </c>
      <c r="D1275">
        <v>623374</v>
      </c>
      <c r="E1275" t="s">
        <v>24</v>
      </c>
      <c r="F1275" t="s">
        <v>25</v>
      </c>
      <c r="G1275" t="s">
        <v>55</v>
      </c>
      <c r="H1275" t="s">
        <v>35</v>
      </c>
      <c r="I1275" t="s">
        <v>53</v>
      </c>
      <c r="L1275" t="s">
        <v>1917</v>
      </c>
      <c r="M1275">
        <v>4757</v>
      </c>
      <c r="N1275">
        <v>67</v>
      </c>
      <c r="O1275" t="s">
        <v>29</v>
      </c>
      <c r="P1275" t="s">
        <v>30</v>
      </c>
      <c r="Q1275" t="s">
        <v>31</v>
      </c>
      <c r="R1275">
        <v>38000000</v>
      </c>
      <c r="S1275">
        <v>2001</v>
      </c>
      <c r="T1275">
        <v>5.2</v>
      </c>
      <c r="U1275">
        <v>1.8</v>
      </c>
      <c r="V1275">
        <v>-37376626</v>
      </c>
      <c r="W1275" t="s">
        <v>38</v>
      </c>
    </row>
    <row r="1276" spans="1:23" x14ac:dyDescent="0.3">
      <c r="A1276" t="s">
        <v>849</v>
      </c>
      <c r="B1276">
        <v>118</v>
      </c>
      <c r="C1276">
        <v>90</v>
      </c>
      <c r="D1276">
        <v>7871693</v>
      </c>
      <c r="E1276" t="s">
        <v>25</v>
      </c>
      <c r="F1276" t="s">
        <v>49</v>
      </c>
      <c r="G1276" t="s">
        <v>26</v>
      </c>
      <c r="H1276" t="s">
        <v>27</v>
      </c>
      <c r="L1276" t="s">
        <v>1918</v>
      </c>
      <c r="M1276">
        <v>52908</v>
      </c>
      <c r="N1276">
        <v>102</v>
      </c>
      <c r="O1276" t="s">
        <v>29</v>
      </c>
      <c r="P1276" t="s">
        <v>30</v>
      </c>
      <c r="Q1276" t="s">
        <v>52</v>
      </c>
      <c r="R1276">
        <v>55000000</v>
      </c>
      <c r="S1276">
        <v>2008</v>
      </c>
      <c r="T1276">
        <v>6.5</v>
      </c>
      <c r="U1276">
        <v>1.5</v>
      </c>
      <c r="V1276">
        <v>-47128307</v>
      </c>
      <c r="W1276" t="s">
        <v>38</v>
      </c>
    </row>
    <row r="1277" spans="1:23" x14ac:dyDescent="0.3">
      <c r="A1277" t="s">
        <v>1919</v>
      </c>
      <c r="B1277">
        <v>546</v>
      </c>
      <c r="C1277">
        <v>144</v>
      </c>
      <c r="D1277">
        <v>16377274</v>
      </c>
      <c r="E1277" t="s">
        <v>55</v>
      </c>
      <c r="L1277" t="s">
        <v>1920</v>
      </c>
      <c r="M1277">
        <v>105144</v>
      </c>
      <c r="N1277">
        <v>405</v>
      </c>
      <c r="O1277" t="s">
        <v>29</v>
      </c>
      <c r="P1277" t="s">
        <v>30</v>
      </c>
      <c r="Q1277" t="s">
        <v>213</v>
      </c>
      <c r="R1277">
        <v>32000000</v>
      </c>
      <c r="S1277">
        <v>2012</v>
      </c>
      <c r="T1277">
        <v>7.1</v>
      </c>
      <c r="U1277">
        <v>2.4</v>
      </c>
      <c r="V1277">
        <v>-15622726</v>
      </c>
      <c r="W1277" t="s">
        <v>38</v>
      </c>
    </row>
    <row r="1278" spans="1:23" x14ac:dyDescent="0.3">
      <c r="A1278" t="s">
        <v>1402</v>
      </c>
      <c r="B1278">
        <v>86</v>
      </c>
      <c r="C1278">
        <v>130</v>
      </c>
      <c r="D1278">
        <v>9589875</v>
      </c>
      <c r="E1278" t="s">
        <v>242</v>
      </c>
      <c r="F1278" t="s">
        <v>55</v>
      </c>
      <c r="G1278" t="s">
        <v>61</v>
      </c>
      <c r="L1278" t="s">
        <v>1921</v>
      </c>
      <c r="M1278">
        <v>16673</v>
      </c>
      <c r="N1278">
        <v>45</v>
      </c>
      <c r="O1278" t="s">
        <v>29</v>
      </c>
      <c r="P1278" t="s">
        <v>30</v>
      </c>
      <c r="Q1278" t="s">
        <v>52</v>
      </c>
      <c r="R1278">
        <v>40000000</v>
      </c>
      <c r="S1278">
        <v>2008</v>
      </c>
      <c r="T1278">
        <v>7.3</v>
      </c>
      <c r="U1278">
        <v>2.2000000000000002</v>
      </c>
      <c r="V1278">
        <v>-30410125</v>
      </c>
      <c r="W1278" t="s">
        <v>38</v>
      </c>
    </row>
    <row r="1279" spans="1:23" x14ac:dyDescent="0.3">
      <c r="A1279" t="s">
        <v>1922</v>
      </c>
      <c r="B1279">
        <v>194</v>
      </c>
      <c r="C1279">
        <v>112</v>
      </c>
      <c r="D1279">
        <v>34912982</v>
      </c>
      <c r="E1279" t="s">
        <v>24</v>
      </c>
      <c r="F1279" t="s">
        <v>25</v>
      </c>
      <c r="G1279" t="s">
        <v>27</v>
      </c>
      <c r="H1279" t="s">
        <v>35</v>
      </c>
      <c r="L1279" t="s">
        <v>1923</v>
      </c>
      <c r="M1279">
        <v>55617</v>
      </c>
      <c r="N1279">
        <v>266</v>
      </c>
      <c r="O1279" t="s">
        <v>29</v>
      </c>
      <c r="P1279" t="s">
        <v>30</v>
      </c>
      <c r="Q1279" t="s">
        <v>31</v>
      </c>
      <c r="R1279">
        <v>38000000</v>
      </c>
      <c r="S1279">
        <v>2016</v>
      </c>
      <c r="T1279">
        <v>5.2</v>
      </c>
      <c r="U1279">
        <v>1.9</v>
      </c>
      <c r="V1279">
        <v>-3087018</v>
      </c>
      <c r="W1279" t="s">
        <v>38</v>
      </c>
    </row>
    <row r="1280" spans="1:23" x14ac:dyDescent="0.3">
      <c r="A1280" t="s">
        <v>1924</v>
      </c>
      <c r="B1280">
        <v>437</v>
      </c>
      <c r="C1280">
        <v>133</v>
      </c>
      <c r="D1280">
        <v>109712885</v>
      </c>
      <c r="E1280" t="s">
        <v>55</v>
      </c>
      <c r="F1280" t="s">
        <v>61</v>
      </c>
      <c r="L1280" t="s">
        <v>1925</v>
      </c>
      <c r="M1280">
        <v>146708</v>
      </c>
      <c r="N1280">
        <v>362</v>
      </c>
      <c r="O1280" t="s">
        <v>29</v>
      </c>
      <c r="P1280" t="s">
        <v>30</v>
      </c>
      <c r="Q1280" t="s">
        <v>31</v>
      </c>
      <c r="R1280">
        <v>35000000</v>
      </c>
      <c r="S1280">
        <v>2015</v>
      </c>
      <c r="T1280">
        <v>7.7</v>
      </c>
      <c r="U1280">
        <v>2.2000000000000002</v>
      </c>
      <c r="V1280">
        <v>74712885</v>
      </c>
      <c r="W1280" t="s">
        <v>21</v>
      </c>
    </row>
    <row r="1281" spans="1:23" x14ac:dyDescent="0.3">
      <c r="A1281" t="s">
        <v>1626</v>
      </c>
      <c r="B1281">
        <v>378</v>
      </c>
      <c r="C1281">
        <v>150</v>
      </c>
      <c r="D1281">
        <v>92173235</v>
      </c>
      <c r="E1281" t="s">
        <v>56</v>
      </c>
      <c r="F1281" t="s">
        <v>55</v>
      </c>
      <c r="G1281" t="s">
        <v>35</v>
      </c>
      <c r="L1281" t="s">
        <v>1926</v>
      </c>
      <c r="M1281">
        <v>280228</v>
      </c>
      <c r="N1281">
        <v>420</v>
      </c>
      <c r="O1281" t="s">
        <v>29</v>
      </c>
      <c r="P1281" t="s">
        <v>30</v>
      </c>
      <c r="Q1281" t="s">
        <v>213</v>
      </c>
      <c r="R1281">
        <v>37000000</v>
      </c>
      <c r="S1281">
        <v>2010</v>
      </c>
      <c r="T1281">
        <v>7.6</v>
      </c>
      <c r="U1281">
        <v>2.5</v>
      </c>
      <c r="V1281">
        <v>55173235</v>
      </c>
      <c r="W1281" t="s">
        <v>21</v>
      </c>
    </row>
    <row r="1282" spans="1:23" x14ac:dyDescent="0.3">
      <c r="A1282" t="s">
        <v>1927</v>
      </c>
      <c r="B1282">
        <v>170</v>
      </c>
      <c r="C1282">
        <v>110</v>
      </c>
      <c r="D1282">
        <v>41102171</v>
      </c>
      <c r="E1282" t="s">
        <v>48</v>
      </c>
      <c r="F1282" t="s">
        <v>55</v>
      </c>
      <c r="G1282" t="s">
        <v>44</v>
      </c>
      <c r="L1282" t="s">
        <v>1928</v>
      </c>
      <c r="M1282">
        <v>57266</v>
      </c>
      <c r="N1282">
        <v>89</v>
      </c>
      <c r="O1282" t="s">
        <v>29</v>
      </c>
      <c r="P1282" t="s">
        <v>30</v>
      </c>
      <c r="Q1282" t="s">
        <v>31</v>
      </c>
      <c r="R1282">
        <v>40000000</v>
      </c>
      <c r="S1282">
        <v>2012</v>
      </c>
      <c r="T1282">
        <v>5.7</v>
      </c>
      <c r="U1282">
        <v>1.8</v>
      </c>
      <c r="V1282">
        <v>1102171</v>
      </c>
      <c r="W1282" t="s">
        <v>21</v>
      </c>
    </row>
    <row r="1283" spans="1:23" x14ac:dyDescent="0.3">
      <c r="A1283" t="s">
        <v>1929</v>
      </c>
      <c r="B1283">
        <v>341</v>
      </c>
      <c r="C1283">
        <v>96</v>
      </c>
      <c r="D1283">
        <v>60338891</v>
      </c>
      <c r="E1283" t="s">
        <v>48</v>
      </c>
      <c r="F1283" t="s">
        <v>55</v>
      </c>
      <c r="L1283" t="s">
        <v>1930</v>
      </c>
      <c r="M1283">
        <v>248468</v>
      </c>
      <c r="N1283">
        <v>545</v>
      </c>
      <c r="O1283" t="s">
        <v>29</v>
      </c>
      <c r="P1283" t="s">
        <v>30</v>
      </c>
      <c r="Q1283" t="s">
        <v>213</v>
      </c>
      <c r="R1283">
        <v>37000000</v>
      </c>
      <c r="S1283">
        <v>2008</v>
      </c>
      <c r="T1283">
        <v>7</v>
      </c>
      <c r="U1283">
        <v>1.6</v>
      </c>
      <c r="V1283">
        <v>23338891</v>
      </c>
      <c r="W1283" t="s">
        <v>21</v>
      </c>
    </row>
    <row r="1284" spans="1:23" x14ac:dyDescent="0.3">
      <c r="A1284" t="s">
        <v>1931</v>
      </c>
      <c r="B1284">
        <v>139</v>
      </c>
      <c r="C1284">
        <v>96</v>
      </c>
      <c r="D1284">
        <v>48006503</v>
      </c>
      <c r="E1284" t="s">
        <v>25</v>
      </c>
      <c r="F1284" t="s">
        <v>48</v>
      </c>
      <c r="G1284" t="s">
        <v>49</v>
      </c>
      <c r="H1284" t="s">
        <v>26</v>
      </c>
      <c r="L1284" t="s">
        <v>1932</v>
      </c>
      <c r="M1284">
        <v>28109</v>
      </c>
      <c r="N1284">
        <v>110</v>
      </c>
      <c r="O1284" t="s">
        <v>29</v>
      </c>
      <c r="P1284" t="s">
        <v>30</v>
      </c>
      <c r="Q1284" t="s">
        <v>52</v>
      </c>
      <c r="R1284">
        <v>37000000</v>
      </c>
      <c r="S1284">
        <v>2008</v>
      </c>
      <c r="T1284">
        <v>6</v>
      </c>
      <c r="U1284">
        <v>1.6</v>
      </c>
      <c r="V1284">
        <v>11006503</v>
      </c>
      <c r="W1284" t="s">
        <v>21</v>
      </c>
    </row>
    <row r="1285" spans="1:23" x14ac:dyDescent="0.3">
      <c r="A1285" t="s">
        <v>265</v>
      </c>
      <c r="B1285">
        <v>393</v>
      </c>
      <c r="C1285">
        <v>123</v>
      </c>
      <c r="D1285">
        <v>26903709</v>
      </c>
      <c r="E1285" t="s">
        <v>24</v>
      </c>
      <c r="F1285" t="s">
        <v>242</v>
      </c>
      <c r="G1285" t="s">
        <v>55</v>
      </c>
      <c r="H1285" t="s">
        <v>61</v>
      </c>
      <c r="L1285" t="s">
        <v>1933</v>
      </c>
      <c r="M1285">
        <v>312629</v>
      </c>
      <c r="N1285">
        <v>475</v>
      </c>
      <c r="O1285" t="s">
        <v>29</v>
      </c>
      <c r="P1285" t="s">
        <v>37</v>
      </c>
      <c r="Q1285" t="s">
        <v>213</v>
      </c>
      <c r="R1285">
        <v>38000000</v>
      </c>
      <c r="S1285">
        <v>2013</v>
      </c>
      <c r="T1285">
        <v>8.1</v>
      </c>
      <c r="U1285">
        <v>2</v>
      </c>
      <c r="V1285">
        <v>-11096291</v>
      </c>
      <c r="W1285" t="s">
        <v>38</v>
      </c>
    </row>
    <row r="1286" spans="1:23" x14ac:dyDescent="0.3">
      <c r="A1286" t="s">
        <v>1919</v>
      </c>
      <c r="B1286">
        <v>224</v>
      </c>
      <c r="C1286">
        <v>188</v>
      </c>
      <c r="D1286">
        <v>22450975</v>
      </c>
      <c r="E1286" t="s">
        <v>55</v>
      </c>
      <c r="L1286" t="s">
        <v>1934</v>
      </c>
      <c r="M1286">
        <v>241030</v>
      </c>
      <c r="N1286">
        <v>1437</v>
      </c>
      <c r="O1286" t="s">
        <v>29</v>
      </c>
      <c r="P1286" t="s">
        <v>30</v>
      </c>
      <c r="Q1286" t="s">
        <v>213</v>
      </c>
      <c r="R1286">
        <v>37000000</v>
      </c>
      <c r="S1286">
        <v>1999</v>
      </c>
      <c r="T1286">
        <v>8</v>
      </c>
      <c r="U1286">
        <v>3.1</v>
      </c>
      <c r="V1286">
        <v>-14549025</v>
      </c>
      <c r="W1286" t="s">
        <v>38</v>
      </c>
    </row>
    <row r="1287" spans="1:23" x14ac:dyDescent="0.3">
      <c r="A1287" t="s">
        <v>1935</v>
      </c>
      <c r="B1287">
        <v>203</v>
      </c>
      <c r="C1287">
        <v>107</v>
      </c>
      <c r="D1287">
        <v>44867349</v>
      </c>
      <c r="E1287" t="s">
        <v>24</v>
      </c>
      <c r="F1287" t="s">
        <v>48</v>
      </c>
      <c r="G1287" t="s">
        <v>56</v>
      </c>
      <c r="L1287" t="s">
        <v>1936</v>
      </c>
      <c r="M1287">
        <v>75347</v>
      </c>
      <c r="N1287">
        <v>176</v>
      </c>
      <c r="O1287" t="s">
        <v>29</v>
      </c>
      <c r="P1287" t="s">
        <v>30</v>
      </c>
      <c r="Q1287" t="s">
        <v>213</v>
      </c>
      <c r="R1287">
        <v>37000000</v>
      </c>
      <c r="S1287">
        <v>2010</v>
      </c>
      <c r="T1287">
        <v>5.6</v>
      </c>
      <c r="U1287">
        <v>1.8</v>
      </c>
      <c r="V1287">
        <v>7867349</v>
      </c>
      <c r="W1287" t="s">
        <v>21</v>
      </c>
    </row>
    <row r="1288" spans="1:23" x14ac:dyDescent="0.3">
      <c r="A1288" t="s">
        <v>1937</v>
      </c>
      <c r="B1288">
        <v>148</v>
      </c>
      <c r="C1288">
        <v>110</v>
      </c>
      <c r="D1288">
        <v>46813366</v>
      </c>
      <c r="E1288" t="s">
        <v>48</v>
      </c>
      <c r="F1288" t="s">
        <v>44</v>
      </c>
      <c r="L1288" t="s">
        <v>1938</v>
      </c>
      <c r="M1288">
        <v>39440</v>
      </c>
      <c r="N1288">
        <v>83</v>
      </c>
      <c r="O1288" t="s">
        <v>29</v>
      </c>
      <c r="P1288" t="s">
        <v>30</v>
      </c>
      <c r="Q1288" t="s">
        <v>213</v>
      </c>
      <c r="R1288">
        <v>38000000</v>
      </c>
      <c r="S1288">
        <v>2016</v>
      </c>
      <c r="T1288">
        <v>6.1</v>
      </c>
      <c r="U1288">
        <v>1.8</v>
      </c>
      <c r="V1288">
        <v>8813366</v>
      </c>
      <c r="W1288" t="s">
        <v>21</v>
      </c>
    </row>
    <row r="1289" spans="1:23" x14ac:dyDescent="0.3">
      <c r="A1289" t="s">
        <v>1939</v>
      </c>
      <c r="B1289">
        <v>131</v>
      </c>
      <c r="C1289">
        <v>113</v>
      </c>
      <c r="D1289">
        <v>72279690</v>
      </c>
      <c r="E1289" t="s">
        <v>55</v>
      </c>
      <c r="F1289" t="s">
        <v>49</v>
      </c>
      <c r="L1289" t="s">
        <v>1940</v>
      </c>
      <c r="M1289">
        <v>17948</v>
      </c>
      <c r="N1289">
        <v>86</v>
      </c>
      <c r="O1289" t="s">
        <v>29</v>
      </c>
      <c r="P1289" t="s">
        <v>30</v>
      </c>
      <c r="Q1289" t="s">
        <v>52</v>
      </c>
      <c r="R1289">
        <v>37000000</v>
      </c>
      <c r="S1289">
        <v>2011</v>
      </c>
      <c r="T1289">
        <v>6.9</v>
      </c>
      <c r="U1289">
        <v>1.9</v>
      </c>
      <c r="V1289">
        <v>35279690</v>
      </c>
      <c r="W1289" t="s">
        <v>21</v>
      </c>
    </row>
    <row r="1290" spans="1:23" x14ac:dyDescent="0.3">
      <c r="A1290" t="s">
        <v>1671</v>
      </c>
      <c r="B1290">
        <v>350</v>
      </c>
      <c r="C1290">
        <v>122</v>
      </c>
      <c r="D1290">
        <v>191449475</v>
      </c>
      <c r="E1290" t="s">
        <v>55</v>
      </c>
      <c r="F1290" t="s">
        <v>26</v>
      </c>
      <c r="G1290" t="s">
        <v>44</v>
      </c>
      <c r="L1290" t="s">
        <v>1941</v>
      </c>
      <c r="M1290">
        <v>348007</v>
      </c>
      <c r="N1290">
        <v>1535</v>
      </c>
      <c r="O1290" t="s">
        <v>29</v>
      </c>
      <c r="P1290" t="s">
        <v>30</v>
      </c>
      <c r="Q1290" t="s">
        <v>31</v>
      </c>
      <c r="R1290">
        <v>37000000</v>
      </c>
      <c r="S1290">
        <v>2008</v>
      </c>
      <c r="T1290">
        <v>5.2</v>
      </c>
      <c r="U1290">
        <v>2</v>
      </c>
      <c r="V1290">
        <v>154449475</v>
      </c>
      <c r="W1290" t="s">
        <v>21</v>
      </c>
    </row>
    <row r="1291" spans="1:23" x14ac:dyDescent="0.3">
      <c r="A1291" t="s">
        <v>1738</v>
      </c>
      <c r="B1291">
        <v>129</v>
      </c>
      <c r="C1291">
        <v>116</v>
      </c>
      <c r="D1291">
        <v>71026631</v>
      </c>
      <c r="E1291" t="s">
        <v>56</v>
      </c>
      <c r="F1291" t="s">
        <v>55</v>
      </c>
      <c r="G1291" t="s">
        <v>35</v>
      </c>
      <c r="L1291" t="s">
        <v>1942</v>
      </c>
      <c r="M1291">
        <v>98899</v>
      </c>
      <c r="N1291">
        <v>394</v>
      </c>
      <c r="O1291" t="s">
        <v>29</v>
      </c>
      <c r="P1291" t="s">
        <v>30</v>
      </c>
      <c r="Q1291" t="s">
        <v>31</v>
      </c>
      <c r="R1291">
        <v>36000000</v>
      </c>
      <c r="S1291">
        <v>2002</v>
      </c>
      <c r="T1291">
        <v>7</v>
      </c>
      <c r="U1291">
        <v>1.9</v>
      </c>
      <c r="V1291">
        <v>35026631</v>
      </c>
      <c r="W1291" t="s">
        <v>21</v>
      </c>
    </row>
    <row r="1292" spans="1:23" x14ac:dyDescent="0.3">
      <c r="A1292" t="s">
        <v>735</v>
      </c>
      <c r="B1292">
        <v>40</v>
      </c>
      <c r="C1292">
        <v>93</v>
      </c>
      <c r="D1292">
        <v>68208190</v>
      </c>
      <c r="E1292" t="s">
        <v>24</v>
      </c>
      <c r="F1292" t="s">
        <v>48</v>
      </c>
      <c r="G1292" t="s">
        <v>56</v>
      </c>
      <c r="H1292" t="s">
        <v>35</v>
      </c>
      <c r="L1292" t="s">
        <v>1943</v>
      </c>
      <c r="M1292">
        <v>60572</v>
      </c>
      <c r="N1292">
        <v>144</v>
      </c>
      <c r="O1292" t="s">
        <v>29</v>
      </c>
      <c r="P1292" t="s">
        <v>30</v>
      </c>
      <c r="Q1292" t="s">
        <v>31</v>
      </c>
      <c r="R1292">
        <v>65000000</v>
      </c>
      <c r="S1292">
        <v>1999</v>
      </c>
      <c r="T1292">
        <v>6.3</v>
      </c>
      <c r="U1292">
        <v>1.6</v>
      </c>
      <c r="V1292">
        <v>3208190</v>
      </c>
      <c r="W1292" t="s">
        <v>21</v>
      </c>
    </row>
    <row r="1293" spans="1:23" x14ac:dyDescent="0.3">
      <c r="A1293" t="s">
        <v>1370</v>
      </c>
      <c r="B1293">
        <v>289</v>
      </c>
      <c r="C1293">
        <v>118</v>
      </c>
      <c r="D1293">
        <v>150368971</v>
      </c>
      <c r="E1293" t="s">
        <v>48</v>
      </c>
      <c r="F1293" t="s">
        <v>56</v>
      </c>
      <c r="L1293" t="s">
        <v>1944</v>
      </c>
      <c r="M1293">
        <v>316671</v>
      </c>
      <c r="N1293">
        <v>301</v>
      </c>
      <c r="O1293" t="s">
        <v>29</v>
      </c>
      <c r="P1293" t="s">
        <v>30</v>
      </c>
      <c r="Q1293" t="s">
        <v>213</v>
      </c>
      <c r="R1293">
        <v>37000000</v>
      </c>
      <c r="S1293">
        <v>2013</v>
      </c>
      <c r="T1293">
        <v>7</v>
      </c>
      <c r="U1293">
        <v>2</v>
      </c>
      <c r="V1293">
        <v>113368971</v>
      </c>
      <c r="W1293" t="s">
        <v>21</v>
      </c>
    </row>
    <row r="1294" spans="1:23" x14ac:dyDescent="0.3">
      <c r="A1294" t="s">
        <v>211</v>
      </c>
      <c r="B1294">
        <v>72</v>
      </c>
      <c r="C1294">
        <v>93</v>
      </c>
      <c r="D1294">
        <v>50129186</v>
      </c>
      <c r="E1294" t="s">
        <v>24</v>
      </c>
      <c r="F1294" t="s">
        <v>56</v>
      </c>
      <c r="G1294" t="s">
        <v>55</v>
      </c>
      <c r="H1294" t="s">
        <v>60</v>
      </c>
      <c r="I1294" t="s">
        <v>35</v>
      </c>
      <c r="L1294" t="s">
        <v>1945</v>
      </c>
      <c r="M1294">
        <v>38399</v>
      </c>
      <c r="N1294">
        <v>218</v>
      </c>
      <c r="O1294" t="s">
        <v>29</v>
      </c>
      <c r="P1294" t="s">
        <v>30</v>
      </c>
      <c r="Q1294" t="s">
        <v>213</v>
      </c>
      <c r="R1294">
        <v>36000000</v>
      </c>
      <c r="S1294">
        <v>1997</v>
      </c>
      <c r="T1294">
        <v>6.9</v>
      </c>
      <c r="U1294">
        <v>1.6</v>
      </c>
      <c r="V1294">
        <v>14129186</v>
      </c>
      <c r="W1294" t="s">
        <v>21</v>
      </c>
    </row>
    <row r="1295" spans="1:23" x14ac:dyDescent="0.3">
      <c r="A1295" t="s">
        <v>1946</v>
      </c>
      <c r="B1295">
        <v>89</v>
      </c>
      <c r="C1295">
        <v>121</v>
      </c>
      <c r="D1295">
        <v>55500000</v>
      </c>
      <c r="E1295" t="s">
        <v>24</v>
      </c>
      <c r="F1295" t="s">
        <v>25</v>
      </c>
      <c r="G1295" t="s">
        <v>35</v>
      </c>
      <c r="L1295" t="s">
        <v>1947</v>
      </c>
      <c r="M1295">
        <v>48636</v>
      </c>
      <c r="N1295">
        <v>214</v>
      </c>
      <c r="O1295" t="s">
        <v>29</v>
      </c>
      <c r="P1295" t="s">
        <v>37</v>
      </c>
      <c r="Q1295" t="s">
        <v>52</v>
      </c>
      <c r="R1295">
        <v>36000000</v>
      </c>
      <c r="S1295">
        <v>1983</v>
      </c>
      <c r="T1295">
        <v>6.2</v>
      </c>
      <c r="U1295">
        <v>2</v>
      </c>
      <c r="V1295">
        <v>19500000</v>
      </c>
      <c r="W1295" t="s">
        <v>21</v>
      </c>
    </row>
    <row r="1296" spans="1:23" x14ac:dyDescent="0.3">
      <c r="A1296" t="s">
        <v>1948</v>
      </c>
      <c r="B1296">
        <v>265</v>
      </c>
      <c r="C1296">
        <v>101</v>
      </c>
      <c r="D1296">
        <v>50213619</v>
      </c>
      <c r="E1296" t="s">
        <v>48</v>
      </c>
      <c r="F1296" t="s">
        <v>27</v>
      </c>
      <c r="L1296" t="s">
        <v>1949</v>
      </c>
      <c r="M1296">
        <v>139184</v>
      </c>
      <c r="N1296">
        <v>243</v>
      </c>
      <c r="O1296" t="s">
        <v>29</v>
      </c>
      <c r="P1296" t="s">
        <v>30</v>
      </c>
      <c r="Q1296" t="s">
        <v>213</v>
      </c>
      <c r="R1296">
        <v>36000000</v>
      </c>
      <c r="S1296">
        <v>2010</v>
      </c>
      <c r="T1296">
        <v>6.4</v>
      </c>
      <c r="U1296">
        <v>1.7</v>
      </c>
      <c r="V1296">
        <v>14213619</v>
      </c>
      <c r="W1296" t="s">
        <v>21</v>
      </c>
    </row>
    <row r="1297" spans="1:23" x14ac:dyDescent="0.3">
      <c r="A1297" t="s">
        <v>1939</v>
      </c>
      <c r="B1297">
        <v>54</v>
      </c>
      <c r="C1297">
        <v>107</v>
      </c>
      <c r="D1297">
        <v>42019483</v>
      </c>
      <c r="E1297" t="s">
        <v>55</v>
      </c>
      <c r="F1297" t="s">
        <v>49</v>
      </c>
      <c r="L1297" t="s">
        <v>1950</v>
      </c>
      <c r="M1297">
        <v>6069</v>
      </c>
      <c r="N1297">
        <v>33</v>
      </c>
      <c r="O1297" t="s">
        <v>29</v>
      </c>
      <c r="P1297" t="s">
        <v>30</v>
      </c>
      <c r="Q1297" t="s">
        <v>52</v>
      </c>
      <c r="R1297">
        <v>36000000</v>
      </c>
      <c r="S1297">
        <v>2014</v>
      </c>
      <c r="T1297">
        <v>6.4</v>
      </c>
      <c r="U1297">
        <v>1.8</v>
      </c>
      <c r="V1297">
        <v>6019483</v>
      </c>
      <c r="W1297" t="s">
        <v>21</v>
      </c>
    </row>
    <row r="1298" spans="1:23" x14ac:dyDescent="0.3">
      <c r="A1298" t="s">
        <v>1273</v>
      </c>
      <c r="B1298">
        <v>126</v>
      </c>
      <c r="C1298">
        <v>124</v>
      </c>
      <c r="D1298">
        <v>23360779</v>
      </c>
      <c r="E1298" t="s">
        <v>24</v>
      </c>
      <c r="F1298" t="s">
        <v>25</v>
      </c>
      <c r="G1298" t="s">
        <v>56</v>
      </c>
      <c r="H1298" t="s">
        <v>55</v>
      </c>
      <c r="I1298" t="s">
        <v>49</v>
      </c>
      <c r="J1298" t="s">
        <v>26</v>
      </c>
      <c r="K1298" t="s">
        <v>44</v>
      </c>
      <c r="L1298" t="s">
        <v>1951</v>
      </c>
      <c r="M1298">
        <v>31113</v>
      </c>
      <c r="N1298">
        <v>212</v>
      </c>
      <c r="O1298" t="s">
        <v>29</v>
      </c>
      <c r="P1298" t="s">
        <v>30</v>
      </c>
      <c r="Q1298" t="s">
        <v>213</v>
      </c>
      <c r="R1298">
        <v>34000000</v>
      </c>
      <c r="S1298">
        <v>2000</v>
      </c>
      <c r="T1298">
        <v>5.7</v>
      </c>
      <c r="U1298">
        <v>2.1</v>
      </c>
      <c r="V1298">
        <v>-10639221</v>
      </c>
      <c r="W1298" t="s">
        <v>38</v>
      </c>
    </row>
    <row r="1299" spans="1:23" x14ac:dyDescent="0.3">
      <c r="A1299" t="s">
        <v>840</v>
      </c>
      <c r="B1299">
        <v>110</v>
      </c>
      <c r="C1299">
        <v>109</v>
      </c>
      <c r="D1299">
        <v>26183197</v>
      </c>
      <c r="E1299" t="s">
        <v>24</v>
      </c>
      <c r="F1299" t="s">
        <v>56</v>
      </c>
      <c r="G1299" t="s">
        <v>55</v>
      </c>
      <c r="H1299" t="s">
        <v>35</v>
      </c>
      <c r="L1299" t="s">
        <v>1952</v>
      </c>
      <c r="M1299">
        <v>38348</v>
      </c>
      <c r="N1299">
        <v>135</v>
      </c>
      <c r="O1299" t="s">
        <v>29</v>
      </c>
      <c r="P1299" t="s">
        <v>30</v>
      </c>
      <c r="Q1299" t="s">
        <v>213</v>
      </c>
      <c r="R1299">
        <v>36000000</v>
      </c>
      <c r="S1299">
        <v>2003</v>
      </c>
      <c r="T1299">
        <v>6.1</v>
      </c>
      <c r="U1299">
        <v>1.8</v>
      </c>
      <c r="V1299">
        <v>-9816803</v>
      </c>
      <c r="W1299" t="s">
        <v>38</v>
      </c>
    </row>
    <row r="1300" spans="1:23" x14ac:dyDescent="0.3">
      <c r="A1300" t="s">
        <v>909</v>
      </c>
      <c r="B1300">
        <v>138</v>
      </c>
      <c r="C1300">
        <v>105</v>
      </c>
      <c r="D1300">
        <v>20991497</v>
      </c>
      <c r="E1300" t="s">
        <v>48</v>
      </c>
      <c r="F1300" t="s">
        <v>55</v>
      </c>
      <c r="G1300" t="s">
        <v>44</v>
      </c>
      <c r="L1300" t="s">
        <v>1953</v>
      </c>
      <c r="M1300">
        <v>39778</v>
      </c>
      <c r="N1300">
        <v>172</v>
      </c>
      <c r="O1300" t="s">
        <v>29</v>
      </c>
      <c r="P1300" t="s">
        <v>30</v>
      </c>
      <c r="Q1300" t="s">
        <v>31</v>
      </c>
      <c r="R1300">
        <v>37000000</v>
      </c>
      <c r="S1300">
        <v>2015</v>
      </c>
      <c r="T1300">
        <v>5.4</v>
      </c>
      <c r="U1300">
        <v>1.8</v>
      </c>
      <c r="V1300">
        <v>-16008503</v>
      </c>
      <c r="W1300" t="s">
        <v>38</v>
      </c>
    </row>
    <row r="1301" spans="1:23" x14ac:dyDescent="0.3">
      <c r="A1301" t="s">
        <v>1056</v>
      </c>
      <c r="B1301">
        <v>31</v>
      </c>
      <c r="C1301">
        <v>130</v>
      </c>
      <c r="D1301">
        <v>13052741</v>
      </c>
      <c r="E1301" t="s">
        <v>55</v>
      </c>
      <c r="F1301" t="s">
        <v>54</v>
      </c>
      <c r="L1301" t="s">
        <v>1954</v>
      </c>
      <c r="M1301">
        <v>8531</v>
      </c>
      <c r="N1301">
        <v>57</v>
      </c>
      <c r="O1301" t="s">
        <v>29</v>
      </c>
      <c r="P1301" t="s">
        <v>30</v>
      </c>
      <c r="Q1301" t="s">
        <v>31</v>
      </c>
      <c r="R1301">
        <v>36000000</v>
      </c>
      <c r="S1301">
        <v>1996</v>
      </c>
      <c r="T1301">
        <v>6.7</v>
      </c>
      <c r="U1301">
        <v>2.2000000000000002</v>
      </c>
      <c r="V1301">
        <v>-22947259</v>
      </c>
      <c r="W1301" t="s">
        <v>38</v>
      </c>
    </row>
    <row r="1302" spans="1:23" x14ac:dyDescent="0.3">
      <c r="A1302" t="s">
        <v>1955</v>
      </c>
      <c r="B1302">
        <v>95</v>
      </c>
      <c r="C1302">
        <v>127</v>
      </c>
      <c r="D1302">
        <v>14378353</v>
      </c>
      <c r="E1302" t="s">
        <v>55</v>
      </c>
      <c r="F1302" t="s">
        <v>60</v>
      </c>
      <c r="G1302" t="s">
        <v>44</v>
      </c>
      <c r="H1302" t="s">
        <v>35</v>
      </c>
      <c r="L1302" t="s">
        <v>1956</v>
      </c>
      <c r="M1302">
        <v>12375</v>
      </c>
      <c r="N1302">
        <v>194</v>
      </c>
      <c r="O1302" t="s">
        <v>29</v>
      </c>
      <c r="P1302" t="s">
        <v>30</v>
      </c>
      <c r="Q1302" t="s">
        <v>31</v>
      </c>
      <c r="R1302">
        <v>36000000</v>
      </c>
      <c r="S1302">
        <v>1999</v>
      </c>
      <c r="T1302">
        <v>6.8</v>
      </c>
      <c r="U1302">
        <v>2.1</v>
      </c>
      <c r="V1302">
        <v>-21621647</v>
      </c>
      <c r="W1302" t="s">
        <v>38</v>
      </c>
    </row>
    <row r="1303" spans="1:23" x14ac:dyDescent="0.3">
      <c r="A1303" t="s">
        <v>956</v>
      </c>
      <c r="B1303">
        <v>267</v>
      </c>
      <c r="C1303">
        <v>114</v>
      </c>
      <c r="D1303">
        <v>33037754</v>
      </c>
      <c r="E1303" t="s">
        <v>55</v>
      </c>
      <c r="F1303" t="s">
        <v>57</v>
      </c>
      <c r="G1303" t="s">
        <v>60</v>
      </c>
      <c r="H1303" t="s">
        <v>35</v>
      </c>
      <c r="L1303" t="s">
        <v>1957</v>
      </c>
      <c r="M1303">
        <v>75864</v>
      </c>
      <c r="N1303">
        <v>197</v>
      </c>
      <c r="O1303" t="s">
        <v>29</v>
      </c>
      <c r="P1303" t="s">
        <v>30</v>
      </c>
      <c r="Q1303" t="s">
        <v>31</v>
      </c>
      <c r="R1303">
        <v>37000000</v>
      </c>
      <c r="S1303">
        <v>2011</v>
      </c>
      <c r="T1303">
        <v>6</v>
      </c>
      <c r="U1303">
        <v>1.9</v>
      </c>
      <c r="V1303">
        <v>-3962246</v>
      </c>
      <c r="W1303" t="s">
        <v>38</v>
      </c>
    </row>
    <row r="1304" spans="1:23" x14ac:dyDescent="0.3">
      <c r="A1304" t="s">
        <v>1457</v>
      </c>
      <c r="B1304">
        <v>175</v>
      </c>
      <c r="C1304">
        <v>106</v>
      </c>
      <c r="D1304">
        <v>12339633</v>
      </c>
      <c r="E1304" t="s">
        <v>55</v>
      </c>
      <c r="F1304" t="s">
        <v>27</v>
      </c>
      <c r="G1304" t="s">
        <v>35</v>
      </c>
      <c r="L1304" t="s">
        <v>1958</v>
      </c>
      <c r="M1304">
        <v>220591</v>
      </c>
      <c r="N1304">
        <v>641</v>
      </c>
      <c r="O1304" t="s">
        <v>29</v>
      </c>
      <c r="P1304" t="s">
        <v>30</v>
      </c>
      <c r="Q1304" t="s">
        <v>31</v>
      </c>
      <c r="R1304">
        <v>36000000</v>
      </c>
      <c r="S1304">
        <v>1997</v>
      </c>
      <c r="T1304">
        <v>7.8</v>
      </c>
      <c r="U1304">
        <v>1.8</v>
      </c>
      <c r="V1304">
        <v>-23660367</v>
      </c>
      <c r="W1304" t="s">
        <v>38</v>
      </c>
    </row>
    <row r="1305" spans="1:23" x14ac:dyDescent="0.3">
      <c r="A1305" t="s">
        <v>1447</v>
      </c>
      <c r="B1305">
        <v>63</v>
      </c>
      <c r="C1305">
        <v>95</v>
      </c>
      <c r="D1305">
        <v>2954405</v>
      </c>
      <c r="E1305" t="s">
        <v>242</v>
      </c>
      <c r="F1305" t="s">
        <v>48</v>
      </c>
      <c r="G1305" t="s">
        <v>44</v>
      </c>
      <c r="L1305" t="s">
        <v>1959</v>
      </c>
      <c r="M1305">
        <v>1977</v>
      </c>
      <c r="N1305">
        <v>64</v>
      </c>
      <c r="O1305" t="s">
        <v>29</v>
      </c>
      <c r="P1305" t="s">
        <v>30</v>
      </c>
      <c r="Q1305" t="s">
        <v>213</v>
      </c>
      <c r="R1305">
        <v>36000000</v>
      </c>
      <c r="S1305">
        <v>2000</v>
      </c>
      <c r="T1305">
        <v>5.3</v>
      </c>
      <c r="U1305">
        <v>1.6</v>
      </c>
      <c r="V1305">
        <v>-33045595</v>
      </c>
      <c r="W1305" t="s">
        <v>38</v>
      </c>
    </row>
    <row r="1306" spans="1:23" x14ac:dyDescent="0.3">
      <c r="A1306" t="s">
        <v>428</v>
      </c>
      <c r="B1306">
        <v>85</v>
      </c>
      <c r="C1306">
        <v>81</v>
      </c>
      <c r="D1306">
        <v>30105968</v>
      </c>
      <c r="E1306" t="s">
        <v>25</v>
      </c>
      <c r="F1306" t="s">
        <v>47</v>
      </c>
      <c r="G1306" t="s">
        <v>48</v>
      </c>
      <c r="H1306" t="s">
        <v>49</v>
      </c>
      <c r="I1306" t="s">
        <v>27</v>
      </c>
      <c r="L1306" t="s">
        <v>1960</v>
      </c>
      <c r="M1306">
        <v>8860</v>
      </c>
      <c r="N1306">
        <v>45</v>
      </c>
      <c r="O1306" t="s">
        <v>29</v>
      </c>
      <c r="P1306" t="s">
        <v>30</v>
      </c>
      <c r="Q1306" t="s">
        <v>118</v>
      </c>
      <c r="R1306">
        <v>37000000</v>
      </c>
      <c r="S1306">
        <v>2008</v>
      </c>
      <c r="T1306">
        <v>4.5</v>
      </c>
      <c r="U1306">
        <v>1.4</v>
      </c>
      <c r="V1306">
        <v>-6894032</v>
      </c>
      <c r="W1306" t="s">
        <v>38</v>
      </c>
    </row>
    <row r="1307" spans="1:23" x14ac:dyDescent="0.3">
      <c r="A1307" t="s">
        <v>1961</v>
      </c>
      <c r="B1307">
        <v>44</v>
      </c>
      <c r="C1307">
        <v>95</v>
      </c>
      <c r="D1307">
        <v>37788228</v>
      </c>
      <c r="E1307" t="s">
        <v>48</v>
      </c>
      <c r="L1307" t="s">
        <v>1962</v>
      </c>
      <c r="M1307">
        <v>15046</v>
      </c>
      <c r="N1307">
        <v>80</v>
      </c>
      <c r="O1307" t="s">
        <v>29</v>
      </c>
      <c r="P1307" t="s">
        <v>30</v>
      </c>
      <c r="Q1307" t="s">
        <v>31</v>
      </c>
      <c r="R1307">
        <v>35200000</v>
      </c>
      <c r="S1307">
        <v>2003</v>
      </c>
      <c r="T1307">
        <v>5.4</v>
      </c>
      <c r="U1307">
        <v>1.6</v>
      </c>
      <c r="V1307">
        <v>2588228</v>
      </c>
      <c r="W1307" t="s">
        <v>21</v>
      </c>
    </row>
    <row r="1308" spans="1:23" x14ac:dyDescent="0.3">
      <c r="A1308" t="s">
        <v>706</v>
      </c>
      <c r="B1308">
        <v>334</v>
      </c>
      <c r="C1308">
        <v>108</v>
      </c>
      <c r="D1308">
        <v>277313371</v>
      </c>
      <c r="E1308" t="s">
        <v>48</v>
      </c>
      <c r="L1308" t="s">
        <v>1963</v>
      </c>
      <c r="M1308">
        <v>583341</v>
      </c>
      <c r="N1308">
        <v>626</v>
      </c>
      <c r="O1308" t="s">
        <v>29</v>
      </c>
      <c r="P1308" t="s">
        <v>30</v>
      </c>
      <c r="Q1308" t="s">
        <v>213</v>
      </c>
      <c r="R1308">
        <v>35000000</v>
      </c>
      <c r="S1308">
        <v>2009</v>
      </c>
      <c r="T1308">
        <v>7.8</v>
      </c>
      <c r="U1308">
        <v>1.8</v>
      </c>
      <c r="V1308">
        <v>242313371</v>
      </c>
      <c r="W1308" t="s">
        <v>21</v>
      </c>
    </row>
    <row r="1309" spans="1:23" x14ac:dyDescent="0.3">
      <c r="A1309" t="s">
        <v>1964</v>
      </c>
      <c r="B1309">
        <v>78</v>
      </c>
      <c r="C1309">
        <v>105</v>
      </c>
      <c r="D1309">
        <v>2126511</v>
      </c>
      <c r="E1309" t="s">
        <v>24</v>
      </c>
      <c r="F1309" t="s">
        <v>242</v>
      </c>
      <c r="G1309" t="s">
        <v>55</v>
      </c>
      <c r="H1309" t="s">
        <v>54</v>
      </c>
      <c r="L1309" t="s">
        <v>1965</v>
      </c>
      <c r="M1309">
        <v>21912</v>
      </c>
      <c r="N1309">
        <v>45</v>
      </c>
      <c r="O1309" t="s">
        <v>1966</v>
      </c>
      <c r="P1309" t="s">
        <v>1047</v>
      </c>
      <c r="Q1309" t="s">
        <v>31</v>
      </c>
      <c r="R1309">
        <v>36000000</v>
      </c>
      <c r="S1309">
        <v>2015</v>
      </c>
      <c r="T1309">
        <v>7.2</v>
      </c>
      <c r="U1309">
        <v>1.8</v>
      </c>
      <c r="V1309">
        <v>-33873489</v>
      </c>
      <c r="W1309" t="s">
        <v>38</v>
      </c>
    </row>
    <row r="1310" spans="1:23" x14ac:dyDescent="0.3">
      <c r="A1310" t="s">
        <v>560</v>
      </c>
      <c r="B1310">
        <v>199</v>
      </c>
      <c r="C1310">
        <v>95</v>
      </c>
      <c r="D1310">
        <v>205399422</v>
      </c>
      <c r="E1310" t="s">
        <v>24</v>
      </c>
      <c r="F1310" t="s">
        <v>25</v>
      </c>
      <c r="G1310" t="s">
        <v>48</v>
      </c>
      <c r="H1310" t="s">
        <v>56</v>
      </c>
      <c r="L1310" t="s">
        <v>1967</v>
      </c>
      <c r="M1310">
        <v>181225</v>
      </c>
      <c r="N1310">
        <v>784</v>
      </c>
      <c r="O1310" t="s">
        <v>29</v>
      </c>
      <c r="P1310" t="s">
        <v>30</v>
      </c>
      <c r="Q1310" t="s">
        <v>31</v>
      </c>
      <c r="R1310">
        <v>33000000</v>
      </c>
      <c r="S1310">
        <v>1999</v>
      </c>
      <c r="T1310">
        <v>6.6</v>
      </c>
      <c r="U1310">
        <v>1.6</v>
      </c>
      <c r="V1310">
        <v>172399422</v>
      </c>
      <c r="W1310" t="s">
        <v>21</v>
      </c>
    </row>
    <row r="1311" spans="1:23" x14ac:dyDescent="0.3">
      <c r="A1311" t="s">
        <v>111</v>
      </c>
      <c r="B1311">
        <v>186</v>
      </c>
      <c r="C1311">
        <v>126</v>
      </c>
      <c r="D1311">
        <v>251188924</v>
      </c>
      <c r="E1311" t="s">
        <v>24</v>
      </c>
      <c r="F1311" t="s">
        <v>25</v>
      </c>
      <c r="L1311" t="s">
        <v>1968</v>
      </c>
      <c r="M1311">
        <v>269033</v>
      </c>
      <c r="N1311">
        <v>817</v>
      </c>
      <c r="O1311" t="s">
        <v>29</v>
      </c>
      <c r="P1311" t="s">
        <v>30</v>
      </c>
      <c r="Q1311" t="s">
        <v>31</v>
      </c>
      <c r="R1311">
        <v>35000000</v>
      </c>
      <c r="S1311">
        <v>1989</v>
      </c>
      <c r="T1311">
        <v>7.6</v>
      </c>
      <c r="U1311">
        <v>2.1</v>
      </c>
      <c r="V1311">
        <v>216188924</v>
      </c>
      <c r="W1311" t="s">
        <v>21</v>
      </c>
    </row>
    <row r="1312" spans="1:23" x14ac:dyDescent="0.3">
      <c r="A1312" t="s">
        <v>1484</v>
      </c>
      <c r="B1312">
        <v>77</v>
      </c>
      <c r="C1312">
        <v>102</v>
      </c>
      <c r="D1312">
        <v>1068392</v>
      </c>
      <c r="E1312" t="s">
        <v>242</v>
      </c>
      <c r="F1312" t="s">
        <v>55</v>
      </c>
      <c r="G1312" t="s">
        <v>58</v>
      </c>
      <c r="L1312" t="s">
        <v>1969</v>
      </c>
      <c r="M1312">
        <v>3865</v>
      </c>
      <c r="N1312">
        <v>53</v>
      </c>
      <c r="O1312" t="s">
        <v>29</v>
      </c>
      <c r="P1312" t="s">
        <v>971</v>
      </c>
      <c r="Q1312" t="s">
        <v>31</v>
      </c>
      <c r="R1312">
        <v>36000000</v>
      </c>
      <c r="S1312">
        <v>2011</v>
      </c>
      <c r="T1312">
        <v>5.9</v>
      </c>
      <c r="U1312">
        <v>1.7</v>
      </c>
      <c r="V1312">
        <v>-34931608</v>
      </c>
      <c r="W1312" t="s">
        <v>38</v>
      </c>
    </row>
    <row r="1313" spans="1:23" x14ac:dyDescent="0.3">
      <c r="A1313" t="s">
        <v>323</v>
      </c>
      <c r="B1313">
        <v>68</v>
      </c>
      <c r="C1313">
        <v>121</v>
      </c>
      <c r="D1313">
        <v>144731527</v>
      </c>
      <c r="E1313" t="s">
        <v>24</v>
      </c>
      <c r="F1313" t="s">
        <v>56</v>
      </c>
      <c r="G1313" t="s">
        <v>35</v>
      </c>
      <c r="L1313" t="s">
        <v>1970</v>
      </c>
      <c r="M1313">
        <v>128010</v>
      </c>
      <c r="N1313">
        <v>136</v>
      </c>
      <c r="O1313" t="s">
        <v>29</v>
      </c>
      <c r="P1313" t="s">
        <v>30</v>
      </c>
      <c r="Q1313" t="s">
        <v>213</v>
      </c>
      <c r="R1313">
        <v>35000000</v>
      </c>
      <c r="S1313">
        <v>1992</v>
      </c>
      <c r="T1313">
        <v>6.7</v>
      </c>
      <c r="U1313">
        <v>2</v>
      </c>
      <c r="V1313">
        <v>109731527</v>
      </c>
      <c r="W1313" t="s">
        <v>21</v>
      </c>
    </row>
    <row r="1314" spans="1:23" x14ac:dyDescent="0.3">
      <c r="A1314" t="s">
        <v>586</v>
      </c>
      <c r="B1314">
        <v>261</v>
      </c>
      <c r="C1314">
        <v>129</v>
      </c>
      <c r="D1314">
        <v>255950375</v>
      </c>
      <c r="E1314" t="s">
        <v>242</v>
      </c>
      <c r="F1314" t="s">
        <v>55</v>
      </c>
      <c r="G1314" t="s">
        <v>61</v>
      </c>
      <c r="L1314" t="s">
        <v>1971</v>
      </c>
      <c r="M1314">
        <v>223127</v>
      </c>
      <c r="N1314">
        <v>420</v>
      </c>
      <c r="O1314" t="s">
        <v>29</v>
      </c>
      <c r="P1314" t="s">
        <v>30</v>
      </c>
      <c r="Q1314" t="s">
        <v>31</v>
      </c>
      <c r="R1314">
        <v>29000000</v>
      </c>
      <c r="S1314">
        <v>2009</v>
      </c>
      <c r="T1314">
        <v>7.7</v>
      </c>
      <c r="U1314">
        <v>2.2000000000000002</v>
      </c>
      <c r="V1314">
        <v>226950375</v>
      </c>
      <c r="W1314" t="s">
        <v>21</v>
      </c>
    </row>
    <row r="1315" spans="1:23" x14ac:dyDescent="0.3">
      <c r="A1315" t="s">
        <v>1325</v>
      </c>
      <c r="B1315">
        <v>122</v>
      </c>
      <c r="C1315">
        <v>88</v>
      </c>
      <c r="D1315">
        <v>112692062</v>
      </c>
      <c r="E1315" t="s">
        <v>24</v>
      </c>
      <c r="F1315" t="s">
        <v>25</v>
      </c>
      <c r="G1315" t="s">
        <v>48</v>
      </c>
      <c r="H1315" t="s">
        <v>49</v>
      </c>
      <c r="I1315" t="s">
        <v>27</v>
      </c>
      <c r="L1315" t="s">
        <v>1972</v>
      </c>
      <c r="M1315">
        <v>84325</v>
      </c>
      <c r="N1315">
        <v>205</v>
      </c>
      <c r="O1315" t="s">
        <v>29</v>
      </c>
      <c r="P1315" t="s">
        <v>30</v>
      </c>
      <c r="Q1315" t="s">
        <v>52</v>
      </c>
      <c r="R1315">
        <v>35000000</v>
      </c>
      <c r="S1315">
        <v>2001</v>
      </c>
      <c r="T1315">
        <v>5.4</v>
      </c>
      <c r="U1315">
        <v>1.5</v>
      </c>
      <c r="V1315">
        <v>77692062</v>
      </c>
      <c r="W1315" t="s">
        <v>21</v>
      </c>
    </row>
    <row r="1316" spans="1:23" x14ac:dyDescent="0.3">
      <c r="A1316" t="s">
        <v>720</v>
      </c>
      <c r="B1316">
        <v>340</v>
      </c>
      <c r="C1316">
        <v>106</v>
      </c>
      <c r="D1316">
        <v>117528646</v>
      </c>
      <c r="E1316" t="s">
        <v>48</v>
      </c>
      <c r="F1316" t="s">
        <v>56</v>
      </c>
      <c r="L1316" t="s">
        <v>1973</v>
      </c>
      <c r="M1316">
        <v>353442</v>
      </c>
      <c r="N1316">
        <v>387</v>
      </c>
      <c r="O1316" t="s">
        <v>29</v>
      </c>
      <c r="P1316" t="s">
        <v>30</v>
      </c>
      <c r="Q1316" t="s">
        <v>213</v>
      </c>
      <c r="R1316">
        <v>35000000</v>
      </c>
      <c r="S1316">
        <v>2011</v>
      </c>
      <c r="T1316">
        <v>6.9</v>
      </c>
      <c r="U1316">
        <v>1.8</v>
      </c>
      <c r="V1316">
        <v>82528646</v>
      </c>
      <c r="W1316" t="s">
        <v>21</v>
      </c>
    </row>
    <row r="1317" spans="1:23" x14ac:dyDescent="0.3">
      <c r="A1317" t="s">
        <v>1929</v>
      </c>
      <c r="B1317">
        <v>493</v>
      </c>
      <c r="C1317">
        <v>110</v>
      </c>
      <c r="D1317">
        <v>171031347</v>
      </c>
      <c r="E1317" t="s">
        <v>25</v>
      </c>
      <c r="F1317" t="s">
        <v>55</v>
      </c>
      <c r="G1317" t="s">
        <v>53</v>
      </c>
      <c r="L1317" t="s">
        <v>1974</v>
      </c>
      <c r="M1317">
        <v>240962</v>
      </c>
      <c r="N1317">
        <v>724</v>
      </c>
      <c r="O1317" t="s">
        <v>29</v>
      </c>
      <c r="P1317" t="s">
        <v>30</v>
      </c>
      <c r="Q1317" t="s">
        <v>31</v>
      </c>
      <c r="R1317">
        <v>38000000</v>
      </c>
      <c r="S1317">
        <v>2010</v>
      </c>
      <c r="T1317">
        <v>7.7</v>
      </c>
      <c r="U1317">
        <v>1.8</v>
      </c>
      <c r="V1317">
        <v>133031347</v>
      </c>
      <c r="W1317" t="s">
        <v>21</v>
      </c>
    </row>
    <row r="1318" spans="1:23" x14ac:dyDescent="0.3">
      <c r="A1318" t="s">
        <v>1068</v>
      </c>
      <c r="B1318">
        <v>208</v>
      </c>
      <c r="C1318">
        <v>109</v>
      </c>
      <c r="D1318">
        <v>124732962</v>
      </c>
      <c r="E1318" t="s">
        <v>48</v>
      </c>
      <c r="F1318" t="s">
        <v>55</v>
      </c>
      <c r="G1318" t="s">
        <v>44</v>
      </c>
      <c r="L1318" t="s">
        <v>1975</v>
      </c>
      <c r="M1318">
        <v>286178</v>
      </c>
      <c r="N1318">
        <v>631</v>
      </c>
      <c r="O1318" t="s">
        <v>29</v>
      </c>
      <c r="P1318" t="s">
        <v>30</v>
      </c>
      <c r="Q1318" t="s">
        <v>31</v>
      </c>
      <c r="R1318">
        <v>35000000</v>
      </c>
      <c r="S1318">
        <v>2006</v>
      </c>
      <c r="T1318">
        <v>6.8</v>
      </c>
      <c r="U1318">
        <v>1.8</v>
      </c>
      <c r="V1318">
        <v>89732962</v>
      </c>
      <c r="W1318" t="s">
        <v>21</v>
      </c>
    </row>
    <row r="1319" spans="1:23" x14ac:dyDescent="0.3">
      <c r="A1319" t="s">
        <v>1976</v>
      </c>
      <c r="B1319">
        <v>134</v>
      </c>
      <c r="C1319">
        <v>143</v>
      </c>
      <c r="D1319">
        <v>82300000</v>
      </c>
      <c r="E1319" t="s">
        <v>25</v>
      </c>
      <c r="F1319" t="s">
        <v>60</v>
      </c>
      <c r="G1319" t="s">
        <v>27</v>
      </c>
      <c r="L1319" t="s">
        <v>1977</v>
      </c>
      <c r="M1319">
        <v>63330</v>
      </c>
      <c r="N1319">
        <v>405</v>
      </c>
      <c r="O1319" t="s">
        <v>29</v>
      </c>
      <c r="P1319" t="s">
        <v>30</v>
      </c>
      <c r="Q1319" t="s">
        <v>52</v>
      </c>
      <c r="R1319">
        <v>35000000</v>
      </c>
      <c r="S1319">
        <v>1979</v>
      </c>
      <c r="T1319">
        <v>6.4</v>
      </c>
      <c r="U1319">
        <v>2.4</v>
      </c>
      <c r="V1319">
        <v>47300000</v>
      </c>
      <c r="W1319" t="s">
        <v>21</v>
      </c>
    </row>
    <row r="1320" spans="1:23" x14ac:dyDescent="0.3">
      <c r="A1320" t="s">
        <v>720</v>
      </c>
      <c r="B1320">
        <v>275</v>
      </c>
      <c r="C1320">
        <v>120</v>
      </c>
      <c r="D1320">
        <v>134455175</v>
      </c>
      <c r="E1320" t="s">
        <v>48</v>
      </c>
      <c r="F1320" t="s">
        <v>56</v>
      </c>
      <c r="L1320" t="s">
        <v>1978</v>
      </c>
      <c r="M1320">
        <v>97664</v>
      </c>
      <c r="N1320">
        <v>232</v>
      </c>
      <c r="O1320" t="s">
        <v>29</v>
      </c>
      <c r="P1320" t="s">
        <v>30</v>
      </c>
      <c r="Q1320" t="s">
        <v>213</v>
      </c>
      <c r="R1320">
        <v>35000000</v>
      </c>
      <c r="S1320">
        <v>2013</v>
      </c>
      <c r="T1320">
        <v>5.7</v>
      </c>
      <c r="U1320">
        <v>2</v>
      </c>
      <c r="V1320">
        <v>99455175</v>
      </c>
      <c r="W1320" t="s">
        <v>21</v>
      </c>
    </row>
    <row r="1321" spans="1:23" x14ac:dyDescent="0.3">
      <c r="A1321" t="s">
        <v>172</v>
      </c>
      <c r="B1321">
        <v>120</v>
      </c>
      <c r="C1321">
        <v>128</v>
      </c>
      <c r="D1321">
        <v>79100000</v>
      </c>
      <c r="E1321" t="s">
        <v>56</v>
      </c>
      <c r="F1321" t="s">
        <v>35</v>
      </c>
      <c r="L1321" t="s">
        <v>1979</v>
      </c>
      <c r="M1321">
        <v>127503</v>
      </c>
      <c r="N1321">
        <v>261</v>
      </c>
      <c r="O1321" t="s">
        <v>29</v>
      </c>
      <c r="P1321" t="s">
        <v>30</v>
      </c>
      <c r="Q1321" t="s">
        <v>213</v>
      </c>
      <c r="R1321">
        <v>35000000</v>
      </c>
      <c r="S1321">
        <v>1991</v>
      </c>
      <c r="T1321">
        <v>7.3</v>
      </c>
      <c r="U1321">
        <v>2.1</v>
      </c>
      <c r="V1321">
        <v>44100000</v>
      </c>
      <c r="W1321" t="s">
        <v>21</v>
      </c>
    </row>
    <row r="1322" spans="1:23" x14ac:dyDescent="0.3">
      <c r="A1322" t="s">
        <v>845</v>
      </c>
      <c r="B1322">
        <v>144</v>
      </c>
      <c r="C1322">
        <v>123</v>
      </c>
      <c r="D1322">
        <v>81159365</v>
      </c>
      <c r="E1322" t="s">
        <v>56</v>
      </c>
      <c r="F1322" t="s">
        <v>55</v>
      </c>
      <c r="G1322" t="s">
        <v>35</v>
      </c>
      <c r="L1322">
        <v>21</v>
      </c>
      <c r="M1322">
        <v>191470</v>
      </c>
      <c r="N1322">
        <v>278</v>
      </c>
      <c r="O1322" t="s">
        <v>29</v>
      </c>
      <c r="P1322" t="s">
        <v>30</v>
      </c>
      <c r="Q1322" t="s">
        <v>31</v>
      </c>
      <c r="R1322">
        <v>35000000</v>
      </c>
      <c r="S1322">
        <v>2008</v>
      </c>
      <c r="T1322">
        <v>6.8</v>
      </c>
      <c r="U1322">
        <v>2</v>
      </c>
      <c r="V1322">
        <v>46159365</v>
      </c>
      <c r="W1322" t="s">
        <v>21</v>
      </c>
    </row>
    <row r="1323" spans="1:23" x14ac:dyDescent="0.3">
      <c r="A1323" t="s">
        <v>877</v>
      </c>
      <c r="B1323">
        <v>332</v>
      </c>
      <c r="C1323">
        <v>129</v>
      </c>
      <c r="D1323">
        <v>110008260</v>
      </c>
      <c r="E1323" t="s">
        <v>48</v>
      </c>
      <c r="F1323" t="s">
        <v>44</v>
      </c>
      <c r="L1323" t="s">
        <v>1980</v>
      </c>
      <c r="M1323">
        <v>94241</v>
      </c>
      <c r="N1323">
        <v>309</v>
      </c>
      <c r="O1323" t="s">
        <v>29</v>
      </c>
      <c r="P1323" t="s">
        <v>812</v>
      </c>
      <c r="Q1323" t="s">
        <v>213</v>
      </c>
      <c r="R1323">
        <v>35000000</v>
      </c>
      <c r="S1323">
        <v>2015</v>
      </c>
      <c r="T1323">
        <v>6.3</v>
      </c>
      <c r="U1323">
        <v>2.2000000000000002</v>
      </c>
      <c r="V1323">
        <v>75008260</v>
      </c>
      <c r="W1323" t="s">
        <v>21</v>
      </c>
    </row>
    <row r="1324" spans="1:23" x14ac:dyDescent="0.3">
      <c r="A1324" t="s">
        <v>1981</v>
      </c>
      <c r="B1324">
        <v>104</v>
      </c>
      <c r="C1324">
        <v>105</v>
      </c>
      <c r="D1324">
        <v>67962333</v>
      </c>
      <c r="E1324" t="s">
        <v>48</v>
      </c>
      <c r="F1324" t="s">
        <v>44</v>
      </c>
      <c r="L1324" t="s">
        <v>1982</v>
      </c>
      <c r="M1324">
        <v>33887</v>
      </c>
      <c r="N1324">
        <v>160</v>
      </c>
      <c r="O1324" t="s">
        <v>29</v>
      </c>
      <c r="P1324" t="s">
        <v>30</v>
      </c>
      <c r="Q1324" t="s">
        <v>31</v>
      </c>
      <c r="R1324">
        <v>35000000</v>
      </c>
      <c r="S1324">
        <v>2005</v>
      </c>
      <c r="T1324">
        <v>5.9</v>
      </c>
      <c r="U1324">
        <v>1.8</v>
      </c>
      <c r="V1324">
        <v>32962333</v>
      </c>
      <c r="W1324" t="s">
        <v>21</v>
      </c>
    </row>
    <row r="1325" spans="1:23" x14ac:dyDescent="0.3">
      <c r="A1325" t="s">
        <v>731</v>
      </c>
      <c r="B1325">
        <v>116</v>
      </c>
      <c r="C1325">
        <v>162</v>
      </c>
      <c r="D1325">
        <v>78651430</v>
      </c>
      <c r="E1325" t="s">
        <v>55</v>
      </c>
      <c r="F1325" t="s">
        <v>44</v>
      </c>
      <c r="G1325" t="s">
        <v>58</v>
      </c>
      <c r="L1325" t="s">
        <v>1983</v>
      </c>
      <c r="M1325">
        <v>142067</v>
      </c>
      <c r="N1325">
        <v>457</v>
      </c>
      <c r="O1325" t="s">
        <v>29</v>
      </c>
      <c r="P1325" t="s">
        <v>30</v>
      </c>
      <c r="Q1325" t="s">
        <v>213</v>
      </c>
      <c r="R1325">
        <v>27000000</v>
      </c>
      <c r="S1325">
        <v>1996</v>
      </c>
      <c r="T1325">
        <v>7.4</v>
      </c>
      <c r="U1325">
        <v>2.7</v>
      </c>
      <c r="V1325">
        <v>51651430</v>
      </c>
      <c r="W1325" t="s">
        <v>21</v>
      </c>
    </row>
    <row r="1326" spans="1:23" x14ac:dyDescent="0.3">
      <c r="A1326" t="s">
        <v>1328</v>
      </c>
      <c r="B1326">
        <v>177</v>
      </c>
      <c r="C1326">
        <v>138</v>
      </c>
      <c r="D1326">
        <v>64604977</v>
      </c>
      <c r="E1326" t="s">
        <v>56</v>
      </c>
      <c r="F1326" t="s">
        <v>55</v>
      </c>
      <c r="G1326" t="s">
        <v>60</v>
      </c>
      <c r="H1326" t="s">
        <v>35</v>
      </c>
      <c r="L1326" t="s">
        <v>1984</v>
      </c>
      <c r="M1326">
        <v>414219</v>
      </c>
      <c r="N1326">
        <v>625</v>
      </c>
      <c r="O1326" t="s">
        <v>29</v>
      </c>
      <c r="P1326" t="s">
        <v>30</v>
      </c>
      <c r="Q1326" t="s">
        <v>213</v>
      </c>
      <c r="R1326">
        <v>35000000</v>
      </c>
      <c r="S1326">
        <v>1997</v>
      </c>
      <c r="T1326">
        <v>8.3000000000000007</v>
      </c>
      <c r="U1326">
        <v>2.2999999999999998</v>
      </c>
      <c r="V1326">
        <v>29604977</v>
      </c>
      <c r="W1326" t="s">
        <v>21</v>
      </c>
    </row>
    <row r="1327" spans="1:23" x14ac:dyDescent="0.3">
      <c r="A1327" t="s">
        <v>199</v>
      </c>
      <c r="B1327">
        <v>127</v>
      </c>
      <c r="C1327">
        <v>100</v>
      </c>
      <c r="D1327">
        <v>63939454</v>
      </c>
      <c r="E1327" t="s">
        <v>25</v>
      </c>
      <c r="F1327" t="s">
        <v>48</v>
      </c>
      <c r="G1327" t="s">
        <v>49</v>
      </c>
      <c r="H1327" t="s">
        <v>27</v>
      </c>
      <c r="L1327" t="s">
        <v>1985</v>
      </c>
      <c r="M1327">
        <v>61321</v>
      </c>
      <c r="N1327">
        <v>217</v>
      </c>
      <c r="O1327" t="s">
        <v>29</v>
      </c>
      <c r="P1327" t="s">
        <v>30</v>
      </c>
      <c r="Q1327" t="s">
        <v>52</v>
      </c>
      <c r="R1327">
        <v>35000000</v>
      </c>
      <c r="S1327">
        <v>2005</v>
      </c>
      <c r="T1327">
        <v>6.2</v>
      </c>
      <c r="U1327">
        <v>1.7</v>
      </c>
      <c r="V1327">
        <v>28939454</v>
      </c>
      <c r="W1327" t="s">
        <v>21</v>
      </c>
    </row>
    <row r="1328" spans="1:23" x14ac:dyDescent="0.3">
      <c r="A1328" t="s">
        <v>557</v>
      </c>
      <c r="B1328">
        <v>83</v>
      </c>
      <c r="C1328">
        <v>90</v>
      </c>
      <c r="D1328">
        <v>63826569</v>
      </c>
      <c r="E1328" t="s">
        <v>48</v>
      </c>
      <c r="L1328" t="s">
        <v>1986</v>
      </c>
      <c r="M1328">
        <v>32416</v>
      </c>
      <c r="N1328">
        <v>138</v>
      </c>
      <c r="O1328" t="s">
        <v>29</v>
      </c>
      <c r="P1328" t="s">
        <v>30</v>
      </c>
      <c r="Q1328" t="s">
        <v>31</v>
      </c>
      <c r="R1328">
        <v>35000000</v>
      </c>
      <c r="S1328">
        <v>1997</v>
      </c>
      <c r="T1328">
        <v>6.3</v>
      </c>
      <c r="U1328">
        <v>1.5</v>
      </c>
      <c r="V1328">
        <v>28826569</v>
      </c>
      <c r="W1328" t="s">
        <v>21</v>
      </c>
    </row>
    <row r="1329" spans="1:23" x14ac:dyDescent="0.3">
      <c r="A1329" t="s">
        <v>435</v>
      </c>
      <c r="B1329">
        <v>97</v>
      </c>
      <c r="C1329">
        <v>108</v>
      </c>
      <c r="D1329">
        <v>60054449</v>
      </c>
      <c r="E1329" t="s">
        <v>24</v>
      </c>
      <c r="F1329" t="s">
        <v>57</v>
      </c>
      <c r="G1329" t="s">
        <v>27</v>
      </c>
      <c r="H1329" t="s">
        <v>35</v>
      </c>
      <c r="L1329" t="s">
        <v>1987</v>
      </c>
      <c r="M1329">
        <v>61018</v>
      </c>
      <c r="N1329">
        <v>140</v>
      </c>
      <c r="O1329" t="s">
        <v>29</v>
      </c>
      <c r="P1329" t="s">
        <v>30</v>
      </c>
      <c r="Q1329" t="s">
        <v>213</v>
      </c>
      <c r="R1329">
        <v>35000000</v>
      </c>
      <c r="S1329">
        <v>1995</v>
      </c>
      <c r="T1329">
        <v>5.8</v>
      </c>
      <c r="U1329">
        <v>1.8</v>
      </c>
      <c r="V1329">
        <v>25054449</v>
      </c>
      <c r="W1329" t="s">
        <v>21</v>
      </c>
    </row>
    <row r="1330" spans="1:23" x14ac:dyDescent="0.3">
      <c r="A1330" t="s">
        <v>1715</v>
      </c>
      <c r="B1330">
        <v>256</v>
      </c>
      <c r="C1330">
        <v>101</v>
      </c>
      <c r="D1330">
        <v>26505000</v>
      </c>
      <c r="E1330" t="s">
        <v>57</v>
      </c>
      <c r="L1330" t="s">
        <v>1988</v>
      </c>
      <c r="M1330">
        <v>149285</v>
      </c>
      <c r="N1330">
        <v>668</v>
      </c>
      <c r="O1330" t="s">
        <v>29</v>
      </c>
      <c r="P1330" t="s">
        <v>30</v>
      </c>
      <c r="Q1330" t="s">
        <v>1989</v>
      </c>
      <c r="R1330">
        <v>1800000</v>
      </c>
      <c r="S1330">
        <v>1984</v>
      </c>
      <c r="T1330">
        <v>7.5</v>
      </c>
      <c r="U1330">
        <v>1.7</v>
      </c>
      <c r="V1330">
        <v>24705000</v>
      </c>
      <c r="W1330" t="s">
        <v>21</v>
      </c>
    </row>
    <row r="1331" spans="1:23" x14ac:dyDescent="0.3">
      <c r="A1331" t="s">
        <v>684</v>
      </c>
      <c r="B1331">
        <v>225</v>
      </c>
      <c r="C1331">
        <v>109</v>
      </c>
      <c r="D1331">
        <v>61280963</v>
      </c>
      <c r="E1331" t="s">
        <v>57</v>
      </c>
      <c r="F1331" t="s">
        <v>27</v>
      </c>
      <c r="G1331" t="s">
        <v>35</v>
      </c>
      <c r="L1331" t="s">
        <v>1990</v>
      </c>
      <c r="M1331">
        <v>79877</v>
      </c>
      <c r="N1331">
        <v>677</v>
      </c>
      <c r="O1331" t="s">
        <v>29</v>
      </c>
      <c r="P1331" t="s">
        <v>30</v>
      </c>
      <c r="Q1331" t="s">
        <v>213</v>
      </c>
      <c r="R1331">
        <v>33000000</v>
      </c>
      <c r="S1331">
        <v>2000</v>
      </c>
      <c r="T1331">
        <v>6.3</v>
      </c>
      <c r="U1331">
        <v>1.8</v>
      </c>
      <c r="V1331">
        <v>28280963</v>
      </c>
      <c r="W1331" t="s">
        <v>21</v>
      </c>
    </row>
    <row r="1332" spans="1:23" x14ac:dyDescent="0.3">
      <c r="A1332" t="s">
        <v>914</v>
      </c>
      <c r="B1332">
        <v>83</v>
      </c>
      <c r="C1332">
        <v>132</v>
      </c>
      <c r="D1332">
        <v>56876365</v>
      </c>
      <c r="E1332" t="s">
        <v>24</v>
      </c>
      <c r="F1332" t="s">
        <v>25</v>
      </c>
      <c r="L1332" t="s">
        <v>1991</v>
      </c>
      <c r="M1332">
        <v>125219</v>
      </c>
      <c r="N1332">
        <v>244</v>
      </c>
      <c r="O1332" t="s">
        <v>29</v>
      </c>
      <c r="P1332" t="s">
        <v>30</v>
      </c>
      <c r="Q1332" t="s">
        <v>31</v>
      </c>
      <c r="R1332">
        <v>35000000</v>
      </c>
      <c r="S1332">
        <v>1998</v>
      </c>
      <c r="T1332">
        <v>6.4</v>
      </c>
      <c r="U1332">
        <v>2.2000000000000002</v>
      </c>
      <c r="V1332">
        <v>21876365</v>
      </c>
      <c r="W1332" t="s">
        <v>21</v>
      </c>
    </row>
    <row r="1333" spans="1:23" x14ac:dyDescent="0.3">
      <c r="A1333" t="s">
        <v>914</v>
      </c>
      <c r="B1333">
        <v>160</v>
      </c>
      <c r="C1333">
        <v>123</v>
      </c>
      <c r="D1333">
        <v>59699513</v>
      </c>
      <c r="E1333" t="s">
        <v>242</v>
      </c>
      <c r="F1333" t="s">
        <v>55</v>
      </c>
      <c r="G1333" t="s">
        <v>49</v>
      </c>
      <c r="H1333" t="s">
        <v>54</v>
      </c>
      <c r="I1333" t="s">
        <v>61</v>
      </c>
      <c r="L1333" t="s">
        <v>1992</v>
      </c>
      <c r="M1333">
        <v>20827</v>
      </c>
      <c r="N1333">
        <v>136</v>
      </c>
      <c r="O1333" t="s">
        <v>29</v>
      </c>
      <c r="P1333" t="s">
        <v>30</v>
      </c>
      <c r="Q1333" t="s">
        <v>52</v>
      </c>
      <c r="R1333">
        <v>35000000</v>
      </c>
      <c r="S1333">
        <v>2010</v>
      </c>
      <c r="T1333">
        <v>7.2</v>
      </c>
      <c r="U1333">
        <v>2</v>
      </c>
      <c r="V1333">
        <v>24699513</v>
      </c>
      <c r="W1333" t="s">
        <v>21</v>
      </c>
    </row>
    <row r="1334" spans="1:23" x14ac:dyDescent="0.3">
      <c r="A1334" t="s">
        <v>1993</v>
      </c>
      <c r="B1334">
        <v>191</v>
      </c>
      <c r="C1334">
        <v>87</v>
      </c>
      <c r="D1334">
        <v>54132596</v>
      </c>
      <c r="E1334" t="s">
        <v>24</v>
      </c>
      <c r="F1334" t="s">
        <v>25</v>
      </c>
      <c r="G1334" t="s">
        <v>47</v>
      </c>
      <c r="H1334" t="s">
        <v>48</v>
      </c>
      <c r="I1334" t="s">
        <v>49</v>
      </c>
      <c r="J1334" t="s">
        <v>26</v>
      </c>
      <c r="K1334" t="s">
        <v>27</v>
      </c>
      <c r="L1334" t="s">
        <v>1994</v>
      </c>
      <c r="M1334">
        <v>53786</v>
      </c>
      <c r="N1334">
        <v>211</v>
      </c>
      <c r="O1334" t="s">
        <v>29</v>
      </c>
      <c r="P1334" t="s">
        <v>1047</v>
      </c>
      <c r="Q1334" t="s">
        <v>52</v>
      </c>
      <c r="R1334">
        <v>34000000</v>
      </c>
      <c r="S1334">
        <v>2007</v>
      </c>
      <c r="T1334">
        <v>6.3</v>
      </c>
      <c r="U1334">
        <v>1.4</v>
      </c>
      <c r="V1334">
        <v>20132596</v>
      </c>
      <c r="W1334" t="s">
        <v>21</v>
      </c>
    </row>
    <row r="1335" spans="1:23" x14ac:dyDescent="0.3">
      <c r="A1335" t="s">
        <v>1995</v>
      </c>
      <c r="B1335">
        <v>74</v>
      </c>
      <c r="C1335">
        <v>109</v>
      </c>
      <c r="D1335">
        <v>52277485</v>
      </c>
      <c r="E1335" t="s">
        <v>242</v>
      </c>
      <c r="F1335" t="s">
        <v>55</v>
      </c>
      <c r="G1335" t="s">
        <v>61</v>
      </c>
      <c r="L1335" t="s">
        <v>1996</v>
      </c>
      <c r="M1335">
        <v>32370</v>
      </c>
      <c r="N1335">
        <v>196</v>
      </c>
      <c r="O1335" t="s">
        <v>29</v>
      </c>
      <c r="P1335" t="s">
        <v>30</v>
      </c>
      <c r="Q1335" t="s">
        <v>52</v>
      </c>
      <c r="R1335">
        <v>35000000</v>
      </c>
      <c r="S1335">
        <v>2003</v>
      </c>
      <c r="T1335">
        <v>6.9</v>
      </c>
      <c r="U1335">
        <v>1.8</v>
      </c>
      <c r="V1335">
        <v>17277485</v>
      </c>
      <c r="W1335" t="s">
        <v>21</v>
      </c>
    </row>
    <row r="1336" spans="1:23" x14ac:dyDescent="0.3">
      <c r="A1336" t="s">
        <v>1015</v>
      </c>
      <c r="B1336">
        <v>238</v>
      </c>
      <c r="C1336">
        <v>109</v>
      </c>
      <c r="D1336">
        <v>55802754</v>
      </c>
      <c r="E1336" t="s">
        <v>48</v>
      </c>
      <c r="F1336" t="s">
        <v>44</v>
      </c>
      <c r="L1336" t="s">
        <v>1997</v>
      </c>
      <c r="M1336">
        <v>270228</v>
      </c>
      <c r="N1336">
        <v>194</v>
      </c>
      <c r="O1336" t="s">
        <v>29</v>
      </c>
      <c r="P1336" t="s">
        <v>30</v>
      </c>
      <c r="Q1336" t="s">
        <v>213</v>
      </c>
      <c r="R1336">
        <v>35000000</v>
      </c>
      <c r="S1336">
        <v>2011</v>
      </c>
      <c r="T1336">
        <v>6.6</v>
      </c>
      <c r="U1336">
        <v>1.8</v>
      </c>
      <c r="V1336">
        <v>20802754</v>
      </c>
      <c r="W1336" t="s">
        <v>21</v>
      </c>
    </row>
    <row r="1337" spans="1:23" x14ac:dyDescent="0.3">
      <c r="A1337" t="s">
        <v>1998</v>
      </c>
      <c r="B1337">
        <v>177</v>
      </c>
      <c r="C1337">
        <v>92</v>
      </c>
      <c r="D1337">
        <v>55291815</v>
      </c>
      <c r="E1337" t="s">
        <v>48</v>
      </c>
      <c r="L1337" t="s">
        <v>1999</v>
      </c>
      <c r="M1337">
        <v>28041</v>
      </c>
      <c r="N1337">
        <v>111</v>
      </c>
      <c r="O1337" t="s">
        <v>29</v>
      </c>
      <c r="P1337" t="s">
        <v>30</v>
      </c>
      <c r="Q1337" t="s">
        <v>213</v>
      </c>
      <c r="R1337">
        <v>35000000</v>
      </c>
      <c r="S1337">
        <v>2016</v>
      </c>
      <c r="T1337">
        <v>6</v>
      </c>
      <c r="U1337">
        <v>1.5</v>
      </c>
      <c r="V1337">
        <v>20291815</v>
      </c>
      <c r="W1337" t="s">
        <v>21</v>
      </c>
    </row>
    <row r="1338" spans="1:23" x14ac:dyDescent="0.3">
      <c r="A1338" t="s">
        <v>586</v>
      </c>
      <c r="B1338">
        <v>405</v>
      </c>
      <c r="C1338">
        <v>125</v>
      </c>
      <c r="D1338">
        <v>83299761</v>
      </c>
      <c r="E1338" t="s">
        <v>242</v>
      </c>
      <c r="F1338" t="s">
        <v>48</v>
      </c>
      <c r="G1338" t="s">
        <v>55</v>
      </c>
      <c r="H1338" t="s">
        <v>54</v>
      </c>
      <c r="I1338" t="s">
        <v>59</v>
      </c>
      <c r="L1338" t="s">
        <v>2000</v>
      </c>
      <c r="M1338">
        <v>117719</v>
      </c>
      <c r="N1338">
        <v>306</v>
      </c>
      <c r="O1338" t="s">
        <v>29</v>
      </c>
      <c r="P1338" t="s">
        <v>30</v>
      </c>
      <c r="Q1338" t="s">
        <v>31</v>
      </c>
      <c r="R1338">
        <v>35000000</v>
      </c>
      <c r="S1338">
        <v>2013</v>
      </c>
      <c r="T1338">
        <v>7.5</v>
      </c>
      <c r="U1338">
        <v>2.1</v>
      </c>
      <c r="V1338">
        <v>48299761</v>
      </c>
      <c r="W1338" t="s">
        <v>21</v>
      </c>
    </row>
    <row r="1339" spans="1:23" x14ac:dyDescent="0.3">
      <c r="A1339" t="s">
        <v>1375</v>
      </c>
      <c r="B1339">
        <v>61</v>
      </c>
      <c r="C1339">
        <v>202</v>
      </c>
      <c r="D1339">
        <v>48169908</v>
      </c>
      <c r="E1339" t="s">
        <v>242</v>
      </c>
      <c r="F1339" t="s">
        <v>55</v>
      </c>
      <c r="G1339" t="s">
        <v>54</v>
      </c>
      <c r="H1339" t="s">
        <v>44</v>
      </c>
      <c r="L1339" t="s">
        <v>2001</v>
      </c>
      <c r="M1339">
        <v>63923</v>
      </c>
      <c r="N1339">
        <v>156</v>
      </c>
      <c r="O1339" t="s">
        <v>29</v>
      </c>
      <c r="P1339" t="s">
        <v>30</v>
      </c>
      <c r="Q1339" t="s">
        <v>31</v>
      </c>
      <c r="R1339">
        <v>33000000</v>
      </c>
      <c r="S1339">
        <v>1992</v>
      </c>
      <c r="T1339">
        <v>7.7</v>
      </c>
      <c r="U1339">
        <v>3.4</v>
      </c>
      <c r="V1339">
        <v>15169908</v>
      </c>
      <c r="W1339" t="s">
        <v>21</v>
      </c>
    </row>
    <row r="1340" spans="1:23" x14ac:dyDescent="0.3">
      <c r="A1340" t="s">
        <v>877</v>
      </c>
      <c r="B1340">
        <v>285</v>
      </c>
      <c r="C1340">
        <v>134</v>
      </c>
      <c r="D1340">
        <v>67523385</v>
      </c>
      <c r="E1340" t="s">
        <v>48</v>
      </c>
      <c r="L1340" t="s">
        <v>2002</v>
      </c>
      <c r="M1340">
        <v>104005</v>
      </c>
      <c r="N1340">
        <v>248</v>
      </c>
      <c r="O1340" t="s">
        <v>29</v>
      </c>
      <c r="P1340" t="s">
        <v>30</v>
      </c>
      <c r="Q1340" t="s">
        <v>213</v>
      </c>
      <c r="R1340">
        <v>35000000</v>
      </c>
      <c r="S1340">
        <v>2012</v>
      </c>
      <c r="T1340">
        <v>6.2</v>
      </c>
      <c r="U1340">
        <v>2.2000000000000002</v>
      </c>
      <c r="V1340">
        <v>32523385</v>
      </c>
      <c r="W1340" t="s">
        <v>21</v>
      </c>
    </row>
    <row r="1341" spans="1:23" x14ac:dyDescent="0.3">
      <c r="A1341" t="s">
        <v>611</v>
      </c>
      <c r="B1341">
        <v>124</v>
      </c>
      <c r="C1341">
        <v>88</v>
      </c>
      <c r="D1341">
        <v>49474048</v>
      </c>
      <c r="E1341" t="s">
        <v>48</v>
      </c>
      <c r="F1341" t="s">
        <v>49</v>
      </c>
      <c r="L1341" t="s">
        <v>2003</v>
      </c>
      <c r="M1341">
        <v>31191</v>
      </c>
      <c r="N1341">
        <v>120</v>
      </c>
      <c r="O1341" t="s">
        <v>29</v>
      </c>
      <c r="P1341" t="s">
        <v>30</v>
      </c>
      <c r="Q1341" t="s">
        <v>52</v>
      </c>
      <c r="R1341">
        <v>35000000</v>
      </c>
      <c r="S1341">
        <v>2009</v>
      </c>
      <c r="T1341">
        <v>5.4</v>
      </c>
      <c r="U1341">
        <v>1.5</v>
      </c>
      <c r="V1341">
        <v>14474048</v>
      </c>
      <c r="W1341" t="s">
        <v>21</v>
      </c>
    </row>
    <row r="1342" spans="1:23" x14ac:dyDescent="0.3">
      <c r="A1342" t="s">
        <v>2004</v>
      </c>
      <c r="B1342">
        <v>164</v>
      </c>
      <c r="C1342">
        <v>92</v>
      </c>
      <c r="D1342">
        <v>45802315</v>
      </c>
      <c r="E1342" t="s">
        <v>24</v>
      </c>
      <c r="F1342" t="s">
        <v>25</v>
      </c>
      <c r="G1342" t="s">
        <v>26</v>
      </c>
      <c r="H1342" t="s">
        <v>27</v>
      </c>
      <c r="I1342" t="s">
        <v>35</v>
      </c>
      <c r="L1342" t="s">
        <v>2005</v>
      </c>
      <c r="M1342">
        <v>119974</v>
      </c>
      <c r="N1342">
        <v>169</v>
      </c>
      <c r="O1342" t="s">
        <v>29</v>
      </c>
      <c r="P1342" t="s">
        <v>30</v>
      </c>
      <c r="Q1342" t="s">
        <v>213</v>
      </c>
      <c r="R1342">
        <v>35000000</v>
      </c>
      <c r="S1342">
        <v>2009</v>
      </c>
      <c r="T1342">
        <v>6.6</v>
      </c>
      <c r="U1342">
        <v>1.5</v>
      </c>
      <c r="V1342">
        <v>10802315</v>
      </c>
      <c r="W1342" t="s">
        <v>21</v>
      </c>
    </row>
    <row r="1343" spans="1:23" x14ac:dyDescent="0.3">
      <c r="A1343" t="s">
        <v>1712</v>
      </c>
      <c r="B1343">
        <v>120</v>
      </c>
      <c r="C1343">
        <v>91</v>
      </c>
      <c r="D1343">
        <v>43792641</v>
      </c>
      <c r="E1343" t="s">
        <v>48</v>
      </c>
      <c r="F1343" t="s">
        <v>44</v>
      </c>
      <c r="L1343" t="s">
        <v>2006</v>
      </c>
      <c r="M1343">
        <v>32157</v>
      </c>
      <c r="N1343">
        <v>119</v>
      </c>
      <c r="O1343" t="s">
        <v>29</v>
      </c>
      <c r="P1343" t="s">
        <v>30</v>
      </c>
      <c r="Q1343" t="s">
        <v>31</v>
      </c>
      <c r="R1343">
        <v>35000000</v>
      </c>
      <c r="S1343">
        <v>2007</v>
      </c>
      <c r="T1343">
        <v>5.3</v>
      </c>
      <c r="U1343">
        <v>1.5</v>
      </c>
      <c r="V1343">
        <v>8792641</v>
      </c>
      <c r="W1343" t="s">
        <v>21</v>
      </c>
    </row>
    <row r="1344" spans="1:23" x14ac:dyDescent="0.3">
      <c r="A1344" t="s">
        <v>614</v>
      </c>
      <c r="B1344">
        <v>90</v>
      </c>
      <c r="C1344">
        <v>75</v>
      </c>
      <c r="D1344">
        <v>57651794</v>
      </c>
      <c r="E1344" t="s">
        <v>48</v>
      </c>
      <c r="F1344" t="s">
        <v>44</v>
      </c>
      <c r="G1344" t="s">
        <v>61</v>
      </c>
      <c r="L1344" t="s">
        <v>2007</v>
      </c>
      <c r="M1344">
        <v>40651</v>
      </c>
      <c r="N1344">
        <v>209</v>
      </c>
      <c r="O1344" t="s">
        <v>29</v>
      </c>
      <c r="P1344" t="s">
        <v>30</v>
      </c>
      <c r="Q1344" t="s">
        <v>31</v>
      </c>
      <c r="R1344">
        <v>33000000</v>
      </c>
      <c r="S1344">
        <v>2006</v>
      </c>
      <c r="T1344">
        <v>5.6</v>
      </c>
      <c r="U1344">
        <v>1.2</v>
      </c>
      <c r="V1344">
        <v>24651794</v>
      </c>
      <c r="W1344" t="s">
        <v>21</v>
      </c>
    </row>
    <row r="1345" spans="1:23" x14ac:dyDescent="0.3">
      <c r="A1345" t="s">
        <v>2008</v>
      </c>
      <c r="B1345">
        <v>120</v>
      </c>
      <c r="C1345">
        <v>98</v>
      </c>
      <c r="D1345">
        <v>43894863</v>
      </c>
      <c r="E1345" t="s">
        <v>48</v>
      </c>
      <c r="F1345" t="s">
        <v>44</v>
      </c>
      <c r="L1345" t="s">
        <v>2009</v>
      </c>
      <c r="M1345">
        <v>25883</v>
      </c>
      <c r="N1345">
        <v>262</v>
      </c>
      <c r="O1345" t="s">
        <v>29</v>
      </c>
      <c r="P1345" t="s">
        <v>30</v>
      </c>
      <c r="Q1345" t="s">
        <v>31</v>
      </c>
      <c r="R1345">
        <v>30000000</v>
      </c>
      <c r="S1345">
        <v>2005</v>
      </c>
      <c r="T1345">
        <v>5.9</v>
      </c>
      <c r="U1345">
        <v>1.6</v>
      </c>
      <c r="V1345">
        <v>13894863</v>
      </c>
      <c r="W1345" t="s">
        <v>21</v>
      </c>
    </row>
    <row r="1346" spans="1:23" x14ac:dyDescent="0.3">
      <c r="A1346" t="s">
        <v>144</v>
      </c>
      <c r="B1346">
        <v>117</v>
      </c>
      <c r="C1346">
        <v>147</v>
      </c>
      <c r="D1346">
        <v>41954997</v>
      </c>
      <c r="E1346" t="s">
        <v>242</v>
      </c>
      <c r="F1346" t="s">
        <v>56</v>
      </c>
      <c r="G1346" t="s">
        <v>55</v>
      </c>
      <c r="L1346" t="s">
        <v>2010</v>
      </c>
      <c r="M1346">
        <v>225122</v>
      </c>
      <c r="N1346">
        <v>234</v>
      </c>
      <c r="O1346" t="s">
        <v>29</v>
      </c>
      <c r="P1346" t="s">
        <v>30</v>
      </c>
      <c r="Q1346" t="s">
        <v>213</v>
      </c>
      <c r="R1346">
        <v>35000000</v>
      </c>
      <c r="S1346">
        <v>1997</v>
      </c>
      <c r="T1346">
        <v>7.8</v>
      </c>
      <c r="U1346">
        <v>2.4</v>
      </c>
      <c r="V1346">
        <v>6954997</v>
      </c>
      <c r="W1346" t="s">
        <v>21</v>
      </c>
    </row>
    <row r="1347" spans="1:23" x14ac:dyDescent="0.3">
      <c r="A1347" t="s">
        <v>653</v>
      </c>
      <c r="B1347">
        <v>226</v>
      </c>
      <c r="C1347">
        <v>100</v>
      </c>
      <c r="D1347">
        <v>39532308</v>
      </c>
      <c r="E1347" t="s">
        <v>24</v>
      </c>
      <c r="F1347" t="s">
        <v>57</v>
      </c>
      <c r="G1347" t="s">
        <v>27</v>
      </c>
      <c r="L1347" t="s">
        <v>2011</v>
      </c>
      <c r="M1347">
        <v>198701</v>
      </c>
      <c r="N1347">
        <v>1138</v>
      </c>
      <c r="O1347" t="s">
        <v>29</v>
      </c>
      <c r="P1347" t="s">
        <v>37</v>
      </c>
      <c r="Q1347" t="s">
        <v>213</v>
      </c>
      <c r="R1347">
        <v>33000000</v>
      </c>
      <c r="S1347">
        <v>2002</v>
      </c>
      <c r="T1347">
        <v>6.7</v>
      </c>
      <c r="U1347">
        <v>1.7</v>
      </c>
      <c r="V1347">
        <v>6532308</v>
      </c>
      <c r="W1347" t="s">
        <v>21</v>
      </c>
    </row>
    <row r="1348" spans="1:23" x14ac:dyDescent="0.3">
      <c r="A1348" t="s">
        <v>2012</v>
      </c>
      <c r="B1348">
        <v>223</v>
      </c>
      <c r="C1348">
        <v>120</v>
      </c>
      <c r="D1348">
        <v>76600000</v>
      </c>
      <c r="E1348" t="s">
        <v>26</v>
      </c>
      <c r="F1348" t="s">
        <v>57</v>
      </c>
      <c r="L1348" t="s">
        <v>2013</v>
      </c>
      <c r="M1348">
        <v>105446</v>
      </c>
      <c r="N1348">
        <v>321</v>
      </c>
      <c r="O1348" t="s">
        <v>29</v>
      </c>
      <c r="P1348" t="s">
        <v>30</v>
      </c>
      <c r="Q1348" t="s">
        <v>52</v>
      </c>
      <c r="R1348">
        <v>10700000</v>
      </c>
      <c r="S1348">
        <v>1982</v>
      </c>
      <c r="T1348">
        <v>7.4</v>
      </c>
      <c r="U1348">
        <v>2</v>
      </c>
      <c r="V1348">
        <v>65900000</v>
      </c>
      <c r="W1348" t="s">
        <v>21</v>
      </c>
    </row>
    <row r="1349" spans="1:23" x14ac:dyDescent="0.3">
      <c r="A1349" t="s">
        <v>1929</v>
      </c>
      <c r="B1349">
        <v>193</v>
      </c>
      <c r="C1349">
        <v>104</v>
      </c>
      <c r="D1349">
        <v>39692139</v>
      </c>
      <c r="E1349" t="s">
        <v>48</v>
      </c>
      <c r="F1349" t="s">
        <v>56</v>
      </c>
      <c r="G1349" t="s">
        <v>35</v>
      </c>
      <c r="L1349" t="s">
        <v>2014</v>
      </c>
      <c r="M1349">
        <v>84131</v>
      </c>
      <c r="N1349">
        <v>400</v>
      </c>
      <c r="O1349" t="s">
        <v>29</v>
      </c>
      <c r="P1349" t="s">
        <v>30</v>
      </c>
      <c r="Q1349" t="s">
        <v>213</v>
      </c>
      <c r="R1349">
        <v>35000000</v>
      </c>
      <c r="S1349">
        <v>2004</v>
      </c>
      <c r="T1349">
        <v>6.2</v>
      </c>
      <c r="U1349">
        <v>1.7</v>
      </c>
      <c r="V1349">
        <v>4692139</v>
      </c>
      <c r="W1349" t="s">
        <v>21</v>
      </c>
    </row>
    <row r="1350" spans="1:23" x14ac:dyDescent="0.3">
      <c r="A1350" t="s">
        <v>584</v>
      </c>
      <c r="B1350">
        <v>228</v>
      </c>
      <c r="C1350">
        <v>103</v>
      </c>
      <c r="D1350">
        <v>40687294</v>
      </c>
      <c r="E1350" t="s">
        <v>24</v>
      </c>
      <c r="F1350" t="s">
        <v>56</v>
      </c>
      <c r="G1350" t="s">
        <v>55</v>
      </c>
      <c r="H1350" t="s">
        <v>60</v>
      </c>
      <c r="I1350" t="s">
        <v>35</v>
      </c>
      <c r="L1350" t="s">
        <v>2015</v>
      </c>
      <c r="M1350">
        <v>107772</v>
      </c>
      <c r="N1350">
        <v>398</v>
      </c>
      <c r="O1350" t="s">
        <v>29</v>
      </c>
      <c r="P1350" t="s">
        <v>115</v>
      </c>
      <c r="Q1350" t="s">
        <v>31</v>
      </c>
      <c r="R1350">
        <v>35000000</v>
      </c>
      <c r="S1350">
        <v>2008</v>
      </c>
      <c r="T1350">
        <v>5.4</v>
      </c>
      <c r="U1350">
        <v>1.7</v>
      </c>
      <c r="V1350">
        <v>5687294</v>
      </c>
      <c r="W1350" t="s">
        <v>21</v>
      </c>
    </row>
    <row r="1351" spans="1:23" x14ac:dyDescent="0.3">
      <c r="A1351" t="s">
        <v>1457</v>
      </c>
      <c r="B1351">
        <v>360</v>
      </c>
      <c r="C1351">
        <v>109</v>
      </c>
      <c r="D1351">
        <v>37553932</v>
      </c>
      <c r="E1351" t="s">
        <v>24</v>
      </c>
      <c r="F1351" t="s">
        <v>27</v>
      </c>
      <c r="G1351" t="s">
        <v>35</v>
      </c>
      <c r="L1351" t="s">
        <v>2016</v>
      </c>
      <c r="M1351">
        <v>304318</v>
      </c>
      <c r="N1351">
        <v>463</v>
      </c>
      <c r="O1351" t="s">
        <v>29</v>
      </c>
      <c r="P1351" t="s">
        <v>30</v>
      </c>
      <c r="Q1351" t="s">
        <v>31</v>
      </c>
      <c r="R1351">
        <v>40000000</v>
      </c>
      <c r="S1351">
        <v>2011</v>
      </c>
      <c r="T1351">
        <v>6.7</v>
      </c>
      <c r="U1351">
        <v>1.8</v>
      </c>
      <c r="V1351">
        <v>-2446068</v>
      </c>
      <c r="W1351" t="s">
        <v>38</v>
      </c>
    </row>
    <row r="1352" spans="1:23" x14ac:dyDescent="0.3">
      <c r="A1352" t="s">
        <v>2017</v>
      </c>
      <c r="B1352">
        <v>148</v>
      </c>
      <c r="C1352">
        <v>104</v>
      </c>
      <c r="D1352">
        <v>37481242</v>
      </c>
      <c r="E1352" t="s">
        <v>48</v>
      </c>
      <c r="F1352" t="s">
        <v>44</v>
      </c>
      <c r="L1352" t="s">
        <v>2018</v>
      </c>
      <c r="M1352">
        <v>40654</v>
      </c>
      <c r="N1352">
        <v>97</v>
      </c>
      <c r="O1352" t="s">
        <v>29</v>
      </c>
      <c r="P1352" t="s">
        <v>30</v>
      </c>
      <c r="Q1352" t="s">
        <v>31</v>
      </c>
      <c r="R1352">
        <v>35000000</v>
      </c>
      <c r="S1352">
        <v>2010</v>
      </c>
      <c r="T1352">
        <v>5.3</v>
      </c>
      <c r="U1352">
        <v>1.7</v>
      </c>
      <c r="V1352">
        <v>2481242</v>
      </c>
      <c r="W1352" t="s">
        <v>21</v>
      </c>
    </row>
    <row r="1353" spans="1:23" x14ac:dyDescent="0.3">
      <c r="A1353" t="s">
        <v>2019</v>
      </c>
      <c r="B1353">
        <v>128</v>
      </c>
      <c r="C1353">
        <v>112</v>
      </c>
      <c r="D1353">
        <v>39026186</v>
      </c>
      <c r="E1353" t="s">
        <v>48</v>
      </c>
      <c r="F1353" t="s">
        <v>55</v>
      </c>
      <c r="G1353" t="s">
        <v>44</v>
      </c>
      <c r="L1353" t="s">
        <v>2020</v>
      </c>
      <c r="M1353">
        <v>48019</v>
      </c>
      <c r="N1353">
        <v>153</v>
      </c>
      <c r="O1353" t="s">
        <v>29</v>
      </c>
      <c r="P1353" t="s">
        <v>30</v>
      </c>
      <c r="Q1353" t="s">
        <v>31</v>
      </c>
      <c r="R1353">
        <v>35000000</v>
      </c>
      <c r="S1353">
        <v>2011</v>
      </c>
      <c r="T1353">
        <v>5.9</v>
      </c>
      <c r="U1353">
        <v>1.9</v>
      </c>
      <c r="V1353">
        <v>4026186</v>
      </c>
      <c r="W1353" t="s">
        <v>21</v>
      </c>
    </row>
    <row r="1354" spans="1:23" x14ac:dyDescent="0.3">
      <c r="A1354" t="s">
        <v>2021</v>
      </c>
      <c r="B1354">
        <v>46</v>
      </c>
      <c r="C1354">
        <v>95</v>
      </c>
      <c r="D1354">
        <v>33422806</v>
      </c>
      <c r="E1354" t="s">
        <v>25</v>
      </c>
      <c r="F1354" t="s">
        <v>48</v>
      </c>
      <c r="G1354" t="s">
        <v>26</v>
      </c>
      <c r="L1354" t="s">
        <v>2022</v>
      </c>
      <c r="M1354">
        <v>30771</v>
      </c>
      <c r="N1354">
        <v>164</v>
      </c>
      <c r="O1354" t="s">
        <v>29</v>
      </c>
      <c r="P1354" t="s">
        <v>30</v>
      </c>
      <c r="Q1354" t="s">
        <v>31</v>
      </c>
      <c r="R1354">
        <v>50000000</v>
      </c>
      <c r="S1354">
        <v>2001</v>
      </c>
      <c r="T1354">
        <v>4.8</v>
      </c>
      <c r="U1354">
        <v>1.6</v>
      </c>
      <c r="V1354">
        <v>-16577194</v>
      </c>
      <c r="W1354" t="s">
        <v>38</v>
      </c>
    </row>
    <row r="1355" spans="1:23" x14ac:dyDescent="0.3">
      <c r="A1355" t="s">
        <v>2023</v>
      </c>
      <c r="B1355">
        <v>63</v>
      </c>
      <c r="C1355">
        <v>102</v>
      </c>
      <c r="D1355">
        <v>33423521</v>
      </c>
      <c r="E1355" t="s">
        <v>24</v>
      </c>
      <c r="F1355" t="s">
        <v>25</v>
      </c>
      <c r="G1355" t="s">
        <v>48</v>
      </c>
      <c r="H1355" t="s">
        <v>35</v>
      </c>
      <c r="L1355" t="s">
        <v>2024</v>
      </c>
      <c r="M1355">
        <v>53115</v>
      </c>
      <c r="N1355">
        <v>282</v>
      </c>
      <c r="O1355" t="s">
        <v>29</v>
      </c>
      <c r="P1355" t="s">
        <v>812</v>
      </c>
      <c r="Q1355" t="s">
        <v>31</v>
      </c>
      <c r="R1355">
        <v>35000000</v>
      </c>
      <c r="S1355">
        <v>1994</v>
      </c>
      <c r="T1355">
        <v>3.8</v>
      </c>
      <c r="U1355">
        <v>1.7</v>
      </c>
      <c r="V1355">
        <v>-1576479</v>
      </c>
      <c r="W1355" t="s">
        <v>38</v>
      </c>
    </row>
    <row r="1356" spans="1:23" x14ac:dyDescent="0.3">
      <c r="A1356" t="s">
        <v>1036</v>
      </c>
      <c r="B1356">
        <v>193</v>
      </c>
      <c r="C1356">
        <v>150</v>
      </c>
      <c r="D1356">
        <v>32519322</v>
      </c>
      <c r="E1356" t="s">
        <v>242</v>
      </c>
      <c r="F1356" t="s">
        <v>55</v>
      </c>
      <c r="G1356" t="s">
        <v>58</v>
      </c>
      <c r="L1356" t="s">
        <v>2025</v>
      </c>
      <c r="M1356">
        <v>497946</v>
      </c>
      <c r="N1356">
        <v>761</v>
      </c>
      <c r="O1356" t="s">
        <v>29</v>
      </c>
      <c r="P1356" t="s">
        <v>545</v>
      </c>
      <c r="Q1356" t="s">
        <v>213</v>
      </c>
      <c r="R1356">
        <v>35000000</v>
      </c>
      <c r="S1356">
        <v>2002</v>
      </c>
      <c r="T1356">
        <v>8.5</v>
      </c>
      <c r="U1356">
        <v>2.5</v>
      </c>
      <c r="V1356">
        <v>-2480678</v>
      </c>
      <c r="W1356" t="s">
        <v>38</v>
      </c>
    </row>
    <row r="1357" spans="1:23" x14ac:dyDescent="0.3">
      <c r="A1357" t="s">
        <v>1671</v>
      </c>
      <c r="B1357">
        <v>122</v>
      </c>
      <c r="C1357">
        <v>101</v>
      </c>
      <c r="D1357">
        <v>37617947</v>
      </c>
      <c r="E1357" t="s">
        <v>55</v>
      </c>
      <c r="F1357" t="s">
        <v>49</v>
      </c>
      <c r="G1357" t="s">
        <v>26</v>
      </c>
      <c r="L1357" t="s">
        <v>2026</v>
      </c>
      <c r="M1357">
        <v>8143</v>
      </c>
      <c r="N1357">
        <v>203</v>
      </c>
      <c r="O1357" t="s">
        <v>29</v>
      </c>
      <c r="P1357" t="s">
        <v>30</v>
      </c>
      <c r="Q1357" t="s">
        <v>52</v>
      </c>
      <c r="R1357">
        <v>30000000</v>
      </c>
      <c r="S1357">
        <v>2006</v>
      </c>
      <c r="T1357">
        <v>6.8</v>
      </c>
      <c r="U1357">
        <v>1.7</v>
      </c>
      <c r="V1357">
        <v>7617947</v>
      </c>
      <c r="W1357" t="s">
        <v>21</v>
      </c>
    </row>
    <row r="1358" spans="1:23" x14ac:dyDescent="0.3">
      <c r="A1358" t="s">
        <v>1391</v>
      </c>
      <c r="B1358">
        <v>228</v>
      </c>
      <c r="C1358">
        <v>108</v>
      </c>
      <c r="D1358">
        <v>32048809</v>
      </c>
      <c r="E1358" t="s">
        <v>57</v>
      </c>
      <c r="L1358" t="s">
        <v>2027</v>
      </c>
      <c r="M1358">
        <v>94456</v>
      </c>
      <c r="N1358">
        <v>576</v>
      </c>
      <c r="O1358" t="s">
        <v>29</v>
      </c>
      <c r="P1358" t="s">
        <v>143</v>
      </c>
      <c r="Q1358" t="s">
        <v>213</v>
      </c>
      <c r="R1358">
        <v>30000000</v>
      </c>
      <c r="S1358">
        <v>2005</v>
      </c>
      <c r="T1358">
        <v>5.3</v>
      </c>
      <c r="U1358">
        <v>1.8</v>
      </c>
      <c r="V1358">
        <v>2048809</v>
      </c>
      <c r="W1358" t="s">
        <v>21</v>
      </c>
    </row>
    <row r="1359" spans="1:23" x14ac:dyDescent="0.3">
      <c r="A1359" t="s">
        <v>836</v>
      </c>
      <c r="B1359">
        <v>212</v>
      </c>
      <c r="C1359">
        <v>98</v>
      </c>
      <c r="D1359">
        <v>33987757</v>
      </c>
      <c r="E1359" t="s">
        <v>55</v>
      </c>
      <c r="F1359" t="s">
        <v>44</v>
      </c>
      <c r="L1359" t="s">
        <v>2028</v>
      </c>
      <c r="M1359">
        <v>168314</v>
      </c>
      <c r="N1359">
        <v>903</v>
      </c>
      <c r="O1359" t="s">
        <v>29</v>
      </c>
      <c r="P1359" t="s">
        <v>30</v>
      </c>
      <c r="Q1359" t="s">
        <v>213</v>
      </c>
      <c r="R1359">
        <v>27000000</v>
      </c>
      <c r="S1359">
        <v>2004</v>
      </c>
      <c r="T1359">
        <v>7.3</v>
      </c>
      <c r="U1359">
        <v>1.6</v>
      </c>
      <c r="V1359">
        <v>6987757</v>
      </c>
      <c r="W1359" t="s">
        <v>21</v>
      </c>
    </row>
    <row r="1360" spans="1:23" x14ac:dyDescent="0.3">
      <c r="A1360" t="s">
        <v>1004</v>
      </c>
      <c r="B1360">
        <v>392</v>
      </c>
      <c r="C1360">
        <v>137</v>
      </c>
      <c r="D1360">
        <v>37304950</v>
      </c>
      <c r="E1360" t="s">
        <v>242</v>
      </c>
      <c r="F1360" t="s">
        <v>56</v>
      </c>
      <c r="G1360" t="s">
        <v>55</v>
      </c>
      <c r="L1360" t="s">
        <v>2029</v>
      </c>
      <c r="M1360">
        <v>102728</v>
      </c>
      <c r="N1360">
        <v>279</v>
      </c>
      <c r="O1360" t="s">
        <v>29</v>
      </c>
      <c r="P1360" t="s">
        <v>30</v>
      </c>
      <c r="Q1360" t="s">
        <v>213</v>
      </c>
      <c r="R1360">
        <v>35000000</v>
      </c>
      <c r="S1360">
        <v>2011</v>
      </c>
      <c r="T1360">
        <v>6.6</v>
      </c>
      <c r="U1360">
        <v>2.2999999999999998</v>
      </c>
      <c r="V1360">
        <v>2304950</v>
      </c>
      <c r="W1360" t="s">
        <v>21</v>
      </c>
    </row>
    <row r="1361" spans="1:23" x14ac:dyDescent="0.3">
      <c r="A1361" t="s">
        <v>2030</v>
      </c>
      <c r="B1361">
        <v>208</v>
      </c>
      <c r="C1361">
        <v>112</v>
      </c>
      <c r="D1361">
        <v>30691439</v>
      </c>
      <c r="E1361" t="s">
        <v>57</v>
      </c>
      <c r="F1361" t="s">
        <v>60</v>
      </c>
      <c r="L1361" t="s">
        <v>2031</v>
      </c>
      <c r="M1361">
        <v>86205</v>
      </c>
      <c r="N1361">
        <v>232</v>
      </c>
      <c r="O1361" t="s">
        <v>29</v>
      </c>
      <c r="P1361" t="s">
        <v>30</v>
      </c>
      <c r="Q1361" t="s">
        <v>213</v>
      </c>
      <c r="R1361">
        <v>35000000</v>
      </c>
      <c r="S1361">
        <v>2008</v>
      </c>
      <c r="T1361">
        <v>6.2</v>
      </c>
      <c r="U1361">
        <v>1.9</v>
      </c>
      <c r="V1361">
        <v>-4308561</v>
      </c>
      <c r="W1361" t="s">
        <v>38</v>
      </c>
    </row>
    <row r="1362" spans="1:23" x14ac:dyDescent="0.3">
      <c r="A1362" t="s">
        <v>2032</v>
      </c>
      <c r="B1362">
        <v>137</v>
      </c>
      <c r="C1362">
        <v>101</v>
      </c>
      <c r="D1362">
        <v>30307804</v>
      </c>
      <c r="E1362" t="s">
        <v>55</v>
      </c>
      <c r="F1362" t="s">
        <v>26</v>
      </c>
      <c r="G1362" t="s">
        <v>57</v>
      </c>
      <c r="L1362" t="s">
        <v>2033</v>
      </c>
      <c r="M1362">
        <v>43991</v>
      </c>
      <c r="N1362">
        <v>695</v>
      </c>
      <c r="O1362" t="s">
        <v>29</v>
      </c>
      <c r="P1362" t="s">
        <v>30</v>
      </c>
      <c r="Q1362" t="s">
        <v>213</v>
      </c>
      <c r="R1362">
        <v>35000000</v>
      </c>
      <c r="S1362">
        <v>2002</v>
      </c>
      <c r="T1362">
        <v>5.2</v>
      </c>
      <c r="U1362">
        <v>1.7</v>
      </c>
      <c r="V1362">
        <v>-4692196</v>
      </c>
      <c r="W1362" t="s">
        <v>38</v>
      </c>
    </row>
    <row r="1363" spans="1:23" x14ac:dyDescent="0.3">
      <c r="A1363" t="s">
        <v>752</v>
      </c>
      <c r="B1363">
        <v>119</v>
      </c>
      <c r="C1363">
        <v>103</v>
      </c>
      <c r="D1363">
        <v>30669413</v>
      </c>
      <c r="E1363" t="s">
        <v>24</v>
      </c>
      <c r="F1363" t="s">
        <v>57</v>
      </c>
      <c r="G1363" t="s">
        <v>27</v>
      </c>
      <c r="L1363" t="s">
        <v>2034</v>
      </c>
      <c r="M1363">
        <v>105478</v>
      </c>
      <c r="N1363">
        <v>291</v>
      </c>
      <c r="O1363" t="s">
        <v>29</v>
      </c>
      <c r="P1363" t="s">
        <v>30</v>
      </c>
      <c r="Q1363" t="s">
        <v>213</v>
      </c>
      <c r="R1363">
        <v>35000000</v>
      </c>
      <c r="S1363">
        <v>1990</v>
      </c>
      <c r="T1363">
        <v>6.2</v>
      </c>
      <c r="U1363">
        <v>1.7</v>
      </c>
      <c r="V1363">
        <v>-4330587</v>
      </c>
      <c r="W1363" t="s">
        <v>38</v>
      </c>
    </row>
    <row r="1364" spans="1:23" x14ac:dyDescent="0.3">
      <c r="A1364" t="s">
        <v>940</v>
      </c>
      <c r="B1364">
        <v>195</v>
      </c>
      <c r="C1364">
        <v>101</v>
      </c>
      <c r="D1364">
        <v>28687835</v>
      </c>
      <c r="E1364" t="s">
        <v>56</v>
      </c>
      <c r="F1364" t="s">
        <v>55</v>
      </c>
      <c r="G1364" t="s">
        <v>35</v>
      </c>
      <c r="L1364" t="s">
        <v>2035</v>
      </c>
      <c r="M1364">
        <v>40964</v>
      </c>
      <c r="N1364">
        <v>245</v>
      </c>
      <c r="O1364" t="s">
        <v>29</v>
      </c>
      <c r="P1364" t="s">
        <v>30</v>
      </c>
      <c r="Q1364" t="s">
        <v>213</v>
      </c>
      <c r="R1364">
        <v>35000000</v>
      </c>
      <c r="S1364">
        <v>2008</v>
      </c>
      <c r="T1364">
        <v>6.2</v>
      </c>
      <c r="U1364">
        <v>1.7</v>
      </c>
      <c r="V1364">
        <v>-6312165</v>
      </c>
      <c r="W1364" t="s">
        <v>38</v>
      </c>
    </row>
    <row r="1365" spans="1:23" x14ac:dyDescent="0.3">
      <c r="A1365" t="s">
        <v>2036</v>
      </c>
      <c r="B1365">
        <v>95</v>
      </c>
      <c r="C1365">
        <v>112</v>
      </c>
      <c r="D1365">
        <v>26494611</v>
      </c>
      <c r="E1365" t="s">
        <v>48</v>
      </c>
      <c r="F1365" t="s">
        <v>55</v>
      </c>
      <c r="G1365" t="s">
        <v>44</v>
      </c>
      <c r="H1365" t="s">
        <v>27</v>
      </c>
      <c r="L1365" t="s">
        <v>2037</v>
      </c>
      <c r="M1365">
        <v>48621</v>
      </c>
      <c r="N1365">
        <v>239</v>
      </c>
      <c r="O1365" t="s">
        <v>29</v>
      </c>
      <c r="P1365" t="s">
        <v>30</v>
      </c>
      <c r="Q1365" t="s">
        <v>31</v>
      </c>
      <c r="R1365">
        <v>35000000</v>
      </c>
      <c r="S1365">
        <v>1999</v>
      </c>
      <c r="T1365">
        <v>6.6</v>
      </c>
      <c r="U1365">
        <v>1.9</v>
      </c>
      <c r="V1365">
        <v>-8505389</v>
      </c>
      <c r="W1365" t="s">
        <v>38</v>
      </c>
    </row>
    <row r="1366" spans="1:23" x14ac:dyDescent="0.3">
      <c r="A1366" t="s">
        <v>1935</v>
      </c>
      <c r="B1366">
        <v>164</v>
      </c>
      <c r="C1366">
        <v>102</v>
      </c>
      <c r="D1366">
        <v>25266129</v>
      </c>
      <c r="E1366" t="s">
        <v>48</v>
      </c>
      <c r="F1366" t="s">
        <v>55</v>
      </c>
      <c r="G1366" t="s">
        <v>44</v>
      </c>
      <c r="L1366" t="s">
        <v>2038</v>
      </c>
      <c r="M1366">
        <v>54346</v>
      </c>
      <c r="N1366">
        <v>358</v>
      </c>
      <c r="O1366" t="s">
        <v>29</v>
      </c>
      <c r="P1366" t="s">
        <v>30</v>
      </c>
      <c r="Q1366" t="s">
        <v>31</v>
      </c>
      <c r="R1366">
        <v>35000000</v>
      </c>
      <c r="S1366">
        <v>2004</v>
      </c>
      <c r="T1366">
        <v>6.2</v>
      </c>
      <c r="U1366">
        <v>1.7</v>
      </c>
      <c r="V1366">
        <v>-9733871</v>
      </c>
      <c r="W1366" t="s">
        <v>38</v>
      </c>
    </row>
    <row r="1367" spans="1:23" x14ac:dyDescent="0.3">
      <c r="A1367" t="s">
        <v>175</v>
      </c>
      <c r="B1367">
        <v>211</v>
      </c>
      <c r="C1367">
        <v>101</v>
      </c>
      <c r="D1367">
        <v>25863915</v>
      </c>
      <c r="E1367" t="s">
        <v>24</v>
      </c>
      <c r="F1367" t="s">
        <v>56</v>
      </c>
      <c r="G1367" t="s">
        <v>60</v>
      </c>
      <c r="H1367" t="s">
        <v>35</v>
      </c>
      <c r="L1367" t="s">
        <v>2039</v>
      </c>
      <c r="M1367">
        <v>28257</v>
      </c>
      <c r="N1367">
        <v>151</v>
      </c>
      <c r="O1367" t="s">
        <v>29</v>
      </c>
      <c r="P1367" t="s">
        <v>30</v>
      </c>
      <c r="Q1367" t="s">
        <v>31</v>
      </c>
      <c r="R1367">
        <v>35000000</v>
      </c>
      <c r="S1367">
        <v>2012</v>
      </c>
      <c r="T1367">
        <v>5.0999999999999996</v>
      </c>
      <c r="U1367">
        <v>1.7</v>
      </c>
      <c r="V1367">
        <v>-9136085</v>
      </c>
      <c r="W1367" t="s">
        <v>38</v>
      </c>
    </row>
    <row r="1368" spans="1:23" x14ac:dyDescent="0.3">
      <c r="A1368" t="s">
        <v>1004</v>
      </c>
      <c r="B1368">
        <v>91</v>
      </c>
      <c r="C1368">
        <v>155</v>
      </c>
      <c r="D1368">
        <v>25078937</v>
      </c>
      <c r="E1368" t="s">
        <v>56</v>
      </c>
      <c r="F1368" t="s">
        <v>55</v>
      </c>
      <c r="G1368" t="s">
        <v>60</v>
      </c>
      <c r="H1368" t="s">
        <v>35</v>
      </c>
      <c r="L1368" t="s">
        <v>2040</v>
      </c>
      <c r="M1368">
        <v>31751</v>
      </c>
      <c r="N1368">
        <v>216</v>
      </c>
      <c r="O1368" t="s">
        <v>29</v>
      </c>
      <c r="P1368" t="s">
        <v>30</v>
      </c>
      <c r="Q1368" t="s">
        <v>213</v>
      </c>
      <c r="R1368">
        <v>30000000</v>
      </c>
      <c r="S1368">
        <v>1997</v>
      </c>
      <c r="T1368">
        <v>6.6</v>
      </c>
      <c r="U1368">
        <v>2.6</v>
      </c>
      <c r="V1368">
        <v>-4921063</v>
      </c>
      <c r="W1368" t="s">
        <v>38</v>
      </c>
    </row>
    <row r="1369" spans="1:23" x14ac:dyDescent="0.3">
      <c r="A1369" t="s">
        <v>2041</v>
      </c>
      <c r="B1369">
        <v>97</v>
      </c>
      <c r="C1369">
        <v>109</v>
      </c>
      <c r="D1369">
        <v>28995450</v>
      </c>
      <c r="E1369" t="s">
        <v>48</v>
      </c>
      <c r="F1369" t="s">
        <v>49</v>
      </c>
      <c r="G1369" t="s">
        <v>26</v>
      </c>
      <c r="L1369" t="s">
        <v>2042</v>
      </c>
      <c r="M1369">
        <v>19230</v>
      </c>
      <c r="N1369">
        <v>59</v>
      </c>
      <c r="O1369" t="s">
        <v>29</v>
      </c>
      <c r="P1369" t="s">
        <v>37</v>
      </c>
      <c r="Q1369" t="s">
        <v>52</v>
      </c>
      <c r="R1369">
        <v>35000000</v>
      </c>
      <c r="S1369">
        <v>2010</v>
      </c>
      <c r="T1369">
        <v>6.1</v>
      </c>
      <c r="U1369">
        <v>1.8</v>
      </c>
      <c r="V1369">
        <v>-6004550</v>
      </c>
      <c r="W1369" t="s">
        <v>38</v>
      </c>
    </row>
    <row r="1370" spans="1:23" x14ac:dyDescent="0.3">
      <c r="A1370" t="s">
        <v>1492</v>
      </c>
      <c r="B1370">
        <v>32</v>
      </c>
      <c r="C1370">
        <v>140</v>
      </c>
      <c r="D1370">
        <v>24276500</v>
      </c>
      <c r="E1370" t="s">
        <v>242</v>
      </c>
      <c r="F1370" t="s">
        <v>56</v>
      </c>
      <c r="G1370" t="s">
        <v>55</v>
      </c>
      <c r="L1370" t="s">
        <v>2043</v>
      </c>
      <c r="M1370">
        <v>17124</v>
      </c>
      <c r="N1370">
        <v>68</v>
      </c>
      <c r="O1370" t="s">
        <v>29</v>
      </c>
      <c r="P1370" t="s">
        <v>30</v>
      </c>
      <c r="Q1370" t="s">
        <v>213</v>
      </c>
      <c r="R1370">
        <v>35000000</v>
      </c>
      <c r="S1370">
        <v>1992</v>
      </c>
      <c r="T1370">
        <v>6.6</v>
      </c>
      <c r="U1370">
        <v>2.2999999999999998</v>
      </c>
      <c r="V1370">
        <v>-10723500</v>
      </c>
      <c r="W1370" t="s">
        <v>38</v>
      </c>
    </row>
    <row r="1371" spans="1:23" x14ac:dyDescent="0.3">
      <c r="A1371" t="s">
        <v>2044</v>
      </c>
      <c r="B1371">
        <v>270</v>
      </c>
      <c r="C1371">
        <v>108</v>
      </c>
      <c r="D1371">
        <v>20981633</v>
      </c>
      <c r="E1371" t="s">
        <v>55</v>
      </c>
      <c r="F1371" t="s">
        <v>60</v>
      </c>
      <c r="G1371" t="s">
        <v>27</v>
      </c>
      <c r="H1371" t="s">
        <v>35</v>
      </c>
      <c r="L1371" t="s">
        <v>2045</v>
      </c>
      <c r="M1371">
        <v>78256</v>
      </c>
      <c r="N1371">
        <v>492</v>
      </c>
      <c r="O1371" t="s">
        <v>29</v>
      </c>
      <c r="P1371" t="s">
        <v>30</v>
      </c>
      <c r="Q1371" t="s">
        <v>31</v>
      </c>
      <c r="R1371">
        <v>30000000</v>
      </c>
      <c r="S1371">
        <v>2008</v>
      </c>
      <c r="T1371">
        <v>5.9</v>
      </c>
      <c r="U1371">
        <v>1.8</v>
      </c>
      <c r="V1371">
        <v>-9018367</v>
      </c>
      <c r="W1371" t="s">
        <v>38</v>
      </c>
    </row>
    <row r="1372" spans="1:23" x14ac:dyDescent="0.3">
      <c r="A1372" t="s">
        <v>2046</v>
      </c>
      <c r="B1372">
        <v>89</v>
      </c>
      <c r="C1372">
        <v>96</v>
      </c>
      <c r="D1372">
        <v>22913677</v>
      </c>
      <c r="E1372" t="s">
        <v>48</v>
      </c>
      <c r="F1372" t="s">
        <v>49</v>
      </c>
      <c r="G1372" t="s">
        <v>26</v>
      </c>
      <c r="H1372" t="s">
        <v>44</v>
      </c>
      <c r="L1372" t="s">
        <v>2047</v>
      </c>
      <c r="M1372">
        <v>47800</v>
      </c>
      <c r="N1372">
        <v>244</v>
      </c>
      <c r="O1372" t="s">
        <v>29</v>
      </c>
      <c r="P1372" t="s">
        <v>30</v>
      </c>
      <c r="Q1372" t="s">
        <v>52</v>
      </c>
      <c r="R1372">
        <v>35000000</v>
      </c>
      <c r="S1372">
        <v>2004</v>
      </c>
      <c r="T1372">
        <v>6.3</v>
      </c>
      <c r="U1372">
        <v>1.6</v>
      </c>
      <c r="V1372">
        <v>-12086323</v>
      </c>
      <c r="W1372" t="s">
        <v>38</v>
      </c>
    </row>
    <row r="1373" spans="1:23" x14ac:dyDescent="0.3">
      <c r="A1373" t="s">
        <v>2048</v>
      </c>
      <c r="B1373">
        <v>219</v>
      </c>
      <c r="C1373">
        <v>123</v>
      </c>
      <c r="D1373">
        <v>34531832</v>
      </c>
      <c r="E1373" t="s">
        <v>242</v>
      </c>
      <c r="F1373" t="s">
        <v>55</v>
      </c>
      <c r="G1373" t="s">
        <v>61</v>
      </c>
      <c r="L1373" t="s">
        <v>2049</v>
      </c>
      <c r="M1373">
        <v>44788</v>
      </c>
      <c r="N1373">
        <v>138</v>
      </c>
      <c r="O1373" t="s">
        <v>29</v>
      </c>
      <c r="P1373" t="s">
        <v>37</v>
      </c>
      <c r="Q1373" t="s">
        <v>31</v>
      </c>
      <c r="R1373">
        <v>35000000</v>
      </c>
      <c r="S1373">
        <v>2015</v>
      </c>
      <c r="T1373">
        <v>7.1</v>
      </c>
      <c r="U1373">
        <v>2</v>
      </c>
      <c r="V1373">
        <v>-468168</v>
      </c>
      <c r="W1373" t="s">
        <v>38</v>
      </c>
    </row>
    <row r="1374" spans="1:23" x14ac:dyDescent="0.3">
      <c r="A1374" t="s">
        <v>803</v>
      </c>
      <c r="B1374">
        <v>180</v>
      </c>
      <c r="C1374">
        <v>106</v>
      </c>
      <c r="D1374">
        <v>28064226</v>
      </c>
      <c r="E1374" t="s">
        <v>24</v>
      </c>
      <c r="F1374" t="s">
        <v>60</v>
      </c>
      <c r="G1374" t="s">
        <v>35</v>
      </c>
      <c r="L1374" t="s">
        <v>2050</v>
      </c>
      <c r="M1374">
        <v>65044</v>
      </c>
      <c r="N1374">
        <v>173</v>
      </c>
      <c r="O1374" t="s">
        <v>29</v>
      </c>
      <c r="P1374" t="s">
        <v>30</v>
      </c>
      <c r="Q1374" t="s">
        <v>31</v>
      </c>
      <c r="R1374">
        <v>35000000</v>
      </c>
      <c r="S1374">
        <v>2011</v>
      </c>
      <c r="T1374">
        <v>5</v>
      </c>
      <c r="U1374">
        <v>1.8</v>
      </c>
      <c r="V1374">
        <v>-6935774</v>
      </c>
      <c r="W1374" t="s">
        <v>38</v>
      </c>
    </row>
    <row r="1375" spans="1:23" x14ac:dyDescent="0.3">
      <c r="A1375" t="s">
        <v>2051</v>
      </c>
      <c r="B1375">
        <v>93</v>
      </c>
      <c r="C1375">
        <v>76</v>
      </c>
      <c r="D1375">
        <v>19447478</v>
      </c>
      <c r="E1375" t="s">
        <v>25</v>
      </c>
      <c r="F1375" t="s">
        <v>47</v>
      </c>
      <c r="G1375" t="s">
        <v>48</v>
      </c>
      <c r="H1375" t="s">
        <v>49</v>
      </c>
      <c r="I1375" t="s">
        <v>58</v>
      </c>
      <c r="L1375" t="s">
        <v>2052</v>
      </c>
      <c r="M1375">
        <v>15788</v>
      </c>
      <c r="N1375">
        <v>80</v>
      </c>
      <c r="O1375" t="s">
        <v>29</v>
      </c>
      <c r="P1375" t="s">
        <v>37</v>
      </c>
      <c r="Q1375" t="s">
        <v>118</v>
      </c>
      <c r="R1375">
        <v>35000000</v>
      </c>
      <c r="S1375">
        <v>2005</v>
      </c>
      <c r="T1375">
        <v>5.6</v>
      </c>
      <c r="U1375">
        <v>1.3</v>
      </c>
      <c r="V1375">
        <v>-15552522</v>
      </c>
      <c r="W1375" t="s">
        <v>38</v>
      </c>
    </row>
    <row r="1376" spans="1:23" x14ac:dyDescent="0.3">
      <c r="A1376" t="s">
        <v>1328</v>
      </c>
      <c r="B1376">
        <v>173</v>
      </c>
      <c r="C1376">
        <v>107</v>
      </c>
      <c r="D1376">
        <v>19389454</v>
      </c>
      <c r="E1376" t="s">
        <v>48</v>
      </c>
      <c r="F1376" t="s">
        <v>55</v>
      </c>
      <c r="L1376" t="s">
        <v>2053</v>
      </c>
      <c r="M1376">
        <v>54643</v>
      </c>
      <c r="N1376">
        <v>335</v>
      </c>
      <c r="O1376" t="s">
        <v>29</v>
      </c>
      <c r="P1376" t="s">
        <v>30</v>
      </c>
      <c r="Q1376" t="s">
        <v>213</v>
      </c>
      <c r="R1376">
        <v>55000000</v>
      </c>
      <c r="S1376">
        <v>2000</v>
      </c>
      <c r="T1376">
        <v>7.4</v>
      </c>
      <c r="U1376">
        <v>1.8</v>
      </c>
      <c r="V1376">
        <v>-35610546</v>
      </c>
      <c r="W1376" t="s">
        <v>38</v>
      </c>
    </row>
    <row r="1377" spans="1:23" x14ac:dyDescent="0.3">
      <c r="A1377" t="s">
        <v>2054</v>
      </c>
      <c r="B1377">
        <v>121</v>
      </c>
      <c r="C1377">
        <v>82</v>
      </c>
      <c r="D1377">
        <v>25871834</v>
      </c>
      <c r="E1377" t="s">
        <v>24</v>
      </c>
      <c r="F1377" t="s">
        <v>48</v>
      </c>
      <c r="G1377" t="s">
        <v>27</v>
      </c>
      <c r="H1377" t="s">
        <v>35</v>
      </c>
      <c r="L1377" t="s">
        <v>2055</v>
      </c>
      <c r="M1377">
        <v>52052</v>
      </c>
      <c r="N1377">
        <v>173</v>
      </c>
      <c r="O1377" t="s">
        <v>29</v>
      </c>
      <c r="P1377" t="s">
        <v>30</v>
      </c>
      <c r="Q1377" t="s">
        <v>31</v>
      </c>
      <c r="R1377">
        <v>35000000</v>
      </c>
      <c r="S1377">
        <v>2008</v>
      </c>
      <c r="T1377">
        <v>4.5</v>
      </c>
      <c r="U1377">
        <v>1.4</v>
      </c>
      <c r="V1377">
        <v>-9128166</v>
      </c>
      <c r="W1377" t="s">
        <v>38</v>
      </c>
    </row>
    <row r="1378" spans="1:23" x14ac:dyDescent="0.3">
      <c r="A1378" t="s">
        <v>2056</v>
      </c>
      <c r="B1378">
        <v>298</v>
      </c>
      <c r="C1378">
        <v>109</v>
      </c>
      <c r="D1378">
        <v>19692608</v>
      </c>
      <c r="E1378" t="s">
        <v>56</v>
      </c>
      <c r="F1378" t="s">
        <v>55</v>
      </c>
      <c r="G1378" t="s">
        <v>35</v>
      </c>
      <c r="L1378" t="s">
        <v>2057</v>
      </c>
      <c r="M1378">
        <v>63548</v>
      </c>
      <c r="N1378">
        <v>134</v>
      </c>
      <c r="O1378" t="s">
        <v>29</v>
      </c>
      <c r="P1378" t="s">
        <v>30</v>
      </c>
      <c r="Q1378" t="s">
        <v>213</v>
      </c>
      <c r="R1378">
        <v>35000000</v>
      </c>
      <c r="S1378">
        <v>2013</v>
      </c>
      <c r="T1378">
        <v>6.2</v>
      </c>
      <c r="U1378">
        <v>1.8</v>
      </c>
      <c r="V1378">
        <v>-15307392</v>
      </c>
      <c r="W1378" t="s">
        <v>38</v>
      </c>
    </row>
    <row r="1379" spans="1:23" x14ac:dyDescent="0.3">
      <c r="A1379" t="s">
        <v>1715</v>
      </c>
      <c r="B1379">
        <v>158</v>
      </c>
      <c r="C1379">
        <v>99</v>
      </c>
      <c r="D1379">
        <v>19294901</v>
      </c>
      <c r="E1379" t="s">
        <v>48</v>
      </c>
      <c r="F1379" t="s">
        <v>57</v>
      </c>
      <c r="L1379" t="s">
        <v>2058</v>
      </c>
      <c r="M1379">
        <v>26126</v>
      </c>
      <c r="N1379">
        <v>325</v>
      </c>
      <c r="O1379" t="s">
        <v>29</v>
      </c>
      <c r="P1379" t="s">
        <v>30</v>
      </c>
      <c r="Q1379" t="s">
        <v>31</v>
      </c>
      <c r="R1379">
        <v>35000000</v>
      </c>
      <c r="S1379">
        <v>2005</v>
      </c>
      <c r="T1379">
        <v>5</v>
      </c>
      <c r="U1379">
        <v>1.6</v>
      </c>
      <c r="V1379">
        <v>-15705099</v>
      </c>
      <c r="W1379" t="s">
        <v>38</v>
      </c>
    </row>
    <row r="1380" spans="1:23" x14ac:dyDescent="0.3">
      <c r="A1380" t="s">
        <v>1198</v>
      </c>
      <c r="B1380">
        <v>248</v>
      </c>
      <c r="C1380">
        <v>91</v>
      </c>
      <c r="D1380">
        <v>20275446</v>
      </c>
      <c r="E1380" t="s">
        <v>24</v>
      </c>
      <c r="F1380" t="s">
        <v>56</v>
      </c>
      <c r="G1380" t="s">
        <v>35</v>
      </c>
      <c r="L1380" t="s">
        <v>2059</v>
      </c>
      <c r="M1380">
        <v>95274</v>
      </c>
      <c r="N1380">
        <v>178</v>
      </c>
      <c r="O1380" t="s">
        <v>29</v>
      </c>
      <c r="P1380" t="s">
        <v>30</v>
      </c>
      <c r="Q1380" t="s">
        <v>31</v>
      </c>
      <c r="R1380">
        <v>35000000</v>
      </c>
      <c r="S1380">
        <v>2012</v>
      </c>
      <c r="T1380">
        <v>6.5</v>
      </c>
      <c r="U1380">
        <v>1.5</v>
      </c>
      <c r="V1380">
        <v>-14724554</v>
      </c>
      <c r="W1380" t="s">
        <v>38</v>
      </c>
    </row>
    <row r="1381" spans="1:23" x14ac:dyDescent="0.3">
      <c r="A1381" t="s">
        <v>1697</v>
      </c>
      <c r="B1381">
        <v>155</v>
      </c>
      <c r="C1381">
        <v>87</v>
      </c>
      <c r="D1381">
        <v>34507079</v>
      </c>
      <c r="E1381" t="s">
        <v>24</v>
      </c>
      <c r="F1381" t="s">
        <v>48</v>
      </c>
      <c r="G1381" t="s">
        <v>56</v>
      </c>
      <c r="L1381" t="s">
        <v>2060</v>
      </c>
      <c r="M1381">
        <v>34948</v>
      </c>
      <c r="N1381">
        <v>118</v>
      </c>
      <c r="O1381" t="s">
        <v>29</v>
      </c>
      <c r="P1381" t="s">
        <v>30</v>
      </c>
      <c r="Q1381" t="s">
        <v>31</v>
      </c>
      <c r="R1381">
        <v>35000000</v>
      </c>
      <c r="S1381">
        <v>2015</v>
      </c>
      <c r="T1381">
        <v>5.0999999999999996</v>
      </c>
      <c r="U1381">
        <v>1.4</v>
      </c>
      <c r="V1381">
        <v>-492921</v>
      </c>
      <c r="W1381" t="s">
        <v>38</v>
      </c>
    </row>
    <row r="1382" spans="1:23" x14ac:dyDescent="0.3">
      <c r="A1382" t="s">
        <v>1292</v>
      </c>
      <c r="B1382">
        <v>105</v>
      </c>
      <c r="C1382">
        <v>125</v>
      </c>
      <c r="D1382">
        <v>18306166</v>
      </c>
      <c r="E1382" t="s">
        <v>25</v>
      </c>
      <c r="F1382" t="s">
        <v>55</v>
      </c>
      <c r="G1382" t="s">
        <v>44</v>
      </c>
      <c r="H1382" t="s">
        <v>58</v>
      </c>
      <c r="L1382" t="s">
        <v>2061</v>
      </c>
      <c r="M1382">
        <v>28130</v>
      </c>
      <c r="N1382">
        <v>215</v>
      </c>
      <c r="O1382" t="s">
        <v>29</v>
      </c>
      <c r="P1382" t="s">
        <v>37</v>
      </c>
      <c r="Q1382" t="s">
        <v>31</v>
      </c>
      <c r="R1382">
        <v>35000000</v>
      </c>
      <c r="S1382">
        <v>2002</v>
      </c>
      <c r="T1382">
        <v>6.5</v>
      </c>
      <c r="U1382">
        <v>2.1</v>
      </c>
      <c r="V1382">
        <v>-16693834</v>
      </c>
      <c r="W1382" t="s">
        <v>38</v>
      </c>
    </row>
    <row r="1383" spans="1:23" x14ac:dyDescent="0.3">
      <c r="A1383" t="s">
        <v>1026</v>
      </c>
      <c r="B1383">
        <v>224</v>
      </c>
      <c r="C1383">
        <v>118</v>
      </c>
      <c r="D1383">
        <v>17609982</v>
      </c>
      <c r="E1383" t="s">
        <v>24</v>
      </c>
      <c r="F1383" t="s">
        <v>56</v>
      </c>
      <c r="G1383" t="s">
        <v>44</v>
      </c>
      <c r="H1383" t="s">
        <v>35</v>
      </c>
      <c r="L1383" t="s">
        <v>2062</v>
      </c>
      <c r="M1383">
        <v>90046</v>
      </c>
      <c r="N1383">
        <v>141</v>
      </c>
      <c r="O1383" t="s">
        <v>29</v>
      </c>
      <c r="P1383" t="s">
        <v>30</v>
      </c>
      <c r="Q1383" t="s">
        <v>213</v>
      </c>
      <c r="R1383">
        <v>35000000</v>
      </c>
      <c r="S1383">
        <v>2013</v>
      </c>
      <c r="T1383">
        <v>6.2</v>
      </c>
      <c r="U1383">
        <v>2</v>
      </c>
      <c r="V1383">
        <v>-17390018</v>
      </c>
      <c r="W1383" t="s">
        <v>38</v>
      </c>
    </row>
    <row r="1384" spans="1:23" x14ac:dyDescent="0.3">
      <c r="A1384" t="s">
        <v>1414</v>
      </c>
      <c r="B1384">
        <v>129</v>
      </c>
      <c r="C1384">
        <v>98</v>
      </c>
      <c r="D1384">
        <v>16831505</v>
      </c>
      <c r="E1384" t="s">
        <v>48</v>
      </c>
      <c r="F1384" t="s">
        <v>44</v>
      </c>
      <c r="G1384" t="s">
        <v>61</v>
      </c>
      <c r="L1384" t="s">
        <v>2063</v>
      </c>
      <c r="M1384">
        <v>51842</v>
      </c>
      <c r="N1384">
        <v>173</v>
      </c>
      <c r="O1384" t="s">
        <v>29</v>
      </c>
      <c r="P1384" t="s">
        <v>37</v>
      </c>
      <c r="Q1384" t="s">
        <v>31</v>
      </c>
      <c r="R1384">
        <v>31000000</v>
      </c>
      <c r="S1384">
        <v>2004</v>
      </c>
      <c r="T1384">
        <v>6.3</v>
      </c>
      <c r="U1384">
        <v>1.6</v>
      </c>
      <c r="V1384">
        <v>-14168495</v>
      </c>
      <c r="W1384" t="s">
        <v>38</v>
      </c>
    </row>
    <row r="1385" spans="1:23" x14ac:dyDescent="0.3">
      <c r="A1385" t="s">
        <v>1646</v>
      </c>
      <c r="B1385">
        <v>101</v>
      </c>
      <c r="C1385">
        <v>92</v>
      </c>
      <c r="D1385">
        <v>17596256</v>
      </c>
      <c r="E1385" t="s">
        <v>48</v>
      </c>
      <c r="F1385" t="s">
        <v>49</v>
      </c>
      <c r="L1385" t="s">
        <v>2064</v>
      </c>
      <c r="M1385">
        <v>12399</v>
      </c>
      <c r="N1385">
        <v>84</v>
      </c>
      <c r="O1385" t="s">
        <v>29</v>
      </c>
      <c r="P1385" t="s">
        <v>30</v>
      </c>
      <c r="Q1385" t="s">
        <v>52</v>
      </c>
      <c r="R1385">
        <v>35000000</v>
      </c>
      <c r="S1385">
        <v>2010</v>
      </c>
      <c r="T1385">
        <v>3.8</v>
      </c>
      <c r="U1385">
        <v>1.5</v>
      </c>
      <c r="V1385">
        <v>-17403744</v>
      </c>
      <c r="W1385" t="s">
        <v>38</v>
      </c>
    </row>
    <row r="1386" spans="1:23" x14ac:dyDescent="0.3">
      <c r="A1386" t="s">
        <v>1097</v>
      </c>
      <c r="B1386">
        <v>227</v>
      </c>
      <c r="C1386">
        <v>92</v>
      </c>
      <c r="D1386">
        <v>14998070</v>
      </c>
      <c r="E1386" t="s">
        <v>55</v>
      </c>
      <c r="F1386" t="s">
        <v>35</v>
      </c>
      <c r="G1386" t="s">
        <v>58</v>
      </c>
      <c r="L1386" t="s">
        <v>2065</v>
      </c>
      <c r="M1386">
        <v>41170</v>
      </c>
      <c r="N1386">
        <v>298</v>
      </c>
      <c r="O1386" t="s">
        <v>29</v>
      </c>
      <c r="P1386" t="s">
        <v>30</v>
      </c>
      <c r="Q1386" t="s">
        <v>213</v>
      </c>
      <c r="R1386">
        <v>35000000</v>
      </c>
      <c r="S1386">
        <v>2007</v>
      </c>
      <c r="T1386">
        <v>6.2</v>
      </c>
      <c r="U1386">
        <v>1.5</v>
      </c>
      <c r="V1386">
        <v>-20001930</v>
      </c>
      <c r="W1386" t="s">
        <v>38</v>
      </c>
    </row>
    <row r="1387" spans="1:23" x14ac:dyDescent="0.3">
      <c r="A1387" t="s">
        <v>640</v>
      </c>
      <c r="B1387">
        <v>13</v>
      </c>
      <c r="C1387">
        <v>115</v>
      </c>
      <c r="D1387">
        <v>14587732</v>
      </c>
      <c r="E1387" t="s">
        <v>24</v>
      </c>
      <c r="F1387" t="s">
        <v>55</v>
      </c>
      <c r="G1387" t="s">
        <v>35</v>
      </c>
      <c r="H1387" t="s">
        <v>58</v>
      </c>
      <c r="L1387" t="s">
        <v>2066</v>
      </c>
      <c r="M1387">
        <v>4795</v>
      </c>
      <c r="N1387">
        <v>39</v>
      </c>
      <c r="O1387" t="s">
        <v>29</v>
      </c>
      <c r="P1387" t="s">
        <v>30</v>
      </c>
      <c r="Q1387" t="s">
        <v>31</v>
      </c>
      <c r="R1387">
        <v>35000000</v>
      </c>
      <c r="S1387">
        <v>1991</v>
      </c>
      <c r="T1387">
        <v>5.7</v>
      </c>
      <c r="U1387">
        <v>1.9</v>
      </c>
      <c r="V1387">
        <v>-20412268</v>
      </c>
      <c r="W1387" t="s">
        <v>38</v>
      </c>
    </row>
    <row r="1388" spans="1:23" x14ac:dyDescent="0.3">
      <c r="A1388" t="s">
        <v>1784</v>
      </c>
      <c r="B1388">
        <v>171</v>
      </c>
      <c r="C1388">
        <v>120</v>
      </c>
      <c r="D1388">
        <v>18317151</v>
      </c>
      <c r="E1388" t="s">
        <v>48</v>
      </c>
      <c r="F1388" t="s">
        <v>59</v>
      </c>
      <c r="L1388" t="s">
        <v>2067</v>
      </c>
      <c r="M1388">
        <v>55630</v>
      </c>
      <c r="N1388">
        <v>200</v>
      </c>
      <c r="O1388" t="s">
        <v>29</v>
      </c>
      <c r="P1388" t="s">
        <v>30</v>
      </c>
      <c r="Q1388" t="s">
        <v>213</v>
      </c>
      <c r="R1388">
        <v>35000000</v>
      </c>
      <c r="S1388">
        <v>2007</v>
      </c>
      <c r="T1388">
        <v>6.7</v>
      </c>
      <c r="U1388">
        <v>2</v>
      </c>
      <c r="V1388">
        <v>-16682849</v>
      </c>
      <c r="W1388" t="s">
        <v>38</v>
      </c>
    </row>
    <row r="1389" spans="1:23" x14ac:dyDescent="0.3">
      <c r="A1389" t="s">
        <v>2068</v>
      </c>
      <c r="B1389">
        <v>119</v>
      </c>
      <c r="C1389">
        <v>111</v>
      </c>
      <c r="D1389">
        <v>11405825</v>
      </c>
      <c r="E1389" t="s">
        <v>55</v>
      </c>
      <c r="L1389" t="s">
        <v>2069</v>
      </c>
      <c r="M1389">
        <v>28542</v>
      </c>
      <c r="N1389">
        <v>208</v>
      </c>
      <c r="O1389" t="s">
        <v>29</v>
      </c>
      <c r="P1389" t="s">
        <v>30</v>
      </c>
      <c r="Q1389" t="s">
        <v>213</v>
      </c>
      <c r="R1389">
        <v>35000000</v>
      </c>
      <c r="S1389">
        <v>2001</v>
      </c>
      <c r="T1389">
        <v>6.8</v>
      </c>
      <c r="U1389">
        <v>1.8</v>
      </c>
      <c r="V1389">
        <v>-23594175</v>
      </c>
      <c r="W1389" t="s">
        <v>38</v>
      </c>
    </row>
    <row r="1390" spans="1:23" x14ac:dyDescent="0.3">
      <c r="A1390" t="s">
        <v>735</v>
      </c>
      <c r="B1390">
        <v>44</v>
      </c>
      <c r="C1390">
        <v>94</v>
      </c>
      <c r="D1390">
        <v>13264986</v>
      </c>
      <c r="E1390" t="s">
        <v>24</v>
      </c>
      <c r="F1390" t="s">
        <v>53</v>
      </c>
      <c r="L1390" t="s">
        <v>2070</v>
      </c>
      <c r="M1390">
        <v>12077</v>
      </c>
      <c r="N1390">
        <v>162</v>
      </c>
      <c r="O1390" t="s">
        <v>29</v>
      </c>
      <c r="P1390" t="s">
        <v>30</v>
      </c>
      <c r="Q1390" t="s">
        <v>31</v>
      </c>
      <c r="R1390">
        <v>35000000</v>
      </c>
      <c r="S1390">
        <v>2001</v>
      </c>
      <c r="T1390">
        <v>6</v>
      </c>
      <c r="U1390">
        <v>1.6</v>
      </c>
      <c r="V1390">
        <v>-21735014</v>
      </c>
      <c r="W1390" t="s">
        <v>38</v>
      </c>
    </row>
    <row r="1391" spans="1:23" x14ac:dyDescent="0.3">
      <c r="A1391" t="s">
        <v>2071</v>
      </c>
      <c r="B1391">
        <v>188</v>
      </c>
      <c r="C1391">
        <v>100</v>
      </c>
      <c r="D1391">
        <v>10991381</v>
      </c>
      <c r="E1391" t="s">
        <v>242</v>
      </c>
      <c r="F1391" t="s">
        <v>55</v>
      </c>
      <c r="G1391" t="s">
        <v>54</v>
      </c>
      <c r="H1391" t="s">
        <v>44</v>
      </c>
      <c r="L1391" t="s">
        <v>2072</v>
      </c>
      <c r="M1391">
        <v>44931</v>
      </c>
      <c r="N1391">
        <v>100</v>
      </c>
      <c r="O1391" t="s">
        <v>29</v>
      </c>
      <c r="P1391" t="s">
        <v>37</v>
      </c>
      <c r="Q1391" t="s">
        <v>52</v>
      </c>
      <c r="R1391">
        <v>35000000</v>
      </c>
      <c r="S1391">
        <v>2009</v>
      </c>
      <c r="T1391">
        <v>7.3</v>
      </c>
      <c r="U1391">
        <v>1.7</v>
      </c>
      <c r="V1391">
        <v>-24008619</v>
      </c>
      <c r="W1391" t="s">
        <v>38</v>
      </c>
    </row>
    <row r="1392" spans="1:23" x14ac:dyDescent="0.3">
      <c r="A1392" t="s">
        <v>484</v>
      </c>
      <c r="B1392">
        <v>166</v>
      </c>
      <c r="C1392">
        <v>101</v>
      </c>
      <c r="D1392">
        <v>10268846</v>
      </c>
      <c r="E1392" t="s">
        <v>24</v>
      </c>
      <c r="F1392" t="s">
        <v>56</v>
      </c>
      <c r="G1392" t="s">
        <v>60</v>
      </c>
      <c r="H1392" t="s">
        <v>35</v>
      </c>
      <c r="L1392" t="s">
        <v>2073</v>
      </c>
      <c r="M1392">
        <v>31918</v>
      </c>
      <c r="N1392">
        <v>142</v>
      </c>
      <c r="O1392" t="s">
        <v>29</v>
      </c>
      <c r="P1392" t="s">
        <v>30</v>
      </c>
      <c r="Q1392" t="s">
        <v>213</v>
      </c>
      <c r="R1392">
        <v>35000000</v>
      </c>
      <c r="S1392">
        <v>2009</v>
      </c>
      <c r="T1392">
        <v>5.5</v>
      </c>
      <c r="U1392">
        <v>1.7</v>
      </c>
      <c r="V1392">
        <v>-24731154</v>
      </c>
      <c r="W1392" t="s">
        <v>38</v>
      </c>
    </row>
    <row r="1393" spans="1:23" x14ac:dyDescent="0.3">
      <c r="A1393" t="s">
        <v>1338</v>
      </c>
      <c r="B1393">
        <v>584</v>
      </c>
      <c r="C1393">
        <v>139</v>
      </c>
      <c r="D1393">
        <v>13303319</v>
      </c>
      <c r="E1393" t="s">
        <v>55</v>
      </c>
      <c r="F1393" t="s">
        <v>26</v>
      </c>
      <c r="L1393" t="s">
        <v>2074</v>
      </c>
      <c r="M1393">
        <v>136367</v>
      </c>
      <c r="N1393">
        <v>975</v>
      </c>
      <c r="O1393" t="s">
        <v>29</v>
      </c>
      <c r="P1393" t="s">
        <v>30</v>
      </c>
      <c r="Q1393" t="s">
        <v>31</v>
      </c>
      <c r="R1393">
        <v>32000000</v>
      </c>
      <c r="S1393">
        <v>2011</v>
      </c>
      <c r="T1393">
        <v>6.7</v>
      </c>
      <c r="U1393">
        <v>2.2999999999999998</v>
      </c>
      <c r="V1393">
        <v>-18696681</v>
      </c>
      <c r="W1393" t="s">
        <v>38</v>
      </c>
    </row>
    <row r="1394" spans="1:23" x14ac:dyDescent="0.3">
      <c r="A1394" t="s">
        <v>2075</v>
      </c>
      <c r="B1394">
        <v>67</v>
      </c>
      <c r="C1394">
        <v>91</v>
      </c>
      <c r="D1394">
        <v>10076136</v>
      </c>
      <c r="E1394" t="s">
        <v>24</v>
      </c>
      <c r="F1394" t="s">
        <v>48</v>
      </c>
      <c r="G1394" t="s">
        <v>35</v>
      </c>
      <c r="L1394" t="s">
        <v>2076</v>
      </c>
      <c r="M1394">
        <v>11512</v>
      </c>
      <c r="N1394">
        <v>141</v>
      </c>
      <c r="O1394" t="s">
        <v>29</v>
      </c>
      <c r="P1394" t="s">
        <v>2077</v>
      </c>
      <c r="Q1394" t="s">
        <v>213</v>
      </c>
      <c r="R1394">
        <v>35000000</v>
      </c>
      <c r="S1394">
        <v>1998</v>
      </c>
      <c r="T1394">
        <v>4.8</v>
      </c>
      <c r="U1394">
        <v>1.5</v>
      </c>
      <c r="V1394">
        <v>-24923864</v>
      </c>
      <c r="W1394" t="s">
        <v>38</v>
      </c>
    </row>
    <row r="1395" spans="1:23" x14ac:dyDescent="0.3">
      <c r="A1395" t="s">
        <v>177</v>
      </c>
      <c r="B1395">
        <v>233</v>
      </c>
      <c r="C1395">
        <v>109</v>
      </c>
      <c r="D1395">
        <v>10499968</v>
      </c>
      <c r="E1395" t="s">
        <v>24</v>
      </c>
      <c r="F1395" t="s">
        <v>56</v>
      </c>
      <c r="G1395" t="s">
        <v>55</v>
      </c>
      <c r="H1395" t="s">
        <v>35</v>
      </c>
      <c r="L1395" t="s">
        <v>2078</v>
      </c>
      <c r="M1395">
        <v>47498</v>
      </c>
      <c r="N1395">
        <v>212</v>
      </c>
      <c r="O1395" t="s">
        <v>29</v>
      </c>
      <c r="P1395" t="s">
        <v>30</v>
      </c>
      <c r="Q1395" t="s">
        <v>213</v>
      </c>
      <c r="R1395">
        <v>35000000</v>
      </c>
      <c r="S1395">
        <v>2014</v>
      </c>
      <c r="T1395">
        <v>5.7</v>
      </c>
      <c r="U1395">
        <v>1.8</v>
      </c>
      <c r="V1395">
        <v>-24500032</v>
      </c>
      <c r="W1395" t="s">
        <v>38</v>
      </c>
    </row>
    <row r="1396" spans="1:23" x14ac:dyDescent="0.3">
      <c r="A1396" t="s">
        <v>1377</v>
      </c>
      <c r="B1396">
        <v>112</v>
      </c>
      <c r="C1396">
        <v>102</v>
      </c>
      <c r="D1396">
        <v>7659747</v>
      </c>
      <c r="E1396" t="s">
        <v>24</v>
      </c>
      <c r="F1396" t="s">
        <v>60</v>
      </c>
      <c r="G1396" t="s">
        <v>35</v>
      </c>
      <c r="L1396" t="s">
        <v>2079</v>
      </c>
      <c r="M1396">
        <v>14962</v>
      </c>
      <c r="N1396">
        <v>204</v>
      </c>
      <c r="O1396" t="s">
        <v>29</v>
      </c>
      <c r="P1396" t="s">
        <v>30</v>
      </c>
      <c r="Q1396" t="s">
        <v>213</v>
      </c>
      <c r="R1396">
        <v>38000000</v>
      </c>
      <c r="S1396">
        <v>2003</v>
      </c>
      <c r="T1396">
        <v>5.0999999999999996</v>
      </c>
      <c r="U1396">
        <v>1.7</v>
      </c>
      <c r="V1396">
        <v>-30340253</v>
      </c>
      <c r="W1396" t="s">
        <v>38</v>
      </c>
    </row>
    <row r="1397" spans="1:23" x14ac:dyDescent="0.3">
      <c r="A1397" t="s">
        <v>2080</v>
      </c>
      <c r="B1397">
        <v>151</v>
      </c>
      <c r="C1397">
        <v>103</v>
      </c>
      <c r="D1397">
        <v>7948159</v>
      </c>
      <c r="E1397" t="s">
        <v>24</v>
      </c>
      <c r="F1397" t="s">
        <v>56</v>
      </c>
      <c r="G1397" t="s">
        <v>55</v>
      </c>
      <c r="H1397" t="s">
        <v>35</v>
      </c>
      <c r="L1397" t="s">
        <v>2081</v>
      </c>
      <c r="M1397">
        <v>48999</v>
      </c>
      <c r="N1397">
        <v>280</v>
      </c>
      <c r="O1397" t="s">
        <v>29</v>
      </c>
      <c r="P1397" t="s">
        <v>30</v>
      </c>
      <c r="Q1397" t="s">
        <v>213</v>
      </c>
      <c r="R1397">
        <v>35000000</v>
      </c>
      <c r="S1397">
        <v>2008</v>
      </c>
      <c r="T1397">
        <v>6</v>
      </c>
      <c r="U1397">
        <v>1.7</v>
      </c>
      <c r="V1397">
        <v>-27051841</v>
      </c>
      <c r="W1397" t="s">
        <v>38</v>
      </c>
    </row>
    <row r="1398" spans="1:23" x14ac:dyDescent="0.3">
      <c r="A1398" t="s">
        <v>1384</v>
      </c>
      <c r="B1398">
        <v>63</v>
      </c>
      <c r="C1398">
        <v>83</v>
      </c>
      <c r="D1398">
        <v>11631245</v>
      </c>
      <c r="E1398" t="s">
        <v>24</v>
      </c>
      <c r="F1398" t="s">
        <v>25</v>
      </c>
      <c r="G1398" t="s">
        <v>49</v>
      </c>
      <c r="H1398" t="s">
        <v>27</v>
      </c>
      <c r="L1398" t="s">
        <v>2082</v>
      </c>
      <c r="M1398">
        <v>15015</v>
      </c>
      <c r="N1398">
        <v>113</v>
      </c>
      <c r="O1398" t="s">
        <v>29</v>
      </c>
      <c r="P1398" t="s">
        <v>30</v>
      </c>
      <c r="Q1398" t="s">
        <v>52</v>
      </c>
      <c r="R1398">
        <v>35000000</v>
      </c>
      <c r="S1398">
        <v>2006</v>
      </c>
      <c r="T1398">
        <v>4.2</v>
      </c>
      <c r="U1398">
        <v>1.4</v>
      </c>
      <c r="V1398">
        <v>-23368755</v>
      </c>
      <c r="W1398" t="s">
        <v>38</v>
      </c>
    </row>
    <row r="1399" spans="1:23" x14ac:dyDescent="0.3">
      <c r="A1399" t="s">
        <v>158</v>
      </c>
      <c r="B1399">
        <v>335</v>
      </c>
      <c r="C1399">
        <v>123</v>
      </c>
      <c r="D1399">
        <v>10137502</v>
      </c>
      <c r="E1399" t="s">
        <v>25</v>
      </c>
      <c r="F1399" t="s">
        <v>242</v>
      </c>
      <c r="G1399" t="s">
        <v>55</v>
      </c>
      <c r="H1399" t="s">
        <v>35</v>
      </c>
      <c r="L1399" t="s">
        <v>2083</v>
      </c>
      <c r="M1399">
        <v>77394</v>
      </c>
      <c r="N1399">
        <v>195</v>
      </c>
      <c r="O1399" t="s">
        <v>29</v>
      </c>
      <c r="P1399" t="s">
        <v>30</v>
      </c>
      <c r="Q1399" t="s">
        <v>52</v>
      </c>
      <c r="R1399">
        <v>35000000</v>
      </c>
      <c r="S1399">
        <v>2015</v>
      </c>
      <c r="T1399">
        <v>7.4</v>
      </c>
      <c r="U1399">
        <v>2</v>
      </c>
      <c r="V1399">
        <v>-24862498</v>
      </c>
      <c r="W1399" t="s">
        <v>38</v>
      </c>
    </row>
    <row r="1400" spans="1:23" x14ac:dyDescent="0.3">
      <c r="A1400" t="s">
        <v>2084</v>
      </c>
      <c r="B1400">
        <v>24</v>
      </c>
      <c r="C1400">
        <v>101</v>
      </c>
      <c r="D1400">
        <v>6448817</v>
      </c>
      <c r="E1400" t="s">
        <v>24</v>
      </c>
      <c r="F1400" t="s">
        <v>25</v>
      </c>
      <c r="G1400" t="s">
        <v>26</v>
      </c>
      <c r="L1400" t="s">
        <v>2085</v>
      </c>
      <c r="M1400">
        <v>2189</v>
      </c>
      <c r="N1400">
        <v>31</v>
      </c>
      <c r="O1400" t="s">
        <v>29</v>
      </c>
      <c r="P1400" t="s">
        <v>30</v>
      </c>
      <c r="Q1400" t="s">
        <v>52</v>
      </c>
      <c r="R1400">
        <v>35000000</v>
      </c>
      <c r="S1400">
        <v>1997</v>
      </c>
      <c r="T1400">
        <v>4.5999999999999996</v>
      </c>
      <c r="U1400">
        <v>1.7</v>
      </c>
      <c r="V1400">
        <v>-28551183</v>
      </c>
      <c r="W1400" t="s">
        <v>38</v>
      </c>
    </row>
    <row r="1401" spans="1:23" x14ac:dyDescent="0.3">
      <c r="A1401" t="s">
        <v>94</v>
      </c>
      <c r="B1401">
        <v>147</v>
      </c>
      <c r="C1401">
        <v>117</v>
      </c>
      <c r="D1401">
        <v>7458269</v>
      </c>
      <c r="E1401" t="s">
        <v>48</v>
      </c>
      <c r="F1401" t="s">
        <v>55</v>
      </c>
      <c r="G1401" t="s">
        <v>44</v>
      </c>
      <c r="L1401" t="s">
        <v>2086</v>
      </c>
      <c r="M1401">
        <v>70698</v>
      </c>
      <c r="N1401">
        <v>196</v>
      </c>
      <c r="O1401" t="s">
        <v>29</v>
      </c>
      <c r="P1401" t="s">
        <v>30</v>
      </c>
      <c r="Q1401" t="s">
        <v>31</v>
      </c>
      <c r="R1401">
        <v>35000000</v>
      </c>
      <c r="S1401">
        <v>2006</v>
      </c>
      <c r="T1401">
        <v>6.9</v>
      </c>
      <c r="U1401">
        <v>2</v>
      </c>
      <c r="V1401">
        <v>-27541731</v>
      </c>
      <c r="W1401" t="s">
        <v>38</v>
      </c>
    </row>
    <row r="1402" spans="1:23" x14ac:dyDescent="0.3">
      <c r="A1402" t="s">
        <v>323</v>
      </c>
      <c r="B1402">
        <v>10</v>
      </c>
      <c r="C1402">
        <v>114</v>
      </c>
      <c r="D1402">
        <v>4651977</v>
      </c>
      <c r="E1402" t="s">
        <v>55</v>
      </c>
      <c r="L1402" t="s">
        <v>2087</v>
      </c>
      <c r="M1402">
        <v>10410</v>
      </c>
      <c r="N1402">
        <v>71</v>
      </c>
      <c r="O1402" t="s">
        <v>29</v>
      </c>
      <c r="P1402" t="s">
        <v>30</v>
      </c>
      <c r="Q1402" t="s">
        <v>31</v>
      </c>
      <c r="R1402">
        <v>35000000</v>
      </c>
      <c r="S1402">
        <v>1992</v>
      </c>
      <c r="T1402">
        <v>6.9</v>
      </c>
      <c r="U1402">
        <v>1.9</v>
      </c>
      <c r="V1402">
        <v>-30348023</v>
      </c>
      <c r="W1402" t="s">
        <v>38</v>
      </c>
    </row>
    <row r="1403" spans="1:23" x14ac:dyDescent="0.3">
      <c r="A1403" t="s">
        <v>1026</v>
      </c>
      <c r="B1403">
        <v>12</v>
      </c>
      <c r="C1403">
        <v>330</v>
      </c>
      <c r="D1403">
        <v>4496583</v>
      </c>
      <c r="E1403" t="s">
        <v>56</v>
      </c>
      <c r="F1403" t="s">
        <v>55</v>
      </c>
      <c r="L1403" t="s">
        <v>2088</v>
      </c>
      <c r="M1403">
        <v>23181</v>
      </c>
      <c r="N1403">
        <v>129</v>
      </c>
      <c r="O1403" t="s">
        <v>29</v>
      </c>
      <c r="P1403" t="s">
        <v>30</v>
      </c>
      <c r="Q1403" t="s">
        <v>213</v>
      </c>
      <c r="R1403">
        <v>35000000</v>
      </c>
      <c r="S1403">
        <v>1993</v>
      </c>
      <c r="T1403">
        <v>8</v>
      </c>
      <c r="U1403">
        <v>5.5</v>
      </c>
      <c r="V1403">
        <v>-30503417</v>
      </c>
      <c r="W1403" t="s">
        <v>38</v>
      </c>
    </row>
    <row r="1404" spans="1:23" x14ac:dyDescent="0.3">
      <c r="A1404" t="s">
        <v>2089</v>
      </c>
      <c r="B1404">
        <v>50</v>
      </c>
      <c r="C1404">
        <v>121</v>
      </c>
      <c r="D1404">
        <v>2221994</v>
      </c>
      <c r="E1404" t="s">
        <v>24</v>
      </c>
      <c r="F1404" t="s">
        <v>55</v>
      </c>
      <c r="G1404" t="s">
        <v>27</v>
      </c>
      <c r="H1404" t="s">
        <v>35</v>
      </c>
      <c r="L1404" t="s">
        <v>2090</v>
      </c>
      <c r="M1404">
        <v>11747</v>
      </c>
      <c r="N1404">
        <v>99</v>
      </c>
      <c r="O1404" t="s">
        <v>29</v>
      </c>
      <c r="P1404" t="s">
        <v>2091</v>
      </c>
      <c r="Q1404" t="s">
        <v>213</v>
      </c>
      <c r="R1404">
        <v>35000000</v>
      </c>
      <c r="S1404">
        <v>1997</v>
      </c>
      <c r="T1404">
        <v>6.4</v>
      </c>
      <c r="U1404">
        <v>2</v>
      </c>
      <c r="V1404">
        <v>-32778006</v>
      </c>
      <c r="W1404" t="s">
        <v>38</v>
      </c>
    </row>
    <row r="1405" spans="1:23" x14ac:dyDescent="0.3">
      <c r="A1405" t="s">
        <v>630</v>
      </c>
      <c r="B1405">
        <v>149</v>
      </c>
      <c r="C1405">
        <v>114</v>
      </c>
      <c r="D1405">
        <v>6592103</v>
      </c>
      <c r="E1405" t="s">
        <v>56</v>
      </c>
      <c r="F1405" t="s">
        <v>55</v>
      </c>
      <c r="G1405" t="s">
        <v>60</v>
      </c>
      <c r="H1405" t="s">
        <v>35</v>
      </c>
      <c r="L1405" t="s">
        <v>2092</v>
      </c>
      <c r="M1405">
        <v>28584</v>
      </c>
      <c r="N1405">
        <v>232</v>
      </c>
      <c r="O1405" t="s">
        <v>29</v>
      </c>
      <c r="P1405" t="s">
        <v>545</v>
      </c>
      <c r="Q1405" t="s">
        <v>213</v>
      </c>
      <c r="R1405">
        <v>35000000</v>
      </c>
      <c r="S1405">
        <v>2002</v>
      </c>
      <c r="T1405">
        <v>6.3</v>
      </c>
      <c r="U1405">
        <v>1.9</v>
      </c>
      <c r="V1405">
        <v>-28407897</v>
      </c>
      <c r="W1405" t="s">
        <v>38</v>
      </c>
    </row>
    <row r="1406" spans="1:23" x14ac:dyDescent="0.3">
      <c r="A1406" t="s">
        <v>325</v>
      </c>
      <c r="B1406">
        <v>95</v>
      </c>
      <c r="C1406">
        <v>148</v>
      </c>
      <c r="D1406">
        <v>630779</v>
      </c>
      <c r="E1406" t="s">
        <v>55</v>
      </c>
      <c r="F1406" t="s">
        <v>44</v>
      </c>
      <c r="G1406" t="s">
        <v>58</v>
      </c>
      <c r="H1406" t="s">
        <v>53</v>
      </c>
      <c r="L1406" t="s">
        <v>2093</v>
      </c>
      <c r="M1406">
        <v>11101</v>
      </c>
      <c r="N1406">
        <v>159</v>
      </c>
      <c r="O1406" t="s">
        <v>29</v>
      </c>
      <c r="P1406" t="s">
        <v>30</v>
      </c>
      <c r="Q1406" t="s">
        <v>213</v>
      </c>
      <c r="R1406">
        <v>35000000</v>
      </c>
      <c r="S1406">
        <v>1999</v>
      </c>
      <c r="T1406">
        <v>6.8</v>
      </c>
      <c r="U1406">
        <v>2.5</v>
      </c>
      <c r="V1406">
        <v>-34369221</v>
      </c>
      <c r="W1406" t="s">
        <v>38</v>
      </c>
    </row>
    <row r="1407" spans="1:23" x14ac:dyDescent="0.3">
      <c r="A1407" t="s">
        <v>1090</v>
      </c>
      <c r="B1407">
        <v>297</v>
      </c>
      <c r="C1407">
        <v>113</v>
      </c>
      <c r="D1407">
        <v>102413606</v>
      </c>
      <c r="E1407" t="s">
        <v>24</v>
      </c>
      <c r="F1407" t="s">
        <v>60</v>
      </c>
      <c r="G1407" t="s">
        <v>27</v>
      </c>
      <c r="H1407" t="s">
        <v>35</v>
      </c>
      <c r="L1407" t="s">
        <v>2094</v>
      </c>
      <c r="M1407">
        <v>310903</v>
      </c>
      <c r="N1407">
        <v>524</v>
      </c>
      <c r="O1407" t="s">
        <v>29</v>
      </c>
      <c r="P1407" t="s">
        <v>30</v>
      </c>
      <c r="Q1407" t="s">
        <v>31</v>
      </c>
      <c r="R1407">
        <v>34000000</v>
      </c>
      <c r="S1407">
        <v>2014</v>
      </c>
      <c r="T1407">
        <v>6.8</v>
      </c>
      <c r="U1407">
        <v>1.9</v>
      </c>
      <c r="V1407">
        <v>68413606</v>
      </c>
      <c r="W1407" t="s">
        <v>21</v>
      </c>
    </row>
    <row r="1408" spans="1:23" x14ac:dyDescent="0.3">
      <c r="A1408" t="s">
        <v>2095</v>
      </c>
      <c r="B1408">
        <v>90</v>
      </c>
      <c r="C1408">
        <v>91</v>
      </c>
      <c r="D1408">
        <v>10214013</v>
      </c>
      <c r="E1408" t="s">
        <v>48</v>
      </c>
      <c r="L1408" t="s">
        <v>2096</v>
      </c>
      <c r="M1408">
        <v>23072</v>
      </c>
      <c r="N1408">
        <v>89</v>
      </c>
      <c r="O1408" t="s">
        <v>29</v>
      </c>
      <c r="P1408" t="s">
        <v>30</v>
      </c>
      <c r="Q1408" t="s">
        <v>213</v>
      </c>
      <c r="R1408">
        <v>35000000</v>
      </c>
      <c r="S1408">
        <v>2015</v>
      </c>
      <c r="T1408">
        <v>5.4</v>
      </c>
      <c r="U1408">
        <v>1.5</v>
      </c>
      <c r="V1408">
        <v>-24785987</v>
      </c>
      <c r="W1408" t="s">
        <v>38</v>
      </c>
    </row>
    <row r="1409" spans="1:23" x14ac:dyDescent="0.3">
      <c r="A1409" t="s">
        <v>172</v>
      </c>
      <c r="B1409">
        <v>56</v>
      </c>
      <c r="C1409">
        <v>139</v>
      </c>
      <c r="D1409">
        <v>32000000</v>
      </c>
      <c r="E1409" t="s">
        <v>55</v>
      </c>
      <c r="F1409" t="s">
        <v>44</v>
      </c>
      <c r="L1409" t="s">
        <v>2097</v>
      </c>
      <c r="M1409">
        <v>36267</v>
      </c>
      <c r="N1409">
        <v>150</v>
      </c>
      <c r="O1409" t="s">
        <v>29</v>
      </c>
      <c r="P1409" t="s">
        <v>30</v>
      </c>
      <c r="Q1409" t="s">
        <v>52</v>
      </c>
      <c r="R1409">
        <v>30000000</v>
      </c>
      <c r="S1409">
        <v>1993</v>
      </c>
      <c r="T1409">
        <v>7.2</v>
      </c>
      <c r="U1409">
        <v>2.2999999999999998</v>
      </c>
      <c r="V1409">
        <v>2000000</v>
      </c>
      <c r="W1409" t="s">
        <v>21</v>
      </c>
    </row>
    <row r="1410" spans="1:23" x14ac:dyDescent="0.3">
      <c r="A1410" t="s">
        <v>363</v>
      </c>
      <c r="B1410">
        <v>274</v>
      </c>
      <c r="C1410">
        <v>96</v>
      </c>
      <c r="D1410">
        <v>10139254</v>
      </c>
      <c r="E1410" t="s">
        <v>55</v>
      </c>
      <c r="F1410" t="s">
        <v>27</v>
      </c>
      <c r="L1410" t="s">
        <v>2098</v>
      </c>
      <c r="M1410">
        <v>190990</v>
      </c>
      <c r="N1410">
        <v>915</v>
      </c>
      <c r="O1410" t="s">
        <v>29</v>
      </c>
      <c r="P1410" t="s">
        <v>30</v>
      </c>
      <c r="Q1410" t="s">
        <v>31</v>
      </c>
      <c r="R1410">
        <v>35000000</v>
      </c>
      <c r="S1410">
        <v>2006</v>
      </c>
      <c r="T1410">
        <v>7.3</v>
      </c>
      <c r="U1410">
        <v>1.6</v>
      </c>
      <c r="V1410">
        <v>-24860746</v>
      </c>
      <c r="W1410" t="s">
        <v>38</v>
      </c>
    </row>
    <row r="1411" spans="1:23" x14ac:dyDescent="0.3">
      <c r="A1411" t="s">
        <v>2099</v>
      </c>
      <c r="B1411">
        <v>68</v>
      </c>
      <c r="C1411">
        <v>102</v>
      </c>
      <c r="D1411">
        <v>11227940</v>
      </c>
      <c r="E1411" t="s">
        <v>24</v>
      </c>
      <c r="F1411" t="s">
        <v>25</v>
      </c>
      <c r="G1411" t="s">
        <v>48</v>
      </c>
      <c r="H1411" t="s">
        <v>55</v>
      </c>
      <c r="I1411" t="s">
        <v>35</v>
      </c>
      <c r="L1411" t="s">
        <v>2100</v>
      </c>
      <c r="M1411">
        <v>8367</v>
      </c>
      <c r="N1411">
        <v>94</v>
      </c>
      <c r="O1411" t="s">
        <v>29</v>
      </c>
      <c r="P1411" t="s">
        <v>30</v>
      </c>
      <c r="Q1411" t="s">
        <v>213</v>
      </c>
      <c r="R1411">
        <v>34000000</v>
      </c>
      <c r="S1411">
        <v>1999</v>
      </c>
      <c r="T1411">
        <v>5.2</v>
      </c>
      <c r="U1411">
        <v>1.7</v>
      </c>
      <c r="V1411">
        <v>-22772060</v>
      </c>
      <c r="W1411" t="s">
        <v>38</v>
      </c>
    </row>
    <row r="1412" spans="1:23" x14ac:dyDescent="0.3">
      <c r="A1412" t="s">
        <v>509</v>
      </c>
      <c r="B1412">
        <v>98</v>
      </c>
      <c r="C1412">
        <v>96</v>
      </c>
      <c r="D1412">
        <v>183125</v>
      </c>
      <c r="E1412" t="s">
        <v>24</v>
      </c>
      <c r="F1412" t="s">
        <v>56</v>
      </c>
      <c r="G1412" t="s">
        <v>55</v>
      </c>
      <c r="H1412" t="s">
        <v>35</v>
      </c>
      <c r="L1412" t="s">
        <v>2101</v>
      </c>
      <c r="M1412">
        <v>36914</v>
      </c>
      <c r="N1412">
        <v>86</v>
      </c>
      <c r="O1412" t="s">
        <v>29</v>
      </c>
      <c r="P1412" t="s">
        <v>30</v>
      </c>
      <c r="Q1412" t="s">
        <v>213</v>
      </c>
      <c r="R1412">
        <v>35000000</v>
      </c>
      <c r="S1412">
        <v>2012</v>
      </c>
      <c r="T1412">
        <v>5.5</v>
      </c>
      <c r="U1412">
        <v>1.6</v>
      </c>
      <c r="V1412">
        <v>-34816875</v>
      </c>
      <c r="W1412" t="s">
        <v>38</v>
      </c>
    </row>
    <row r="1413" spans="1:23" x14ac:dyDescent="0.3">
      <c r="A1413" t="s">
        <v>2102</v>
      </c>
      <c r="B1413">
        <v>256</v>
      </c>
      <c r="C1413">
        <v>101</v>
      </c>
      <c r="D1413">
        <v>15081783</v>
      </c>
      <c r="E1413" t="s">
        <v>25</v>
      </c>
      <c r="F1413" t="s">
        <v>47</v>
      </c>
      <c r="G1413" t="s">
        <v>49</v>
      </c>
      <c r="H1413" t="s">
        <v>26</v>
      </c>
      <c r="L1413" t="s">
        <v>2103</v>
      </c>
      <c r="M1413">
        <v>85589</v>
      </c>
      <c r="N1413">
        <v>144</v>
      </c>
      <c r="O1413" t="s">
        <v>2104</v>
      </c>
      <c r="P1413" t="s">
        <v>812</v>
      </c>
      <c r="Q1413" t="s">
        <v>118</v>
      </c>
      <c r="R1413">
        <v>34000000</v>
      </c>
      <c r="S1413">
        <v>2008</v>
      </c>
      <c r="T1413">
        <v>7.7</v>
      </c>
      <c r="U1413">
        <v>1.7</v>
      </c>
      <c r="V1413">
        <v>-18918217</v>
      </c>
      <c r="W1413" t="s">
        <v>38</v>
      </c>
    </row>
    <row r="1414" spans="1:23" x14ac:dyDescent="0.3">
      <c r="A1414" t="s">
        <v>2105</v>
      </c>
      <c r="B1414">
        <v>117</v>
      </c>
      <c r="C1414">
        <v>128</v>
      </c>
      <c r="D1414">
        <v>37432299</v>
      </c>
      <c r="E1414" t="s">
        <v>55</v>
      </c>
      <c r="F1414" t="s">
        <v>44</v>
      </c>
      <c r="L1414" t="s">
        <v>2106</v>
      </c>
      <c r="M1414">
        <v>50041</v>
      </c>
      <c r="N1414">
        <v>116</v>
      </c>
      <c r="O1414" t="s">
        <v>29</v>
      </c>
      <c r="P1414" t="s">
        <v>30</v>
      </c>
      <c r="Q1414" t="s">
        <v>31</v>
      </c>
      <c r="R1414">
        <v>34000000</v>
      </c>
      <c r="S1414">
        <v>2015</v>
      </c>
      <c r="T1414">
        <v>7.1</v>
      </c>
      <c r="U1414">
        <v>2.1</v>
      </c>
      <c r="V1414">
        <v>3432299</v>
      </c>
      <c r="W1414" t="s">
        <v>21</v>
      </c>
    </row>
    <row r="1415" spans="1:23" x14ac:dyDescent="0.3">
      <c r="A1415" t="s">
        <v>2107</v>
      </c>
      <c r="B1415">
        <v>107</v>
      </c>
      <c r="C1415">
        <v>109</v>
      </c>
      <c r="D1415">
        <v>10654581</v>
      </c>
      <c r="E1415" t="s">
        <v>55</v>
      </c>
      <c r="F1415" t="s">
        <v>27</v>
      </c>
      <c r="G1415" t="s">
        <v>35</v>
      </c>
      <c r="L1415" t="s">
        <v>2108</v>
      </c>
      <c r="M1415">
        <v>45497</v>
      </c>
      <c r="N1415">
        <v>260</v>
      </c>
      <c r="O1415" t="s">
        <v>29</v>
      </c>
      <c r="P1415" t="s">
        <v>30</v>
      </c>
      <c r="Q1415" t="s">
        <v>213</v>
      </c>
      <c r="R1415">
        <v>34000000</v>
      </c>
      <c r="S1415">
        <v>1999</v>
      </c>
      <c r="T1415">
        <v>5.3</v>
      </c>
      <c r="U1415">
        <v>1.8</v>
      </c>
      <c r="V1415">
        <v>-23345419</v>
      </c>
      <c r="W1415" t="s">
        <v>38</v>
      </c>
    </row>
    <row r="1416" spans="1:23" x14ac:dyDescent="0.3">
      <c r="A1416" t="s">
        <v>2109</v>
      </c>
      <c r="B1416">
        <v>52</v>
      </c>
      <c r="C1416">
        <v>114</v>
      </c>
      <c r="D1416">
        <v>6543194</v>
      </c>
      <c r="E1416" t="s">
        <v>25</v>
      </c>
      <c r="F1416" t="s">
        <v>55</v>
      </c>
      <c r="G1416" t="s">
        <v>44</v>
      </c>
      <c r="L1416" t="s">
        <v>2110</v>
      </c>
      <c r="M1416">
        <v>3740</v>
      </c>
      <c r="N1416">
        <v>61</v>
      </c>
      <c r="O1416" t="s">
        <v>29</v>
      </c>
      <c r="P1416" t="s">
        <v>30</v>
      </c>
      <c r="Q1416" t="s">
        <v>31</v>
      </c>
      <c r="R1416">
        <v>34000000</v>
      </c>
      <c r="S1416">
        <v>2000</v>
      </c>
      <c r="T1416">
        <v>5.6</v>
      </c>
      <c r="U1416">
        <v>1.9</v>
      </c>
      <c r="V1416">
        <v>-27456806</v>
      </c>
      <c r="W1416" t="s">
        <v>38</v>
      </c>
    </row>
    <row r="1417" spans="1:23" x14ac:dyDescent="0.3">
      <c r="A1417" t="s">
        <v>1253</v>
      </c>
      <c r="B1417">
        <v>135</v>
      </c>
      <c r="C1417">
        <v>105</v>
      </c>
      <c r="D1417">
        <v>13101142</v>
      </c>
      <c r="E1417" t="s">
        <v>48</v>
      </c>
      <c r="F1417" t="s">
        <v>44</v>
      </c>
      <c r="G1417" t="s">
        <v>61</v>
      </c>
      <c r="L1417" t="s">
        <v>2111</v>
      </c>
      <c r="M1417">
        <v>23916</v>
      </c>
      <c r="N1417">
        <v>50</v>
      </c>
      <c r="O1417" t="s">
        <v>29</v>
      </c>
      <c r="P1417" t="s">
        <v>30</v>
      </c>
      <c r="Q1417" t="s">
        <v>31</v>
      </c>
      <c r="R1417">
        <v>35000000</v>
      </c>
      <c r="S1417">
        <v>2012</v>
      </c>
      <c r="T1417">
        <v>5.7</v>
      </c>
      <c r="U1417">
        <v>1.8</v>
      </c>
      <c r="V1417">
        <v>-21898858</v>
      </c>
      <c r="W1417" t="s">
        <v>38</v>
      </c>
    </row>
    <row r="1418" spans="1:23" x14ac:dyDescent="0.3">
      <c r="A1418" t="s">
        <v>1807</v>
      </c>
      <c r="B1418">
        <v>211</v>
      </c>
      <c r="C1418">
        <v>141</v>
      </c>
      <c r="D1418">
        <v>8324748</v>
      </c>
      <c r="E1418" t="s">
        <v>242</v>
      </c>
      <c r="F1418" t="s">
        <v>55</v>
      </c>
      <c r="G1418" t="s">
        <v>54</v>
      </c>
      <c r="L1418" t="s">
        <v>2112</v>
      </c>
      <c r="M1418">
        <v>21223</v>
      </c>
      <c r="N1418">
        <v>108</v>
      </c>
      <c r="O1418" t="s">
        <v>29</v>
      </c>
      <c r="P1418" t="s">
        <v>37</v>
      </c>
      <c r="Q1418" t="s">
        <v>31</v>
      </c>
      <c r="R1418">
        <v>35000000</v>
      </c>
      <c r="S1418">
        <v>2013</v>
      </c>
      <c r="T1418">
        <v>7.1</v>
      </c>
      <c r="U1418">
        <v>2.4</v>
      </c>
      <c r="V1418">
        <v>-26675252</v>
      </c>
      <c r="W1418" t="s">
        <v>38</v>
      </c>
    </row>
    <row r="1419" spans="1:23" x14ac:dyDescent="0.3">
      <c r="A1419" t="s">
        <v>1056</v>
      </c>
      <c r="B1419">
        <v>81</v>
      </c>
      <c r="C1419">
        <v>138</v>
      </c>
      <c r="D1419">
        <v>141340178</v>
      </c>
      <c r="E1419" t="s">
        <v>55</v>
      </c>
      <c r="F1419" t="s">
        <v>35</v>
      </c>
      <c r="L1419" t="s">
        <v>2113</v>
      </c>
      <c r="M1419">
        <v>181879</v>
      </c>
      <c r="N1419">
        <v>319</v>
      </c>
      <c r="O1419" t="s">
        <v>29</v>
      </c>
      <c r="P1419" t="s">
        <v>30</v>
      </c>
      <c r="Q1419" t="s">
        <v>213</v>
      </c>
      <c r="R1419">
        <v>40000000</v>
      </c>
      <c r="S1419">
        <v>1992</v>
      </c>
      <c r="T1419">
        <v>7.6</v>
      </c>
      <c r="U1419">
        <v>2.2999999999999998</v>
      </c>
      <c r="V1419">
        <v>101340178</v>
      </c>
      <c r="W1419" t="s">
        <v>21</v>
      </c>
    </row>
    <row r="1420" spans="1:23" x14ac:dyDescent="0.3">
      <c r="A1420" t="s">
        <v>934</v>
      </c>
      <c r="B1420">
        <v>107</v>
      </c>
      <c r="C1420">
        <v>101</v>
      </c>
      <c r="D1420">
        <v>51758599</v>
      </c>
      <c r="E1420" t="s">
        <v>24</v>
      </c>
      <c r="F1420" t="s">
        <v>48</v>
      </c>
      <c r="G1420" t="s">
        <v>56</v>
      </c>
      <c r="H1420" t="s">
        <v>55</v>
      </c>
      <c r="I1420" t="s">
        <v>35</v>
      </c>
      <c r="L1420" t="s">
        <v>2114</v>
      </c>
      <c r="M1420">
        <v>27580</v>
      </c>
      <c r="N1420">
        <v>232</v>
      </c>
      <c r="O1420" t="s">
        <v>29</v>
      </c>
      <c r="P1420" t="s">
        <v>30</v>
      </c>
      <c r="Q1420" t="s">
        <v>213</v>
      </c>
      <c r="R1420">
        <v>33000000</v>
      </c>
      <c r="S1420">
        <v>2001</v>
      </c>
      <c r="T1420">
        <v>5.5</v>
      </c>
      <c r="U1420">
        <v>1.7</v>
      </c>
      <c r="V1420">
        <v>18758599</v>
      </c>
      <c r="W1420" t="s">
        <v>21</v>
      </c>
    </row>
    <row r="1421" spans="1:23" x14ac:dyDescent="0.3">
      <c r="A1421" t="s">
        <v>455</v>
      </c>
      <c r="B1421">
        <v>100</v>
      </c>
      <c r="C1421">
        <v>99</v>
      </c>
      <c r="D1421">
        <v>117559438</v>
      </c>
      <c r="E1421" t="s">
        <v>24</v>
      </c>
      <c r="F1421" t="s">
        <v>48</v>
      </c>
      <c r="G1421" t="s">
        <v>56</v>
      </c>
      <c r="L1421" t="s">
        <v>2115</v>
      </c>
      <c r="M1421">
        <v>66941</v>
      </c>
      <c r="N1421">
        <v>148</v>
      </c>
      <c r="O1421" t="s">
        <v>29</v>
      </c>
      <c r="P1421" t="s">
        <v>30</v>
      </c>
      <c r="Q1421" t="s">
        <v>31</v>
      </c>
      <c r="R1421">
        <v>30000000</v>
      </c>
      <c r="S1421">
        <v>2000</v>
      </c>
      <c r="T1421">
        <v>5.0999999999999996</v>
      </c>
      <c r="U1421">
        <v>1.6</v>
      </c>
      <c r="V1421">
        <v>87559438</v>
      </c>
      <c r="W1421" t="s">
        <v>21</v>
      </c>
    </row>
    <row r="1422" spans="1:23" x14ac:dyDescent="0.3">
      <c r="A1422" t="s">
        <v>2116</v>
      </c>
      <c r="B1422">
        <v>195</v>
      </c>
      <c r="C1422">
        <v>89</v>
      </c>
      <c r="D1422">
        <v>21426805</v>
      </c>
      <c r="E1422" t="s">
        <v>24</v>
      </c>
      <c r="F1422" t="s">
        <v>25</v>
      </c>
      <c r="G1422" t="s">
        <v>57</v>
      </c>
      <c r="H1422" t="s">
        <v>27</v>
      </c>
      <c r="I1422" t="s">
        <v>35</v>
      </c>
      <c r="L1422" t="s">
        <v>2117</v>
      </c>
      <c r="M1422">
        <v>49312</v>
      </c>
      <c r="N1422">
        <v>211</v>
      </c>
      <c r="O1422" t="s">
        <v>29</v>
      </c>
      <c r="P1422" t="s">
        <v>30</v>
      </c>
      <c r="Q1422" t="s">
        <v>31</v>
      </c>
      <c r="R1422">
        <v>30000000</v>
      </c>
      <c r="S1422">
        <v>2011</v>
      </c>
      <c r="T1422">
        <v>4.9000000000000004</v>
      </c>
      <c r="U1422">
        <v>1.5</v>
      </c>
      <c r="V1422">
        <v>-8573195</v>
      </c>
      <c r="W1422" t="s">
        <v>38</v>
      </c>
    </row>
    <row r="1423" spans="1:23" x14ac:dyDescent="0.3">
      <c r="A1423" t="s">
        <v>2118</v>
      </c>
      <c r="B1423">
        <v>121</v>
      </c>
      <c r="C1423">
        <v>99</v>
      </c>
      <c r="D1423">
        <v>35057332</v>
      </c>
      <c r="E1423" t="s">
        <v>55</v>
      </c>
      <c r="F1423" t="s">
        <v>59</v>
      </c>
      <c r="G1423" t="s">
        <v>44</v>
      </c>
      <c r="L1423" t="s">
        <v>2119</v>
      </c>
      <c r="M1423">
        <v>45394</v>
      </c>
      <c r="N1423">
        <v>72</v>
      </c>
      <c r="O1423" t="s">
        <v>29</v>
      </c>
      <c r="P1423" t="s">
        <v>30</v>
      </c>
      <c r="Q1423" t="s">
        <v>31</v>
      </c>
      <c r="R1423">
        <v>33000000</v>
      </c>
      <c r="S1423">
        <v>2012</v>
      </c>
      <c r="T1423">
        <v>6.5</v>
      </c>
      <c r="U1423">
        <v>1.6</v>
      </c>
      <c r="V1423">
        <v>2057332</v>
      </c>
      <c r="W1423" t="s">
        <v>21</v>
      </c>
    </row>
    <row r="1424" spans="1:23" x14ac:dyDescent="0.3">
      <c r="A1424" t="s">
        <v>1586</v>
      </c>
      <c r="B1424">
        <v>285</v>
      </c>
      <c r="C1424">
        <v>105</v>
      </c>
      <c r="D1424">
        <v>34014398</v>
      </c>
      <c r="E1424" t="s">
        <v>24</v>
      </c>
      <c r="F1424" t="s">
        <v>25</v>
      </c>
      <c r="G1424" t="s">
        <v>56</v>
      </c>
      <c r="H1424" t="s">
        <v>55</v>
      </c>
      <c r="I1424" t="s">
        <v>35</v>
      </c>
      <c r="L1424" t="s">
        <v>2120</v>
      </c>
      <c r="M1424">
        <v>115649</v>
      </c>
      <c r="N1424">
        <v>1033</v>
      </c>
      <c r="O1424" t="s">
        <v>29</v>
      </c>
      <c r="P1424" t="s">
        <v>244</v>
      </c>
      <c r="Q1424" t="s">
        <v>213</v>
      </c>
      <c r="R1424">
        <v>33000000</v>
      </c>
      <c r="S1424">
        <v>2006</v>
      </c>
      <c r="T1424">
        <v>5.6</v>
      </c>
      <c r="U1424">
        <v>1.8</v>
      </c>
      <c r="V1424">
        <v>1014398</v>
      </c>
      <c r="W1424" t="s">
        <v>21</v>
      </c>
    </row>
    <row r="1425" spans="1:23" x14ac:dyDescent="0.3">
      <c r="A1425" t="s">
        <v>2121</v>
      </c>
      <c r="B1425">
        <v>103</v>
      </c>
      <c r="C1425">
        <v>97</v>
      </c>
      <c r="D1425">
        <v>28927720</v>
      </c>
      <c r="E1425" t="s">
        <v>56</v>
      </c>
      <c r="F1425" t="s">
        <v>57</v>
      </c>
      <c r="G1425" t="s">
        <v>60</v>
      </c>
      <c r="H1425" t="s">
        <v>35</v>
      </c>
      <c r="L1425" t="s">
        <v>2122</v>
      </c>
      <c r="M1425">
        <v>22220</v>
      </c>
      <c r="N1425">
        <v>181</v>
      </c>
      <c r="O1425" t="s">
        <v>29</v>
      </c>
      <c r="P1425" t="s">
        <v>30</v>
      </c>
      <c r="Q1425" t="s">
        <v>213</v>
      </c>
      <c r="R1425">
        <v>33000000</v>
      </c>
      <c r="S1425">
        <v>2000</v>
      </c>
      <c r="T1425">
        <v>5.3</v>
      </c>
      <c r="U1425">
        <v>1.6</v>
      </c>
      <c r="V1425">
        <v>-4072280</v>
      </c>
      <c r="W1425" t="s">
        <v>38</v>
      </c>
    </row>
    <row r="1426" spans="1:23" x14ac:dyDescent="0.3">
      <c r="A1426" t="s">
        <v>2123</v>
      </c>
      <c r="B1426">
        <v>192</v>
      </c>
      <c r="C1426">
        <v>140</v>
      </c>
      <c r="D1426">
        <v>33682273</v>
      </c>
      <c r="E1426" t="s">
        <v>24</v>
      </c>
      <c r="F1426" t="s">
        <v>56</v>
      </c>
      <c r="G1426" t="s">
        <v>55</v>
      </c>
      <c r="H1426" t="s">
        <v>35</v>
      </c>
      <c r="L1426" t="s">
        <v>2124</v>
      </c>
      <c r="M1426">
        <v>124242</v>
      </c>
      <c r="N1426">
        <v>622</v>
      </c>
      <c r="O1426" t="s">
        <v>29</v>
      </c>
      <c r="P1426" t="s">
        <v>30</v>
      </c>
      <c r="Q1426" t="s">
        <v>213</v>
      </c>
      <c r="R1426">
        <v>33000000</v>
      </c>
      <c r="S1426">
        <v>2004</v>
      </c>
      <c r="T1426">
        <v>6.5</v>
      </c>
      <c r="U1426">
        <v>2.2999999999999998</v>
      </c>
      <c r="V1426">
        <v>682273</v>
      </c>
      <c r="W1426" t="s">
        <v>21</v>
      </c>
    </row>
    <row r="1427" spans="1:23" x14ac:dyDescent="0.3">
      <c r="A1427" t="s">
        <v>2125</v>
      </c>
      <c r="B1427">
        <v>90</v>
      </c>
      <c r="C1427">
        <v>118</v>
      </c>
      <c r="D1427">
        <v>4280577</v>
      </c>
      <c r="E1427" t="s">
        <v>55</v>
      </c>
      <c r="F1427" t="s">
        <v>44</v>
      </c>
      <c r="G1427" t="s">
        <v>61</v>
      </c>
      <c r="L1427" t="s">
        <v>2126</v>
      </c>
      <c r="M1427">
        <v>50919</v>
      </c>
      <c r="N1427">
        <v>114</v>
      </c>
      <c r="O1427" t="s">
        <v>29</v>
      </c>
      <c r="P1427" t="s">
        <v>30</v>
      </c>
      <c r="Q1427" t="s">
        <v>31</v>
      </c>
      <c r="R1427">
        <v>10000000</v>
      </c>
      <c r="S1427">
        <v>2005</v>
      </c>
      <c r="T1427">
        <v>6.8</v>
      </c>
      <c r="U1427">
        <v>2</v>
      </c>
      <c r="V1427">
        <v>-5719423</v>
      </c>
      <c r="W1427" t="s">
        <v>38</v>
      </c>
    </row>
    <row r="1428" spans="1:23" x14ac:dyDescent="0.3">
      <c r="A1428" t="s">
        <v>2127</v>
      </c>
      <c r="B1428">
        <v>258</v>
      </c>
      <c r="C1428">
        <v>94</v>
      </c>
      <c r="D1428">
        <v>17120019</v>
      </c>
      <c r="E1428" t="s">
        <v>24</v>
      </c>
      <c r="F1428" t="s">
        <v>56</v>
      </c>
      <c r="G1428" t="s">
        <v>35</v>
      </c>
      <c r="L1428" t="s">
        <v>2128</v>
      </c>
      <c r="M1428">
        <v>83097</v>
      </c>
      <c r="N1428">
        <v>134</v>
      </c>
      <c r="O1428" t="s">
        <v>29</v>
      </c>
      <c r="P1428" t="s">
        <v>30</v>
      </c>
      <c r="Q1428" t="s">
        <v>213</v>
      </c>
      <c r="R1428">
        <v>30000000</v>
      </c>
      <c r="S1428">
        <v>2012</v>
      </c>
      <c r="T1428">
        <v>6.5</v>
      </c>
      <c r="U1428">
        <v>1.6</v>
      </c>
      <c r="V1428">
        <v>-12879981</v>
      </c>
      <c r="W1428" t="s">
        <v>38</v>
      </c>
    </row>
    <row r="1429" spans="1:23" x14ac:dyDescent="0.3">
      <c r="A1429" t="s">
        <v>144</v>
      </c>
      <c r="B1429">
        <v>56</v>
      </c>
      <c r="C1429">
        <v>124</v>
      </c>
      <c r="D1429">
        <v>8406264</v>
      </c>
      <c r="E1429" t="s">
        <v>48</v>
      </c>
      <c r="F1429" t="s">
        <v>55</v>
      </c>
      <c r="G1429" t="s">
        <v>44</v>
      </c>
      <c r="L1429" t="s">
        <v>2129</v>
      </c>
      <c r="M1429">
        <v>24826</v>
      </c>
      <c r="N1429">
        <v>175</v>
      </c>
      <c r="O1429" t="s">
        <v>29</v>
      </c>
      <c r="P1429" t="s">
        <v>30</v>
      </c>
      <c r="Q1429" t="s">
        <v>213</v>
      </c>
      <c r="R1429">
        <v>38000000</v>
      </c>
      <c r="S1429">
        <v>1999</v>
      </c>
      <c r="T1429">
        <v>6</v>
      </c>
      <c r="U1429">
        <v>2.1</v>
      </c>
      <c r="V1429">
        <v>-29593736</v>
      </c>
      <c r="W1429" t="s">
        <v>38</v>
      </c>
    </row>
    <row r="1430" spans="1:23" x14ac:dyDescent="0.3">
      <c r="A1430" t="s">
        <v>2130</v>
      </c>
      <c r="B1430">
        <v>197</v>
      </c>
      <c r="C1430">
        <v>134</v>
      </c>
      <c r="D1430">
        <v>309125409</v>
      </c>
      <c r="E1430" t="s">
        <v>24</v>
      </c>
      <c r="F1430" t="s">
        <v>25</v>
      </c>
      <c r="G1430" t="s">
        <v>26</v>
      </c>
      <c r="H1430" t="s">
        <v>27</v>
      </c>
      <c r="L1430" t="s">
        <v>2131</v>
      </c>
      <c r="M1430">
        <v>681857</v>
      </c>
      <c r="N1430">
        <v>647</v>
      </c>
      <c r="O1430" t="s">
        <v>29</v>
      </c>
      <c r="P1430" t="s">
        <v>30</v>
      </c>
      <c r="Q1430" t="s">
        <v>52</v>
      </c>
      <c r="R1430">
        <v>32500000</v>
      </c>
      <c r="S1430">
        <v>1983</v>
      </c>
      <c r="T1430">
        <v>8.4</v>
      </c>
      <c r="U1430">
        <v>2.2000000000000002</v>
      </c>
      <c r="V1430">
        <v>276625409</v>
      </c>
      <c r="W1430" t="s">
        <v>21</v>
      </c>
    </row>
    <row r="1431" spans="1:23" x14ac:dyDescent="0.3">
      <c r="A1431" t="s">
        <v>2132</v>
      </c>
      <c r="B1431">
        <v>254</v>
      </c>
      <c r="C1431">
        <v>113</v>
      </c>
      <c r="D1431">
        <v>10955425</v>
      </c>
      <c r="E1431" t="s">
        <v>24</v>
      </c>
      <c r="F1431" t="s">
        <v>27</v>
      </c>
      <c r="G1431" t="s">
        <v>35</v>
      </c>
      <c r="L1431" t="s">
        <v>2133</v>
      </c>
      <c r="M1431">
        <v>62770</v>
      </c>
      <c r="N1431">
        <v>396</v>
      </c>
      <c r="O1431" t="s">
        <v>29</v>
      </c>
      <c r="P1431" t="s">
        <v>37</v>
      </c>
      <c r="Q1431" t="s">
        <v>213</v>
      </c>
      <c r="R1431">
        <v>30000000</v>
      </c>
      <c r="S1431">
        <v>2008</v>
      </c>
      <c r="T1431">
        <v>6</v>
      </c>
      <c r="U1431">
        <v>1.9</v>
      </c>
      <c r="V1431">
        <v>-19044575</v>
      </c>
      <c r="W1431" t="s">
        <v>38</v>
      </c>
    </row>
    <row r="1432" spans="1:23" x14ac:dyDescent="0.3">
      <c r="A1432" t="s">
        <v>1796</v>
      </c>
      <c r="B1432">
        <v>299</v>
      </c>
      <c r="C1432">
        <v>124</v>
      </c>
      <c r="D1432">
        <v>34180954</v>
      </c>
      <c r="E1432" t="s">
        <v>55</v>
      </c>
      <c r="F1432" t="s">
        <v>44</v>
      </c>
      <c r="L1432" t="s">
        <v>2134</v>
      </c>
      <c r="M1432">
        <v>189812</v>
      </c>
      <c r="N1432">
        <v>370</v>
      </c>
      <c r="O1432" t="s">
        <v>29</v>
      </c>
      <c r="P1432" t="s">
        <v>30</v>
      </c>
      <c r="Q1432" t="s">
        <v>213</v>
      </c>
      <c r="R1432">
        <v>32000000</v>
      </c>
      <c r="S1432">
        <v>2008</v>
      </c>
      <c r="T1432">
        <v>7.6</v>
      </c>
      <c r="U1432">
        <v>2.1</v>
      </c>
      <c r="V1432">
        <v>2180954</v>
      </c>
      <c r="W1432" t="s">
        <v>21</v>
      </c>
    </row>
    <row r="1433" spans="1:23" x14ac:dyDescent="0.3">
      <c r="A1433" t="s">
        <v>170</v>
      </c>
      <c r="B1433">
        <v>152</v>
      </c>
      <c r="C1433">
        <v>97</v>
      </c>
      <c r="D1433">
        <v>173381405</v>
      </c>
      <c r="E1433" t="s">
        <v>48</v>
      </c>
      <c r="F1433" t="s">
        <v>49</v>
      </c>
      <c r="G1433" t="s">
        <v>26</v>
      </c>
      <c r="H1433" t="s">
        <v>44</v>
      </c>
      <c r="L1433" t="s">
        <v>2135</v>
      </c>
      <c r="M1433">
        <v>147597</v>
      </c>
      <c r="N1433">
        <v>395</v>
      </c>
      <c r="O1433" t="s">
        <v>29</v>
      </c>
      <c r="P1433" t="s">
        <v>30</v>
      </c>
      <c r="Q1433" t="s">
        <v>52</v>
      </c>
      <c r="R1433">
        <v>33000000</v>
      </c>
      <c r="S1433">
        <v>2003</v>
      </c>
      <c r="T1433">
        <v>6.9</v>
      </c>
      <c r="U1433">
        <v>1.6</v>
      </c>
      <c r="V1433">
        <v>140381405</v>
      </c>
      <c r="W1433" t="s">
        <v>21</v>
      </c>
    </row>
    <row r="1434" spans="1:23" x14ac:dyDescent="0.3">
      <c r="A1434" t="s">
        <v>225</v>
      </c>
      <c r="B1434">
        <v>53</v>
      </c>
      <c r="C1434">
        <v>123</v>
      </c>
      <c r="D1434">
        <v>104632573</v>
      </c>
      <c r="E1434" t="s">
        <v>55</v>
      </c>
      <c r="F1434" t="s">
        <v>26</v>
      </c>
      <c r="G1434" t="s">
        <v>44</v>
      </c>
      <c r="H1434" t="s">
        <v>27</v>
      </c>
      <c r="L1434" t="s">
        <v>2136</v>
      </c>
      <c r="M1434">
        <v>63839</v>
      </c>
      <c r="N1434">
        <v>118</v>
      </c>
      <c r="O1434" t="s">
        <v>29</v>
      </c>
      <c r="P1434" t="s">
        <v>30</v>
      </c>
      <c r="Q1434" t="s">
        <v>52</v>
      </c>
      <c r="R1434">
        <v>32000000</v>
      </c>
      <c r="S1434">
        <v>1996</v>
      </c>
      <c r="T1434">
        <v>6.4</v>
      </c>
      <c r="U1434">
        <v>2</v>
      </c>
      <c r="V1434">
        <v>72632573</v>
      </c>
      <c r="W1434" t="s">
        <v>21</v>
      </c>
    </row>
    <row r="1435" spans="1:23" x14ac:dyDescent="0.3">
      <c r="A1435" t="s">
        <v>1116</v>
      </c>
      <c r="B1435">
        <v>67</v>
      </c>
      <c r="C1435">
        <v>99</v>
      </c>
      <c r="D1435">
        <v>81150692</v>
      </c>
      <c r="E1435" t="s">
        <v>25</v>
      </c>
      <c r="F1435" t="s">
        <v>48</v>
      </c>
      <c r="G1435" t="s">
        <v>49</v>
      </c>
      <c r="H1435" t="s">
        <v>61</v>
      </c>
      <c r="L1435" t="s">
        <v>2137</v>
      </c>
      <c r="M1435">
        <v>20219</v>
      </c>
      <c r="N1435">
        <v>100</v>
      </c>
      <c r="O1435" t="s">
        <v>29</v>
      </c>
      <c r="P1435" t="s">
        <v>115</v>
      </c>
      <c r="Q1435" t="s">
        <v>52</v>
      </c>
      <c r="R1435">
        <v>35000000</v>
      </c>
      <c r="S1435">
        <v>2002</v>
      </c>
      <c r="T1435">
        <v>5.0999999999999996</v>
      </c>
      <c r="U1435">
        <v>1.6</v>
      </c>
      <c r="V1435">
        <v>46150692</v>
      </c>
      <c r="W1435" t="s">
        <v>21</v>
      </c>
    </row>
    <row r="1436" spans="1:23" x14ac:dyDescent="0.3">
      <c r="A1436" t="s">
        <v>323</v>
      </c>
      <c r="B1436">
        <v>88</v>
      </c>
      <c r="C1436">
        <v>101</v>
      </c>
      <c r="D1436">
        <v>60328558</v>
      </c>
      <c r="E1436" t="s">
        <v>48</v>
      </c>
      <c r="F1436" t="s">
        <v>55</v>
      </c>
      <c r="G1436" t="s">
        <v>26</v>
      </c>
      <c r="L1436" t="s">
        <v>2138</v>
      </c>
      <c r="M1436">
        <v>61396</v>
      </c>
      <c r="N1436">
        <v>159</v>
      </c>
      <c r="O1436" t="s">
        <v>29</v>
      </c>
      <c r="P1436" t="s">
        <v>30</v>
      </c>
      <c r="Q1436" t="s">
        <v>31</v>
      </c>
      <c r="R1436">
        <v>32000000</v>
      </c>
      <c r="S1436">
        <v>1988</v>
      </c>
      <c r="T1436">
        <v>7</v>
      </c>
      <c r="U1436">
        <v>1.7</v>
      </c>
      <c r="V1436">
        <v>28328558</v>
      </c>
      <c r="W1436" t="s">
        <v>21</v>
      </c>
    </row>
    <row r="1437" spans="1:23" x14ac:dyDescent="0.3">
      <c r="A1437" t="s">
        <v>2139</v>
      </c>
      <c r="B1437">
        <v>163</v>
      </c>
      <c r="C1437">
        <v>92</v>
      </c>
      <c r="D1437">
        <v>80197993</v>
      </c>
      <c r="E1437" t="s">
        <v>48</v>
      </c>
      <c r="F1437" t="s">
        <v>49</v>
      </c>
      <c r="G1437" t="s">
        <v>61</v>
      </c>
      <c r="L1437" t="s">
        <v>2140</v>
      </c>
      <c r="M1437">
        <v>65551</v>
      </c>
      <c r="N1437">
        <v>441</v>
      </c>
      <c r="O1437" t="s">
        <v>29</v>
      </c>
      <c r="P1437" t="s">
        <v>244</v>
      </c>
      <c r="Q1437" t="s">
        <v>52</v>
      </c>
      <c r="R1437">
        <v>32000000</v>
      </c>
      <c r="S1437">
        <v>2006</v>
      </c>
      <c r="T1437">
        <v>5.7</v>
      </c>
      <c r="U1437">
        <v>1.5</v>
      </c>
      <c r="V1437">
        <v>48197993</v>
      </c>
      <c r="W1437" t="s">
        <v>21</v>
      </c>
    </row>
    <row r="1438" spans="1:23" x14ac:dyDescent="0.3">
      <c r="A1438" t="s">
        <v>301</v>
      </c>
      <c r="B1438">
        <v>371</v>
      </c>
      <c r="C1438">
        <v>131</v>
      </c>
      <c r="D1438">
        <v>169076745</v>
      </c>
      <c r="E1438" t="s">
        <v>48</v>
      </c>
      <c r="F1438" t="s">
        <v>44</v>
      </c>
      <c r="L1438" t="s">
        <v>2141</v>
      </c>
      <c r="M1438">
        <v>218711</v>
      </c>
      <c r="N1438">
        <v>485</v>
      </c>
      <c r="O1438" t="s">
        <v>29</v>
      </c>
      <c r="P1438" t="s">
        <v>30</v>
      </c>
      <c r="Q1438" t="s">
        <v>213</v>
      </c>
      <c r="R1438">
        <v>32500000</v>
      </c>
      <c r="S1438">
        <v>2011</v>
      </c>
      <c r="T1438">
        <v>6.8</v>
      </c>
      <c r="U1438">
        <v>2.2000000000000002</v>
      </c>
      <c r="V1438">
        <v>136576745</v>
      </c>
      <c r="W1438" t="s">
        <v>21</v>
      </c>
    </row>
    <row r="1439" spans="1:23" x14ac:dyDescent="0.3">
      <c r="A1439" t="s">
        <v>1681</v>
      </c>
      <c r="B1439">
        <v>418</v>
      </c>
      <c r="C1439">
        <v>107</v>
      </c>
      <c r="D1439">
        <v>101470202</v>
      </c>
      <c r="E1439" t="s">
        <v>48</v>
      </c>
      <c r="F1439" t="s">
        <v>26</v>
      </c>
      <c r="L1439" t="s">
        <v>2142</v>
      </c>
      <c r="M1439">
        <v>310540</v>
      </c>
      <c r="N1439">
        <v>669</v>
      </c>
      <c r="O1439" t="s">
        <v>29</v>
      </c>
      <c r="P1439" t="s">
        <v>30</v>
      </c>
      <c r="Q1439" t="s">
        <v>213</v>
      </c>
      <c r="R1439">
        <v>32000000</v>
      </c>
      <c r="S1439">
        <v>2013</v>
      </c>
      <c r="T1439">
        <v>6.7</v>
      </c>
      <c r="U1439">
        <v>1.8</v>
      </c>
      <c r="V1439">
        <v>69470202</v>
      </c>
      <c r="W1439" t="s">
        <v>21</v>
      </c>
    </row>
    <row r="1440" spans="1:23" x14ac:dyDescent="0.3">
      <c r="A1440" t="s">
        <v>2143</v>
      </c>
      <c r="B1440">
        <v>131</v>
      </c>
      <c r="C1440">
        <v>103</v>
      </c>
      <c r="D1440">
        <v>50041732</v>
      </c>
      <c r="E1440" t="s">
        <v>57</v>
      </c>
      <c r="L1440" t="s">
        <v>2144</v>
      </c>
      <c r="M1440">
        <v>54390</v>
      </c>
      <c r="N1440">
        <v>398</v>
      </c>
      <c r="O1440" t="s">
        <v>29</v>
      </c>
      <c r="P1440" t="s">
        <v>30</v>
      </c>
      <c r="Q1440" t="s">
        <v>213</v>
      </c>
      <c r="R1440">
        <v>29000000</v>
      </c>
      <c r="S1440">
        <v>1999</v>
      </c>
      <c r="T1440">
        <v>6.2</v>
      </c>
      <c r="U1440">
        <v>1.7</v>
      </c>
      <c r="V1440">
        <v>21041732</v>
      </c>
      <c r="W1440" t="s">
        <v>21</v>
      </c>
    </row>
    <row r="1441" spans="1:23" x14ac:dyDescent="0.3">
      <c r="A1441" t="s">
        <v>2105</v>
      </c>
      <c r="B1441">
        <v>98</v>
      </c>
      <c r="C1441">
        <v>129</v>
      </c>
      <c r="D1441">
        <v>48814909</v>
      </c>
      <c r="E1441" t="s">
        <v>242</v>
      </c>
      <c r="F1441" t="s">
        <v>55</v>
      </c>
      <c r="L1441" t="s">
        <v>2145</v>
      </c>
      <c r="M1441">
        <v>89424</v>
      </c>
      <c r="N1441">
        <v>224</v>
      </c>
      <c r="O1441" t="s">
        <v>29</v>
      </c>
      <c r="P1441" t="s">
        <v>30</v>
      </c>
      <c r="Q1441" t="s">
        <v>213</v>
      </c>
      <c r="R1441">
        <v>32000000</v>
      </c>
      <c r="S1441">
        <v>2000</v>
      </c>
      <c r="T1441">
        <v>7.2</v>
      </c>
      <c r="U1441">
        <v>2.2000000000000002</v>
      </c>
      <c r="V1441">
        <v>16814909</v>
      </c>
      <c r="W1441" t="s">
        <v>21</v>
      </c>
    </row>
    <row r="1442" spans="1:23" x14ac:dyDescent="0.3">
      <c r="A1442" t="s">
        <v>2146</v>
      </c>
      <c r="B1442">
        <v>119</v>
      </c>
      <c r="C1442">
        <v>107</v>
      </c>
      <c r="D1442">
        <v>57744720</v>
      </c>
      <c r="E1442" t="s">
        <v>24</v>
      </c>
      <c r="F1442" t="s">
        <v>56</v>
      </c>
      <c r="G1442" t="s">
        <v>35</v>
      </c>
      <c r="L1442" t="s">
        <v>2147</v>
      </c>
      <c r="M1442">
        <v>46961</v>
      </c>
      <c r="N1442">
        <v>132</v>
      </c>
      <c r="O1442" t="s">
        <v>29</v>
      </c>
      <c r="P1442" t="s">
        <v>30</v>
      </c>
      <c r="Q1442" t="s">
        <v>31</v>
      </c>
      <c r="R1442">
        <v>20000000</v>
      </c>
      <c r="S1442">
        <v>2010</v>
      </c>
      <c r="T1442">
        <v>6.2</v>
      </c>
      <c r="U1442">
        <v>1.8</v>
      </c>
      <c r="V1442">
        <v>37744720</v>
      </c>
      <c r="W1442" t="s">
        <v>21</v>
      </c>
    </row>
    <row r="1443" spans="1:23" x14ac:dyDescent="0.3">
      <c r="A1443" t="s">
        <v>2148</v>
      </c>
      <c r="B1443">
        <v>133</v>
      </c>
      <c r="C1443">
        <v>89</v>
      </c>
      <c r="D1443">
        <v>21784432</v>
      </c>
      <c r="E1443" t="s">
        <v>48</v>
      </c>
      <c r="L1443" t="s">
        <v>2149</v>
      </c>
      <c r="M1443">
        <v>37493</v>
      </c>
      <c r="N1443">
        <v>108</v>
      </c>
      <c r="O1443" t="s">
        <v>29</v>
      </c>
      <c r="P1443" t="s">
        <v>30</v>
      </c>
      <c r="Q1443" t="s">
        <v>213</v>
      </c>
      <c r="R1443">
        <v>35000000</v>
      </c>
      <c r="S1443">
        <v>2013</v>
      </c>
      <c r="T1443">
        <v>5.6</v>
      </c>
      <c r="U1443">
        <v>1.5</v>
      </c>
      <c r="V1443">
        <v>-13215568</v>
      </c>
      <c r="W1443" t="s">
        <v>38</v>
      </c>
    </row>
    <row r="1444" spans="1:23" x14ac:dyDescent="0.3">
      <c r="A1444" t="s">
        <v>1734</v>
      </c>
      <c r="B1444">
        <v>88</v>
      </c>
      <c r="C1444">
        <v>113</v>
      </c>
      <c r="D1444">
        <v>37911876</v>
      </c>
      <c r="E1444" t="s">
        <v>24</v>
      </c>
      <c r="F1444" t="s">
        <v>48</v>
      </c>
      <c r="G1444" t="s">
        <v>56</v>
      </c>
      <c r="L1444" t="s">
        <v>2150</v>
      </c>
      <c r="M1444">
        <v>19671</v>
      </c>
      <c r="N1444">
        <v>47</v>
      </c>
      <c r="O1444" t="s">
        <v>29</v>
      </c>
      <c r="P1444" t="s">
        <v>30</v>
      </c>
      <c r="Q1444" t="s">
        <v>31</v>
      </c>
      <c r="R1444">
        <v>32000000</v>
      </c>
      <c r="S1444">
        <v>2011</v>
      </c>
      <c r="T1444">
        <v>4.4000000000000004</v>
      </c>
      <c r="U1444">
        <v>1.9</v>
      </c>
      <c r="V1444">
        <v>5911876</v>
      </c>
      <c r="W1444" t="s">
        <v>21</v>
      </c>
    </row>
    <row r="1445" spans="1:23" x14ac:dyDescent="0.3">
      <c r="A1445" t="s">
        <v>233</v>
      </c>
      <c r="B1445">
        <v>522</v>
      </c>
      <c r="C1445">
        <v>93</v>
      </c>
      <c r="D1445">
        <v>54696902</v>
      </c>
      <c r="E1445" t="s">
        <v>60</v>
      </c>
      <c r="F1445" t="s">
        <v>27</v>
      </c>
      <c r="G1445" t="s">
        <v>35</v>
      </c>
      <c r="L1445" t="s">
        <v>2151</v>
      </c>
      <c r="M1445">
        <v>379462</v>
      </c>
      <c r="N1445">
        <v>571</v>
      </c>
      <c r="O1445" t="s">
        <v>29</v>
      </c>
      <c r="P1445" t="s">
        <v>30</v>
      </c>
      <c r="Q1445" t="s">
        <v>31</v>
      </c>
      <c r="R1445">
        <v>32000000</v>
      </c>
      <c r="S1445">
        <v>2011</v>
      </c>
      <c r="T1445">
        <v>7.5</v>
      </c>
      <c r="U1445">
        <v>1.6</v>
      </c>
      <c r="V1445">
        <v>22696902</v>
      </c>
      <c r="W1445" t="s">
        <v>21</v>
      </c>
    </row>
    <row r="1446" spans="1:23" x14ac:dyDescent="0.3">
      <c r="A1446" t="s">
        <v>1379</v>
      </c>
      <c r="B1446">
        <v>43</v>
      </c>
      <c r="C1446">
        <v>120</v>
      </c>
      <c r="D1446">
        <v>36733909</v>
      </c>
      <c r="E1446" t="s">
        <v>25</v>
      </c>
      <c r="F1446" t="s">
        <v>242</v>
      </c>
      <c r="G1446" t="s">
        <v>55</v>
      </c>
      <c r="H1446" t="s">
        <v>35</v>
      </c>
      <c r="L1446" t="s">
        <v>2152</v>
      </c>
      <c r="M1446">
        <v>38949</v>
      </c>
      <c r="N1446">
        <v>112</v>
      </c>
      <c r="O1446" t="s">
        <v>29</v>
      </c>
      <c r="P1446" t="s">
        <v>30</v>
      </c>
      <c r="Q1446" t="s">
        <v>213</v>
      </c>
      <c r="R1446">
        <v>32000000</v>
      </c>
      <c r="S1446">
        <v>1993</v>
      </c>
      <c r="T1446">
        <v>7.1</v>
      </c>
      <c r="U1446">
        <v>2</v>
      </c>
      <c r="V1446">
        <v>4733909</v>
      </c>
      <c r="W1446" t="s">
        <v>21</v>
      </c>
    </row>
    <row r="1447" spans="1:23" x14ac:dyDescent="0.3">
      <c r="A1447" t="s">
        <v>394</v>
      </c>
      <c r="B1447">
        <v>224</v>
      </c>
      <c r="C1447">
        <v>98</v>
      </c>
      <c r="D1447">
        <v>35063732</v>
      </c>
      <c r="E1447" t="s">
        <v>60</v>
      </c>
      <c r="F1447" t="s">
        <v>35</v>
      </c>
      <c r="L1447" t="s">
        <v>2153</v>
      </c>
      <c r="M1447">
        <v>164608</v>
      </c>
      <c r="N1447">
        <v>383</v>
      </c>
      <c r="O1447" t="s">
        <v>29</v>
      </c>
      <c r="P1447" t="s">
        <v>30</v>
      </c>
      <c r="Q1447" t="s">
        <v>213</v>
      </c>
      <c r="R1447">
        <v>32000000</v>
      </c>
      <c r="S1447">
        <v>2007</v>
      </c>
      <c r="T1447">
        <v>6.4</v>
      </c>
      <c r="U1447">
        <v>1.6</v>
      </c>
      <c r="V1447">
        <v>3063732</v>
      </c>
      <c r="W1447" t="s">
        <v>21</v>
      </c>
    </row>
    <row r="1448" spans="1:23" x14ac:dyDescent="0.3">
      <c r="A1448" t="s">
        <v>1138</v>
      </c>
      <c r="B1448">
        <v>122</v>
      </c>
      <c r="C1448">
        <v>105</v>
      </c>
      <c r="D1448">
        <v>99462</v>
      </c>
      <c r="E1448" t="s">
        <v>24</v>
      </c>
      <c r="F1448" t="s">
        <v>25</v>
      </c>
      <c r="G1448" t="s">
        <v>55</v>
      </c>
      <c r="H1448" t="s">
        <v>49</v>
      </c>
      <c r="L1448" t="s">
        <v>2154</v>
      </c>
      <c r="M1448">
        <v>11347</v>
      </c>
      <c r="N1448">
        <v>28</v>
      </c>
      <c r="O1448" t="s">
        <v>29</v>
      </c>
      <c r="P1448" t="s">
        <v>545</v>
      </c>
      <c r="Q1448" t="s">
        <v>52</v>
      </c>
      <c r="R1448">
        <v>33000000</v>
      </c>
      <c r="S1448">
        <v>2013</v>
      </c>
      <c r="T1448">
        <v>7.1</v>
      </c>
      <c r="U1448">
        <v>1.8</v>
      </c>
      <c r="V1448">
        <v>-32900538</v>
      </c>
      <c r="W1448" t="s">
        <v>38</v>
      </c>
    </row>
    <row r="1449" spans="1:23" x14ac:dyDescent="0.3">
      <c r="A1449" t="s">
        <v>2155</v>
      </c>
      <c r="B1449">
        <v>75</v>
      </c>
      <c r="C1449">
        <v>98</v>
      </c>
      <c r="D1449">
        <v>32701088</v>
      </c>
      <c r="E1449" t="s">
        <v>55</v>
      </c>
      <c r="F1449" t="s">
        <v>49</v>
      </c>
      <c r="G1449" t="s">
        <v>61</v>
      </c>
      <c r="L1449" t="s">
        <v>2156</v>
      </c>
      <c r="M1449">
        <v>10018</v>
      </c>
      <c r="N1449">
        <v>108</v>
      </c>
      <c r="O1449" t="s">
        <v>29</v>
      </c>
      <c r="P1449" t="s">
        <v>30</v>
      </c>
      <c r="Q1449" t="s">
        <v>52</v>
      </c>
      <c r="R1449">
        <v>32000000</v>
      </c>
      <c r="S1449">
        <v>2005</v>
      </c>
      <c r="T1449">
        <v>6.9</v>
      </c>
      <c r="U1449">
        <v>1.6</v>
      </c>
      <c r="V1449">
        <v>701088</v>
      </c>
      <c r="W1449" t="s">
        <v>21</v>
      </c>
    </row>
    <row r="1450" spans="1:23" x14ac:dyDescent="0.3">
      <c r="A1450" t="s">
        <v>1471</v>
      </c>
      <c r="B1450">
        <v>441</v>
      </c>
      <c r="C1450">
        <v>96</v>
      </c>
      <c r="D1450">
        <v>31493782</v>
      </c>
      <c r="E1450" t="s">
        <v>56</v>
      </c>
      <c r="F1450" t="s">
        <v>55</v>
      </c>
      <c r="G1450" t="s">
        <v>35</v>
      </c>
      <c r="L1450" t="s">
        <v>2157</v>
      </c>
      <c r="M1450">
        <v>186606</v>
      </c>
      <c r="N1450">
        <v>1125</v>
      </c>
      <c r="O1450" t="s">
        <v>29</v>
      </c>
      <c r="P1450" t="s">
        <v>30</v>
      </c>
      <c r="Q1450" t="s">
        <v>213</v>
      </c>
      <c r="R1450">
        <v>32000000</v>
      </c>
      <c r="S1450">
        <v>2005</v>
      </c>
      <c r="T1450">
        <v>7.5</v>
      </c>
      <c r="U1450">
        <v>1.6</v>
      </c>
      <c r="V1450">
        <v>-506218</v>
      </c>
      <c r="W1450" t="s">
        <v>38</v>
      </c>
    </row>
    <row r="1451" spans="1:23" x14ac:dyDescent="0.3">
      <c r="A1451" t="s">
        <v>340</v>
      </c>
      <c r="B1451">
        <v>163</v>
      </c>
      <c r="C1451">
        <v>87</v>
      </c>
      <c r="D1451">
        <v>43095600</v>
      </c>
      <c r="E1451" t="s">
        <v>24</v>
      </c>
      <c r="F1451" t="s">
        <v>56</v>
      </c>
      <c r="G1451" t="s">
        <v>35</v>
      </c>
      <c r="L1451" t="s">
        <v>2158</v>
      </c>
      <c r="M1451">
        <v>156267</v>
      </c>
      <c r="N1451">
        <v>340</v>
      </c>
      <c r="O1451" t="s">
        <v>29</v>
      </c>
      <c r="P1451" t="s">
        <v>545</v>
      </c>
      <c r="Q1451" t="s">
        <v>31</v>
      </c>
      <c r="R1451">
        <v>32000000</v>
      </c>
      <c r="S1451">
        <v>2005</v>
      </c>
      <c r="T1451">
        <v>6.3</v>
      </c>
      <c r="U1451">
        <v>1.4</v>
      </c>
      <c r="V1451">
        <v>11095600</v>
      </c>
      <c r="W1451" t="s">
        <v>21</v>
      </c>
    </row>
    <row r="1452" spans="1:23" x14ac:dyDescent="0.3">
      <c r="A1452" t="s">
        <v>43</v>
      </c>
      <c r="B1452">
        <v>63</v>
      </c>
      <c r="C1452">
        <v>107</v>
      </c>
      <c r="D1452">
        <v>18636537</v>
      </c>
      <c r="E1452" t="s">
        <v>24</v>
      </c>
      <c r="F1452" t="s">
        <v>35</v>
      </c>
      <c r="G1452" t="s">
        <v>53</v>
      </c>
      <c r="L1452" t="s">
        <v>2159</v>
      </c>
      <c r="M1452">
        <v>69197</v>
      </c>
      <c r="N1452">
        <v>216</v>
      </c>
      <c r="O1452" t="s">
        <v>29</v>
      </c>
      <c r="P1452" t="s">
        <v>812</v>
      </c>
      <c r="Q1452" t="s">
        <v>213</v>
      </c>
      <c r="R1452">
        <v>32000000</v>
      </c>
      <c r="S1452">
        <v>1995</v>
      </c>
      <c r="T1452">
        <v>6.4</v>
      </c>
      <c r="U1452">
        <v>1.8</v>
      </c>
      <c r="V1452">
        <v>-13363463</v>
      </c>
      <c r="W1452" t="s">
        <v>38</v>
      </c>
    </row>
    <row r="1453" spans="1:23" x14ac:dyDescent="0.3">
      <c r="A1453" t="s">
        <v>1588</v>
      </c>
      <c r="B1453">
        <v>90</v>
      </c>
      <c r="C1453">
        <v>90</v>
      </c>
      <c r="D1453">
        <v>17848322</v>
      </c>
      <c r="E1453" t="s">
        <v>48</v>
      </c>
      <c r="F1453" t="s">
        <v>44</v>
      </c>
      <c r="L1453" t="s">
        <v>2160</v>
      </c>
      <c r="M1453">
        <v>18771</v>
      </c>
      <c r="N1453">
        <v>102</v>
      </c>
      <c r="O1453" t="s">
        <v>29</v>
      </c>
      <c r="P1453" t="s">
        <v>2161</v>
      </c>
      <c r="Q1453" t="s">
        <v>31</v>
      </c>
      <c r="R1453">
        <v>28000000</v>
      </c>
      <c r="S1453">
        <v>2004</v>
      </c>
      <c r="T1453">
        <v>5.9</v>
      </c>
      <c r="U1453">
        <v>1.5</v>
      </c>
      <c r="V1453">
        <v>-10151678</v>
      </c>
      <c r="W1453" t="s">
        <v>38</v>
      </c>
    </row>
    <row r="1454" spans="1:23" x14ac:dyDescent="0.3">
      <c r="A1454" t="s">
        <v>172</v>
      </c>
      <c r="B1454">
        <v>163</v>
      </c>
      <c r="C1454">
        <v>121</v>
      </c>
      <c r="D1454">
        <v>16640210</v>
      </c>
      <c r="E1454" t="s">
        <v>55</v>
      </c>
      <c r="F1454" t="s">
        <v>35</v>
      </c>
      <c r="L1454" t="s">
        <v>2162</v>
      </c>
      <c r="M1454">
        <v>53028</v>
      </c>
      <c r="N1454">
        <v>382</v>
      </c>
      <c r="O1454" t="s">
        <v>29</v>
      </c>
      <c r="P1454" t="s">
        <v>30</v>
      </c>
      <c r="Q1454" t="s">
        <v>213</v>
      </c>
      <c r="R1454">
        <v>55000000</v>
      </c>
      <c r="S1454">
        <v>1999</v>
      </c>
      <c r="T1454">
        <v>6.8</v>
      </c>
      <c r="U1454">
        <v>2</v>
      </c>
      <c r="V1454">
        <v>-38359790</v>
      </c>
      <c r="W1454" t="s">
        <v>38</v>
      </c>
    </row>
    <row r="1455" spans="1:23" x14ac:dyDescent="0.3">
      <c r="A1455" t="s">
        <v>2163</v>
      </c>
      <c r="B1455">
        <v>197</v>
      </c>
      <c r="C1455">
        <v>119</v>
      </c>
      <c r="D1455">
        <v>13763130</v>
      </c>
      <c r="E1455" t="s">
        <v>24</v>
      </c>
      <c r="F1455" t="s">
        <v>56</v>
      </c>
      <c r="G1455" t="s">
        <v>27</v>
      </c>
      <c r="H1455" t="s">
        <v>35</v>
      </c>
      <c r="L1455" t="s">
        <v>2164</v>
      </c>
      <c r="M1455">
        <v>87768</v>
      </c>
      <c r="N1455">
        <v>187</v>
      </c>
      <c r="O1455" t="s">
        <v>29</v>
      </c>
      <c r="P1455" t="s">
        <v>30</v>
      </c>
      <c r="Q1455" t="s">
        <v>213</v>
      </c>
      <c r="R1455">
        <v>32000000</v>
      </c>
      <c r="S1455">
        <v>2010</v>
      </c>
      <c r="T1455">
        <v>6.3</v>
      </c>
      <c r="U1455">
        <v>2</v>
      </c>
      <c r="V1455">
        <v>-18236870</v>
      </c>
      <c r="W1455" t="s">
        <v>38</v>
      </c>
    </row>
    <row r="1456" spans="1:23" x14ac:dyDescent="0.3">
      <c r="A1456" t="s">
        <v>2165</v>
      </c>
      <c r="B1456">
        <v>93</v>
      </c>
      <c r="C1456">
        <v>107</v>
      </c>
      <c r="D1456">
        <v>10956379</v>
      </c>
      <c r="E1456" t="s">
        <v>24</v>
      </c>
      <c r="F1456" t="s">
        <v>55</v>
      </c>
      <c r="G1456" t="s">
        <v>26</v>
      </c>
      <c r="H1456" t="s">
        <v>57</v>
      </c>
      <c r="I1456" t="s">
        <v>35</v>
      </c>
      <c r="L1456" t="s">
        <v>2166</v>
      </c>
      <c r="M1456">
        <v>21506</v>
      </c>
      <c r="N1456">
        <v>364</v>
      </c>
      <c r="O1456" t="s">
        <v>29</v>
      </c>
      <c r="P1456" t="s">
        <v>1877</v>
      </c>
      <c r="Q1456" t="s">
        <v>31</v>
      </c>
      <c r="R1456">
        <v>35000000</v>
      </c>
      <c r="S1456">
        <v>2007</v>
      </c>
      <c r="T1456">
        <v>3.6</v>
      </c>
      <c r="U1456">
        <v>1.8</v>
      </c>
      <c r="V1456">
        <v>-24043621</v>
      </c>
      <c r="W1456" t="s">
        <v>38</v>
      </c>
    </row>
    <row r="1457" spans="1:23" x14ac:dyDescent="0.3">
      <c r="A1457" t="s">
        <v>1897</v>
      </c>
      <c r="B1457">
        <v>15</v>
      </c>
      <c r="C1457">
        <v>110</v>
      </c>
      <c r="D1457">
        <v>4357000</v>
      </c>
      <c r="E1457" t="s">
        <v>48</v>
      </c>
      <c r="F1457" t="s">
        <v>49</v>
      </c>
      <c r="G1457" t="s">
        <v>26</v>
      </c>
      <c r="L1457" t="s">
        <v>2167</v>
      </c>
      <c r="M1457">
        <v>5176</v>
      </c>
      <c r="N1457">
        <v>30</v>
      </c>
      <c r="O1457" t="s">
        <v>29</v>
      </c>
      <c r="P1457" t="s">
        <v>30</v>
      </c>
      <c r="Q1457" t="s">
        <v>52</v>
      </c>
      <c r="R1457">
        <v>30000000</v>
      </c>
      <c r="S1457">
        <v>1996</v>
      </c>
      <c r="T1457">
        <v>5.3</v>
      </c>
      <c r="U1457">
        <v>1.8</v>
      </c>
      <c r="V1457">
        <v>-25643000</v>
      </c>
      <c r="W1457" t="s">
        <v>38</v>
      </c>
    </row>
    <row r="1458" spans="1:23" x14ac:dyDescent="0.3">
      <c r="A1458" t="s">
        <v>2168</v>
      </c>
      <c r="B1458">
        <v>260</v>
      </c>
      <c r="C1458">
        <v>100</v>
      </c>
      <c r="D1458">
        <v>22525921</v>
      </c>
      <c r="E1458" t="s">
        <v>48</v>
      </c>
      <c r="L1458" t="s">
        <v>2169</v>
      </c>
      <c r="M1458">
        <v>60596</v>
      </c>
      <c r="N1458">
        <v>158</v>
      </c>
      <c r="O1458" t="s">
        <v>29</v>
      </c>
      <c r="P1458" t="s">
        <v>30</v>
      </c>
      <c r="Q1458" t="s">
        <v>31</v>
      </c>
      <c r="R1458">
        <v>30000000</v>
      </c>
      <c r="S1458">
        <v>2013</v>
      </c>
      <c r="T1458">
        <v>5.9</v>
      </c>
      <c r="U1458">
        <v>1.7</v>
      </c>
      <c r="V1458">
        <v>-7474079</v>
      </c>
      <c r="W1458" t="s">
        <v>38</v>
      </c>
    </row>
    <row r="1459" spans="1:23" x14ac:dyDescent="0.3">
      <c r="A1459" t="s">
        <v>507</v>
      </c>
      <c r="B1459">
        <v>18</v>
      </c>
      <c r="C1459">
        <v>75</v>
      </c>
      <c r="D1459">
        <v>3562749</v>
      </c>
      <c r="E1459" t="s">
        <v>47</v>
      </c>
      <c r="F1459" t="s">
        <v>48</v>
      </c>
      <c r="G1459" t="s">
        <v>49</v>
      </c>
      <c r="H1459" t="s">
        <v>26</v>
      </c>
      <c r="I1459" t="s">
        <v>50</v>
      </c>
      <c r="L1459" t="s">
        <v>2170</v>
      </c>
      <c r="M1459">
        <v>5600</v>
      </c>
      <c r="N1459">
        <v>49</v>
      </c>
      <c r="O1459" t="s">
        <v>29</v>
      </c>
      <c r="P1459" t="s">
        <v>30</v>
      </c>
      <c r="Q1459" t="s">
        <v>118</v>
      </c>
      <c r="R1459">
        <v>32000000</v>
      </c>
      <c r="S1459">
        <v>1997</v>
      </c>
      <c r="T1459">
        <v>6.9</v>
      </c>
      <c r="U1459">
        <v>1.2</v>
      </c>
      <c r="V1459">
        <v>-28437251</v>
      </c>
      <c r="W1459" t="s">
        <v>38</v>
      </c>
    </row>
    <row r="1460" spans="1:23" x14ac:dyDescent="0.3">
      <c r="A1460" t="s">
        <v>2171</v>
      </c>
      <c r="B1460">
        <v>70</v>
      </c>
      <c r="C1460">
        <v>132</v>
      </c>
      <c r="D1460">
        <v>2899970</v>
      </c>
      <c r="E1460" t="s">
        <v>55</v>
      </c>
      <c r="L1460" t="s">
        <v>2172</v>
      </c>
      <c r="M1460">
        <v>8039</v>
      </c>
      <c r="N1460">
        <v>161</v>
      </c>
      <c r="O1460" t="s">
        <v>29</v>
      </c>
      <c r="P1460" t="s">
        <v>30</v>
      </c>
      <c r="Q1460" t="s">
        <v>213</v>
      </c>
      <c r="R1460">
        <v>32000000</v>
      </c>
      <c r="S1460">
        <v>1999</v>
      </c>
      <c r="T1460">
        <v>6.9</v>
      </c>
      <c r="U1460">
        <v>2.2000000000000002</v>
      </c>
      <c r="V1460">
        <v>-29100030</v>
      </c>
      <c r="W1460" t="s">
        <v>38</v>
      </c>
    </row>
    <row r="1461" spans="1:23" x14ac:dyDescent="0.3">
      <c r="A1461" t="s">
        <v>445</v>
      </c>
      <c r="B1461">
        <v>183</v>
      </c>
      <c r="C1461">
        <v>105</v>
      </c>
      <c r="D1461">
        <v>1304837</v>
      </c>
      <c r="E1461" t="s">
        <v>55</v>
      </c>
      <c r="F1461" t="s">
        <v>60</v>
      </c>
      <c r="G1461" t="s">
        <v>35</v>
      </c>
      <c r="L1461" t="s">
        <v>2173</v>
      </c>
      <c r="M1461">
        <v>21481</v>
      </c>
      <c r="N1461">
        <v>175</v>
      </c>
      <c r="O1461" t="s">
        <v>29</v>
      </c>
      <c r="P1461" t="s">
        <v>30</v>
      </c>
      <c r="Q1461" t="s">
        <v>213</v>
      </c>
      <c r="R1461">
        <v>32000000</v>
      </c>
      <c r="S1461">
        <v>2006</v>
      </c>
      <c r="T1461">
        <v>6.1</v>
      </c>
      <c r="U1461">
        <v>1.8</v>
      </c>
      <c r="V1461">
        <v>-30695163</v>
      </c>
      <c r="W1461" t="s">
        <v>38</v>
      </c>
    </row>
    <row r="1462" spans="1:23" x14ac:dyDescent="0.3">
      <c r="A1462" t="s">
        <v>1309</v>
      </c>
      <c r="B1462">
        <v>261</v>
      </c>
      <c r="C1462">
        <v>289</v>
      </c>
      <c r="D1462">
        <v>78800000</v>
      </c>
      <c r="E1462" t="s">
        <v>55</v>
      </c>
      <c r="F1462" t="s">
        <v>58</v>
      </c>
      <c r="L1462" t="s">
        <v>2174</v>
      </c>
      <c r="M1462">
        <v>450676</v>
      </c>
      <c r="N1462">
        <v>983</v>
      </c>
      <c r="O1462" t="s">
        <v>29</v>
      </c>
      <c r="P1462" t="s">
        <v>30</v>
      </c>
      <c r="Q1462" t="s">
        <v>213</v>
      </c>
      <c r="R1462">
        <v>31500000</v>
      </c>
      <c r="S1462">
        <v>1979</v>
      </c>
      <c r="T1462">
        <v>8.5</v>
      </c>
      <c r="U1462">
        <v>4.8</v>
      </c>
      <c r="V1462">
        <v>47300000</v>
      </c>
      <c r="W1462" t="s">
        <v>21</v>
      </c>
    </row>
    <row r="1463" spans="1:23" x14ac:dyDescent="0.3">
      <c r="A1463" t="s">
        <v>2175</v>
      </c>
      <c r="B1463">
        <v>167</v>
      </c>
      <c r="C1463">
        <v>102</v>
      </c>
      <c r="D1463">
        <v>17797316</v>
      </c>
      <c r="E1463" t="s">
        <v>48</v>
      </c>
      <c r="F1463" t="s">
        <v>44</v>
      </c>
      <c r="L1463" t="s">
        <v>2176</v>
      </c>
      <c r="M1463">
        <v>50523</v>
      </c>
      <c r="N1463">
        <v>113</v>
      </c>
      <c r="O1463" t="s">
        <v>29</v>
      </c>
      <c r="P1463" t="s">
        <v>30</v>
      </c>
      <c r="Q1463" t="s">
        <v>213</v>
      </c>
      <c r="R1463">
        <v>32000000</v>
      </c>
      <c r="S1463">
        <v>2010</v>
      </c>
      <c r="T1463">
        <v>6.3</v>
      </c>
      <c r="U1463">
        <v>1.7</v>
      </c>
      <c r="V1463">
        <v>-14202684</v>
      </c>
      <c r="W1463" t="s">
        <v>38</v>
      </c>
    </row>
    <row r="1464" spans="1:23" x14ac:dyDescent="0.3">
      <c r="A1464" t="s">
        <v>1208</v>
      </c>
      <c r="B1464">
        <v>42</v>
      </c>
      <c r="C1464">
        <v>143</v>
      </c>
      <c r="D1464">
        <v>82528097</v>
      </c>
      <c r="E1464" t="s">
        <v>55</v>
      </c>
      <c r="F1464" t="s">
        <v>59</v>
      </c>
      <c r="L1464" t="s">
        <v>2177</v>
      </c>
      <c r="M1464">
        <v>30230</v>
      </c>
      <c r="N1464">
        <v>154</v>
      </c>
      <c r="O1464" t="s">
        <v>29</v>
      </c>
      <c r="P1464" t="s">
        <v>30</v>
      </c>
      <c r="Q1464" t="s">
        <v>52</v>
      </c>
      <c r="R1464">
        <v>6500000</v>
      </c>
      <c r="S1464">
        <v>1995</v>
      </c>
      <c r="T1464">
        <v>7.3</v>
      </c>
      <c r="U1464">
        <v>2.4</v>
      </c>
      <c r="V1464">
        <v>76028097</v>
      </c>
      <c r="W1464" t="s">
        <v>21</v>
      </c>
    </row>
    <row r="1465" spans="1:23" x14ac:dyDescent="0.3">
      <c r="A1465" t="s">
        <v>2178</v>
      </c>
      <c r="B1465">
        <v>130</v>
      </c>
      <c r="C1465">
        <v>113</v>
      </c>
      <c r="D1465">
        <v>14268533</v>
      </c>
      <c r="E1465" t="s">
        <v>24</v>
      </c>
      <c r="F1465" t="s">
        <v>56</v>
      </c>
      <c r="G1465" t="s">
        <v>55</v>
      </c>
      <c r="H1465" t="s">
        <v>60</v>
      </c>
      <c r="I1465" t="s">
        <v>27</v>
      </c>
      <c r="J1465" t="s">
        <v>35</v>
      </c>
      <c r="L1465" t="s">
        <v>2179</v>
      </c>
      <c r="M1465">
        <v>17319</v>
      </c>
      <c r="N1465">
        <v>100</v>
      </c>
      <c r="O1465" t="s">
        <v>29</v>
      </c>
      <c r="P1465" t="s">
        <v>37</v>
      </c>
      <c r="Q1465" t="s">
        <v>213</v>
      </c>
      <c r="R1465">
        <v>31500000</v>
      </c>
      <c r="S1465">
        <v>2016</v>
      </c>
      <c r="T1465">
        <v>6.3</v>
      </c>
      <c r="U1465">
        <v>1.9</v>
      </c>
      <c r="V1465">
        <v>-17231467</v>
      </c>
      <c r="W1465" t="s">
        <v>38</v>
      </c>
    </row>
    <row r="1466" spans="1:23" x14ac:dyDescent="0.3">
      <c r="A1466" t="s">
        <v>621</v>
      </c>
      <c r="B1466">
        <v>66</v>
      </c>
      <c r="C1466">
        <v>161</v>
      </c>
      <c r="D1466">
        <v>87100000</v>
      </c>
      <c r="E1466" t="s">
        <v>242</v>
      </c>
      <c r="F1466" t="s">
        <v>55</v>
      </c>
      <c r="G1466" t="s">
        <v>44</v>
      </c>
      <c r="L1466" t="s">
        <v>2180</v>
      </c>
      <c r="M1466">
        <v>52339</v>
      </c>
      <c r="N1466">
        <v>200</v>
      </c>
      <c r="O1466" t="s">
        <v>29</v>
      </c>
      <c r="P1466" t="s">
        <v>30</v>
      </c>
      <c r="Q1466" t="s">
        <v>52</v>
      </c>
      <c r="R1466">
        <v>31000000</v>
      </c>
      <c r="S1466">
        <v>1985</v>
      </c>
      <c r="T1466">
        <v>7.2</v>
      </c>
      <c r="U1466">
        <v>2.7</v>
      </c>
      <c r="V1466">
        <v>56100000</v>
      </c>
      <c r="W1466" t="s">
        <v>21</v>
      </c>
    </row>
    <row r="1467" spans="1:23" x14ac:dyDescent="0.3">
      <c r="A1467" t="s">
        <v>158</v>
      </c>
      <c r="B1467">
        <v>449</v>
      </c>
      <c r="C1467">
        <v>138</v>
      </c>
      <c r="D1467">
        <v>93749203</v>
      </c>
      <c r="E1467" t="s">
        <v>55</v>
      </c>
      <c r="F1467" t="s">
        <v>35</v>
      </c>
      <c r="L1467" t="s">
        <v>2181</v>
      </c>
      <c r="M1467">
        <v>264047</v>
      </c>
      <c r="N1467">
        <v>491</v>
      </c>
      <c r="O1467" t="s">
        <v>29</v>
      </c>
      <c r="P1467" t="s">
        <v>30</v>
      </c>
      <c r="Q1467" t="s">
        <v>213</v>
      </c>
      <c r="R1467">
        <v>31000000</v>
      </c>
      <c r="S1467">
        <v>2012</v>
      </c>
      <c r="T1467">
        <v>7.3</v>
      </c>
      <c r="U1467">
        <v>2.2999999999999998</v>
      </c>
      <c r="V1467">
        <v>62749203</v>
      </c>
      <c r="W1467" t="s">
        <v>21</v>
      </c>
    </row>
    <row r="1468" spans="1:23" x14ac:dyDescent="0.3">
      <c r="A1468" t="s">
        <v>2182</v>
      </c>
      <c r="B1468">
        <v>121</v>
      </c>
      <c r="C1468">
        <v>126</v>
      </c>
      <c r="D1468">
        <v>62700000</v>
      </c>
      <c r="E1468" t="s">
        <v>24</v>
      </c>
      <c r="F1468" t="s">
        <v>25</v>
      </c>
      <c r="G1468" t="s">
        <v>27</v>
      </c>
      <c r="H1468" t="s">
        <v>35</v>
      </c>
      <c r="L1468" t="s">
        <v>2183</v>
      </c>
      <c r="M1468">
        <v>69534</v>
      </c>
      <c r="N1468">
        <v>294</v>
      </c>
      <c r="O1468" t="s">
        <v>29</v>
      </c>
      <c r="P1468" t="s">
        <v>37</v>
      </c>
      <c r="Q1468" t="s">
        <v>52</v>
      </c>
      <c r="R1468">
        <v>34000000</v>
      </c>
      <c r="S1468">
        <v>1979</v>
      </c>
      <c r="T1468">
        <v>6.3</v>
      </c>
      <c r="U1468">
        <v>2.1</v>
      </c>
      <c r="V1468">
        <v>28700000</v>
      </c>
      <c r="W1468" t="s">
        <v>21</v>
      </c>
    </row>
    <row r="1469" spans="1:23" x14ac:dyDescent="0.3">
      <c r="A1469" t="s">
        <v>1465</v>
      </c>
      <c r="B1469">
        <v>536</v>
      </c>
      <c r="C1469">
        <v>99</v>
      </c>
      <c r="D1469">
        <v>59073773</v>
      </c>
      <c r="E1469" t="s">
        <v>25</v>
      </c>
      <c r="F1469" t="s">
        <v>48</v>
      </c>
      <c r="G1469" t="s">
        <v>56</v>
      </c>
      <c r="H1469" t="s">
        <v>55</v>
      </c>
      <c r="L1469" t="s">
        <v>2184</v>
      </c>
      <c r="M1469">
        <v>475518</v>
      </c>
      <c r="N1469">
        <v>644</v>
      </c>
      <c r="O1469" t="s">
        <v>29</v>
      </c>
      <c r="P1469" t="s">
        <v>30</v>
      </c>
      <c r="Q1469" t="s">
        <v>213</v>
      </c>
      <c r="R1469">
        <v>25000000</v>
      </c>
      <c r="S1469">
        <v>2014</v>
      </c>
      <c r="T1469">
        <v>8.1</v>
      </c>
      <c r="U1469">
        <v>1.6</v>
      </c>
      <c r="V1469">
        <v>34073773</v>
      </c>
      <c r="W1469" t="s">
        <v>21</v>
      </c>
    </row>
    <row r="1470" spans="1:23" x14ac:dyDescent="0.3">
      <c r="A1470" t="s">
        <v>1955</v>
      </c>
      <c r="B1470">
        <v>135</v>
      </c>
      <c r="C1470">
        <v>101</v>
      </c>
      <c r="D1470">
        <v>24185781</v>
      </c>
      <c r="E1470" t="s">
        <v>55</v>
      </c>
      <c r="F1470" t="s">
        <v>60</v>
      </c>
      <c r="L1470" t="s">
        <v>2185</v>
      </c>
      <c r="M1470">
        <v>30339</v>
      </c>
      <c r="N1470">
        <v>268</v>
      </c>
      <c r="O1470" t="s">
        <v>29</v>
      </c>
      <c r="P1470" t="s">
        <v>30</v>
      </c>
      <c r="Q1470" t="s">
        <v>31</v>
      </c>
      <c r="R1470">
        <v>31000000</v>
      </c>
      <c r="S1470">
        <v>2001</v>
      </c>
      <c r="T1470">
        <v>6.9</v>
      </c>
      <c r="U1470">
        <v>1.7</v>
      </c>
      <c r="V1470">
        <v>-6814219</v>
      </c>
      <c r="W1470" t="s">
        <v>38</v>
      </c>
    </row>
    <row r="1471" spans="1:23" x14ac:dyDescent="0.3">
      <c r="A1471" t="s">
        <v>1379</v>
      </c>
      <c r="B1471">
        <v>74</v>
      </c>
      <c r="C1471">
        <v>103</v>
      </c>
      <c r="D1471">
        <v>53133888</v>
      </c>
      <c r="E1471" t="s">
        <v>48</v>
      </c>
      <c r="F1471" t="s">
        <v>26</v>
      </c>
      <c r="G1471" t="s">
        <v>57</v>
      </c>
      <c r="H1471" t="s">
        <v>35</v>
      </c>
      <c r="L1471" t="s">
        <v>2186</v>
      </c>
      <c r="M1471">
        <v>50389</v>
      </c>
      <c r="N1471">
        <v>136</v>
      </c>
      <c r="O1471" t="s">
        <v>29</v>
      </c>
      <c r="P1471" t="s">
        <v>30</v>
      </c>
      <c r="Q1471" t="s">
        <v>31</v>
      </c>
      <c r="R1471">
        <v>31000000</v>
      </c>
      <c r="S1471">
        <v>1990</v>
      </c>
      <c r="T1471">
        <v>6.3</v>
      </c>
      <c r="U1471">
        <v>1.7</v>
      </c>
      <c r="V1471">
        <v>22133888</v>
      </c>
      <c r="W1471" t="s">
        <v>21</v>
      </c>
    </row>
    <row r="1472" spans="1:23" x14ac:dyDescent="0.3">
      <c r="A1472" t="s">
        <v>940</v>
      </c>
      <c r="B1472">
        <v>168</v>
      </c>
      <c r="C1472">
        <v>118</v>
      </c>
      <c r="D1472">
        <v>44983704</v>
      </c>
      <c r="E1472" t="s">
        <v>56</v>
      </c>
      <c r="F1472" t="s">
        <v>55</v>
      </c>
      <c r="G1472" t="s">
        <v>60</v>
      </c>
      <c r="H1472" t="s">
        <v>27</v>
      </c>
      <c r="I1472" t="s">
        <v>35</v>
      </c>
      <c r="L1472" t="s">
        <v>2187</v>
      </c>
      <c r="M1472">
        <v>81866</v>
      </c>
      <c r="N1472">
        <v>510</v>
      </c>
      <c r="O1472" t="s">
        <v>29</v>
      </c>
      <c r="P1472" t="s">
        <v>30</v>
      </c>
      <c r="Q1472" t="s">
        <v>31</v>
      </c>
      <c r="R1472">
        <v>31000000</v>
      </c>
      <c r="S1472">
        <v>2000</v>
      </c>
      <c r="T1472">
        <v>7.3</v>
      </c>
      <c r="U1472">
        <v>2</v>
      </c>
      <c r="V1472">
        <v>13983704</v>
      </c>
      <c r="W1472" t="s">
        <v>21</v>
      </c>
    </row>
    <row r="1473" spans="1:23" x14ac:dyDescent="0.3">
      <c r="A1473" t="s">
        <v>2188</v>
      </c>
      <c r="B1473">
        <v>204</v>
      </c>
      <c r="C1473">
        <v>99</v>
      </c>
      <c r="D1473">
        <v>58879132</v>
      </c>
      <c r="E1473" t="s">
        <v>25</v>
      </c>
      <c r="F1473" t="s">
        <v>48</v>
      </c>
      <c r="L1473" t="s">
        <v>2189</v>
      </c>
      <c r="M1473">
        <v>66123</v>
      </c>
      <c r="N1473">
        <v>219</v>
      </c>
      <c r="O1473" t="s">
        <v>29</v>
      </c>
      <c r="P1473" t="s">
        <v>30</v>
      </c>
      <c r="Q1473" t="s">
        <v>213</v>
      </c>
      <c r="R1473">
        <v>31000000</v>
      </c>
      <c r="S1473">
        <v>2015</v>
      </c>
      <c r="T1473">
        <v>6.1</v>
      </c>
      <c r="U1473">
        <v>1.6</v>
      </c>
      <c r="V1473">
        <v>27879132</v>
      </c>
      <c r="W1473" t="s">
        <v>21</v>
      </c>
    </row>
    <row r="1474" spans="1:23" x14ac:dyDescent="0.3">
      <c r="A1474" t="s">
        <v>87</v>
      </c>
      <c r="B1474">
        <v>96</v>
      </c>
      <c r="C1474">
        <v>105</v>
      </c>
      <c r="D1474">
        <v>72077000</v>
      </c>
      <c r="E1474" t="s">
        <v>48</v>
      </c>
      <c r="F1474" t="s">
        <v>56</v>
      </c>
      <c r="G1474" t="s">
        <v>35</v>
      </c>
      <c r="L1474" t="s">
        <v>2190</v>
      </c>
      <c r="M1474">
        <v>62986</v>
      </c>
      <c r="N1474">
        <v>150</v>
      </c>
      <c r="O1474" t="s">
        <v>29</v>
      </c>
      <c r="P1474" t="s">
        <v>30</v>
      </c>
      <c r="Q1474" t="s">
        <v>213</v>
      </c>
      <c r="R1474">
        <v>30250000</v>
      </c>
      <c r="S1474">
        <v>1995</v>
      </c>
      <c r="T1474">
        <v>6.9</v>
      </c>
      <c r="U1474">
        <v>1.8</v>
      </c>
      <c r="V1474">
        <v>41827000</v>
      </c>
      <c r="W1474" t="s">
        <v>21</v>
      </c>
    </row>
    <row r="1475" spans="1:23" x14ac:dyDescent="0.3">
      <c r="A1475" t="s">
        <v>85</v>
      </c>
      <c r="B1475">
        <v>223</v>
      </c>
      <c r="C1475">
        <v>113</v>
      </c>
      <c r="D1475">
        <v>170684505</v>
      </c>
      <c r="E1475" t="s">
        <v>48</v>
      </c>
      <c r="F1475" t="s">
        <v>56</v>
      </c>
      <c r="G1475" t="s">
        <v>50</v>
      </c>
      <c r="L1475" t="s">
        <v>2191</v>
      </c>
      <c r="M1475">
        <v>172080</v>
      </c>
      <c r="N1475">
        <v>1017</v>
      </c>
      <c r="O1475" t="s">
        <v>29</v>
      </c>
      <c r="P1475" t="s">
        <v>30</v>
      </c>
      <c r="Q1475" t="s">
        <v>31</v>
      </c>
      <c r="R1475">
        <v>45000000</v>
      </c>
      <c r="S1475">
        <v>2002</v>
      </c>
      <c r="T1475">
        <v>7.2</v>
      </c>
      <c r="U1475">
        <v>1.9</v>
      </c>
      <c r="V1475">
        <v>125684505</v>
      </c>
      <c r="W1475" t="s">
        <v>21</v>
      </c>
    </row>
    <row r="1476" spans="1:23" x14ac:dyDescent="0.3">
      <c r="A1476" t="s">
        <v>614</v>
      </c>
      <c r="B1476">
        <v>112</v>
      </c>
      <c r="C1476">
        <v>93</v>
      </c>
      <c r="D1476">
        <v>163479795</v>
      </c>
      <c r="E1476" t="s">
        <v>48</v>
      </c>
      <c r="F1476" t="s">
        <v>55</v>
      </c>
      <c r="L1476" t="s">
        <v>2192</v>
      </c>
      <c r="M1476">
        <v>161858</v>
      </c>
      <c r="N1476">
        <v>289</v>
      </c>
      <c r="O1476" t="s">
        <v>29</v>
      </c>
      <c r="P1476" t="s">
        <v>30</v>
      </c>
      <c r="Q1476" t="s">
        <v>31</v>
      </c>
      <c r="R1476">
        <v>34200000</v>
      </c>
      <c r="S1476">
        <v>1999</v>
      </c>
      <c r="T1476">
        <v>6.4</v>
      </c>
      <c r="U1476">
        <v>1.6</v>
      </c>
      <c r="V1476">
        <v>129279795</v>
      </c>
      <c r="W1476" t="s">
        <v>21</v>
      </c>
    </row>
    <row r="1477" spans="1:23" x14ac:dyDescent="0.3">
      <c r="A1477" t="s">
        <v>2193</v>
      </c>
      <c r="B1477">
        <v>142</v>
      </c>
      <c r="C1477">
        <v>108</v>
      </c>
      <c r="D1477">
        <v>145096820</v>
      </c>
      <c r="E1477" t="s">
        <v>48</v>
      </c>
      <c r="L1477" t="s">
        <v>2194</v>
      </c>
      <c r="M1477">
        <v>200260</v>
      </c>
      <c r="N1477">
        <v>431</v>
      </c>
      <c r="O1477" t="s">
        <v>29</v>
      </c>
      <c r="P1477" t="s">
        <v>30</v>
      </c>
      <c r="Q1477" t="s">
        <v>213</v>
      </c>
      <c r="R1477">
        <v>30000000</v>
      </c>
      <c r="S1477">
        <v>2001</v>
      </c>
      <c r="T1477">
        <v>6.4</v>
      </c>
      <c r="U1477">
        <v>1.8</v>
      </c>
      <c r="V1477">
        <v>115096820</v>
      </c>
      <c r="W1477" t="s">
        <v>21</v>
      </c>
    </row>
    <row r="1478" spans="1:23" x14ac:dyDescent="0.3">
      <c r="A1478" t="s">
        <v>126</v>
      </c>
      <c r="B1478">
        <v>166</v>
      </c>
      <c r="C1478">
        <v>74</v>
      </c>
      <c r="D1478">
        <v>191796233</v>
      </c>
      <c r="E1478" t="s">
        <v>25</v>
      </c>
      <c r="F1478" t="s">
        <v>47</v>
      </c>
      <c r="G1478" t="s">
        <v>48</v>
      </c>
      <c r="H1478" t="s">
        <v>49</v>
      </c>
      <c r="I1478" t="s">
        <v>26</v>
      </c>
      <c r="L1478" t="s">
        <v>2195</v>
      </c>
      <c r="M1478">
        <v>623757</v>
      </c>
      <c r="N1478">
        <v>391</v>
      </c>
      <c r="O1478" t="s">
        <v>29</v>
      </c>
      <c r="P1478" t="s">
        <v>30</v>
      </c>
      <c r="Q1478" t="s">
        <v>118</v>
      </c>
      <c r="R1478">
        <v>30000000</v>
      </c>
      <c r="S1478">
        <v>1995</v>
      </c>
      <c r="T1478">
        <v>8.3000000000000007</v>
      </c>
      <c r="U1478">
        <v>1.2</v>
      </c>
      <c r="V1478">
        <v>161796233</v>
      </c>
      <c r="W1478" t="s">
        <v>21</v>
      </c>
    </row>
    <row r="1479" spans="1:23" x14ac:dyDescent="0.3">
      <c r="A1479" t="s">
        <v>462</v>
      </c>
      <c r="B1479">
        <v>114</v>
      </c>
      <c r="C1479">
        <v>116</v>
      </c>
      <c r="D1479">
        <v>121248145</v>
      </c>
      <c r="E1479" t="s">
        <v>24</v>
      </c>
      <c r="F1479" t="s">
        <v>25</v>
      </c>
      <c r="G1479" t="s">
        <v>56</v>
      </c>
      <c r="H1479" t="s">
        <v>35</v>
      </c>
      <c r="L1479" t="s">
        <v>2196</v>
      </c>
      <c r="M1479">
        <v>260981</v>
      </c>
      <c r="N1479">
        <v>373</v>
      </c>
      <c r="O1479" t="s">
        <v>29</v>
      </c>
      <c r="P1479" t="s">
        <v>30</v>
      </c>
      <c r="Q1479" t="s">
        <v>213</v>
      </c>
      <c r="R1479">
        <v>25000000</v>
      </c>
      <c r="S1479">
        <v>1994</v>
      </c>
      <c r="T1479">
        <v>7.2</v>
      </c>
      <c r="U1479">
        <v>1.9</v>
      </c>
      <c r="V1479">
        <v>96248145</v>
      </c>
      <c r="W1479" t="s">
        <v>21</v>
      </c>
    </row>
    <row r="1480" spans="1:23" x14ac:dyDescent="0.3">
      <c r="A1480" t="s">
        <v>2197</v>
      </c>
      <c r="B1480">
        <v>214</v>
      </c>
      <c r="C1480">
        <v>104</v>
      </c>
      <c r="D1480">
        <v>125014030</v>
      </c>
      <c r="E1480" t="s">
        <v>55</v>
      </c>
      <c r="F1480" t="s">
        <v>44</v>
      </c>
      <c r="L1480" t="s">
        <v>2198</v>
      </c>
      <c r="M1480">
        <v>145852</v>
      </c>
      <c r="N1480">
        <v>164</v>
      </c>
      <c r="O1480" t="s">
        <v>29</v>
      </c>
      <c r="P1480" t="s">
        <v>30</v>
      </c>
      <c r="Q1480" t="s">
        <v>31</v>
      </c>
      <c r="R1480">
        <v>30000000</v>
      </c>
      <c r="S1480">
        <v>2012</v>
      </c>
      <c r="T1480">
        <v>6.8</v>
      </c>
      <c r="U1480">
        <v>1.7</v>
      </c>
      <c r="V1480">
        <v>95014030</v>
      </c>
      <c r="W1480" t="s">
        <v>21</v>
      </c>
    </row>
    <row r="1481" spans="1:23" x14ac:dyDescent="0.3">
      <c r="A1481" t="s">
        <v>2199</v>
      </c>
      <c r="B1481">
        <v>126</v>
      </c>
      <c r="C1481">
        <v>106</v>
      </c>
      <c r="D1481">
        <v>11854694</v>
      </c>
      <c r="E1481" t="s">
        <v>55</v>
      </c>
      <c r="L1481" t="s">
        <v>2200</v>
      </c>
      <c r="M1481">
        <v>14281</v>
      </c>
      <c r="N1481">
        <v>64</v>
      </c>
      <c r="O1481" t="s">
        <v>29</v>
      </c>
      <c r="P1481" t="s">
        <v>30</v>
      </c>
      <c r="Q1481" t="s">
        <v>52</v>
      </c>
      <c r="R1481">
        <v>31000000</v>
      </c>
      <c r="S1481">
        <v>2010</v>
      </c>
      <c r="T1481">
        <v>6.5</v>
      </c>
      <c r="U1481">
        <v>1.8</v>
      </c>
      <c r="V1481">
        <v>-19145306</v>
      </c>
      <c r="W1481" t="s">
        <v>38</v>
      </c>
    </row>
    <row r="1482" spans="1:23" x14ac:dyDescent="0.3">
      <c r="A1482" t="s">
        <v>2127</v>
      </c>
      <c r="B1482">
        <v>157</v>
      </c>
      <c r="C1482">
        <v>120</v>
      </c>
      <c r="D1482">
        <v>115648585</v>
      </c>
      <c r="E1482" t="s">
        <v>242</v>
      </c>
      <c r="F1482" t="s">
        <v>55</v>
      </c>
      <c r="G1482" t="s">
        <v>61</v>
      </c>
      <c r="L1482" t="s">
        <v>2201</v>
      </c>
      <c r="M1482">
        <v>160776</v>
      </c>
      <c r="N1482">
        <v>402</v>
      </c>
      <c r="O1482" t="s">
        <v>29</v>
      </c>
      <c r="P1482" t="s">
        <v>30</v>
      </c>
      <c r="Q1482" t="s">
        <v>52</v>
      </c>
      <c r="R1482">
        <v>30000000</v>
      </c>
      <c r="S1482">
        <v>2000</v>
      </c>
      <c r="T1482">
        <v>7.8</v>
      </c>
      <c r="U1482">
        <v>2</v>
      </c>
      <c r="V1482">
        <v>85648585</v>
      </c>
      <c r="W1482" t="s">
        <v>21</v>
      </c>
    </row>
    <row r="1483" spans="1:23" x14ac:dyDescent="0.3">
      <c r="A1483" t="s">
        <v>390</v>
      </c>
      <c r="B1483">
        <v>104</v>
      </c>
      <c r="C1483">
        <v>135</v>
      </c>
      <c r="D1483">
        <v>122012643</v>
      </c>
      <c r="E1483" t="s">
        <v>24</v>
      </c>
      <c r="F1483" t="s">
        <v>25</v>
      </c>
      <c r="G1483" t="s">
        <v>35</v>
      </c>
      <c r="L1483" t="s">
        <v>2202</v>
      </c>
      <c r="M1483">
        <v>143696</v>
      </c>
      <c r="N1483">
        <v>241</v>
      </c>
      <c r="O1483" t="s">
        <v>29</v>
      </c>
      <c r="P1483" t="s">
        <v>30</v>
      </c>
      <c r="Q1483" t="s">
        <v>52</v>
      </c>
      <c r="R1483">
        <v>30000000</v>
      </c>
      <c r="S1483">
        <v>1990</v>
      </c>
      <c r="T1483">
        <v>7.6</v>
      </c>
      <c r="U1483">
        <v>2.2000000000000002</v>
      </c>
      <c r="V1483">
        <v>92012643</v>
      </c>
      <c r="W1483" t="s">
        <v>21</v>
      </c>
    </row>
    <row r="1484" spans="1:23" x14ac:dyDescent="0.3">
      <c r="A1484" t="s">
        <v>1909</v>
      </c>
      <c r="B1484">
        <v>304</v>
      </c>
      <c r="C1484">
        <v>132</v>
      </c>
      <c r="D1484">
        <v>116631310</v>
      </c>
      <c r="E1484" t="s">
        <v>242</v>
      </c>
      <c r="F1484" t="s">
        <v>55</v>
      </c>
      <c r="L1484" t="s">
        <v>2203</v>
      </c>
      <c r="M1484">
        <v>87665</v>
      </c>
      <c r="N1484">
        <v>323</v>
      </c>
      <c r="O1484" t="s">
        <v>29</v>
      </c>
      <c r="P1484" t="s">
        <v>30</v>
      </c>
      <c r="Q1484" t="s">
        <v>31</v>
      </c>
      <c r="R1484">
        <v>30000000</v>
      </c>
      <c r="S1484">
        <v>2013</v>
      </c>
      <c r="T1484">
        <v>7.2</v>
      </c>
      <c r="U1484">
        <v>2.2000000000000002</v>
      </c>
      <c r="V1484">
        <v>86631310</v>
      </c>
      <c r="W1484" t="s">
        <v>21</v>
      </c>
    </row>
    <row r="1485" spans="1:23" x14ac:dyDescent="0.3">
      <c r="A1485" t="s">
        <v>1370</v>
      </c>
      <c r="B1485">
        <v>191</v>
      </c>
      <c r="C1485">
        <v>92</v>
      </c>
      <c r="D1485">
        <v>114324072</v>
      </c>
      <c r="E1485" t="s">
        <v>48</v>
      </c>
      <c r="F1485" t="s">
        <v>61</v>
      </c>
      <c r="L1485" t="s">
        <v>2204</v>
      </c>
      <c r="M1485">
        <v>185338</v>
      </c>
      <c r="N1485">
        <v>392</v>
      </c>
      <c r="O1485" t="s">
        <v>29</v>
      </c>
      <c r="P1485" t="s">
        <v>30</v>
      </c>
      <c r="Q1485" t="s">
        <v>31</v>
      </c>
      <c r="R1485">
        <v>20000000</v>
      </c>
      <c r="S1485">
        <v>2004</v>
      </c>
      <c r="T1485">
        <v>6.7</v>
      </c>
      <c r="U1485">
        <v>1.5</v>
      </c>
      <c r="V1485">
        <v>94324072</v>
      </c>
      <c r="W1485" t="s">
        <v>21</v>
      </c>
    </row>
    <row r="1486" spans="1:23" x14ac:dyDescent="0.3">
      <c r="A1486" t="s">
        <v>87</v>
      </c>
      <c r="B1486">
        <v>55</v>
      </c>
      <c r="C1486">
        <v>99</v>
      </c>
      <c r="D1486">
        <v>113502246</v>
      </c>
      <c r="E1486" t="s">
        <v>48</v>
      </c>
      <c r="F1486" t="s">
        <v>26</v>
      </c>
      <c r="L1486" t="s">
        <v>2205</v>
      </c>
      <c r="M1486">
        <v>96607</v>
      </c>
      <c r="N1486">
        <v>125</v>
      </c>
      <c r="O1486" t="s">
        <v>29</v>
      </c>
      <c r="P1486" t="s">
        <v>30</v>
      </c>
      <c r="Q1486" t="s">
        <v>31</v>
      </c>
      <c r="R1486">
        <v>38000000</v>
      </c>
      <c r="S1486">
        <v>1991</v>
      </c>
      <c r="T1486">
        <v>6.8</v>
      </c>
      <c r="U1486">
        <v>1.6</v>
      </c>
      <c r="V1486">
        <v>75502246</v>
      </c>
      <c r="W1486" t="s">
        <v>21</v>
      </c>
    </row>
    <row r="1487" spans="1:23" x14ac:dyDescent="0.3">
      <c r="A1487" t="s">
        <v>1350</v>
      </c>
      <c r="B1487">
        <v>59</v>
      </c>
      <c r="C1487">
        <v>90</v>
      </c>
      <c r="D1487">
        <v>108360000</v>
      </c>
      <c r="E1487" t="s">
        <v>25</v>
      </c>
      <c r="F1487" t="s">
        <v>48</v>
      </c>
      <c r="L1487" t="s">
        <v>2206</v>
      </c>
      <c r="M1487">
        <v>160321</v>
      </c>
      <c r="N1487">
        <v>178</v>
      </c>
      <c r="O1487" t="s">
        <v>29</v>
      </c>
      <c r="P1487" t="s">
        <v>30</v>
      </c>
      <c r="Q1487" t="s">
        <v>31</v>
      </c>
      <c r="R1487">
        <v>30000000</v>
      </c>
      <c r="S1487">
        <v>1995</v>
      </c>
      <c r="T1487">
        <v>6.3</v>
      </c>
      <c r="U1487">
        <v>1.5</v>
      </c>
      <c r="V1487">
        <v>78360000</v>
      </c>
      <c r="W1487" t="s">
        <v>21</v>
      </c>
    </row>
    <row r="1488" spans="1:23" x14ac:dyDescent="0.3">
      <c r="A1488" t="s">
        <v>898</v>
      </c>
      <c r="B1488">
        <v>108</v>
      </c>
      <c r="C1488">
        <v>111</v>
      </c>
      <c r="D1488">
        <v>108244774</v>
      </c>
      <c r="E1488" t="s">
        <v>48</v>
      </c>
      <c r="F1488" t="s">
        <v>49</v>
      </c>
      <c r="G1488" t="s">
        <v>44</v>
      </c>
      <c r="L1488" t="s">
        <v>2207</v>
      </c>
      <c r="M1488">
        <v>94049</v>
      </c>
      <c r="N1488">
        <v>301</v>
      </c>
      <c r="O1488" t="s">
        <v>29</v>
      </c>
      <c r="P1488" t="s">
        <v>30</v>
      </c>
      <c r="Q1488" t="s">
        <v>118</v>
      </c>
      <c r="R1488">
        <v>37000000</v>
      </c>
      <c r="S1488">
        <v>2001</v>
      </c>
      <c r="T1488">
        <v>6.2</v>
      </c>
      <c r="U1488">
        <v>1.8</v>
      </c>
      <c r="V1488">
        <v>71244774</v>
      </c>
      <c r="W1488" t="s">
        <v>21</v>
      </c>
    </row>
    <row r="1489" spans="1:23" x14ac:dyDescent="0.3">
      <c r="A1489" t="s">
        <v>2036</v>
      </c>
      <c r="B1489">
        <v>50</v>
      </c>
      <c r="C1489">
        <v>103</v>
      </c>
      <c r="D1489">
        <v>105444419</v>
      </c>
      <c r="E1489" t="s">
        <v>48</v>
      </c>
      <c r="L1489" t="s">
        <v>2208</v>
      </c>
      <c r="M1489">
        <v>31817</v>
      </c>
      <c r="N1489">
        <v>117</v>
      </c>
      <c r="O1489" t="s">
        <v>29</v>
      </c>
      <c r="P1489" t="s">
        <v>30</v>
      </c>
      <c r="Q1489" t="s">
        <v>52</v>
      </c>
      <c r="R1489">
        <v>26000000</v>
      </c>
      <c r="S1489">
        <v>1996</v>
      </c>
      <c r="T1489">
        <v>6.2</v>
      </c>
      <c r="U1489">
        <v>1.7</v>
      </c>
      <c r="V1489">
        <v>79444419</v>
      </c>
      <c r="W1489" t="s">
        <v>21</v>
      </c>
    </row>
    <row r="1490" spans="1:23" x14ac:dyDescent="0.3">
      <c r="A1490" t="s">
        <v>219</v>
      </c>
      <c r="B1490">
        <v>216</v>
      </c>
      <c r="C1490">
        <v>127</v>
      </c>
      <c r="D1490">
        <v>100125340</v>
      </c>
      <c r="E1490" t="s">
        <v>56</v>
      </c>
      <c r="F1490" t="s">
        <v>55</v>
      </c>
      <c r="G1490" t="s">
        <v>60</v>
      </c>
      <c r="H1490" t="s">
        <v>35</v>
      </c>
      <c r="L1490" t="s">
        <v>2209</v>
      </c>
      <c r="M1490">
        <v>1023511</v>
      </c>
      <c r="N1490">
        <v>1080</v>
      </c>
      <c r="O1490" t="s">
        <v>29</v>
      </c>
      <c r="P1490" t="s">
        <v>30</v>
      </c>
      <c r="Q1490" t="s">
        <v>213</v>
      </c>
      <c r="R1490">
        <v>33000000</v>
      </c>
      <c r="S1490">
        <v>1995</v>
      </c>
      <c r="T1490">
        <v>8.6</v>
      </c>
      <c r="U1490">
        <v>2.1</v>
      </c>
      <c r="V1490">
        <v>67125340</v>
      </c>
      <c r="W1490" t="s">
        <v>21</v>
      </c>
    </row>
    <row r="1491" spans="1:23" x14ac:dyDescent="0.3">
      <c r="A1491" t="s">
        <v>410</v>
      </c>
      <c r="B1491">
        <v>472</v>
      </c>
      <c r="C1491">
        <v>112</v>
      </c>
      <c r="D1491">
        <v>115646235</v>
      </c>
      <c r="E1491" t="s">
        <v>24</v>
      </c>
      <c r="F1491" t="s">
        <v>27</v>
      </c>
      <c r="G1491" t="s">
        <v>35</v>
      </c>
      <c r="L1491" t="s">
        <v>2210</v>
      </c>
      <c r="M1491">
        <v>531737</v>
      </c>
      <c r="N1491">
        <v>1262</v>
      </c>
      <c r="O1491" t="s">
        <v>29</v>
      </c>
      <c r="P1491" t="s">
        <v>2211</v>
      </c>
      <c r="Q1491" t="s">
        <v>213</v>
      </c>
      <c r="R1491">
        <v>30000000</v>
      </c>
      <c r="S1491">
        <v>2009</v>
      </c>
      <c r="T1491">
        <v>8</v>
      </c>
      <c r="U1491">
        <v>1.9</v>
      </c>
      <c r="V1491">
        <v>85646235</v>
      </c>
      <c r="W1491" t="s">
        <v>21</v>
      </c>
    </row>
    <row r="1492" spans="1:23" x14ac:dyDescent="0.3">
      <c r="A1492" t="s">
        <v>2212</v>
      </c>
      <c r="B1492">
        <v>89</v>
      </c>
      <c r="C1492">
        <v>87</v>
      </c>
      <c r="D1492">
        <v>85416609</v>
      </c>
      <c r="E1492" t="s">
        <v>25</v>
      </c>
      <c r="F1492" t="s">
        <v>47</v>
      </c>
      <c r="G1492" t="s">
        <v>48</v>
      </c>
      <c r="H1492" t="s">
        <v>49</v>
      </c>
      <c r="I1492" t="s">
        <v>26</v>
      </c>
      <c r="L1492" t="s">
        <v>2213</v>
      </c>
      <c r="M1492">
        <v>58906</v>
      </c>
      <c r="N1492">
        <v>186</v>
      </c>
      <c r="O1492" t="s">
        <v>29</v>
      </c>
      <c r="P1492" t="s">
        <v>30</v>
      </c>
      <c r="Q1492" t="s">
        <v>52</v>
      </c>
      <c r="R1492">
        <v>30000000</v>
      </c>
      <c r="S1492">
        <v>2004</v>
      </c>
      <c r="T1492">
        <v>7</v>
      </c>
      <c r="U1492">
        <v>1.4</v>
      </c>
      <c r="V1492">
        <v>55416609</v>
      </c>
      <c r="W1492" t="s">
        <v>21</v>
      </c>
    </row>
    <row r="1493" spans="1:23" x14ac:dyDescent="0.3">
      <c r="A1493" t="s">
        <v>1004</v>
      </c>
      <c r="B1493">
        <v>229</v>
      </c>
      <c r="C1493">
        <v>138</v>
      </c>
      <c r="D1493">
        <v>90135191</v>
      </c>
      <c r="E1493" t="s">
        <v>56</v>
      </c>
      <c r="F1493" t="s">
        <v>55</v>
      </c>
      <c r="G1493" t="s">
        <v>60</v>
      </c>
      <c r="H1493" t="s">
        <v>35</v>
      </c>
      <c r="L1493" t="s">
        <v>2214</v>
      </c>
      <c r="M1493">
        <v>338415</v>
      </c>
      <c r="N1493">
        <v>935</v>
      </c>
      <c r="O1493" t="s">
        <v>29</v>
      </c>
      <c r="P1493" t="s">
        <v>30</v>
      </c>
      <c r="Q1493" t="s">
        <v>213</v>
      </c>
      <c r="R1493">
        <v>25000000</v>
      </c>
      <c r="S1493">
        <v>2003</v>
      </c>
      <c r="T1493">
        <v>8</v>
      </c>
      <c r="U1493">
        <v>2.2999999999999998</v>
      </c>
      <c r="V1493">
        <v>65135191</v>
      </c>
      <c r="W1493" t="s">
        <v>21</v>
      </c>
    </row>
    <row r="1494" spans="1:23" x14ac:dyDescent="0.3">
      <c r="A1494" t="s">
        <v>1004</v>
      </c>
      <c r="B1494">
        <v>268</v>
      </c>
      <c r="C1494">
        <v>132</v>
      </c>
      <c r="D1494">
        <v>100422786</v>
      </c>
      <c r="E1494" t="s">
        <v>55</v>
      </c>
      <c r="F1494" t="s">
        <v>61</v>
      </c>
      <c r="L1494" t="s">
        <v>2215</v>
      </c>
      <c r="M1494">
        <v>482064</v>
      </c>
      <c r="N1494">
        <v>1106</v>
      </c>
      <c r="O1494" t="s">
        <v>29</v>
      </c>
      <c r="P1494" t="s">
        <v>30</v>
      </c>
      <c r="Q1494" t="s">
        <v>31</v>
      </c>
      <c r="R1494">
        <v>30000000</v>
      </c>
      <c r="S1494">
        <v>2004</v>
      </c>
      <c r="T1494">
        <v>8.1</v>
      </c>
      <c r="U1494">
        <v>2.2000000000000002</v>
      </c>
      <c r="V1494">
        <v>70422786</v>
      </c>
      <c r="W1494" t="s">
        <v>21</v>
      </c>
    </row>
    <row r="1495" spans="1:23" x14ac:dyDescent="0.3">
      <c r="A1495" t="s">
        <v>1151</v>
      </c>
      <c r="B1495">
        <v>145</v>
      </c>
      <c r="C1495">
        <v>103</v>
      </c>
      <c r="D1495">
        <v>106694016</v>
      </c>
      <c r="E1495" t="s">
        <v>48</v>
      </c>
      <c r="F1495" t="s">
        <v>56</v>
      </c>
      <c r="L1495" t="s">
        <v>2216</v>
      </c>
      <c r="M1495">
        <v>123940</v>
      </c>
      <c r="N1495">
        <v>337</v>
      </c>
      <c r="O1495" t="s">
        <v>29</v>
      </c>
      <c r="P1495" t="s">
        <v>30</v>
      </c>
      <c r="Q1495" t="s">
        <v>213</v>
      </c>
      <c r="R1495">
        <v>30000000</v>
      </c>
      <c r="S1495">
        <v>1999</v>
      </c>
      <c r="T1495">
        <v>6.7</v>
      </c>
      <c r="U1495">
        <v>1.7</v>
      </c>
      <c r="V1495">
        <v>76694016</v>
      </c>
      <c r="W1495" t="s">
        <v>21</v>
      </c>
    </row>
    <row r="1496" spans="1:23" x14ac:dyDescent="0.3">
      <c r="A1496" t="s">
        <v>1738</v>
      </c>
      <c r="B1496">
        <v>177</v>
      </c>
      <c r="C1496">
        <v>123</v>
      </c>
      <c r="D1496">
        <v>64286</v>
      </c>
      <c r="E1496" t="s">
        <v>55</v>
      </c>
      <c r="F1496" t="s">
        <v>44</v>
      </c>
      <c r="L1496" t="s">
        <v>2217</v>
      </c>
      <c r="M1496">
        <v>396396</v>
      </c>
      <c r="N1496">
        <v>1111</v>
      </c>
      <c r="O1496" t="s">
        <v>29</v>
      </c>
      <c r="P1496" t="s">
        <v>30</v>
      </c>
      <c r="Q1496" t="s">
        <v>31</v>
      </c>
      <c r="R1496">
        <v>29000000</v>
      </c>
      <c r="S1496">
        <v>2004</v>
      </c>
      <c r="T1496">
        <v>7.9</v>
      </c>
      <c r="U1496">
        <v>2</v>
      </c>
      <c r="V1496">
        <v>-28935714</v>
      </c>
      <c r="W1496" t="s">
        <v>38</v>
      </c>
    </row>
    <row r="1497" spans="1:23" x14ac:dyDescent="0.3">
      <c r="A1497" t="s">
        <v>1697</v>
      </c>
      <c r="B1497">
        <v>175</v>
      </c>
      <c r="C1497">
        <v>111</v>
      </c>
      <c r="D1497">
        <v>76806312</v>
      </c>
      <c r="E1497" t="s">
        <v>48</v>
      </c>
      <c r="F1497" t="s">
        <v>44</v>
      </c>
      <c r="L1497" t="s">
        <v>2218</v>
      </c>
      <c r="M1497">
        <v>124501</v>
      </c>
      <c r="N1497">
        <v>154</v>
      </c>
      <c r="O1497" t="s">
        <v>29</v>
      </c>
      <c r="P1497" t="s">
        <v>30</v>
      </c>
      <c r="Q1497" t="s">
        <v>31</v>
      </c>
      <c r="R1497">
        <v>30000000</v>
      </c>
      <c r="S1497">
        <v>2008</v>
      </c>
      <c r="T1497">
        <v>6.1</v>
      </c>
      <c r="U1497">
        <v>1.8</v>
      </c>
      <c r="V1497">
        <v>46806312</v>
      </c>
      <c r="W1497" t="s">
        <v>21</v>
      </c>
    </row>
    <row r="1498" spans="1:23" x14ac:dyDescent="0.3">
      <c r="A1498" t="s">
        <v>481</v>
      </c>
      <c r="B1498">
        <v>131</v>
      </c>
      <c r="C1498">
        <v>102</v>
      </c>
      <c r="D1498">
        <v>79566871</v>
      </c>
      <c r="E1498" t="s">
        <v>48</v>
      </c>
      <c r="F1498" t="s">
        <v>55</v>
      </c>
      <c r="G1498" t="s">
        <v>49</v>
      </c>
      <c r="H1498" t="s">
        <v>59</v>
      </c>
      <c r="I1498" t="s">
        <v>44</v>
      </c>
      <c r="L1498" t="s">
        <v>2219</v>
      </c>
      <c r="M1498">
        <v>31760</v>
      </c>
      <c r="N1498">
        <v>140</v>
      </c>
      <c r="O1498" t="s">
        <v>29</v>
      </c>
      <c r="P1498" t="s">
        <v>30</v>
      </c>
      <c r="Q1498" t="s">
        <v>118</v>
      </c>
      <c r="R1498">
        <v>30000000</v>
      </c>
      <c r="S1498">
        <v>2009</v>
      </c>
      <c r="T1498">
        <v>4.2</v>
      </c>
      <c r="U1498">
        <v>1.7</v>
      </c>
      <c r="V1498">
        <v>49566871</v>
      </c>
      <c r="W1498" t="s">
        <v>21</v>
      </c>
    </row>
    <row r="1499" spans="1:23" x14ac:dyDescent="0.3">
      <c r="A1499" t="s">
        <v>2220</v>
      </c>
      <c r="B1499">
        <v>41</v>
      </c>
      <c r="C1499">
        <v>78</v>
      </c>
      <c r="D1499">
        <v>76501438</v>
      </c>
      <c r="E1499" t="s">
        <v>25</v>
      </c>
      <c r="F1499" t="s">
        <v>47</v>
      </c>
      <c r="G1499" t="s">
        <v>48</v>
      </c>
      <c r="H1499" t="s">
        <v>49</v>
      </c>
      <c r="I1499" t="s">
        <v>44</v>
      </c>
      <c r="L1499" t="s">
        <v>2221</v>
      </c>
      <c r="M1499">
        <v>8146</v>
      </c>
      <c r="N1499">
        <v>49</v>
      </c>
      <c r="O1499" t="s">
        <v>29</v>
      </c>
      <c r="P1499" t="s">
        <v>244</v>
      </c>
      <c r="Q1499" t="s">
        <v>118</v>
      </c>
      <c r="R1499">
        <v>30000000</v>
      </c>
      <c r="S1499">
        <v>2000</v>
      </c>
      <c r="T1499">
        <v>6.1</v>
      </c>
      <c r="U1499">
        <v>1.3</v>
      </c>
      <c r="V1499">
        <v>46501438</v>
      </c>
      <c r="W1499" t="s">
        <v>21</v>
      </c>
    </row>
    <row r="1500" spans="1:23" x14ac:dyDescent="0.3">
      <c r="A1500" t="s">
        <v>1664</v>
      </c>
      <c r="B1500">
        <v>30</v>
      </c>
      <c r="C1500">
        <v>132</v>
      </c>
      <c r="D1500">
        <v>74787599</v>
      </c>
      <c r="E1500" t="s">
        <v>55</v>
      </c>
      <c r="F1500" t="s">
        <v>44</v>
      </c>
      <c r="L1500" t="s">
        <v>2222</v>
      </c>
      <c r="M1500">
        <v>12549</v>
      </c>
      <c r="N1500">
        <v>109</v>
      </c>
      <c r="O1500" t="s">
        <v>29</v>
      </c>
      <c r="P1500" t="s">
        <v>30</v>
      </c>
      <c r="Q1500" t="s">
        <v>213</v>
      </c>
      <c r="R1500">
        <v>30000000</v>
      </c>
      <c r="S1500">
        <v>1991</v>
      </c>
      <c r="T1500">
        <v>6.6</v>
      </c>
      <c r="U1500">
        <v>2.2000000000000002</v>
      </c>
      <c r="V1500">
        <v>44787599</v>
      </c>
      <c r="W1500" t="s">
        <v>21</v>
      </c>
    </row>
    <row r="1501" spans="1:23" x14ac:dyDescent="0.3">
      <c r="A1501" t="s">
        <v>313</v>
      </c>
      <c r="B1501">
        <v>57</v>
      </c>
      <c r="C1501">
        <v>133</v>
      </c>
      <c r="D1501">
        <v>66528842</v>
      </c>
      <c r="E1501" t="s">
        <v>55</v>
      </c>
      <c r="F1501" t="s">
        <v>44</v>
      </c>
      <c r="G1501" t="s">
        <v>58</v>
      </c>
      <c r="H1501" t="s">
        <v>53</v>
      </c>
      <c r="L1501" t="s">
        <v>2223</v>
      </c>
      <c r="M1501">
        <v>112175</v>
      </c>
      <c r="N1501">
        <v>329</v>
      </c>
      <c r="O1501" t="s">
        <v>29</v>
      </c>
      <c r="P1501" t="s">
        <v>30</v>
      </c>
      <c r="Q1501" t="s">
        <v>213</v>
      </c>
      <c r="R1501">
        <v>30000000</v>
      </c>
      <c r="S1501">
        <v>1994</v>
      </c>
      <c r="T1501">
        <v>7.5</v>
      </c>
      <c r="U1501">
        <v>2.2000000000000002</v>
      </c>
      <c r="V1501">
        <v>36528842</v>
      </c>
      <c r="W1501" t="s">
        <v>21</v>
      </c>
    </row>
    <row r="1502" spans="1:23" x14ac:dyDescent="0.3">
      <c r="A1502" t="s">
        <v>2224</v>
      </c>
      <c r="B1502">
        <v>391</v>
      </c>
      <c r="C1502">
        <v>108</v>
      </c>
      <c r="D1502">
        <v>83813460</v>
      </c>
      <c r="E1502" t="s">
        <v>55</v>
      </c>
      <c r="F1502" t="s">
        <v>44</v>
      </c>
      <c r="L1502" t="s">
        <v>2225</v>
      </c>
      <c r="M1502">
        <v>270238</v>
      </c>
      <c r="N1502">
        <v>452</v>
      </c>
      <c r="O1502" t="s">
        <v>29</v>
      </c>
      <c r="P1502" t="s">
        <v>30</v>
      </c>
      <c r="Q1502" t="s">
        <v>213</v>
      </c>
      <c r="R1502">
        <v>25000000</v>
      </c>
      <c r="S1502">
        <v>2009</v>
      </c>
      <c r="T1502">
        <v>7.4</v>
      </c>
      <c r="U1502">
        <v>1.8</v>
      </c>
      <c r="V1502">
        <v>58813460</v>
      </c>
      <c r="W1502" t="s">
        <v>21</v>
      </c>
    </row>
    <row r="1503" spans="1:23" x14ac:dyDescent="0.3">
      <c r="A1503" t="s">
        <v>2226</v>
      </c>
      <c r="B1503">
        <v>217</v>
      </c>
      <c r="C1503">
        <v>125</v>
      </c>
      <c r="D1503">
        <v>65010106</v>
      </c>
      <c r="E1503" t="s">
        <v>48</v>
      </c>
      <c r="F1503" t="s">
        <v>55</v>
      </c>
      <c r="L1503" t="s">
        <v>2227</v>
      </c>
      <c r="M1503">
        <v>107557</v>
      </c>
      <c r="N1503">
        <v>612</v>
      </c>
      <c r="O1503" t="s">
        <v>29</v>
      </c>
      <c r="P1503" t="s">
        <v>30</v>
      </c>
      <c r="Q1503" t="s">
        <v>213</v>
      </c>
      <c r="R1503">
        <v>30000000</v>
      </c>
      <c r="S1503">
        <v>2002</v>
      </c>
      <c r="T1503">
        <v>7.2</v>
      </c>
      <c r="U1503">
        <v>2.1</v>
      </c>
      <c r="V1503">
        <v>35010106</v>
      </c>
      <c r="W1503" t="s">
        <v>21</v>
      </c>
    </row>
    <row r="1504" spans="1:23" x14ac:dyDescent="0.3">
      <c r="A1504" t="s">
        <v>2228</v>
      </c>
      <c r="B1504">
        <v>452</v>
      </c>
      <c r="C1504">
        <v>98</v>
      </c>
      <c r="D1504">
        <v>66359959</v>
      </c>
      <c r="E1504" t="s">
        <v>48</v>
      </c>
      <c r="F1504" t="s">
        <v>57</v>
      </c>
      <c r="G1504" t="s">
        <v>44</v>
      </c>
      <c r="L1504" t="s">
        <v>2229</v>
      </c>
      <c r="M1504">
        <v>184641</v>
      </c>
      <c r="N1504">
        <v>326</v>
      </c>
      <c r="O1504" t="s">
        <v>29</v>
      </c>
      <c r="P1504" t="s">
        <v>30</v>
      </c>
      <c r="Q1504" t="s">
        <v>31</v>
      </c>
      <c r="R1504">
        <v>35000000</v>
      </c>
      <c r="S1504">
        <v>2013</v>
      </c>
      <c r="T1504">
        <v>6.9</v>
      </c>
      <c r="U1504">
        <v>1.6</v>
      </c>
      <c r="V1504">
        <v>31359959</v>
      </c>
      <c r="W1504" t="s">
        <v>21</v>
      </c>
    </row>
    <row r="1505" spans="1:23" x14ac:dyDescent="0.3">
      <c r="A1505" t="s">
        <v>2230</v>
      </c>
      <c r="B1505">
        <v>589</v>
      </c>
      <c r="C1505">
        <v>119</v>
      </c>
      <c r="D1505">
        <v>66468315</v>
      </c>
      <c r="E1505" t="s">
        <v>24</v>
      </c>
      <c r="F1505" t="s">
        <v>56</v>
      </c>
      <c r="G1505" t="s">
        <v>55</v>
      </c>
      <c r="H1505" t="s">
        <v>27</v>
      </c>
      <c r="I1505" t="s">
        <v>35</v>
      </c>
      <c r="L1505" t="s">
        <v>2231</v>
      </c>
      <c r="M1505">
        <v>428916</v>
      </c>
      <c r="N1505">
        <v>667</v>
      </c>
      <c r="O1505" t="s">
        <v>29</v>
      </c>
      <c r="P1505" t="s">
        <v>30</v>
      </c>
      <c r="Q1505" t="s">
        <v>213</v>
      </c>
      <c r="R1505">
        <v>30000000</v>
      </c>
      <c r="S1505">
        <v>2012</v>
      </c>
      <c r="T1505">
        <v>7.4</v>
      </c>
      <c r="U1505">
        <v>2</v>
      </c>
      <c r="V1505">
        <v>36468315</v>
      </c>
      <c r="W1505" t="s">
        <v>21</v>
      </c>
    </row>
    <row r="1506" spans="1:23" x14ac:dyDescent="0.3">
      <c r="A1506" t="s">
        <v>97</v>
      </c>
      <c r="B1506">
        <v>61</v>
      </c>
      <c r="C1506">
        <v>87</v>
      </c>
      <c r="D1506">
        <v>64172251</v>
      </c>
      <c r="E1506" t="s">
        <v>48</v>
      </c>
      <c r="F1506" t="s">
        <v>26</v>
      </c>
      <c r="L1506" t="s">
        <v>2232</v>
      </c>
      <c r="M1506">
        <v>19079</v>
      </c>
      <c r="N1506">
        <v>122</v>
      </c>
      <c r="O1506" t="s">
        <v>29</v>
      </c>
      <c r="P1506" t="s">
        <v>30</v>
      </c>
      <c r="Q1506" t="s">
        <v>31</v>
      </c>
      <c r="R1506">
        <v>30000000</v>
      </c>
      <c r="S1506">
        <v>2001</v>
      </c>
      <c r="T1506">
        <v>5.4</v>
      </c>
      <c r="U1506">
        <v>1.4</v>
      </c>
      <c r="V1506">
        <v>34172251</v>
      </c>
      <c r="W1506" t="s">
        <v>21</v>
      </c>
    </row>
    <row r="1507" spans="1:23" x14ac:dyDescent="0.3">
      <c r="A1507" t="s">
        <v>2233</v>
      </c>
      <c r="B1507">
        <v>79</v>
      </c>
      <c r="C1507">
        <v>91</v>
      </c>
      <c r="D1507">
        <v>66600000</v>
      </c>
      <c r="E1507" t="s">
        <v>48</v>
      </c>
      <c r="F1507" t="s">
        <v>55</v>
      </c>
      <c r="G1507" t="s">
        <v>49</v>
      </c>
      <c r="L1507" t="s">
        <v>2234</v>
      </c>
      <c r="M1507">
        <v>94435</v>
      </c>
      <c r="N1507">
        <v>182</v>
      </c>
      <c r="O1507" t="s">
        <v>29</v>
      </c>
      <c r="P1507" t="s">
        <v>143</v>
      </c>
      <c r="Q1507" t="s">
        <v>118</v>
      </c>
      <c r="R1507">
        <v>30000000</v>
      </c>
      <c r="S1507">
        <v>1995</v>
      </c>
      <c r="T1507">
        <v>6.8</v>
      </c>
      <c r="U1507">
        <v>1.5</v>
      </c>
      <c r="V1507">
        <v>36600000</v>
      </c>
      <c r="W1507" t="s">
        <v>21</v>
      </c>
    </row>
    <row r="1508" spans="1:23" x14ac:dyDescent="0.3">
      <c r="A1508" t="s">
        <v>1068</v>
      </c>
      <c r="B1508">
        <v>234</v>
      </c>
      <c r="C1508">
        <v>100</v>
      </c>
      <c r="D1508">
        <v>63536011</v>
      </c>
      <c r="E1508" t="s">
        <v>48</v>
      </c>
      <c r="F1508" t="s">
        <v>55</v>
      </c>
      <c r="G1508" t="s">
        <v>44</v>
      </c>
      <c r="L1508" t="s">
        <v>2235</v>
      </c>
      <c r="M1508">
        <v>34258</v>
      </c>
      <c r="N1508">
        <v>178</v>
      </c>
      <c r="O1508" t="s">
        <v>29</v>
      </c>
      <c r="P1508" t="s">
        <v>30</v>
      </c>
      <c r="Q1508" t="s">
        <v>31</v>
      </c>
      <c r="R1508">
        <v>30000000</v>
      </c>
      <c r="S1508">
        <v>2012</v>
      </c>
      <c r="T1508">
        <v>6.3</v>
      </c>
      <c r="U1508">
        <v>1.7</v>
      </c>
      <c r="V1508">
        <v>33536011</v>
      </c>
      <c r="W1508" t="s">
        <v>21</v>
      </c>
    </row>
    <row r="1509" spans="1:23" x14ac:dyDescent="0.3">
      <c r="A1509" t="s">
        <v>1998</v>
      </c>
      <c r="B1509">
        <v>253</v>
      </c>
      <c r="C1509">
        <v>118</v>
      </c>
      <c r="D1509">
        <v>62877175</v>
      </c>
      <c r="E1509" t="s">
        <v>48</v>
      </c>
      <c r="F1509" t="s">
        <v>55</v>
      </c>
      <c r="G1509" t="s">
        <v>44</v>
      </c>
      <c r="L1509" t="s">
        <v>2236</v>
      </c>
      <c r="M1509">
        <v>217507</v>
      </c>
      <c r="N1509">
        <v>325</v>
      </c>
      <c r="O1509" t="s">
        <v>29</v>
      </c>
      <c r="P1509" t="s">
        <v>30</v>
      </c>
      <c r="Q1509" t="s">
        <v>213</v>
      </c>
      <c r="R1509">
        <v>30000000</v>
      </c>
      <c r="S1509">
        <v>2008</v>
      </c>
      <c r="T1509">
        <v>7.2</v>
      </c>
      <c r="U1509">
        <v>2</v>
      </c>
      <c r="V1509">
        <v>32877175</v>
      </c>
      <c r="W1509" t="s">
        <v>21</v>
      </c>
    </row>
    <row r="1510" spans="1:23" x14ac:dyDescent="0.3">
      <c r="A1510" t="s">
        <v>803</v>
      </c>
      <c r="B1510">
        <v>123</v>
      </c>
      <c r="C1510">
        <v>109</v>
      </c>
      <c r="D1510">
        <v>74484168</v>
      </c>
      <c r="E1510" t="s">
        <v>24</v>
      </c>
      <c r="F1510" t="s">
        <v>56</v>
      </c>
      <c r="G1510" t="s">
        <v>55</v>
      </c>
      <c r="H1510" t="s">
        <v>60</v>
      </c>
      <c r="I1510" t="s">
        <v>35</v>
      </c>
      <c r="L1510" t="s">
        <v>2237</v>
      </c>
      <c r="M1510">
        <v>109894</v>
      </c>
      <c r="N1510">
        <v>340</v>
      </c>
      <c r="O1510" t="s">
        <v>29</v>
      </c>
      <c r="P1510" t="s">
        <v>30</v>
      </c>
      <c r="Q1510" t="s">
        <v>213</v>
      </c>
      <c r="R1510">
        <v>45000000</v>
      </c>
      <c r="S1510">
        <v>2005</v>
      </c>
      <c r="T1510">
        <v>6.9</v>
      </c>
      <c r="U1510">
        <v>1.8</v>
      </c>
      <c r="V1510">
        <v>29484168</v>
      </c>
      <c r="W1510" t="s">
        <v>21</v>
      </c>
    </row>
    <row r="1511" spans="1:23" x14ac:dyDescent="0.3">
      <c r="A1511" t="s">
        <v>2238</v>
      </c>
      <c r="B1511">
        <v>145</v>
      </c>
      <c r="C1511">
        <v>99</v>
      </c>
      <c r="D1511">
        <v>60269340</v>
      </c>
      <c r="E1511" t="s">
        <v>48</v>
      </c>
      <c r="F1511" t="s">
        <v>44</v>
      </c>
      <c r="L1511" t="s">
        <v>2239</v>
      </c>
      <c r="M1511">
        <v>34079</v>
      </c>
      <c r="N1511">
        <v>97</v>
      </c>
      <c r="O1511" t="s">
        <v>29</v>
      </c>
      <c r="P1511" t="s">
        <v>30</v>
      </c>
      <c r="Q1511" t="s">
        <v>31</v>
      </c>
      <c r="R1511">
        <v>30000000</v>
      </c>
      <c r="S1511">
        <v>2008</v>
      </c>
      <c r="T1511">
        <v>6</v>
      </c>
      <c r="U1511">
        <v>1.6</v>
      </c>
      <c r="V1511">
        <v>30269340</v>
      </c>
      <c r="W1511" t="s">
        <v>21</v>
      </c>
    </row>
    <row r="1512" spans="1:23" x14ac:dyDescent="0.3">
      <c r="A1512" t="s">
        <v>2240</v>
      </c>
      <c r="B1512">
        <v>65</v>
      </c>
      <c r="C1512">
        <v>114</v>
      </c>
      <c r="D1512">
        <v>60033780</v>
      </c>
      <c r="E1512" t="s">
        <v>55</v>
      </c>
      <c r="F1512" t="s">
        <v>44</v>
      </c>
      <c r="L1512" t="s">
        <v>2241</v>
      </c>
      <c r="M1512">
        <v>18973</v>
      </c>
      <c r="N1512">
        <v>162</v>
      </c>
      <c r="O1512" t="s">
        <v>29</v>
      </c>
      <c r="P1512" t="s">
        <v>30</v>
      </c>
      <c r="Q1512" t="s">
        <v>31</v>
      </c>
      <c r="R1512">
        <v>30000000</v>
      </c>
      <c r="S1512">
        <v>1998</v>
      </c>
      <c r="T1512">
        <v>5.9</v>
      </c>
      <c r="U1512">
        <v>1.9</v>
      </c>
      <c r="V1512">
        <v>30033780</v>
      </c>
      <c r="W1512" t="s">
        <v>21</v>
      </c>
    </row>
    <row r="1513" spans="1:23" x14ac:dyDescent="0.3">
      <c r="A1513" t="s">
        <v>2242</v>
      </c>
      <c r="B1513">
        <v>152</v>
      </c>
      <c r="C1513">
        <v>89</v>
      </c>
      <c r="D1513">
        <v>58715510</v>
      </c>
      <c r="E1513" t="s">
        <v>48</v>
      </c>
      <c r="F1513" t="s">
        <v>44</v>
      </c>
      <c r="L1513" t="s">
        <v>2243</v>
      </c>
      <c r="M1513">
        <v>79094</v>
      </c>
      <c r="N1513">
        <v>129</v>
      </c>
      <c r="O1513" t="s">
        <v>29</v>
      </c>
      <c r="P1513" t="s">
        <v>30</v>
      </c>
      <c r="Q1513" t="s">
        <v>52</v>
      </c>
      <c r="R1513">
        <v>30000000</v>
      </c>
      <c r="S1513">
        <v>2009</v>
      </c>
      <c r="T1513">
        <v>5.4</v>
      </c>
      <c r="U1513">
        <v>1.5</v>
      </c>
      <c r="V1513">
        <v>28715510</v>
      </c>
      <c r="W1513" t="s">
        <v>21</v>
      </c>
    </row>
    <row r="1514" spans="1:23" x14ac:dyDescent="0.3">
      <c r="A1514" t="s">
        <v>766</v>
      </c>
      <c r="B1514">
        <v>94</v>
      </c>
      <c r="C1514">
        <v>95</v>
      </c>
      <c r="D1514">
        <v>58156435</v>
      </c>
      <c r="E1514" t="s">
        <v>25</v>
      </c>
      <c r="F1514" t="s">
        <v>48</v>
      </c>
      <c r="G1514" t="s">
        <v>60</v>
      </c>
      <c r="L1514" t="s">
        <v>2244</v>
      </c>
      <c r="M1514">
        <v>37479</v>
      </c>
      <c r="N1514">
        <v>152</v>
      </c>
      <c r="O1514" t="s">
        <v>29</v>
      </c>
      <c r="P1514" t="s">
        <v>30</v>
      </c>
      <c r="Q1514" t="s">
        <v>31</v>
      </c>
      <c r="R1514">
        <v>19000000</v>
      </c>
      <c r="S1514">
        <v>2004</v>
      </c>
      <c r="T1514">
        <v>5.9</v>
      </c>
      <c r="U1514">
        <v>1.6</v>
      </c>
      <c r="V1514">
        <v>39156435</v>
      </c>
      <c r="W1514" t="s">
        <v>21</v>
      </c>
    </row>
    <row r="1515" spans="1:23" x14ac:dyDescent="0.3">
      <c r="A1515" t="s">
        <v>2242</v>
      </c>
      <c r="B1515">
        <v>119</v>
      </c>
      <c r="C1515">
        <v>98</v>
      </c>
      <c r="D1515">
        <v>56044241</v>
      </c>
      <c r="E1515" t="s">
        <v>48</v>
      </c>
      <c r="F1515" t="s">
        <v>26</v>
      </c>
      <c r="G1515" t="s">
        <v>44</v>
      </c>
      <c r="L1515" t="s">
        <v>2245</v>
      </c>
      <c r="M1515">
        <v>122187</v>
      </c>
      <c r="N1515">
        <v>339</v>
      </c>
      <c r="O1515" t="s">
        <v>29</v>
      </c>
      <c r="P1515" t="s">
        <v>30</v>
      </c>
      <c r="Q1515" t="s">
        <v>31</v>
      </c>
      <c r="R1515">
        <v>37000000</v>
      </c>
      <c r="S1515">
        <v>2004</v>
      </c>
      <c r="T1515">
        <v>6.1</v>
      </c>
      <c r="U1515">
        <v>1.6</v>
      </c>
      <c r="V1515">
        <v>19044241</v>
      </c>
      <c r="W1515" t="s">
        <v>21</v>
      </c>
    </row>
    <row r="1516" spans="1:23" x14ac:dyDescent="0.3">
      <c r="A1516" t="s">
        <v>2246</v>
      </c>
      <c r="B1516">
        <v>487</v>
      </c>
      <c r="C1516">
        <v>94</v>
      </c>
      <c r="D1516">
        <v>56816662</v>
      </c>
      <c r="E1516" t="s">
        <v>48</v>
      </c>
      <c r="F1516" t="s">
        <v>26</v>
      </c>
      <c r="G1516" t="s">
        <v>44</v>
      </c>
      <c r="L1516" t="s">
        <v>2247</v>
      </c>
      <c r="M1516">
        <v>301149</v>
      </c>
      <c r="N1516">
        <v>509</v>
      </c>
      <c r="O1516" t="s">
        <v>29</v>
      </c>
      <c r="P1516" t="s">
        <v>971</v>
      </c>
      <c r="Q1516" t="s">
        <v>31</v>
      </c>
      <c r="R1516">
        <v>17000000</v>
      </c>
      <c r="S1516">
        <v>2011</v>
      </c>
      <c r="T1516">
        <v>7.7</v>
      </c>
      <c r="U1516">
        <v>1.6</v>
      </c>
      <c r="V1516">
        <v>39816662</v>
      </c>
      <c r="W1516" t="s">
        <v>21</v>
      </c>
    </row>
    <row r="1517" spans="1:23" x14ac:dyDescent="0.3">
      <c r="A1517" t="s">
        <v>2248</v>
      </c>
      <c r="B1517">
        <v>121</v>
      </c>
      <c r="C1517">
        <v>85</v>
      </c>
      <c r="D1517">
        <v>64238770</v>
      </c>
      <c r="E1517" t="s">
        <v>25</v>
      </c>
      <c r="F1517" t="s">
        <v>47</v>
      </c>
      <c r="G1517" t="s">
        <v>48</v>
      </c>
      <c r="H1517" t="s">
        <v>49</v>
      </c>
      <c r="L1517" t="s">
        <v>2249</v>
      </c>
      <c r="M1517">
        <v>19547</v>
      </c>
      <c r="N1517">
        <v>64</v>
      </c>
      <c r="O1517" t="s">
        <v>29</v>
      </c>
      <c r="P1517" t="s">
        <v>115</v>
      </c>
      <c r="Q1517" t="s">
        <v>52</v>
      </c>
      <c r="R1517">
        <v>42000000</v>
      </c>
      <c r="S1517">
        <v>2014</v>
      </c>
      <c r="T1517">
        <v>5.8</v>
      </c>
      <c r="U1517">
        <v>1.4</v>
      </c>
      <c r="V1517">
        <v>22238770</v>
      </c>
      <c r="W1517" t="s">
        <v>21</v>
      </c>
    </row>
    <row r="1518" spans="1:23" x14ac:dyDescent="0.3">
      <c r="A1518" t="s">
        <v>2250</v>
      </c>
      <c r="B1518">
        <v>147</v>
      </c>
      <c r="C1518">
        <v>124</v>
      </c>
      <c r="D1518">
        <v>52937130</v>
      </c>
      <c r="E1518" t="s">
        <v>242</v>
      </c>
      <c r="F1518" t="s">
        <v>56</v>
      </c>
      <c r="G1518" t="s">
        <v>55</v>
      </c>
      <c r="L1518" t="s">
        <v>2251</v>
      </c>
      <c r="M1518">
        <v>198066</v>
      </c>
      <c r="N1518">
        <v>426</v>
      </c>
      <c r="O1518" t="s">
        <v>29</v>
      </c>
      <c r="P1518" t="s">
        <v>30</v>
      </c>
      <c r="Q1518" t="s">
        <v>213</v>
      </c>
      <c r="R1518">
        <v>30000000</v>
      </c>
      <c r="S1518">
        <v>2001</v>
      </c>
      <c r="T1518">
        <v>7.6</v>
      </c>
      <c r="U1518">
        <v>2.1</v>
      </c>
      <c r="V1518">
        <v>22937130</v>
      </c>
      <c r="W1518" t="s">
        <v>21</v>
      </c>
    </row>
    <row r="1519" spans="1:23" x14ac:dyDescent="0.3">
      <c r="A1519" t="s">
        <v>1903</v>
      </c>
      <c r="B1519">
        <v>85</v>
      </c>
      <c r="C1519">
        <v>131</v>
      </c>
      <c r="D1519">
        <v>52799004</v>
      </c>
      <c r="E1519" t="s">
        <v>55</v>
      </c>
      <c r="F1519" t="s">
        <v>44</v>
      </c>
      <c r="L1519" t="s">
        <v>2252</v>
      </c>
      <c r="M1519">
        <v>28942</v>
      </c>
      <c r="N1519">
        <v>223</v>
      </c>
      <c r="O1519" t="s">
        <v>29</v>
      </c>
      <c r="P1519" t="s">
        <v>30</v>
      </c>
      <c r="Q1519" t="s">
        <v>31</v>
      </c>
      <c r="R1519">
        <v>55000000</v>
      </c>
      <c r="S1519">
        <v>1999</v>
      </c>
      <c r="T1519">
        <v>6.1</v>
      </c>
      <c r="U1519">
        <v>2.2000000000000002</v>
      </c>
      <c r="V1519">
        <v>-2200996</v>
      </c>
      <c r="W1519" t="s">
        <v>38</v>
      </c>
    </row>
    <row r="1520" spans="1:23" x14ac:dyDescent="0.3">
      <c r="A1520" t="s">
        <v>2253</v>
      </c>
      <c r="B1520">
        <v>98</v>
      </c>
      <c r="C1520">
        <v>107</v>
      </c>
      <c r="D1520">
        <v>55210049</v>
      </c>
      <c r="E1520" t="s">
        <v>24</v>
      </c>
      <c r="F1520" t="s">
        <v>25</v>
      </c>
      <c r="G1520" t="s">
        <v>27</v>
      </c>
      <c r="H1520" t="s">
        <v>35</v>
      </c>
      <c r="L1520" t="s">
        <v>2254</v>
      </c>
      <c r="M1520">
        <v>43743</v>
      </c>
      <c r="N1520">
        <v>293</v>
      </c>
      <c r="O1520" t="s">
        <v>29</v>
      </c>
      <c r="P1520" t="s">
        <v>30</v>
      </c>
      <c r="Q1520" t="s">
        <v>52</v>
      </c>
      <c r="R1520">
        <v>27800000</v>
      </c>
      <c r="S1520">
        <v>1989</v>
      </c>
      <c r="T1520">
        <v>5.4</v>
      </c>
      <c r="U1520">
        <v>1.8</v>
      </c>
      <c r="V1520">
        <v>27410049</v>
      </c>
      <c r="W1520" t="s">
        <v>21</v>
      </c>
    </row>
    <row r="1521" spans="1:23" x14ac:dyDescent="0.3">
      <c r="A1521" t="s">
        <v>1603</v>
      </c>
      <c r="B1521">
        <v>39</v>
      </c>
      <c r="C1521">
        <v>99</v>
      </c>
      <c r="D1521">
        <v>51432423</v>
      </c>
      <c r="E1521" t="s">
        <v>48</v>
      </c>
      <c r="F1521" t="s">
        <v>49</v>
      </c>
      <c r="G1521" t="s">
        <v>26</v>
      </c>
      <c r="H1521" t="s">
        <v>61</v>
      </c>
      <c r="L1521" t="s">
        <v>2255</v>
      </c>
      <c r="M1521">
        <v>15074</v>
      </c>
      <c r="N1521">
        <v>72</v>
      </c>
      <c r="O1521" t="s">
        <v>29</v>
      </c>
      <c r="P1521" t="s">
        <v>30</v>
      </c>
      <c r="Q1521" t="s">
        <v>52</v>
      </c>
      <c r="R1521">
        <v>30000000</v>
      </c>
      <c r="S1521">
        <v>2002</v>
      </c>
      <c r="T1521">
        <v>5.0999999999999996</v>
      </c>
      <c r="U1521">
        <v>1.6</v>
      </c>
      <c r="V1521">
        <v>21432423</v>
      </c>
      <c r="W1521" t="s">
        <v>21</v>
      </c>
    </row>
    <row r="1522" spans="1:23" x14ac:dyDescent="0.3">
      <c r="A1522" t="s">
        <v>690</v>
      </c>
      <c r="B1522">
        <v>43</v>
      </c>
      <c r="C1522">
        <v>83</v>
      </c>
      <c r="D1522">
        <v>51109400</v>
      </c>
      <c r="E1522" t="s">
        <v>48</v>
      </c>
      <c r="F1522" t="s">
        <v>56</v>
      </c>
      <c r="L1522" t="s">
        <v>2256</v>
      </c>
      <c r="M1522">
        <v>76850</v>
      </c>
      <c r="N1522">
        <v>85</v>
      </c>
      <c r="O1522" t="s">
        <v>29</v>
      </c>
      <c r="P1522" t="s">
        <v>30</v>
      </c>
      <c r="Q1522" t="s">
        <v>31</v>
      </c>
      <c r="R1522">
        <v>30000000</v>
      </c>
      <c r="S1522">
        <v>1994</v>
      </c>
      <c r="T1522">
        <v>6.4</v>
      </c>
      <c r="U1522">
        <v>1.4</v>
      </c>
      <c r="V1522">
        <v>21109400</v>
      </c>
      <c r="W1522" t="s">
        <v>21</v>
      </c>
    </row>
    <row r="1523" spans="1:23" x14ac:dyDescent="0.3">
      <c r="A1523" t="s">
        <v>1669</v>
      </c>
      <c r="B1523">
        <v>108</v>
      </c>
      <c r="C1523">
        <v>131</v>
      </c>
      <c r="D1523">
        <v>50300000</v>
      </c>
      <c r="E1523" t="s">
        <v>24</v>
      </c>
      <c r="F1523" t="s">
        <v>25</v>
      </c>
      <c r="G1523" t="s">
        <v>35</v>
      </c>
      <c r="L1523" t="s">
        <v>2257</v>
      </c>
      <c r="M1523">
        <v>68565</v>
      </c>
      <c r="N1523">
        <v>300</v>
      </c>
      <c r="O1523" t="s">
        <v>29</v>
      </c>
      <c r="P1523" t="s">
        <v>37</v>
      </c>
      <c r="Q1523" t="s">
        <v>52</v>
      </c>
      <c r="R1523">
        <v>30000000</v>
      </c>
      <c r="S1523">
        <v>1985</v>
      </c>
      <c r="T1523">
        <v>6.3</v>
      </c>
      <c r="U1523">
        <v>2.2000000000000002</v>
      </c>
      <c r="V1523">
        <v>20300000</v>
      </c>
      <c r="W1523" t="s">
        <v>21</v>
      </c>
    </row>
    <row r="1524" spans="1:23" x14ac:dyDescent="0.3">
      <c r="A1524" t="s">
        <v>2258</v>
      </c>
      <c r="B1524">
        <v>209</v>
      </c>
      <c r="C1524">
        <v>85</v>
      </c>
      <c r="D1524">
        <v>56068547</v>
      </c>
      <c r="E1524" t="s">
        <v>47</v>
      </c>
      <c r="F1524" t="s">
        <v>48</v>
      </c>
      <c r="G1524" t="s">
        <v>49</v>
      </c>
      <c r="H1524" t="s">
        <v>60</v>
      </c>
      <c r="I1524" t="s">
        <v>27</v>
      </c>
      <c r="L1524" t="s">
        <v>2259</v>
      </c>
      <c r="M1524">
        <v>98160</v>
      </c>
      <c r="N1524">
        <v>307</v>
      </c>
      <c r="O1524" t="s">
        <v>29</v>
      </c>
      <c r="P1524" t="s">
        <v>37</v>
      </c>
      <c r="Q1524" t="s">
        <v>118</v>
      </c>
      <c r="R1524">
        <v>30000000</v>
      </c>
      <c r="S1524">
        <v>2005</v>
      </c>
      <c r="T1524">
        <v>7.5</v>
      </c>
      <c r="U1524">
        <v>1.4</v>
      </c>
      <c r="V1524">
        <v>26068547</v>
      </c>
      <c r="W1524" t="s">
        <v>21</v>
      </c>
    </row>
    <row r="1525" spans="1:23" x14ac:dyDescent="0.3">
      <c r="A1525" t="s">
        <v>1490</v>
      </c>
      <c r="B1525">
        <v>131</v>
      </c>
      <c r="C1525">
        <v>126</v>
      </c>
      <c r="D1525">
        <v>53680848</v>
      </c>
      <c r="E1525" t="s">
        <v>55</v>
      </c>
      <c r="F1525" t="s">
        <v>44</v>
      </c>
      <c r="L1525" t="s">
        <v>2260</v>
      </c>
      <c r="M1525">
        <v>167967</v>
      </c>
      <c r="N1525">
        <v>243</v>
      </c>
      <c r="O1525" t="s">
        <v>29</v>
      </c>
      <c r="P1525" t="s">
        <v>30</v>
      </c>
      <c r="Q1525" t="s">
        <v>31</v>
      </c>
      <c r="R1525">
        <v>30000000</v>
      </c>
      <c r="S1525">
        <v>2007</v>
      </c>
      <c r="T1525">
        <v>7.1</v>
      </c>
      <c r="U1525">
        <v>2.1</v>
      </c>
      <c r="V1525">
        <v>23680848</v>
      </c>
      <c r="W1525" t="s">
        <v>21</v>
      </c>
    </row>
    <row r="1526" spans="1:23" x14ac:dyDescent="0.3">
      <c r="A1526" t="s">
        <v>293</v>
      </c>
      <c r="B1526">
        <v>316</v>
      </c>
      <c r="C1526">
        <v>123</v>
      </c>
      <c r="D1526">
        <v>50921738</v>
      </c>
      <c r="E1526" t="s">
        <v>55</v>
      </c>
      <c r="F1526" t="s">
        <v>60</v>
      </c>
      <c r="G1526" t="s">
        <v>44</v>
      </c>
      <c r="H1526" t="s">
        <v>58</v>
      </c>
      <c r="L1526" t="s">
        <v>2261</v>
      </c>
      <c r="M1526">
        <v>192930</v>
      </c>
      <c r="N1526">
        <v>581</v>
      </c>
      <c r="O1526" t="s">
        <v>29</v>
      </c>
      <c r="P1526" t="s">
        <v>37</v>
      </c>
      <c r="Q1526" t="s">
        <v>213</v>
      </c>
      <c r="R1526">
        <v>30000000</v>
      </c>
      <c r="S1526">
        <v>2007</v>
      </c>
      <c r="T1526">
        <v>7.8</v>
      </c>
      <c r="U1526">
        <v>2</v>
      </c>
      <c r="V1526">
        <v>20921738</v>
      </c>
      <c r="W1526" t="s">
        <v>21</v>
      </c>
    </row>
    <row r="1527" spans="1:23" x14ac:dyDescent="0.3">
      <c r="A1527" t="s">
        <v>2242</v>
      </c>
      <c r="B1527">
        <v>159</v>
      </c>
      <c r="C1527">
        <v>105</v>
      </c>
      <c r="D1527">
        <v>53021560</v>
      </c>
      <c r="E1527" t="s">
        <v>48</v>
      </c>
      <c r="F1527" t="s">
        <v>55</v>
      </c>
      <c r="G1527" t="s">
        <v>44</v>
      </c>
      <c r="L1527" t="s">
        <v>2262</v>
      </c>
      <c r="M1527">
        <v>74630</v>
      </c>
      <c r="N1527">
        <v>156</v>
      </c>
      <c r="O1527" t="s">
        <v>29</v>
      </c>
      <c r="P1527" t="s">
        <v>30</v>
      </c>
      <c r="Q1527" t="s">
        <v>52</v>
      </c>
      <c r="R1527">
        <v>30000000</v>
      </c>
      <c r="S1527">
        <v>2010</v>
      </c>
      <c r="T1527">
        <v>6.5</v>
      </c>
      <c r="U1527">
        <v>1.8</v>
      </c>
      <c r="V1527">
        <v>23021560</v>
      </c>
      <c r="W1527" t="s">
        <v>21</v>
      </c>
    </row>
    <row r="1528" spans="1:23" x14ac:dyDescent="0.3">
      <c r="A1528" t="s">
        <v>94</v>
      </c>
      <c r="B1528">
        <v>63</v>
      </c>
      <c r="C1528">
        <v>125</v>
      </c>
      <c r="D1528">
        <v>45645204</v>
      </c>
      <c r="E1528" t="s">
        <v>24</v>
      </c>
      <c r="F1528" t="s">
        <v>56</v>
      </c>
      <c r="G1528" t="s">
        <v>35</v>
      </c>
      <c r="L1528" t="s">
        <v>2263</v>
      </c>
      <c r="M1528">
        <v>39306</v>
      </c>
      <c r="N1528">
        <v>119</v>
      </c>
      <c r="O1528" t="s">
        <v>29</v>
      </c>
      <c r="P1528" t="s">
        <v>30</v>
      </c>
      <c r="Q1528" t="s">
        <v>213</v>
      </c>
      <c r="R1528">
        <v>30000000</v>
      </c>
      <c r="S1528">
        <v>1989</v>
      </c>
      <c r="T1528">
        <v>6.6</v>
      </c>
      <c r="U1528">
        <v>2.1</v>
      </c>
      <c r="V1528">
        <v>15645204</v>
      </c>
      <c r="W1528" t="s">
        <v>21</v>
      </c>
    </row>
    <row r="1529" spans="1:23" x14ac:dyDescent="0.3">
      <c r="A1529" t="s">
        <v>111</v>
      </c>
      <c r="B1529">
        <v>267</v>
      </c>
      <c r="C1529">
        <v>77</v>
      </c>
      <c r="D1529">
        <v>53337608</v>
      </c>
      <c r="E1529" t="s">
        <v>47</v>
      </c>
      <c r="F1529" t="s">
        <v>55</v>
      </c>
      <c r="G1529" t="s">
        <v>49</v>
      </c>
      <c r="H1529" t="s">
        <v>26</v>
      </c>
      <c r="I1529" t="s">
        <v>50</v>
      </c>
      <c r="J1529" t="s">
        <v>44</v>
      </c>
      <c r="L1529" t="s">
        <v>2264</v>
      </c>
      <c r="M1529">
        <v>188785</v>
      </c>
      <c r="N1529">
        <v>467</v>
      </c>
      <c r="O1529" t="s">
        <v>29</v>
      </c>
      <c r="P1529" t="s">
        <v>30</v>
      </c>
      <c r="Q1529" t="s">
        <v>52</v>
      </c>
      <c r="R1529">
        <v>40000000</v>
      </c>
      <c r="S1529">
        <v>2005</v>
      </c>
      <c r="T1529">
        <v>7.4</v>
      </c>
      <c r="U1529">
        <v>1.3</v>
      </c>
      <c r="V1529">
        <v>13337608</v>
      </c>
      <c r="W1529" t="s">
        <v>21</v>
      </c>
    </row>
    <row r="1530" spans="1:23" x14ac:dyDescent="0.3">
      <c r="A1530" t="s">
        <v>1553</v>
      </c>
      <c r="B1530">
        <v>478</v>
      </c>
      <c r="C1530">
        <v>121</v>
      </c>
      <c r="D1530">
        <v>46875468</v>
      </c>
      <c r="E1530" t="s">
        <v>24</v>
      </c>
      <c r="F1530" t="s">
        <v>56</v>
      </c>
      <c r="G1530" t="s">
        <v>55</v>
      </c>
      <c r="H1530" t="s">
        <v>60</v>
      </c>
      <c r="I1530" t="s">
        <v>35</v>
      </c>
      <c r="L1530" t="s">
        <v>2265</v>
      </c>
      <c r="M1530">
        <v>196217</v>
      </c>
      <c r="N1530">
        <v>461</v>
      </c>
      <c r="O1530" t="s">
        <v>29</v>
      </c>
      <c r="P1530" t="s">
        <v>30</v>
      </c>
      <c r="Q1530" t="s">
        <v>213</v>
      </c>
      <c r="R1530">
        <v>30000000</v>
      </c>
      <c r="S1530">
        <v>2015</v>
      </c>
      <c r="T1530">
        <v>7.6</v>
      </c>
      <c r="U1530">
        <v>2</v>
      </c>
      <c r="V1530">
        <v>16875468</v>
      </c>
      <c r="W1530" t="s">
        <v>21</v>
      </c>
    </row>
    <row r="1531" spans="1:23" x14ac:dyDescent="0.3">
      <c r="A1531" t="s">
        <v>843</v>
      </c>
      <c r="B1531">
        <v>305</v>
      </c>
      <c r="C1531">
        <v>124</v>
      </c>
      <c r="D1531">
        <v>52418902</v>
      </c>
      <c r="E1531" t="s">
        <v>55</v>
      </c>
      <c r="F1531" t="s">
        <v>61</v>
      </c>
      <c r="L1531" t="s">
        <v>2266</v>
      </c>
      <c r="M1531">
        <v>147128</v>
      </c>
      <c r="N1531">
        <v>277</v>
      </c>
      <c r="O1531" t="s">
        <v>29</v>
      </c>
      <c r="P1531" t="s">
        <v>30</v>
      </c>
      <c r="Q1531" t="s">
        <v>213</v>
      </c>
      <c r="R1531">
        <v>30000000</v>
      </c>
      <c r="S1531">
        <v>2015</v>
      </c>
      <c r="T1531">
        <v>7.5</v>
      </c>
      <c r="U1531">
        <v>2.1</v>
      </c>
      <c r="V1531">
        <v>22418902</v>
      </c>
      <c r="W1531" t="s">
        <v>21</v>
      </c>
    </row>
    <row r="1532" spans="1:23" x14ac:dyDescent="0.3">
      <c r="A1532" t="s">
        <v>43</v>
      </c>
      <c r="B1532">
        <v>397</v>
      </c>
      <c r="C1532">
        <v>99</v>
      </c>
      <c r="D1532">
        <v>42057340</v>
      </c>
      <c r="E1532" t="s">
        <v>57</v>
      </c>
      <c r="F1532" t="s">
        <v>35</v>
      </c>
      <c r="L1532" t="s">
        <v>2267</v>
      </c>
      <c r="M1532">
        <v>158354</v>
      </c>
      <c r="N1532">
        <v>691</v>
      </c>
      <c r="O1532" t="s">
        <v>29</v>
      </c>
      <c r="P1532" t="s">
        <v>30</v>
      </c>
      <c r="Q1532" t="s">
        <v>31</v>
      </c>
      <c r="R1532">
        <v>30000000</v>
      </c>
      <c r="S1532">
        <v>2009</v>
      </c>
      <c r="T1532">
        <v>6.6</v>
      </c>
      <c r="U1532">
        <v>1.6</v>
      </c>
      <c r="V1532">
        <v>12057340</v>
      </c>
      <c r="W1532" t="s">
        <v>21</v>
      </c>
    </row>
    <row r="1533" spans="1:23" x14ac:dyDescent="0.3">
      <c r="A1533" t="s">
        <v>2268</v>
      </c>
      <c r="B1533">
        <v>214</v>
      </c>
      <c r="C1533">
        <v>112</v>
      </c>
      <c r="D1533">
        <v>42478175</v>
      </c>
      <c r="E1533" t="s">
        <v>55</v>
      </c>
      <c r="F1533" t="s">
        <v>26</v>
      </c>
      <c r="G1533" t="s">
        <v>44</v>
      </c>
      <c r="L1533" t="s">
        <v>2269</v>
      </c>
      <c r="M1533">
        <v>93767</v>
      </c>
      <c r="N1533">
        <v>209</v>
      </c>
      <c r="O1533" t="s">
        <v>29</v>
      </c>
      <c r="P1533" t="s">
        <v>30</v>
      </c>
      <c r="Q1533" t="s">
        <v>31</v>
      </c>
      <c r="R1533">
        <v>25000000</v>
      </c>
      <c r="S1533">
        <v>2015</v>
      </c>
      <c r="T1533">
        <v>7.2</v>
      </c>
      <c r="U1533">
        <v>1.9</v>
      </c>
      <c r="V1533">
        <v>17478175</v>
      </c>
      <c r="W1533" t="s">
        <v>21</v>
      </c>
    </row>
    <row r="1534" spans="1:23" x14ac:dyDescent="0.3">
      <c r="A1534" t="s">
        <v>2270</v>
      </c>
      <c r="B1534">
        <v>82</v>
      </c>
      <c r="C1534">
        <v>111</v>
      </c>
      <c r="D1534">
        <v>41407470</v>
      </c>
      <c r="E1534" t="s">
        <v>48</v>
      </c>
      <c r="F1534" t="s">
        <v>55</v>
      </c>
      <c r="G1534" t="s">
        <v>49</v>
      </c>
      <c r="L1534" t="s">
        <v>2271</v>
      </c>
      <c r="M1534">
        <v>43378</v>
      </c>
      <c r="N1534">
        <v>292</v>
      </c>
      <c r="O1534" t="s">
        <v>29</v>
      </c>
      <c r="P1534" t="s">
        <v>30</v>
      </c>
      <c r="Q1534" t="s">
        <v>52</v>
      </c>
      <c r="R1534">
        <v>30000000</v>
      </c>
      <c r="S1534">
        <v>2003</v>
      </c>
      <c r="T1534">
        <v>7.6</v>
      </c>
      <c r="U1534">
        <v>1.8</v>
      </c>
      <c r="V1534">
        <v>11407470</v>
      </c>
      <c r="W1534" t="s">
        <v>21</v>
      </c>
    </row>
    <row r="1535" spans="1:23" x14ac:dyDescent="0.3">
      <c r="A1535" t="s">
        <v>327</v>
      </c>
      <c r="B1535">
        <v>138</v>
      </c>
      <c r="C1535">
        <v>107</v>
      </c>
      <c r="D1535">
        <v>42385520</v>
      </c>
      <c r="E1535" t="s">
        <v>55</v>
      </c>
      <c r="F1535" t="s">
        <v>59</v>
      </c>
      <c r="G1535" t="s">
        <v>44</v>
      </c>
      <c r="L1535" t="s">
        <v>2272</v>
      </c>
      <c r="M1535">
        <v>47297</v>
      </c>
      <c r="N1535">
        <v>86</v>
      </c>
      <c r="O1535" t="s">
        <v>29</v>
      </c>
      <c r="P1535" t="s">
        <v>30</v>
      </c>
      <c r="Q1535" t="s">
        <v>31</v>
      </c>
      <c r="R1535">
        <v>30000000</v>
      </c>
      <c r="S1535">
        <v>2010</v>
      </c>
      <c r="T1535">
        <v>6.2</v>
      </c>
      <c r="U1535">
        <v>1.8</v>
      </c>
      <c r="V1535">
        <v>12385520</v>
      </c>
      <c r="W1535" t="s">
        <v>21</v>
      </c>
    </row>
    <row r="1536" spans="1:23" x14ac:dyDescent="0.3">
      <c r="A1536" t="s">
        <v>1473</v>
      </c>
      <c r="B1536">
        <v>69</v>
      </c>
      <c r="C1536">
        <v>104</v>
      </c>
      <c r="D1536">
        <v>40118420</v>
      </c>
      <c r="E1536" t="s">
        <v>55</v>
      </c>
      <c r="F1536" t="s">
        <v>44</v>
      </c>
      <c r="G1536" t="s">
        <v>61</v>
      </c>
      <c r="L1536" t="s">
        <v>2273</v>
      </c>
      <c r="M1536">
        <v>26066</v>
      </c>
      <c r="N1536">
        <v>216</v>
      </c>
      <c r="O1536" t="s">
        <v>29</v>
      </c>
      <c r="P1536" t="s">
        <v>30</v>
      </c>
      <c r="Q1536" t="s">
        <v>31</v>
      </c>
      <c r="R1536">
        <v>30000000</v>
      </c>
      <c r="S1536">
        <v>2002</v>
      </c>
      <c r="T1536">
        <v>5.6</v>
      </c>
      <c r="U1536">
        <v>1.7</v>
      </c>
      <c r="V1536">
        <v>10118420</v>
      </c>
      <c r="W1536" t="s">
        <v>21</v>
      </c>
    </row>
    <row r="1537" spans="1:23" x14ac:dyDescent="0.3">
      <c r="A1537" t="s">
        <v>70</v>
      </c>
      <c r="B1537">
        <v>253</v>
      </c>
      <c r="C1537">
        <v>113</v>
      </c>
      <c r="D1537">
        <v>40137776</v>
      </c>
      <c r="E1537" t="s">
        <v>48</v>
      </c>
      <c r="F1537" t="s">
        <v>55</v>
      </c>
      <c r="G1537" t="s">
        <v>26</v>
      </c>
      <c r="H1537" t="s">
        <v>44</v>
      </c>
      <c r="L1537" t="s">
        <v>2274</v>
      </c>
      <c r="M1537">
        <v>186977</v>
      </c>
      <c r="N1537">
        <v>529</v>
      </c>
      <c r="O1537" t="s">
        <v>29</v>
      </c>
      <c r="P1537" t="s">
        <v>30</v>
      </c>
      <c r="Q1537" t="s">
        <v>31</v>
      </c>
      <c r="R1537">
        <v>38000000</v>
      </c>
      <c r="S1537">
        <v>2006</v>
      </c>
      <c r="T1537">
        <v>7.6</v>
      </c>
      <c r="U1537">
        <v>1.9</v>
      </c>
      <c r="V1537">
        <v>2137776</v>
      </c>
      <c r="W1537" t="s">
        <v>21</v>
      </c>
    </row>
    <row r="1538" spans="1:23" x14ac:dyDescent="0.3">
      <c r="A1538" t="s">
        <v>961</v>
      </c>
      <c r="B1538">
        <v>304</v>
      </c>
      <c r="C1538">
        <v>113</v>
      </c>
      <c r="D1538">
        <v>39568996</v>
      </c>
      <c r="E1538" t="s">
        <v>57</v>
      </c>
      <c r="L1538" t="s">
        <v>2275</v>
      </c>
      <c r="M1538">
        <v>138435</v>
      </c>
      <c r="N1538">
        <v>527</v>
      </c>
      <c r="O1538" t="s">
        <v>29</v>
      </c>
      <c r="P1538" t="s">
        <v>30</v>
      </c>
      <c r="Q1538" t="s">
        <v>213</v>
      </c>
      <c r="R1538">
        <v>32000000</v>
      </c>
      <c r="S1538">
        <v>2007</v>
      </c>
      <c r="T1538">
        <v>6.6</v>
      </c>
      <c r="U1538">
        <v>1.9</v>
      </c>
      <c r="V1538">
        <v>7568996</v>
      </c>
      <c r="W1538" t="s">
        <v>21</v>
      </c>
    </row>
    <row r="1539" spans="1:23" x14ac:dyDescent="0.3">
      <c r="A1539" t="s">
        <v>2276</v>
      </c>
      <c r="B1539">
        <v>634</v>
      </c>
      <c r="C1539">
        <v>95</v>
      </c>
      <c r="D1539">
        <v>42043633</v>
      </c>
      <c r="E1539" t="s">
        <v>26</v>
      </c>
      <c r="F1539" t="s">
        <v>57</v>
      </c>
      <c r="G1539" t="s">
        <v>60</v>
      </c>
      <c r="H1539" t="s">
        <v>35</v>
      </c>
      <c r="L1539" t="s">
        <v>2277</v>
      </c>
      <c r="M1539">
        <v>277172</v>
      </c>
      <c r="N1539">
        <v>986</v>
      </c>
      <c r="O1539" t="s">
        <v>29</v>
      </c>
      <c r="P1539" t="s">
        <v>30</v>
      </c>
      <c r="Q1539" t="s">
        <v>213</v>
      </c>
      <c r="R1539">
        <v>30000000</v>
      </c>
      <c r="S1539">
        <v>2012</v>
      </c>
      <c r="T1539">
        <v>7</v>
      </c>
      <c r="U1539">
        <v>1.6</v>
      </c>
      <c r="V1539">
        <v>12043633</v>
      </c>
      <c r="W1539" t="s">
        <v>21</v>
      </c>
    </row>
    <row r="1540" spans="1:23" x14ac:dyDescent="0.3">
      <c r="A1540" t="s">
        <v>2278</v>
      </c>
      <c r="B1540">
        <v>111</v>
      </c>
      <c r="C1540">
        <v>86</v>
      </c>
      <c r="D1540">
        <v>38232624</v>
      </c>
      <c r="E1540" t="s">
        <v>48</v>
      </c>
      <c r="L1540" t="s">
        <v>2279</v>
      </c>
      <c r="M1540">
        <v>88518</v>
      </c>
      <c r="N1540">
        <v>409</v>
      </c>
      <c r="O1540" t="s">
        <v>29</v>
      </c>
      <c r="P1540" t="s">
        <v>30</v>
      </c>
      <c r="Q1540" t="s">
        <v>31</v>
      </c>
      <c r="R1540">
        <v>30000000</v>
      </c>
      <c r="S1540">
        <v>2008</v>
      </c>
      <c r="T1540">
        <v>2.7</v>
      </c>
      <c r="U1540">
        <v>1.4</v>
      </c>
      <c r="V1540">
        <v>8232624</v>
      </c>
      <c r="W1540" t="s">
        <v>21</v>
      </c>
    </row>
    <row r="1541" spans="1:23" x14ac:dyDescent="0.3">
      <c r="A1541" t="s">
        <v>680</v>
      </c>
      <c r="B1541">
        <v>77</v>
      </c>
      <c r="C1541">
        <v>126</v>
      </c>
      <c r="D1541">
        <v>38413606</v>
      </c>
      <c r="E1541" t="s">
        <v>24</v>
      </c>
      <c r="F1541" t="s">
        <v>48</v>
      </c>
      <c r="G1541" t="s">
        <v>56</v>
      </c>
      <c r="H1541" t="s">
        <v>35</v>
      </c>
      <c r="L1541" t="s">
        <v>2280</v>
      </c>
      <c r="M1541">
        <v>54042</v>
      </c>
      <c r="N1541">
        <v>215</v>
      </c>
      <c r="O1541" t="s">
        <v>29</v>
      </c>
      <c r="P1541" t="s">
        <v>30</v>
      </c>
      <c r="Q1541" t="s">
        <v>213</v>
      </c>
      <c r="R1541">
        <v>30000000</v>
      </c>
      <c r="S1541">
        <v>1988</v>
      </c>
      <c r="T1541">
        <v>7.6</v>
      </c>
      <c r="U1541">
        <v>2.1</v>
      </c>
      <c r="V1541">
        <v>8413606</v>
      </c>
      <c r="W1541" t="s">
        <v>21</v>
      </c>
    </row>
    <row r="1542" spans="1:23" x14ac:dyDescent="0.3">
      <c r="A1542" t="s">
        <v>2281</v>
      </c>
      <c r="B1542">
        <v>120</v>
      </c>
      <c r="C1542">
        <v>101</v>
      </c>
      <c r="D1542">
        <v>38122105</v>
      </c>
      <c r="E1542" t="s">
        <v>24</v>
      </c>
      <c r="F1542" t="s">
        <v>56</v>
      </c>
      <c r="G1542" t="s">
        <v>27</v>
      </c>
      <c r="H1542" t="s">
        <v>35</v>
      </c>
      <c r="L1542" t="s">
        <v>2282</v>
      </c>
      <c r="M1542">
        <v>112669</v>
      </c>
      <c r="N1542">
        <v>226</v>
      </c>
      <c r="O1542" t="s">
        <v>29</v>
      </c>
      <c r="P1542" t="s">
        <v>30</v>
      </c>
      <c r="Q1542" t="s">
        <v>213</v>
      </c>
      <c r="R1542">
        <v>27000000</v>
      </c>
      <c r="S1542">
        <v>1987</v>
      </c>
      <c r="T1542">
        <v>6.6</v>
      </c>
      <c r="U1542">
        <v>1.7</v>
      </c>
      <c r="V1542">
        <v>11122105</v>
      </c>
      <c r="W1542" t="s">
        <v>21</v>
      </c>
    </row>
    <row r="1543" spans="1:23" x14ac:dyDescent="0.3">
      <c r="A1543" t="s">
        <v>557</v>
      </c>
      <c r="B1543">
        <v>63</v>
      </c>
      <c r="C1543">
        <v>102</v>
      </c>
      <c r="D1543">
        <v>38747385</v>
      </c>
      <c r="E1543" t="s">
        <v>48</v>
      </c>
      <c r="F1543" t="s">
        <v>57</v>
      </c>
      <c r="G1543" t="s">
        <v>50</v>
      </c>
      <c r="H1543" t="s">
        <v>27</v>
      </c>
      <c r="L1543" t="s">
        <v>2283</v>
      </c>
      <c r="M1543">
        <v>49349</v>
      </c>
      <c r="N1543">
        <v>165</v>
      </c>
      <c r="O1543" t="s">
        <v>29</v>
      </c>
      <c r="P1543" t="s">
        <v>30</v>
      </c>
      <c r="Q1543" t="s">
        <v>31</v>
      </c>
      <c r="R1543">
        <v>25000000</v>
      </c>
      <c r="S1543">
        <v>1986</v>
      </c>
      <c r="T1543">
        <v>6.9</v>
      </c>
      <c r="U1543">
        <v>1.7</v>
      </c>
      <c r="V1543">
        <v>13747385</v>
      </c>
      <c r="W1543" t="s">
        <v>21</v>
      </c>
    </row>
    <row r="1544" spans="1:23" x14ac:dyDescent="0.3">
      <c r="A1544" t="s">
        <v>293</v>
      </c>
      <c r="B1544">
        <v>417</v>
      </c>
      <c r="C1544">
        <v>111</v>
      </c>
      <c r="D1544">
        <v>40247512</v>
      </c>
      <c r="E1544" t="s">
        <v>24</v>
      </c>
      <c r="F1544" t="s">
        <v>55</v>
      </c>
      <c r="G1544" t="s">
        <v>35</v>
      </c>
      <c r="L1544" t="s">
        <v>2284</v>
      </c>
      <c r="M1544">
        <v>159198</v>
      </c>
      <c r="N1544">
        <v>438</v>
      </c>
      <c r="O1544" t="s">
        <v>29</v>
      </c>
      <c r="P1544" t="s">
        <v>30</v>
      </c>
      <c r="Q1544" t="s">
        <v>31</v>
      </c>
      <c r="R1544">
        <v>30000000</v>
      </c>
      <c r="S1544">
        <v>2011</v>
      </c>
      <c r="T1544">
        <v>6.8</v>
      </c>
      <c r="U1544">
        <v>1.8</v>
      </c>
      <c r="V1544">
        <v>10247512</v>
      </c>
      <c r="W1544" t="s">
        <v>21</v>
      </c>
    </row>
    <row r="1545" spans="1:23" x14ac:dyDescent="0.3">
      <c r="A1545" t="s">
        <v>2285</v>
      </c>
      <c r="B1545">
        <v>59</v>
      </c>
      <c r="C1545">
        <v>95</v>
      </c>
      <c r="D1545">
        <v>35927406</v>
      </c>
      <c r="E1545" t="s">
        <v>24</v>
      </c>
      <c r="F1545" t="s">
        <v>25</v>
      </c>
      <c r="G1545" t="s">
        <v>26</v>
      </c>
      <c r="H1545" t="s">
        <v>27</v>
      </c>
      <c r="I1545" t="s">
        <v>35</v>
      </c>
      <c r="L1545" t="s">
        <v>2286</v>
      </c>
      <c r="M1545">
        <v>36363</v>
      </c>
      <c r="N1545">
        <v>256</v>
      </c>
      <c r="O1545" t="s">
        <v>29</v>
      </c>
      <c r="P1545" t="s">
        <v>30</v>
      </c>
      <c r="Q1545" t="s">
        <v>31</v>
      </c>
      <c r="R1545">
        <v>30000000</v>
      </c>
      <c r="S1545">
        <v>1997</v>
      </c>
      <c r="T1545">
        <v>3.7</v>
      </c>
      <c r="U1545">
        <v>1.6</v>
      </c>
      <c r="V1545">
        <v>5927406</v>
      </c>
      <c r="W1545" t="s">
        <v>21</v>
      </c>
    </row>
    <row r="1546" spans="1:23" x14ac:dyDescent="0.3">
      <c r="A1546" t="s">
        <v>2287</v>
      </c>
      <c r="B1546">
        <v>218</v>
      </c>
      <c r="C1546">
        <v>98</v>
      </c>
      <c r="D1546">
        <v>35565975</v>
      </c>
      <c r="E1546" t="s">
        <v>48</v>
      </c>
      <c r="F1546" t="s">
        <v>55</v>
      </c>
      <c r="G1546" t="s">
        <v>44</v>
      </c>
      <c r="L1546" t="s">
        <v>2288</v>
      </c>
      <c r="M1546">
        <v>49205</v>
      </c>
      <c r="N1546">
        <v>184</v>
      </c>
      <c r="O1546" t="s">
        <v>29</v>
      </c>
      <c r="P1546" t="s">
        <v>30</v>
      </c>
      <c r="Q1546" t="s">
        <v>31</v>
      </c>
      <c r="R1546">
        <v>30000000</v>
      </c>
      <c r="S1546">
        <v>2011</v>
      </c>
      <c r="T1546">
        <v>6.1</v>
      </c>
      <c r="U1546">
        <v>1.6</v>
      </c>
      <c r="V1546">
        <v>5565975</v>
      </c>
      <c r="W1546" t="s">
        <v>21</v>
      </c>
    </row>
    <row r="1547" spans="1:23" x14ac:dyDescent="0.3">
      <c r="A1547" t="s">
        <v>2289</v>
      </c>
      <c r="B1547">
        <v>359</v>
      </c>
      <c r="C1547">
        <v>100</v>
      </c>
      <c r="D1547">
        <v>35266619</v>
      </c>
      <c r="E1547" t="s">
        <v>55</v>
      </c>
      <c r="F1547" t="s">
        <v>26</v>
      </c>
      <c r="G1547" t="s">
        <v>57</v>
      </c>
      <c r="L1547" t="s">
        <v>2290</v>
      </c>
      <c r="M1547">
        <v>108242</v>
      </c>
      <c r="N1547">
        <v>371</v>
      </c>
      <c r="O1547" t="s">
        <v>29</v>
      </c>
      <c r="P1547" t="s">
        <v>30</v>
      </c>
      <c r="Q1547" t="s">
        <v>213</v>
      </c>
      <c r="R1547">
        <v>30000000</v>
      </c>
      <c r="S1547">
        <v>2013</v>
      </c>
      <c r="T1547">
        <v>5.9</v>
      </c>
      <c r="U1547">
        <v>1.7</v>
      </c>
      <c r="V1547">
        <v>5266619</v>
      </c>
      <c r="W1547" t="s">
        <v>21</v>
      </c>
    </row>
    <row r="1548" spans="1:23" x14ac:dyDescent="0.3">
      <c r="A1548" t="s">
        <v>2291</v>
      </c>
      <c r="B1548">
        <v>101</v>
      </c>
      <c r="C1548">
        <v>118</v>
      </c>
      <c r="D1548">
        <v>34703228</v>
      </c>
      <c r="E1548" t="s">
        <v>55</v>
      </c>
      <c r="F1548" t="s">
        <v>59</v>
      </c>
      <c r="L1548" t="s">
        <v>2292</v>
      </c>
      <c r="M1548">
        <v>21767</v>
      </c>
      <c r="N1548">
        <v>127</v>
      </c>
      <c r="O1548" t="s">
        <v>29</v>
      </c>
      <c r="P1548" t="s">
        <v>30</v>
      </c>
      <c r="Q1548" t="s">
        <v>31</v>
      </c>
      <c r="R1548">
        <v>30000000</v>
      </c>
      <c r="S1548">
        <v>2006</v>
      </c>
      <c r="T1548">
        <v>6.7</v>
      </c>
      <c r="U1548">
        <v>2</v>
      </c>
      <c r="V1548">
        <v>4703228</v>
      </c>
      <c r="W1548" t="s">
        <v>21</v>
      </c>
    </row>
    <row r="1549" spans="1:23" x14ac:dyDescent="0.3">
      <c r="A1549" t="s">
        <v>2293</v>
      </c>
      <c r="B1549">
        <v>85</v>
      </c>
      <c r="C1549">
        <v>125</v>
      </c>
      <c r="D1549">
        <v>38432823</v>
      </c>
      <c r="E1549" t="s">
        <v>56</v>
      </c>
      <c r="F1549" t="s">
        <v>55</v>
      </c>
      <c r="G1549" t="s">
        <v>61</v>
      </c>
      <c r="L1549" t="s">
        <v>2294</v>
      </c>
      <c r="M1549">
        <v>33067</v>
      </c>
      <c r="N1549">
        <v>134</v>
      </c>
      <c r="O1549" t="s">
        <v>29</v>
      </c>
      <c r="P1549" t="s">
        <v>30</v>
      </c>
      <c r="Q1549" t="s">
        <v>31</v>
      </c>
      <c r="R1549">
        <v>30000000</v>
      </c>
      <c r="S1549">
        <v>2006</v>
      </c>
      <c r="T1549">
        <v>6.9</v>
      </c>
      <c r="U1549">
        <v>2.1</v>
      </c>
      <c r="V1549">
        <v>8432823</v>
      </c>
      <c r="W1549" t="s">
        <v>21</v>
      </c>
    </row>
    <row r="1550" spans="1:23" x14ac:dyDescent="0.3">
      <c r="A1550" t="s">
        <v>1242</v>
      </c>
      <c r="B1550">
        <v>64</v>
      </c>
      <c r="C1550">
        <v>94</v>
      </c>
      <c r="D1550">
        <v>32095318</v>
      </c>
      <c r="E1550" t="s">
        <v>48</v>
      </c>
      <c r="F1550" t="s">
        <v>56</v>
      </c>
      <c r="L1550" t="s">
        <v>2295</v>
      </c>
      <c r="M1550">
        <v>12466</v>
      </c>
      <c r="N1550">
        <v>84</v>
      </c>
      <c r="O1550" t="s">
        <v>29</v>
      </c>
      <c r="P1550" t="s">
        <v>30</v>
      </c>
      <c r="Q1550" t="s">
        <v>31</v>
      </c>
      <c r="R1550">
        <v>45000000</v>
      </c>
      <c r="S1550">
        <v>2001</v>
      </c>
      <c r="T1550">
        <v>5.5</v>
      </c>
      <c r="U1550">
        <v>1.6</v>
      </c>
      <c r="V1550">
        <v>-12904682</v>
      </c>
      <c r="W1550" t="s">
        <v>38</v>
      </c>
    </row>
    <row r="1551" spans="1:23" x14ac:dyDescent="0.3">
      <c r="A1551" t="s">
        <v>2296</v>
      </c>
      <c r="B1551">
        <v>263</v>
      </c>
      <c r="C1551">
        <v>79</v>
      </c>
      <c r="D1551">
        <v>31743332</v>
      </c>
      <c r="E1551" t="s">
        <v>24</v>
      </c>
      <c r="F1551" t="s">
        <v>25</v>
      </c>
      <c r="G1551" t="s">
        <v>47</v>
      </c>
      <c r="H1551" t="s">
        <v>55</v>
      </c>
      <c r="I1551" t="s">
        <v>60</v>
      </c>
      <c r="J1551" t="s">
        <v>27</v>
      </c>
      <c r="K1551" t="s">
        <v>35</v>
      </c>
      <c r="L1551">
        <v>9</v>
      </c>
      <c r="M1551">
        <v>111117</v>
      </c>
      <c r="N1551">
        <v>245</v>
      </c>
      <c r="O1551" t="s">
        <v>29</v>
      </c>
      <c r="P1551" t="s">
        <v>30</v>
      </c>
      <c r="Q1551" t="s">
        <v>31</v>
      </c>
      <c r="R1551">
        <v>30000000</v>
      </c>
      <c r="S1551">
        <v>2009</v>
      </c>
      <c r="T1551">
        <v>7.1</v>
      </c>
      <c r="U1551">
        <v>1.3</v>
      </c>
      <c r="V1551">
        <v>1743332</v>
      </c>
      <c r="W1551" t="s">
        <v>21</v>
      </c>
    </row>
    <row r="1552" spans="1:23" x14ac:dyDescent="0.3">
      <c r="A1552" t="s">
        <v>445</v>
      </c>
      <c r="B1552">
        <v>450</v>
      </c>
      <c r="C1552">
        <v>106</v>
      </c>
      <c r="D1552">
        <v>32154410</v>
      </c>
      <c r="E1552" t="s">
        <v>56</v>
      </c>
      <c r="F1552" t="s">
        <v>55</v>
      </c>
      <c r="G1552" t="s">
        <v>35</v>
      </c>
      <c r="L1552" t="s">
        <v>2297</v>
      </c>
      <c r="M1552">
        <v>148327</v>
      </c>
      <c r="N1552">
        <v>274</v>
      </c>
      <c r="O1552" t="s">
        <v>29</v>
      </c>
      <c r="P1552" t="s">
        <v>30</v>
      </c>
      <c r="Q1552" t="s">
        <v>213</v>
      </c>
      <c r="R1552">
        <v>30000000</v>
      </c>
      <c r="S1552">
        <v>2013</v>
      </c>
      <c r="T1552">
        <v>7.1</v>
      </c>
      <c r="U1552">
        <v>1.8</v>
      </c>
      <c r="V1552">
        <v>2154410</v>
      </c>
      <c r="W1552" t="s">
        <v>21</v>
      </c>
    </row>
    <row r="1553" spans="1:23" x14ac:dyDescent="0.3">
      <c r="A1553" t="s">
        <v>2298</v>
      </c>
      <c r="B1553">
        <v>162</v>
      </c>
      <c r="C1553">
        <v>63</v>
      </c>
      <c r="D1553">
        <v>26687172</v>
      </c>
      <c r="E1553" t="s">
        <v>25</v>
      </c>
      <c r="F1553" t="s">
        <v>47</v>
      </c>
      <c r="G1553" t="s">
        <v>48</v>
      </c>
      <c r="H1553" t="s">
        <v>49</v>
      </c>
      <c r="I1553" t="s">
        <v>50</v>
      </c>
      <c r="L1553" t="s">
        <v>2299</v>
      </c>
      <c r="M1553">
        <v>15600</v>
      </c>
      <c r="N1553">
        <v>55</v>
      </c>
      <c r="O1553" t="s">
        <v>29</v>
      </c>
      <c r="P1553" t="s">
        <v>30</v>
      </c>
      <c r="Q1553" t="s">
        <v>118</v>
      </c>
      <c r="R1553">
        <v>30000000</v>
      </c>
      <c r="S1553">
        <v>2011</v>
      </c>
      <c r="T1553">
        <v>7.3</v>
      </c>
      <c r="U1553">
        <v>1</v>
      </c>
      <c r="V1553">
        <v>-3312828</v>
      </c>
      <c r="W1553" t="s">
        <v>38</v>
      </c>
    </row>
    <row r="1554" spans="1:23" x14ac:dyDescent="0.3">
      <c r="A1554" t="s">
        <v>2300</v>
      </c>
      <c r="B1554">
        <v>85</v>
      </c>
      <c r="C1554">
        <v>85</v>
      </c>
      <c r="D1554">
        <v>26096584</v>
      </c>
      <c r="E1554" t="s">
        <v>48</v>
      </c>
      <c r="L1554" t="s">
        <v>2301</v>
      </c>
      <c r="M1554">
        <v>30651</v>
      </c>
      <c r="N1554">
        <v>267</v>
      </c>
      <c r="O1554" t="s">
        <v>29</v>
      </c>
      <c r="P1554" t="s">
        <v>30</v>
      </c>
      <c r="Q1554" t="s">
        <v>31</v>
      </c>
      <c r="R1554">
        <v>19000000</v>
      </c>
      <c r="S1554">
        <v>2003</v>
      </c>
      <c r="T1554">
        <v>3.4</v>
      </c>
      <c r="U1554">
        <v>1.4</v>
      </c>
      <c r="V1554">
        <v>7096584</v>
      </c>
      <c r="W1554" t="s">
        <v>21</v>
      </c>
    </row>
    <row r="1555" spans="1:23" x14ac:dyDescent="0.3">
      <c r="A1555" t="s">
        <v>1522</v>
      </c>
      <c r="B1555">
        <v>110</v>
      </c>
      <c r="C1555">
        <v>108</v>
      </c>
      <c r="D1555">
        <v>26525834</v>
      </c>
      <c r="E1555" t="s">
        <v>48</v>
      </c>
      <c r="F1555" t="s">
        <v>55</v>
      </c>
      <c r="G1555" t="s">
        <v>44</v>
      </c>
      <c r="L1555" t="s">
        <v>2302</v>
      </c>
      <c r="M1555">
        <v>21998</v>
      </c>
      <c r="N1555">
        <v>227</v>
      </c>
      <c r="O1555" t="s">
        <v>29</v>
      </c>
      <c r="P1555" t="s">
        <v>30</v>
      </c>
      <c r="Q1555" t="s">
        <v>213</v>
      </c>
      <c r="R1555">
        <v>30000000</v>
      </c>
      <c r="S1555">
        <v>1998</v>
      </c>
      <c r="T1555">
        <v>6.8</v>
      </c>
      <c r="U1555">
        <v>1.8</v>
      </c>
      <c r="V1555">
        <v>-3474166</v>
      </c>
      <c r="W1555" t="s">
        <v>38</v>
      </c>
    </row>
    <row r="1556" spans="1:23" x14ac:dyDescent="0.3">
      <c r="A1556" t="s">
        <v>2303</v>
      </c>
      <c r="B1556">
        <v>165</v>
      </c>
      <c r="C1556">
        <v>139</v>
      </c>
      <c r="D1556">
        <v>30513940</v>
      </c>
      <c r="E1556" t="s">
        <v>242</v>
      </c>
      <c r="F1556" t="s">
        <v>55</v>
      </c>
      <c r="G1556" t="s">
        <v>59</v>
      </c>
      <c r="L1556" t="s">
        <v>2304</v>
      </c>
      <c r="M1556">
        <v>15843</v>
      </c>
      <c r="N1556">
        <v>104</v>
      </c>
      <c r="O1556" t="s">
        <v>29</v>
      </c>
      <c r="P1556" t="s">
        <v>30</v>
      </c>
      <c r="Q1556" t="s">
        <v>31</v>
      </c>
      <c r="R1556">
        <v>30000000</v>
      </c>
      <c r="S1556">
        <v>2014</v>
      </c>
      <c r="T1556">
        <v>6.9</v>
      </c>
      <c r="U1556">
        <v>2.2999999999999998</v>
      </c>
      <c r="V1556">
        <v>513940</v>
      </c>
      <c r="W1556" t="s">
        <v>21</v>
      </c>
    </row>
    <row r="1557" spans="1:23" x14ac:dyDescent="0.3">
      <c r="A1557" t="s">
        <v>1437</v>
      </c>
      <c r="B1557">
        <v>64</v>
      </c>
      <c r="C1557">
        <v>127</v>
      </c>
      <c r="D1557">
        <v>23209440</v>
      </c>
      <c r="E1557" t="s">
        <v>55</v>
      </c>
      <c r="L1557" t="s">
        <v>2305</v>
      </c>
      <c r="M1557">
        <v>9283</v>
      </c>
      <c r="N1557">
        <v>112</v>
      </c>
      <c r="O1557" t="s">
        <v>29</v>
      </c>
      <c r="P1557" t="s">
        <v>30</v>
      </c>
      <c r="Q1557" t="s">
        <v>213</v>
      </c>
      <c r="R1557">
        <v>30000000</v>
      </c>
      <c r="S1557">
        <v>1998</v>
      </c>
      <c r="T1557">
        <v>7</v>
      </c>
      <c r="U1557">
        <v>2.1</v>
      </c>
      <c r="V1557">
        <v>-6790560</v>
      </c>
      <c r="W1557" t="s">
        <v>38</v>
      </c>
    </row>
    <row r="1558" spans="1:23" x14ac:dyDescent="0.3">
      <c r="A1558" t="s">
        <v>2306</v>
      </c>
      <c r="B1558">
        <v>44</v>
      </c>
      <c r="C1558">
        <v>106</v>
      </c>
      <c r="D1558">
        <v>24048000</v>
      </c>
      <c r="E1558" t="s">
        <v>24</v>
      </c>
      <c r="F1558" t="s">
        <v>56</v>
      </c>
      <c r="G1558" t="s">
        <v>27</v>
      </c>
      <c r="H1558" t="s">
        <v>35</v>
      </c>
      <c r="L1558" t="s">
        <v>2307</v>
      </c>
      <c r="M1558">
        <v>23579</v>
      </c>
      <c r="N1558">
        <v>88</v>
      </c>
      <c r="O1558" t="s">
        <v>29</v>
      </c>
      <c r="P1558" t="s">
        <v>30</v>
      </c>
      <c r="Q1558" t="s">
        <v>213</v>
      </c>
      <c r="R1558">
        <v>30000000</v>
      </c>
      <c r="S1558">
        <v>1995</v>
      </c>
      <c r="T1558">
        <v>5.5</v>
      </c>
      <c r="U1558">
        <v>1.8</v>
      </c>
      <c r="V1558">
        <v>-5952000</v>
      </c>
      <c r="W1558" t="s">
        <v>38</v>
      </c>
    </row>
    <row r="1559" spans="1:23" x14ac:dyDescent="0.3">
      <c r="A1559" t="s">
        <v>745</v>
      </c>
      <c r="B1559">
        <v>147</v>
      </c>
      <c r="C1559">
        <v>95</v>
      </c>
      <c r="D1559">
        <v>22526144</v>
      </c>
      <c r="E1559" t="s">
        <v>48</v>
      </c>
      <c r="F1559" t="s">
        <v>44</v>
      </c>
      <c r="G1559" t="s">
        <v>27</v>
      </c>
      <c r="L1559" t="s">
        <v>2308</v>
      </c>
      <c r="M1559">
        <v>53884</v>
      </c>
      <c r="N1559">
        <v>203</v>
      </c>
      <c r="O1559" t="s">
        <v>29</v>
      </c>
      <c r="P1559" t="s">
        <v>30</v>
      </c>
      <c r="Q1559" t="s">
        <v>31</v>
      </c>
      <c r="R1559">
        <v>30000000</v>
      </c>
      <c r="S1559">
        <v>2006</v>
      </c>
      <c r="T1559">
        <v>5.0999999999999996</v>
      </c>
      <c r="U1559">
        <v>1.6</v>
      </c>
      <c r="V1559">
        <v>-7473856</v>
      </c>
      <c r="W1559" t="s">
        <v>38</v>
      </c>
    </row>
    <row r="1560" spans="1:23" x14ac:dyDescent="0.3">
      <c r="A1560" t="s">
        <v>741</v>
      </c>
      <c r="B1560">
        <v>242</v>
      </c>
      <c r="C1560">
        <v>118</v>
      </c>
      <c r="D1560">
        <v>30523568</v>
      </c>
      <c r="E1560" t="s">
        <v>57</v>
      </c>
      <c r="F1560" t="s">
        <v>60</v>
      </c>
      <c r="G1560" t="s">
        <v>35</v>
      </c>
      <c r="L1560" t="s">
        <v>2309</v>
      </c>
      <c r="M1560">
        <v>54447</v>
      </c>
      <c r="N1560">
        <v>201</v>
      </c>
      <c r="O1560" t="s">
        <v>29</v>
      </c>
      <c r="P1560" t="s">
        <v>30</v>
      </c>
      <c r="Q1560" t="s">
        <v>213</v>
      </c>
      <c r="R1560">
        <v>30000000</v>
      </c>
      <c r="S1560">
        <v>2014</v>
      </c>
      <c r="T1560">
        <v>6.2</v>
      </c>
      <c r="U1560">
        <v>2</v>
      </c>
      <c r="V1560">
        <v>523568</v>
      </c>
      <c r="W1560" t="s">
        <v>21</v>
      </c>
    </row>
    <row r="1561" spans="1:23" x14ac:dyDescent="0.3">
      <c r="A1561" t="s">
        <v>2310</v>
      </c>
      <c r="B1561">
        <v>244</v>
      </c>
      <c r="C1561">
        <v>108</v>
      </c>
      <c r="D1561">
        <v>23070045</v>
      </c>
      <c r="E1561" t="s">
        <v>25</v>
      </c>
      <c r="F1561" t="s">
        <v>55</v>
      </c>
      <c r="G1561" t="s">
        <v>35</v>
      </c>
      <c r="L1561" t="s">
        <v>2311</v>
      </c>
      <c r="M1561">
        <v>47003</v>
      </c>
      <c r="N1561">
        <v>215</v>
      </c>
      <c r="O1561" t="s">
        <v>29</v>
      </c>
      <c r="P1561" t="s">
        <v>30</v>
      </c>
      <c r="Q1561" t="s">
        <v>213</v>
      </c>
      <c r="R1561">
        <v>30000000</v>
      </c>
      <c r="S1561">
        <v>2011</v>
      </c>
      <c r="T1561">
        <v>5.9</v>
      </c>
      <c r="U1561">
        <v>1.8</v>
      </c>
      <c r="V1561">
        <v>-6929955</v>
      </c>
      <c r="W1561" t="s">
        <v>38</v>
      </c>
    </row>
    <row r="1562" spans="1:23" x14ac:dyDescent="0.3">
      <c r="A1562" t="s">
        <v>2312</v>
      </c>
      <c r="B1562">
        <v>73</v>
      </c>
      <c r="C1562">
        <v>105</v>
      </c>
      <c r="D1562">
        <v>20422207</v>
      </c>
      <c r="E1562" t="s">
        <v>48</v>
      </c>
      <c r="F1562" t="s">
        <v>55</v>
      </c>
      <c r="G1562" t="s">
        <v>44</v>
      </c>
      <c r="L1562" t="s">
        <v>2313</v>
      </c>
      <c r="M1562">
        <v>15052</v>
      </c>
      <c r="N1562">
        <v>116</v>
      </c>
      <c r="O1562" t="s">
        <v>29</v>
      </c>
      <c r="P1562" t="s">
        <v>30</v>
      </c>
      <c r="Q1562" t="s">
        <v>31</v>
      </c>
      <c r="R1562">
        <v>35000000</v>
      </c>
      <c r="S1562">
        <v>2004</v>
      </c>
      <c r="T1562">
        <v>5.2</v>
      </c>
      <c r="U1562">
        <v>1.8</v>
      </c>
      <c r="V1562">
        <v>-14577793</v>
      </c>
      <c r="W1562" t="s">
        <v>38</v>
      </c>
    </row>
    <row r="1563" spans="1:23" x14ac:dyDescent="0.3">
      <c r="A1563" t="s">
        <v>1998</v>
      </c>
      <c r="B1563">
        <v>232</v>
      </c>
      <c r="C1563">
        <v>131</v>
      </c>
      <c r="D1563">
        <v>28644770</v>
      </c>
      <c r="E1563" t="s">
        <v>48</v>
      </c>
      <c r="F1563" t="s">
        <v>44</v>
      </c>
      <c r="L1563" t="s">
        <v>2314</v>
      </c>
      <c r="M1563">
        <v>78974</v>
      </c>
      <c r="N1563">
        <v>141</v>
      </c>
      <c r="O1563" t="s">
        <v>29</v>
      </c>
      <c r="P1563" t="s">
        <v>30</v>
      </c>
      <c r="Q1563" t="s">
        <v>213</v>
      </c>
      <c r="R1563">
        <v>30000000</v>
      </c>
      <c r="S1563">
        <v>2012</v>
      </c>
      <c r="T1563">
        <v>6.2</v>
      </c>
      <c r="U1563">
        <v>2.2000000000000002</v>
      </c>
      <c r="V1563">
        <v>-1355230</v>
      </c>
      <c r="W1563" t="s">
        <v>38</v>
      </c>
    </row>
    <row r="1564" spans="1:23" x14ac:dyDescent="0.3">
      <c r="A1564" t="s">
        <v>2315</v>
      </c>
      <c r="B1564">
        <v>63</v>
      </c>
      <c r="C1564">
        <v>104</v>
      </c>
      <c r="D1564">
        <v>21800302</v>
      </c>
      <c r="E1564" t="s">
        <v>48</v>
      </c>
      <c r="F1564" t="s">
        <v>55</v>
      </c>
      <c r="G1564" t="s">
        <v>44</v>
      </c>
      <c r="H1564" t="s">
        <v>61</v>
      </c>
      <c r="L1564" t="s">
        <v>2316</v>
      </c>
      <c r="M1564">
        <v>12164</v>
      </c>
      <c r="N1564">
        <v>63</v>
      </c>
      <c r="O1564" t="s">
        <v>29</v>
      </c>
      <c r="P1564" t="s">
        <v>30</v>
      </c>
      <c r="Q1564" t="s">
        <v>31</v>
      </c>
      <c r="R1564">
        <v>30000000</v>
      </c>
      <c r="S1564">
        <v>2004</v>
      </c>
      <c r="T1564">
        <v>5.5</v>
      </c>
      <c r="U1564">
        <v>1.7</v>
      </c>
      <c r="V1564">
        <v>-8199698</v>
      </c>
      <c r="W1564" t="s">
        <v>38</v>
      </c>
    </row>
    <row r="1565" spans="1:23" x14ac:dyDescent="0.3">
      <c r="A1565" t="s">
        <v>2317</v>
      </c>
      <c r="B1565">
        <v>239</v>
      </c>
      <c r="C1565">
        <v>133</v>
      </c>
      <c r="D1565">
        <v>21129348</v>
      </c>
      <c r="E1565" t="s">
        <v>56</v>
      </c>
      <c r="F1565" t="s">
        <v>55</v>
      </c>
      <c r="G1565" t="s">
        <v>44</v>
      </c>
      <c r="H1565" t="s">
        <v>35</v>
      </c>
      <c r="L1565" t="s">
        <v>2318</v>
      </c>
      <c r="M1565">
        <v>146364</v>
      </c>
      <c r="N1565">
        <v>237</v>
      </c>
      <c r="O1565" t="s">
        <v>29</v>
      </c>
      <c r="P1565" t="s">
        <v>30</v>
      </c>
      <c r="Q1565" t="s">
        <v>31</v>
      </c>
      <c r="R1565">
        <v>35000000</v>
      </c>
      <c r="S1565">
        <v>2010</v>
      </c>
      <c r="T1565">
        <v>7.4</v>
      </c>
      <c r="U1565">
        <v>2.2000000000000002</v>
      </c>
      <c r="V1565">
        <v>-13870652</v>
      </c>
      <c r="W1565" t="s">
        <v>38</v>
      </c>
    </row>
    <row r="1566" spans="1:23" x14ac:dyDescent="0.3">
      <c r="A1566" t="s">
        <v>2319</v>
      </c>
      <c r="B1566">
        <v>158</v>
      </c>
      <c r="C1566">
        <v>94</v>
      </c>
      <c r="D1566">
        <v>18500966</v>
      </c>
      <c r="E1566" t="s">
        <v>24</v>
      </c>
      <c r="F1566" t="s">
        <v>57</v>
      </c>
      <c r="G1566" t="s">
        <v>27</v>
      </c>
      <c r="H1566" t="s">
        <v>35</v>
      </c>
      <c r="L1566" t="s">
        <v>2320</v>
      </c>
      <c r="M1566">
        <v>70341</v>
      </c>
      <c r="N1566">
        <v>830</v>
      </c>
      <c r="O1566" t="s">
        <v>29</v>
      </c>
      <c r="P1566" t="s">
        <v>30</v>
      </c>
      <c r="Q1566" t="s">
        <v>31</v>
      </c>
      <c r="R1566">
        <v>30000000</v>
      </c>
      <c r="S1566">
        <v>2006</v>
      </c>
      <c r="T1566">
        <v>4.4000000000000004</v>
      </c>
      <c r="U1566">
        <v>1.6</v>
      </c>
      <c r="V1566">
        <v>-11499034</v>
      </c>
      <c r="W1566" t="s">
        <v>38</v>
      </c>
    </row>
    <row r="1567" spans="1:23" x14ac:dyDescent="0.3">
      <c r="A1567" t="s">
        <v>2321</v>
      </c>
      <c r="B1567">
        <v>152</v>
      </c>
      <c r="C1567">
        <v>109</v>
      </c>
      <c r="D1567">
        <v>19976073</v>
      </c>
      <c r="E1567" t="s">
        <v>24</v>
      </c>
      <c r="F1567" t="s">
        <v>56</v>
      </c>
      <c r="G1567" t="s">
        <v>55</v>
      </c>
      <c r="H1567" t="s">
        <v>35</v>
      </c>
      <c r="L1567" t="s">
        <v>2322</v>
      </c>
      <c r="M1567">
        <v>65979</v>
      </c>
      <c r="N1567">
        <v>220</v>
      </c>
      <c r="O1567" t="s">
        <v>29</v>
      </c>
      <c r="P1567" t="s">
        <v>30</v>
      </c>
      <c r="Q1567" t="s">
        <v>213</v>
      </c>
      <c r="R1567">
        <v>20000000</v>
      </c>
      <c r="S1567">
        <v>2005</v>
      </c>
      <c r="T1567">
        <v>6.3</v>
      </c>
      <c r="U1567">
        <v>1.8</v>
      </c>
      <c r="V1567">
        <v>-23927</v>
      </c>
      <c r="W1567" t="s">
        <v>38</v>
      </c>
    </row>
    <row r="1568" spans="1:23" x14ac:dyDescent="0.3">
      <c r="A1568" t="s">
        <v>843</v>
      </c>
      <c r="B1568">
        <v>105</v>
      </c>
      <c r="C1568">
        <v>96</v>
      </c>
      <c r="D1568">
        <v>18967571</v>
      </c>
      <c r="E1568" t="s">
        <v>24</v>
      </c>
      <c r="F1568" t="s">
        <v>56</v>
      </c>
      <c r="G1568" t="s">
        <v>35</v>
      </c>
      <c r="L1568" t="s">
        <v>2323</v>
      </c>
      <c r="M1568">
        <v>23345</v>
      </c>
      <c r="N1568">
        <v>167</v>
      </c>
      <c r="O1568" t="s">
        <v>29</v>
      </c>
      <c r="P1568" t="s">
        <v>30</v>
      </c>
      <c r="Q1568" t="s">
        <v>213</v>
      </c>
      <c r="R1568">
        <v>30000000</v>
      </c>
      <c r="S1568">
        <v>1998</v>
      </c>
      <c r="T1568">
        <v>6.1</v>
      </c>
      <c r="U1568">
        <v>1.6</v>
      </c>
      <c r="V1568">
        <v>-11032429</v>
      </c>
      <c r="W1568" t="s">
        <v>38</v>
      </c>
    </row>
    <row r="1569" spans="1:23" x14ac:dyDescent="0.3">
      <c r="A1569" t="s">
        <v>2324</v>
      </c>
      <c r="B1569">
        <v>36</v>
      </c>
      <c r="C1569">
        <v>105</v>
      </c>
      <c r="D1569">
        <v>17100000</v>
      </c>
      <c r="E1569" t="s">
        <v>24</v>
      </c>
      <c r="F1569" t="s">
        <v>25</v>
      </c>
      <c r="G1569" t="s">
        <v>56</v>
      </c>
      <c r="H1569" t="s">
        <v>55</v>
      </c>
      <c r="I1569" t="s">
        <v>44</v>
      </c>
      <c r="L1569" t="s">
        <v>2325</v>
      </c>
      <c r="M1569">
        <v>7073</v>
      </c>
      <c r="N1569">
        <v>29</v>
      </c>
      <c r="O1569" t="s">
        <v>29</v>
      </c>
      <c r="P1569" t="s">
        <v>30</v>
      </c>
      <c r="Q1569" t="s">
        <v>213</v>
      </c>
      <c r="R1569">
        <v>25000000</v>
      </c>
      <c r="S1569">
        <v>1996</v>
      </c>
      <c r="T1569">
        <v>5.3</v>
      </c>
      <c r="U1569">
        <v>1.8</v>
      </c>
      <c r="V1569">
        <v>-7900000</v>
      </c>
      <c r="W1569" t="s">
        <v>38</v>
      </c>
    </row>
    <row r="1570" spans="1:23" x14ac:dyDescent="0.3">
      <c r="A1570" t="s">
        <v>2326</v>
      </c>
      <c r="B1570">
        <v>181</v>
      </c>
      <c r="C1570">
        <v>99</v>
      </c>
      <c r="D1570">
        <v>17266505</v>
      </c>
      <c r="E1570" t="s">
        <v>24</v>
      </c>
      <c r="F1570" t="s">
        <v>48</v>
      </c>
      <c r="G1570" t="s">
        <v>57</v>
      </c>
      <c r="L1570" t="s">
        <v>2327</v>
      </c>
      <c r="M1570">
        <v>43764</v>
      </c>
      <c r="N1570">
        <v>291</v>
      </c>
      <c r="O1570" t="s">
        <v>29</v>
      </c>
      <c r="P1570" t="s">
        <v>30</v>
      </c>
      <c r="Q1570" t="s">
        <v>31</v>
      </c>
      <c r="R1570">
        <v>30000000</v>
      </c>
      <c r="S1570">
        <v>2002</v>
      </c>
      <c r="T1570">
        <v>5.4</v>
      </c>
      <c r="U1570">
        <v>1.6</v>
      </c>
      <c r="V1570">
        <v>-12733495</v>
      </c>
      <c r="W1570" t="s">
        <v>38</v>
      </c>
    </row>
    <row r="1571" spans="1:23" x14ac:dyDescent="0.3">
      <c r="A1571" t="s">
        <v>313</v>
      </c>
      <c r="B1571">
        <v>219</v>
      </c>
      <c r="C1571">
        <v>112</v>
      </c>
      <c r="D1571">
        <v>32357532</v>
      </c>
      <c r="E1571" t="s">
        <v>48</v>
      </c>
      <c r="F1571" t="s">
        <v>55</v>
      </c>
      <c r="G1571" t="s">
        <v>44</v>
      </c>
      <c r="L1571" t="s">
        <v>2328</v>
      </c>
      <c r="M1571">
        <v>143368</v>
      </c>
      <c r="N1571">
        <v>215</v>
      </c>
      <c r="O1571" t="s">
        <v>29</v>
      </c>
      <c r="P1571" t="s">
        <v>30</v>
      </c>
      <c r="Q1571" t="s">
        <v>213</v>
      </c>
      <c r="R1571">
        <v>30000000</v>
      </c>
      <c r="S1571">
        <v>2010</v>
      </c>
      <c r="T1571">
        <v>6.7</v>
      </c>
      <c r="U1571">
        <v>1.9</v>
      </c>
      <c r="V1571">
        <v>2357532</v>
      </c>
      <c r="W1571" t="s">
        <v>21</v>
      </c>
    </row>
    <row r="1572" spans="1:23" x14ac:dyDescent="0.3">
      <c r="A1572" t="s">
        <v>1125</v>
      </c>
      <c r="B1572">
        <v>158</v>
      </c>
      <c r="C1572">
        <v>108</v>
      </c>
      <c r="D1572">
        <v>16930884</v>
      </c>
      <c r="E1572" t="s">
        <v>56</v>
      </c>
      <c r="F1572" t="s">
        <v>55</v>
      </c>
      <c r="G1572" t="s">
        <v>60</v>
      </c>
      <c r="H1572" t="s">
        <v>35</v>
      </c>
      <c r="L1572" t="s">
        <v>2329</v>
      </c>
      <c r="M1572">
        <v>65628</v>
      </c>
      <c r="N1572">
        <v>262</v>
      </c>
      <c r="O1572" t="s">
        <v>29</v>
      </c>
      <c r="P1572" t="s">
        <v>30</v>
      </c>
      <c r="Q1572" t="s">
        <v>213</v>
      </c>
      <c r="R1572">
        <v>30000000</v>
      </c>
      <c r="S1572">
        <v>2007</v>
      </c>
      <c r="T1572">
        <v>5.9</v>
      </c>
      <c r="U1572">
        <v>1.8</v>
      </c>
      <c r="V1572">
        <v>-13069116</v>
      </c>
      <c r="W1572" t="s">
        <v>38</v>
      </c>
    </row>
    <row r="1573" spans="1:23" x14ac:dyDescent="0.3">
      <c r="A1573" t="s">
        <v>2330</v>
      </c>
      <c r="B1573">
        <v>155</v>
      </c>
      <c r="C1573">
        <v>126</v>
      </c>
      <c r="D1573">
        <v>18324242</v>
      </c>
      <c r="E1573" t="s">
        <v>55</v>
      </c>
      <c r="L1573" t="s">
        <v>2331</v>
      </c>
      <c r="M1573">
        <v>32815</v>
      </c>
      <c r="N1573">
        <v>214</v>
      </c>
      <c r="O1573" t="s">
        <v>29</v>
      </c>
      <c r="P1573" t="s">
        <v>30</v>
      </c>
      <c r="Q1573" t="s">
        <v>213</v>
      </c>
      <c r="R1573">
        <v>35000000</v>
      </c>
      <c r="S1573">
        <v>2005</v>
      </c>
      <c r="T1573">
        <v>7.3</v>
      </c>
      <c r="U1573">
        <v>2.1</v>
      </c>
      <c r="V1573">
        <v>-16675758</v>
      </c>
      <c r="W1573" t="s">
        <v>38</v>
      </c>
    </row>
    <row r="1574" spans="1:23" x14ac:dyDescent="0.3">
      <c r="A1574" t="s">
        <v>1421</v>
      </c>
      <c r="B1574">
        <v>74</v>
      </c>
      <c r="C1574">
        <v>98</v>
      </c>
      <c r="D1574">
        <v>16323969</v>
      </c>
      <c r="E1574" t="s">
        <v>48</v>
      </c>
      <c r="F1574" t="s">
        <v>56</v>
      </c>
      <c r="G1574" t="s">
        <v>35</v>
      </c>
      <c r="L1574" t="s">
        <v>2332</v>
      </c>
      <c r="M1574">
        <v>45775</v>
      </c>
      <c r="N1574">
        <v>112</v>
      </c>
      <c r="O1574" t="s">
        <v>29</v>
      </c>
      <c r="P1574" t="s">
        <v>30</v>
      </c>
      <c r="Q1574" t="s">
        <v>31</v>
      </c>
      <c r="R1574">
        <v>40000000</v>
      </c>
      <c r="S1574">
        <v>2004</v>
      </c>
      <c r="T1574">
        <v>5.5</v>
      </c>
      <c r="U1574">
        <v>1.6</v>
      </c>
      <c r="V1574">
        <v>-23676031</v>
      </c>
      <c r="W1574" t="s">
        <v>38</v>
      </c>
    </row>
    <row r="1575" spans="1:23" x14ac:dyDescent="0.3">
      <c r="A1575" t="s">
        <v>2333</v>
      </c>
      <c r="B1575">
        <v>368</v>
      </c>
      <c r="C1575">
        <v>104</v>
      </c>
      <c r="D1575">
        <v>16999046</v>
      </c>
      <c r="E1575" t="s">
        <v>55</v>
      </c>
      <c r="F1575" t="s">
        <v>57</v>
      </c>
      <c r="G1575" t="s">
        <v>27</v>
      </c>
      <c r="L1575" t="s">
        <v>2334</v>
      </c>
      <c r="M1575">
        <v>79517</v>
      </c>
      <c r="N1575">
        <v>354</v>
      </c>
      <c r="O1575" t="s">
        <v>29</v>
      </c>
      <c r="P1575" t="s">
        <v>115</v>
      </c>
      <c r="Q1575" t="s">
        <v>213</v>
      </c>
      <c r="R1575">
        <v>26000000</v>
      </c>
      <c r="S1575">
        <v>2009</v>
      </c>
      <c r="T1575">
        <v>5.8</v>
      </c>
      <c r="U1575">
        <v>1.7</v>
      </c>
      <c r="V1575">
        <v>-9000954</v>
      </c>
      <c r="W1575" t="s">
        <v>38</v>
      </c>
    </row>
    <row r="1576" spans="1:23" x14ac:dyDescent="0.3">
      <c r="A1576" t="s">
        <v>2335</v>
      </c>
      <c r="B1576">
        <v>81</v>
      </c>
      <c r="C1576">
        <v>110</v>
      </c>
      <c r="D1576">
        <v>16295774</v>
      </c>
      <c r="E1576" t="s">
        <v>24</v>
      </c>
      <c r="F1576" t="s">
        <v>25</v>
      </c>
      <c r="G1576" t="s">
        <v>48</v>
      </c>
      <c r="H1576" t="s">
        <v>44</v>
      </c>
      <c r="I1576" t="s">
        <v>27</v>
      </c>
      <c r="L1576" t="s">
        <v>2336</v>
      </c>
      <c r="M1576">
        <v>33669</v>
      </c>
      <c r="N1576">
        <v>269</v>
      </c>
      <c r="O1576" t="s">
        <v>29</v>
      </c>
      <c r="P1576" t="s">
        <v>30</v>
      </c>
      <c r="Q1576" t="s">
        <v>52</v>
      </c>
      <c r="R1576">
        <v>35000000</v>
      </c>
      <c r="S1576">
        <v>1986</v>
      </c>
      <c r="T1576">
        <v>4.5999999999999996</v>
      </c>
      <c r="U1576">
        <v>1.8</v>
      </c>
      <c r="V1576">
        <v>-18704226</v>
      </c>
      <c r="W1576" t="s">
        <v>38</v>
      </c>
    </row>
    <row r="1577" spans="1:23" x14ac:dyDescent="0.3">
      <c r="A1577" t="s">
        <v>2337</v>
      </c>
      <c r="B1577">
        <v>154</v>
      </c>
      <c r="C1577">
        <v>130</v>
      </c>
      <c r="D1577">
        <v>15709385</v>
      </c>
      <c r="E1577" t="s">
        <v>56</v>
      </c>
      <c r="F1577" t="s">
        <v>55</v>
      </c>
      <c r="G1577" t="s">
        <v>35</v>
      </c>
      <c r="L1577" t="s">
        <v>2338</v>
      </c>
      <c r="M1577">
        <v>53053</v>
      </c>
      <c r="N1577">
        <v>132</v>
      </c>
      <c r="O1577" t="s">
        <v>29</v>
      </c>
      <c r="P1577" t="s">
        <v>30</v>
      </c>
      <c r="Q1577" t="s">
        <v>213</v>
      </c>
      <c r="R1577">
        <v>30000000</v>
      </c>
      <c r="S1577">
        <v>2008</v>
      </c>
      <c r="T1577">
        <v>6.7</v>
      </c>
      <c r="U1577">
        <v>2.2000000000000002</v>
      </c>
      <c r="V1577">
        <v>-14290615</v>
      </c>
      <c r="W1577" t="s">
        <v>38</v>
      </c>
    </row>
    <row r="1578" spans="1:23" x14ac:dyDescent="0.3">
      <c r="A1578" t="s">
        <v>2339</v>
      </c>
      <c r="B1578">
        <v>140</v>
      </c>
      <c r="C1578">
        <v>93</v>
      </c>
      <c r="D1578">
        <v>14888028</v>
      </c>
      <c r="E1578" t="s">
        <v>25</v>
      </c>
      <c r="F1578" t="s">
        <v>57</v>
      </c>
      <c r="G1578" t="s">
        <v>35</v>
      </c>
      <c r="L1578" t="s">
        <v>2340</v>
      </c>
      <c r="M1578">
        <v>28606</v>
      </c>
      <c r="N1578">
        <v>262</v>
      </c>
      <c r="O1578" t="s">
        <v>29</v>
      </c>
      <c r="P1578" t="s">
        <v>30</v>
      </c>
      <c r="Q1578" t="s">
        <v>31</v>
      </c>
      <c r="R1578">
        <v>30000000</v>
      </c>
      <c r="S1578">
        <v>2005</v>
      </c>
      <c r="T1578">
        <v>5.0999999999999996</v>
      </c>
      <c r="U1578">
        <v>1.6</v>
      </c>
      <c r="V1578">
        <v>-15111972</v>
      </c>
      <c r="W1578" t="s">
        <v>38</v>
      </c>
    </row>
    <row r="1579" spans="1:23" x14ac:dyDescent="0.3">
      <c r="A1579" t="s">
        <v>1056</v>
      </c>
      <c r="B1579">
        <v>73</v>
      </c>
      <c r="C1579">
        <v>96</v>
      </c>
      <c r="D1579">
        <v>14208384</v>
      </c>
      <c r="E1579" t="s">
        <v>48</v>
      </c>
      <c r="F1579" t="s">
        <v>44</v>
      </c>
      <c r="L1579" t="s">
        <v>2341</v>
      </c>
      <c r="M1579">
        <v>11520</v>
      </c>
      <c r="N1579">
        <v>105</v>
      </c>
      <c r="O1579" t="s">
        <v>29</v>
      </c>
      <c r="P1579" t="s">
        <v>30</v>
      </c>
      <c r="Q1579" t="s">
        <v>31</v>
      </c>
      <c r="R1579">
        <v>30000000</v>
      </c>
      <c r="S1579">
        <v>2003</v>
      </c>
      <c r="T1579">
        <v>5.6</v>
      </c>
      <c r="U1579">
        <v>1.6</v>
      </c>
      <c r="V1579">
        <v>-15791616</v>
      </c>
      <c r="W1579" t="s">
        <v>38</v>
      </c>
    </row>
    <row r="1580" spans="1:23" x14ac:dyDescent="0.3">
      <c r="A1580" t="s">
        <v>1640</v>
      </c>
      <c r="B1580">
        <v>98</v>
      </c>
      <c r="C1580">
        <v>114</v>
      </c>
      <c r="D1580">
        <v>12831121</v>
      </c>
      <c r="E1580" t="s">
        <v>55</v>
      </c>
      <c r="F1580" t="s">
        <v>60</v>
      </c>
      <c r="G1580" t="s">
        <v>44</v>
      </c>
      <c r="H1580" t="s">
        <v>35</v>
      </c>
      <c r="L1580" t="s">
        <v>2342</v>
      </c>
      <c r="M1580">
        <v>44979</v>
      </c>
      <c r="N1580">
        <v>298</v>
      </c>
      <c r="O1580" t="s">
        <v>29</v>
      </c>
      <c r="P1580" t="s">
        <v>30</v>
      </c>
      <c r="Q1580" t="s">
        <v>31</v>
      </c>
      <c r="R1580">
        <v>30000000</v>
      </c>
      <c r="S1580">
        <v>2004</v>
      </c>
      <c r="T1580">
        <v>7</v>
      </c>
      <c r="U1580">
        <v>1.9</v>
      </c>
      <c r="V1580">
        <v>-17168879</v>
      </c>
      <c r="W1580" t="s">
        <v>38</v>
      </c>
    </row>
    <row r="1581" spans="1:23" x14ac:dyDescent="0.3">
      <c r="A1581" t="s">
        <v>2343</v>
      </c>
      <c r="B1581">
        <v>358</v>
      </c>
      <c r="C1581">
        <v>106</v>
      </c>
      <c r="D1581">
        <v>18298649</v>
      </c>
      <c r="E1581" t="s">
        <v>48</v>
      </c>
      <c r="F1581" t="s">
        <v>57</v>
      </c>
      <c r="L1581" t="s">
        <v>2344</v>
      </c>
      <c r="M1581">
        <v>85024</v>
      </c>
      <c r="N1581">
        <v>242</v>
      </c>
      <c r="O1581" t="s">
        <v>29</v>
      </c>
      <c r="P1581" t="s">
        <v>30</v>
      </c>
      <c r="Q1581" t="s">
        <v>213</v>
      </c>
      <c r="R1581">
        <v>30000000</v>
      </c>
      <c r="S1581">
        <v>2011</v>
      </c>
      <c r="T1581">
        <v>6.4</v>
      </c>
      <c r="U1581">
        <v>1.8</v>
      </c>
      <c r="V1581">
        <v>-11701351</v>
      </c>
      <c r="W1581" t="s">
        <v>38</v>
      </c>
    </row>
    <row r="1582" spans="1:23" x14ac:dyDescent="0.3">
      <c r="A1582" t="s">
        <v>1338</v>
      </c>
      <c r="B1582">
        <v>222</v>
      </c>
      <c r="C1582">
        <v>150</v>
      </c>
      <c r="D1582">
        <v>12712093</v>
      </c>
      <c r="E1582" t="s">
        <v>242</v>
      </c>
      <c r="F1582" t="s">
        <v>55</v>
      </c>
      <c r="G1582" t="s">
        <v>54</v>
      </c>
      <c r="H1582" t="s">
        <v>44</v>
      </c>
      <c r="L1582" t="s">
        <v>2345</v>
      </c>
      <c r="M1582">
        <v>70771</v>
      </c>
      <c r="N1582">
        <v>671</v>
      </c>
      <c r="O1582" t="s">
        <v>29</v>
      </c>
      <c r="P1582" t="s">
        <v>30</v>
      </c>
      <c r="Q1582" t="s">
        <v>31</v>
      </c>
      <c r="R1582">
        <v>30000000</v>
      </c>
      <c r="S1582">
        <v>2005</v>
      </c>
      <c r="T1582">
        <v>6.7</v>
      </c>
      <c r="U1582">
        <v>2.5</v>
      </c>
      <c r="V1582">
        <v>-17287907</v>
      </c>
      <c r="W1582" t="s">
        <v>38</v>
      </c>
    </row>
    <row r="1583" spans="1:23" x14ac:dyDescent="0.3">
      <c r="A1583" t="s">
        <v>2346</v>
      </c>
      <c r="B1583">
        <v>85</v>
      </c>
      <c r="C1583">
        <v>100</v>
      </c>
      <c r="D1583">
        <v>11576087</v>
      </c>
      <c r="E1583" t="s">
        <v>24</v>
      </c>
      <c r="F1583" t="s">
        <v>25</v>
      </c>
      <c r="G1583" t="s">
        <v>27</v>
      </c>
      <c r="L1583" t="s">
        <v>2347</v>
      </c>
      <c r="M1583">
        <v>14747</v>
      </c>
      <c r="N1583">
        <v>338</v>
      </c>
      <c r="O1583" t="s">
        <v>29</v>
      </c>
      <c r="P1583" t="s">
        <v>30</v>
      </c>
      <c r="Q1583" t="s">
        <v>31</v>
      </c>
      <c r="R1583">
        <v>30000000</v>
      </c>
      <c r="S1583">
        <v>1999</v>
      </c>
      <c r="T1583">
        <v>4.0999999999999996</v>
      </c>
      <c r="U1583">
        <v>1.7</v>
      </c>
      <c r="V1583">
        <v>-18423913</v>
      </c>
      <c r="W1583" t="s">
        <v>38</v>
      </c>
    </row>
    <row r="1584" spans="1:23" x14ac:dyDescent="0.3">
      <c r="A1584" t="s">
        <v>1367</v>
      </c>
      <c r="B1584">
        <v>62</v>
      </c>
      <c r="C1584">
        <v>100</v>
      </c>
      <c r="D1584">
        <v>11900000</v>
      </c>
      <c r="E1584" t="s">
        <v>55</v>
      </c>
      <c r="F1584" t="s">
        <v>26</v>
      </c>
      <c r="G1584" t="s">
        <v>35</v>
      </c>
      <c r="L1584" t="s">
        <v>2348</v>
      </c>
      <c r="M1584">
        <v>11003</v>
      </c>
      <c r="N1584">
        <v>148</v>
      </c>
      <c r="O1584" t="s">
        <v>29</v>
      </c>
      <c r="P1584" t="s">
        <v>30</v>
      </c>
      <c r="Q1584" t="s">
        <v>213</v>
      </c>
      <c r="R1584">
        <v>30000000</v>
      </c>
      <c r="S1584">
        <v>1999</v>
      </c>
      <c r="T1584">
        <v>5.5</v>
      </c>
      <c r="U1584">
        <v>1.7</v>
      </c>
      <c r="V1584">
        <v>-18100000</v>
      </c>
      <c r="W1584" t="s">
        <v>38</v>
      </c>
    </row>
    <row r="1585" spans="1:23" x14ac:dyDescent="0.3">
      <c r="A1585" t="s">
        <v>1501</v>
      </c>
      <c r="B1585">
        <v>130</v>
      </c>
      <c r="C1585">
        <v>100</v>
      </c>
      <c r="D1585">
        <v>9353573</v>
      </c>
      <c r="E1585" t="s">
        <v>24</v>
      </c>
      <c r="F1585" t="s">
        <v>25</v>
      </c>
      <c r="G1585" t="s">
        <v>26</v>
      </c>
      <c r="H1585" t="s">
        <v>27</v>
      </c>
      <c r="I1585" t="s">
        <v>35</v>
      </c>
      <c r="L1585" t="s">
        <v>2349</v>
      </c>
      <c r="M1585">
        <v>56451</v>
      </c>
      <c r="N1585">
        <v>524</v>
      </c>
      <c r="O1585" t="s">
        <v>29</v>
      </c>
      <c r="P1585" t="s">
        <v>30</v>
      </c>
      <c r="Q1585" t="s">
        <v>52</v>
      </c>
      <c r="R1585">
        <v>45000000</v>
      </c>
      <c r="S1585">
        <v>2009</v>
      </c>
      <c r="T1585">
        <v>2.7</v>
      </c>
      <c r="U1585">
        <v>1.7</v>
      </c>
      <c r="V1585">
        <v>-35646427</v>
      </c>
      <c r="W1585" t="s">
        <v>38</v>
      </c>
    </row>
    <row r="1586" spans="1:23" x14ac:dyDescent="0.3">
      <c r="A1586" t="s">
        <v>2350</v>
      </c>
      <c r="B1586">
        <v>376</v>
      </c>
      <c r="C1586">
        <v>107</v>
      </c>
      <c r="D1586">
        <v>12026670</v>
      </c>
      <c r="E1586" t="s">
        <v>24</v>
      </c>
      <c r="F1586" t="s">
        <v>56</v>
      </c>
      <c r="G1586" t="s">
        <v>35</v>
      </c>
      <c r="L1586" t="s">
        <v>2351</v>
      </c>
      <c r="M1586">
        <v>114241</v>
      </c>
      <c r="N1586">
        <v>258</v>
      </c>
      <c r="O1586" t="s">
        <v>29</v>
      </c>
      <c r="P1586" t="s">
        <v>30</v>
      </c>
      <c r="Q1586" t="s">
        <v>213</v>
      </c>
      <c r="R1586">
        <v>45000000</v>
      </c>
      <c r="S1586">
        <v>2013</v>
      </c>
      <c r="T1586">
        <v>6.4</v>
      </c>
      <c r="U1586">
        <v>1.8</v>
      </c>
      <c r="V1586">
        <v>-32973330</v>
      </c>
      <c r="W1586" t="s">
        <v>38</v>
      </c>
    </row>
    <row r="1587" spans="1:23" x14ac:dyDescent="0.3">
      <c r="A1587" t="s">
        <v>2352</v>
      </c>
      <c r="B1587">
        <v>130</v>
      </c>
      <c r="C1587">
        <v>102</v>
      </c>
      <c r="D1587">
        <v>14334645</v>
      </c>
      <c r="E1587" t="s">
        <v>55</v>
      </c>
      <c r="F1587" t="s">
        <v>57</v>
      </c>
      <c r="G1587" t="s">
        <v>27</v>
      </c>
      <c r="H1587" t="s">
        <v>35</v>
      </c>
      <c r="L1587" t="s">
        <v>2353</v>
      </c>
      <c r="M1587">
        <v>22449</v>
      </c>
      <c r="N1587">
        <v>191</v>
      </c>
      <c r="O1587" t="s">
        <v>29</v>
      </c>
      <c r="P1587" t="s">
        <v>30</v>
      </c>
      <c r="Q1587" t="s">
        <v>31</v>
      </c>
      <c r="R1587">
        <v>25000000</v>
      </c>
      <c r="S1587">
        <v>2004</v>
      </c>
      <c r="T1587">
        <v>4.8</v>
      </c>
      <c r="U1587">
        <v>1.7</v>
      </c>
      <c r="V1587">
        <v>-10665355</v>
      </c>
      <c r="W1587" t="s">
        <v>38</v>
      </c>
    </row>
    <row r="1588" spans="1:23" x14ac:dyDescent="0.3">
      <c r="A1588" t="s">
        <v>2354</v>
      </c>
      <c r="B1588">
        <v>65</v>
      </c>
      <c r="C1588">
        <v>101</v>
      </c>
      <c r="D1588">
        <v>12189514</v>
      </c>
      <c r="E1588" t="s">
        <v>48</v>
      </c>
      <c r="F1588" t="s">
        <v>44</v>
      </c>
      <c r="L1588" t="s">
        <v>2355</v>
      </c>
      <c r="M1588">
        <v>30092</v>
      </c>
      <c r="N1588">
        <v>129</v>
      </c>
      <c r="O1588" t="s">
        <v>29</v>
      </c>
      <c r="P1588" t="s">
        <v>30</v>
      </c>
      <c r="Q1588" t="s">
        <v>31</v>
      </c>
      <c r="R1588">
        <v>23000000</v>
      </c>
      <c r="S1588">
        <v>2004</v>
      </c>
      <c r="T1588">
        <v>6.1</v>
      </c>
      <c r="U1588">
        <v>1.7</v>
      </c>
      <c r="V1588">
        <v>-10810486</v>
      </c>
      <c r="W1588" t="s">
        <v>38</v>
      </c>
    </row>
    <row r="1589" spans="1:23" x14ac:dyDescent="0.3">
      <c r="A1589" t="s">
        <v>2356</v>
      </c>
      <c r="B1589">
        <v>77</v>
      </c>
      <c r="C1589">
        <v>86</v>
      </c>
      <c r="D1589">
        <v>10134754</v>
      </c>
      <c r="E1589" t="s">
        <v>47</v>
      </c>
      <c r="F1589" t="s">
        <v>48</v>
      </c>
      <c r="G1589" t="s">
        <v>49</v>
      </c>
      <c r="L1589" t="s">
        <v>2357</v>
      </c>
      <c r="M1589">
        <v>9682</v>
      </c>
      <c r="N1589">
        <v>38</v>
      </c>
      <c r="O1589" t="s">
        <v>29</v>
      </c>
      <c r="P1589" t="s">
        <v>30</v>
      </c>
      <c r="Q1589" t="s">
        <v>52</v>
      </c>
      <c r="R1589">
        <v>30000000</v>
      </c>
      <c r="S1589">
        <v>2011</v>
      </c>
      <c r="T1589">
        <v>4.8</v>
      </c>
      <c r="U1589">
        <v>1.4</v>
      </c>
      <c r="V1589">
        <v>-19865246</v>
      </c>
      <c r="W1589" t="s">
        <v>38</v>
      </c>
    </row>
    <row r="1590" spans="1:23" x14ac:dyDescent="0.3">
      <c r="A1590" t="s">
        <v>2068</v>
      </c>
      <c r="B1590">
        <v>107</v>
      </c>
      <c r="C1590">
        <v>108</v>
      </c>
      <c r="D1590">
        <v>8535575</v>
      </c>
      <c r="E1590" t="s">
        <v>55</v>
      </c>
      <c r="L1590" t="s">
        <v>2358</v>
      </c>
      <c r="M1590">
        <v>24033</v>
      </c>
      <c r="N1590">
        <v>152</v>
      </c>
      <c r="O1590" t="s">
        <v>29</v>
      </c>
      <c r="P1590" t="s">
        <v>30</v>
      </c>
      <c r="Q1590" t="s">
        <v>31</v>
      </c>
      <c r="R1590">
        <v>30000000</v>
      </c>
      <c r="S1590">
        <v>2005</v>
      </c>
      <c r="T1590">
        <v>7</v>
      </c>
      <c r="U1590">
        <v>1.8</v>
      </c>
      <c r="V1590">
        <v>-21464425</v>
      </c>
      <c r="W1590" t="s">
        <v>38</v>
      </c>
    </row>
    <row r="1591" spans="1:23" x14ac:dyDescent="0.3">
      <c r="A1591" t="s">
        <v>768</v>
      </c>
      <c r="B1591">
        <v>292</v>
      </c>
      <c r="C1591">
        <v>123</v>
      </c>
      <c r="D1591">
        <v>7689458</v>
      </c>
      <c r="E1591" t="s">
        <v>25</v>
      </c>
      <c r="F1591" t="s">
        <v>26</v>
      </c>
      <c r="G1591" t="s">
        <v>60</v>
      </c>
      <c r="L1591" t="s">
        <v>2359</v>
      </c>
      <c r="M1591">
        <v>126307</v>
      </c>
      <c r="N1591">
        <v>210</v>
      </c>
      <c r="O1591" t="s">
        <v>29</v>
      </c>
      <c r="P1591" t="s">
        <v>37</v>
      </c>
      <c r="Q1591" t="s">
        <v>31</v>
      </c>
      <c r="R1591">
        <v>40000000</v>
      </c>
      <c r="S1591">
        <v>2009</v>
      </c>
      <c r="T1591">
        <v>6.8</v>
      </c>
      <c r="U1591">
        <v>2</v>
      </c>
      <c r="V1591">
        <v>-32310542</v>
      </c>
      <c r="W1591" t="s">
        <v>38</v>
      </c>
    </row>
    <row r="1592" spans="1:23" x14ac:dyDescent="0.3">
      <c r="A1592" t="s">
        <v>1539</v>
      </c>
      <c r="B1592">
        <v>184</v>
      </c>
      <c r="C1592">
        <v>88</v>
      </c>
      <c r="D1592">
        <v>19316646</v>
      </c>
      <c r="E1592" t="s">
        <v>56</v>
      </c>
      <c r="F1592" t="s">
        <v>35</v>
      </c>
      <c r="L1592" t="s">
        <v>2360</v>
      </c>
      <c r="M1592">
        <v>52069</v>
      </c>
      <c r="N1592">
        <v>95</v>
      </c>
      <c r="O1592" t="s">
        <v>29</v>
      </c>
      <c r="P1592" t="s">
        <v>30</v>
      </c>
      <c r="Q1592" t="s">
        <v>213</v>
      </c>
      <c r="R1592">
        <v>30000000</v>
      </c>
      <c r="S1592">
        <v>2013</v>
      </c>
      <c r="T1592">
        <v>5.6</v>
      </c>
      <c r="U1592">
        <v>1.5</v>
      </c>
      <c r="V1592">
        <v>-10683354</v>
      </c>
      <c r="W1592" t="s">
        <v>38</v>
      </c>
    </row>
    <row r="1593" spans="1:23" x14ac:dyDescent="0.3">
      <c r="A1593" t="s">
        <v>1588</v>
      </c>
      <c r="B1593">
        <v>123</v>
      </c>
      <c r="C1593">
        <v>109</v>
      </c>
      <c r="D1593">
        <v>10965209</v>
      </c>
      <c r="E1593" t="s">
        <v>24</v>
      </c>
      <c r="F1593" t="s">
        <v>56</v>
      </c>
      <c r="G1593" t="s">
        <v>55</v>
      </c>
      <c r="H1593" t="s">
        <v>35</v>
      </c>
      <c r="L1593" t="s">
        <v>2361</v>
      </c>
      <c r="M1593">
        <v>25558</v>
      </c>
      <c r="N1593">
        <v>221</v>
      </c>
      <c r="O1593" t="s">
        <v>29</v>
      </c>
      <c r="P1593" t="s">
        <v>30</v>
      </c>
      <c r="Q1593" t="s">
        <v>31</v>
      </c>
      <c r="R1593">
        <v>30000000</v>
      </c>
      <c r="S1593">
        <v>2001</v>
      </c>
      <c r="T1593">
        <v>6.1</v>
      </c>
      <c r="U1593">
        <v>1.8</v>
      </c>
      <c r="V1593">
        <v>-19034791</v>
      </c>
      <c r="W1593" t="s">
        <v>38</v>
      </c>
    </row>
    <row r="1594" spans="1:23" x14ac:dyDescent="0.3">
      <c r="A1594" t="s">
        <v>313</v>
      </c>
      <c r="B1594">
        <v>60</v>
      </c>
      <c r="C1594">
        <v>122</v>
      </c>
      <c r="D1594">
        <v>26830000</v>
      </c>
      <c r="E1594" t="s">
        <v>55</v>
      </c>
      <c r="F1594" t="s">
        <v>54</v>
      </c>
      <c r="G1594" t="s">
        <v>58</v>
      </c>
      <c r="L1594" t="s">
        <v>2362</v>
      </c>
      <c r="M1594">
        <v>101888</v>
      </c>
      <c r="N1594">
        <v>365</v>
      </c>
      <c r="O1594" t="s">
        <v>29</v>
      </c>
      <c r="P1594" t="s">
        <v>30</v>
      </c>
      <c r="Q1594" t="s">
        <v>213</v>
      </c>
      <c r="R1594">
        <v>18000000</v>
      </c>
      <c r="S1594">
        <v>1989</v>
      </c>
      <c r="T1594">
        <v>7.9</v>
      </c>
      <c r="U1594">
        <v>2</v>
      </c>
      <c r="V1594">
        <v>8830000</v>
      </c>
      <c r="W1594" t="s">
        <v>21</v>
      </c>
    </row>
    <row r="1595" spans="1:23" x14ac:dyDescent="0.3">
      <c r="A1595" t="s">
        <v>2363</v>
      </c>
      <c r="B1595">
        <v>111</v>
      </c>
      <c r="C1595">
        <v>251</v>
      </c>
      <c r="D1595">
        <v>5300000</v>
      </c>
      <c r="E1595" t="s">
        <v>56</v>
      </c>
      <c r="F1595" t="s">
        <v>55</v>
      </c>
      <c r="L1595" t="s">
        <v>2364</v>
      </c>
      <c r="M1595">
        <v>221000</v>
      </c>
      <c r="N1595">
        <v>495</v>
      </c>
      <c r="O1595" t="s">
        <v>29</v>
      </c>
      <c r="P1595" t="s">
        <v>2365</v>
      </c>
      <c r="Q1595" t="s">
        <v>213</v>
      </c>
      <c r="R1595">
        <v>30000000</v>
      </c>
      <c r="S1595">
        <v>1984</v>
      </c>
      <c r="T1595">
        <v>8.4</v>
      </c>
      <c r="U1595">
        <v>4.2</v>
      </c>
      <c r="V1595">
        <v>-24700000</v>
      </c>
      <c r="W1595" t="s">
        <v>38</v>
      </c>
    </row>
    <row r="1596" spans="1:23" x14ac:dyDescent="0.3">
      <c r="A1596" t="s">
        <v>2366</v>
      </c>
      <c r="B1596">
        <v>217</v>
      </c>
      <c r="C1596">
        <v>118</v>
      </c>
      <c r="D1596">
        <v>10880926</v>
      </c>
      <c r="E1596" t="s">
        <v>24</v>
      </c>
      <c r="F1596" t="s">
        <v>56</v>
      </c>
      <c r="G1596" t="s">
        <v>55</v>
      </c>
      <c r="H1596" t="s">
        <v>35</v>
      </c>
      <c r="L1596" t="s">
        <v>2367</v>
      </c>
      <c r="M1596">
        <v>54147</v>
      </c>
      <c r="N1596">
        <v>127</v>
      </c>
      <c r="O1596" t="s">
        <v>29</v>
      </c>
      <c r="P1596" t="s">
        <v>30</v>
      </c>
      <c r="Q1596" t="s">
        <v>213</v>
      </c>
      <c r="R1596">
        <v>30000000</v>
      </c>
      <c r="S1596">
        <v>2013</v>
      </c>
      <c r="T1596">
        <v>6.5</v>
      </c>
      <c r="U1596">
        <v>2</v>
      </c>
      <c r="V1596">
        <v>-19119074</v>
      </c>
      <c r="W1596" t="s">
        <v>38</v>
      </c>
    </row>
    <row r="1597" spans="1:23" x14ac:dyDescent="0.3">
      <c r="A1597" t="s">
        <v>2368</v>
      </c>
      <c r="B1597">
        <v>117</v>
      </c>
      <c r="C1597">
        <v>131</v>
      </c>
      <c r="D1597">
        <v>3752725</v>
      </c>
      <c r="E1597" t="s">
        <v>55</v>
      </c>
      <c r="F1597" t="s">
        <v>44</v>
      </c>
      <c r="L1597" t="s">
        <v>2369</v>
      </c>
      <c r="M1597">
        <v>29715</v>
      </c>
      <c r="N1597">
        <v>161</v>
      </c>
      <c r="O1597" t="s">
        <v>29</v>
      </c>
      <c r="P1597" t="s">
        <v>30</v>
      </c>
      <c r="Q1597" t="s">
        <v>213</v>
      </c>
      <c r="R1597">
        <v>18000000</v>
      </c>
      <c r="S1597">
        <v>2004</v>
      </c>
      <c r="T1597">
        <v>7.1</v>
      </c>
      <c r="U1597">
        <v>2.2000000000000002</v>
      </c>
      <c r="V1597">
        <v>-14247275</v>
      </c>
      <c r="W1597" t="s">
        <v>38</v>
      </c>
    </row>
    <row r="1598" spans="1:23" x14ac:dyDescent="0.3">
      <c r="A1598" t="s">
        <v>1367</v>
      </c>
      <c r="B1598">
        <v>105</v>
      </c>
      <c r="C1598">
        <v>109</v>
      </c>
      <c r="D1598">
        <v>3517797</v>
      </c>
      <c r="E1598" t="s">
        <v>24</v>
      </c>
      <c r="F1598" t="s">
        <v>56</v>
      </c>
      <c r="G1598" t="s">
        <v>55</v>
      </c>
      <c r="H1598" t="s">
        <v>44</v>
      </c>
      <c r="I1598" t="s">
        <v>35</v>
      </c>
      <c r="L1598" t="s">
        <v>2370</v>
      </c>
      <c r="M1598">
        <v>9004</v>
      </c>
      <c r="N1598">
        <v>103</v>
      </c>
      <c r="O1598" t="s">
        <v>29</v>
      </c>
      <c r="P1598" t="s">
        <v>545</v>
      </c>
      <c r="Q1598" t="s">
        <v>213</v>
      </c>
      <c r="R1598">
        <v>25000000</v>
      </c>
      <c r="S1598">
        <v>2002</v>
      </c>
      <c r="T1598">
        <v>6.6</v>
      </c>
      <c r="U1598">
        <v>1.8</v>
      </c>
      <c r="V1598">
        <v>-21482203</v>
      </c>
      <c r="W1598" t="s">
        <v>38</v>
      </c>
    </row>
    <row r="1599" spans="1:23" x14ac:dyDescent="0.3">
      <c r="A1599" t="s">
        <v>2233</v>
      </c>
      <c r="B1599">
        <v>124</v>
      </c>
      <c r="C1599">
        <v>88</v>
      </c>
      <c r="D1599">
        <v>2975649</v>
      </c>
      <c r="E1599" t="s">
        <v>242</v>
      </c>
      <c r="F1599" t="s">
        <v>55</v>
      </c>
      <c r="G1599" t="s">
        <v>44</v>
      </c>
      <c r="L1599" t="s">
        <v>2371</v>
      </c>
      <c r="M1599">
        <v>23864</v>
      </c>
      <c r="N1599">
        <v>142</v>
      </c>
      <c r="O1599" t="s">
        <v>29</v>
      </c>
      <c r="P1599" t="s">
        <v>37</v>
      </c>
      <c r="Q1599" t="s">
        <v>52</v>
      </c>
      <c r="R1599">
        <v>30000000</v>
      </c>
      <c r="S1599">
        <v>2006</v>
      </c>
      <c r="T1599">
        <v>7</v>
      </c>
      <c r="U1599">
        <v>1.5</v>
      </c>
      <c r="V1599">
        <v>-27024351</v>
      </c>
      <c r="W1599" t="s">
        <v>38</v>
      </c>
    </row>
    <row r="1600" spans="1:23" x14ac:dyDescent="0.3">
      <c r="A1600" t="s">
        <v>2372</v>
      </c>
      <c r="B1600">
        <v>90</v>
      </c>
      <c r="C1600">
        <v>103</v>
      </c>
      <c r="D1600">
        <v>668171</v>
      </c>
      <c r="E1600" t="s">
        <v>24</v>
      </c>
      <c r="F1600" t="s">
        <v>55</v>
      </c>
      <c r="G1600" t="s">
        <v>26</v>
      </c>
      <c r="L1600" t="s">
        <v>2373</v>
      </c>
      <c r="M1600">
        <v>8215</v>
      </c>
      <c r="N1600">
        <v>132</v>
      </c>
      <c r="O1600" t="s">
        <v>554</v>
      </c>
      <c r="P1600" t="s">
        <v>278</v>
      </c>
      <c r="Q1600" t="s">
        <v>31</v>
      </c>
      <c r="R1600">
        <v>60000000</v>
      </c>
      <c r="S1600">
        <v>2005</v>
      </c>
      <c r="T1600">
        <v>5.6</v>
      </c>
      <c r="U1600">
        <v>1.7</v>
      </c>
      <c r="V1600">
        <v>-59331829</v>
      </c>
      <c r="W1600" t="s">
        <v>38</v>
      </c>
    </row>
    <row r="1601" spans="1:23" x14ac:dyDescent="0.3">
      <c r="A1601" t="s">
        <v>2374</v>
      </c>
      <c r="B1601">
        <v>110</v>
      </c>
      <c r="C1601">
        <v>87</v>
      </c>
      <c r="D1601">
        <v>480314</v>
      </c>
      <c r="E1601" t="s">
        <v>24</v>
      </c>
      <c r="F1601" t="s">
        <v>25</v>
      </c>
      <c r="L1601" t="s">
        <v>2375</v>
      </c>
      <c r="M1601">
        <v>38503</v>
      </c>
      <c r="N1601">
        <v>180</v>
      </c>
      <c r="O1601" t="s">
        <v>29</v>
      </c>
      <c r="P1601" t="s">
        <v>30</v>
      </c>
      <c r="Q1601" t="s">
        <v>31</v>
      </c>
      <c r="R1601">
        <v>21000000</v>
      </c>
      <c r="S1601">
        <v>2006</v>
      </c>
      <c r="T1601">
        <v>4.8</v>
      </c>
      <c r="U1601">
        <v>1.4</v>
      </c>
      <c r="V1601">
        <v>-20519686</v>
      </c>
      <c r="W1601" t="s">
        <v>38</v>
      </c>
    </row>
    <row r="1602" spans="1:23" x14ac:dyDescent="0.3">
      <c r="A1602" t="s">
        <v>2376</v>
      </c>
      <c r="B1602">
        <v>273</v>
      </c>
      <c r="C1602">
        <v>160</v>
      </c>
      <c r="D1602">
        <v>3904982</v>
      </c>
      <c r="E1602" t="s">
        <v>242</v>
      </c>
      <c r="F1602" t="s">
        <v>56</v>
      </c>
      <c r="G1602" t="s">
        <v>55</v>
      </c>
      <c r="H1602" t="s">
        <v>54</v>
      </c>
      <c r="I1602" t="s">
        <v>53</v>
      </c>
      <c r="L1602" t="s">
        <v>2377</v>
      </c>
      <c r="M1602">
        <v>136104</v>
      </c>
      <c r="N1602">
        <v>415</v>
      </c>
      <c r="O1602" t="s">
        <v>29</v>
      </c>
      <c r="P1602" t="s">
        <v>30</v>
      </c>
      <c r="Q1602" t="s">
        <v>213</v>
      </c>
      <c r="R1602">
        <v>30000000</v>
      </c>
      <c r="S1602">
        <v>2007</v>
      </c>
      <c r="T1602">
        <v>7.5</v>
      </c>
      <c r="U1602">
        <v>2.7</v>
      </c>
      <c r="V1602">
        <v>-26095018</v>
      </c>
      <c r="W1602" t="s">
        <v>38</v>
      </c>
    </row>
    <row r="1603" spans="1:23" x14ac:dyDescent="0.3">
      <c r="A1603" t="s">
        <v>2378</v>
      </c>
      <c r="B1603">
        <v>63</v>
      </c>
      <c r="C1603">
        <v>121</v>
      </c>
      <c r="D1603">
        <v>127437</v>
      </c>
      <c r="E1603" t="s">
        <v>24</v>
      </c>
      <c r="F1603" t="s">
        <v>25</v>
      </c>
      <c r="G1603" t="s">
        <v>55</v>
      </c>
      <c r="H1603" t="s">
        <v>54</v>
      </c>
      <c r="I1603" t="s">
        <v>58</v>
      </c>
      <c r="L1603">
        <v>1911</v>
      </c>
      <c r="M1603">
        <v>4670</v>
      </c>
      <c r="N1603">
        <v>27</v>
      </c>
      <c r="O1603" t="s">
        <v>554</v>
      </c>
      <c r="P1603" t="s">
        <v>278</v>
      </c>
      <c r="Q1603" t="s">
        <v>213</v>
      </c>
      <c r="R1603">
        <v>18000000</v>
      </c>
      <c r="S1603">
        <v>2011</v>
      </c>
      <c r="T1603">
        <v>6</v>
      </c>
      <c r="U1603">
        <v>2</v>
      </c>
      <c r="V1603">
        <v>-17872563</v>
      </c>
      <c r="W1603" t="s">
        <v>38</v>
      </c>
    </row>
    <row r="1604" spans="1:23" x14ac:dyDescent="0.3">
      <c r="A1604" t="s">
        <v>70</v>
      </c>
      <c r="B1604">
        <v>134</v>
      </c>
      <c r="C1604">
        <v>129</v>
      </c>
      <c r="D1604">
        <v>537580</v>
      </c>
      <c r="E1604" t="s">
        <v>24</v>
      </c>
      <c r="F1604" t="s">
        <v>242</v>
      </c>
      <c r="G1604" t="s">
        <v>56</v>
      </c>
      <c r="H1604" t="s">
        <v>55</v>
      </c>
      <c r="L1604" t="s">
        <v>2379</v>
      </c>
      <c r="M1604">
        <v>52972</v>
      </c>
      <c r="N1604">
        <v>124</v>
      </c>
      <c r="O1604" t="s">
        <v>29</v>
      </c>
      <c r="P1604" t="s">
        <v>30</v>
      </c>
      <c r="Q1604" t="s">
        <v>213</v>
      </c>
      <c r="R1604">
        <v>30000000</v>
      </c>
      <c r="S1604">
        <v>2011</v>
      </c>
      <c r="T1604">
        <v>6.8</v>
      </c>
      <c r="U1604">
        <v>2.2000000000000002</v>
      </c>
      <c r="V1604">
        <v>-29462420</v>
      </c>
      <c r="W1604" t="s">
        <v>38</v>
      </c>
    </row>
    <row r="1605" spans="1:23" x14ac:dyDescent="0.3">
      <c r="A1605" t="s">
        <v>2380</v>
      </c>
      <c r="B1605">
        <v>221</v>
      </c>
      <c r="C1605">
        <v>115</v>
      </c>
      <c r="D1605">
        <v>183436380</v>
      </c>
      <c r="E1605" t="s">
        <v>48</v>
      </c>
      <c r="F1605" t="s">
        <v>59</v>
      </c>
      <c r="L1605" t="s">
        <v>2381</v>
      </c>
      <c r="M1605">
        <v>97697</v>
      </c>
      <c r="N1605">
        <v>185</v>
      </c>
      <c r="O1605" t="s">
        <v>29</v>
      </c>
      <c r="P1605" t="s">
        <v>30</v>
      </c>
      <c r="Q1605" t="s">
        <v>31</v>
      </c>
      <c r="R1605">
        <v>29000000</v>
      </c>
      <c r="S1605">
        <v>2015</v>
      </c>
      <c r="T1605">
        <v>6.5</v>
      </c>
      <c r="U1605">
        <v>1.9</v>
      </c>
      <c r="V1605">
        <v>154436380</v>
      </c>
      <c r="W1605" t="s">
        <v>21</v>
      </c>
    </row>
    <row r="1606" spans="1:23" x14ac:dyDescent="0.3">
      <c r="A1606" t="s">
        <v>419</v>
      </c>
      <c r="B1606">
        <v>291</v>
      </c>
      <c r="C1606">
        <v>153</v>
      </c>
      <c r="D1606">
        <v>119518352</v>
      </c>
      <c r="E1606" t="s">
        <v>242</v>
      </c>
      <c r="F1606" t="s">
        <v>55</v>
      </c>
      <c r="G1606" t="s">
        <v>59</v>
      </c>
      <c r="H1606" t="s">
        <v>44</v>
      </c>
      <c r="L1606" t="s">
        <v>2382</v>
      </c>
      <c r="M1606">
        <v>188637</v>
      </c>
      <c r="N1606">
        <v>815</v>
      </c>
      <c r="O1606" t="s">
        <v>29</v>
      </c>
      <c r="P1606" t="s">
        <v>30</v>
      </c>
      <c r="Q1606" t="s">
        <v>31</v>
      </c>
      <c r="R1606">
        <v>28000000</v>
      </c>
      <c r="S1606">
        <v>2005</v>
      </c>
      <c r="T1606">
        <v>7.9</v>
      </c>
      <c r="U1606">
        <v>2.6</v>
      </c>
      <c r="V1606">
        <v>91518352</v>
      </c>
      <c r="W1606" t="s">
        <v>21</v>
      </c>
    </row>
    <row r="1607" spans="1:23" x14ac:dyDescent="0.3">
      <c r="A1607" t="s">
        <v>2383</v>
      </c>
      <c r="B1607">
        <v>148</v>
      </c>
      <c r="C1607">
        <v>128</v>
      </c>
      <c r="D1607">
        <v>37036404</v>
      </c>
      <c r="E1607" t="s">
        <v>48</v>
      </c>
      <c r="F1607" t="s">
        <v>55</v>
      </c>
      <c r="G1607" t="s">
        <v>44</v>
      </c>
      <c r="L1607" t="s">
        <v>2384</v>
      </c>
      <c r="M1607">
        <v>44816</v>
      </c>
      <c r="N1607">
        <v>259</v>
      </c>
      <c r="O1607" t="s">
        <v>29</v>
      </c>
      <c r="P1607" t="s">
        <v>30</v>
      </c>
      <c r="Q1607" t="s">
        <v>31</v>
      </c>
      <c r="R1607">
        <v>30000000</v>
      </c>
      <c r="S1607">
        <v>2000</v>
      </c>
      <c r="T1607">
        <v>6.4</v>
      </c>
      <c r="U1607">
        <v>2.1</v>
      </c>
      <c r="V1607">
        <v>7036404</v>
      </c>
      <c r="W1607" t="s">
        <v>21</v>
      </c>
    </row>
    <row r="1608" spans="1:23" x14ac:dyDescent="0.3">
      <c r="A1608" t="s">
        <v>1384</v>
      </c>
      <c r="B1608">
        <v>42</v>
      </c>
      <c r="C1608">
        <v>89</v>
      </c>
      <c r="D1608">
        <v>22359293</v>
      </c>
      <c r="E1608" t="s">
        <v>25</v>
      </c>
      <c r="F1608" t="s">
        <v>48</v>
      </c>
      <c r="G1608" t="s">
        <v>49</v>
      </c>
      <c r="H1608" t="s">
        <v>26</v>
      </c>
      <c r="L1608" t="s">
        <v>2385</v>
      </c>
      <c r="M1608">
        <v>16222</v>
      </c>
      <c r="N1608">
        <v>39</v>
      </c>
      <c r="O1608" t="s">
        <v>29</v>
      </c>
      <c r="P1608" t="s">
        <v>37</v>
      </c>
      <c r="Q1608" t="s">
        <v>52</v>
      </c>
      <c r="R1608">
        <v>29000000</v>
      </c>
      <c r="S1608">
        <v>1997</v>
      </c>
      <c r="T1608">
        <v>5.8</v>
      </c>
      <c r="U1608">
        <v>1.5</v>
      </c>
      <c r="V1608">
        <v>-6640707</v>
      </c>
      <c r="W1608" t="s">
        <v>38</v>
      </c>
    </row>
    <row r="1609" spans="1:23" x14ac:dyDescent="0.3">
      <c r="A1609" t="s">
        <v>265</v>
      </c>
      <c r="B1609">
        <v>302</v>
      </c>
      <c r="C1609">
        <v>122</v>
      </c>
      <c r="D1609">
        <v>18593156</v>
      </c>
      <c r="E1609" t="s">
        <v>55</v>
      </c>
      <c r="L1609" t="s">
        <v>2386</v>
      </c>
      <c r="M1609">
        <v>88682</v>
      </c>
      <c r="N1609">
        <v>241</v>
      </c>
      <c r="O1609" t="s">
        <v>29</v>
      </c>
      <c r="P1609" t="s">
        <v>30</v>
      </c>
      <c r="Q1609" t="s">
        <v>213</v>
      </c>
      <c r="R1609">
        <v>35000000</v>
      </c>
      <c r="S1609">
        <v>2008</v>
      </c>
      <c r="T1609">
        <v>7.7</v>
      </c>
      <c r="U1609">
        <v>2</v>
      </c>
      <c r="V1609">
        <v>-16406844</v>
      </c>
      <c r="W1609" t="s">
        <v>38</v>
      </c>
    </row>
    <row r="1610" spans="1:23" x14ac:dyDescent="0.3">
      <c r="A1610" t="s">
        <v>1657</v>
      </c>
      <c r="B1610">
        <v>64</v>
      </c>
      <c r="C1610">
        <v>99</v>
      </c>
      <c r="D1610">
        <v>16930185</v>
      </c>
      <c r="E1610" t="s">
        <v>48</v>
      </c>
      <c r="F1610" t="s">
        <v>44</v>
      </c>
      <c r="L1610" t="s">
        <v>2387</v>
      </c>
      <c r="M1610">
        <v>14315</v>
      </c>
      <c r="N1610">
        <v>101</v>
      </c>
      <c r="O1610" t="s">
        <v>29</v>
      </c>
      <c r="P1610" t="s">
        <v>244</v>
      </c>
      <c r="Q1610" t="s">
        <v>31</v>
      </c>
      <c r="R1610">
        <v>29000000</v>
      </c>
      <c r="S1610">
        <v>2002</v>
      </c>
      <c r="T1610">
        <v>5.3</v>
      </c>
      <c r="U1610">
        <v>1.6</v>
      </c>
      <c r="V1610">
        <v>-12069815</v>
      </c>
      <c r="W1610" t="s">
        <v>38</v>
      </c>
    </row>
    <row r="1611" spans="1:23" x14ac:dyDescent="0.3">
      <c r="A1611" t="s">
        <v>2388</v>
      </c>
      <c r="B1611">
        <v>154</v>
      </c>
      <c r="C1611">
        <v>99</v>
      </c>
      <c r="D1611">
        <v>63034755</v>
      </c>
      <c r="E1611" t="s">
        <v>48</v>
      </c>
      <c r="L1611" t="s">
        <v>2389</v>
      </c>
      <c r="M1611">
        <v>16984</v>
      </c>
      <c r="N1611">
        <v>96</v>
      </c>
      <c r="O1611" t="s">
        <v>29</v>
      </c>
      <c r="P1611" t="s">
        <v>30</v>
      </c>
      <c r="Q1611" t="s">
        <v>213</v>
      </c>
      <c r="R1611">
        <v>29000000</v>
      </c>
      <c r="S1611">
        <v>2016</v>
      </c>
      <c r="T1611">
        <v>5.3</v>
      </c>
      <c r="U1611">
        <v>1.6</v>
      </c>
      <c r="V1611">
        <v>34034755</v>
      </c>
      <c r="W1611" t="s">
        <v>21</v>
      </c>
    </row>
    <row r="1612" spans="1:23" x14ac:dyDescent="0.3">
      <c r="A1612" t="s">
        <v>2390</v>
      </c>
      <c r="B1612">
        <v>17</v>
      </c>
      <c r="C1612">
        <v>147</v>
      </c>
      <c r="D1612">
        <v>5899797</v>
      </c>
      <c r="E1612" t="s">
        <v>242</v>
      </c>
      <c r="F1612" t="s">
        <v>55</v>
      </c>
      <c r="G1612" t="s">
        <v>54</v>
      </c>
      <c r="L1612" t="s">
        <v>2391</v>
      </c>
      <c r="M1612">
        <v>9913</v>
      </c>
      <c r="N1612">
        <v>51</v>
      </c>
      <c r="O1612" t="s">
        <v>29</v>
      </c>
      <c r="P1612" t="s">
        <v>37</v>
      </c>
      <c r="Q1612" t="s">
        <v>52</v>
      </c>
      <c r="R1612">
        <v>29000000</v>
      </c>
      <c r="S1612">
        <v>1987</v>
      </c>
      <c r="T1612">
        <v>7.5</v>
      </c>
      <c r="U1612">
        <v>2.4</v>
      </c>
      <c r="V1612">
        <v>-23100203</v>
      </c>
      <c r="W1612" t="s">
        <v>38</v>
      </c>
    </row>
    <row r="1613" spans="1:23" x14ac:dyDescent="0.3">
      <c r="A1613" t="s">
        <v>988</v>
      </c>
      <c r="B1613">
        <v>65</v>
      </c>
      <c r="C1613">
        <v>112</v>
      </c>
      <c r="D1613">
        <v>4554569</v>
      </c>
      <c r="E1613" t="s">
        <v>48</v>
      </c>
      <c r="F1613" t="s">
        <v>55</v>
      </c>
      <c r="L1613" t="s">
        <v>2392</v>
      </c>
      <c r="M1613">
        <v>8134</v>
      </c>
      <c r="N1613">
        <v>123</v>
      </c>
      <c r="O1613" t="s">
        <v>29</v>
      </c>
      <c r="P1613" t="s">
        <v>30</v>
      </c>
      <c r="Q1613" t="s">
        <v>213</v>
      </c>
      <c r="R1613">
        <v>28000000</v>
      </c>
      <c r="S1613">
        <v>1999</v>
      </c>
      <c r="T1613">
        <v>6.9</v>
      </c>
      <c r="U1613">
        <v>1.9</v>
      </c>
      <c r="V1613">
        <v>-23445431</v>
      </c>
      <c r="W1613" t="s">
        <v>38</v>
      </c>
    </row>
    <row r="1614" spans="1:23" x14ac:dyDescent="0.3">
      <c r="A1614" t="s">
        <v>2393</v>
      </c>
      <c r="B1614">
        <v>148</v>
      </c>
      <c r="C1614">
        <v>88</v>
      </c>
      <c r="D1614">
        <v>17016190</v>
      </c>
      <c r="E1614" t="s">
        <v>48</v>
      </c>
      <c r="F1614" t="s">
        <v>26</v>
      </c>
      <c r="G1614" t="s">
        <v>57</v>
      </c>
      <c r="H1614" t="s">
        <v>35</v>
      </c>
      <c r="L1614" t="s">
        <v>2394</v>
      </c>
      <c r="M1614">
        <v>28632</v>
      </c>
      <c r="N1614">
        <v>214</v>
      </c>
      <c r="O1614" t="s">
        <v>29</v>
      </c>
      <c r="P1614" t="s">
        <v>2395</v>
      </c>
      <c r="Q1614" t="s">
        <v>213</v>
      </c>
      <c r="R1614">
        <v>12000000</v>
      </c>
      <c r="S1614">
        <v>2004</v>
      </c>
      <c r="T1614">
        <v>4.9000000000000004</v>
      </c>
      <c r="U1614">
        <v>1.5</v>
      </c>
      <c r="V1614">
        <v>5016190</v>
      </c>
      <c r="W1614" t="s">
        <v>21</v>
      </c>
    </row>
    <row r="1615" spans="1:23" x14ac:dyDescent="0.3">
      <c r="A1615" t="s">
        <v>2396</v>
      </c>
      <c r="B1615">
        <v>161</v>
      </c>
      <c r="C1615">
        <v>94</v>
      </c>
      <c r="D1615">
        <v>6301131</v>
      </c>
      <c r="E1615" t="s">
        <v>55</v>
      </c>
      <c r="F1615" t="s">
        <v>60</v>
      </c>
      <c r="G1615" t="s">
        <v>27</v>
      </c>
      <c r="H1615" t="s">
        <v>35</v>
      </c>
      <c r="L1615" t="s">
        <v>2397</v>
      </c>
      <c r="M1615">
        <v>92850</v>
      </c>
      <c r="N1615">
        <v>263</v>
      </c>
      <c r="O1615" t="s">
        <v>29</v>
      </c>
      <c r="P1615" t="s">
        <v>30</v>
      </c>
      <c r="Q1615" t="s">
        <v>213</v>
      </c>
      <c r="R1615">
        <v>29000000</v>
      </c>
      <c r="S1615">
        <v>2005</v>
      </c>
      <c r="T1615">
        <v>7.1</v>
      </c>
      <c r="U1615">
        <v>1.6</v>
      </c>
      <c r="V1615">
        <v>-22698869</v>
      </c>
      <c r="W1615" t="s">
        <v>38</v>
      </c>
    </row>
    <row r="1616" spans="1:23" x14ac:dyDescent="0.3">
      <c r="A1616" t="s">
        <v>477</v>
      </c>
      <c r="B1616">
        <v>124</v>
      </c>
      <c r="C1616">
        <v>90</v>
      </c>
      <c r="D1616">
        <v>217350219</v>
      </c>
      <c r="E1616" t="s">
        <v>25</v>
      </c>
      <c r="F1616" t="s">
        <v>47</v>
      </c>
      <c r="G1616" t="s">
        <v>48</v>
      </c>
      <c r="H1616" t="s">
        <v>49</v>
      </c>
      <c r="I1616" t="s">
        <v>26</v>
      </c>
      <c r="J1616" t="s">
        <v>50</v>
      </c>
      <c r="K1616" t="s">
        <v>44</v>
      </c>
      <c r="L1616" t="s">
        <v>2398</v>
      </c>
      <c r="M1616">
        <v>260939</v>
      </c>
      <c r="N1616">
        <v>244</v>
      </c>
      <c r="O1616" t="s">
        <v>29</v>
      </c>
      <c r="P1616" t="s">
        <v>30</v>
      </c>
      <c r="Q1616" t="s">
        <v>118</v>
      </c>
      <c r="R1616">
        <v>28000000</v>
      </c>
      <c r="S1616">
        <v>1992</v>
      </c>
      <c r="T1616">
        <v>8</v>
      </c>
      <c r="U1616">
        <v>1.5</v>
      </c>
      <c r="V1616">
        <v>189350219</v>
      </c>
      <c r="W1616" t="s">
        <v>21</v>
      </c>
    </row>
    <row r="1617" spans="1:23" x14ac:dyDescent="0.3">
      <c r="A1617" t="s">
        <v>840</v>
      </c>
      <c r="B1617">
        <v>349</v>
      </c>
      <c r="C1617">
        <v>167</v>
      </c>
      <c r="D1617">
        <v>161029270</v>
      </c>
      <c r="E1617" t="s">
        <v>242</v>
      </c>
      <c r="F1617" t="s">
        <v>56</v>
      </c>
      <c r="G1617" t="s">
        <v>55</v>
      </c>
      <c r="H1617" t="s">
        <v>54</v>
      </c>
      <c r="I1617" t="s">
        <v>59</v>
      </c>
      <c r="L1617" t="s">
        <v>2399</v>
      </c>
      <c r="M1617">
        <v>119928</v>
      </c>
      <c r="N1617">
        <v>331</v>
      </c>
      <c r="O1617" t="s">
        <v>29</v>
      </c>
      <c r="P1617" t="s">
        <v>30</v>
      </c>
      <c r="Q1617" t="s">
        <v>213</v>
      </c>
      <c r="R1617">
        <v>28000000</v>
      </c>
      <c r="S1617">
        <v>2015</v>
      </c>
      <c r="T1617">
        <v>7.9</v>
      </c>
      <c r="U1617">
        <v>2.8</v>
      </c>
      <c r="V1617">
        <v>133029270</v>
      </c>
      <c r="W1617" t="s">
        <v>21</v>
      </c>
    </row>
    <row r="1618" spans="1:23" x14ac:dyDescent="0.3">
      <c r="A1618" t="s">
        <v>149</v>
      </c>
      <c r="B1618">
        <v>148</v>
      </c>
      <c r="C1618">
        <v>118</v>
      </c>
      <c r="D1618">
        <v>179870271</v>
      </c>
      <c r="E1618" t="s">
        <v>24</v>
      </c>
      <c r="F1618" t="s">
        <v>25</v>
      </c>
      <c r="L1618" t="s">
        <v>2400</v>
      </c>
      <c r="M1618">
        <v>329969</v>
      </c>
      <c r="N1618">
        <v>524</v>
      </c>
      <c r="O1618" t="s">
        <v>29</v>
      </c>
      <c r="P1618" t="s">
        <v>30</v>
      </c>
      <c r="Q1618" t="s">
        <v>52</v>
      </c>
      <c r="R1618">
        <v>28000000</v>
      </c>
      <c r="S1618">
        <v>1984</v>
      </c>
      <c r="T1618">
        <v>7.6</v>
      </c>
      <c r="U1618">
        <v>2</v>
      </c>
      <c r="V1618">
        <v>151870271</v>
      </c>
      <c r="W1618" t="s">
        <v>21</v>
      </c>
    </row>
    <row r="1619" spans="1:23" x14ac:dyDescent="0.3">
      <c r="A1619" t="s">
        <v>2401</v>
      </c>
      <c r="B1619">
        <v>45</v>
      </c>
      <c r="C1619">
        <v>83</v>
      </c>
      <c r="D1619">
        <v>100491683</v>
      </c>
      <c r="E1619" t="s">
        <v>25</v>
      </c>
      <c r="F1619" t="s">
        <v>47</v>
      </c>
      <c r="G1619" t="s">
        <v>48</v>
      </c>
      <c r="H1619" t="s">
        <v>55</v>
      </c>
      <c r="I1619" t="s">
        <v>49</v>
      </c>
      <c r="J1619" t="s">
        <v>50</v>
      </c>
      <c r="L1619" t="s">
        <v>2402</v>
      </c>
      <c r="M1619">
        <v>14005</v>
      </c>
      <c r="N1619">
        <v>67</v>
      </c>
      <c r="O1619" t="s">
        <v>29</v>
      </c>
      <c r="P1619" t="s">
        <v>30</v>
      </c>
      <c r="Q1619" t="s">
        <v>118</v>
      </c>
      <c r="R1619">
        <v>24000000</v>
      </c>
      <c r="S1619">
        <v>1998</v>
      </c>
      <c r="T1619">
        <v>5.9</v>
      </c>
      <c r="U1619">
        <v>1.4</v>
      </c>
      <c r="V1619">
        <v>76491683</v>
      </c>
      <c r="W1619" t="s">
        <v>21</v>
      </c>
    </row>
    <row r="1620" spans="1:23" x14ac:dyDescent="0.3">
      <c r="A1620" t="s">
        <v>299</v>
      </c>
      <c r="B1620">
        <v>133</v>
      </c>
      <c r="C1620">
        <v>104</v>
      </c>
      <c r="D1620">
        <v>74058698</v>
      </c>
      <c r="E1620" t="s">
        <v>56</v>
      </c>
      <c r="F1620" t="s">
        <v>55</v>
      </c>
      <c r="G1620" t="s">
        <v>35</v>
      </c>
      <c r="L1620" t="s">
        <v>2403</v>
      </c>
      <c r="M1620">
        <v>59232</v>
      </c>
      <c r="N1620">
        <v>317</v>
      </c>
      <c r="O1620" t="s">
        <v>29</v>
      </c>
      <c r="P1620" t="s">
        <v>30</v>
      </c>
      <c r="Q1620" t="s">
        <v>213</v>
      </c>
      <c r="R1620">
        <v>60000000</v>
      </c>
      <c r="S1620">
        <v>2001</v>
      </c>
      <c r="T1620">
        <v>6.3</v>
      </c>
      <c r="U1620">
        <v>1.7</v>
      </c>
      <c r="V1620">
        <v>14058698</v>
      </c>
      <c r="W1620" t="s">
        <v>21</v>
      </c>
    </row>
    <row r="1621" spans="1:23" x14ac:dyDescent="0.3">
      <c r="A1621" t="s">
        <v>1325</v>
      </c>
      <c r="B1621">
        <v>178</v>
      </c>
      <c r="C1621">
        <v>102</v>
      </c>
      <c r="D1621">
        <v>55845943</v>
      </c>
      <c r="E1621" t="s">
        <v>24</v>
      </c>
      <c r="F1621" t="s">
        <v>56</v>
      </c>
      <c r="G1621" t="s">
        <v>35</v>
      </c>
      <c r="L1621" t="s">
        <v>2404</v>
      </c>
      <c r="M1621">
        <v>130094</v>
      </c>
      <c r="N1621">
        <v>471</v>
      </c>
      <c r="O1621" t="s">
        <v>29</v>
      </c>
      <c r="P1621" t="s">
        <v>30</v>
      </c>
      <c r="Q1621" t="s">
        <v>213</v>
      </c>
      <c r="R1621">
        <v>29000000</v>
      </c>
      <c r="S1621">
        <v>2003</v>
      </c>
      <c r="T1621">
        <v>6.4</v>
      </c>
      <c r="U1621">
        <v>1.7</v>
      </c>
      <c r="V1621">
        <v>26845943</v>
      </c>
      <c r="W1621" t="s">
        <v>21</v>
      </c>
    </row>
    <row r="1622" spans="1:23" x14ac:dyDescent="0.3">
      <c r="A1622" t="s">
        <v>390</v>
      </c>
      <c r="B1622">
        <v>233</v>
      </c>
      <c r="C1622">
        <v>131</v>
      </c>
      <c r="D1622">
        <v>81350242</v>
      </c>
      <c r="E1622" t="s">
        <v>24</v>
      </c>
      <c r="F1622" t="s">
        <v>35</v>
      </c>
      <c r="L1622" t="s">
        <v>2405</v>
      </c>
      <c r="M1622">
        <v>592582</v>
      </c>
      <c r="N1622">
        <v>722</v>
      </c>
      <c r="O1622" t="s">
        <v>29</v>
      </c>
      <c r="P1622" t="s">
        <v>30</v>
      </c>
      <c r="Q1622" t="s">
        <v>213</v>
      </c>
      <c r="R1622">
        <v>28000000</v>
      </c>
      <c r="S1622">
        <v>1988</v>
      </c>
      <c r="T1622">
        <v>8.1999999999999993</v>
      </c>
      <c r="U1622">
        <v>2.2000000000000002</v>
      </c>
      <c r="V1622">
        <v>53350242</v>
      </c>
      <c r="W1622" t="s">
        <v>21</v>
      </c>
    </row>
    <row r="1623" spans="1:23" x14ac:dyDescent="0.3">
      <c r="A1623" t="s">
        <v>2406</v>
      </c>
      <c r="B1623">
        <v>173</v>
      </c>
      <c r="C1623">
        <v>101</v>
      </c>
      <c r="D1623">
        <v>67266300</v>
      </c>
      <c r="E1623" t="s">
        <v>48</v>
      </c>
      <c r="L1623" t="s">
        <v>2407</v>
      </c>
      <c r="M1623">
        <v>195255</v>
      </c>
      <c r="N1623">
        <v>170</v>
      </c>
      <c r="O1623" t="s">
        <v>29</v>
      </c>
      <c r="P1623" t="s">
        <v>244</v>
      </c>
      <c r="Q1623" t="s">
        <v>213</v>
      </c>
      <c r="R1623">
        <v>28000000</v>
      </c>
      <c r="S1623">
        <v>2008</v>
      </c>
      <c r="T1623">
        <v>6.9</v>
      </c>
      <c r="U1623">
        <v>1.7</v>
      </c>
      <c r="V1623">
        <v>39266300</v>
      </c>
      <c r="W1623" t="s">
        <v>21</v>
      </c>
    </row>
    <row r="1624" spans="1:23" x14ac:dyDescent="0.3">
      <c r="A1624" t="s">
        <v>499</v>
      </c>
      <c r="B1624">
        <v>426</v>
      </c>
      <c r="C1624">
        <v>130</v>
      </c>
      <c r="D1624">
        <v>70235322</v>
      </c>
      <c r="E1624" t="s">
        <v>242</v>
      </c>
      <c r="F1624" t="s">
        <v>48</v>
      </c>
      <c r="G1624" t="s">
        <v>55</v>
      </c>
      <c r="H1624" t="s">
        <v>54</v>
      </c>
      <c r="L1624" t="s">
        <v>2408</v>
      </c>
      <c r="M1624">
        <v>182983</v>
      </c>
      <c r="N1624">
        <v>374</v>
      </c>
      <c r="O1624" t="s">
        <v>29</v>
      </c>
      <c r="P1624" t="s">
        <v>30</v>
      </c>
      <c r="Q1624" t="s">
        <v>213</v>
      </c>
      <c r="R1624">
        <v>28000000</v>
      </c>
      <c r="S1624">
        <v>2015</v>
      </c>
      <c r="T1624">
        <v>7.8</v>
      </c>
      <c r="U1624">
        <v>2.2000000000000002</v>
      </c>
      <c r="V1624">
        <v>42235322</v>
      </c>
      <c r="W1624" t="s">
        <v>21</v>
      </c>
    </row>
    <row r="1625" spans="1:23" x14ac:dyDescent="0.3">
      <c r="A1625" t="s">
        <v>325</v>
      </c>
      <c r="B1625">
        <v>210</v>
      </c>
      <c r="C1625">
        <v>120</v>
      </c>
      <c r="D1625">
        <v>7443007</v>
      </c>
      <c r="E1625" t="s">
        <v>48</v>
      </c>
      <c r="F1625" t="s">
        <v>55</v>
      </c>
      <c r="G1625" t="s">
        <v>59</v>
      </c>
      <c r="L1625" t="s">
        <v>2409</v>
      </c>
      <c r="M1625">
        <v>24663</v>
      </c>
      <c r="N1625">
        <v>71</v>
      </c>
      <c r="O1625" t="s">
        <v>29</v>
      </c>
      <c r="P1625" t="s">
        <v>30</v>
      </c>
      <c r="Q1625" t="s">
        <v>213</v>
      </c>
      <c r="R1625">
        <v>30000000</v>
      </c>
      <c r="S1625">
        <v>2009</v>
      </c>
      <c r="T1625">
        <v>6.7</v>
      </c>
      <c r="U1625">
        <v>2</v>
      </c>
      <c r="V1625">
        <v>-22556993</v>
      </c>
      <c r="W1625" t="s">
        <v>38</v>
      </c>
    </row>
    <row r="1626" spans="1:23" x14ac:dyDescent="0.3">
      <c r="A1626" t="s">
        <v>2337</v>
      </c>
      <c r="B1626">
        <v>129</v>
      </c>
      <c r="C1626">
        <v>135</v>
      </c>
      <c r="D1626">
        <v>64371181</v>
      </c>
      <c r="E1626" t="s">
        <v>242</v>
      </c>
      <c r="F1626" t="s">
        <v>55</v>
      </c>
      <c r="G1626" t="s">
        <v>54</v>
      </c>
      <c r="H1626" t="s">
        <v>61</v>
      </c>
      <c r="L1626" t="s">
        <v>2410</v>
      </c>
      <c r="M1626">
        <v>36636</v>
      </c>
      <c r="N1626">
        <v>289</v>
      </c>
      <c r="O1626" t="s">
        <v>29</v>
      </c>
      <c r="P1626" t="s">
        <v>30</v>
      </c>
      <c r="Q1626" t="s">
        <v>52</v>
      </c>
      <c r="R1626">
        <v>28000000</v>
      </c>
      <c r="S1626">
        <v>2004</v>
      </c>
      <c r="T1626">
        <v>7.5</v>
      </c>
      <c r="U1626">
        <v>2.2000000000000002</v>
      </c>
      <c r="V1626">
        <v>36371181</v>
      </c>
      <c r="W1626" t="s">
        <v>21</v>
      </c>
    </row>
    <row r="1627" spans="1:23" x14ac:dyDescent="0.3">
      <c r="A1627" t="s">
        <v>66</v>
      </c>
      <c r="B1627">
        <v>287</v>
      </c>
      <c r="C1627">
        <v>110</v>
      </c>
      <c r="D1627">
        <v>58885635</v>
      </c>
      <c r="E1627" t="s">
        <v>24</v>
      </c>
      <c r="F1627" t="s">
        <v>57</v>
      </c>
      <c r="G1627" t="s">
        <v>35</v>
      </c>
      <c r="L1627" t="s">
        <v>2411</v>
      </c>
      <c r="M1627">
        <v>194422</v>
      </c>
      <c r="N1627">
        <v>1057</v>
      </c>
      <c r="O1627" t="s">
        <v>29</v>
      </c>
      <c r="P1627" t="s">
        <v>30</v>
      </c>
      <c r="Q1627" t="s">
        <v>213</v>
      </c>
      <c r="R1627">
        <v>26000000</v>
      </c>
      <c r="S1627">
        <v>2004</v>
      </c>
      <c r="T1627">
        <v>7.4</v>
      </c>
      <c r="U1627">
        <v>1.8</v>
      </c>
      <c r="V1627">
        <v>32885635</v>
      </c>
      <c r="W1627" t="s">
        <v>21</v>
      </c>
    </row>
    <row r="1628" spans="1:23" x14ac:dyDescent="0.3">
      <c r="A1628" t="s">
        <v>724</v>
      </c>
      <c r="B1628">
        <v>108</v>
      </c>
      <c r="C1628">
        <v>103</v>
      </c>
      <c r="D1628">
        <v>60400856</v>
      </c>
      <c r="E1628" t="s">
        <v>48</v>
      </c>
      <c r="F1628" t="s">
        <v>44</v>
      </c>
      <c r="L1628" t="s">
        <v>2412</v>
      </c>
      <c r="M1628">
        <v>61317</v>
      </c>
      <c r="N1628">
        <v>229</v>
      </c>
      <c r="O1628" t="s">
        <v>29</v>
      </c>
      <c r="P1628" t="s">
        <v>244</v>
      </c>
      <c r="Q1628" t="s">
        <v>31</v>
      </c>
      <c r="R1628">
        <v>35000000</v>
      </c>
      <c r="S1628">
        <v>2001</v>
      </c>
      <c r="T1628">
        <v>5.2</v>
      </c>
      <c r="U1628">
        <v>1.7</v>
      </c>
      <c r="V1628">
        <v>25400856</v>
      </c>
      <c r="W1628" t="s">
        <v>21</v>
      </c>
    </row>
    <row r="1629" spans="1:23" x14ac:dyDescent="0.3">
      <c r="A1629" t="s">
        <v>1465</v>
      </c>
      <c r="B1629">
        <v>220</v>
      </c>
      <c r="C1629">
        <v>110</v>
      </c>
      <c r="D1629">
        <v>52353636</v>
      </c>
      <c r="E1629" t="s">
        <v>48</v>
      </c>
      <c r="F1629" t="s">
        <v>55</v>
      </c>
      <c r="L1629" t="s">
        <v>2413</v>
      </c>
      <c r="M1629">
        <v>209133</v>
      </c>
      <c r="N1629">
        <v>962</v>
      </c>
      <c r="O1629" t="s">
        <v>29</v>
      </c>
      <c r="P1629" t="s">
        <v>30</v>
      </c>
      <c r="Q1629" t="s">
        <v>213</v>
      </c>
      <c r="R1629">
        <v>21000000</v>
      </c>
      <c r="S1629">
        <v>2001</v>
      </c>
      <c r="T1629">
        <v>7.6</v>
      </c>
      <c r="U1629">
        <v>1.8</v>
      </c>
      <c r="V1629">
        <v>31353636</v>
      </c>
      <c r="W1629" t="s">
        <v>21</v>
      </c>
    </row>
    <row r="1630" spans="1:23" x14ac:dyDescent="0.3">
      <c r="A1630" t="s">
        <v>419</v>
      </c>
      <c r="B1630">
        <v>136</v>
      </c>
      <c r="C1630">
        <v>91</v>
      </c>
      <c r="D1630">
        <v>51475962</v>
      </c>
      <c r="E1630" t="s">
        <v>60</v>
      </c>
      <c r="F1630" t="s">
        <v>35</v>
      </c>
      <c r="L1630" t="s">
        <v>2414</v>
      </c>
      <c r="M1630">
        <v>177828</v>
      </c>
      <c r="N1630">
        <v>714</v>
      </c>
      <c r="O1630" t="s">
        <v>29</v>
      </c>
      <c r="P1630" t="s">
        <v>30</v>
      </c>
      <c r="Q1630" t="s">
        <v>213</v>
      </c>
      <c r="R1630">
        <v>30000000</v>
      </c>
      <c r="S1630">
        <v>2003</v>
      </c>
      <c r="T1630">
        <v>7.3</v>
      </c>
      <c r="U1630">
        <v>1.5</v>
      </c>
      <c r="V1630">
        <v>21475962</v>
      </c>
      <c r="W1630" t="s">
        <v>21</v>
      </c>
    </row>
    <row r="1631" spans="1:23" x14ac:dyDescent="0.3">
      <c r="A1631" t="s">
        <v>225</v>
      </c>
      <c r="B1631">
        <v>222</v>
      </c>
      <c r="C1631">
        <v>105</v>
      </c>
      <c r="D1631">
        <v>63910583</v>
      </c>
      <c r="E1631" t="s">
        <v>48</v>
      </c>
      <c r="F1631" t="s">
        <v>44</v>
      </c>
      <c r="L1631" t="s">
        <v>2415</v>
      </c>
      <c r="M1631">
        <v>106755</v>
      </c>
      <c r="N1631">
        <v>173</v>
      </c>
      <c r="O1631" t="s">
        <v>29</v>
      </c>
      <c r="P1631" t="s">
        <v>30</v>
      </c>
      <c r="Q1631" t="s">
        <v>31</v>
      </c>
      <c r="R1631">
        <v>28000000</v>
      </c>
      <c r="S1631">
        <v>2013</v>
      </c>
      <c r="T1631">
        <v>6.6</v>
      </c>
      <c r="U1631">
        <v>1.8</v>
      </c>
      <c r="V1631">
        <v>35910583</v>
      </c>
      <c r="W1631" t="s">
        <v>21</v>
      </c>
    </row>
    <row r="1632" spans="1:23" x14ac:dyDescent="0.3">
      <c r="A1632" t="s">
        <v>1669</v>
      </c>
      <c r="B1632">
        <v>112</v>
      </c>
      <c r="C1632">
        <v>127</v>
      </c>
      <c r="D1632">
        <v>62300000</v>
      </c>
      <c r="E1632" t="s">
        <v>24</v>
      </c>
      <c r="F1632" t="s">
        <v>25</v>
      </c>
      <c r="G1632" t="s">
        <v>35</v>
      </c>
      <c r="L1632" t="s">
        <v>2416</v>
      </c>
      <c r="M1632">
        <v>72085</v>
      </c>
      <c r="N1632">
        <v>263</v>
      </c>
      <c r="O1632" t="s">
        <v>29</v>
      </c>
      <c r="P1632" t="s">
        <v>37</v>
      </c>
      <c r="Q1632" t="s">
        <v>52</v>
      </c>
      <c r="R1632">
        <v>28000000</v>
      </c>
      <c r="S1632">
        <v>1981</v>
      </c>
      <c r="T1632">
        <v>6.8</v>
      </c>
      <c r="U1632">
        <v>2.1</v>
      </c>
      <c r="V1632">
        <v>34300000</v>
      </c>
      <c r="W1632" t="s">
        <v>21</v>
      </c>
    </row>
    <row r="1633" spans="1:23" x14ac:dyDescent="0.3">
      <c r="A1633" t="s">
        <v>481</v>
      </c>
      <c r="B1633">
        <v>122</v>
      </c>
      <c r="C1633">
        <v>82</v>
      </c>
      <c r="D1633">
        <v>49968653</v>
      </c>
      <c r="E1633" t="s">
        <v>48</v>
      </c>
      <c r="F1633" t="s">
        <v>44</v>
      </c>
      <c r="L1633" t="s">
        <v>2417</v>
      </c>
      <c r="M1633">
        <v>85423</v>
      </c>
      <c r="N1633">
        <v>374</v>
      </c>
      <c r="O1633" t="s">
        <v>29</v>
      </c>
      <c r="P1633" t="s">
        <v>30</v>
      </c>
      <c r="Q1633" t="s">
        <v>31</v>
      </c>
      <c r="R1633">
        <v>28000000</v>
      </c>
      <c r="S1633">
        <v>2001</v>
      </c>
      <c r="T1633">
        <v>6.9</v>
      </c>
      <c r="U1633">
        <v>1.4</v>
      </c>
      <c r="V1633">
        <v>21968653</v>
      </c>
      <c r="W1633" t="s">
        <v>21</v>
      </c>
    </row>
    <row r="1634" spans="1:23" x14ac:dyDescent="0.3">
      <c r="A1634" t="s">
        <v>520</v>
      </c>
      <c r="B1634">
        <v>62</v>
      </c>
      <c r="C1634">
        <v>99</v>
      </c>
      <c r="D1634">
        <v>44450000</v>
      </c>
      <c r="E1634" t="s">
        <v>24</v>
      </c>
      <c r="F1634" t="s">
        <v>56</v>
      </c>
      <c r="G1634" t="s">
        <v>27</v>
      </c>
      <c r="H1634" t="s">
        <v>35</v>
      </c>
      <c r="L1634" t="s">
        <v>2418</v>
      </c>
      <c r="M1634">
        <v>44394</v>
      </c>
      <c r="N1634">
        <v>115</v>
      </c>
      <c r="O1634" t="s">
        <v>29</v>
      </c>
      <c r="P1634" t="s">
        <v>115</v>
      </c>
      <c r="Q1634" t="s">
        <v>213</v>
      </c>
      <c r="R1634">
        <v>27000000</v>
      </c>
      <c r="S1634">
        <v>1994</v>
      </c>
      <c r="T1634">
        <v>5.8</v>
      </c>
      <c r="U1634">
        <v>1.6</v>
      </c>
      <c r="V1634">
        <v>17450000</v>
      </c>
      <c r="W1634" t="s">
        <v>21</v>
      </c>
    </row>
    <row r="1635" spans="1:23" x14ac:dyDescent="0.3">
      <c r="A1635" t="s">
        <v>600</v>
      </c>
      <c r="B1635">
        <v>135</v>
      </c>
      <c r="C1635">
        <v>90</v>
      </c>
      <c r="D1635">
        <v>45162741</v>
      </c>
      <c r="E1635" t="s">
        <v>48</v>
      </c>
      <c r="L1635" t="s">
        <v>2419</v>
      </c>
      <c r="M1635">
        <v>201084</v>
      </c>
      <c r="N1635">
        <v>523</v>
      </c>
      <c r="O1635" t="s">
        <v>29</v>
      </c>
      <c r="P1635" t="s">
        <v>244</v>
      </c>
      <c r="Q1635" t="s">
        <v>31</v>
      </c>
      <c r="R1635">
        <v>28000000</v>
      </c>
      <c r="S1635">
        <v>2001</v>
      </c>
      <c r="T1635">
        <v>6.6</v>
      </c>
      <c r="U1635">
        <v>1.5</v>
      </c>
      <c r="V1635">
        <v>17162741</v>
      </c>
      <c r="W1635" t="s">
        <v>21</v>
      </c>
    </row>
    <row r="1636" spans="1:23" x14ac:dyDescent="0.3">
      <c r="A1636" t="s">
        <v>2068</v>
      </c>
      <c r="B1636">
        <v>184</v>
      </c>
      <c r="C1636">
        <v>115</v>
      </c>
      <c r="D1636">
        <v>71346930</v>
      </c>
      <c r="E1636" t="s">
        <v>55</v>
      </c>
      <c r="F1636" t="s">
        <v>44</v>
      </c>
      <c r="G1636" t="s">
        <v>35</v>
      </c>
      <c r="L1636" t="s">
        <v>2420</v>
      </c>
      <c r="M1636">
        <v>78008</v>
      </c>
      <c r="N1636">
        <v>160</v>
      </c>
      <c r="O1636" t="s">
        <v>29</v>
      </c>
      <c r="P1636" t="s">
        <v>30</v>
      </c>
      <c r="Q1636" t="s">
        <v>31</v>
      </c>
      <c r="R1636">
        <v>28000000</v>
      </c>
      <c r="S1636">
        <v>2013</v>
      </c>
      <c r="T1636">
        <v>6.7</v>
      </c>
      <c r="U1636">
        <v>1.9</v>
      </c>
      <c r="V1636">
        <v>43346930</v>
      </c>
      <c r="W1636" t="s">
        <v>21</v>
      </c>
    </row>
    <row r="1637" spans="1:23" x14ac:dyDescent="0.3">
      <c r="A1637" t="s">
        <v>1105</v>
      </c>
      <c r="B1637">
        <v>36</v>
      </c>
      <c r="C1637">
        <v>96</v>
      </c>
      <c r="D1637">
        <v>39514713</v>
      </c>
      <c r="E1637" t="s">
        <v>48</v>
      </c>
      <c r="F1637" t="s">
        <v>49</v>
      </c>
      <c r="G1637" t="s">
        <v>26</v>
      </c>
      <c r="L1637" t="s">
        <v>2421</v>
      </c>
      <c r="M1637">
        <v>60494</v>
      </c>
      <c r="N1637">
        <v>132</v>
      </c>
      <c r="O1637" t="s">
        <v>29</v>
      </c>
      <c r="P1637" t="s">
        <v>30</v>
      </c>
      <c r="Q1637" t="s">
        <v>52</v>
      </c>
      <c r="R1637">
        <v>28000000</v>
      </c>
      <c r="S1637">
        <v>1993</v>
      </c>
      <c r="T1637">
        <v>6.7</v>
      </c>
      <c r="U1637">
        <v>1.6</v>
      </c>
      <c r="V1637">
        <v>11514713</v>
      </c>
      <c r="W1637" t="s">
        <v>21</v>
      </c>
    </row>
    <row r="1638" spans="1:23" x14ac:dyDescent="0.3">
      <c r="A1638" t="s">
        <v>1955</v>
      </c>
      <c r="B1638">
        <v>171</v>
      </c>
      <c r="C1638">
        <v>104</v>
      </c>
      <c r="D1638">
        <v>43097652</v>
      </c>
      <c r="E1638" t="s">
        <v>48</v>
      </c>
      <c r="F1638" t="s">
        <v>55</v>
      </c>
      <c r="G1638" t="s">
        <v>44</v>
      </c>
      <c r="L1638" t="s">
        <v>2422</v>
      </c>
      <c r="M1638">
        <v>59068</v>
      </c>
      <c r="N1638">
        <v>128</v>
      </c>
      <c r="O1638" t="s">
        <v>29</v>
      </c>
      <c r="P1638" t="s">
        <v>30</v>
      </c>
      <c r="Q1638" t="s">
        <v>52</v>
      </c>
      <c r="R1638">
        <v>28000000</v>
      </c>
      <c r="S1638">
        <v>2007</v>
      </c>
      <c r="T1638">
        <v>6.3</v>
      </c>
      <c r="U1638">
        <v>1.7</v>
      </c>
      <c r="V1638">
        <v>15097652</v>
      </c>
      <c r="W1638" t="s">
        <v>21</v>
      </c>
    </row>
    <row r="1639" spans="1:23" x14ac:dyDescent="0.3">
      <c r="A1639" t="s">
        <v>221</v>
      </c>
      <c r="B1639">
        <v>447</v>
      </c>
      <c r="C1639">
        <v>117</v>
      </c>
      <c r="D1639">
        <v>48043505</v>
      </c>
      <c r="E1639" t="s">
        <v>24</v>
      </c>
      <c r="F1639" t="s">
        <v>48</v>
      </c>
      <c r="L1639" t="s">
        <v>2423</v>
      </c>
      <c r="M1639">
        <v>435864</v>
      </c>
      <c r="N1639">
        <v>801</v>
      </c>
      <c r="O1639" t="s">
        <v>29</v>
      </c>
      <c r="P1639" t="s">
        <v>37</v>
      </c>
      <c r="Q1639" t="s">
        <v>213</v>
      </c>
      <c r="R1639">
        <v>30000000</v>
      </c>
      <c r="S1639">
        <v>2010</v>
      </c>
      <c r="T1639">
        <v>7.7</v>
      </c>
      <c r="U1639">
        <v>2</v>
      </c>
      <c r="V1639">
        <v>18043505</v>
      </c>
      <c r="W1639" t="s">
        <v>21</v>
      </c>
    </row>
    <row r="1640" spans="1:23" x14ac:dyDescent="0.3">
      <c r="A1640" t="s">
        <v>1149</v>
      </c>
      <c r="B1640">
        <v>220</v>
      </c>
      <c r="C1640">
        <v>83</v>
      </c>
      <c r="D1640">
        <v>37053924</v>
      </c>
      <c r="E1640" t="s">
        <v>24</v>
      </c>
      <c r="F1640" t="s">
        <v>48</v>
      </c>
      <c r="G1640" t="s">
        <v>56</v>
      </c>
      <c r="L1640" t="s">
        <v>2424</v>
      </c>
      <c r="M1640">
        <v>77935</v>
      </c>
      <c r="N1640">
        <v>122</v>
      </c>
      <c r="O1640" t="s">
        <v>29</v>
      </c>
      <c r="P1640" t="s">
        <v>244</v>
      </c>
      <c r="Q1640" t="s">
        <v>213</v>
      </c>
      <c r="R1640">
        <v>28000000</v>
      </c>
      <c r="S1640">
        <v>2011</v>
      </c>
      <c r="T1640">
        <v>6.1</v>
      </c>
      <c r="U1640">
        <v>1.4</v>
      </c>
      <c r="V1640">
        <v>9053924</v>
      </c>
      <c r="W1640" t="s">
        <v>21</v>
      </c>
    </row>
    <row r="1641" spans="1:23" x14ac:dyDescent="0.3">
      <c r="A1641" t="s">
        <v>1498</v>
      </c>
      <c r="B1641">
        <v>122</v>
      </c>
      <c r="C1641">
        <v>99</v>
      </c>
      <c r="D1641">
        <v>33000377</v>
      </c>
      <c r="E1641" t="s">
        <v>24</v>
      </c>
      <c r="F1641" t="s">
        <v>26</v>
      </c>
      <c r="G1641" t="s">
        <v>57</v>
      </c>
      <c r="H1641" t="s">
        <v>35</v>
      </c>
      <c r="L1641" t="s">
        <v>2425</v>
      </c>
      <c r="M1641">
        <v>27378</v>
      </c>
      <c r="N1641">
        <v>365</v>
      </c>
      <c r="O1641" t="s">
        <v>29</v>
      </c>
      <c r="P1641" t="s">
        <v>30</v>
      </c>
      <c r="Q1641" t="s">
        <v>213</v>
      </c>
      <c r="R1641">
        <v>28000000</v>
      </c>
      <c r="S1641">
        <v>2000</v>
      </c>
      <c r="T1641">
        <v>4.9000000000000004</v>
      </c>
      <c r="U1641">
        <v>1.6</v>
      </c>
      <c r="V1641">
        <v>5000377</v>
      </c>
      <c r="W1641" t="s">
        <v>21</v>
      </c>
    </row>
    <row r="1642" spans="1:23" x14ac:dyDescent="0.3">
      <c r="A1642" t="s">
        <v>2426</v>
      </c>
      <c r="B1642">
        <v>119</v>
      </c>
      <c r="C1642">
        <v>81</v>
      </c>
      <c r="D1642">
        <v>66950483</v>
      </c>
      <c r="E1642" t="s">
        <v>48</v>
      </c>
      <c r="F1642" t="s">
        <v>49</v>
      </c>
      <c r="L1642" t="s">
        <v>2427</v>
      </c>
      <c r="M1642">
        <v>29738</v>
      </c>
      <c r="N1642">
        <v>85</v>
      </c>
      <c r="O1642" t="s">
        <v>29</v>
      </c>
      <c r="P1642" t="s">
        <v>30</v>
      </c>
      <c r="Q1642" t="s">
        <v>52</v>
      </c>
      <c r="R1642">
        <v>28000000</v>
      </c>
      <c r="S1642">
        <v>2014</v>
      </c>
      <c r="T1642">
        <v>6.2</v>
      </c>
      <c r="U1642">
        <v>1.4</v>
      </c>
      <c r="V1642">
        <v>38950483</v>
      </c>
      <c r="W1642" t="s">
        <v>21</v>
      </c>
    </row>
    <row r="1643" spans="1:23" x14ac:dyDescent="0.3">
      <c r="A1643" t="s">
        <v>293</v>
      </c>
      <c r="B1643">
        <v>177</v>
      </c>
      <c r="C1643">
        <v>135</v>
      </c>
      <c r="D1643">
        <v>38372662</v>
      </c>
      <c r="E1643" t="s">
        <v>55</v>
      </c>
      <c r="F1643" t="s">
        <v>44</v>
      </c>
      <c r="L1643" t="s">
        <v>2428</v>
      </c>
      <c r="M1643">
        <v>193455</v>
      </c>
      <c r="N1643">
        <v>1058</v>
      </c>
      <c r="O1643" t="s">
        <v>29</v>
      </c>
      <c r="P1643" t="s">
        <v>545</v>
      </c>
      <c r="Q1643" t="s">
        <v>52</v>
      </c>
      <c r="R1643">
        <v>28000000</v>
      </c>
      <c r="S1643">
        <v>2005</v>
      </c>
      <c r="T1643">
        <v>7.8</v>
      </c>
      <c r="U1643">
        <v>2.2000000000000002</v>
      </c>
      <c r="V1643">
        <v>10372662</v>
      </c>
      <c r="W1643" t="s">
        <v>21</v>
      </c>
    </row>
    <row r="1644" spans="1:23" x14ac:dyDescent="0.3">
      <c r="A1644" t="s">
        <v>94</v>
      </c>
      <c r="B1644">
        <v>302</v>
      </c>
      <c r="C1644">
        <v>117</v>
      </c>
      <c r="D1644">
        <v>27000000</v>
      </c>
      <c r="E1644" t="s">
        <v>27</v>
      </c>
      <c r="F1644" t="s">
        <v>35</v>
      </c>
      <c r="L1644" t="s">
        <v>2429</v>
      </c>
      <c r="M1644">
        <v>461609</v>
      </c>
      <c r="N1644">
        <v>1168</v>
      </c>
      <c r="O1644" t="s">
        <v>29</v>
      </c>
      <c r="P1644" t="s">
        <v>30</v>
      </c>
      <c r="Q1644" t="s">
        <v>213</v>
      </c>
      <c r="R1644">
        <v>28000000</v>
      </c>
      <c r="S1644">
        <v>1982</v>
      </c>
      <c r="T1644">
        <v>8.1999999999999993</v>
      </c>
      <c r="U1644">
        <v>2</v>
      </c>
      <c r="V1644">
        <v>-1000000</v>
      </c>
      <c r="W1644" t="s">
        <v>38</v>
      </c>
    </row>
    <row r="1645" spans="1:23" x14ac:dyDescent="0.3">
      <c r="A1645" t="s">
        <v>954</v>
      </c>
      <c r="B1645">
        <v>44</v>
      </c>
      <c r="C1645">
        <v>139</v>
      </c>
      <c r="D1645">
        <v>31600000</v>
      </c>
      <c r="E1645" t="s">
        <v>25</v>
      </c>
      <c r="F1645" t="s">
        <v>242</v>
      </c>
      <c r="L1645" t="s">
        <v>2430</v>
      </c>
      <c r="M1645">
        <v>34427</v>
      </c>
      <c r="N1645">
        <v>126</v>
      </c>
      <c r="O1645" t="s">
        <v>29</v>
      </c>
      <c r="P1645" t="s">
        <v>30</v>
      </c>
      <c r="Q1645" t="s">
        <v>213</v>
      </c>
      <c r="R1645">
        <v>28000000</v>
      </c>
      <c r="S1645">
        <v>1995</v>
      </c>
      <c r="T1645">
        <v>6.9</v>
      </c>
      <c r="U1645">
        <v>2.2999999999999998</v>
      </c>
      <c r="V1645">
        <v>3600000</v>
      </c>
      <c r="W1645" t="s">
        <v>21</v>
      </c>
    </row>
    <row r="1646" spans="1:23" x14ac:dyDescent="0.3">
      <c r="A1646" t="s">
        <v>132</v>
      </c>
      <c r="B1646">
        <v>211</v>
      </c>
      <c r="C1646">
        <v>123</v>
      </c>
      <c r="D1646">
        <v>30688364</v>
      </c>
      <c r="E1646" t="s">
        <v>24</v>
      </c>
      <c r="F1646" t="s">
        <v>55</v>
      </c>
      <c r="G1646" t="s">
        <v>35</v>
      </c>
      <c r="L1646" t="s">
        <v>2431</v>
      </c>
      <c r="M1646">
        <v>69355</v>
      </c>
      <c r="N1646">
        <v>211</v>
      </c>
      <c r="O1646" t="s">
        <v>29</v>
      </c>
      <c r="P1646" t="s">
        <v>30</v>
      </c>
      <c r="Q1646" t="s">
        <v>31</v>
      </c>
      <c r="R1646">
        <v>28000000</v>
      </c>
      <c r="S1646">
        <v>2014</v>
      </c>
      <c r="T1646">
        <v>6.2</v>
      </c>
      <c r="U1646">
        <v>2</v>
      </c>
      <c r="V1646">
        <v>2688364</v>
      </c>
      <c r="W1646" t="s">
        <v>21</v>
      </c>
    </row>
    <row r="1647" spans="1:23" x14ac:dyDescent="0.3">
      <c r="A1647" t="s">
        <v>2432</v>
      </c>
      <c r="B1647">
        <v>222</v>
      </c>
      <c r="C1647">
        <v>117</v>
      </c>
      <c r="D1647">
        <v>28563179</v>
      </c>
      <c r="E1647" t="s">
        <v>56</v>
      </c>
      <c r="F1647" t="s">
        <v>55</v>
      </c>
      <c r="G1647" t="s">
        <v>35</v>
      </c>
      <c r="L1647" t="s">
        <v>2433</v>
      </c>
      <c r="M1647">
        <v>72693</v>
      </c>
      <c r="N1647">
        <v>199</v>
      </c>
      <c r="O1647" t="s">
        <v>29</v>
      </c>
      <c r="P1647" t="s">
        <v>30</v>
      </c>
      <c r="Q1647" t="s">
        <v>213</v>
      </c>
      <c r="R1647">
        <v>21000000</v>
      </c>
      <c r="S1647">
        <v>2007</v>
      </c>
      <c r="T1647">
        <v>6.9</v>
      </c>
      <c r="U1647">
        <v>2</v>
      </c>
      <c r="V1647">
        <v>7563179</v>
      </c>
      <c r="W1647" t="s">
        <v>21</v>
      </c>
    </row>
    <row r="1648" spans="1:23" x14ac:dyDescent="0.3">
      <c r="A1648" t="s">
        <v>2434</v>
      </c>
      <c r="B1648">
        <v>100</v>
      </c>
      <c r="C1648">
        <v>97</v>
      </c>
      <c r="D1648">
        <v>16779636</v>
      </c>
      <c r="E1648" t="s">
        <v>55</v>
      </c>
      <c r="F1648" t="s">
        <v>57</v>
      </c>
      <c r="G1648" t="s">
        <v>35</v>
      </c>
      <c r="L1648" t="s">
        <v>2435</v>
      </c>
      <c r="M1648">
        <v>9338</v>
      </c>
      <c r="N1648">
        <v>167</v>
      </c>
      <c r="O1648" t="s">
        <v>29</v>
      </c>
      <c r="P1648" t="s">
        <v>30</v>
      </c>
      <c r="Q1648" t="s">
        <v>213</v>
      </c>
      <c r="R1648">
        <v>28000000</v>
      </c>
      <c r="S1648">
        <v>2000</v>
      </c>
      <c r="T1648">
        <v>4.8</v>
      </c>
      <c r="U1648">
        <v>1.6</v>
      </c>
      <c r="V1648">
        <v>-11220364</v>
      </c>
      <c r="W1648" t="s">
        <v>38</v>
      </c>
    </row>
    <row r="1649" spans="1:23" x14ac:dyDescent="0.3">
      <c r="A1649" t="s">
        <v>1155</v>
      </c>
      <c r="B1649">
        <v>98</v>
      </c>
      <c r="C1649">
        <v>103</v>
      </c>
      <c r="D1649">
        <v>17324744</v>
      </c>
      <c r="E1649" t="s">
        <v>48</v>
      </c>
      <c r="F1649" t="s">
        <v>26</v>
      </c>
      <c r="G1649" t="s">
        <v>44</v>
      </c>
      <c r="L1649" t="s">
        <v>2436</v>
      </c>
      <c r="M1649">
        <v>44103</v>
      </c>
      <c r="N1649">
        <v>149</v>
      </c>
      <c r="O1649" t="s">
        <v>29</v>
      </c>
      <c r="P1649" t="s">
        <v>30</v>
      </c>
      <c r="Q1649" t="s">
        <v>31</v>
      </c>
      <c r="R1649">
        <v>28000000</v>
      </c>
      <c r="S1649">
        <v>2006</v>
      </c>
      <c r="T1649">
        <v>5.3</v>
      </c>
      <c r="U1649">
        <v>1.7</v>
      </c>
      <c r="V1649">
        <v>-10675256</v>
      </c>
      <c r="W1649" t="s">
        <v>38</v>
      </c>
    </row>
    <row r="1650" spans="1:23" x14ac:dyDescent="0.3">
      <c r="A1650" t="s">
        <v>560</v>
      </c>
      <c r="B1650">
        <v>74</v>
      </c>
      <c r="C1650">
        <v>119</v>
      </c>
      <c r="D1650">
        <v>8888143</v>
      </c>
      <c r="E1650" t="s">
        <v>48</v>
      </c>
      <c r="F1650" t="s">
        <v>55</v>
      </c>
      <c r="G1650" t="s">
        <v>61</v>
      </c>
      <c r="L1650" t="s">
        <v>2437</v>
      </c>
      <c r="M1650">
        <v>22250</v>
      </c>
      <c r="N1650">
        <v>123</v>
      </c>
      <c r="O1650" t="s">
        <v>29</v>
      </c>
      <c r="P1650" t="s">
        <v>115</v>
      </c>
      <c r="Q1650" t="s">
        <v>213</v>
      </c>
      <c r="R1650">
        <v>28000000</v>
      </c>
      <c r="S1650">
        <v>1999</v>
      </c>
      <c r="T1650">
        <v>6.7</v>
      </c>
      <c r="U1650">
        <v>2</v>
      </c>
      <c r="V1650">
        <v>-19111857</v>
      </c>
      <c r="W1650" t="s">
        <v>38</v>
      </c>
    </row>
    <row r="1651" spans="1:23" x14ac:dyDescent="0.3">
      <c r="A1651" t="s">
        <v>1116</v>
      </c>
      <c r="B1651">
        <v>97</v>
      </c>
      <c r="C1651">
        <v>94</v>
      </c>
      <c r="D1651">
        <v>24268828</v>
      </c>
      <c r="E1651" t="s">
        <v>24</v>
      </c>
      <c r="F1651" t="s">
        <v>48</v>
      </c>
      <c r="G1651" t="s">
        <v>49</v>
      </c>
      <c r="L1651" t="s">
        <v>2438</v>
      </c>
      <c r="M1651">
        <v>29971</v>
      </c>
      <c r="N1651">
        <v>71</v>
      </c>
      <c r="O1651" t="s">
        <v>29</v>
      </c>
      <c r="P1651" t="s">
        <v>30</v>
      </c>
      <c r="Q1651" t="s">
        <v>52</v>
      </c>
      <c r="R1651">
        <v>28000000</v>
      </c>
      <c r="S1651">
        <v>2010</v>
      </c>
      <c r="T1651">
        <v>5.4</v>
      </c>
      <c r="U1651">
        <v>1.6</v>
      </c>
      <c r="V1651">
        <v>-3731172</v>
      </c>
      <c r="W1651" t="s">
        <v>38</v>
      </c>
    </row>
    <row r="1652" spans="1:23" x14ac:dyDescent="0.3">
      <c r="A1652" t="s">
        <v>2439</v>
      </c>
      <c r="B1652">
        <v>21</v>
      </c>
      <c r="C1652">
        <v>89</v>
      </c>
      <c r="D1652">
        <v>8119205</v>
      </c>
      <c r="E1652" t="s">
        <v>48</v>
      </c>
      <c r="F1652" t="s">
        <v>49</v>
      </c>
      <c r="G1652" t="s">
        <v>26</v>
      </c>
      <c r="L1652" t="s">
        <v>2440</v>
      </c>
      <c r="M1652">
        <v>4288</v>
      </c>
      <c r="N1652">
        <v>21</v>
      </c>
      <c r="O1652" t="s">
        <v>29</v>
      </c>
      <c r="P1652" t="s">
        <v>30</v>
      </c>
      <c r="Q1652" t="s">
        <v>52</v>
      </c>
      <c r="R1652">
        <v>28000000</v>
      </c>
      <c r="S1652">
        <v>1997</v>
      </c>
      <c r="T1652">
        <v>5.4</v>
      </c>
      <c r="U1652">
        <v>1.5</v>
      </c>
      <c r="V1652">
        <v>-19880795</v>
      </c>
      <c r="W1652" t="s">
        <v>38</v>
      </c>
    </row>
    <row r="1653" spans="1:23" x14ac:dyDescent="0.3">
      <c r="A1653" t="s">
        <v>1462</v>
      </c>
      <c r="B1653">
        <v>156</v>
      </c>
      <c r="C1653">
        <v>98</v>
      </c>
      <c r="D1653">
        <v>8434601</v>
      </c>
      <c r="E1653" t="s">
        <v>24</v>
      </c>
      <c r="F1653" t="s">
        <v>57</v>
      </c>
      <c r="G1653" t="s">
        <v>27</v>
      </c>
      <c r="L1653" t="s">
        <v>2441</v>
      </c>
      <c r="M1653">
        <v>43006</v>
      </c>
      <c r="N1653">
        <v>460</v>
      </c>
      <c r="O1653" t="s">
        <v>29</v>
      </c>
      <c r="P1653" t="s">
        <v>30</v>
      </c>
      <c r="Q1653" t="s">
        <v>213</v>
      </c>
      <c r="R1653">
        <v>28000000</v>
      </c>
      <c r="S1653">
        <v>2001</v>
      </c>
      <c r="T1653">
        <v>4.9000000000000004</v>
      </c>
      <c r="U1653">
        <v>1.6</v>
      </c>
      <c r="V1653">
        <v>-19565399</v>
      </c>
      <c r="W1653" t="s">
        <v>38</v>
      </c>
    </row>
    <row r="1654" spans="1:23" x14ac:dyDescent="0.3">
      <c r="A1654" t="s">
        <v>1476</v>
      </c>
      <c r="B1654">
        <v>125</v>
      </c>
      <c r="C1654">
        <v>107</v>
      </c>
      <c r="D1654">
        <v>6998324</v>
      </c>
      <c r="E1654" t="s">
        <v>48</v>
      </c>
      <c r="F1654" t="s">
        <v>55</v>
      </c>
      <c r="L1654" t="s">
        <v>2442</v>
      </c>
      <c r="M1654">
        <v>11476</v>
      </c>
      <c r="N1654">
        <v>50</v>
      </c>
      <c r="O1654" t="s">
        <v>29</v>
      </c>
      <c r="P1654" t="s">
        <v>30</v>
      </c>
      <c r="Q1654" t="s">
        <v>213</v>
      </c>
      <c r="R1654">
        <v>28000000</v>
      </c>
      <c r="S1654">
        <v>2015</v>
      </c>
      <c r="T1654">
        <v>6.1</v>
      </c>
      <c r="U1654">
        <v>1.8</v>
      </c>
      <c r="V1654">
        <v>-21001676</v>
      </c>
      <c r="W1654" t="s">
        <v>38</v>
      </c>
    </row>
    <row r="1655" spans="1:23" x14ac:dyDescent="0.3">
      <c r="A1655" t="s">
        <v>1649</v>
      </c>
      <c r="B1655">
        <v>225</v>
      </c>
      <c r="C1655">
        <v>108</v>
      </c>
      <c r="D1655">
        <v>10907291</v>
      </c>
      <c r="E1655" t="s">
        <v>24</v>
      </c>
      <c r="F1655" t="s">
        <v>57</v>
      </c>
      <c r="G1655" t="s">
        <v>44</v>
      </c>
      <c r="L1655" t="s">
        <v>2443</v>
      </c>
      <c r="M1655">
        <v>23775</v>
      </c>
      <c r="N1655">
        <v>134</v>
      </c>
      <c r="O1655" t="s">
        <v>29</v>
      </c>
      <c r="P1655" t="s">
        <v>30</v>
      </c>
      <c r="Q1655" t="s">
        <v>31</v>
      </c>
      <c r="R1655">
        <v>28000000</v>
      </c>
      <c r="S1655">
        <v>2016</v>
      </c>
      <c r="T1655">
        <v>5.8</v>
      </c>
      <c r="U1655">
        <v>1.8</v>
      </c>
      <c r="V1655">
        <v>-17092709</v>
      </c>
      <c r="W1655" t="s">
        <v>38</v>
      </c>
    </row>
    <row r="1656" spans="1:23" x14ac:dyDescent="0.3">
      <c r="A1656" t="s">
        <v>172</v>
      </c>
      <c r="B1656">
        <v>85</v>
      </c>
      <c r="C1656">
        <v>134</v>
      </c>
      <c r="D1656">
        <v>5532301</v>
      </c>
      <c r="E1656" t="s">
        <v>242</v>
      </c>
      <c r="F1656" t="s">
        <v>55</v>
      </c>
      <c r="G1656" t="s">
        <v>54</v>
      </c>
      <c r="H1656" t="s">
        <v>58</v>
      </c>
      <c r="L1656" t="s">
        <v>2444</v>
      </c>
      <c r="M1656">
        <v>21606</v>
      </c>
      <c r="N1656">
        <v>117</v>
      </c>
      <c r="O1656" t="s">
        <v>29</v>
      </c>
      <c r="P1656" t="s">
        <v>30</v>
      </c>
      <c r="Q1656" t="s">
        <v>31</v>
      </c>
      <c r="R1656">
        <v>28000000</v>
      </c>
      <c r="S1656">
        <v>1997</v>
      </c>
      <c r="T1656">
        <v>7</v>
      </c>
      <c r="U1656">
        <v>2.2000000000000002</v>
      </c>
      <c r="V1656">
        <v>-22467699</v>
      </c>
      <c r="W1656" t="s">
        <v>38</v>
      </c>
    </row>
    <row r="1657" spans="1:23" x14ac:dyDescent="0.3">
      <c r="A1657" t="s">
        <v>2445</v>
      </c>
      <c r="B1657">
        <v>135</v>
      </c>
      <c r="C1657">
        <v>110</v>
      </c>
      <c r="D1657">
        <v>2775593</v>
      </c>
      <c r="E1657" t="s">
        <v>48</v>
      </c>
      <c r="F1657" t="s">
        <v>55</v>
      </c>
      <c r="G1657" t="s">
        <v>44</v>
      </c>
      <c r="L1657" t="s">
        <v>2446</v>
      </c>
      <c r="M1657">
        <v>61269</v>
      </c>
      <c r="N1657">
        <v>98</v>
      </c>
      <c r="O1657" t="s">
        <v>29</v>
      </c>
      <c r="P1657" t="s">
        <v>37</v>
      </c>
      <c r="Q1657" t="s">
        <v>213</v>
      </c>
      <c r="R1657">
        <v>27000000</v>
      </c>
      <c r="S1657">
        <v>2008</v>
      </c>
      <c r="T1657">
        <v>6.5</v>
      </c>
      <c r="U1657">
        <v>1.8</v>
      </c>
      <c r="V1657">
        <v>-24224407</v>
      </c>
      <c r="W1657" t="s">
        <v>38</v>
      </c>
    </row>
    <row r="1658" spans="1:23" x14ac:dyDescent="0.3">
      <c r="A1658" t="s">
        <v>2447</v>
      </c>
      <c r="B1658">
        <v>350</v>
      </c>
      <c r="C1658">
        <v>103</v>
      </c>
      <c r="D1658">
        <v>28751715</v>
      </c>
      <c r="E1658" t="s">
        <v>24</v>
      </c>
      <c r="F1658" t="s">
        <v>48</v>
      </c>
      <c r="G1658" t="s">
        <v>56</v>
      </c>
      <c r="L1658" t="s">
        <v>2448</v>
      </c>
      <c r="M1658">
        <v>202967</v>
      </c>
      <c r="N1658">
        <v>378</v>
      </c>
      <c r="O1658" t="s">
        <v>29</v>
      </c>
      <c r="P1658" t="s">
        <v>30</v>
      </c>
      <c r="Q1658" t="s">
        <v>213</v>
      </c>
      <c r="R1658">
        <v>28000000</v>
      </c>
      <c r="S1658">
        <v>2013</v>
      </c>
      <c r="T1658">
        <v>6.6</v>
      </c>
      <c r="U1658">
        <v>1.7</v>
      </c>
      <c r="V1658">
        <v>751715</v>
      </c>
      <c r="W1658" t="s">
        <v>21</v>
      </c>
    </row>
    <row r="1659" spans="1:23" x14ac:dyDescent="0.3">
      <c r="A1659" t="s">
        <v>2449</v>
      </c>
      <c r="B1659">
        <v>177</v>
      </c>
      <c r="C1659">
        <v>100</v>
      </c>
      <c r="D1659">
        <v>20285518</v>
      </c>
      <c r="E1659" t="s">
        <v>24</v>
      </c>
      <c r="F1659" t="s">
        <v>56</v>
      </c>
      <c r="G1659" t="s">
        <v>55</v>
      </c>
      <c r="H1659" t="s">
        <v>35</v>
      </c>
      <c r="L1659" t="s">
        <v>2450</v>
      </c>
      <c r="M1659">
        <v>32103</v>
      </c>
      <c r="N1659">
        <v>112</v>
      </c>
      <c r="O1659" t="s">
        <v>29</v>
      </c>
      <c r="P1659" t="s">
        <v>545</v>
      </c>
      <c r="Q1659" t="s">
        <v>31</v>
      </c>
      <c r="R1659">
        <v>28000000</v>
      </c>
      <c r="S1659">
        <v>2014</v>
      </c>
      <c r="T1659">
        <v>5.7</v>
      </c>
      <c r="U1659">
        <v>1.7</v>
      </c>
      <c r="V1659">
        <v>-7714482</v>
      </c>
      <c r="W1659" t="s">
        <v>38</v>
      </c>
    </row>
    <row r="1660" spans="1:23" x14ac:dyDescent="0.3">
      <c r="A1660" t="s">
        <v>1669</v>
      </c>
      <c r="B1660">
        <v>106</v>
      </c>
      <c r="C1660">
        <v>131</v>
      </c>
      <c r="D1660">
        <v>67900000</v>
      </c>
      <c r="E1660" t="s">
        <v>24</v>
      </c>
      <c r="F1660" t="s">
        <v>25</v>
      </c>
      <c r="G1660" t="s">
        <v>35</v>
      </c>
      <c r="L1660" t="s">
        <v>2451</v>
      </c>
      <c r="M1660">
        <v>74374</v>
      </c>
      <c r="N1660">
        <v>225</v>
      </c>
      <c r="O1660" t="s">
        <v>29</v>
      </c>
      <c r="P1660" t="s">
        <v>37</v>
      </c>
      <c r="Q1660" t="s">
        <v>52</v>
      </c>
      <c r="R1660">
        <v>27500000</v>
      </c>
      <c r="S1660">
        <v>1983</v>
      </c>
      <c r="T1660">
        <v>6.6</v>
      </c>
      <c r="U1660">
        <v>2.2000000000000002</v>
      </c>
      <c r="V1660">
        <v>40400000</v>
      </c>
      <c r="W1660" t="s">
        <v>21</v>
      </c>
    </row>
    <row r="1661" spans="1:23" x14ac:dyDescent="0.3">
      <c r="A1661" t="s">
        <v>877</v>
      </c>
      <c r="B1661">
        <v>251</v>
      </c>
      <c r="C1661">
        <v>133</v>
      </c>
      <c r="D1661">
        <v>148734225</v>
      </c>
      <c r="E1661" t="s">
        <v>48</v>
      </c>
      <c r="F1661" t="s">
        <v>44</v>
      </c>
      <c r="L1661" t="s">
        <v>2452</v>
      </c>
      <c r="M1661">
        <v>298590</v>
      </c>
      <c r="N1661">
        <v>559</v>
      </c>
      <c r="O1661" t="s">
        <v>29</v>
      </c>
      <c r="P1661" t="s">
        <v>30</v>
      </c>
      <c r="Q1661" t="s">
        <v>213</v>
      </c>
      <c r="R1661">
        <v>30000000</v>
      </c>
      <c r="S1661">
        <v>2007</v>
      </c>
      <c r="T1661">
        <v>7</v>
      </c>
      <c r="U1661">
        <v>2.2000000000000002</v>
      </c>
      <c r="V1661">
        <v>118734225</v>
      </c>
      <c r="W1661" t="s">
        <v>21</v>
      </c>
    </row>
    <row r="1662" spans="1:23" x14ac:dyDescent="0.3">
      <c r="A1662" t="s">
        <v>1738</v>
      </c>
      <c r="B1662">
        <v>148</v>
      </c>
      <c r="C1662">
        <v>109</v>
      </c>
      <c r="D1662">
        <v>49185998</v>
      </c>
      <c r="E1662" t="s">
        <v>55</v>
      </c>
      <c r="L1662" t="s">
        <v>2453</v>
      </c>
      <c r="M1662">
        <v>74476</v>
      </c>
      <c r="N1662">
        <v>184</v>
      </c>
      <c r="O1662" t="s">
        <v>29</v>
      </c>
      <c r="P1662" t="s">
        <v>30</v>
      </c>
      <c r="Q1662" t="s">
        <v>31</v>
      </c>
      <c r="R1662">
        <v>30000000</v>
      </c>
      <c r="S1662">
        <v>2009</v>
      </c>
      <c r="T1662">
        <v>7.4</v>
      </c>
      <c r="U1662">
        <v>1.8</v>
      </c>
      <c r="V1662">
        <v>19185998</v>
      </c>
      <c r="W1662" t="s">
        <v>21</v>
      </c>
    </row>
    <row r="1663" spans="1:23" x14ac:dyDescent="0.3">
      <c r="A1663" t="s">
        <v>2454</v>
      </c>
      <c r="B1663">
        <v>76</v>
      </c>
      <c r="C1663">
        <v>114</v>
      </c>
      <c r="D1663">
        <v>42168445</v>
      </c>
      <c r="E1663" t="s">
        <v>48</v>
      </c>
      <c r="F1663" t="s">
        <v>55</v>
      </c>
      <c r="G1663" t="s">
        <v>44</v>
      </c>
      <c r="L1663" t="s">
        <v>2455</v>
      </c>
      <c r="M1663">
        <v>10791</v>
      </c>
      <c r="N1663">
        <v>39</v>
      </c>
      <c r="O1663" t="s">
        <v>29</v>
      </c>
      <c r="P1663" t="s">
        <v>30</v>
      </c>
      <c r="Q1663" t="s">
        <v>31</v>
      </c>
      <c r="R1663">
        <v>35000000</v>
      </c>
      <c r="S1663">
        <v>2008</v>
      </c>
      <c r="T1663">
        <v>5.3</v>
      </c>
      <c r="U1663">
        <v>1.9</v>
      </c>
      <c r="V1663">
        <v>7168445</v>
      </c>
      <c r="W1663" t="s">
        <v>21</v>
      </c>
    </row>
    <row r="1664" spans="1:23" x14ac:dyDescent="0.3">
      <c r="A1664" t="s">
        <v>2456</v>
      </c>
      <c r="B1664">
        <v>52</v>
      </c>
      <c r="C1664">
        <v>164</v>
      </c>
      <c r="D1664">
        <v>26400000</v>
      </c>
      <c r="E1664" t="s">
        <v>25</v>
      </c>
      <c r="F1664" t="s">
        <v>55</v>
      </c>
      <c r="G1664" t="s">
        <v>54</v>
      </c>
      <c r="L1664" t="s">
        <v>2457</v>
      </c>
      <c r="M1664">
        <v>12980</v>
      </c>
      <c r="N1664">
        <v>89</v>
      </c>
      <c r="O1664" t="s">
        <v>29</v>
      </c>
      <c r="P1664" t="s">
        <v>37</v>
      </c>
      <c r="Q1664" t="s">
        <v>52</v>
      </c>
      <c r="R1664">
        <v>16000000</v>
      </c>
      <c r="S1664">
        <v>1984</v>
      </c>
      <c r="T1664">
        <v>7.4</v>
      </c>
      <c r="U1664">
        <v>2.7</v>
      </c>
      <c r="V1664">
        <v>10400000</v>
      </c>
      <c r="W1664" t="s">
        <v>21</v>
      </c>
    </row>
    <row r="1665" spans="1:23" x14ac:dyDescent="0.3">
      <c r="A1665" t="s">
        <v>2458</v>
      </c>
      <c r="B1665">
        <v>220</v>
      </c>
      <c r="C1665">
        <v>92</v>
      </c>
      <c r="D1665">
        <v>17508670</v>
      </c>
      <c r="E1665" t="s">
        <v>56</v>
      </c>
      <c r="F1665" t="s">
        <v>55</v>
      </c>
      <c r="G1665" t="s">
        <v>44</v>
      </c>
      <c r="H1665" t="s">
        <v>35</v>
      </c>
      <c r="L1665" t="s">
        <v>2459</v>
      </c>
      <c r="M1665">
        <v>64625</v>
      </c>
      <c r="N1665">
        <v>281</v>
      </c>
      <c r="O1665" t="s">
        <v>29</v>
      </c>
      <c r="P1665" t="s">
        <v>37</v>
      </c>
      <c r="Q1665" t="s">
        <v>213</v>
      </c>
      <c r="R1665">
        <v>15000000</v>
      </c>
      <c r="S1665">
        <v>2006</v>
      </c>
      <c r="T1665">
        <v>7.4</v>
      </c>
      <c r="U1665">
        <v>1.5</v>
      </c>
      <c r="V1665">
        <v>2508670</v>
      </c>
      <c r="W1665" t="s">
        <v>21</v>
      </c>
    </row>
    <row r="1666" spans="1:23" x14ac:dyDescent="0.3">
      <c r="A1666" t="s">
        <v>256</v>
      </c>
      <c r="B1666">
        <v>131</v>
      </c>
      <c r="C1666">
        <v>122</v>
      </c>
      <c r="D1666">
        <v>9664316</v>
      </c>
      <c r="E1666" t="s">
        <v>55</v>
      </c>
      <c r="F1666" t="s">
        <v>35</v>
      </c>
      <c r="L1666" t="s">
        <v>2460</v>
      </c>
      <c r="M1666">
        <v>47203</v>
      </c>
      <c r="N1666">
        <v>197</v>
      </c>
      <c r="O1666" t="s">
        <v>29</v>
      </c>
      <c r="P1666" t="s">
        <v>30</v>
      </c>
      <c r="Q1666" t="s">
        <v>213</v>
      </c>
      <c r="R1666">
        <v>27500000</v>
      </c>
      <c r="S1666">
        <v>2007</v>
      </c>
      <c r="T1666">
        <v>6.8</v>
      </c>
      <c r="U1666">
        <v>2</v>
      </c>
      <c r="V1666">
        <v>-17835684</v>
      </c>
      <c r="W1666" t="s">
        <v>38</v>
      </c>
    </row>
    <row r="1667" spans="1:23" x14ac:dyDescent="0.3">
      <c r="A1667" t="s">
        <v>2461</v>
      </c>
      <c r="B1667">
        <v>112</v>
      </c>
      <c r="C1667">
        <v>110</v>
      </c>
      <c r="D1667">
        <v>74888996</v>
      </c>
      <c r="E1667" t="s">
        <v>24</v>
      </c>
      <c r="F1667" t="s">
        <v>25</v>
      </c>
      <c r="G1667" t="s">
        <v>27</v>
      </c>
      <c r="H1667" t="s">
        <v>35</v>
      </c>
      <c r="L1667" t="s">
        <v>2462</v>
      </c>
      <c r="M1667">
        <v>55513</v>
      </c>
      <c r="N1667">
        <v>188</v>
      </c>
      <c r="O1667" t="s">
        <v>29</v>
      </c>
      <c r="P1667" t="s">
        <v>30</v>
      </c>
      <c r="Q1667" t="s">
        <v>52</v>
      </c>
      <c r="R1667">
        <v>30000000</v>
      </c>
      <c r="S1667">
        <v>1991</v>
      </c>
      <c r="T1667">
        <v>7.2</v>
      </c>
      <c r="U1667">
        <v>1.8</v>
      </c>
      <c r="V1667">
        <v>44888996</v>
      </c>
      <c r="W1667" t="s">
        <v>21</v>
      </c>
    </row>
    <row r="1668" spans="1:23" x14ac:dyDescent="0.3">
      <c r="A1668" t="s">
        <v>2463</v>
      </c>
      <c r="B1668">
        <v>93</v>
      </c>
      <c r="C1668">
        <v>116</v>
      </c>
      <c r="D1668">
        <v>69586544</v>
      </c>
      <c r="E1668" t="s">
        <v>55</v>
      </c>
      <c r="L1668" t="s">
        <v>2464</v>
      </c>
      <c r="M1668">
        <v>15352</v>
      </c>
      <c r="N1668">
        <v>199</v>
      </c>
      <c r="O1668" t="s">
        <v>29</v>
      </c>
      <c r="P1668" t="s">
        <v>30</v>
      </c>
      <c r="Q1668" t="s">
        <v>31</v>
      </c>
      <c r="R1668">
        <v>27000000</v>
      </c>
      <c r="S1668">
        <v>2002</v>
      </c>
      <c r="T1668">
        <v>6</v>
      </c>
      <c r="U1668">
        <v>1.9</v>
      </c>
      <c r="V1668">
        <v>42586544</v>
      </c>
      <c r="W1668" t="s">
        <v>21</v>
      </c>
    </row>
    <row r="1669" spans="1:23" x14ac:dyDescent="0.3">
      <c r="A1669" t="s">
        <v>1402</v>
      </c>
      <c r="B1669">
        <v>83</v>
      </c>
      <c r="C1669">
        <v>115</v>
      </c>
      <c r="D1669">
        <v>60491560</v>
      </c>
      <c r="E1669" t="s">
        <v>56</v>
      </c>
      <c r="F1669" t="s">
        <v>55</v>
      </c>
      <c r="G1669" t="s">
        <v>60</v>
      </c>
      <c r="H1669" t="s">
        <v>35</v>
      </c>
      <c r="L1669" t="s">
        <v>2465</v>
      </c>
      <c r="M1669">
        <v>50653</v>
      </c>
      <c r="N1669">
        <v>143</v>
      </c>
      <c r="O1669" t="s">
        <v>29</v>
      </c>
      <c r="P1669" t="s">
        <v>30</v>
      </c>
      <c r="Q1669" t="s">
        <v>213</v>
      </c>
      <c r="R1669">
        <v>27000000</v>
      </c>
      <c r="S1669">
        <v>1997</v>
      </c>
      <c r="T1669">
        <v>6.6</v>
      </c>
      <c r="U1669">
        <v>1.9</v>
      </c>
      <c r="V1669">
        <v>33491560</v>
      </c>
      <c r="W1669" t="s">
        <v>21</v>
      </c>
    </row>
    <row r="1670" spans="1:23" x14ac:dyDescent="0.3">
      <c r="A1670" t="s">
        <v>1428</v>
      </c>
      <c r="B1670">
        <v>125</v>
      </c>
      <c r="C1670">
        <v>148</v>
      </c>
      <c r="D1670">
        <v>54200000</v>
      </c>
      <c r="E1670" t="s">
        <v>24</v>
      </c>
      <c r="F1670" t="s">
        <v>48</v>
      </c>
      <c r="G1670" t="s">
        <v>56</v>
      </c>
      <c r="H1670" t="s">
        <v>59</v>
      </c>
      <c r="L1670" t="s">
        <v>2466</v>
      </c>
      <c r="M1670">
        <v>142448</v>
      </c>
      <c r="N1670">
        <v>319</v>
      </c>
      <c r="O1670" t="s">
        <v>29</v>
      </c>
      <c r="P1670" t="s">
        <v>30</v>
      </c>
      <c r="Q1670" t="s">
        <v>213</v>
      </c>
      <c r="R1670">
        <v>27000000</v>
      </c>
      <c r="S1670">
        <v>1980</v>
      </c>
      <c r="T1670">
        <v>7.9</v>
      </c>
      <c r="U1670">
        <v>2.5</v>
      </c>
      <c r="V1670">
        <v>27200000</v>
      </c>
      <c r="W1670" t="s">
        <v>21</v>
      </c>
    </row>
    <row r="1671" spans="1:23" x14ac:dyDescent="0.3">
      <c r="A1671" t="s">
        <v>2467</v>
      </c>
      <c r="B1671">
        <v>98</v>
      </c>
      <c r="C1671">
        <v>118</v>
      </c>
      <c r="D1671">
        <v>30920167</v>
      </c>
      <c r="E1671" t="s">
        <v>48</v>
      </c>
      <c r="F1671" t="s">
        <v>59</v>
      </c>
      <c r="L1671" t="s">
        <v>2468</v>
      </c>
      <c r="M1671">
        <v>6476</v>
      </c>
      <c r="N1671">
        <v>71</v>
      </c>
      <c r="O1671" t="s">
        <v>29</v>
      </c>
      <c r="P1671" t="s">
        <v>30</v>
      </c>
      <c r="Q1671" t="s">
        <v>31</v>
      </c>
      <c r="R1671">
        <v>25000000</v>
      </c>
      <c r="S1671">
        <v>2012</v>
      </c>
      <c r="T1671">
        <v>5.7</v>
      </c>
      <c r="U1671">
        <v>2</v>
      </c>
      <c r="V1671">
        <v>5920167</v>
      </c>
      <c r="W1671" t="s">
        <v>21</v>
      </c>
    </row>
    <row r="1672" spans="1:23" x14ac:dyDescent="0.3">
      <c r="A1672" t="s">
        <v>97</v>
      </c>
      <c r="B1672">
        <v>158</v>
      </c>
      <c r="C1672">
        <v>101</v>
      </c>
      <c r="D1672">
        <v>40566655</v>
      </c>
      <c r="E1672" t="s">
        <v>48</v>
      </c>
      <c r="F1672" t="s">
        <v>55</v>
      </c>
      <c r="G1672" t="s">
        <v>44</v>
      </c>
      <c r="L1672" t="s">
        <v>2469</v>
      </c>
      <c r="M1672">
        <v>144021</v>
      </c>
      <c r="N1672">
        <v>391</v>
      </c>
      <c r="O1672" t="s">
        <v>29</v>
      </c>
      <c r="P1672" t="s">
        <v>37</v>
      </c>
      <c r="Q1672" t="s">
        <v>31</v>
      </c>
      <c r="R1672">
        <v>30000000</v>
      </c>
      <c r="S1672">
        <v>2002</v>
      </c>
      <c r="T1672">
        <v>7.1</v>
      </c>
      <c r="U1672">
        <v>1.7</v>
      </c>
      <c r="V1672">
        <v>10566655</v>
      </c>
      <c r="W1672" t="s">
        <v>21</v>
      </c>
    </row>
    <row r="1673" spans="1:23" x14ac:dyDescent="0.3">
      <c r="A1673" t="s">
        <v>1916</v>
      </c>
      <c r="B1673">
        <v>152</v>
      </c>
      <c r="C1673">
        <v>82</v>
      </c>
      <c r="D1673">
        <v>31768374</v>
      </c>
      <c r="E1673" t="s">
        <v>24</v>
      </c>
      <c r="F1673" t="s">
        <v>48</v>
      </c>
      <c r="G1673" t="s">
        <v>57</v>
      </c>
      <c r="L1673" t="s">
        <v>2470</v>
      </c>
      <c r="M1673">
        <v>42761</v>
      </c>
      <c r="N1673">
        <v>366</v>
      </c>
      <c r="O1673" t="s">
        <v>29</v>
      </c>
      <c r="P1673" t="s">
        <v>30</v>
      </c>
      <c r="Q1673" t="s">
        <v>213</v>
      </c>
      <c r="R1673">
        <v>27000000</v>
      </c>
      <c r="S1673">
        <v>1999</v>
      </c>
      <c r="T1673">
        <v>5.6</v>
      </c>
      <c r="U1673">
        <v>1.4</v>
      </c>
      <c r="V1673">
        <v>4768374</v>
      </c>
      <c r="W1673" t="s">
        <v>21</v>
      </c>
    </row>
    <row r="1674" spans="1:23" x14ac:dyDescent="0.3">
      <c r="A1674" t="s">
        <v>1640</v>
      </c>
      <c r="B1674">
        <v>202</v>
      </c>
      <c r="C1674">
        <v>110</v>
      </c>
      <c r="D1674">
        <v>22494487</v>
      </c>
      <c r="E1674" t="s">
        <v>56</v>
      </c>
      <c r="F1674" t="s">
        <v>55</v>
      </c>
      <c r="G1674" t="s">
        <v>60</v>
      </c>
      <c r="H1674" t="s">
        <v>35</v>
      </c>
      <c r="L1674" t="s">
        <v>2471</v>
      </c>
      <c r="M1674">
        <v>262153</v>
      </c>
      <c r="N1674">
        <v>507</v>
      </c>
      <c r="O1674" t="s">
        <v>29</v>
      </c>
      <c r="P1674" t="s">
        <v>244</v>
      </c>
      <c r="Q1674" t="s">
        <v>213</v>
      </c>
      <c r="R1674">
        <v>27000000</v>
      </c>
      <c r="S1674">
        <v>2006</v>
      </c>
      <c r="T1674">
        <v>7.8</v>
      </c>
      <c r="U1674">
        <v>1.8</v>
      </c>
      <c r="V1674">
        <v>-4505513</v>
      </c>
      <c r="W1674" t="s">
        <v>38</v>
      </c>
    </row>
    <row r="1675" spans="1:23" x14ac:dyDescent="0.3">
      <c r="A1675" t="s">
        <v>2472</v>
      </c>
      <c r="B1675">
        <v>80</v>
      </c>
      <c r="C1675">
        <v>193</v>
      </c>
      <c r="D1675">
        <v>21500000</v>
      </c>
      <c r="E1675" t="s">
        <v>25</v>
      </c>
      <c r="F1675" t="s">
        <v>55</v>
      </c>
      <c r="G1675" t="s">
        <v>54</v>
      </c>
      <c r="L1675" t="s">
        <v>2473</v>
      </c>
      <c r="M1675">
        <v>45271</v>
      </c>
      <c r="N1675">
        <v>170</v>
      </c>
      <c r="O1675" t="s">
        <v>29</v>
      </c>
      <c r="P1675" t="s">
        <v>30</v>
      </c>
      <c r="Q1675" t="s">
        <v>52</v>
      </c>
      <c r="R1675">
        <v>27000000</v>
      </c>
      <c r="S1675">
        <v>1983</v>
      </c>
      <c r="T1675">
        <v>7.9</v>
      </c>
      <c r="U1675">
        <v>3.2</v>
      </c>
      <c r="V1675">
        <v>-5500000</v>
      </c>
      <c r="W1675" t="s">
        <v>38</v>
      </c>
    </row>
    <row r="1676" spans="1:23" x14ac:dyDescent="0.3">
      <c r="A1676" t="s">
        <v>157</v>
      </c>
      <c r="B1676">
        <v>288</v>
      </c>
      <c r="C1676">
        <v>130</v>
      </c>
      <c r="D1676">
        <v>4463292</v>
      </c>
      <c r="E1676" t="s">
        <v>55</v>
      </c>
      <c r="F1676" t="s">
        <v>54</v>
      </c>
      <c r="G1676" t="s">
        <v>35</v>
      </c>
      <c r="L1676" t="s">
        <v>2474</v>
      </c>
      <c r="M1676">
        <v>34488</v>
      </c>
      <c r="N1676">
        <v>136</v>
      </c>
      <c r="O1676" t="s">
        <v>29</v>
      </c>
      <c r="P1676" t="s">
        <v>37</v>
      </c>
      <c r="Q1676" t="s">
        <v>31</v>
      </c>
      <c r="R1676">
        <v>30000000</v>
      </c>
      <c r="S1676">
        <v>2011</v>
      </c>
      <c r="T1676">
        <v>6.9</v>
      </c>
      <c r="U1676">
        <v>2.2000000000000002</v>
      </c>
      <c r="V1676">
        <v>-25536708</v>
      </c>
      <c r="W1676" t="s">
        <v>38</v>
      </c>
    </row>
    <row r="1677" spans="1:23" x14ac:dyDescent="0.3">
      <c r="A1677" t="s">
        <v>319</v>
      </c>
      <c r="B1677">
        <v>222</v>
      </c>
      <c r="C1677">
        <v>111</v>
      </c>
      <c r="D1677">
        <v>14337579</v>
      </c>
      <c r="E1677" t="s">
        <v>24</v>
      </c>
      <c r="F1677" t="s">
        <v>55</v>
      </c>
      <c r="G1677" t="s">
        <v>26</v>
      </c>
      <c r="H1677" t="s">
        <v>60</v>
      </c>
      <c r="I1677" t="s">
        <v>27</v>
      </c>
      <c r="J1677" t="s">
        <v>35</v>
      </c>
      <c r="L1677" t="s">
        <v>2475</v>
      </c>
      <c r="M1677">
        <v>156929</v>
      </c>
      <c r="N1677">
        <v>624</v>
      </c>
      <c r="O1677" t="s">
        <v>29</v>
      </c>
      <c r="P1677" t="s">
        <v>143</v>
      </c>
      <c r="Q1677" t="s">
        <v>213</v>
      </c>
      <c r="R1677">
        <v>27000000</v>
      </c>
      <c r="S1677">
        <v>1998</v>
      </c>
      <c r="T1677">
        <v>7.7</v>
      </c>
      <c r="U1677">
        <v>1.8</v>
      </c>
      <c r="V1677">
        <v>-12662421</v>
      </c>
      <c r="W1677" t="s">
        <v>38</v>
      </c>
    </row>
    <row r="1678" spans="1:23" x14ac:dyDescent="0.3">
      <c r="A1678" t="s">
        <v>2476</v>
      </c>
      <c r="B1678">
        <v>194</v>
      </c>
      <c r="C1678">
        <v>110</v>
      </c>
      <c r="D1678">
        <v>13823741</v>
      </c>
      <c r="E1678" t="s">
        <v>242</v>
      </c>
      <c r="F1678" t="s">
        <v>55</v>
      </c>
      <c r="G1678" t="s">
        <v>54</v>
      </c>
      <c r="H1678" t="s">
        <v>44</v>
      </c>
      <c r="L1678" t="s">
        <v>2477</v>
      </c>
      <c r="M1678">
        <v>61777</v>
      </c>
      <c r="N1678">
        <v>140</v>
      </c>
      <c r="O1678" t="s">
        <v>29</v>
      </c>
      <c r="P1678" t="s">
        <v>37</v>
      </c>
      <c r="Q1678" t="s">
        <v>31</v>
      </c>
      <c r="R1678">
        <v>13500000</v>
      </c>
      <c r="S1678">
        <v>2008</v>
      </c>
      <c r="T1678">
        <v>6.9</v>
      </c>
      <c r="U1678">
        <v>1.8</v>
      </c>
      <c r="V1678">
        <v>323741</v>
      </c>
      <c r="W1678" t="s">
        <v>21</v>
      </c>
    </row>
    <row r="1679" spans="1:23" x14ac:dyDescent="0.3">
      <c r="A1679" t="s">
        <v>2478</v>
      </c>
      <c r="B1679">
        <v>63</v>
      </c>
      <c r="C1679">
        <v>123</v>
      </c>
      <c r="D1679">
        <v>10297897</v>
      </c>
      <c r="E1679" t="s">
        <v>24</v>
      </c>
      <c r="F1679" t="s">
        <v>56</v>
      </c>
      <c r="G1679" t="s">
        <v>55</v>
      </c>
      <c r="H1679" t="s">
        <v>54</v>
      </c>
      <c r="I1679" t="s">
        <v>53</v>
      </c>
      <c r="L1679" t="s">
        <v>2479</v>
      </c>
      <c r="M1679">
        <v>8309</v>
      </c>
      <c r="N1679">
        <v>39</v>
      </c>
      <c r="O1679" t="s">
        <v>29</v>
      </c>
      <c r="P1679" t="s">
        <v>30</v>
      </c>
      <c r="Q1679" t="s">
        <v>31</v>
      </c>
      <c r="R1679">
        <v>27000000</v>
      </c>
      <c r="S1679">
        <v>1998</v>
      </c>
      <c r="T1679">
        <v>6</v>
      </c>
      <c r="U1679">
        <v>2</v>
      </c>
      <c r="V1679">
        <v>-16702103</v>
      </c>
      <c r="W1679" t="s">
        <v>38</v>
      </c>
    </row>
    <row r="1680" spans="1:23" x14ac:dyDescent="0.3">
      <c r="A1680" t="s">
        <v>1853</v>
      </c>
      <c r="B1680">
        <v>167</v>
      </c>
      <c r="C1680">
        <v>109</v>
      </c>
      <c r="D1680">
        <v>13248477</v>
      </c>
      <c r="E1680" t="s">
        <v>57</v>
      </c>
      <c r="F1680" t="s">
        <v>60</v>
      </c>
      <c r="G1680" t="s">
        <v>35</v>
      </c>
      <c r="L1680" t="s">
        <v>2480</v>
      </c>
      <c r="M1680">
        <v>60555</v>
      </c>
      <c r="N1680">
        <v>174</v>
      </c>
      <c r="O1680" t="s">
        <v>29</v>
      </c>
      <c r="P1680" t="s">
        <v>30</v>
      </c>
      <c r="Q1680" t="s">
        <v>213</v>
      </c>
      <c r="R1680">
        <v>27000000</v>
      </c>
      <c r="S1680">
        <v>2009</v>
      </c>
      <c r="T1680">
        <v>6.2</v>
      </c>
      <c r="U1680">
        <v>1.8</v>
      </c>
      <c r="V1680">
        <v>-13751523</v>
      </c>
      <c r="W1680" t="s">
        <v>38</v>
      </c>
    </row>
    <row r="1681" spans="1:23" x14ac:dyDescent="0.3">
      <c r="A1681" t="s">
        <v>2481</v>
      </c>
      <c r="B1681">
        <v>101</v>
      </c>
      <c r="C1681">
        <v>99</v>
      </c>
      <c r="D1681">
        <v>8712564</v>
      </c>
      <c r="E1681" t="s">
        <v>56</v>
      </c>
      <c r="F1681" t="s">
        <v>55</v>
      </c>
      <c r="G1681" t="s">
        <v>60</v>
      </c>
      <c r="H1681" t="s">
        <v>35</v>
      </c>
      <c r="L1681" t="s">
        <v>2482</v>
      </c>
      <c r="M1681">
        <v>16555</v>
      </c>
      <c r="N1681">
        <v>139</v>
      </c>
      <c r="O1681" t="s">
        <v>29</v>
      </c>
      <c r="P1681" t="s">
        <v>30</v>
      </c>
      <c r="Q1681" t="s">
        <v>213</v>
      </c>
      <c r="R1681">
        <v>27000000</v>
      </c>
      <c r="S1681">
        <v>2004</v>
      </c>
      <c r="T1681">
        <v>5.9</v>
      </c>
      <c r="U1681">
        <v>1.6</v>
      </c>
      <c r="V1681">
        <v>-18287436</v>
      </c>
      <c r="W1681" t="s">
        <v>38</v>
      </c>
    </row>
    <row r="1682" spans="1:23" x14ac:dyDescent="0.3">
      <c r="A1682" t="s">
        <v>2483</v>
      </c>
      <c r="B1682">
        <v>118</v>
      </c>
      <c r="C1682">
        <v>106</v>
      </c>
      <c r="D1682">
        <v>7486906</v>
      </c>
      <c r="E1682" t="s">
        <v>48</v>
      </c>
      <c r="F1682" t="s">
        <v>55</v>
      </c>
      <c r="G1682" t="s">
        <v>49</v>
      </c>
      <c r="L1682" t="s">
        <v>2484</v>
      </c>
      <c r="M1682">
        <v>17436</v>
      </c>
      <c r="N1682">
        <v>71</v>
      </c>
      <c r="O1682" t="s">
        <v>29</v>
      </c>
      <c r="P1682" t="s">
        <v>30</v>
      </c>
      <c r="Q1682" t="s">
        <v>52</v>
      </c>
      <c r="R1682">
        <v>27000000</v>
      </c>
      <c r="S1682">
        <v>2007</v>
      </c>
      <c r="T1682">
        <v>6.8</v>
      </c>
      <c r="U1682">
        <v>1.8</v>
      </c>
      <c r="V1682">
        <v>-19513094</v>
      </c>
      <c r="W1682" t="s">
        <v>38</v>
      </c>
    </row>
    <row r="1683" spans="1:23" x14ac:dyDescent="0.3">
      <c r="A1683" t="s">
        <v>1325</v>
      </c>
      <c r="B1683">
        <v>76</v>
      </c>
      <c r="C1683">
        <v>89</v>
      </c>
      <c r="D1683">
        <v>38536376</v>
      </c>
      <c r="E1683" t="s">
        <v>24</v>
      </c>
      <c r="F1683" t="s">
        <v>25</v>
      </c>
      <c r="G1683" t="s">
        <v>48</v>
      </c>
      <c r="H1683" t="s">
        <v>49</v>
      </c>
      <c r="I1683" t="s">
        <v>27</v>
      </c>
      <c r="L1683" t="s">
        <v>2485</v>
      </c>
      <c r="M1683">
        <v>15866</v>
      </c>
      <c r="N1683">
        <v>83</v>
      </c>
      <c r="O1683" t="s">
        <v>29</v>
      </c>
      <c r="P1683" t="s">
        <v>30</v>
      </c>
      <c r="Q1683" t="s">
        <v>52</v>
      </c>
      <c r="R1683">
        <v>27000000</v>
      </c>
      <c r="S1683">
        <v>2011</v>
      </c>
      <c r="T1683">
        <v>3.6</v>
      </c>
      <c r="U1683">
        <v>1.5</v>
      </c>
      <c r="V1683">
        <v>11536376</v>
      </c>
      <c r="W1683" t="s">
        <v>21</v>
      </c>
    </row>
    <row r="1684" spans="1:23" x14ac:dyDescent="0.3">
      <c r="A1684" t="s">
        <v>2486</v>
      </c>
      <c r="B1684">
        <v>268</v>
      </c>
      <c r="C1684">
        <v>98</v>
      </c>
      <c r="D1684">
        <v>41008532</v>
      </c>
      <c r="E1684" t="s">
        <v>56</v>
      </c>
      <c r="F1684" t="s">
        <v>55</v>
      </c>
      <c r="G1684" t="s">
        <v>35</v>
      </c>
      <c r="L1684" t="s">
        <v>2487</v>
      </c>
      <c r="M1684">
        <v>19611</v>
      </c>
      <c r="N1684">
        <v>103</v>
      </c>
      <c r="O1684" t="s">
        <v>29</v>
      </c>
      <c r="P1684" t="s">
        <v>30</v>
      </c>
      <c r="Q1684" t="s">
        <v>213</v>
      </c>
      <c r="R1684">
        <v>27000000</v>
      </c>
      <c r="S1684">
        <v>2016</v>
      </c>
      <c r="T1684">
        <v>6.7</v>
      </c>
      <c r="U1684">
        <v>1.6</v>
      </c>
      <c r="V1684">
        <v>14008532</v>
      </c>
      <c r="W1684" t="s">
        <v>21</v>
      </c>
    </row>
    <row r="1685" spans="1:23" x14ac:dyDescent="0.3">
      <c r="A1685" t="s">
        <v>2084</v>
      </c>
      <c r="B1685">
        <v>95</v>
      </c>
      <c r="C1685">
        <v>93</v>
      </c>
      <c r="D1685">
        <v>5204007</v>
      </c>
      <c r="E1685" t="s">
        <v>24</v>
      </c>
      <c r="F1685" t="s">
        <v>48</v>
      </c>
      <c r="G1685" t="s">
        <v>56</v>
      </c>
      <c r="H1685" t="s">
        <v>35</v>
      </c>
      <c r="L1685" t="s">
        <v>2488</v>
      </c>
      <c r="M1685">
        <v>42876</v>
      </c>
      <c r="N1685">
        <v>167</v>
      </c>
      <c r="O1685" t="s">
        <v>29</v>
      </c>
      <c r="P1685" t="s">
        <v>37</v>
      </c>
      <c r="Q1685" t="s">
        <v>213</v>
      </c>
      <c r="R1685">
        <v>28000000</v>
      </c>
      <c r="S1685">
        <v>2001</v>
      </c>
      <c r="T1685">
        <v>6.3</v>
      </c>
      <c r="U1685">
        <v>1.6</v>
      </c>
      <c r="V1685">
        <v>-22795993</v>
      </c>
      <c r="W1685" t="s">
        <v>38</v>
      </c>
    </row>
    <row r="1686" spans="1:23" x14ac:dyDescent="0.3">
      <c r="A1686" t="s">
        <v>394</v>
      </c>
      <c r="B1686">
        <v>78</v>
      </c>
      <c r="C1686">
        <v>112</v>
      </c>
      <c r="D1686">
        <v>4485485</v>
      </c>
      <c r="E1686" t="s">
        <v>48</v>
      </c>
      <c r="F1686" t="s">
        <v>56</v>
      </c>
      <c r="G1686" t="s">
        <v>55</v>
      </c>
      <c r="L1686" t="s">
        <v>2489</v>
      </c>
      <c r="M1686">
        <v>14612</v>
      </c>
      <c r="N1686">
        <v>105</v>
      </c>
      <c r="O1686" t="s">
        <v>29</v>
      </c>
      <c r="P1686" t="s">
        <v>30</v>
      </c>
      <c r="Q1686" t="s">
        <v>213</v>
      </c>
      <c r="R1686">
        <v>15000000</v>
      </c>
      <c r="S1686">
        <v>1999</v>
      </c>
      <c r="T1686">
        <v>6.4</v>
      </c>
      <c r="U1686">
        <v>1.9</v>
      </c>
      <c r="V1686">
        <v>-10514515</v>
      </c>
      <c r="W1686" t="s">
        <v>38</v>
      </c>
    </row>
    <row r="1687" spans="1:23" x14ac:dyDescent="0.3">
      <c r="A1687" t="s">
        <v>589</v>
      </c>
      <c r="B1687">
        <v>127</v>
      </c>
      <c r="C1687">
        <v>101</v>
      </c>
      <c r="D1687">
        <v>4476235</v>
      </c>
      <c r="E1687" t="s">
        <v>56</v>
      </c>
      <c r="F1687" t="s">
        <v>57</v>
      </c>
      <c r="G1687" t="s">
        <v>60</v>
      </c>
      <c r="H1687" t="s">
        <v>35</v>
      </c>
      <c r="L1687" t="s">
        <v>2490</v>
      </c>
      <c r="M1687">
        <v>49405</v>
      </c>
      <c r="N1687">
        <v>226</v>
      </c>
      <c r="O1687" t="s">
        <v>29</v>
      </c>
      <c r="P1687" t="s">
        <v>30</v>
      </c>
      <c r="Q1687" t="s">
        <v>213</v>
      </c>
      <c r="R1687">
        <v>27000000</v>
      </c>
      <c r="S1687">
        <v>2004</v>
      </c>
      <c r="T1687">
        <v>6.4</v>
      </c>
      <c r="U1687">
        <v>1.7</v>
      </c>
      <c r="V1687">
        <v>-22523765</v>
      </c>
      <c r="W1687" t="s">
        <v>38</v>
      </c>
    </row>
    <row r="1688" spans="1:23" x14ac:dyDescent="0.3">
      <c r="A1688" t="s">
        <v>851</v>
      </c>
      <c r="B1688">
        <v>137</v>
      </c>
      <c r="C1688">
        <v>104</v>
      </c>
      <c r="D1688">
        <v>1089365</v>
      </c>
      <c r="E1688" t="s">
        <v>48</v>
      </c>
      <c r="F1688" t="s">
        <v>55</v>
      </c>
      <c r="L1688" t="s">
        <v>2491</v>
      </c>
      <c r="M1688">
        <v>23767</v>
      </c>
      <c r="N1688">
        <v>111</v>
      </c>
      <c r="O1688" t="s">
        <v>29</v>
      </c>
      <c r="P1688" t="s">
        <v>30</v>
      </c>
      <c r="Q1688" t="s">
        <v>213</v>
      </c>
      <c r="R1688">
        <v>25000000</v>
      </c>
      <c r="S1688">
        <v>2008</v>
      </c>
      <c r="T1688">
        <v>5.7</v>
      </c>
      <c r="U1688">
        <v>1.7</v>
      </c>
      <c r="V1688">
        <v>-23910635</v>
      </c>
      <c r="W1688" t="s">
        <v>38</v>
      </c>
    </row>
    <row r="1689" spans="1:23" x14ac:dyDescent="0.3">
      <c r="A1689" t="s">
        <v>1897</v>
      </c>
      <c r="B1689">
        <v>54</v>
      </c>
      <c r="C1689">
        <v>120</v>
      </c>
      <c r="D1689">
        <v>763044</v>
      </c>
      <c r="E1689" t="s">
        <v>55</v>
      </c>
      <c r="F1689" t="s">
        <v>35</v>
      </c>
      <c r="L1689" t="s">
        <v>2492</v>
      </c>
      <c r="M1689">
        <v>4257</v>
      </c>
      <c r="N1689">
        <v>52</v>
      </c>
      <c r="O1689" t="s">
        <v>29</v>
      </c>
      <c r="P1689" t="s">
        <v>115</v>
      </c>
      <c r="Q1689" t="s">
        <v>213</v>
      </c>
      <c r="R1689">
        <v>23000000</v>
      </c>
      <c r="S1689">
        <v>2003</v>
      </c>
      <c r="T1689">
        <v>6.2</v>
      </c>
      <c r="U1689">
        <v>2</v>
      </c>
      <c r="V1689">
        <v>-22236956</v>
      </c>
      <c r="W1689" t="s">
        <v>38</v>
      </c>
    </row>
    <row r="1690" spans="1:23" x14ac:dyDescent="0.3">
      <c r="A1690" t="s">
        <v>881</v>
      </c>
      <c r="B1690">
        <v>167</v>
      </c>
      <c r="C1690">
        <v>91</v>
      </c>
      <c r="D1690">
        <v>20819129</v>
      </c>
      <c r="E1690" t="s">
        <v>24</v>
      </c>
      <c r="F1690" t="s">
        <v>48</v>
      </c>
      <c r="G1690" t="s">
        <v>56</v>
      </c>
      <c r="L1690" t="s">
        <v>2493</v>
      </c>
      <c r="M1690">
        <v>84209</v>
      </c>
      <c r="N1690">
        <v>201</v>
      </c>
      <c r="O1690" t="s">
        <v>29</v>
      </c>
      <c r="P1690" t="s">
        <v>30</v>
      </c>
      <c r="Q1690" t="s">
        <v>52</v>
      </c>
      <c r="R1690">
        <v>26000000</v>
      </c>
      <c r="S1690">
        <v>2009</v>
      </c>
      <c r="T1690">
        <v>5.2</v>
      </c>
      <c r="U1690">
        <v>1.5</v>
      </c>
      <c r="V1690">
        <v>-5180871</v>
      </c>
      <c r="W1690" t="s">
        <v>38</v>
      </c>
    </row>
    <row r="1691" spans="1:23" x14ac:dyDescent="0.3">
      <c r="A1691" t="s">
        <v>582</v>
      </c>
      <c r="B1691">
        <v>129</v>
      </c>
      <c r="C1691">
        <v>97</v>
      </c>
      <c r="D1691">
        <v>110222438</v>
      </c>
      <c r="E1691" t="s">
        <v>48</v>
      </c>
      <c r="F1691" t="s">
        <v>49</v>
      </c>
      <c r="G1691" t="s">
        <v>26</v>
      </c>
      <c r="H1691" t="s">
        <v>59</v>
      </c>
      <c r="I1691" t="s">
        <v>44</v>
      </c>
      <c r="L1691" t="s">
        <v>2494</v>
      </c>
      <c r="M1691">
        <v>96693</v>
      </c>
      <c r="N1691">
        <v>271</v>
      </c>
      <c r="O1691" t="s">
        <v>29</v>
      </c>
      <c r="P1691" t="s">
        <v>30</v>
      </c>
      <c r="Q1691" t="s">
        <v>52</v>
      </c>
      <c r="R1691">
        <v>26000000</v>
      </c>
      <c r="S1691">
        <v>2003</v>
      </c>
      <c r="T1691">
        <v>6.1</v>
      </c>
      <c r="U1691">
        <v>1.6</v>
      </c>
      <c r="V1691">
        <v>84222438</v>
      </c>
      <c r="W1691" t="s">
        <v>21</v>
      </c>
    </row>
    <row r="1692" spans="1:23" x14ac:dyDescent="0.3">
      <c r="A1692" t="s">
        <v>877</v>
      </c>
      <c r="B1692">
        <v>217</v>
      </c>
      <c r="C1692">
        <v>133</v>
      </c>
      <c r="D1692">
        <v>109243478</v>
      </c>
      <c r="E1692" t="s">
        <v>48</v>
      </c>
      <c r="F1692" t="s">
        <v>44</v>
      </c>
      <c r="L1692" t="s">
        <v>2495</v>
      </c>
      <c r="M1692">
        <v>313797</v>
      </c>
      <c r="N1692">
        <v>546</v>
      </c>
      <c r="O1692" t="s">
        <v>29</v>
      </c>
      <c r="P1692" t="s">
        <v>30</v>
      </c>
      <c r="Q1692" t="s">
        <v>213</v>
      </c>
      <c r="R1692">
        <v>26000000</v>
      </c>
      <c r="S1692">
        <v>2005</v>
      </c>
      <c r="T1692">
        <v>7.1</v>
      </c>
      <c r="U1692">
        <v>2.2000000000000002</v>
      </c>
      <c r="V1692">
        <v>83243478</v>
      </c>
      <c r="W1692" t="s">
        <v>21</v>
      </c>
    </row>
    <row r="1693" spans="1:23" x14ac:dyDescent="0.3">
      <c r="A1693" t="s">
        <v>1229</v>
      </c>
      <c r="B1693">
        <v>134</v>
      </c>
      <c r="C1693">
        <v>123</v>
      </c>
      <c r="D1693">
        <v>100241322</v>
      </c>
      <c r="E1693" t="s">
        <v>48</v>
      </c>
      <c r="F1693" t="s">
        <v>55</v>
      </c>
      <c r="G1693" t="s">
        <v>44</v>
      </c>
      <c r="L1693" t="s">
        <v>2496</v>
      </c>
      <c r="M1693">
        <v>175524</v>
      </c>
      <c r="N1693">
        <v>752</v>
      </c>
      <c r="O1693" t="s">
        <v>29</v>
      </c>
      <c r="P1693" t="s">
        <v>30</v>
      </c>
      <c r="Q1693" t="s">
        <v>213</v>
      </c>
      <c r="R1693">
        <v>25000000</v>
      </c>
      <c r="S1693">
        <v>1998</v>
      </c>
      <c r="T1693">
        <v>7.2</v>
      </c>
      <c r="U1693">
        <v>2</v>
      </c>
      <c r="V1693">
        <v>75241322</v>
      </c>
      <c r="W1693" t="s">
        <v>21</v>
      </c>
    </row>
    <row r="1694" spans="1:23" x14ac:dyDescent="0.3">
      <c r="A1694" t="s">
        <v>2497</v>
      </c>
      <c r="B1694">
        <v>253</v>
      </c>
      <c r="C1694">
        <v>114</v>
      </c>
      <c r="D1694">
        <v>25977365</v>
      </c>
      <c r="E1694" t="s">
        <v>56</v>
      </c>
      <c r="F1694" t="s">
        <v>55</v>
      </c>
      <c r="G1694" t="s">
        <v>60</v>
      </c>
      <c r="H1694" t="s">
        <v>35</v>
      </c>
      <c r="L1694" t="s">
        <v>2498</v>
      </c>
      <c r="M1694">
        <v>87950</v>
      </c>
      <c r="N1694">
        <v>207</v>
      </c>
      <c r="O1694" t="s">
        <v>29</v>
      </c>
      <c r="P1694" t="s">
        <v>30</v>
      </c>
      <c r="Q1694" t="s">
        <v>213</v>
      </c>
      <c r="R1694">
        <v>28000000</v>
      </c>
      <c r="S1694">
        <v>2014</v>
      </c>
      <c r="T1694">
        <v>6.5</v>
      </c>
      <c r="U1694">
        <v>1.9</v>
      </c>
      <c r="V1694">
        <v>-2022635</v>
      </c>
      <c r="W1694" t="s">
        <v>38</v>
      </c>
    </row>
    <row r="1695" spans="1:23" x14ac:dyDescent="0.3">
      <c r="A1695" t="s">
        <v>745</v>
      </c>
      <c r="B1695">
        <v>46</v>
      </c>
      <c r="C1695">
        <v>111</v>
      </c>
      <c r="D1695">
        <v>91457688</v>
      </c>
      <c r="E1695" t="s">
        <v>24</v>
      </c>
      <c r="F1695" t="s">
        <v>48</v>
      </c>
      <c r="G1695" t="s">
        <v>56</v>
      </c>
      <c r="L1695" t="s">
        <v>2499</v>
      </c>
      <c r="M1695">
        <v>107801</v>
      </c>
      <c r="N1695">
        <v>109</v>
      </c>
      <c r="O1695" t="s">
        <v>29</v>
      </c>
      <c r="P1695" t="s">
        <v>30</v>
      </c>
      <c r="Q1695" t="s">
        <v>31</v>
      </c>
      <c r="R1695">
        <v>26000000</v>
      </c>
      <c r="S1695">
        <v>1990</v>
      </c>
      <c r="T1695">
        <v>6</v>
      </c>
      <c r="U1695">
        <v>1.8</v>
      </c>
      <c r="V1695">
        <v>65457688</v>
      </c>
      <c r="W1695" t="s">
        <v>21</v>
      </c>
    </row>
    <row r="1696" spans="1:23" x14ac:dyDescent="0.3">
      <c r="A1696" t="s">
        <v>1476</v>
      </c>
      <c r="B1696">
        <v>232</v>
      </c>
      <c r="C1696">
        <v>117</v>
      </c>
      <c r="D1696">
        <v>87341380</v>
      </c>
      <c r="E1696" t="s">
        <v>24</v>
      </c>
      <c r="F1696" t="s">
        <v>48</v>
      </c>
      <c r="G1696" t="s">
        <v>56</v>
      </c>
      <c r="L1696" t="s">
        <v>2500</v>
      </c>
      <c r="M1696">
        <v>255257</v>
      </c>
      <c r="N1696">
        <v>374</v>
      </c>
      <c r="O1696" t="s">
        <v>29</v>
      </c>
      <c r="P1696" t="s">
        <v>30</v>
      </c>
      <c r="Q1696" t="s">
        <v>213</v>
      </c>
      <c r="R1696">
        <v>27000000</v>
      </c>
      <c r="S1696">
        <v>2008</v>
      </c>
      <c r="T1696">
        <v>7</v>
      </c>
      <c r="U1696">
        <v>2</v>
      </c>
      <c r="V1696">
        <v>60341380</v>
      </c>
      <c r="W1696" t="s">
        <v>21</v>
      </c>
    </row>
    <row r="1697" spans="1:23" x14ac:dyDescent="0.3">
      <c r="A1697" t="s">
        <v>855</v>
      </c>
      <c r="B1697">
        <v>92</v>
      </c>
      <c r="C1697">
        <v>121</v>
      </c>
      <c r="D1697">
        <v>65703412</v>
      </c>
      <c r="E1697" t="s">
        <v>48</v>
      </c>
      <c r="F1697" t="s">
        <v>55</v>
      </c>
      <c r="G1697" t="s">
        <v>44</v>
      </c>
      <c r="L1697" t="s">
        <v>2501</v>
      </c>
      <c r="M1697">
        <v>57958</v>
      </c>
      <c r="N1697">
        <v>345</v>
      </c>
      <c r="O1697" t="s">
        <v>29</v>
      </c>
      <c r="P1697" t="s">
        <v>30</v>
      </c>
      <c r="Q1697" t="s">
        <v>31</v>
      </c>
      <c r="R1697">
        <v>26000000</v>
      </c>
      <c r="S1697">
        <v>1998</v>
      </c>
      <c r="T1697">
        <v>7</v>
      </c>
      <c r="U1697">
        <v>2</v>
      </c>
      <c r="V1697">
        <v>39703412</v>
      </c>
      <c r="W1697" t="s">
        <v>21</v>
      </c>
    </row>
    <row r="1698" spans="1:23" x14ac:dyDescent="0.3">
      <c r="A1698" t="s">
        <v>782</v>
      </c>
      <c r="B1698">
        <v>153</v>
      </c>
      <c r="C1698">
        <v>139</v>
      </c>
      <c r="D1698">
        <v>58328680</v>
      </c>
      <c r="E1698" t="s">
        <v>55</v>
      </c>
      <c r="F1698" t="s">
        <v>44</v>
      </c>
      <c r="G1698" t="s">
        <v>53</v>
      </c>
      <c r="L1698" t="s">
        <v>2502</v>
      </c>
      <c r="M1698">
        <v>54096</v>
      </c>
      <c r="N1698">
        <v>494</v>
      </c>
      <c r="O1698" t="s">
        <v>29</v>
      </c>
      <c r="P1698" t="s">
        <v>30</v>
      </c>
      <c r="Q1698" t="s">
        <v>213</v>
      </c>
      <c r="R1698">
        <v>22000000</v>
      </c>
      <c r="S1698">
        <v>2003</v>
      </c>
      <c r="T1698">
        <v>7.5</v>
      </c>
      <c r="U1698">
        <v>2.2999999999999998</v>
      </c>
      <c r="V1698">
        <v>36328680</v>
      </c>
      <c r="W1698" t="s">
        <v>21</v>
      </c>
    </row>
    <row r="1699" spans="1:23" x14ac:dyDescent="0.3">
      <c r="A1699" t="s">
        <v>394</v>
      </c>
      <c r="B1699">
        <v>49</v>
      </c>
      <c r="C1699">
        <v>115</v>
      </c>
      <c r="D1699">
        <v>61490000</v>
      </c>
      <c r="E1699" t="s">
        <v>55</v>
      </c>
      <c r="F1699" t="s">
        <v>57</v>
      </c>
      <c r="G1699" t="s">
        <v>27</v>
      </c>
      <c r="H1699" t="s">
        <v>35</v>
      </c>
      <c r="L1699" t="s">
        <v>2503</v>
      </c>
      <c r="M1699">
        <v>62037</v>
      </c>
      <c r="N1699">
        <v>148</v>
      </c>
      <c r="O1699" t="s">
        <v>29</v>
      </c>
      <c r="P1699" t="s">
        <v>30</v>
      </c>
      <c r="Q1699" t="s">
        <v>213</v>
      </c>
      <c r="R1699">
        <v>26000000</v>
      </c>
      <c r="S1699">
        <v>1990</v>
      </c>
      <c r="T1699">
        <v>6.6</v>
      </c>
      <c r="U1699">
        <v>1.9</v>
      </c>
      <c r="V1699">
        <v>35490000</v>
      </c>
      <c r="W1699" t="s">
        <v>21</v>
      </c>
    </row>
    <row r="1700" spans="1:23" x14ac:dyDescent="0.3">
      <c r="A1700" t="s">
        <v>2390</v>
      </c>
      <c r="B1700">
        <v>56</v>
      </c>
      <c r="C1700">
        <v>175</v>
      </c>
      <c r="D1700">
        <v>50800000</v>
      </c>
      <c r="E1700" t="s">
        <v>55</v>
      </c>
      <c r="F1700" t="s">
        <v>54</v>
      </c>
      <c r="G1700" t="s">
        <v>58</v>
      </c>
      <c r="L1700" t="s">
        <v>2504</v>
      </c>
      <c r="M1700">
        <v>40277</v>
      </c>
      <c r="N1700">
        <v>210</v>
      </c>
      <c r="O1700" t="s">
        <v>29</v>
      </c>
      <c r="P1700" t="s">
        <v>30</v>
      </c>
      <c r="Q1700" t="s">
        <v>52</v>
      </c>
      <c r="R1700">
        <v>26000000</v>
      </c>
      <c r="S1700">
        <v>1977</v>
      </c>
      <c r="T1700">
        <v>7.4</v>
      </c>
      <c r="U1700">
        <v>2.9</v>
      </c>
      <c r="V1700">
        <v>24800000</v>
      </c>
      <c r="W1700" t="s">
        <v>21</v>
      </c>
    </row>
    <row r="1701" spans="1:23" x14ac:dyDescent="0.3">
      <c r="A1701" t="s">
        <v>1715</v>
      </c>
      <c r="B1701">
        <v>224</v>
      </c>
      <c r="C1701">
        <v>85</v>
      </c>
      <c r="D1701">
        <v>57859105</v>
      </c>
      <c r="E1701" t="s">
        <v>60</v>
      </c>
      <c r="F1701" t="s">
        <v>35</v>
      </c>
      <c r="L1701" t="s">
        <v>2505</v>
      </c>
      <c r="M1701">
        <v>94108</v>
      </c>
      <c r="N1701">
        <v>673</v>
      </c>
      <c r="O1701" t="s">
        <v>29</v>
      </c>
      <c r="P1701" t="s">
        <v>30</v>
      </c>
      <c r="Q1701" t="s">
        <v>31</v>
      </c>
      <c r="R1701">
        <v>26000000</v>
      </c>
      <c r="S1701">
        <v>2005</v>
      </c>
      <c r="T1701">
        <v>6.5</v>
      </c>
      <c r="U1701">
        <v>1.4</v>
      </c>
      <c r="V1701">
        <v>31859105</v>
      </c>
      <c r="W1701" t="s">
        <v>21</v>
      </c>
    </row>
    <row r="1702" spans="1:23" x14ac:dyDescent="0.3">
      <c r="A1702" t="s">
        <v>1586</v>
      </c>
      <c r="B1702">
        <v>175</v>
      </c>
      <c r="C1702">
        <v>90</v>
      </c>
      <c r="D1702">
        <v>46455802</v>
      </c>
      <c r="E1702" t="s">
        <v>57</v>
      </c>
      <c r="F1702" t="s">
        <v>35</v>
      </c>
      <c r="L1702" t="s">
        <v>2506</v>
      </c>
      <c r="M1702">
        <v>120786</v>
      </c>
      <c r="N1702">
        <v>472</v>
      </c>
      <c r="O1702" t="s">
        <v>29</v>
      </c>
      <c r="P1702" t="s">
        <v>30</v>
      </c>
      <c r="Q1702" t="s">
        <v>213</v>
      </c>
      <c r="R1702">
        <v>26000000</v>
      </c>
      <c r="S1702">
        <v>2003</v>
      </c>
      <c r="T1702">
        <v>6.2</v>
      </c>
      <c r="U1702">
        <v>1.5</v>
      </c>
      <c r="V1702">
        <v>20455802</v>
      </c>
      <c r="W1702" t="s">
        <v>21</v>
      </c>
    </row>
    <row r="1703" spans="1:23" x14ac:dyDescent="0.3">
      <c r="A1703" t="s">
        <v>1162</v>
      </c>
      <c r="B1703">
        <v>197</v>
      </c>
      <c r="C1703">
        <v>107</v>
      </c>
      <c r="D1703">
        <v>45506619</v>
      </c>
      <c r="E1703" t="s">
        <v>25</v>
      </c>
      <c r="F1703" t="s">
        <v>48</v>
      </c>
      <c r="G1703" t="s">
        <v>56</v>
      </c>
      <c r="H1703" t="s">
        <v>59</v>
      </c>
      <c r="L1703" t="s">
        <v>2507</v>
      </c>
      <c r="M1703">
        <v>225102</v>
      </c>
      <c r="N1703">
        <v>862</v>
      </c>
      <c r="O1703" t="s">
        <v>29</v>
      </c>
      <c r="P1703" t="s">
        <v>37</v>
      </c>
      <c r="Q1703" t="s">
        <v>31</v>
      </c>
      <c r="R1703">
        <v>26000000</v>
      </c>
      <c r="S1703">
        <v>2000</v>
      </c>
      <c r="T1703">
        <v>7.8</v>
      </c>
      <c r="U1703">
        <v>1.8</v>
      </c>
      <c r="V1703">
        <v>19506619</v>
      </c>
      <c r="W1703" t="s">
        <v>21</v>
      </c>
    </row>
    <row r="1704" spans="1:23" x14ac:dyDescent="0.3">
      <c r="A1704" t="s">
        <v>1174</v>
      </c>
      <c r="B1704">
        <v>226</v>
      </c>
      <c r="C1704">
        <v>100</v>
      </c>
      <c r="D1704">
        <v>40168080</v>
      </c>
      <c r="E1704" t="s">
        <v>24</v>
      </c>
      <c r="F1704" t="s">
        <v>26</v>
      </c>
      <c r="G1704" t="s">
        <v>57</v>
      </c>
      <c r="L1704" t="s">
        <v>2508</v>
      </c>
      <c r="M1704">
        <v>80870</v>
      </c>
      <c r="N1704">
        <v>315</v>
      </c>
      <c r="O1704" t="s">
        <v>29</v>
      </c>
      <c r="P1704" t="s">
        <v>30</v>
      </c>
      <c r="Q1704" t="s">
        <v>213</v>
      </c>
      <c r="R1704">
        <v>26000000</v>
      </c>
      <c r="S1704">
        <v>2010</v>
      </c>
      <c r="T1704">
        <v>5.2</v>
      </c>
      <c r="U1704">
        <v>1.7</v>
      </c>
      <c r="V1704">
        <v>14168080</v>
      </c>
      <c r="W1704" t="s">
        <v>21</v>
      </c>
    </row>
    <row r="1705" spans="1:23" x14ac:dyDescent="0.3">
      <c r="A1705" t="s">
        <v>119</v>
      </c>
      <c r="B1705">
        <v>335</v>
      </c>
      <c r="C1705">
        <v>129</v>
      </c>
      <c r="D1705">
        <v>49874933</v>
      </c>
      <c r="E1705" t="s">
        <v>48</v>
      </c>
      <c r="F1705" t="s">
        <v>56</v>
      </c>
      <c r="G1705" t="s">
        <v>55</v>
      </c>
      <c r="L1705" t="s">
        <v>2509</v>
      </c>
      <c r="M1705">
        <v>161168</v>
      </c>
      <c r="N1705">
        <v>287</v>
      </c>
      <c r="O1705" t="s">
        <v>29</v>
      </c>
      <c r="P1705" t="s">
        <v>30</v>
      </c>
      <c r="Q1705" t="s">
        <v>213</v>
      </c>
      <c r="R1705">
        <v>26000000</v>
      </c>
      <c r="S1705">
        <v>2013</v>
      </c>
      <c r="T1705">
        <v>6.5</v>
      </c>
      <c r="U1705">
        <v>2.2000000000000002</v>
      </c>
      <c r="V1705">
        <v>23874933</v>
      </c>
      <c r="W1705" t="s">
        <v>21</v>
      </c>
    </row>
    <row r="1706" spans="1:23" x14ac:dyDescent="0.3">
      <c r="A1706" t="s">
        <v>497</v>
      </c>
      <c r="B1706">
        <v>157</v>
      </c>
      <c r="C1706">
        <v>109</v>
      </c>
      <c r="D1706">
        <v>45489752</v>
      </c>
      <c r="E1706" t="s">
        <v>48</v>
      </c>
      <c r="F1706" t="s">
        <v>55</v>
      </c>
      <c r="G1706" t="s">
        <v>44</v>
      </c>
      <c r="L1706" t="s">
        <v>2510</v>
      </c>
      <c r="M1706">
        <v>48973</v>
      </c>
      <c r="N1706">
        <v>214</v>
      </c>
      <c r="O1706" t="s">
        <v>29</v>
      </c>
      <c r="P1706" t="s">
        <v>30</v>
      </c>
      <c r="Q1706" t="s">
        <v>31</v>
      </c>
      <c r="R1706">
        <v>26000000</v>
      </c>
      <c r="S1706">
        <v>2004</v>
      </c>
      <c r="T1706">
        <v>6.5</v>
      </c>
      <c r="U1706">
        <v>1.8</v>
      </c>
      <c r="V1706">
        <v>19489752</v>
      </c>
      <c r="W1706" t="s">
        <v>21</v>
      </c>
    </row>
    <row r="1707" spans="1:23" x14ac:dyDescent="0.3">
      <c r="A1707" t="s">
        <v>917</v>
      </c>
      <c r="B1707">
        <v>69</v>
      </c>
      <c r="C1707">
        <v>94</v>
      </c>
      <c r="D1707">
        <v>36985501</v>
      </c>
      <c r="E1707" t="s">
        <v>24</v>
      </c>
      <c r="F1707" t="s">
        <v>25</v>
      </c>
      <c r="G1707" t="s">
        <v>48</v>
      </c>
      <c r="H1707" t="s">
        <v>27</v>
      </c>
      <c r="I1707" t="s">
        <v>35</v>
      </c>
      <c r="L1707" t="s">
        <v>2511</v>
      </c>
      <c r="M1707">
        <v>11212</v>
      </c>
      <c r="N1707">
        <v>94</v>
      </c>
      <c r="O1707" t="s">
        <v>29</v>
      </c>
      <c r="P1707" t="s">
        <v>30</v>
      </c>
      <c r="Q1707" t="s">
        <v>52</v>
      </c>
      <c r="R1707">
        <v>26000000</v>
      </c>
      <c r="S1707">
        <v>2002</v>
      </c>
      <c r="T1707">
        <v>5.2</v>
      </c>
      <c r="U1707">
        <v>1.6</v>
      </c>
      <c r="V1707">
        <v>10985501</v>
      </c>
      <c r="W1707" t="s">
        <v>21</v>
      </c>
    </row>
    <row r="1708" spans="1:23" x14ac:dyDescent="0.3">
      <c r="A1708" t="s">
        <v>988</v>
      </c>
      <c r="B1708">
        <v>46</v>
      </c>
      <c r="C1708">
        <v>133</v>
      </c>
      <c r="D1708">
        <v>33200000</v>
      </c>
      <c r="E1708" t="s">
        <v>24</v>
      </c>
      <c r="F1708" t="s">
        <v>56</v>
      </c>
      <c r="G1708" t="s">
        <v>55</v>
      </c>
      <c r="H1708" t="s">
        <v>53</v>
      </c>
      <c r="L1708" t="s">
        <v>2512</v>
      </c>
      <c r="M1708">
        <v>28247</v>
      </c>
      <c r="N1708">
        <v>149</v>
      </c>
      <c r="O1708" t="s">
        <v>29</v>
      </c>
      <c r="P1708" t="s">
        <v>30</v>
      </c>
      <c r="Q1708" t="s">
        <v>31</v>
      </c>
      <c r="R1708">
        <v>26000000</v>
      </c>
      <c r="S1708">
        <v>1985</v>
      </c>
      <c r="T1708">
        <v>7.2</v>
      </c>
      <c r="U1708">
        <v>2.2000000000000002</v>
      </c>
      <c r="V1708">
        <v>7200000</v>
      </c>
      <c r="W1708" t="s">
        <v>21</v>
      </c>
    </row>
    <row r="1709" spans="1:23" x14ac:dyDescent="0.3">
      <c r="A1709" t="s">
        <v>1478</v>
      </c>
      <c r="B1709">
        <v>217</v>
      </c>
      <c r="C1709">
        <v>105</v>
      </c>
      <c r="D1709">
        <v>28501651</v>
      </c>
      <c r="E1709" t="s">
        <v>55</v>
      </c>
      <c r="F1709" t="s">
        <v>35</v>
      </c>
      <c r="L1709" t="s">
        <v>2513</v>
      </c>
      <c r="M1709">
        <v>88035</v>
      </c>
      <c r="N1709">
        <v>201</v>
      </c>
      <c r="O1709" t="s">
        <v>29</v>
      </c>
      <c r="P1709" t="s">
        <v>30</v>
      </c>
      <c r="Q1709" t="s">
        <v>213</v>
      </c>
      <c r="R1709">
        <v>26000000</v>
      </c>
      <c r="S1709">
        <v>2009</v>
      </c>
      <c r="T1709">
        <v>7.1</v>
      </c>
      <c r="U1709">
        <v>1.8</v>
      </c>
      <c r="V1709">
        <v>2501651</v>
      </c>
      <c r="W1709" t="s">
        <v>21</v>
      </c>
    </row>
    <row r="1710" spans="1:23" x14ac:dyDescent="0.3">
      <c r="A1710" t="s">
        <v>2514</v>
      </c>
      <c r="B1710">
        <v>55</v>
      </c>
      <c r="C1710">
        <v>100</v>
      </c>
      <c r="D1710">
        <v>23222861</v>
      </c>
      <c r="E1710" t="s">
        <v>24</v>
      </c>
      <c r="F1710" t="s">
        <v>25</v>
      </c>
      <c r="G1710" t="s">
        <v>48</v>
      </c>
      <c r="H1710" t="s">
        <v>49</v>
      </c>
      <c r="I1710" t="s">
        <v>44</v>
      </c>
      <c r="J1710" t="s">
        <v>27</v>
      </c>
      <c r="L1710" t="s">
        <v>2515</v>
      </c>
      <c r="M1710">
        <v>11092</v>
      </c>
      <c r="N1710">
        <v>44</v>
      </c>
      <c r="O1710" t="s">
        <v>29</v>
      </c>
      <c r="P1710" t="s">
        <v>30</v>
      </c>
      <c r="Q1710" t="s">
        <v>52</v>
      </c>
      <c r="R1710">
        <v>26000000</v>
      </c>
      <c r="S1710">
        <v>2004</v>
      </c>
      <c r="T1710">
        <v>4.5</v>
      </c>
      <c r="U1710">
        <v>1.7</v>
      </c>
      <c r="V1710">
        <v>-2777139</v>
      </c>
      <c r="W1710" t="s">
        <v>38</v>
      </c>
    </row>
    <row r="1711" spans="1:23" x14ac:dyDescent="0.3">
      <c r="A1711" t="s">
        <v>898</v>
      </c>
      <c r="B1711">
        <v>200</v>
      </c>
      <c r="C1711">
        <v>113</v>
      </c>
      <c r="D1711">
        <v>54540525</v>
      </c>
      <c r="E1711" t="s">
        <v>48</v>
      </c>
      <c r="F1711" t="s">
        <v>44</v>
      </c>
      <c r="L1711" t="s">
        <v>2516</v>
      </c>
      <c r="M1711">
        <v>66579</v>
      </c>
      <c r="N1711">
        <v>134</v>
      </c>
      <c r="O1711" t="s">
        <v>29</v>
      </c>
      <c r="P1711" t="s">
        <v>30</v>
      </c>
      <c r="Q1711" t="s">
        <v>31</v>
      </c>
      <c r="R1711">
        <v>56000000</v>
      </c>
      <c r="S1711">
        <v>2011</v>
      </c>
      <c r="T1711">
        <v>5.7</v>
      </c>
      <c r="U1711">
        <v>1.9</v>
      </c>
      <c r="V1711">
        <v>-1459475</v>
      </c>
      <c r="W1711" t="s">
        <v>38</v>
      </c>
    </row>
    <row r="1712" spans="1:23" x14ac:dyDescent="0.3">
      <c r="A1712" t="s">
        <v>2517</v>
      </c>
      <c r="B1712">
        <v>93</v>
      </c>
      <c r="C1712">
        <v>118</v>
      </c>
      <c r="D1712">
        <v>16252765</v>
      </c>
      <c r="E1712" t="s">
        <v>55</v>
      </c>
      <c r="F1712" t="s">
        <v>60</v>
      </c>
      <c r="G1712" t="s">
        <v>44</v>
      </c>
      <c r="H1712" t="s">
        <v>35</v>
      </c>
      <c r="L1712" t="s">
        <v>2518</v>
      </c>
      <c r="M1712">
        <v>44913</v>
      </c>
      <c r="N1712">
        <v>181</v>
      </c>
      <c r="O1712" t="s">
        <v>29</v>
      </c>
      <c r="P1712" t="s">
        <v>545</v>
      </c>
      <c r="Q1712" t="s">
        <v>213</v>
      </c>
      <c r="R1712">
        <v>42000000</v>
      </c>
      <c r="S1712">
        <v>2001</v>
      </c>
      <c r="T1712">
        <v>6</v>
      </c>
      <c r="U1712">
        <v>2</v>
      </c>
      <c r="V1712">
        <v>-25747235</v>
      </c>
      <c r="W1712" t="s">
        <v>38</v>
      </c>
    </row>
    <row r="1713" spans="1:23" x14ac:dyDescent="0.3">
      <c r="A1713" t="s">
        <v>1395</v>
      </c>
      <c r="B1713">
        <v>265</v>
      </c>
      <c r="C1713">
        <v>110</v>
      </c>
      <c r="D1713">
        <v>16005978</v>
      </c>
      <c r="E1713" t="s">
        <v>56</v>
      </c>
      <c r="F1713" t="s">
        <v>60</v>
      </c>
      <c r="G1713" t="s">
        <v>35</v>
      </c>
      <c r="L1713" t="s">
        <v>2519</v>
      </c>
      <c r="M1713">
        <v>72886</v>
      </c>
      <c r="N1713">
        <v>190</v>
      </c>
      <c r="O1713" t="s">
        <v>29</v>
      </c>
      <c r="P1713" t="s">
        <v>30</v>
      </c>
      <c r="Q1713" t="s">
        <v>213</v>
      </c>
      <c r="R1713">
        <v>26000000</v>
      </c>
      <c r="S1713">
        <v>2012</v>
      </c>
      <c r="T1713">
        <v>6.4</v>
      </c>
      <c r="U1713">
        <v>1.8</v>
      </c>
      <c r="V1713">
        <v>-9994022</v>
      </c>
      <c r="W1713" t="s">
        <v>38</v>
      </c>
    </row>
    <row r="1714" spans="1:23" x14ac:dyDescent="0.3">
      <c r="A1714" t="s">
        <v>1155</v>
      </c>
      <c r="B1714">
        <v>82</v>
      </c>
      <c r="C1714">
        <v>110</v>
      </c>
      <c r="D1714">
        <v>14469428</v>
      </c>
      <c r="E1714" t="s">
        <v>48</v>
      </c>
      <c r="F1714" t="s">
        <v>44</v>
      </c>
      <c r="L1714" t="s">
        <v>2520</v>
      </c>
      <c r="M1714">
        <v>10667</v>
      </c>
      <c r="N1714">
        <v>95</v>
      </c>
      <c r="O1714" t="s">
        <v>29</v>
      </c>
      <c r="P1714" t="s">
        <v>30</v>
      </c>
      <c r="Q1714" t="s">
        <v>31</v>
      </c>
      <c r="R1714">
        <v>26000000</v>
      </c>
      <c r="S1714">
        <v>2004</v>
      </c>
      <c r="T1714">
        <v>5.2</v>
      </c>
      <c r="U1714">
        <v>1.8</v>
      </c>
      <c r="V1714">
        <v>-11530572</v>
      </c>
      <c r="W1714" t="s">
        <v>38</v>
      </c>
    </row>
    <row r="1715" spans="1:23" x14ac:dyDescent="0.3">
      <c r="A1715" t="s">
        <v>2521</v>
      </c>
      <c r="B1715">
        <v>32</v>
      </c>
      <c r="C1715">
        <v>99</v>
      </c>
      <c r="D1715">
        <v>13829734</v>
      </c>
      <c r="E1715" t="s">
        <v>24</v>
      </c>
      <c r="F1715" t="s">
        <v>26</v>
      </c>
      <c r="G1715" t="s">
        <v>44</v>
      </c>
      <c r="H1715" t="s">
        <v>27</v>
      </c>
      <c r="L1715" t="s">
        <v>2522</v>
      </c>
      <c r="M1715">
        <v>16194</v>
      </c>
      <c r="N1715">
        <v>79</v>
      </c>
      <c r="O1715" t="s">
        <v>29</v>
      </c>
      <c r="P1715" t="s">
        <v>115</v>
      </c>
      <c r="Q1715" t="s">
        <v>31</v>
      </c>
      <c r="R1715">
        <v>26000000</v>
      </c>
      <c r="S1715">
        <v>1994</v>
      </c>
      <c r="T1715">
        <v>4.3</v>
      </c>
      <c r="U1715">
        <v>1.6</v>
      </c>
      <c r="V1715">
        <v>-12170266</v>
      </c>
      <c r="W1715" t="s">
        <v>38</v>
      </c>
    </row>
    <row r="1716" spans="1:23" x14ac:dyDescent="0.3">
      <c r="A1716" t="s">
        <v>2523</v>
      </c>
      <c r="B1716">
        <v>42</v>
      </c>
      <c r="C1716">
        <v>101</v>
      </c>
      <c r="D1716">
        <v>1075288</v>
      </c>
      <c r="E1716" t="s">
        <v>56</v>
      </c>
      <c r="F1716" t="s">
        <v>55</v>
      </c>
      <c r="G1716" t="s">
        <v>35</v>
      </c>
      <c r="L1716" t="s">
        <v>2524</v>
      </c>
      <c r="M1716">
        <v>7772</v>
      </c>
      <c r="N1716">
        <v>55</v>
      </c>
      <c r="O1716" t="s">
        <v>29</v>
      </c>
      <c r="P1716" t="s">
        <v>30</v>
      </c>
      <c r="Q1716" t="s">
        <v>213</v>
      </c>
      <c r="R1716">
        <v>22000000</v>
      </c>
      <c r="S1716">
        <v>1996</v>
      </c>
      <c r="T1716">
        <v>6.1</v>
      </c>
      <c r="U1716">
        <v>1.7</v>
      </c>
      <c r="V1716">
        <v>-20924712</v>
      </c>
      <c r="W1716" t="s">
        <v>38</v>
      </c>
    </row>
    <row r="1717" spans="1:23" x14ac:dyDescent="0.3">
      <c r="A1717" t="s">
        <v>2246</v>
      </c>
      <c r="B1717">
        <v>116</v>
      </c>
      <c r="C1717">
        <v>103</v>
      </c>
      <c r="D1717">
        <v>7496522</v>
      </c>
      <c r="E1717" t="s">
        <v>48</v>
      </c>
      <c r="F1717" t="s">
        <v>56</v>
      </c>
      <c r="G1717" t="s">
        <v>60</v>
      </c>
      <c r="H1717" t="s">
        <v>44</v>
      </c>
      <c r="L1717" t="s">
        <v>2525</v>
      </c>
      <c r="M1717">
        <v>31798</v>
      </c>
      <c r="N1717">
        <v>178</v>
      </c>
      <c r="O1717" t="s">
        <v>29</v>
      </c>
      <c r="P1717" t="s">
        <v>30</v>
      </c>
      <c r="Q1717" t="s">
        <v>31</v>
      </c>
      <c r="R1717">
        <v>26000000</v>
      </c>
      <c r="S1717">
        <v>2001</v>
      </c>
      <c r="T1717">
        <v>6.8</v>
      </c>
      <c r="U1717">
        <v>1.7</v>
      </c>
      <c r="V1717">
        <v>-18503478</v>
      </c>
      <c r="W1717" t="s">
        <v>38</v>
      </c>
    </row>
    <row r="1718" spans="1:23" x14ac:dyDescent="0.3">
      <c r="A1718" t="s">
        <v>2526</v>
      </c>
      <c r="B1718">
        <v>23</v>
      </c>
      <c r="C1718">
        <v>95</v>
      </c>
      <c r="D1718">
        <v>20047715</v>
      </c>
      <c r="E1718" t="s">
        <v>25</v>
      </c>
      <c r="F1718" t="s">
        <v>49</v>
      </c>
      <c r="L1718" t="s">
        <v>2527</v>
      </c>
      <c r="M1718">
        <v>8008</v>
      </c>
      <c r="N1718">
        <v>26</v>
      </c>
      <c r="O1718" t="s">
        <v>29</v>
      </c>
      <c r="P1718" t="s">
        <v>30</v>
      </c>
      <c r="Q1718" t="s">
        <v>52</v>
      </c>
      <c r="R1718">
        <v>25530000</v>
      </c>
      <c r="S1718">
        <v>1996</v>
      </c>
      <c r="T1718">
        <v>5.2</v>
      </c>
      <c r="U1718">
        <v>1.6</v>
      </c>
      <c r="V1718">
        <v>-5482285</v>
      </c>
      <c r="W1718" t="s">
        <v>38</v>
      </c>
    </row>
    <row r="1719" spans="1:23" x14ac:dyDescent="0.3">
      <c r="A1719" t="s">
        <v>684</v>
      </c>
      <c r="B1719">
        <v>178</v>
      </c>
      <c r="C1719">
        <v>117</v>
      </c>
      <c r="D1719">
        <v>12276810</v>
      </c>
      <c r="E1719" t="s">
        <v>24</v>
      </c>
      <c r="F1719" t="s">
        <v>60</v>
      </c>
      <c r="G1719" t="s">
        <v>27</v>
      </c>
      <c r="H1719" t="s">
        <v>35</v>
      </c>
      <c r="L1719" t="s">
        <v>2528</v>
      </c>
      <c r="M1719">
        <v>57674</v>
      </c>
      <c r="N1719">
        <v>126</v>
      </c>
      <c r="O1719" t="s">
        <v>29</v>
      </c>
      <c r="P1719" t="s">
        <v>30</v>
      </c>
      <c r="Q1719" t="s">
        <v>31</v>
      </c>
      <c r="R1719">
        <v>26000000</v>
      </c>
      <c r="S1719">
        <v>2015</v>
      </c>
      <c r="T1719">
        <v>6.5</v>
      </c>
      <c r="U1719">
        <v>2</v>
      </c>
      <c r="V1719">
        <v>-13723190</v>
      </c>
      <c r="W1719" t="s">
        <v>38</v>
      </c>
    </row>
    <row r="1720" spans="1:23" x14ac:dyDescent="0.3">
      <c r="A1720" t="s">
        <v>2529</v>
      </c>
      <c r="B1720">
        <v>226</v>
      </c>
      <c r="C1720">
        <v>129</v>
      </c>
      <c r="D1720">
        <v>33565375</v>
      </c>
      <c r="E1720" t="s">
        <v>55</v>
      </c>
      <c r="F1720" t="s">
        <v>60</v>
      </c>
      <c r="G1720" t="s">
        <v>44</v>
      </c>
      <c r="H1720" t="s">
        <v>35</v>
      </c>
      <c r="L1720" t="s">
        <v>2530</v>
      </c>
      <c r="M1720">
        <v>111351</v>
      </c>
      <c r="N1720">
        <v>568</v>
      </c>
      <c r="O1720" t="s">
        <v>29</v>
      </c>
      <c r="P1720" t="s">
        <v>37</v>
      </c>
      <c r="Q1720" t="s">
        <v>213</v>
      </c>
      <c r="R1720">
        <v>15000000</v>
      </c>
      <c r="S1720">
        <v>2005</v>
      </c>
      <c r="T1720">
        <v>7.5</v>
      </c>
      <c r="U1720">
        <v>2.2000000000000002</v>
      </c>
      <c r="V1720">
        <v>18565375</v>
      </c>
      <c r="W1720" t="s">
        <v>21</v>
      </c>
    </row>
    <row r="1721" spans="1:23" x14ac:dyDescent="0.3">
      <c r="A1721" t="s">
        <v>883</v>
      </c>
      <c r="B1721">
        <v>406</v>
      </c>
      <c r="C1721">
        <v>120</v>
      </c>
      <c r="D1721">
        <v>499263</v>
      </c>
      <c r="E1721" t="s">
        <v>55</v>
      </c>
      <c r="L1721" t="s">
        <v>2531</v>
      </c>
      <c r="M1721">
        <v>179235</v>
      </c>
      <c r="N1721">
        <v>2814</v>
      </c>
      <c r="O1721" t="s">
        <v>2532</v>
      </c>
      <c r="P1721" t="s">
        <v>30</v>
      </c>
      <c r="Q1721" t="s">
        <v>213</v>
      </c>
      <c r="R1721">
        <v>30000000</v>
      </c>
      <c r="S1721">
        <v>2004</v>
      </c>
      <c r="T1721">
        <v>7.1</v>
      </c>
      <c r="U1721">
        <v>2</v>
      </c>
      <c r="V1721">
        <v>-29500737</v>
      </c>
      <c r="W1721" t="s">
        <v>38</v>
      </c>
    </row>
    <row r="1722" spans="1:23" x14ac:dyDescent="0.3">
      <c r="A1722" t="s">
        <v>374</v>
      </c>
      <c r="B1722">
        <v>57</v>
      </c>
      <c r="C1722">
        <v>125</v>
      </c>
      <c r="D1722">
        <v>219200000</v>
      </c>
      <c r="E1722" t="s">
        <v>48</v>
      </c>
      <c r="F1722" t="s">
        <v>55</v>
      </c>
      <c r="G1722" t="s">
        <v>49</v>
      </c>
      <c r="H1722" t="s">
        <v>44</v>
      </c>
      <c r="L1722" t="s">
        <v>2533</v>
      </c>
      <c r="M1722">
        <v>181380</v>
      </c>
      <c r="N1722">
        <v>223</v>
      </c>
      <c r="O1722" t="s">
        <v>29</v>
      </c>
      <c r="P1722" t="s">
        <v>30</v>
      </c>
      <c r="Q1722" t="s">
        <v>31</v>
      </c>
      <c r="R1722">
        <v>25000000</v>
      </c>
      <c r="S1722">
        <v>1993</v>
      </c>
      <c r="T1722">
        <v>6.9</v>
      </c>
      <c r="U1722">
        <v>2.1</v>
      </c>
      <c r="V1722">
        <v>194200000</v>
      </c>
      <c r="W1722" t="s">
        <v>21</v>
      </c>
    </row>
    <row r="1723" spans="1:23" x14ac:dyDescent="0.3">
      <c r="A1723" t="s">
        <v>851</v>
      </c>
      <c r="B1723">
        <v>100</v>
      </c>
      <c r="C1723">
        <v>133</v>
      </c>
      <c r="D1723">
        <v>172825435</v>
      </c>
      <c r="E1723" t="s">
        <v>55</v>
      </c>
      <c r="L1723" t="s">
        <v>2534</v>
      </c>
      <c r="M1723">
        <v>383784</v>
      </c>
      <c r="N1723">
        <v>331</v>
      </c>
      <c r="O1723" t="s">
        <v>29</v>
      </c>
      <c r="P1723" t="s">
        <v>30</v>
      </c>
      <c r="Q1723" t="s">
        <v>213</v>
      </c>
      <c r="R1723">
        <v>25000000</v>
      </c>
      <c r="S1723">
        <v>1988</v>
      </c>
      <c r="T1723">
        <v>8</v>
      </c>
      <c r="U1723">
        <v>2.2000000000000002</v>
      </c>
      <c r="V1723">
        <v>147825435</v>
      </c>
      <c r="W1723" t="s">
        <v>21</v>
      </c>
    </row>
    <row r="1724" spans="1:23" x14ac:dyDescent="0.3">
      <c r="A1724" t="s">
        <v>1004</v>
      </c>
      <c r="B1724">
        <v>366</v>
      </c>
      <c r="C1724">
        <v>116</v>
      </c>
      <c r="D1724">
        <v>148085755</v>
      </c>
      <c r="E1724" t="s">
        <v>55</v>
      </c>
      <c r="L1724" t="s">
        <v>2535</v>
      </c>
      <c r="M1724">
        <v>561773</v>
      </c>
      <c r="N1724">
        <v>871</v>
      </c>
      <c r="O1724" t="s">
        <v>29</v>
      </c>
      <c r="P1724" t="s">
        <v>30</v>
      </c>
      <c r="Q1724" t="s">
        <v>213</v>
      </c>
      <c r="R1724">
        <v>33000000</v>
      </c>
      <c r="S1724">
        <v>2008</v>
      </c>
      <c r="T1724">
        <v>8.1999999999999993</v>
      </c>
      <c r="U1724">
        <v>1.9</v>
      </c>
      <c r="V1724">
        <v>115085755</v>
      </c>
      <c r="W1724" t="s">
        <v>21</v>
      </c>
    </row>
    <row r="1725" spans="1:23" x14ac:dyDescent="0.3">
      <c r="A1725" t="s">
        <v>241</v>
      </c>
      <c r="B1725">
        <v>242</v>
      </c>
      <c r="C1725">
        <v>129</v>
      </c>
      <c r="D1725">
        <v>25517500</v>
      </c>
      <c r="E1725" t="s">
        <v>242</v>
      </c>
      <c r="F1725" t="s">
        <v>55</v>
      </c>
      <c r="G1725" t="s">
        <v>54</v>
      </c>
      <c r="L1725" t="s">
        <v>2536</v>
      </c>
      <c r="M1725">
        <v>40941</v>
      </c>
      <c r="N1725">
        <v>320</v>
      </c>
      <c r="O1725" t="s">
        <v>29</v>
      </c>
      <c r="P1725" t="s">
        <v>30</v>
      </c>
      <c r="Q1725" t="s">
        <v>31</v>
      </c>
      <c r="R1725">
        <v>25100000</v>
      </c>
      <c r="S1725">
        <v>2008</v>
      </c>
      <c r="T1725">
        <v>6.4</v>
      </c>
      <c r="U1725">
        <v>2.2000000000000002</v>
      </c>
      <c r="V1725">
        <v>417500</v>
      </c>
      <c r="W1725" t="s">
        <v>21</v>
      </c>
    </row>
    <row r="1726" spans="1:23" x14ac:dyDescent="0.3">
      <c r="A1726" t="s">
        <v>1345</v>
      </c>
      <c r="B1726">
        <v>309</v>
      </c>
      <c r="C1726">
        <v>93</v>
      </c>
      <c r="D1726">
        <v>145000989</v>
      </c>
      <c r="E1726" t="s">
        <v>24</v>
      </c>
      <c r="F1726" t="s">
        <v>35</v>
      </c>
      <c r="L1726" t="s">
        <v>2537</v>
      </c>
      <c r="M1726">
        <v>483756</v>
      </c>
      <c r="N1726">
        <v>974</v>
      </c>
      <c r="O1726" t="s">
        <v>29</v>
      </c>
      <c r="P1726" t="s">
        <v>545</v>
      </c>
      <c r="Q1726" t="s">
        <v>31</v>
      </c>
      <c r="R1726">
        <v>25000000</v>
      </c>
      <c r="S1726">
        <v>2008</v>
      </c>
      <c r="T1726">
        <v>7.9</v>
      </c>
      <c r="U1726">
        <v>1.6</v>
      </c>
      <c r="V1726">
        <v>120000989</v>
      </c>
      <c r="W1726" t="s">
        <v>21</v>
      </c>
    </row>
    <row r="1727" spans="1:23" x14ac:dyDescent="0.3">
      <c r="A1727" t="s">
        <v>2538</v>
      </c>
      <c r="B1727">
        <v>85</v>
      </c>
      <c r="C1727">
        <v>118</v>
      </c>
      <c r="D1727">
        <v>26761283</v>
      </c>
      <c r="E1727" t="s">
        <v>55</v>
      </c>
      <c r="F1727" t="s">
        <v>44</v>
      </c>
      <c r="L1727" t="s">
        <v>2539</v>
      </c>
      <c r="M1727">
        <v>43084</v>
      </c>
      <c r="N1727">
        <v>99</v>
      </c>
      <c r="O1727" t="s">
        <v>29</v>
      </c>
      <c r="P1727" t="s">
        <v>30</v>
      </c>
      <c r="Q1727" t="s">
        <v>31</v>
      </c>
      <c r="R1727">
        <v>26000000</v>
      </c>
      <c r="S1727">
        <v>2014</v>
      </c>
      <c r="T1727">
        <v>6.7</v>
      </c>
      <c r="U1727">
        <v>2</v>
      </c>
      <c r="V1727">
        <v>761283</v>
      </c>
      <c r="W1727" t="s">
        <v>21</v>
      </c>
    </row>
    <row r="1728" spans="1:23" x14ac:dyDescent="0.3">
      <c r="A1728" t="s">
        <v>634</v>
      </c>
      <c r="B1728">
        <v>48</v>
      </c>
      <c r="C1728">
        <v>129</v>
      </c>
      <c r="D1728">
        <v>121945720</v>
      </c>
      <c r="E1728" t="s">
        <v>24</v>
      </c>
      <c r="F1728" t="s">
        <v>55</v>
      </c>
      <c r="G1728" t="s">
        <v>59</v>
      </c>
      <c r="H1728" t="s">
        <v>44</v>
      </c>
      <c r="L1728" t="s">
        <v>2540</v>
      </c>
      <c r="M1728">
        <v>89972</v>
      </c>
      <c r="N1728">
        <v>126</v>
      </c>
      <c r="O1728" t="s">
        <v>29</v>
      </c>
      <c r="P1728" t="s">
        <v>30</v>
      </c>
      <c r="Q1728" t="s">
        <v>213</v>
      </c>
      <c r="R1728">
        <v>25000000</v>
      </c>
      <c r="S1728">
        <v>1992</v>
      </c>
      <c r="T1728">
        <v>6.1</v>
      </c>
      <c r="U1728">
        <v>2.2000000000000002</v>
      </c>
      <c r="V1728">
        <v>96945720</v>
      </c>
      <c r="W1728" t="s">
        <v>21</v>
      </c>
    </row>
    <row r="1729" spans="1:23" x14ac:dyDescent="0.3">
      <c r="A1729" t="s">
        <v>149</v>
      </c>
      <c r="B1729">
        <v>174</v>
      </c>
      <c r="C1729">
        <v>185</v>
      </c>
      <c r="D1729">
        <v>96067179</v>
      </c>
      <c r="E1729" t="s">
        <v>242</v>
      </c>
      <c r="F1729" t="s">
        <v>55</v>
      </c>
      <c r="G1729" t="s">
        <v>54</v>
      </c>
      <c r="L1729" t="s">
        <v>2541</v>
      </c>
      <c r="M1729">
        <v>865020</v>
      </c>
      <c r="N1729">
        <v>1273</v>
      </c>
      <c r="O1729" t="s">
        <v>29</v>
      </c>
      <c r="P1729" t="s">
        <v>30</v>
      </c>
      <c r="Q1729" t="s">
        <v>213</v>
      </c>
      <c r="R1729">
        <v>22000000</v>
      </c>
      <c r="S1729">
        <v>1993</v>
      </c>
      <c r="T1729">
        <v>8.9</v>
      </c>
      <c r="U1729">
        <v>3.1</v>
      </c>
      <c r="V1729">
        <v>74067179</v>
      </c>
      <c r="W1729" t="s">
        <v>21</v>
      </c>
    </row>
    <row r="1730" spans="1:23" x14ac:dyDescent="0.3">
      <c r="A1730" t="s">
        <v>2303</v>
      </c>
      <c r="B1730">
        <v>373</v>
      </c>
      <c r="C1730">
        <v>146</v>
      </c>
      <c r="D1730">
        <v>169705587</v>
      </c>
      <c r="E1730" t="s">
        <v>55</v>
      </c>
      <c r="L1730" t="s">
        <v>2542</v>
      </c>
      <c r="M1730">
        <v>318955</v>
      </c>
      <c r="N1730">
        <v>460</v>
      </c>
      <c r="O1730" t="s">
        <v>29</v>
      </c>
      <c r="P1730" t="s">
        <v>30</v>
      </c>
      <c r="Q1730" t="s">
        <v>31</v>
      </c>
      <c r="R1730">
        <v>25000000</v>
      </c>
      <c r="S1730">
        <v>2011</v>
      </c>
      <c r="T1730">
        <v>8.1</v>
      </c>
      <c r="U1730">
        <v>2.4</v>
      </c>
      <c r="V1730">
        <v>144705587</v>
      </c>
      <c r="W1730" t="s">
        <v>21</v>
      </c>
    </row>
    <row r="1731" spans="1:23" x14ac:dyDescent="0.3">
      <c r="A1731" t="s">
        <v>337</v>
      </c>
      <c r="B1731">
        <v>224</v>
      </c>
      <c r="C1731">
        <v>128</v>
      </c>
      <c r="D1731">
        <v>3254172</v>
      </c>
      <c r="E1731" t="s">
        <v>242</v>
      </c>
      <c r="F1731" t="s">
        <v>55</v>
      </c>
      <c r="G1731" t="s">
        <v>35</v>
      </c>
      <c r="L1731" t="s">
        <v>2543</v>
      </c>
      <c r="M1731">
        <v>29282</v>
      </c>
      <c r="N1731">
        <v>105</v>
      </c>
      <c r="O1731" t="s">
        <v>29</v>
      </c>
      <c r="P1731" t="s">
        <v>30</v>
      </c>
      <c r="Q1731" t="s">
        <v>213</v>
      </c>
      <c r="R1731">
        <v>28000000</v>
      </c>
      <c r="S1731">
        <v>2013</v>
      </c>
      <c r="T1731">
        <v>6.2</v>
      </c>
      <c r="U1731">
        <v>2.1</v>
      </c>
      <c r="V1731">
        <v>-24745828</v>
      </c>
      <c r="W1731" t="s">
        <v>38</v>
      </c>
    </row>
    <row r="1732" spans="1:23" x14ac:dyDescent="0.3">
      <c r="A1732" t="s">
        <v>455</v>
      </c>
      <c r="B1732">
        <v>94</v>
      </c>
      <c r="C1732">
        <v>93</v>
      </c>
      <c r="D1732">
        <v>84185387</v>
      </c>
      <c r="E1732" t="s">
        <v>25</v>
      </c>
      <c r="F1732" t="s">
        <v>48</v>
      </c>
      <c r="G1732" t="s">
        <v>49</v>
      </c>
      <c r="H1732" t="s">
        <v>26</v>
      </c>
      <c r="I1732" t="s">
        <v>57</v>
      </c>
      <c r="J1732" t="s">
        <v>60</v>
      </c>
      <c r="L1732" t="s">
        <v>2544</v>
      </c>
      <c r="M1732">
        <v>33180</v>
      </c>
      <c r="N1732">
        <v>149</v>
      </c>
      <c r="O1732" t="s">
        <v>29</v>
      </c>
      <c r="P1732" t="s">
        <v>30</v>
      </c>
      <c r="Q1732" t="s">
        <v>52</v>
      </c>
      <c r="R1732">
        <v>80000000</v>
      </c>
      <c r="S1732">
        <v>2004</v>
      </c>
      <c r="T1732">
        <v>4.9000000000000004</v>
      </c>
      <c r="U1732">
        <v>1.6</v>
      </c>
      <c r="V1732">
        <v>4185387</v>
      </c>
      <c r="W1732" t="s">
        <v>21</v>
      </c>
    </row>
    <row r="1733" spans="1:23" x14ac:dyDescent="0.3">
      <c r="A1733" t="s">
        <v>2084</v>
      </c>
      <c r="B1733">
        <v>273</v>
      </c>
      <c r="C1733">
        <v>97</v>
      </c>
      <c r="D1733">
        <v>82163317</v>
      </c>
      <c r="E1733" t="s">
        <v>24</v>
      </c>
      <c r="F1733" t="s">
        <v>57</v>
      </c>
      <c r="G1733" t="s">
        <v>35</v>
      </c>
      <c r="L1733" t="s">
        <v>2545</v>
      </c>
      <c r="M1733">
        <v>89101</v>
      </c>
      <c r="N1733">
        <v>885</v>
      </c>
      <c r="O1733" t="s">
        <v>29</v>
      </c>
      <c r="P1733" t="s">
        <v>30</v>
      </c>
      <c r="Q1733" t="s">
        <v>213</v>
      </c>
      <c r="R1733">
        <v>30000000</v>
      </c>
      <c r="S1733">
        <v>2003</v>
      </c>
      <c r="T1733">
        <v>5.8</v>
      </c>
      <c r="U1733">
        <v>1.6</v>
      </c>
      <c r="V1733">
        <v>52163317</v>
      </c>
      <c r="W1733" t="s">
        <v>21</v>
      </c>
    </row>
    <row r="1734" spans="1:23" x14ac:dyDescent="0.3">
      <c r="A1734" t="s">
        <v>1590</v>
      </c>
      <c r="B1734">
        <v>66</v>
      </c>
      <c r="C1734">
        <v>82</v>
      </c>
      <c r="D1734">
        <v>80920948</v>
      </c>
      <c r="E1734" t="s">
        <v>24</v>
      </c>
      <c r="F1734" t="s">
        <v>25</v>
      </c>
      <c r="G1734" t="s">
        <v>47</v>
      </c>
      <c r="H1734" t="s">
        <v>48</v>
      </c>
      <c r="I1734" t="s">
        <v>49</v>
      </c>
      <c r="J1734" t="s">
        <v>27</v>
      </c>
      <c r="L1734" t="s">
        <v>2546</v>
      </c>
      <c r="M1734">
        <v>23943</v>
      </c>
      <c r="N1734">
        <v>118</v>
      </c>
      <c r="O1734" t="s">
        <v>29</v>
      </c>
      <c r="P1734" t="s">
        <v>30</v>
      </c>
      <c r="Q1734" t="s">
        <v>118</v>
      </c>
      <c r="R1734">
        <v>30000000</v>
      </c>
      <c r="S1734">
        <v>2001</v>
      </c>
      <c r="T1734">
        <v>6</v>
      </c>
      <c r="U1734">
        <v>1.4</v>
      </c>
      <c r="V1734">
        <v>50920948</v>
      </c>
      <c r="W1734" t="s">
        <v>21</v>
      </c>
    </row>
    <row r="1735" spans="1:23" x14ac:dyDescent="0.3">
      <c r="A1735" t="s">
        <v>194</v>
      </c>
      <c r="B1735">
        <v>459</v>
      </c>
      <c r="C1735">
        <v>85</v>
      </c>
      <c r="D1735">
        <v>80034302</v>
      </c>
      <c r="E1735" t="s">
        <v>24</v>
      </c>
      <c r="F1735" t="s">
        <v>25</v>
      </c>
      <c r="G1735" t="s">
        <v>57</v>
      </c>
      <c r="H1735" t="s">
        <v>27</v>
      </c>
      <c r="L1735" t="s">
        <v>2547</v>
      </c>
      <c r="M1735">
        <v>296787</v>
      </c>
      <c r="N1735">
        <v>2192</v>
      </c>
      <c r="O1735" t="s">
        <v>29</v>
      </c>
      <c r="P1735" t="s">
        <v>30</v>
      </c>
      <c r="Q1735" t="s">
        <v>31</v>
      </c>
      <c r="R1735">
        <v>25000000</v>
      </c>
      <c r="S1735">
        <v>2008</v>
      </c>
      <c r="T1735">
        <v>7</v>
      </c>
      <c r="U1735">
        <v>1.4</v>
      </c>
      <c r="V1735">
        <v>55034302</v>
      </c>
      <c r="W1735" t="s">
        <v>21</v>
      </c>
    </row>
    <row r="1736" spans="1:23" x14ac:dyDescent="0.3">
      <c r="A1736" t="s">
        <v>2548</v>
      </c>
      <c r="B1736">
        <v>68</v>
      </c>
      <c r="C1736">
        <v>88</v>
      </c>
      <c r="D1736">
        <v>78656813</v>
      </c>
      <c r="E1736" t="s">
        <v>24</v>
      </c>
      <c r="F1736" t="s">
        <v>25</v>
      </c>
      <c r="G1736" t="s">
        <v>48</v>
      </c>
      <c r="H1736" t="s">
        <v>49</v>
      </c>
      <c r="I1736" t="s">
        <v>27</v>
      </c>
      <c r="L1736" t="s">
        <v>2549</v>
      </c>
      <c r="M1736">
        <v>42765</v>
      </c>
      <c r="N1736">
        <v>93</v>
      </c>
      <c r="O1736" t="s">
        <v>29</v>
      </c>
      <c r="P1736" t="s">
        <v>30</v>
      </c>
      <c r="Q1736" t="s">
        <v>52</v>
      </c>
      <c r="R1736">
        <v>25000000</v>
      </c>
      <c r="S1736">
        <v>1991</v>
      </c>
      <c r="T1736">
        <v>6</v>
      </c>
      <c r="U1736">
        <v>1.5</v>
      </c>
      <c r="V1736">
        <v>53656813</v>
      </c>
      <c r="W1736" t="s">
        <v>21</v>
      </c>
    </row>
    <row r="1737" spans="1:23" x14ac:dyDescent="0.3">
      <c r="A1737" t="s">
        <v>630</v>
      </c>
      <c r="B1737">
        <v>123</v>
      </c>
      <c r="C1737">
        <v>119</v>
      </c>
      <c r="D1737">
        <v>76270454</v>
      </c>
      <c r="E1737" t="s">
        <v>56</v>
      </c>
      <c r="F1737" t="s">
        <v>55</v>
      </c>
      <c r="G1737" t="s">
        <v>35</v>
      </c>
      <c r="L1737" t="s">
        <v>2550</v>
      </c>
      <c r="M1737">
        <v>219008</v>
      </c>
      <c r="N1737">
        <v>418</v>
      </c>
      <c r="O1737" t="s">
        <v>29</v>
      </c>
      <c r="P1737" t="s">
        <v>30</v>
      </c>
      <c r="Q1737" t="s">
        <v>213</v>
      </c>
      <c r="R1737">
        <v>25000000</v>
      </c>
      <c r="S1737">
        <v>1987</v>
      </c>
      <c r="T1737">
        <v>7.9</v>
      </c>
      <c r="U1737">
        <v>2</v>
      </c>
      <c r="V1737">
        <v>51270454</v>
      </c>
      <c r="W1737" t="s">
        <v>21</v>
      </c>
    </row>
    <row r="1738" spans="1:23" x14ac:dyDescent="0.3">
      <c r="A1738" t="s">
        <v>1929</v>
      </c>
      <c r="B1738">
        <v>488</v>
      </c>
      <c r="C1738">
        <v>122</v>
      </c>
      <c r="D1738">
        <v>74273505</v>
      </c>
      <c r="E1738" t="s">
        <v>56</v>
      </c>
      <c r="F1738" t="s">
        <v>55</v>
      </c>
      <c r="G1738" t="s">
        <v>35</v>
      </c>
      <c r="L1738" t="s">
        <v>2551</v>
      </c>
      <c r="M1738">
        <v>612060</v>
      </c>
      <c r="N1738">
        <v>1518</v>
      </c>
      <c r="O1738" t="s">
        <v>29</v>
      </c>
      <c r="P1738" t="s">
        <v>30</v>
      </c>
      <c r="Q1738" t="s">
        <v>213</v>
      </c>
      <c r="R1738">
        <v>25000000</v>
      </c>
      <c r="S1738">
        <v>2007</v>
      </c>
      <c r="T1738">
        <v>8.1</v>
      </c>
      <c r="U1738">
        <v>2</v>
      </c>
      <c r="V1738">
        <v>49273505</v>
      </c>
      <c r="W1738" t="s">
        <v>21</v>
      </c>
    </row>
    <row r="1739" spans="1:23" x14ac:dyDescent="0.3">
      <c r="A1739" t="s">
        <v>401</v>
      </c>
      <c r="B1739">
        <v>146</v>
      </c>
      <c r="C1739">
        <v>99</v>
      </c>
      <c r="D1739">
        <v>134141530</v>
      </c>
      <c r="E1739" t="s">
        <v>24</v>
      </c>
      <c r="F1739" t="s">
        <v>48</v>
      </c>
      <c r="G1739" t="s">
        <v>56</v>
      </c>
      <c r="H1739" t="s">
        <v>44</v>
      </c>
      <c r="L1739" t="s">
        <v>2552</v>
      </c>
      <c r="M1739">
        <v>75903</v>
      </c>
      <c r="N1739">
        <v>109</v>
      </c>
      <c r="O1739" t="s">
        <v>29</v>
      </c>
      <c r="P1739" t="s">
        <v>30</v>
      </c>
      <c r="Q1739" t="s">
        <v>31</v>
      </c>
      <c r="R1739">
        <v>25000000</v>
      </c>
      <c r="S1739">
        <v>2014</v>
      </c>
      <c r="T1739">
        <v>6.2</v>
      </c>
      <c r="U1739">
        <v>1.6</v>
      </c>
      <c r="V1739">
        <v>109141530</v>
      </c>
      <c r="W1739" t="s">
        <v>21</v>
      </c>
    </row>
    <row r="1740" spans="1:23" x14ac:dyDescent="0.3">
      <c r="A1740" t="s">
        <v>2553</v>
      </c>
      <c r="B1740">
        <v>168</v>
      </c>
      <c r="C1740">
        <v>97</v>
      </c>
      <c r="D1740">
        <v>71500556</v>
      </c>
      <c r="E1740" t="s">
        <v>48</v>
      </c>
      <c r="F1740" t="s">
        <v>55</v>
      </c>
      <c r="G1740" t="s">
        <v>44</v>
      </c>
      <c r="L1740" t="s">
        <v>2554</v>
      </c>
      <c r="M1740">
        <v>171568</v>
      </c>
      <c r="N1740">
        <v>571</v>
      </c>
      <c r="O1740" t="s">
        <v>29</v>
      </c>
      <c r="P1740" t="s">
        <v>37</v>
      </c>
      <c r="Q1740" t="s">
        <v>213</v>
      </c>
      <c r="R1740">
        <v>26000000</v>
      </c>
      <c r="S1740">
        <v>2001</v>
      </c>
      <c r="T1740">
        <v>6.7</v>
      </c>
      <c r="U1740">
        <v>1.6</v>
      </c>
      <c r="V1740">
        <v>45500556</v>
      </c>
      <c r="W1740" t="s">
        <v>21</v>
      </c>
    </row>
    <row r="1741" spans="1:23" x14ac:dyDescent="0.3">
      <c r="A1741" t="s">
        <v>2068</v>
      </c>
      <c r="B1741">
        <v>152</v>
      </c>
      <c r="C1741">
        <v>121</v>
      </c>
      <c r="D1741">
        <v>71309760</v>
      </c>
      <c r="E1741" t="s">
        <v>55</v>
      </c>
      <c r="F1741" t="s">
        <v>44</v>
      </c>
      <c r="L1741" t="s">
        <v>2555</v>
      </c>
      <c r="M1741">
        <v>150308</v>
      </c>
      <c r="N1741">
        <v>498</v>
      </c>
      <c r="O1741" t="s">
        <v>29</v>
      </c>
      <c r="P1741" t="s">
        <v>37</v>
      </c>
      <c r="Q1741" t="s">
        <v>31</v>
      </c>
      <c r="R1741">
        <v>25000000</v>
      </c>
      <c r="S1741">
        <v>2000</v>
      </c>
      <c r="T1741">
        <v>7.3</v>
      </c>
      <c r="U1741">
        <v>2</v>
      </c>
      <c r="V1741">
        <v>46309760</v>
      </c>
      <c r="W1741" t="s">
        <v>21</v>
      </c>
    </row>
    <row r="1742" spans="1:23" x14ac:dyDescent="0.3">
      <c r="A1742" t="s">
        <v>2556</v>
      </c>
      <c r="B1742">
        <v>133</v>
      </c>
      <c r="C1742">
        <v>95</v>
      </c>
      <c r="D1742">
        <v>89808372</v>
      </c>
      <c r="E1742" t="s">
        <v>48</v>
      </c>
      <c r="L1742" t="s">
        <v>2557</v>
      </c>
      <c r="M1742">
        <v>46417</v>
      </c>
      <c r="N1742">
        <v>297</v>
      </c>
      <c r="O1742" t="s">
        <v>29</v>
      </c>
      <c r="P1742" t="s">
        <v>30</v>
      </c>
      <c r="Q1742" t="s">
        <v>31</v>
      </c>
      <c r="R1742">
        <v>45000000</v>
      </c>
      <c r="S1742">
        <v>2003</v>
      </c>
      <c r="T1742">
        <v>4.5999999999999996</v>
      </c>
      <c r="U1742">
        <v>1.6</v>
      </c>
      <c r="V1742">
        <v>44808372</v>
      </c>
      <c r="W1742" t="s">
        <v>21</v>
      </c>
    </row>
    <row r="1743" spans="1:23" x14ac:dyDescent="0.3">
      <c r="A1743" t="s">
        <v>1393</v>
      </c>
      <c r="B1743">
        <v>139</v>
      </c>
      <c r="C1743">
        <v>105</v>
      </c>
      <c r="D1743">
        <v>77264926</v>
      </c>
      <c r="E1743" t="s">
        <v>48</v>
      </c>
      <c r="F1743" t="s">
        <v>49</v>
      </c>
      <c r="L1743" t="s">
        <v>2558</v>
      </c>
      <c r="M1743">
        <v>21176</v>
      </c>
      <c r="N1743">
        <v>107</v>
      </c>
      <c r="O1743" t="s">
        <v>29</v>
      </c>
      <c r="P1743" t="s">
        <v>30</v>
      </c>
      <c r="Q1743" t="s">
        <v>52</v>
      </c>
      <c r="R1743">
        <v>25000000</v>
      </c>
      <c r="S1743">
        <v>2012</v>
      </c>
      <c r="T1743">
        <v>6.1</v>
      </c>
      <c r="U1743">
        <v>1.8</v>
      </c>
      <c r="V1743">
        <v>52264926</v>
      </c>
      <c r="W1743" t="s">
        <v>21</v>
      </c>
    </row>
    <row r="1744" spans="1:23" x14ac:dyDescent="0.3">
      <c r="A1744" t="s">
        <v>745</v>
      </c>
      <c r="B1744">
        <v>245</v>
      </c>
      <c r="C1744">
        <v>108</v>
      </c>
      <c r="D1744">
        <v>70625986</v>
      </c>
      <c r="E1744" t="s">
        <v>48</v>
      </c>
      <c r="F1744" t="s">
        <v>44</v>
      </c>
      <c r="L1744" t="s">
        <v>2559</v>
      </c>
      <c r="M1744">
        <v>168717</v>
      </c>
      <c r="N1744">
        <v>178</v>
      </c>
      <c r="O1744" t="s">
        <v>29</v>
      </c>
      <c r="P1744" t="s">
        <v>30</v>
      </c>
      <c r="Q1744" t="s">
        <v>213</v>
      </c>
      <c r="R1744">
        <v>25000000</v>
      </c>
      <c r="S1744">
        <v>2011</v>
      </c>
      <c r="T1744">
        <v>6.2</v>
      </c>
      <c r="U1744">
        <v>1.8</v>
      </c>
      <c r="V1744">
        <v>45625986</v>
      </c>
      <c r="W1744" t="s">
        <v>21</v>
      </c>
    </row>
    <row r="1745" spans="1:23" x14ac:dyDescent="0.3">
      <c r="A1745" t="s">
        <v>1622</v>
      </c>
      <c r="B1745">
        <v>84</v>
      </c>
      <c r="C1745">
        <v>134</v>
      </c>
      <c r="D1745">
        <v>56505065</v>
      </c>
      <c r="E1745" t="s">
        <v>24</v>
      </c>
      <c r="F1745" t="s">
        <v>242</v>
      </c>
      <c r="G1745" t="s">
        <v>55</v>
      </c>
      <c r="H1745" t="s">
        <v>54</v>
      </c>
      <c r="I1745" t="s">
        <v>44</v>
      </c>
      <c r="J1745" t="s">
        <v>53</v>
      </c>
      <c r="L1745" t="s">
        <v>2560</v>
      </c>
      <c r="M1745">
        <v>95241</v>
      </c>
      <c r="N1745">
        <v>439</v>
      </c>
      <c r="O1745" t="s">
        <v>29</v>
      </c>
      <c r="P1745" t="s">
        <v>30</v>
      </c>
      <c r="Q1745" t="s">
        <v>213</v>
      </c>
      <c r="R1745">
        <v>25000000</v>
      </c>
      <c r="S1745">
        <v>1993</v>
      </c>
      <c r="T1745">
        <v>7.8</v>
      </c>
      <c r="U1745">
        <v>2.2000000000000002</v>
      </c>
      <c r="V1745">
        <v>31505065</v>
      </c>
      <c r="W1745" t="s">
        <v>21</v>
      </c>
    </row>
    <row r="1746" spans="1:23" x14ac:dyDescent="0.3">
      <c r="A1746" t="s">
        <v>934</v>
      </c>
      <c r="B1746">
        <v>70</v>
      </c>
      <c r="C1746">
        <v>115</v>
      </c>
      <c r="D1746">
        <v>55973336</v>
      </c>
      <c r="E1746" t="s">
        <v>24</v>
      </c>
      <c r="F1746" t="s">
        <v>56</v>
      </c>
      <c r="G1746" t="s">
        <v>35</v>
      </c>
      <c r="L1746" t="s">
        <v>2561</v>
      </c>
      <c r="M1746">
        <v>57040</v>
      </c>
      <c r="N1746">
        <v>365</v>
      </c>
      <c r="O1746" t="s">
        <v>29</v>
      </c>
      <c r="P1746" t="s">
        <v>30</v>
      </c>
      <c r="Q1746" t="s">
        <v>213</v>
      </c>
      <c r="R1746">
        <v>25000000</v>
      </c>
      <c r="S1746">
        <v>2000</v>
      </c>
      <c r="T1746">
        <v>6.1</v>
      </c>
      <c r="U1746">
        <v>1.9</v>
      </c>
      <c r="V1746">
        <v>30973336</v>
      </c>
      <c r="W1746" t="s">
        <v>21</v>
      </c>
    </row>
    <row r="1747" spans="1:23" x14ac:dyDescent="0.3">
      <c r="A1747" t="s">
        <v>1501</v>
      </c>
      <c r="B1747">
        <v>216</v>
      </c>
      <c r="C1747">
        <v>86</v>
      </c>
      <c r="D1747">
        <v>54098051</v>
      </c>
      <c r="E1747" t="s">
        <v>57</v>
      </c>
      <c r="L1747" t="s">
        <v>2562</v>
      </c>
      <c r="M1747">
        <v>102861</v>
      </c>
      <c r="N1747">
        <v>571</v>
      </c>
      <c r="O1747" t="s">
        <v>29</v>
      </c>
      <c r="P1747" t="s">
        <v>244</v>
      </c>
      <c r="Q1747" t="s">
        <v>213</v>
      </c>
      <c r="R1747">
        <v>25000000</v>
      </c>
      <c r="S1747">
        <v>2006</v>
      </c>
      <c r="T1747">
        <v>5.8</v>
      </c>
      <c r="U1747">
        <v>1.4</v>
      </c>
      <c r="V1747">
        <v>29098051</v>
      </c>
      <c r="W1747" t="s">
        <v>21</v>
      </c>
    </row>
    <row r="1748" spans="1:23" x14ac:dyDescent="0.3">
      <c r="A1748" t="s">
        <v>1955</v>
      </c>
      <c r="B1748">
        <v>170</v>
      </c>
      <c r="C1748">
        <v>101</v>
      </c>
      <c r="D1748">
        <v>60443237</v>
      </c>
      <c r="E1748" t="s">
        <v>55</v>
      </c>
      <c r="F1748" t="s">
        <v>44</v>
      </c>
      <c r="L1748" t="s">
        <v>2563</v>
      </c>
      <c r="M1748">
        <v>76882</v>
      </c>
      <c r="N1748">
        <v>106</v>
      </c>
      <c r="O1748" t="s">
        <v>29</v>
      </c>
      <c r="P1748" t="s">
        <v>30</v>
      </c>
      <c r="Q1748" t="s">
        <v>31</v>
      </c>
      <c r="R1748">
        <v>25000000</v>
      </c>
      <c r="S1748">
        <v>2012</v>
      </c>
      <c r="T1748">
        <v>6.5</v>
      </c>
      <c r="U1748">
        <v>1.7</v>
      </c>
      <c r="V1748">
        <v>35443237</v>
      </c>
      <c r="W1748" t="s">
        <v>21</v>
      </c>
    </row>
    <row r="1749" spans="1:23" x14ac:dyDescent="0.3">
      <c r="A1749" t="s">
        <v>2564</v>
      </c>
      <c r="B1749">
        <v>181</v>
      </c>
      <c r="C1749">
        <v>96</v>
      </c>
      <c r="D1749">
        <v>82234139</v>
      </c>
      <c r="E1749" t="s">
        <v>25</v>
      </c>
      <c r="F1749" t="s">
        <v>55</v>
      </c>
      <c r="G1749" t="s">
        <v>49</v>
      </c>
      <c r="H1749" t="s">
        <v>26</v>
      </c>
      <c r="L1749" t="s">
        <v>2565</v>
      </c>
      <c r="M1749">
        <v>110390</v>
      </c>
      <c r="N1749">
        <v>522</v>
      </c>
      <c r="O1749" t="s">
        <v>29</v>
      </c>
      <c r="P1749" t="s">
        <v>30</v>
      </c>
      <c r="Q1749" t="s">
        <v>52</v>
      </c>
      <c r="R1749">
        <v>17000000</v>
      </c>
      <c r="S1749">
        <v>2007</v>
      </c>
      <c r="T1749">
        <v>7.2</v>
      </c>
      <c r="U1749">
        <v>1.6</v>
      </c>
      <c r="V1749">
        <v>65234139</v>
      </c>
      <c r="W1749" t="s">
        <v>21</v>
      </c>
    </row>
    <row r="1750" spans="1:23" x14ac:dyDescent="0.3">
      <c r="A1750" t="s">
        <v>70</v>
      </c>
      <c r="B1750">
        <v>226</v>
      </c>
      <c r="C1750">
        <v>101</v>
      </c>
      <c r="D1750">
        <v>51676606</v>
      </c>
      <c r="E1750" t="s">
        <v>242</v>
      </c>
      <c r="F1750" t="s">
        <v>55</v>
      </c>
      <c r="G1750" t="s">
        <v>49</v>
      </c>
      <c r="L1750" t="s">
        <v>2566</v>
      </c>
      <c r="M1750">
        <v>174591</v>
      </c>
      <c r="N1750">
        <v>632</v>
      </c>
      <c r="O1750" t="s">
        <v>29</v>
      </c>
      <c r="P1750" t="s">
        <v>30</v>
      </c>
      <c r="Q1750" t="s">
        <v>52</v>
      </c>
      <c r="R1750">
        <v>25000000</v>
      </c>
      <c r="S1750">
        <v>2004</v>
      </c>
      <c r="T1750">
        <v>7.8</v>
      </c>
      <c r="U1750">
        <v>1.7</v>
      </c>
      <c r="V1750">
        <v>26676606</v>
      </c>
      <c r="W1750" t="s">
        <v>21</v>
      </c>
    </row>
    <row r="1751" spans="1:23" x14ac:dyDescent="0.3">
      <c r="A1751" t="s">
        <v>2567</v>
      </c>
      <c r="B1751">
        <v>24</v>
      </c>
      <c r="C1751">
        <v>100</v>
      </c>
      <c r="D1751">
        <v>52528330</v>
      </c>
      <c r="E1751" t="s">
        <v>48</v>
      </c>
      <c r="F1751" t="s">
        <v>55</v>
      </c>
      <c r="L1751" t="s">
        <v>2568</v>
      </c>
      <c r="M1751">
        <v>4265</v>
      </c>
      <c r="N1751">
        <v>27</v>
      </c>
      <c r="O1751" t="s">
        <v>29</v>
      </c>
      <c r="P1751" t="s">
        <v>30</v>
      </c>
      <c r="Q1751" t="s">
        <v>31</v>
      </c>
      <c r="R1751">
        <v>25000000</v>
      </c>
      <c r="S1751">
        <v>2013</v>
      </c>
      <c r="T1751">
        <v>4.7</v>
      </c>
      <c r="U1751">
        <v>1.7</v>
      </c>
      <c r="V1751">
        <v>27528330</v>
      </c>
      <c r="W1751" t="s">
        <v>21</v>
      </c>
    </row>
    <row r="1752" spans="1:23" x14ac:dyDescent="0.3">
      <c r="A1752" t="s">
        <v>2569</v>
      </c>
      <c r="B1752">
        <v>408</v>
      </c>
      <c r="C1752">
        <v>117</v>
      </c>
      <c r="D1752">
        <v>51533608</v>
      </c>
      <c r="E1752" t="s">
        <v>24</v>
      </c>
      <c r="F1752" t="s">
        <v>25</v>
      </c>
      <c r="G1752" t="s">
        <v>55</v>
      </c>
      <c r="H1752" t="s">
        <v>35</v>
      </c>
      <c r="L1752" t="s">
        <v>2570</v>
      </c>
      <c r="M1752">
        <v>203111</v>
      </c>
      <c r="N1752">
        <v>755</v>
      </c>
      <c r="O1752" t="s">
        <v>29</v>
      </c>
      <c r="P1752" t="s">
        <v>30</v>
      </c>
      <c r="Q1752" t="s">
        <v>213</v>
      </c>
      <c r="R1752">
        <v>25000000</v>
      </c>
      <c r="S1752">
        <v>2011</v>
      </c>
      <c r="T1752">
        <v>6.8</v>
      </c>
      <c r="U1752">
        <v>2</v>
      </c>
      <c r="V1752">
        <v>26533608</v>
      </c>
      <c r="W1752" t="s">
        <v>21</v>
      </c>
    </row>
    <row r="1753" spans="1:23" x14ac:dyDescent="0.3">
      <c r="A1753" t="s">
        <v>2571</v>
      </c>
      <c r="B1753">
        <v>180</v>
      </c>
      <c r="C1753">
        <v>101</v>
      </c>
      <c r="D1753">
        <v>51097664</v>
      </c>
      <c r="E1753" t="s">
        <v>55</v>
      </c>
      <c r="F1753" t="s">
        <v>57</v>
      </c>
      <c r="G1753" t="s">
        <v>60</v>
      </c>
      <c r="H1753" t="s">
        <v>35</v>
      </c>
      <c r="L1753" t="s">
        <v>2572</v>
      </c>
      <c r="M1753">
        <v>70205</v>
      </c>
      <c r="N1753">
        <v>450</v>
      </c>
      <c r="O1753" t="s">
        <v>29</v>
      </c>
      <c r="P1753" t="s">
        <v>30</v>
      </c>
      <c r="Q1753" t="s">
        <v>213</v>
      </c>
      <c r="R1753">
        <v>30000000</v>
      </c>
      <c r="S1753">
        <v>2005</v>
      </c>
      <c r="T1753">
        <v>5.9</v>
      </c>
      <c r="U1753">
        <v>1.7</v>
      </c>
      <c r="V1753">
        <v>21097664</v>
      </c>
      <c r="W1753" t="s">
        <v>21</v>
      </c>
    </row>
    <row r="1754" spans="1:23" x14ac:dyDescent="0.3">
      <c r="A1754" t="s">
        <v>499</v>
      </c>
      <c r="B1754">
        <v>181</v>
      </c>
      <c r="C1754">
        <v>98</v>
      </c>
      <c r="D1754">
        <v>84136909</v>
      </c>
      <c r="E1754" t="s">
        <v>48</v>
      </c>
      <c r="L1754" t="s">
        <v>2573</v>
      </c>
      <c r="M1754">
        <v>267921</v>
      </c>
      <c r="N1754">
        <v>577</v>
      </c>
      <c r="O1754" t="s">
        <v>29</v>
      </c>
      <c r="P1754" t="s">
        <v>30</v>
      </c>
      <c r="Q1754" t="s">
        <v>31</v>
      </c>
      <c r="R1754">
        <v>26000000</v>
      </c>
      <c r="S1754">
        <v>2004</v>
      </c>
      <c r="T1754">
        <v>7.2</v>
      </c>
      <c r="U1754">
        <v>1.6</v>
      </c>
      <c r="V1754">
        <v>58136909</v>
      </c>
      <c r="W1754" t="s">
        <v>21</v>
      </c>
    </row>
    <row r="1755" spans="1:23" x14ac:dyDescent="0.3">
      <c r="A1755" t="s">
        <v>172</v>
      </c>
      <c r="B1755">
        <v>192</v>
      </c>
      <c r="C1755">
        <v>146</v>
      </c>
      <c r="D1755">
        <v>46836394</v>
      </c>
      <c r="E1755" t="s">
        <v>242</v>
      </c>
      <c r="F1755" t="s">
        <v>56</v>
      </c>
      <c r="G1755" t="s">
        <v>55</v>
      </c>
      <c r="L1755" t="s">
        <v>2574</v>
      </c>
      <c r="M1755">
        <v>728685</v>
      </c>
      <c r="N1755">
        <v>989</v>
      </c>
      <c r="O1755" t="s">
        <v>29</v>
      </c>
      <c r="P1755" t="s">
        <v>30</v>
      </c>
      <c r="Q1755" t="s">
        <v>213</v>
      </c>
      <c r="R1755">
        <v>25000000</v>
      </c>
      <c r="S1755">
        <v>1990</v>
      </c>
      <c r="T1755">
        <v>8.6999999999999993</v>
      </c>
      <c r="U1755">
        <v>2.4</v>
      </c>
      <c r="V1755">
        <v>21836394</v>
      </c>
      <c r="W1755" t="s">
        <v>21</v>
      </c>
    </row>
    <row r="1756" spans="1:23" x14ac:dyDescent="0.3">
      <c r="A1756" t="s">
        <v>1189</v>
      </c>
      <c r="B1756">
        <v>79</v>
      </c>
      <c r="C1756">
        <v>102</v>
      </c>
      <c r="D1756">
        <v>47285499</v>
      </c>
      <c r="E1756" t="s">
        <v>24</v>
      </c>
      <c r="F1756" t="s">
        <v>25</v>
      </c>
      <c r="G1756" t="s">
        <v>48</v>
      </c>
      <c r="H1756" t="s">
        <v>56</v>
      </c>
      <c r="I1756" t="s">
        <v>49</v>
      </c>
      <c r="J1756" t="s">
        <v>44</v>
      </c>
      <c r="K1756" t="s">
        <v>35</v>
      </c>
      <c r="L1756" t="s">
        <v>2575</v>
      </c>
      <c r="M1756">
        <v>26755</v>
      </c>
      <c r="N1756">
        <v>104</v>
      </c>
      <c r="O1756" t="s">
        <v>29</v>
      </c>
      <c r="P1756" t="s">
        <v>30</v>
      </c>
      <c r="Q1756" t="s">
        <v>52</v>
      </c>
      <c r="R1756">
        <v>26000000</v>
      </c>
      <c r="S1756">
        <v>2003</v>
      </c>
      <c r="T1756">
        <v>5</v>
      </c>
      <c r="U1756">
        <v>1.7</v>
      </c>
      <c r="V1756">
        <v>21285499</v>
      </c>
      <c r="W1756" t="s">
        <v>21</v>
      </c>
    </row>
    <row r="1757" spans="1:23" x14ac:dyDescent="0.3">
      <c r="A1757" t="s">
        <v>1927</v>
      </c>
      <c r="B1757">
        <v>128</v>
      </c>
      <c r="C1757">
        <v>97</v>
      </c>
      <c r="D1757">
        <v>47124400</v>
      </c>
      <c r="E1757" t="s">
        <v>48</v>
      </c>
      <c r="F1757" t="s">
        <v>49</v>
      </c>
      <c r="G1757" t="s">
        <v>26</v>
      </c>
      <c r="L1757" t="s">
        <v>2576</v>
      </c>
      <c r="M1757">
        <v>49676</v>
      </c>
      <c r="N1757">
        <v>181</v>
      </c>
      <c r="O1757" t="s">
        <v>29</v>
      </c>
      <c r="P1757" t="s">
        <v>30</v>
      </c>
      <c r="Q1757" t="s">
        <v>52</v>
      </c>
      <c r="R1757">
        <v>25000000</v>
      </c>
      <c r="S1757">
        <v>2005</v>
      </c>
      <c r="T1757">
        <v>6.6</v>
      </c>
      <c r="U1757">
        <v>1.6</v>
      </c>
      <c r="V1757">
        <v>22124400</v>
      </c>
      <c r="W1757" t="s">
        <v>21</v>
      </c>
    </row>
    <row r="1758" spans="1:23" x14ac:dyDescent="0.3">
      <c r="A1758" t="s">
        <v>630</v>
      </c>
      <c r="B1758">
        <v>147</v>
      </c>
      <c r="C1758">
        <v>142</v>
      </c>
      <c r="D1758">
        <v>44700000</v>
      </c>
      <c r="E1758" t="s">
        <v>56</v>
      </c>
      <c r="F1758" t="s">
        <v>55</v>
      </c>
      <c r="L1758" t="s">
        <v>2577</v>
      </c>
      <c r="M1758">
        <v>537442</v>
      </c>
      <c r="N1758">
        <v>851</v>
      </c>
      <c r="O1758" t="s">
        <v>29</v>
      </c>
      <c r="P1758" t="s">
        <v>30</v>
      </c>
      <c r="Q1758" t="s">
        <v>213</v>
      </c>
      <c r="R1758">
        <v>25000000</v>
      </c>
      <c r="S1758">
        <v>1983</v>
      </c>
      <c r="T1758">
        <v>8.3000000000000007</v>
      </c>
      <c r="U1758">
        <v>2.4</v>
      </c>
      <c r="V1758">
        <v>19700000</v>
      </c>
      <c r="W1758" t="s">
        <v>21</v>
      </c>
    </row>
    <row r="1759" spans="1:23" x14ac:dyDescent="0.3">
      <c r="A1759" t="s">
        <v>1350</v>
      </c>
      <c r="B1759">
        <v>49</v>
      </c>
      <c r="C1759">
        <v>98</v>
      </c>
      <c r="D1759">
        <v>44455658</v>
      </c>
      <c r="E1759" t="s">
        <v>24</v>
      </c>
      <c r="F1759" t="s">
        <v>25</v>
      </c>
      <c r="G1759" t="s">
        <v>48</v>
      </c>
      <c r="H1759" t="s">
        <v>56</v>
      </c>
      <c r="L1759" t="s">
        <v>2578</v>
      </c>
      <c r="M1759">
        <v>36253</v>
      </c>
      <c r="N1759">
        <v>92</v>
      </c>
      <c r="O1759" t="s">
        <v>29</v>
      </c>
      <c r="P1759" t="s">
        <v>30</v>
      </c>
      <c r="Q1759" t="s">
        <v>213</v>
      </c>
      <c r="R1759">
        <v>25000000</v>
      </c>
      <c r="S1759">
        <v>1997</v>
      </c>
      <c r="T1759">
        <v>6.7</v>
      </c>
      <c r="U1759">
        <v>1.6</v>
      </c>
      <c r="V1759">
        <v>19455658</v>
      </c>
      <c r="W1759" t="s">
        <v>21</v>
      </c>
    </row>
    <row r="1760" spans="1:23" x14ac:dyDescent="0.3">
      <c r="A1760" t="s">
        <v>2579</v>
      </c>
      <c r="B1760">
        <v>75</v>
      </c>
      <c r="C1760">
        <v>219</v>
      </c>
      <c r="D1760">
        <v>43984230</v>
      </c>
      <c r="E1760" t="s">
        <v>242</v>
      </c>
      <c r="F1760" t="s">
        <v>55</v>
      </c>
      <c r="G1760" t="s">
        <v>54</v>
      </c>
      <c r="L1760" t="s">
        <v>2580</v>
      </c>
      <c r="M1760">
        <v>70274</v>
      </c>
      <c r="N1760">
        <v>133</v>
      </c>
      <c r="O1760" t="s">
        <v>29</v>
      </c>
      <c r="P1760" t="s">
        <v>278</v>
      </c>
      <c r="Q1760" t="s">
        <v>31</v>
      </c>
      <c r="R1760">
        <v>23000000</v>
      </c>
      <c r="S1760">
        <v>1987</v>
      </c>
      <c r="T1760">
        <v>7.8</v>
      </c>
      <c r="U1760">
        <v>3.6</v>
      </c>
      <c r="V1760">
        <v>20984230</v>
      </c>
      <c r="W1760" t="s">
        <v>21</v>
      </c>
    </row>
    <row r="1761" spans="1:23" x14ac:dyDescent="0.3">
      <c r="A1761" t="s">
        <v>1042</v>
      </c>
      <c r="B1761">
        <v>270</v>
      </c>
      <c r="C1761">
        <v>109</v>
      </c>
      <c r="D1761">
        <v>66489425</v>
      </c>
      <c r="E1761" t="s">
        <v>24</v>
      </c>
      <c r="F1761" t="s">
        <v>56</v>
      </c>
      <c r="G1761" t="s">
        <v>55</v>
      </c>
      <c r="H1761" t="s">
        <v>35</v>
      </c>
      <c r="L1761" t="s">
        <v>2581</v>
      </c>
      <c r="M1761">
        <v>101977</v>
      </c>
      <c r="N1761">
        <v>161</v>
      </c>
      <c r="O1761" t="s">
        <v>29</v>
      </c>
      <c r="P1761" t="s">
        <v>30</v>
      </c>
      <c r="Q1761" t="s">
        <v>213</v>
      </c>
      <c r="R1761">
        <v>25000000</v>
      </c>
      <c r="S1761">
        <v>2012</v>
      </c>
      <c r="T1761">
        <v>6.5</v>
      </c>
      <c r="U1761">
        <v>1.8</v>
      </c>
      <c r="V1761">
        <v>41489425</v>
      </c>
      <c r="W1761" t="s">
        <v>21</v>
      </c>
    </row>
    <row r="1762" spans="1:23" x14ac:dyDescent="0.3">
      <c r="A1762" t="s">
        <v>113</v>
      </c>
      <c r="B1762">
        <v>29</v>
      </c>
      <c r="C1762">
        <v>97</v>
      </c>
      <c r="D1762">
        <v>41067398</v>
      </c>
      <c r="E1762" t="s">
        <v>24</v>
      </c>
      <c r="F1762" t="s">
        <v>48</v>
      </c>
      <c r="G1762" t="s">
        <v>56</v>
      </c>
      <c r="H1762" t="s">
        <v>35</v>
      </c>
      <c r="L1762" t="s">
        <v>2582</v>
      </c>
      <c r="M1762">
        <v>22748</v>
      </c>
      <c r="N1762">
        <v>41</v>
      </c>
      <c r="O1762" t="s">
        <v>29</v>
      </c>
      <c r="P1762" t="s">
        <v>30</v>
      </c>
      <c r="Q1762" t="s">
        <v>213</v>
      </c>
      <c r="R1762">
        <v>25000000</v>
      </c>
      <c r="S1762">
        <v>1997</v>
      </c>
      <c r="T1762">
        <v>6.1</v>
      </c>
      <c r="U1762">
        <v>1.6</v>
      </c>
      <c r="V1762">
        <v>16067398</v>
      </c>
      <c r="W1762" t="s">
        <v>21</v>
      </c>
    </row>
    <row r="1763" spans="1:23" x14ac:dyDescent="0.3">
      <c r="A1763" t="s">
        <v>1919</v>
      </c>
      <c r="B1763">
        <v>398</v>
      </c>
      <c r="C1763">
        <v>158</v>
      </c>
      <c r="D1763">
        <v>40218903</v>
      </c>
      <c r="E1763" t="s">
        <v>55</v>
      </c>
      <c r="L1763" t="s">
        <v>2583</v>
      </c>
      <c r="M1763">
        <v>372990</v>
      </c>
      <c r="N1763">
        <v>1107</v>
      </c>
      <c r="O1763" t="s">
        <v>29</v>
      </c>
      <c r="P1763" t="s">
        <v>30</v>
      </c>
      <c r="Q1763" t="s">
        <v>213</v>
      </c>
      <c r="R1763">
        <v>25000000</v>
      </c>
      <c r="S1763">
        <v>2007</v>
      </c>
      <c r="T1763">
        <v>8.1</v>
      </c>
      <c r="U1763">
        <v>2.6</v>
      </c>
      <c r="V1763">
        <v>15218903</v>
      </c>
      <c r="W1763" t="s">
        <v>21</v>
      </c>
    </row>
    <row r="1764" spans="1:23" x14ac:dyDescent="0.3">
      <c r="A1764" t="s">
        <v>2584</v>
      </c>
      <c r="B1764">
        <v>38</v>
      </c>
      <c r="C1764">
        <v>85</v>
      </c>
      <c r="D1764">
        <v>39880476</v>
      </c>
      <c r="E1764" t="s">
        <v>25</v>
      </c>
      <c r="F1764" t="s">
        <v>47</v>
      </c>
      <c r="G1764" t="s">
        <v>48</v>
      </c>
      <c r="H1764" t="s">
        <v>49</v>
      </c>
      <c r="I1764" t="s">
        <v>26</v>
      </c>
      <c r="L1764" t="s">
        <v>2585</v>
      </c>
      <c r="M1764">
        <v>12218</v>
      </c>
      <c r="N1764">
        <v>33</v>
      </c>
      <c r="O1764" t="s">
        <v>29</v>
      </c>
      <c r="P1764" t="s">
        <v>30</v>
      </c>
      <c r="Q1764" t="s">
        <v>52</v>
      </c>
      <c r="R1764">
        <v>25000000</v>
      </c>
      <c r="S1764">
        <v>2002</v>
      </c>
      <c r="T1764">
        <v>5.2</v>
      </c>
      <c r="U1764">
        <v>1.4</v>
      </c>
      <c r="V1764">
        <v>14880476</v>
      </c>
      <c r="W1764" t="s">
        <v>21</v>
      </c>
    </row>
    <row r="1765" spans="1:23" x14ac:dyDescent="0.3">
      <c r="A1765" t="s">
        <v>2586</v>
      </c>
      <c r="B1765">
        <v>45</v>
      </c>
      <c r="C1765">
        <v>80</v>
      </c>
      <c r="D1765">
        <v>39399750</v>
      </c>
      <c r="E1765" t="s">
        <v>25</v>
      </c>
      <c r="F1765" t="s">
        <v>47</v>
      </c>
      <c r="G1765" t="s">
        <v>48</v>
      </c>
      <c r="H1765" t="s">
        <v>49</v>
      </c>
      <c r="I1765" t="s">
        <v>26</v>
      </c>
      <c r="J1765" t="s">
        <v>50</v>
      </c>
      <c r="L1765" t="s">
        <v>2587</v>
      </c>
      <c r="M1765">
        <v>5674</v>
      </c>
      <c r="N1765">
        <v>35</v>
      </c>
      <c r="O1765" t="s">
        <v>29</v>
      </c>
      <c r="P1765" t="s">
        <v>30</v>
      </c>
      <c r="Q1765" t="s">
        <v>52</v>
      </c>
      <c r="R1765">
        <v>25000000</v>
      </c>
      <c r="S1765">
        <v>2003</v>
      </c>
      <c r="T1765">
        <v>5.6</v>
      </c>
      <c r="U1765">
        <v>1.3</v>
      </c>
      <c r="V1765">
        <v>14399750</v>
      </c>
      <c r="W1765" t="s">
        <v>21</v>
      </c>
    </row>
    <row r="1766" spans="1:23" x14ac:dyDescent="0.3">
      <c r="A1766" t="s">
        <v>2454</v>
      </c>
      <c r="B1766">
        <v>81</v>
      </c>
      <c r="C1766">
        <v>86</v>
      </c>
      <c r="D1766">
        <v>38230435</v>
      </c>
      <c r="E1766" t="s">
        <v>24</v>
      </c>
      <c r="F1766" t="s">
        <v>48</v>
      </c>
      <c r="L1766" t="s">
        <v>2588</v>
      </c>
      <c r="M1766">
        <v>29661</v>
      </c>
      <c r="N1766">
        <v>179</v>
      </c>
      <c r="O1766" t="s">
        <v>29</v>
      </c>
      <c r="P1766" t="s">
        <v>30</v>
      </c>
      <c r="Q1766" t="s">
        <v>31</v>
      </c>
      <c r="R1766">
        <v>25000000</v>
      </c>
      <c r="S1766">
        <v>2002</v>
      </c>
      <c r="T1766">
        <v>5.8</v>
      </c>
      <c r="U1766">
        <v>1.4</v>
      </c>
      <c r="V1766">
        <v>13230435</v>
      </c>
      <c r="W1766" t="s">
        <v>21</v>
      </c>
    </row>
    <row r="1767" spans="1:23" x14ac:dyDescent="0.3">
      <c r="A1767" t="s">
        <v>1712</v>
      </c>
      <c r="B1767">
        <v>88</v>
      </c>
      <c r="C1767">
        <v>119</v>
      </c>
      <c r="D1767">
        <v>39008741</v>
      </c>
      <c r="E1767" t="s">
        <v>48</v>
      </c>
      <c r="F1767" t="s">
        <v>55</v>
      </c>
      <c r="G1767" t="s">
        <v>49</v>
      </c>
      <c r="H1767" t="s">
        <v>44</v>
      </c>
      <c r="L1767" t="s">
        <v>2589</v>
      </c>
      <c r="M1767">
        <v>44838</v>
      </c>
      <c r="N1767">
        <v>223</v>
      </c>
      <c r="O1767" t="s">
        <v>29</v>
      </c>
      <c r="P1767" t="s">
        <v>30</v>
      </c>
      <c r="Q1767" t="s">
        <v>52</v>
      </c>
      <c r="R1767">
        <v>25000000</v>
      </c>
      <c r="S1767">
        <v>2005</v>
      </c>
      <c r="T1767">
        <v>6.6</v>
      </c>
      <c r="U1767">
        <v>2</v>
      </c>
      <c r="V1767">
        <v>14008741</v>
      </c>
      <c r="W1767" t="s">
        <v>21</v>
      </c>
    </row>
    <row r="1768" spans="1:23" x14ac:dyDescent="0.3">
      <c r="A1768" t="s">
        <v>2590</v>
      </c>
      <c r="B1768">
        <v>116</v>
      </c>
      <c r="C1768">
        <v>98</v>
      </c>
      <c r="D1768">
        <v>36833473</v>
      </c>
      <c r="E1768" t="s">
        <v>24</v>
      </c>
      <c r="F1768" t="s">
        <v>56</v>
      </c>
      <c r="G1768" t="s">
        <v>55</v>
      </c>
      <c r="H1768" t="s">
        <v>35</v>
      </c>
      <c r="L1768" t="s">
        <v>2591</v>
      </c>
      <c r="M1768">
        <v>53126</v>
      </c>
      <c r="N1768">
        <v>254</v>
      </c>
      <c r="O1768" t="s">
        <v>29</v>
      </c>
      <c r="P1768" t="s">
        <v>545</v>
      </c>
      <c r="Q1768" t="s">
        <v>213</v>
      </c>
      <c r="R1768">
        <v>25000000</v>
      </c>
      <c r="S1768">
        <v>2001</v>
      </c>
      <c r="T1768">
        <v>6.6</v>
      </c>
      <c r="U1768">
        <v>1.6</v>
      </c>
      <c r="V1768">
        <v>11833473</v>
      </c>
      <c r="W1768" t="s">
        <v>21</v>
      </c>
    </row>
    <row r="1769" spans="1:23" x14ac:dyDescent="0.3">
      <c r="A1769" t="s">
        <v>2592</v>
      </c>
      <c r="B1769">
        <v>129</v>
      </c>
      <c r="C1769">
        <v>97</v>
      </c>
      <c r="D1769">
        <v>48237389</v>
      </c>
      <c r="E1769" t="s">
        <v>48</v>
      </c>
      <c r="F1769" t="s">
        <v>44</v>
      </c>
      <c r="L1769" t="s">
        <v>2593</v>
      </c>
      <c r="M1769">
        <v>63969</v>
      </c>
      <c r="N1769">
        <v>126</v>
      </c>
      <c r="O1769" t="s">
        <v>29</v>
      </c>
      <c r="P1769" t="s">
        <v>30</v>
      </c>
      <c r="Q1769" t="s">
        <v>31</v>
      </c>
      <c r="R1769">
        <v>25000000</v>
      </c>
      <c r="S1769">
        <v>2008</v>
      </c>
      <c r="T1769">
        <v>5.5</v>
      </c>
      <c r="U1769">
        <v>1.6</v>
      </c>
      <c r="V1769">
        <v>23237389</v>
      </c>
      <c r="W1769" t="s">
        <v>21</v>
      </c>
    </row>
    <row r="1770" spans="1:23" x14ac:dyDescent="0.3">
      <c r="A1770" t="s">
        <v>2343</v>
      </c>
      <c r="B1770">
        <v>151</v>
      </c>
      <c r="C1770">
        <v>124</v>
      </c>
      <c r="D1770">
        <v>36447959</v>
      </c>
      <c r="E1770" t="s">
        <v>242</v>
      </c>
      <c r="F1770" t="s">
        <v>55</v>
      </c>
      <c r="G1770" t="s">
        <v>61</v>
      </c>
      <c r="L1770" t="s">
        <v>2594</v>
      </c>
      <c r="M1770">
        <v>35833</v>
      </c>
      <c r="N1770">
        <v>96</v>
      </c>
      <c r="O1770" t="s">
        <v>29</v>
      </c>
      <c r="P1770" t="s">
        <v>30</v>
      </c>
      <c r="Q1770" t="s">
        <v>52</v>
      </c>
      <c r="R1770">
        <v>25000000</v>
      </c>
      <c r="S1770">
        <v>2014</v>
      </c>
      <c r="T1770">
        <v>7</v>
      </c>
      <c r="U1770">
        <v>2.1</v>
      </c>
      <c r="V1770">
        <v>11447959</v>
      </c>
      <c r="W1770" t="s">
        <v>21</v>
      </c>
    </row>
    <row r="1771" spans="1:23" x14ac:dyDescent="0.3">
      <c r="A1771" t="s">
        <v>361</v>
      </c>
      <c r="B1771">
        <v>198</v>
      </c>
      <c r="C1771">
        <v>97</v>
      </c>
      <c r="D1771">
        <v>45089048</v>
      </c>
      <c r="E1771" t="s">
        <v>55</v>
      </c>
      <c r="F1771" t="s">
        <v>44</v>
      </c>
      <c r="G1771" t="s">
        <v>27</v>
      </c>
      <c r="L1771" t="s">
        <v>2595</v>
      </c>
      <c r="M1771">
        <v>86251</v>
      </c>
      <c r="N1771">
        <v>260</v>
      </c>
      <c r="O1771" t="s">
        <v>29</v>
      </c>
      <c r="P1771" t="s">
        <v>2211</v>
      </c>
      <c r="Q1771" t="s">
        <v>31</v>
      </c>
      <c r="R1771">
        <v>25000000</v>
      </c>
      <c r="S1771">
        <v>2014</v>
      </c>
      <c r="T1771">
        <v>6.5</v>
      </c>
      <c r="U1771">
        <v>1.6</v>
      </c>
      <c r="V1771">
        <v>20089048</v>
      </c>
      <c r="W1771" t="s">
        <v>21</v>
      </c>
    </row>
    <row r="1772" spans="1:23" x14ac:dyDescent="0.3">
      <c r="A1772" t="s">
        <v>1838</v>
      </c>
      <c r="B1772">
        <v>66</v>
      </c>
      <c r="C1772">
        <v>105</v>
      </c>
      <c r="D1772">
        <v>35990505</v>
      </c>
      <c r="E1772" t="s">
        <v>48</v>
      </c>
      <c r="F1772" t="s">
        <v>55</v>
      </c>
      <c r="G1772" t="s">
        <v>49</v>
      </c>
      <c r="H1772" t="s">
        <v>44</v>
      </c>
      <c r="L1772" t="s">
        <v>2596</v>
      </c>
      <c r="M1772">
        <v>48095</v>
      </c>
      <c r="N1772">
        <v>194</v>
      </c>
      <c r="O1772" t="s">
        <v>29</v>
      </c>
      <c r="P1772" t="s">
        <v>30</v>
      </c>
      <c r="Q1772" t="s">
        <v>52</v>
      </c>
      <c r="R1772">
        <v>20000000</v>
      </c>
      <c r="S1772">
        <v>2003</v>
      </c>
      <c r="T1772">
        <v>5.8</v>
      </c>
      <c r="U1772">
        <v>1.8</v>
      </c>
      <c r="V1772">
        <v>15990505</v>
      </c>
      <c r="W1772" t="s">
        <v>21</v>
      </c>
    </row>
    <row r="1773" spans="1:23" x14ac:dyDescent="0.3">
      <c r="A1773" t="s">
        <v>2597</v>
      </c>
      <c r="B1773">
        <v>167</v>
      </c>
      <c r="C1773">
        <v>104</v>
      </c>
      <c r="D1773">
        <v>35143332</v>
      </c>
      <c r="E1773" t="s">
        <v>57</v>
      </c>
      <c r="L1773" t="s">
        <v>2598</v>
      </c>
      <c r="M1773">
        <v>45102</v>
      </c>
      <c r="N1773">
        <v>316</v>
      </c>
      <c r="O1773" t="s">
        <v>29</v>
      </c>
      <c r="P1773" t="s">
        <v>30</v>
      </c>
      <c r="Q1773" t="s">
        <v>213</v>
      </c>
      <c r="R1773">
        <v>17000000</v>
      </c>
      <c r="S1773">
        <v>2003</v>
      </c>
      <c r="T1773">
        <v>5.6</v>
      </c>
      <c r="U1773">
        <v>1.7</v>
      </c>
      <c r="V1773">
        <v>18143332</v>
      </c>
      <c r="W1773" t="s">
        <v>21</v>
      </c>
    </row>
    <row r="1774" spans="1:23" x14ac:dyDescent="0.3">
      <c r="A1774" t="s">
        <v>2599</v>
      </c>
      <c r="B1774">
        <v>127</v>
      </c>
      <c r="C1774">
        <v>101</v>
      </c>
      <c r="D1774">
        <v>35000629</v>
      </c>
      <c r="E1774" t="s">
        <v>48</v>
      </c>
      <c r="F1774" t="s">
        <v>44</v>
      </c>
      <c r="L1774" t="s">
        <v>2600</v>
      </c>
      <c r="M1774">
        <v>74622</v>
      </c>
      <c r="N1774">
        <v>150</v>
      </c>
      <c r="O1774" t="s">
        <v>29</v>
      </c>
      <c r="P1774" t="s">
        <v>30</v>
      </c>
      <c r="Q1774" t="s">
        <v>213</v>
      </c>
      <c r="R1774">
        <v>25000000</v>
      </c>
      <c r="S1774">
        <v>2007</v>
      </c>
      <c r="T1774">
        <v>5.6</v>
      </c>
      <c r="U1774">
        <v>1.7</v>
      </c>
      <c r="V1774">
        <v>10000629</v>
      </c>
      <c r="W1774" t="s">
        <v>21</v>
      </c>
    </row>
    <row r="1775" spans="1:23" x14ac:dyDescent="0.3">
      <c r="A1775" t="s">
        <v>934</v>
      </c>
      <c r="B1775">
        <v>109</v>
      </c>
      <c r="C1775">
        <v>101</v>
      </c>
      <c r="D1775">
        <v>34604054</v>
      </c>
      <c r="E1775" t="s">
        <v>24</v>
      </c>
      <c r="F1775" t="s">
        <v>56</v>
      </c>
      <c r="G1775" t="s">
        <v>55</v>
      </c>
      <c r="H1775" t="s">
        <v>35</v>
      </c>
      <c r="L1775" t="s">
        <v>2601</v>
      </c>
      <c r="M1775">
        <v>34942</v>
      </c>
      <c r="N1775">
        <v>185</v>
      </c>
      <c r="O1775" t="s">
        <v>29</v>
      </c>
      <c r="P1775" t="s">
        <v>30</v>
      </c>
      <c r="Q1775" t="s">
        <v>213</v>
      </c>
      <c r="R1775">
        <v>30000000</v>
      </c>
      <c r="S1775">
        <v>2003</v>
      </c>
      <c r="T1775">
        <v>5.8</v>
      </c>
      <c r="U1775">
        <v>1.7</v>
      </c>
      <c r="V1775">
        <v>4604054</v>
      </c>
      <c r="W1775" t="s">
        <v>21</v>
      </c>
    </row>
    <row r="1776" spans="1:23" x14ac:dyDescent="0.3">
      <c r="A1776" t="s">
        <v>1796</v>
      </c>
      <c r="B1776">
        <v>174</v>
      </c>
      <c r="C1776">
        <v>114</v>
      </c>
      <c r="D1776">
        <v>41597830</v>
      </c>
      <c r="E1776" t="s">
        <v>55</v>
      </c>
      <c r="F1776" t="s">
        <v>44</v>
      </c>
      <c r="L1776" t="s">
        <v>2602</v>
      </c>
      <c r="M1776">
        <v>102123</v>
      </c>
      <c r="N1776">
        <v>660</v>
      </c>
      <c r="O1776" t="s">
        <v>29</v>
      </c>
      <c r="P1776" t="s">
        <v>30</v>
      </c>
      <c r="Q1776" t="s">
        <v>31</v>
      </c>
      <c r="R1776">
        <v>25000000</v>
      </c>
      <c r="S1776">
        <v>2002</v>
      </c>
      <c r="T1776">
        <v>7.6</v>
      </c>
      <c r="U1776">
        <v>1.9</v>
      </c>
      <c r="V1776">
        <v>16597830</v>
      </c>
      <c r="W1776" t="s">
        <v>21</v>
      </c>
    </row>
    <row r="1777" spans="1:23" x14ac:dyDescent="0.3">
      <c r="A1777" t="s">
        <v>1393</v>
      </c>
      <c r="B1777">
        <v>91</v>
      </c>
      <c r="C1777">
        <v>105</v>
      </c>
      <c r="D1777">
        <v>33687630</v>
      </c>
      <c r="E1777" t="s">
        <v>48</v>
      </c>
      <c r="F1777" t="s">
        <v>44</v>
      </c>
      <c r="L1777" t="s">
        <v>2603</v>
      </c>
      <c r="M1777">
        <v>116762</v>
      </c>
      <c r="N1777">
        <v>261</v>
      </c>
      <c r="O1777" t="s">
        <v>29</v>
      </c>
      <c r="P1777" t="s">
        <v>30</v>
      </c>
      <c r="Q1777" t="s">
        <v>31</v>
      </c>
      <c r="R1777">
        <v>20000000</v>
      </c>
      <c r="S1777">
        <v>2006</v>
      </c>
      <c r="T1777">
        <v>6.4</v>
      </c>
      <c r="U1777">
        <v>1.8</v>
      </c>
      <c r="V1777">
        <v>13687630</v>
      </c>
      <c r="W1777" t="s">
        <v>21</v>
      </c>
    </row>
    <row r="1778" spans="1:23" x14ac:dyDescent="0.3">
      <c r="A1778" t="s">
        <v>2604</v>
      </c>
      <c r="B1778">
        <v>151</v>
      </c>
      <c r="C1778">
        <v>90</v>
      </c>
      <c r="D1778">
        <v>32553210</v>
      </c>
      <c r="E1778" t="s">
        <v>48</v>
      </c>
      <c r="F1778" t="s">
        <v>49</v>
      </c>
      <c r="L1778" t="s">
        <v>2605</v>
      </c>
      <c r="M1778">
        <v>88714</v>
      </c>
      <c r="N1778">
        <v>235</v>
      </c>
      <c r="O1778" t="s">
        <v>29</v>
      </c>
      <c r="P1778" t="s">
        <v>37</v>
      </c>
      <c r="Q1778" t="s">
        <v>52</v>
      </c>
      <c r="R1778">
        <v>25000000</v>
      </c>
      <c r="S1778">
        <v>2007</v>
      </c>
      <c r="T1778">
        <v>6.3</v>
      </c>
      <c r="U1778">
        <v>1.5</v>
      </c>
      <c r="V1778">
        <v>7553210</v>
      </c>
      <c r="W1778" t="s">
        <v>21</v>
      </c>
    </row>
    <row r="1779" spans="1:23" x14ac:dyDescent="0.3">
      <c r="A1779" t="s">
        <v>2606</v>
      </c>
      <c r="B1779">
        <v>94</v>
      </c>
      <c r="C1779">
        <v>97</v>
      </c>
      <c r="D1779">
        <v>31526393</v>
      </c>
      <c r="E1779" t="s">
        <v>24</v>
      </c>
      <c r="F1779" t="s">
        <v>25</v>
      </c>
      <c r="G1779" t="s">
        <v>57</v>
      </c>
      <c r="H1779" t="s">
        <v>35</v>
      </c>
      <c r="L1779" t="s">
        <v>2607</v>
      </c>
      <c r="M1779">
        <v>22243</v>
      </c>
      <c r="N1779">
        <v>144</v>
      </c>
      <c r="O1779" t="s">
        <v>29</v>
      </c>
      <c r="P1779" t="s">
        <v>30</v>
      </c>
      <c r="Q1779" t="s">
        <v>31</v>
      </c>
      <c r="R1779">
        <v>25000000</v>
      </c>
      <c r="S1779">
        <v>2004</v>
      </c>
      <c r="T1779">
        <v>4.5999999999999996</v>
      </c>
      <c r="U1779">
        <v>1.6</v>
      </c>
      <c r="V1779">
        <v>6526393</v>
      </c>
      <c r="W1779" t="s">
        <v>21</v>
      </c>
    </row>
    <row r="1780" spans="1:23" x14ac:dyDescent="0.3">
      <c r="A1780" t="s">
        <v>2608</v>
      </c>
      <c r="B1780">
        <v>91</v>
      </c>
      <c r="C1780">
        <v>144</v>
      </c>
      <c r="D1780">
        <v>41229</v>
      </c>
      <c r="E1780" t="s">
        <v>56</v>
      </c>
      <c r="F1780" t="s">
        <v>55</v>
      </c>
      <c r="G1780" t="s">
        <v>35</v>
      </c>
      <c r="L1780" t="s">
        <v>2609</v>
      </c>
      <c r="M1780">
        <v>14612</v>
      </c>
      <c r="N1780">
        <v>41</v>
      </c>
      <c r="O1780" t="s">
        <v>29</v>
      </c>
      <c r="P1780" t="s">
        <v>545</v>
      </c>
      <c r="Q1780" t="s">
        <v>213</v>
      </c>
      <c r="R1780">
        <v>25500000</v>
      </c>
      <c r="S1780">
        <v>2013</v>
      </c>
      <c r="T1780">
        <v>6.5</v>
      </c>
      <c r="U1780">
        <v>2.4</v>
      </c>
      <c r="V1780">
        <v>-25458771</v>
      </c>
      <c r="W1780" t="s">
        <v>38</v>
      </c>
    </row>
    <row r="1781" spans="1:23" x14ac:dyDescent="0.3">
      <c r="A1781" t="s">
        <v>2610</v>
      </c>
      <c r="B1781">
        <v>148</v>
      </c>
      <c r="C1781">
        <v>114</v>
      </c>
      <c r="D1781">
        <v>31655091</v>
      </c>
      <c r="E1781" t="s">
        <v>55</v>
      </c>
      <c r="F1781" t="s">
        <v>59</v>
      </c>
      <c r="L1781" t="s">
        <v>2611</v>
      </c>
      <c r="M1781">
        <v>87331</v>
      </c>
      <c r="N1781">
        <v>364</v>
      </c>
      <c r="O1781" t="s">
        <v>29</v>
      </c>
      <c r="P1781" t="s">
        <v>30</v>
      </c>
      <c r="Q1781" t="s">
        <v>52</v>
      </c>
      <c r="R1781">
        <v>30000000</v>
      </c>
      <c r="S1781">
        <v>2007</v>
      </c>
      <c r="T1781">
        <v>7.5</v>
      </c>
      <c r="U1781">
        <v>1.9</v>
      </c>
      <c r="V1781">
        <v>1655091</v>
      </c>
      <c r="W1781" t="s">
        <v>21</v>
      </c>
    </row>
    <row r="1782" spans="1:23" x14ac:dyDescent="0.3">
      <c r="A1782" t="s">
        <v>1292</v>
      </c>
      <c r="B1782">
        <v>141</v>
      </c>
      <c r="C1782">
        <v>124</v>
      </c>
      <c r="D1782">
        <v>30012990</v>
      </c>
      <c r="E1782" t="s">
        <v>242</v>
      </c>
      <c r="F1782" t="s">
        <v>55</v>
      </c>
      <c r="G1782" t="s">
        <v>54</v>
      </c>
      <c r="L1782" t="s">
        <v>2612</v>
      </c>
      <c r="M1782">
        <v>75973</v>
      </c>
      <c r="N1782">
        <v>409</v>
      </c>
      <c r="O1782" t="s">
        <v>29</v>
      </c>
      <c r="P1782" t="s">
        <v>37</v>
      </c>
      <c r="Q1782" t="s">
        <v>213</v>
      </c>
      <c r="R1782">
        <v>25000000</v>
      </c>
      <c r="S1782">
        <v>1998</v>
      </c>
      <c r="T1782">
        <v>7.5</v>
      </c>
      <c r="U1782">
        <v>2.1</v>
      </c>
      <c r="V1782">
        <v>5012990</v>
      </c>
      <c r="W1782" t="s">
        <v>21</v>
      </c>
    </row>
    <row r="1783" spans="1:23" x14ac:dyDescent="0.3">
      <c r="A1783" t="s">
        <v>2084</v>
      </c>
      <c r="B1783">
        <v>114</v>
      </c>
      <c r="C1783">
        <v>89</v>
      </c>
      <c r="D1783">
        <v>32368960</v>
      </c>
      <c r="E1783" t="s">
        <v>48</v>
      </c>
      <c r="F1783" t="s">
        <v>26</v>
      </c>
      <c r="G1783" t="s">
        <v>57</v>
      </c>
      <c r="H1783" t="s">
        <v>44</v>
      </c>
      <c r="L1783" t="s">
        <v>2613</v>
      </c>
      <c r="M1783">
        <v>39768</v>
      </c>
      <c r="N1783">
        <v>292</v>
      </c>
      <c r="O1783" t="s">
        <v>29</v>
      </c>
      <c r="P1783" t="s">
        <v>115</v>
      </c>
      <c r="Q1783" t="s">
        <v>213</v>
      </c>
      <c r="R1783">
        <v>25000000</v>
      </c>
      <c r="S1783">
        <v>1998</v>
      </c>
      <c r="T1783">
        <v>5.3</v>
      </c>
      <c r="U1783">
        <v>1.5</v>
      </c>
      <c r="V1783">
        <v>7368960</v>
      </c>
      <c r="W1783" t="s">
        <v>21</v>
      </c>
    </row>
    <row r="1784" spans="1:23" x14ac:dyDescent="0.3">
      <c r="A1784" t="s">
        <v>2614</v>
      </c>
      <c r="B1784">
        <v>79</v>
      </c>
      <c r="C1784">
        <v>160</v>
      </c>
      <c r="D1784">
        <v>14500000</v>
      </c>
      <c r="E1784" t="s">
        <v>24</v>
      </c>
      <c r="F1784" t="s">
        <v>55</v>
      </c>
      <c r="G1784" t="s">
        <v>54</v>
      </c>
      <c r="H1784" t="s">
        <v>58</v>
      </c>
      <c r="L1784" t="s">
        <v>2615</v>
      </c>
      <c r="M1784">
        <v>25019</v>
      </c>
      <c r="N1784">
        <v>159</v>
      </c>
      <c r="O1784" t="s">
        <v>29</v>
      </c>
      <c r="P1784" t="s">
        <v>812</v>
      </c>
      <c r="Q1784" t="s">
        <v>118</v>
      </c>
      <c r="R1784">
        <v>25000000</v>
      </c>
      <c r="S1784">
        <v>1970</v>
      </c>
      <c r="T1784">
        <v>7.5</v>
      </c>
      <c r="U1784">
        <v>2.7</v>
      </c>
      <c r="V1784">
        <v>-10500000</v>
      </c>
      <c r="W1784" t="s">
        <v>38</v>
      </c>
    </row>
    <row r="1785" spans="1:23" x14ac:dyDescent="0.3">
      <c r="A1785" t="s">
        <v>2616</v>
      </c>
      <c r="B1785">
        <v>33</v>
      </c>
      <c r="C1785">
        <v>93</v>
      </c>
      <c r="D1785">
        <v>29247405</v>
      </c>
      <c r="E1785" t="s">
        <v>48</v>
      </c>
      <c r="F1785" t="s">
        <v>49</v>
      </c>
      <c r="G1785" t="s">
        <v>59</v>
      </c>
      <c r="L1785" t="s">
        <v>2617</v>
      </c>
      <c r="M1785">
        <v>28377</v>
      </c>
      <c r="N1785">
        <v>261</v>
      </c>
      <c r="O1785" t="s">
        <v>29</v>
      </c>
      <c r="P1785" t="s">
        <v>37</v>
      </c>
      <c r="Q1785" t="s">
        <v>52</v>
      </c>
      <c r="R1785">
        <v>25000000</v>
      </c>
      <c r="S1785">
        <v>1997</v>
      </c>
      <c r="T1785">
        <v>3.3</v>
      </c>
      <c r="U1785">
        <v>1.6</v>
      </c>
      <c r="V1785">
        <v>4247405</v>
      </c>
      <c r="W1785" t="s">
        <v>21</v>
      </c>
    </row>
    <row r="1786" spans="1:23" x14ac:dyDescent="0.3">
      <c r="A1786" t="s">
        <v>2618</v>
      </c>
      <c r="B1786">
        <v>83</v>
      </c>
      <c r="C1786">
        <v>88</v>
      </c>
      <c r="D1786">
        <v>25615792</v>
      </c>
      <c r="E1786" t="s">
        <v>24</v>
      </c>
      <c r="F1786" t="s">
        <v>48</v>
      </c>
      <c r="G1786" t="s">
        <v>59</v>
      </c>
      <c r="L1786" t="s">
        <v>2619</v>
      </c>
      <c r="M1786">
        <v>10161</v>
      </c>
      <c r="N1786">
        <v>50</v>
      </c>
      <c r="O1786" t="s">
        <v>29</v>
      </c>
      <c r="P1786" t="s">
        <v>30</v>
      </c>
      <c r="Q1786" t="s">
        <v>31</v>
      </c>
      <c r="R1786">
        <v>25000000</v>
      </c>
      <c r="S1786">
        <v>2009</v>
      </c>
      <c r="T1786">
        <v>3.5</v>
      </c>
      <c r="U1786">
        <v>1.5</v>
      </c>
      <c r="V1786">
        <v>615792</v>
      </c>
      <c r="W1786" t="s">
        <v>21</v>
      </c>
    </row>
    <row r="1787" spans="1:23" x14ac:dyDescent="0.3">
      <c r="A1787" t="s">
        <v>888</v>
      </c>
      <c r="B1787">
        <v>199</v>
      </c>
      <c r="C1787">
        <v>142</v>
      </c>
      <c r="D1787">
        <v>28341469</v>
      </c>
      <c r="E1787" t="s">
        <v>56</v>
      </c>
      <c r="F1787" t="s">
        <v>55</v>
      </c>
      <c r="L1787" t="s">
        <v>2620</v>
      </c>
      <c r="M1787">
        <v>1689764</v>
      </c>
      <c r="N1787">
        <v>4144</v>
      </c>
      <c r="O1787" t="s">
        <v>29</v>
      </c>
      <c r="P1787" t="s">
        <v>30</v>
      </c>
      <c r="Q1787" t="s">
        <v>213</v>
      </c>
      <c r="R1787">
        <v>25000000</v>
      </c>
      <c r="S1787">
        <v>1994</v>
      </c>
      <c r="T1787">
        <v>9.3000000000000007</v>
      </c>
      <c r="U1787">
        <v>2.4</v>
      </c>
      <c r="V1787">
        <v>3341469</v>
      </c>
      <c r="W1787" t="s">
        <v>21</v>
      </c>
    </row>
    <row r="1788" spans="1:23" x14ac:dyDescent="0.3">
      <c r="A1788" t="s">
        <v>1609</v>
      </c>
      <c r="B1788">
        <v>71</v>
      </c>
      <c r="C1788">
        <v>92</v>
      </c>
      <c r="D1788">
        <v>25590119</v>
      </c>
      <c r="E1788" t="s">
        <v>25</v>
      </c>
      <c r="F1788" t="s">
        <v>48</v>
      </c>
      <c r="G1788" t="s">
        <v>56</v>
      </c>
      <c r="L1788" t="s">
        <v>2621</v>
      </c>
      <c r="M1788">
        <v>19699</v>
      </c>
      <c r="N1788">
        <v>119</v>
      </c>
      <c r="O1788" t="s">
        <v>29</v>
      </c>
      <c r="P1788" t="s">
        <v>143</v>
      </c>
      <c r="Q1788" t="s">
        <v>52</v>
      </c>
      <c r="R1788">
        <v>21150000</v>
      </c>
      <c r="S1788">
        <v>2001</v>
      </c>
      <c r="T1788">
        <v>4.8</v>
      </c>
      <c r="U1788">
        <v>1.5</v>
      </c>
      <c r="V1788">
        <v>4440119</v>
      </c>
      <c r="W1788" t="s">
        <v>21</v>
      </c>
    </row>
    <row r="1789" spans="1:23" x14ac:dyDescent="0.3">
      <c r="A1789" t="s">
        <v>949</v>
      </c>
      <c r="B1789">
        <v>62</v>
      </c>
      <c r="C1789">
        <v>117</v>
      </c>
      <c r="D1789">
        <v>24944213</v>
      </c>
      <c r="E1789" t="s">
        <v>48</v>
      </c>
      <c r="F1789" t="s">
        <v>61</v>
      </c>
      <c r="L1789" t="s">
        <v>2622</v>
      </c>
      <c r="M1789">
        <v>63459</v>
      </c>
      <c r="N1789">
        <v>185</v>
      </c>
      <c r="O1789" t="s">
        <v>29</v>
      </c>
      <c r="P1789" t="s">
        <v>30</v>
      </c>
      <c r="Q1789" t="s">
        <v>31</v>
      </c>
      <c r="R1789">
        <v>27000000</v>
      </c>
      <c r="S1789">
        <v>1996</v>
      </c>
      <c r="T1789">
        <v>6.9</v>
      </c>
      <c r="U1789">
        <v>2</v>
      </c>
      <c r="V1789">
        <v>-2055787</v>
      </c>
      <c r="W1789" t="s">
        <v>38</v>
      </c>
    </row>
    <row r="1790" spans="1:23" x14ac:dyDescent="0.3">
      <c r="A1790" t="s">
        <v>580</v>
      </c>
      <c r="B1790">
        <v>175</v>
      </c>
      <c r="C1790">
        <v>111</v>
      </c>
      <c r="D1790">
        <v>33631221</v>
      </c>
      <c r="E1790" t="s">
        <v>56</v>
      </c>
      <c r="F1790" t="s">
        <v>55</v>
      </c>
      <c r="G1790" t="s">
        <v>35</v>
      </c>
      <c r="L1790" t="s">
        <v>2623</v>
      </c>
      <c r="M1790">
        <v>48559</v>
      </c>
      <c r="N1790">
        <v>145</v>
      </c>
      <c r="O1790" t="s">
        <v>29</v>
      </c>
      <c r="P1790" t="s">
        <v>30</v>
      </c>
      <c r="Q1790" t="s">
        <v>213</v>
      </c>
      <c r="R1790">
        <v>25000000</v>
      </c>
      <c r="S1790">
        <v>2014</v>
      </c>
      <c r="T1790">
        <v>6</v>
      </c>
      <c r="U1790">
        <v>1.8</v>
      </c>
      <c r="V1790">
        <v>8631221</v>
      </c>
      <c r="W1790" t="s">
        <v>21</v>
      </c>
    </row>
    <row r="1791" spans="1:23" x14ac:dyDescent="0.3">
      <c r="A1791" t="s">
        <v>2624</v>
      </c>
      <c r="B1791">
        <v>322</v>
      </c>
      <c r="C1791">
        <v>121</v>
      </c>
      <c r="D1791">
        <v>37738400</v>
      </c>
      <c r="E1791" t="s">
        <v>55</v>
      </c>
      <c r="L1791" t="s">
        <v>2625</v>
      </c>
      <c r="M1791">
        <v>67797</v>
      </c>
      <c r="N1791">
        <v>285</v>
      </c>
      <c r="O1791" t="s">
        <v>29</v>
      </c>
      <c r="P1791" t="s">
        <v>30</v>
      </c>
      <c r="Q1791" t="s">
        <v>213</v>
      </c>
      <c r="R1791">
        <v>25000000</v>
      </c>
      <c r="S1791">
        <v>2013</v>
      </c>
      <c r="T1791">
        <v>7.3</v>
      </c>
      <c r="U1791">
        <v>2</v>
      </c>
      <c r="V1791">
        <v>12738400</v>
      </c>
      <c r="W1791" t="s">
        <v>21</v>
      </c>
    </row>
    <row r="1792" spans="1:23" x14ac:dyDescent="0.3">
      <c r="A1792" t="s">
        <v>2626</v>
      </c>
      <c r="B1792">
        <v>112</v>
      </c>
      <c r="C1792">
        <v>107</v>
      </c>
      <c r="D1792">
        <v>21835784</v>
      </c>
      <c r="E1792" t="s">
        <v>48</v>
      </c>
      <c r="F1792" t="s">
        <v>55</v>
      </c>
      <c r="G1792" t="s">
        <v>44</v>
      </c>
      <c r="L1792" t="s">
        <v>2627</v>
      </c>
      <c r="M1792">
        <v>58297</v>
      </c>
      <c r="N1792">
        <v>161</v>
      </c>
      <c r="O1792" t="s">
        <v>29</v>
      </c>
      <c r="P1792" t="s">
        <v>30</v>
      </c>
      <c r="Q1792" t="s">
        <v>31</v>
      </c>
      <c r="R1792">
        <v>30000000</v>
      </c>
      <c r="S1792">
        <v>2005</v>
      </c>
      <c r="T1792">
        <v>6.6</v>
      </c>
      <c r="U1792">
        <v>1.8</v>
      </c>
      <c r="V1792">
        <v>-8164216</v>
      </c>
      <c r="W1792" t="s">
        <v>38</v>
      </c>
    </row>
    <row r="1793" spans="1:23" x14ac:dyDescent="0.3">
      <c r="A1793" t="s">
        <v>2628</v>
      </c>
      <c r="B1793">
        <v>216</v>
      </c>
      <c r="C1793">
        <v>106</v>
      </c>
      <c r="D1793">
        <v>15785632</v>
      </c>
      <c r="E1793" t="s">
        <v>242</v>
      </c>
      <c r="F1793" t="s">
        <v>48</v>
      </c>
      <c r="G1793" t="s">
        <v>55</v>
      </c>
      <c r="H1793" t="s">
        <v>61</v>
      </c>
      <c r="L1793" t="s">
        <v>2629</v>
      </c>
      <c r="M1793">
        <v>32507</v>
      </c>
      <c r="N1793">
        <v>119</v>
      </c>
      <c r="O1793" t="s">
        <v>29</v>
      </c>
      <c r="P1793" t="s">
        <v>37</v>
      </c>
      <c r="Q1793" t="s">
        <v>31</v>
      </c>
      <c r="R1793">
        <v>23000000</v>
      </c>
      <c r="S1793">
        <v>2016</v>
      </c>
      <c r="T1793">
        <v>7.5</v>
      </c>
      <c r="U1793">
        <v>1.8</v>
      </c>
      <c r="V1793">
        <v>-7214368</v>
      </c>
      <c r="W1793" t="s">
        <v>38</v>
      </c>
    </row>
    <row r="1794" spans="1:23" x14ac:dyDescent="0.3">
      <c r="A1794" t="s">
        <v>1375</v>
      </c>
      <c r="B1794">
        <v>48</v>
      </c>
      <c r="C1794">
        <v>136</v>
      </c>
      <c r="D1794">
        <v>21554585</v>
      </c>
      <c r="E1794" t="s">
        <v>55</v>
      </c>
      <c r="F1794" t="s">
        <v>61</v>
      </c>
      <c r="L1794" t="s">
        <v>2630</v>
      </c>
      <c r="M1794">
        <v>36108</v>
      </c>
      <c r="N1794">
        <v>109</v>
      </c>
      <c r="O1794" t="s">
        <v>29</v>
      </c>
      <c r="P1794" t="s">
        <v>30</v>
      </c>
      <c r="Q1794" t="s">
        <v>213</v>
      </c>
      <c r="R1794">
        <v>25000000</v>
      </c>
      <c r="S1794">
        <v>1998</v>
      </c>
      <c r="T1794">
        <v>6.9</v>
      </c>
      <c r="U1794">
        <v>2.2999999999999998</v>
      </c>
      <c r="V1794">
        <v>-3445415</v>
      </c>
      <c r="W1794" t="s">
        <v>38</v>
      </c>
    </row>
    <row r="1795" spans="1:23" x14ac:dyDescent="0.3">
      <c r="A1795" t="s">
        <v>2631</v>
      </c>
      <c r="B1795">
        <v>44</v>
      </c>
      <c r="C1795">
        <v>97</v>
      </c>
      <c r="D1795">
        <v>22200000</v>
      </c>
      <c r="E1795" t="s">
        <v>48</v>
      </c>
      <c r="F1795" t="s">
        <v>55</v>
      </c>
      <c r="G1795" t="s">
        <v>44</v>
      </c>
      <c r="L1795" t="s">
        <v>2632</v>
      </c>
      <c r="M1795">
        <v>41310</v>
      </c>
      <c r="N1795">
        <v>117</v>
      </c>
      <c r="O1795" t="s">
        <v>29</v>
      </c>
      <c r="P1795" t="s">
        <v>30</v>
      </c>
      <c r="Q1795" t="s">
        <v>31</v>
      </c>
      <c r="R1795">
        <v>25000000</v>
      </c>
      <c r="S1795">
        <v>1994</v>
      </c>
      <c r="T1795">
        <v>6.8</v>
      </c>
      <c r="U1795">
        <v>1.6</v>
      </c>
      <c r="V1795">
        <v>-2800000</v>
      </c>
      <c r="W1795" t="s">
        <v>38</v>
      </c>
    </row>
    <row r="1796" spans="1:23" x14ac:dyDescent="0.3">
      <c r="A1796" t="s">
        <v>2633</v>
      </c>
      <c r="B1796">
        <v>213</v>
      </c>
      <c r="C1796">
        <v>97</v>
      </c>
      <c r="D1796">
        <v>23527955</v>
      </c>
      <c r="E1796" t="s">
        <v>24</v>
      </c>
      <c r="F1796" t="s">
        <v>56</v>
      </c>
      <c r="G1796" t="s">
        <v>55</v>
      </c>
      <c r="H1796" t="s">
        <v>60</v>
      </c>
      <c r="I1796" t="s">
        <v>35</v>
      </c>
      <c r="L1796" t="s">
        <v>2634</v>
      </c>
      <c r="M1796">
        <v>74691</v>
      </c>
      <c r="N1796">
        <v>165</v>
      </c>
      <c r="O1796" t="s">
        <v>29</v>
      </c>
      <c r="P1796" t="s">
        <v>30</v>
      </c>
      <c r="Q1796" t="s">
        <v>31</v>
      </c>
      <c r="R1796">
        <v>25000000</v>
      </c>
      <c r="S1796">
        <v>2010</v>
      </c>
      <c r="T1796">
        <v>6.4</v>
      </c>
      <c r="U1796">
        <v>1.6</v>
      </c>
      <c r="V1796">
        <v>-1472045</v>
      </c>
      <c r="W1796" t="s">
        <v>38</v>
      </c>
    </row>
    <row r="1797" spans="1:23" x14ac:dyDescent="0.3">
      <c r="A1797" t="s">
        <v>2635</v>
      </c>
      <c r="B1797">
        <v>298</v>
      </c>
      <c r="C1797">
        <v>99</v>
      </c>
      <c r="D1797">
        <v>24042490</v>
      </c>
      <c r="E1797" t="s">
        <v>26</v>
      </c>
      <c r="F1797" t="s">
        <v>57</v>
      </c>
      <c r="G1797" t="s">
        <v>35</v>
      </c>
      <c r="L1797" t="s">
        <v>2636</v>
      </c>
      <c r="M1797">
        <v>40776</v>
      </c>
      <c r="N1797">
        <v>250</v>
      </c>
      <c r="O1797" t="s">
        <v>29</v>
      </c>
      <c r="P1797" t="s">
        <v>30</v>
      </c>
      <c r="Q1797" t="s">
        <v>213</v>
      </c>
      <c r="R1797">
        <v>25000000</v>
      </c>
      <c r="S1797">
        <v>2010</v>
      </c>
      <c r="T1797">
        <v>5.6</v>
      </c>
      <c r="U1797">
        <v>1.6</v>
      </c>
      <c r="V1797">
        <v>-957510</v>
      </c>
      <c r="W1797" t="s">
        <v>38</v>
      </c>
    </row>
    <row r="1798" spans="1:23" x14ac:dyDescent="0.3">
      <c r="A1798" t="s">
        <v>2637</v>
      </c>
      <c r="B1798">
        <v>119</v>
      </c>
      <c r="C1798">
        <v>103</v>
      </c>
      <c r="D1798">
        <v>22466994</v>
      </c>
      <c r="E1798" t="s">
        <v>24</v>
      </c>
      <c r="F1798" t="s">
        <v>56</v>
      </c>
      <c r="G1798" t="s">
        <v>35</v>
      </c>
      <c r="L1798" t="s">
        <v>58</v>
      </c>
      <c r="M1798">
        <v>72673</v>
      </c>
      <c r="N1798">
        <v>166</v>
      </c>
      <c r="O1798" t="s">
        <v>29</v>
      </c>
      <c r="P1798" t="s">
        <v>30</v>
      </c>
      <c r="Q1798" t="s">
        <v>213</v>
      </c>
      <c r="R1798">
        <v>25000000</v>
      </c>
      <c r="S1798">
        <v>2007</v>
      </c>
      <c r="T1798">
        <v>6.3</v>
      </c>
      <c r="U1798">
        <v>1.7</v>
      </c>
      <c r="V1798">
        <v>-2533006</v>
      </c>
      <c r="W1798" t="s">
        <v>38</v>
      </c>
    </row>
    <row r="1799" spans="1:23" x14ac:dyDescent="0.3">
      <c r="A1799" t="s">
        <v>1919</v>
      </c>
      <c r="B1799">
        <v>251</v>
      </c>
      <c r="C1799">
        <v>95</v>
      </c>
      <c r="D1799">
        <v>17791031</v>
      </c>
      <c r="E1799" t="s">
        <v>48</v>
      </c>
      <c r="F1799" t="s">
        <v>55</v>
      </c>
      <c r="G1799" t="s">
        <v>44</v>
      </c>
      <c r="H1799" t="s">
        <v>35</v>
      </c>
      <c r="L1799" t="s">
        <v>2638</v>
      </c>
      <c r="M1799">
        <v>109855</v>
      </c>
      <c r="N1799">
        <v>888</v>
      </c>
      <c r="O1799" t="s">
        <v>29</v>
      </c>
      <c r="P1799" t="s">
        <v>30</v>
      </c>
      <c r="Q1799" t="s">
        <v>213</v>
      </c>
      <c r="R1799">
        <v>25000000</v>
      </c>
      <c r="S1799">
        <v>2002</v>
      </c>
      <c r="T1799">
        <v>7.3</v>
      </c>
      <c r="U1799">
        <v>1.6</v>
      </c>
      <c r="V1799">
        <v>-7208969</v>
      </c>
      <c r="W1799" t="s">
        <v>38</v>
      </c>
    </row>
    <row r="1800" spans="1:23" x14ac:dyDescent="0.3">
      <c r="A1800" t="s">
        <v>2639</v>
      </c>
      <c r="B1800">
        <v>92</v>
      </c>
      <c r="C1800">
        <v>93</v>
      </c>
      <c r="D1800">
        <v>17718223</v>
      </c>
      <c r="E1800" t="s">
        <v>48</v>
      </c>
      <c r="L1800" t="s">
        <v>2640</v>
      </c>
      <c r="M1800">
        <v>162067</v>
      </c>
      <c r="N1800">
        <v>316</v>
      </c>
      <c r="O1800" t="s">
        <v>29</v>
      </c>
      <c r="P1800" t="s">
        <v>30</v>
      </c>
      <c r="Q1800" t="s">
        <v>213</v>
      </c>
      <c r="R1800">
        <v>25000000</v>
      </c>
      <c r="S1800">
        <v>2004</v>
      </c>
      <c r="T1800">
        <v>6.6</v>
      </c>
      <c r="U1800">
        <v>1.6</v>
      </c>
      <c r="V1800">
        <v>-7281777</v>
      </c>
      <c r="W1800" t="s">
        <v>38</v>
      </c>
    </row>
    <row r="1801" spans="1:23" x14ac:dyDescent="0.3">
      <c r="A1801" t="s">
        <v>2641</v>
      </c>
      <c r="B1801">
        <v>58</v>
      </c>
      <c r="C1801">
        <v>98</v>
      </c>
      <c r="D1801">
        <v>15361537</v>
      </c>
      <c r="E1801" t="s">
        <v>24</v>
      </c>
      <c r="F1801" t="s">
        <v>56</v>
      </c>
      <c r="G1801" t="s">
        <v>35</v>
      </c>
      <c r="L1801" t="s">
        <v>2642</v>
      </c>
      <c r="M1801">
        <v>12263</v>
      </c>
      <c r="N1801">
        <v>132</v>
      </c>
      <c r="O1801" t="s">
        <v>29</v>
      </c>
      <c r="P1801" t="s">
        <v>244</v>
      </c>
      <c r="Q1801" t="s">
        <v>31</v>
      </c>
      <c r="R1801">
        <v>13000000</v>
      </c>
      <c r="S1801">
        <v>2002</v>
      </c>
      <c r="T1801">
        <v>4.5999999999999996</v>
      </c>
      <c r="U1801">
        <v>1.6</v>
      </c>
      <c r="V1801">
        <v>2361537</v>
      </c>
      <c r="W1801" t="s">
        <v>21</v>
      </c>
    </row>
    <row r="1802" spans="1:23" x14ac:dyDescent="0.3">
      <c r="A1802" t="s">
        <v>301</v>
      </c>
      <c r="B1802">
        <v>73</v>
      </c>
      <c r="C1802">
        <v>90</v>
      </c>
      <c r="D1802">
        <v>16647384</v>
      </c>
      <c r="E1802" t="s">
        <v>25</v>
      </c>
      <c r="F1802" t="s">
        <v>48</v>
      </c>
      <c r="G1802" t="s">
        <v>49</v>
      </c>
      <c r="H1802" t="s">
        <v>44</v>
      </c>
      <c r="L1802" t="s">
        <v>2643</v>
      </c>
      <c r="M1802">
        <v>8398</v>
      </c>
      <c r="N1802">
        <v>56</v>
      </c>
      <c r="O1802" t="s">
        <v>29</v>
      </c>
      <c r="P1802" t="s">
        <v>30</v>
      </c>
      <c r="Q1802" t="s">
        <v>52</v>
      </c>
      <c r="R1802">
        <v>26000000</v>
      </c>
      <c r="S1802">
        <v>2006</v>
      </c>
      <c r="T1802">
        <v>5.0999999999999996</v>
      </c>
      <c r="U1802">
        <v>1.5</v>
      </c>
      <c r="V1802">
        <v>-9352616</v>
      </c>
      <c r="W1802" t="s">
        <v>38</v>
      </c>
    </row>
    <row r="1803" spans="1:23" x14ac:dyDescent="0.3">
      <c r="A1803" t="s">
        <v>2644</v>
      </c>
      <c r="B1803">
        <v>28</v>
      </c>
      <c r="C1803">
        <v>107</v>
      </c>
      <c r="D1803">
        <v>16118077</v>
      </c>
      <c r="E1803" t="s">
        <v>55</v>
      </c>
      <c r="L1803" t="s">
        <v>2645</v>
      </c>
      <c r="M1803">
        <v>5817</v>
      </c>
      <c r="N1803">
        <v>37</v>
      </c>
      <c r="O1803" t="s">
        <v>29</v>
      </c>
      <c r="P1803" t="s">
        <v>30</v>
      </c>
      <c r="Q1803" t="s">
        <v>213</v>
      </c>
      <c r="R1803">
        <v>25000000</v>
      </c>
      <c r="S1803">
        <v>1988</v>
      </c>
      <c r="T1803">
        <v>5.6</v>
      </c>
      <c r="U1803">
        <v>1.8</v>
      </c>
      <c r="V1803">
        <v>-8881923</v>
      </c>
      <c r="W1803" t="s">
        <v>38</v>
      </c>
    </row>
    <row r="1804" spans="1:23" x14ac:dyDescent="0.3">
      <c r="A1804" t="s">
        <v>2646</v>
      </c>
      <c r="B1804">
        <v>19</v>
      </c>
      <c r="C1804">
        <v>90</v>
      </c>
      <c r="D1804">
        <v>15091542</v>
      </c>
      <c r="E1804" t="s">
        <v>25</v>
      </c>
      <c r="F1804" t="s">
        <v>49</v>
      </c>
      <c r="G1804" t="s">
        <v>26</v>
      </c>
      <c r="H1804" t="s">
        <v>50</v>
      </c>
      <c r="L1804" t="s">
        <v>2647</v>
      </c>
      <c r="M1804">
        <v>4086</v>
      </c>
      <c r="N1804">
        <v>22</v>
      </c>
      <c r="O1804" t="s">
        <v>2648</v>
      </c>
      <c r="P1804" t="s">
        <v>37</v>
      </c>
      <c r="Q1804" t="s">
        <v>118</v>
      </c>
      <c r="R1804">
        <v>25000000</v>
      </c>
      <c r="S1804">
        <v>1996</v>
      </c>
      <c r="T1804">
        <v>5.3</v>
      </c>
      <c r="U1804">
        <v>1.5</v>
      </c>
      <c r="V1804">
        <v>-9908458</v>
      </c>
      <c r="W1804" t="s">
        <v>38</v>
      </c>
    </row>
    <row r="1805" spans="1:23" x14ac:dyDescent="0.3">
      <c r="A1805" t="s">
        <v>2649</v>
      </c>
      <c r="B1805">
        <v>287</v>
      </c>
      <c r="C1805">
        <v>115</v>
      </c>
      <c r="D1805">
        <v>15045676</v>
      </c>
      <c r="E1805" t="s">
        <v>55</v>
      </c>
      <c r="F1805" t="s">
        <v>26</v>
      </c>
      <c r="G1805" t="s">
        <v>60</v>
      </c>
      <c r="H1805" t="s">
        <v>35</v>
      </c>
      <c r="L1805" t="s">
        <v>2650</v>
      </c>
      <c r="M1805">
        <v>76303</v>
      </c>
      <c r="N1805">
        <v>376</v>
      </c>
      <c r="O1805" t="s">
        <v>29</v>
      </c>
      <c r="P1805" t="s">
        <v>30</v>
      </c>
      <c r="Q1805" t="s">
        <v>31</v>
      </c>
      <c r="R1805">
        <v>16000000</v>
      </c>
      <c r="S1805">
        <v>2009</v>
      </c>
      <c r="T1805">
        <v>5.6</v>
      </c>
      <c r="U1805">
        <v>1.9</v>
      </c>
      <c r="V1805">
        <v>-954324</v>
      </c>
      <c r="W1805" t="s">
        <v>38</v>
      </c>
    </row>
    <row r="1806" spans="1:23" x14ac:dyDescent="0.3">
      <c r="A1806" t="s">
        <v>2651</v>
      </c>
      <c r="B1806">
        <v>233</v>
      </c>
      <c r="C1806">
        <v>93</v>
      </c>
      <c r="D1806">
        <v>17427926</v>
      </c>
      <c r="E1806" t="s">
        <v>57</v>
      </c>
      <c r="L1806" t="s">
        <v>2652</v>
      </c>
      <c r="M1806">
        <v>60062</v>
      </c>
      <c r="N1806">
        <v>351</v>
      </c>
      <c r="O1806" t="s">
        <v>29</v>
      </c>
      <c r="P1806" t="s">
        <v>30</v>
      </c>
      <c r="Q1806" t="s">
        <v>213</v>
      </c>
      <c r="R1806">
        <v>8000000</v>
      </c>
      <c r="S1806">
        <v>2008</v>
      </c>
      <c r="T1806">
        <v>5.9</v>
      </c>
      <c r="U1806">
        <v>1.6</v>
      </c>
      <c r="V1806">
        <v>9427926</v>
      </c>
      <c r="W1806" t="s">
        <v>21</v>
      </c>
    </row>
    <row r="1807" spans="1:23" x14ac:dyDescent="0.3">
      <c r="A1807" t="s">
        <v>2653</v>
      </c>
      <c r="B1807">
        <v>86</v>
      </c>
      <c r="C1807">
        <v>99</v>
      </c>
      <c r="D1807">
        <v>14983572</v>
      </c>
      <c r="E1807" t="s">
        <v>48</v>
      </c>
      <c r="F1807" t="s">
        <v>55</v>
      </c>
      <c r="G1807" t="s">
        <v>44</v>
      </c>
      <c r="L1807" t="s">
        <v>2654</v>
      </c>
      <c r="M1807">
        <v>9361</v>
      </c>
      <c r="N1807">
        <v>162</v>
      </c>
      <c r="O1807" t="s">
        <v>29</v>
      </c>
      <c r="P1807" t="s">
        <v>30</v>
      </c>
      <c r="Q1807" t="s">
        <v>31</v>
      </c>
      <c r="R1807">
        <v>25000000</v>
      </c>
      <c r="S1807">
        <v>2000</v>
      </c>
      <c r="T1807">
        <v>4.7</v>
      </c>
      <c r="U1807">
        <v>1.6</v>
      </c>
      <c r="V1807">
        <v>-10016428</v>
      </c>
      <c r="W1807" t="s">
        <v>38</v>
      </c>
    </row>
    <row r="1808" spans="1:23" x14ac:dyDescent="0.3">
      <c r="A1808" t="s">
        <v>1715</v>
      </c>
      <c r="B1808">
        <v>160</v>
      </c>
      <c r="C1808">
        <v>107</v>
      </c>
      <c r="D1808">
        <v>14637490</v>
      </c>
      <c r="E1808" t="s">
        <v>57</v>
      </c>
      <c r="F1808" t="s">
        <v>60</v>
      </c>
      <c r="G1808" t="s">
        <v>35</v>
      </c>
      <c r="L1808" t="s">
        <v>2655</v>
      </c>
      <c r="M1808">
        <v>16411</v>
      </c>
      <c r="N1808">
        <v>136</v>
      </c>
      <c r="O1808" t="s">
        <v>29</v>
      </c>
      <c r="P1808" t="s">
        <v>30</v>
      </c>
      <c r="Q1808" t="s">
        <v>213</v>
      </c>
      <c r="R1808">
        <v>25000000</v>
      </c>
      <c r="S1808">
        <v>2010</v>
      </c>
      <c r="T1808">
        <v>4.8</v>
      </c>
      <c r="U1808">
        <v>1.8</v>
      </c>
      <c r="V1808">
        <v>-10362510</v>
      </c>
      <c r="W1808" t="s">
        <v>38</v>
      </c>
    </row>
    <row r="1809" spans="1:23" x14ac:dyDescent="0.3">
      <c r="A1809" t="s">
        <v>2019</v>
      </c>
      <c r="B1809">
        <v>126</v>
      </c>
      <c r="C1809">
        <v>110</v>
      </c>
      <c r="D1809">
        <v>14589444</v>
      </c>
      <c r="E1809" t="s">
        <v>48</v>
      </c>
      <c r="F1809" t="s">
        <v>55</v>
      </c>
      <c r="G1809" t="s">
        <v>44</v>
      </c>
      <c r="L1809" t="s">
        <v>2656</v>
      </c>
      <c r="M1809">
        <v>171151</v>
      </c>
      <c r="N1809">
        <v>513</v>
      </c>
      <c r="O1809" t="s">
        <v>29</v>
      </c>
      <c r="P1809" t="s">
        <v>30</v>
      </c>
      <c r="Q1809" t="s">
        <v>213</v>
      </c>
      <c r="R1809">
        <v>25000000</v>
      </c>
      <c r="S1809">
        <v>2004</v>
      </c>
      <c r="T1809">
        <v>6.8</v>
      </c>
      <c r="U1809">
        <v>1.8</v>
      </c>
      <c r="V1809">
        <v>-10410556</v>
      </c>
      <c r="W1809" t="s">
        <v>38</v>
      </c>
    </row>
    <row r="1810" spans="1:23" x14ac:dyDescent="0.3">
      <c r="A1810" t="s">
        <v>2657</v>
      </c>
      <c r="B1810">
        <v>50</v>
      </c>
      <c r="C1810">
        <v>101</v>
      </c>
      <c r="D1810">
        <v>14095303</v>
      </c>
      <c r="E1810" t="s">
        <v>24</v>
      </c>
      <c r="F1810" t="s">
        <v>56</v>
      </c>
      <c r="G1810" t="s">
        <v>60</v>
      </c>
      <c r="H1810" t="s">
        <v>44</v>
      </c>
      <c r="I1810" t="s">
        <v>35</v>
      </c>
      <c r="L1810" t="s">
        <v>2658</v>
      </c>
      <c r="M1810">
        <v>15814</v>
      </c>
      <c r="N1810">
        <v>68</v>
      </c>
      <c r="O1810" t="s">
        <v>29</v>
      </c>
      <c r="P1810" t="s">
        <v>30</v>
      </c>
      <c r="Q1810" t="s">
        <v>213</v>
      </c>
      <c r="R1810">
        <v>25000000</v>
      </c>
      <c r="S1810">
        <v>1996</v>
      </c>
      <c r="T1810">
        <v>5.4</v>
      </c>
      <c r="U1810">
        <v>1.7</v>
      </c>
      <c r="V1810">
        <v>-10904697</v>
      </c>
      <c r="W1810" t="s">
        <v>38</v>
      </c>
    </row>
    <row r="1811" spans="1:23" x14ac:dyDescent="0.3">
      <c r="A1811" t="s">
        <v>2659</v>
      </c>
      <c r="B1811">
        <v>52</v>
      </c>
      <c r="C1811">
        <v>85</v>
      </c>
      <c r="D1811">
        <v>13973532</v>
      </c>
      <c r="E1811" t="s">
        <v>48</v>
      </c>
      <c r="F1811" t="s">
        <v>56</v>
      </c>
      <c r="L1811" t="s">
        <v>2660</v>
      </c>
      <c r="M1811">
        <v>11211</v>
      </c>
      <c r="N1811">
        <v>92</v>
      </c>
      <c r="O1811" t="s">
        <v>29</v>
      </c>
      <c r="P1811" t="s">
        <v>30</v>
      </c>
      <c r="Q1811" t="s">
        <v>31</v>
      </c>
      <c r="R1811">
        <v>25000000</v>
      </c>
      <c r="S1811">
        <v>2002</v>
      </c>
      <c r="T1811">
        <v>5.0999999999999996</v>
      </c>
      <c r="U1811">
        <v>1.4</v>
      </c>
      <c r="V1811">
        <v>-11026468</v>
      </c>
      <c r="W1811" t="s">
        <v>38</v>
      </c>
    </row>
    <row r="1812" spans="1:23" x14ac:dyDescent="0.3">
      <c r="A1812" t="s">
        <v>1377</v>
      </c>
      <c r="B1812">
        <v>260</v>
      </c>
      <c r="C1812">
        <v>132</v>
      </c>
      <c r="D1812">
        <v>1865774</v>
      </c>
      <c r="E1812" t="s">
        <v>242</v>
      </c>
      <c r="F1812" t="s">
        <v>56</v>
      </c>
      <c r="G1812" t="s">
        <v>55</v>
      </c>
      <c r="H1812" t="s">
        <v>54</v>
      </c>
      <c r="I1812" t="s">
        <v>35</v>
      </c>
      <c r="L1812" t="s">
        <v>2661</v>
      </c>
      <c r="M1812">
        <v>87682</v>
      </c>
      <c r="N1812">
        <v>174</v>
      </c>
      <c r="O1812" t="s">
        <v>29</v>
      </c>
      <c r="P1812" t="s">
        <v>37</v>
      </c>
      <c r="Q1812" t="s">
        <v>213</v>
      </c>
      <c r="R1812">
        <v>30000000</v>
      </c>
      <c r="S1812">
        <v>2015</v>
      </c>
      <c r="T1812">
        <v>7</v>
      </c>
      <c r="U1812">
        <v>2.2000000000000002</v>
      </c>
      <c r="V1812">
        <v>-28134226</v>
      </c>
      <c r="W1812" t="s">
        <v>38</v>
      </c>
    </row>
    <row r="1813" spans="1:23" x14ac:dyDescent="0.3">
      <c r="A1813" t="s">
        <v>1586</v>
      </c>
      <c r="B1813">
        <v>231</v>
      </c>
      <c r="C1813">
        <v>90</v>
      </c>
      <c r="D1813">
        <v>18860403</v>
      </c>
      <c r="E1813" t="s">
        <v>57</v>
      </c>
      <c r="F1813" t="s">
        <v>35</v>
      </c>
      <c r="L1813" t="s">
        <v>2662</v>
      </c>
      <c r="M1813">
        <v>20823</v>
      </c>
      <c r="N1813">
        <v>130</v>
      </c>
      <c r="O1813" t="s">
        <v>29</v>
      </c>
      <c r="P1813" t="s">
        <v>30</v>
      </c>
      <c r="Q1813" t="s">
        <v>31</v>
      </c>
      <c r="R1813">
        <v>25000000</v>
      </c>
      <c r="S1813">
        <v>2011</v>
      </c>
      <c r="T1813">
        <v>4</v>
      </c>
      <c r="U1813">
        <v>1.5</v>
      </c>
      <c r="V1813">
        <v>-6139597</v>
      </c>
      <c r="W1813" t="s">
        <v>38</v>
      </c>
    </row>
    <row r="1814" spans="1:23" x14ac:dyDescent="0.3">
      <c r="A1814" t="s">
        <v>1271</v>
      </c>
      <c r="B1814">
        <v>99</v>
      </c>
      <c r="C1814">
        <v>145</v>
      </c>
      <c r="D1814">
        <v>13038660</v>
      </c>
      <c r="E1814" t="s">
        <v>55</v>
      </c>
      <c r="L1814" t="s">
        <v>2663</v>
      </c>
      <c r="M1814">
        <v>16995</v>
      </c>
      <c r="N1814">
        <v>163</v>
      </c>
      <c r="O1814" t="s">
        <v>29</v>
      </c>
      <c r="P1814" t="s">
        <v>30</v>
      </c>
      <c r="Q1814" t="s">
        <v>213</v>
      </c>
      <c r="R1814">
        <v>25000000</v>
      </c>
      <c r="S1814">
        <v>1999</v>
      </c>
      <c r="T1814">
        <v>7.3</v>
      </c>
      <c r="U1814">
        <v>2.4</v>
      </c>
      <c r="V1814">
        <v>-11961340</v>
      </c>
      <c r="W1814" t="s">
        <v>38</v>
      </c>
    </row>
    <row r="1815" spans="1:23" x14ac:dyDescent="0.3">
      <c r="A1815" t="s">
        <v>745</v>
      </c>
      <c r="B1815">
        <v>159</v>
      </c>
      <c r="C1815">
        <v>110</v>
      </c>
      <c r="D1815">
        <v>28831145</v>
      </c>
      <c r="E1815" t="s">
        <v>55</v>
      </c>
      <c r="F1815" t="s">
        <v>61</v>
      </c>
      <c r="L1815" t="s">
        <v>2664</v>
      </c>
      <c r="M1815">
        <v>39357</v>
      </c>
      <c r="N1815">
        <v>113</v>
      </c>
      <c r="O1815" t="s">
        <v>29</v>
      </c>
      <c r="P1815" t="s">
        <v>30</v>
      </c>
      <c r="Q1815" t="s">
        <v>213</v>
      </c>
      <c r="R1815">
        <v>25000000</v>
      </c>
      <c r="S1815">
        <v>2014</v>
      </c>
      <c r="T1815">
        <v>6.8</v>
      </c>
      <c r="U1815">
        <v>1.8</v>
      </c>
      <c r="V1815">
        <v>3831145</v>
      </c>
      <c r="W1815" t="s">
        <v>21</v>
      </c>
    </row>
    <row r="1816" spans="1:23" x14ac:dyDescent="0.3">
      <c r="A1816" t="s">
        <v>1097</v>
      </c>
      <c r="B1816">
        <v>199</v>
      </c>
      <c r="C1816">
        <v>122</v>
      </c>
      <c r="D1816">
        <v>11538204</v>
      </c>
      <c r="E1816" t="s">
        <v>56</v>
      </c>
      <c r="F1816" t="s">
        <v>55</v>
      </c>
      <c r="G1816" t="s">
        <v>54</v>
      </c>
      <c r="L1816" t="s">
        <v>2665</v>
      </c>
      <c r="M1816">
        <v>23696</v>
      </c>
      <c r="N1816">
        <v>135</v>
      </c>
      <c r="O1816" t="s">
        <v>29</v>
      </c>
      <c r="P1816" t="s">
        <v>30</v>
      </c>
      <c r="Q1816" t="s">
        <v>31</v>
      </c>
      <c r="R1816">
        <v>25000000</v>
      </c>
      <c r="S1816">
        <v>2010</v>
      </c>
      <c r="T1816">
        <v>7</v>
      </c>
      <c r="U1816">
        <v>2</v>
      </c>
      <c r="V1816">
        <v>-13461796</v>
      </c>
      <c r="W1816" t="s">
        <v>38</v>
      </c>
    </row>
    <row r="1817" spans="1:23" x14ac:dyDescent="0.3">
      <c r="A1817" t="s">
        <v>1671</v>
      </c>
      <c r="B1817">
        <v>119</v>
      </c>
      <c r="C1817">
        <v>107</v>
      </c>
      <c r="D1817">
        <v>11008432</v>
      </c>
      <c r="E1817" t="s">
        <v>242</v>
      </c>
      <c r="F1817" t="s">
        <v>55</v>
      </c>
      <c r="G1817" t="s">
        <v>61</v>
      </c>
      <c r="L1817" t="s">
        <v>2666</v>
      </c>
      <c r="M1817">
        <v>43903</v>
      </c>
      <c r="N1817">
        <v>194</v>
      </c>
      <c r="O1817" t="s">
        <v>29</v>
      </c>
      <c r="P1817" t="s">
        <v>30</v>
      </c>
      <c r="Q1817" t="s">
        <v>31</v>
      </c>
      <c r="R1817">
        <v>25000000</v>
      </c>
      <c r="S1817">
        <v>2005</v>
      </c>
      <c r="T1817">
        <v>7.1</v>
      </c>
      <c r="U1817">
        <v>1.8</v>
      </c>
      <c r="V1817">
        <v>-13991568</v>
      </c>
      <c r="W1817" t="s">
        <v>38</v>
      </c>
    </row>
    <row r="1818" spans="1:23" x14ac:dyDescent="0.3">
      <c r="A1818" t="s">
        <v>2667</v>
      </c>
      <c r="B1818">
        <v>120</v>
      </c>
      <c r="C1818">
        <v>127</v>
      </c>
      <c r="D1818">
        <v>12188642</v>
      </c>
      <c r="E1818" t="s">
        <v>242</v>
      </c>
      <c r="F1818" t="s">
        <v>55</v>
      </c>
      <c r="G1818" t="s">
        <v>54</v>
      </c>
      <c r="L1818" t="s">
        <v>2668</v>
      </c>
      <c r="M1818">
        <v>21098</v>
      </c>
      <c r="N1818">
        <v>56</v>
      </c>
      <c r="O1818" t="s">
        <v>29</v>
      </c>
      <c r="P1818" t="s">
        <v>2669</v>
      </c>
      <c r="Q1818" t="s">
        <v>31</v>
      </c>
      <c r="R1818">
        <v>26000000</v>
      </c>
      <c r="S1818">
        <v>2015</v>
      </c>
      <c r="T1818">
        <v>6.9</v>
      </c>
      <c r="U1818">
        <v>2.1</v>
      </c>
      <c r="V1818">
        <v>-13811358</v>
      </c>
      <c r="W1818" t="s">
        <v>38</v>
      </c>
    </row>
    <row r="1819" spans="1:23" x14ac:dyDescent="0.3">
      <c r="A1819" t="s">
        <v>1462</v>
      </c>
      <c r="B1819">
        <v>180</v>
      </c>
      <c r="C1819">
        <v>99</v>
      </c>
      <c r="D1819">
        <v>11100000</v>
      </c>
      <c r="E1819" t="s">
        <v>24</v>
      </c>
      <c r="F1819" t="s">
        <v>25</v>
      </c>
      <c r="G1819" t="s">
        <v>48</v>
      </c>
      <c r="H1819" t="s">
        <v>26</v>
      </c>
      <c r="L1819" t="s">
        <v>2670</v>
      </c>
      <c r="M1819">
        <v>92464</v>
      </c>
      <c r="N1819">
        <v>331</v>
      </c>
      <c r="O1819" t="s">
        <v>29</v>
      </c>
      <c r="P1819" t="s">
        <v>30</v>
      </c>
      <c r="Q1819" t="s">
        <v>31</v>
      </c>
      <c r="R1819">
        <v>25000000</v>
      </c>
      <c r="S1819">
        <v>1986</v>
      </c>
      <c r="T1819">
        <v>7.3</v>
      </c>
      <c r="U1819">
        <v>1.6</v>
      </c>
      <c r="V1819">
        <v>-13900000</v>
      </c>
      <c r="W1819" t="s">
        <v>38</v>
      </c>
    </row>
    <row r="1820" spans="1:23" x14ac:dyDescent="0.3">
      <c r="A1820" t="s">
        <v>2337</v>
      </c>
      <c r="B1820">
        <v>317</v>
      </c>
      <c r="C1820">
        <v>140</v>
      </c>
      <c r="D1820">
        <v>13651662</v>
      </c>
      <c r="E1820" t="s">
        <v>55</v>
      </c>
      <c r="F1820" t="s">
        <v>61</v>
      </c>
      <c r="L1820" t="s">
        <v>2671</v>
      </c>
      <c r="M1820">
        <v>332276</v>
      </c>
      <c r="N1820">
        <v>514</v>
      </c>
      <c r="O1820" t="s">
        <v>29</v>
      </c>
      <c r="P1820" t="s">
        <v>30</v>
      </c>
      <c r="Q1820" t="s">
        <v>31</v>
      </c>
      <c r="R1820">
        <v>25000000</v>
      </c>
      <c r="S1820">
        <v>2011</v>
      </c>
      <c r="T1820">
        <v>8.1999999999999993</v>
      </c>
      <c r="U1820">
        <v>2.2999999999999998</v>
      </c>
      <c r="V1820">
        <v>-11348338</v>
      </c>
      <c r="W1820" t="s">
        <v>38</v>
      </c>
    </row>
    <row r="1821" spans="1:23" x14ac:dyDescent="0.3">
      <c r="A1821" t="s">
        <v>1367</v>
      </c>
      <c r="B1821">
        <v>44</v>
      </c>
      <c r="C1821">
        <v>133</v>
      </c>
      <c r="D1821">
        <v>11030963</v>
      </c>
      <c r="E1821" t="s">
        <v>242</v>
      </c>
      <c r="F1821" t="s">
        <v>55</v>
      </c>
      <c r="G1821" t="s">
        <v>35</v>
      </c>
      <c r="H1821" t="s">
        <v>58</v>
      </c>
      <c r="L1821" t="s">
        <v>2672</v>
      </c>
      <c r="M1821">
        <v>24145</v>
      </c>
      <c r="N1821">
        <v>93</v>
      </c>
      <c r="O1821" t="s">
        <v>29</v>
      </c>
      <c r="P1821" t="s">
        <v>37</v>
      </c>
      <c r="Q1821" t="s">
        <v>213</v>
      </c>
      <c r="R1821">
        <v>28000000</v>
      </c>
      <c r="S1821">
        <v>1996</v>
      </c>
      <c r="T1821">
        <v>7.1</v>
      </c>
      <c r="U1821">
        <v>2.2000000000000002</v>
      </c>
      <c r="V1821">
        <v>-16969037</v>
      </c>
      <c r="W1821" t="s">
        <v>38</v>
      </c>
    </row>
    <row r="1822" spans="1:23" x14ac:dyDescent="0.3">
      <c r="A1822" t="s">
        <v>1295</v>
      </c>
      <c r="B1822">
        <v>22</v>
      </c>
      <c r="C1822">
        <v>271</v>
      </c>
      <c r="D1822">
        <v>10769960</v>
      </c>
      <c r="E1822" t="s">
        <v>55</v>
      </c>
      <c r="F1822" t="s">
        <v>54</v>
      </c>
      <c r="G1822" t="s">
        <v>58</v>
      </c>
      <c r="L1822" t="s">
        <v>2673</v>
      </c>
      <c r="M1822">
        <v>21940</v>
      </c>
      <c r="N1822">
        <v>256</v>
      </c>
      <c r="O1822" t="s">
        <v>29</v>
      </c>
      <c r="P1822" t="s">
        <v>30</v>
      </c>
      <c r="Q1822" t="s">
        <v>52</v>
      </c>
      <c r="R1822">
        <v>25000000</v>
      </c>
      <c r="S1822">
        <v>1993</v>
      </c>
      <c r="T1822">
        <v>7.7</v>
      </c>
      <c r="U1822">
        <v>4.5</v>
      </c>
      <c r="V1822">
        <v>-14230040</v>
      </c>
      <c r="W1822" t="s">
        <v>38</v>
      </c>
    </row>
    <row r="1823" spans="1:23" x14ac:dyDescent="0.3">
      <c r="A1823" t="s">
        <v>2289</v>
      </c>
      <c r="B1823">
        <v>143</v>
      </c>
      <c r="C1823">
        <v>112</v>
      </c>
      <c r="D1823">
        <v>10911750</v>
      </c>
      <c r="E1823" t="s">
        <v>55</v>
      </c>
      <c r="F1823" t="s">
        <v>58</v>
      </c>
      <c r="L1823" t="s">
        <v>2674</v>
      </c>
      <c r="M1823">
        <v>17757</v>
      </c>
      <c r="N1823">
        <v>99</v>
      </c>
      <c r="O1823" t="s">
        <v>29</v>
      </c>
      <c r="P1823" t="s">
        <v>30</v>
      </c>
      <c r="Q1823" t="s">
        <v>213</v>
      </c>
      <c r="R1823">
        <v>25000000</v>
      </c>
      <c r="S1823">
        <v>2008</v>
      </c>
      <c r="T1823">
        <v>6.5</v>
      </c>
      <c r="U1823">
        <v>1.9</v>
      </c>
      <c r="V1823">
        <v>-14088250</v>
      </c>
      <c r="W1823" t="s">
        <v>38</v>
      </c>
    </row>
    <row r="1824" spans="1:23" x14ac:dyDescent="0.3">
      <c r="A1824" t="s">
        <v>1409</v>
      </c>
      <c r="B1824">
        <v>72</v>
      </c>
      <c r="C1824">
        <v>99</v>
      </c>
      <c r="D1824">
        <v>10719367</v>
      </c>
      <c r="E1824" t="s">
        <v>55</v>
      </c>
      <c r="F1824" t="s">
        <v>59</v>
      </c>
      <c r="G1824" t="s">
        <v>60</v>
      </c>
      <c r="H1824" t="s">
        <v>44</v>
      </c>
      <c r="I1824" t="s">
        <v>35</v>
      </c>
      <c r="L1824" t="s">
        <v>2675</v>
      </c>
      <c r="M1824">
        <v>7909</v>
      </c>
      <c r="N1824">
        <v>157</v>
      </c>
      <c r="O1824" t="s">
        <v>29</v>
      </c>
      <c r="P1824" t="s">
        <v>30</v>
      </c>
      <c r="Q1824" t="s">
        <v>31</v>
      </c>
      <c r="R1824">
        <v>25000000</v>
      </c>
      <c r="S1824">
        <v>2002</v>
      </c>
      <c r="T1824">
        <v>4.9000000000000004</v>
      </c>
      <c r="U1824">
        <v>1.6</v>
      </c>
      <c r="V1824">
        <v>-14280633</v>
      </c>
      <c r="W1824" t="s">
        <v>38</v>
      </c>
    </row>
    <row r="1825" spans="1:23" x14ac:dyDescent="0.3">
      <c r="A1825" t="s">
        <v>2676</v>
      </c>
      <c r="B1825">
        <v>70</v>
      </c>
      <c r="C1825">
        <v>100</v>
      </c>
      <c r="D1825">
        <v>10114315</v>
      </c>
      <c r="E1825" t="s">
        <v>55</v>
      </c>
      <c r="F1825" t="s">
        <v>60</v>
      </c>
      <c r="G1825" t="s">
        <v>35</v>
      </c>
      <c r="L1825" t="s">
        <v>2677</v>
      </c>
      <c r="M1825">
        <v>18693</v>
      </c>
      <c r="N1825">
        <v>187</v>
      </c>
      <c r="O1825" t="s">
        <v>29</v>
      </c>
      <c r="P1825" t="s">
        <v>30</v>
      </c>
      <c r="Q1825" t="s">
        <v>31</v>
      </c>
      <c r="R1825">
        <v>25000000</v>
      </c>
      <c r="S1825">
        <v>1999</v>
      </c>
      <c r="T1825">
        <v>6.4</v>
      </c>
      <c r="U1825">
        <v>1.7</v>
      </c>
      <c r="V1825">
        <v>-14885685</v>
      </c>
      <c r="W1825" t="s">
        <v>38</v>
      </c>
    </row>
    <row r="1826" spans="1:23" x14ac:dyDescent="0.3">
      <c r="A1826" t="s">
        <v>2678</v>
      </c>
      <c r="B1826">
        <v>264</v>
      </c>
      <c r="C1826">
        <v>92</v>
      </c>
      <c r="D1826">
        <v>49122319</v>
      </c>
      <c r="E1826" t="s">
        <v>57</v>
      </c>
      <c r="F1826" t="s">
        <v>35</v>
      </c>
      <c r="L1826" t="s">
        <v>2679</v>
      </c>
      <c r="M1826">
        <v>47169</v>
      </c>
      <c r="N1826">
        <v>162</v>
      </c>
      <c r="O1826" t="s">
        <v>29</v>
      </c>
      <c r="P1826" t="s">
        <v>30</v>
      </c>
      <c r="Q1826" t="s">
        <v>31</v>
      </c>
      <c r="R1826">
        <v>14000000</v>
      </c>
      <c r="S1826">
        <v>2012</v>
      </c>
      <c r="T1826">
        <v>5.9</v>
      </c>
      <c r="U1826">
        <v>1.5</v>
      </c>
      <c r="V1826">
        <v>35122319</v>
      </c>
      <c r="W1826" t="s">
        <v>21</v>
      </c>
    </row>
    <row r="1827" spans="1:23" x14ac:dyDescent="0.3">
      <c r="A1827" t="s">
        <v>2680</v>
      </c>
      <c r="B1827">
        <v>20</v>
      </c>
      <c r="C1827">
        <v>105</v>
      </c>
      <c r="D1827">
        <v>10070000</v>
      </c>
      <c r="E1827" t="s">
        <v>48</v>
      </c>
      <c r="F1827" t="s">
        <v>55</v>
      </c>
      <c r="G1827" t="s">
        <v>44</v>
      </c>
      <c r="L1827" t="s">
        <v>2681</v>
      </c>
      <c r="M1827">
        <v>5668</v>
      </c>
      <c r="N1827">
        <v>50</v>
      </c>
      <c r="O1827" t="s">
        <v>29</v>
      </c>
      <c r="P1827" t="s">
        <v>30</v>
      </c>
      <c r="Q1827" t="s">
        <v>31</v>
      </c>
      <c r="R1827">
        <v>25000000</v>
      </c>
      <c r="S1827">
        <v>1996</v>
      </c>
      <c r="T1827">
        <v>6.2</v>
      </c>
      <c r="U1827">
        <v>1.8</v>
      </c>
      <c r="V1827">
        <v>-14930000</v>
      </c>
      <c r="W1827" t="s">
        <v>38</v>
      </c>
    </row>
    <row r="1828" spans="1:23" x14ac:dyDescent="0.3">
      <c r="A1828" t="s">
        <v>1183</v>
      </c>
      <c r="B1828">
        <v>190</v>
      </c>
      <c r="C1828">
        <v>110</v>
      </c>
      <c r="D1828">
        <v>10324441</v>
      </c>
      <c r="E1828" t="s">
        <v>24</v>
      </c>
      <c r="F1828" t="s">
        <v>55</v>
      </c>
      <c r="G1828" t="s">
        <v>35</v>
      </c>
      <c r="L1828" t="s">
        <v>2682</v>
      </c>
      <c r="M1828">
        <v>27117</v>
      </c>
      <c r="N1828">
        <v>140</v>
      </c>
      <c r="O1828" t="s">
        <v>29</v>
      </c>
      <c r="P1828" t="s">
        <v>30</v>
      </c>
      <c r="Q1828" t="s">
        <v>213</v>
      </c>
      <c r="R1828">
        <v>25000000</v>
      </c>
      <c r="S1828">
        <v>2011</v>
      </c>
      <c r="T1828">
        <v>5.8</v>
      </c>
      <c r="U1828">
        <v>1.8</v>
      </c>
      <c r="V1828">
        <v>-14675559</v>
      </c>
      <c r="W1828" t="s">
        <v>38</v>
      </c>
    </row>
    <row r="1829" spans="1:23" x14ac:dyDescent="0.3">
      <c r="A1829" t="s">
        <v>2068</v>
      </c>
      <c r="B1829">
        <v>142</v>
      </c>
      <c r="C1829">
        <v>116</v>
      </c>
      <c r="D1829">
        <v>7156933</v>
      </c>
      <c r="E1829" t="s">
        <v>48</v>
      </c>
      <c r="F1829" t="s">
        <v>55</v>
      </c>
      <c r="L1829" t="s">
        <v>2683</v>
      </c>
      <c r="M1829">
        <v>14581</v>
      </c>
      <c r="N1829">
        <v>74</v>
      </c>
      <c r="O1829" t="s">
        <v>29</v>
      </c>
      <c r="P1829" t="s">
        <v>30</v>
      </c>
      <c r="Q1829" t="s">
        <v>213</v>
      </c>
      <c r="R1829">
        <v>25000000</v>
      </c>
      <c r="S1829">
        <v>2006</v>
      </c>
      <c r="T1829">
        <v>6.7</v>
      </c>
      <c r="U1829">
        <v>1.9</v>
      </c>
      <c r="V1829">
        <v>-17843067</v>
      </c>
      <c r="W1829" t="s">
        <v>38</v>
      </c>
    </row>
    <row r="1830" spans="1:23" x14ac:dyDescent="0.3">
      <c r="A1830" t="s">
        <v>2684</v>
      </c>
      <c r="B1830">
        <v>27</v>
      </c>
      <c r="C1830">
        <v>88</v>
      </c>
      <c r="D1830">
        <v>9286314</v>
      </c>
      <c r="E1830" t="s">
        <v>24</v>
      </c>
      <c r="F1830" t="s">
        <v>56</v>
      </c>
      <c r="G1830" t="s">
        <v>55</v>
      </c>
      <c r="H1830" t="s">
        <v>35</v>
      </c>
      <c r="L1830" t="s">
        <v>2685</v>
      </c>
      <c r="M1830">
        <v>4972</v>
      </c>
      <c r="N1830">
        <v>62</v>
      </c>
      <c r="O1830" t="s">
        <v>29</v>
      </c>
      <c r="P1830" t="s">
        <v>30</v>
      </c>
      <c r="Q1830" t="s">
        <v>213</v>
      </c>
      <c r="R1830">
        <v>17000000</v>
      </c>
      <c r="S1830">
        <v>1991</v>
      </c>
      <c r="T1830">
        <v>5.9</v>
      </c>
      <c r="U1830">
        <v>1.5</v>
      </c>
      <c r="V1830">
        <v>-7713686</v>
      </c>
      <c r="W1830" t="s">
        <v>38</v>
      </c>
    </row>
    <row r="1831" spans="1:23" x14ac:dyDescent="0.3">
      <c r="A1831" t="s">
        <v>2686</v>
      </c>
      <c r="B1831">
        <v>355</v>
      </c>
      <c r="C1831">
        <v>111</v>
      </c>
      <c r="D1831">
        <v>56692</v>
      </c>
      <c r="E1831" t="s">
        <v>25</v>
      </c>
      <c r="F1831" t="s">
        <v>55</v>
      </c>
      <c r="L1831" t="s">
        <v>2687</v>
      </c>
      <c r="M1831">
        <v>177401</v>
      </c>
      <c r="N1831">
        <v>504</v>
      </c>
      <c r="O1831" t="s">
        <v>29</v>
      </c>
      <c r="P1831" t="s">
        <v>30</v>
      </c>
      <c r="Q1831" t="s">
        <v>213</v>
      </c>
      <c r="R1831">
        <v>25000000</v>
      </c>
      <c r="S1831">
        <v>2009</v>
      </c>
      <c r="T1831">
        <v>7.3</v>
      </c>
      <c r="U1831">
        <v>1.8</v>
      </c>
      <c r="V1831">
        <v>-24943308</v>
      </c>
      <c r="W1831" t="s">
        <v>38</v>
      </c>
    </row>
    <row r="1832" spans="1:23" x14ac:dyDescent="0.3">
      <c r="A1832" t="s">
        <v>2688</v>
      </c>
      <c r="B1832">
        <v>31</v>
      </c>
      <c r="C1832">
        <v>95</v>
      </c>
      <c r="D1832">
        <v>5654777</v>
      </c>
      <c r="E1832" t="s">
        <v>24</v>
      </c>
      <c r="F1832" t="s">
        <v>48</v>
      </c>
      <c r="G1832" t="s">
        <v>56</v>
      </c>
      <c r="H1832" t="s">
        <v>55</v>
      </c>
      <c r="I1832" t="s">
        <v>35</v>
      </c>
      <c r="L1832" t="s">
        <v>2689</v>
      </c>
      <c r="M1832">
        <v>4875</v>
      </c>
      <c r="N1832">
        <v>26</v>
      </c>
      <c r="O1832" t="s">
        <v>29</v>
      </c>
      <c r="P1832" t="s">
        <v>30</v>
      </c>
      <c r="Q1832" t="s">
        <v>31</v>
      </c>
      <c r="R1832">
        <v>25000000</v>
      </c>
      <c r="S1832">
        <v>2005</v>
      </c>
      <c r="T1832">
        <v>4.0999999999999996</v>
      </c>
      <c r="U1832">
        <v>1.6</v>
      </c>
      <c r="V1832">
        <v>-19345223</v>
      </c>
      <c r="W1832" t="s">
        <v>38</v>
      </c>
    </row>
    <row r="1833" spans="1:23" x14ac:dyDescent="0.3">
      <c r="A1833" t="s">
        <v>2193</v>
      </c>
      <c r="B1833">
        <v>87</v>
      </c>
      <c r="C1833">
        <v>95</v>
      </c>
      <c r="D1833">
        <v>5516708</v>
      </c>
      <c r="E1833" t="s">
        <v>48</v>
      </c>
      <c r="F1833" t="s">
        <v>44</v>
      </c>
      <c r="L1833" t="s">
        <v>2690</v>
      </c>
      <c r="M1833">
        <v>11375</v>
      </c>
      <c r="N1833">
        <v>91</v>
      </c>
      <c r="O1833" t="s">
        <v>29</v>
      </c>
      <c r="P1833" t="s">
        <v>30</v>
      </c>
      <c r="Q1833" t="s">
        <v>213</v>
      </c>
      <c r="R1833">
        <v>25000000</v>
      </c>
      <c r="S1833">
        <v>2001</v>
      </c>
      <c r="T1833">
        <v>4.9000000000000004</v>
      </c>
      <c r="U1833">
        <v>1.6</v>
      </c>
      <c r="V1833">
        <v>-19483292</v>
      </c>
      <c r="W1833" t="s">
        <v>38</v>
      </c>
    </row>
    <row r="1834" spans="1:23" x14ac:dyDescent="0.3">
      <c r="A1834" t="s">
        <v>435</v>
      </c>
      <c r="B1834">
        <v>126</v>
      </c>
      <c r="C1834">
        <v>127</v>
      </c>
      <c r="D1834">
        <v>5128124</v>
      </c>
      <c r="E1834" t="s">
        <v>242</v>
      </c>
      <c r="F1834" t="s">
        <v>55</v>
      </c>
      <c r="G1834" t="s">
        <v>61</v>
      </c>
      <c r="L1834" t="s">
        <v>2691</v>
      </c>
      <c r="M1834">
        <v>44198</v>
      </c>
      <c r="N1834">
        <v>251</v>
      </c>
      <c r="O1834" t="s">
        <v>29</v>
      </c>
      <c r="P1834" t="s">
        <v>91</v>
      </c>
      <c r="Q1834" t="s">
        <v>31</v>
      </c>
      <c r="R1834">
        <v>25000000</v>
      </c>
      <c r="S1834">
        <v>2005</v>
      </c>
      <c r="T1834">
        <v>7.9</v>
      </c>
      <c r="U1834">
        <v>2.1</v>
      </c>
      <c r="V1834">
        <v>-19871876</v>
      </c>
      <c r="W1834" t="s">
        <v>38</v>
      </c>
    </row>
    <row r="1835" spans="1:23" x14ac:dyDescent="0.3">
      <c r="A1835" t="s">
        <v>2692</v>
      </c>
      <c r="B1835">
        <v>60</v>
      </c>
      <c r="C1835">
        <v>104</v>
      </c>
      <c r="D1835">
        <v>4064333</v>
      </c>
      <c r="E1835" t="s">
        <v>24</v>
      </c>
      <c r="F1835" t="s">
        <v>48</v>
      </c>
      <c r="G1835" t="s">
        <v>27</v>
      </c>
      <c r="L1835" t="s">
        <v>2693</v>
      </c>
      <c r="M1835">
        <v>24790</v>
      </c>
      <c r="N1835">
        <v>173</v>
      </c>
      <c r="O1835" t="s">
        <v>29</v>
      </c>
      <c r="P1835" t="s">
        <v>30</v>
      </c>
      <c r="Q1835" t="s">
        <v>213</v>
      </c>
      <c r="R1835">
        <v>25000000</v>
      </c>
      <c r="S1835">
        <v>1995</v>
      </c>
      <c r="T1835">
        <v>5.2</v>
      </c>
      <c r="U1835">
        <v>1.7</v>
      </c>
      <c r="V1835">
        <v>-20935667</v>
      </c>
      <c r="W1835" t="s">
        <v>38</v>
      </c>
    </row>
    <row r="1836" spans="1:23" x14ac:dyDescent="0.3">
      <c r="A1836" t="s">
        <v>2694</v>
      </c>
      <c r="B1836">
        <v>23</v>
      </c>
      <c r="C1836">
        <v>95</v>
      </c>
      <c r="D1836">
        <v>4006906</v>
      </c>
      <c r="E1836" t="s">
        <v>48</v>
      </c>
      <c r="F1836" t="s">
        <v>56</v>
      </c>
      <c r="L1836" t="s">
        <v>2695</v>
      </c>
      <c r="M1836">
        <v>3229</v>
      </c>
      <c r="N1836">
        <v>20</v>
      </c>
      <c r="O1836" t="s">
        <v>29</v>
      </c>
      <c r="P1836" t="s">
        <v>30</v>
      </c>
      <c r="Q1836" t="s">
        <v>31</v>
      </c>
      <c r="R1836">
        <v>15000000</v>
      </c>
      <c r="S1836">
        <v>2005</v>
      </c>
      <c r="T1836">
        <v>4.0999999999999996</v>
      </c>
      <c r="U1836">
        <v>1.6</v>
      </c>
      <c r="V1836">
        <v>-10993094</v>
      </c>
      <c r="W1836" t="s">
        <v>38</v>
      </c>
    </row>
    <row r="1837" spans="1:23" x14ac:dyDescent="0.3">
      <c r="A1837" t="s">
        <v>2529</v>
      </c>
      <c r="B1837">
        <v>229</v>
      </c>
      <c r="C1837">
        <v>121</v>
      </c>
      <c r="D1837">
        <v>3073392</v>
      </c>
      <c r="E1837" t="s">
        <v>55</v>
      </c>
      <c r="F1837" t="s">
        <v>60</v>
      </c>
      <c r="G1837" t="s">
        <v>27</v>
      </c>
      <c r="H1837" t="s">
        <v>35</v>
      </c>
      <c r="L1837" t="s">
        <v>2696</v>
      </c>
      <c r="M1837">
        <v>59462</v>
      </c>
      <c r="N1837">
        <v>300</v>
      </c>
      <c r="O1837" t="s">
        <v>29</v>
      </c>
      <c r="P1837" t="s">
        <v>115</v>
      </c>
      <c r="Q1837" t="s">
        <v>213</v>
      </c>
      <c r="R1837">
        <v>25000000</v>
      </c>
      <c r="S1837">
        <v>2008</v>
      </c>
      <c r="T1837">
        <v>6.6</v>
      </c>
      <c r="U1837">
        <v>2</v>
      </c>
      <c r="V1837">
        <v>-21926608</v>
      </c>
      <c r="W1837" t="s">
        <v>38</v>
      </c>
    </row>
    <row r="1838" spans="1:23" x14ac:dyDescent="0.3">
      <c r="A1838" t="s">
        <v>1200</v>
      </c>
      <c r="B1838">
        <v>143</v>
      </c>
      <c r="C1838">
        <v>92</v>
      </c>
      <c r="D1838">
        <v>1550000</v>
      </c>
      <c r="E1838" t="s">
        <v>24</v>
      </c>
      <c r="F1838" t="s">
        <v>25</v>
      </c>
      <c r="G1838" t="s">
        <v>26</v>
      </c>
      <c r="H1838" t="s">
        <v>57</v>
      </c>
      <c r="L1838" t="s">
        <v>2697</v>
      </c>
      <c r="M1838">
        <v>30628</v>
      </c>
      <c r="N1838">
        <v>471</v>
      </c>
      <c r="O1838" t="s">
        <v>29</v>
      </c>
      <c r="P1838" t="s">
        <v>30</v>
      </c>
      <c r="Q1838" t="s">
        <v>213</v>
      </c>
      <c r="R1838">
        <v>25000000</v>
      </c>
      <c r="S1838">
        <v>2005</v>
      </c>
      <c r="T1838">
        <v>2.9</v>
      </c>
      <c r="U1838">
        <v>1.5</v>
      </c>
      <c r="V1838">
        <v>-23450000</v>
      </c>
      <c r="W1838" t="s">
        <v>38</v>
      </c>
    </row>
    <row r="1839" spans="1:23" x14ac:dyDescent="0.3">
      <c r="A1839" t="s">
        <v>2698</v>
      </c>
      <c r="B1839">
        <v>97</v>
      </c>
      <c r="C1839">
        <v>107</v>
      </c>
      <c r="D1839">
        <v>871527</v>
      </c>
      <c r="E1839" t="s">
        <v>56</v>
      </c>
      <c r="F1839" t="s">
        <v>55</v>
      </c>
      <c r="G1839" t="s">
        <v>60</v>
      </c>
      <c r="H1839" t="s">
        <v>35</v>
      </c>
      <c r="L1839" t="s">
        <v>2699</v>
      </c>
      <c r="M1839">
        <v>14982</v>
      </c>
      <c r="N1839">
        <v>128</v>
      </c>
      <c r="O1839" t="s">
        <v>29</v>
      </c>
      <c r="P1839" t="s">
        <v>115</v>
      </c>
      <c r="Q1839" t="s">
        <v>213</v>
      </c>
      <c r="R1839">
        <v>25000000</v>
      </c>
      <c r="S1839">
        <v>2005</v>
      </c>
      <c r="T1839">
        <v>6.5</v>
      </c>
      <c r="U1839">
        <v>1.8</v>
      </c>
      <c r="V1839">
        <v>-24128473</v>
      </c>
      <c r="W1839" t="s">
        <v>38</v>
      </c>
    </row>
    <row r="1840" spans="1:23" x14ac:dyDescent="0.3">
      <c r="A1840" t="s">
        <v>2700</v>
      </c>
      <c r="B1840">
        <v>28</v>
      </c>
      <c r="C1840">
        <v>117</v>
      </c>
      <c r="D1840">
        <v>777423</v>
      </c>
      <c r="E1840" t="s">
        <v>242</v>
      </c>
      <c r="F1840" t="s">
        <v>55</v>
      </c>
      <c r="G1840" t="s">
        <v>61</v>
      </c>
      <c r="L1840" t="s">
        <v>2701</v>
      </c>
      <c r="M1840">
        <v>5841</v>
      </c>
      <c r="N1840">
        <v>57</v>
      </c>
      <c r="O1840" t="s">
        <v>29</v>
      </c>
      <c r="P1840" t="s">
        <v>30</v>
      </c>
      <c r="Q1840" t="s">
        <v>31</v>
      </c>
      <c r="R1840">
        <v>25000000</v>
      </c>
      <c r="S1840">
        <v>1998</v>
      </c>
      <c r="T1840">
        <v>7.2</v>
      </c>
      <c r="U1840">
        <v>2</v>
      </c>
      <c r="V1840">
        <v>-24222577</v>
      </c>
      <c r="W1840" t="s">
        <v>38</v>
      </c>
    </row>
    <row r="1841" spans="1:23" x14ac:dyDescent="0.3">
      <c r="A1841" t="s">
        <v>2478</v>
      </c>
      <c r="B1841">
        <v>160</v>
      </c>
      <c r="C1841">
        <v>107</v>
      </c>
      <c r="D1841">
        <v>1186957</v>
      </c>
      <c r="E1841" t="s">
        <v>55</v>
      </c>
      <c r="L1841" t="s">
        <v>2702</v>
      </c>
      <c r="M1841">
        <v>9264</v>
      </c>
      <c r="N1841">
        <v>69</v>
      </c>
      <c r="O1841" t="s">
        <v>29</v>
      </c>
      <c r="P1841" t="s">
        <v>37</v>
      </c>
      <c r="Q1841" t="s">
        <v>31</v>
      </c>
      <c r="R1841">
        <v>25000000</v>
      </c>
      <c r="S1841">
        <v>2008</v>
      </c>
      <c r="T1841">
        <v>6.8</v>
      </c>
      <c r="U1841">
        <v>1.8</v>
      </c>
      <c r="V1841">
        <v>-23813043</v>
      </c>
      <c r="W1841" t="s">
        <v>38</v>
      </c>
    </row>
    <row r="1842" spans="1:23" x14ac:dyDescent="0.3">
      <c r="A1842" t="s">
        <v>2703</v>
      </c>
      <c r="B1842">
        <v>124</v>
      </c>
      <c r="C1842">
        <v>131</v>
      </c>
      <c r="D1842">
        <v>85433</v>
      </c>
      <c r="E1842" t="s">
        <v>56</v>
      </c>
      <c r="F1842" t="s">
        <v>55</v>
      </c>
      <c r="G1842" t="s">
        <v>60</v>
      </c>
      <c r="H1842" t="s">
        <v>44</v>
      </c>
      <c r="L1842" t="s">
        <v>2704</v>
      </c>
      <c r="M1842">
        <v>69676</v>
      </c>
      <c r="N1842">
        <v>131</v>
      </c>
      <c r="O1842" t="s">
        <v>29</v>
      </c>
      <c r="P1842" t="s">
        <v>2365</v>
      </c>
      <c r="Q1842" t="s">
        <v>213</v>
      </c>
      <c r="R1842">
        <v>13500000</v>
      </c>
      <c r="S1842">
        <v>2013</v>
      </c>
      <c r="T1842">
        <v>7.8</v>
      </c>
      <c r="U1842">
        <v>2.2000000000000002</v>
      </c>
      <c r="V1842">
        <v>-13414567</v>
      </c>
      <c r="W1842" t="s">
        <v>38</v>
      </c>
    </row>
    <row r="1843" spans="1:23" x14ac:dyDescent="0.3">
      <c r="A1843" t="s">
        <v>2705</v>
      </c>
      <c r="B1843">
        <v>280</v>
      </c>
      <c r="C1843">
        <v>122</v>
      </c>
      <c r="D1843">
        <v>1697956</v>
      </c>
      <c r="E1843" t="s">
        <v>56</v>
      </c>
      <c r="F1843" t="s">
        <v>55</v>
      </c>
      <c r="L1843" t="s">
        <v>2706</v>
      </c>
      <c r="M1843">
        <v>64944</v>
      </c>
      <c r="N1843">
        <v>212</v>
      </c>
      <c r="O1843" t="s">
        <v>29</v>
      </c>
      <c r="P1843" t="s">
        <v>30</v>
      </c>
      <c r="Q1843" t="s">
        <v>213</v>
      </c>
      <c r="R1843">
        <v>20000000</v>
      </c>
      <c r="S1843">
        <v>2009</v>
      </c>
      <c r="T1843">
        <v>6.7</v>
      </c>
      <c r="U1843">
        <v>2</v>
      </c>
      <c r="V1843">
        <v>-18302044</v>
      </c>
      <c r="W1843" t="s">
        <v>38</v>
      </c>
    </row>
    <row r="1844" spans="1:23" x14ac:dyDescent="0.3">
      <c r="A1844" t="s">
        <v>2608</v>
      </c>
      <c r="B1844">
        <v>118</v>
      </c>
      <c r="C1844">
        <v>134</v>
      </c>
      <c r="D1844">
        <v>183662</v>
      </c>
      <c r="E1844" t="s">
        <v>48</v>
      </c>
      <c r="F1844" t="s">
        <v>55</v>
      </c>
      <c r="L1844" t="s">
        <v>2707</v>
      </c>
      <c r="M1844">
        <v>18395</v>
      </c>
      <c r="N1844">
        <v>48</v>
      </c>
      <c r="O1844" t="s">
        <v>792</v>
      </c>
      <c r="P1844" t="s">
        <v>545</v>
      </c>
      <c r="Q1844" t="s">
        <v>2708</v>
      </c>
      <c r="R1844">
        <v>25000000</v>
      </c>
      <c r="S1844">
        <v>2010</v>
      </c>
      <c r="T1844">
        <v>7.1</v>
      </c>
      <c r="U1844">
        <v>2.2000000000000002</v>
      </c>
      <c r="V1844">
        <v>-24816338</v>
      </c>
      <c r="W1844" t="s">
        <v>38</v>
      </c>
    </row>
    <row r="1845" spans="1:23" x14ac:dyDescent="0.3">
      <c r="A1845" t="s">
        <v>1026</v>
      </c>
      <c r="B1845">
        <v>49</v>
      </c>
      <c r="C1845">
        <v>117</v>
      </c>
      <c r="D1845">
        <v>134904</v>
      </c>
      <c r="E1845" t="s">
        <v>48</v>
      </c>
      <c r="F1845" t="s">
        <v>55</v>
      </c>
      <c r="G1845" t="s">
        <v>44</v>
      </c>
      <c r="H1845" t="s">
        <v>61</v>
      </c>
      <c r="L1845" t="s">
        <v>2709</v>
      </c>
      <c r="M1845">
        <v>2395</v>
      </c>
      <c r="N1845">
        <v>17</v>
      </c>
      <c r="O1845" t="s">
        <v>29</v>
      </c>
      <c r="P1845" t="s">
        <v>30</v>
      </c>
      <c r="Q1845" t="s">
        <v>213</v>
      </c>
      <c r="R1845">
        <v>25000000</v>
      </c>
      <c r="S1845">
        <v>2010</v>
      </c>
      <c r="T1845">
        <v>5.7</v>
      </c>
      <c r="U1845">
        <v>2</v>
      </c>
      <c r="V1845">
        <v>-24865096</v>
      </c>
      <c r="W1845" t="s">
        <v>38</v>
      </c>
    </row>
    <row r="1846" spans="1:23" x14ac:dyDescent="0.3">
      <c r="A1846" t="s">
        <v>94</v>
      </c>
      <c r="B1846">
        <v>336</v>
      </c>
      <c r="C1846">
        <v>138</v>
      </c>
      <c r="D1846">
        <v>16969390</v>
      </c>
      <c r="E1846" t="s">
        <v>56</v>
      </c>
      <c r="F1846" t="s">
        <v>55</v>
      </c>
      <c r="G1846" t="s">
        <v>35</v>
      </c>
      <c r="L1846" t="s">
        <v>2710</v>
      </c>
      <c r="M1846">
        <v>80861</v>
      </c>
      <c r="N1846">
        <v>431</v>
      </c>
      <c r="O1846" t="s">
        <v>29</v>
      </c>
      <c r="P1846" t="s">
        <v>30</v>
      </c>
      <c r="Q1846" t="s">
        <v>213</v>
      </c>
      <c r="R1846">
        <v>25000000</v>
      </c>
      <c r="S1846">
        <v>2013</v>
      </c>
      <c r="T1846">
        <v>5.3</v>
      </c>
      <c r="U1846">
        <v>2.2999999999999998</v>
      </c>
      <c r="V1846">
        <v>-8030610</v>
      </c>
      <c r="W1846" t="s">
        <v>38</v>
      </c>
    </row>
    <row r="1847" spans="1:23" x14ac:dyDescent="0.3">
      <c r="A1847" t="s">
        <v>1529</v>
      </c>
      <c r="B1847">
        <v>51</v>
      </c>
      <c r="C1847">
        <v>119</v>
      </c>
      <c r="D1847">
        <v>34700000</v>
      </c>
      <c r="E1847" t="s">
        <v>55</v>
      </c>
      <c r="F1847" t="s">
        <v>44</v>
      </c>
      <c r="L1847" t="s">
        <v>2711</v>
      </c>
      <c r="M1847">
        <v>52846</v>
      </c>
      <c r="N1847">
        <v>143</v>
      </c>
      <c r="O1847" t="s">
        <v>29</v>
      </c>
      <c r="P1847" t="s">
        <v>30</v>
      </c>
      <c r="Q1847" t="s">
        <v>213</v>
      </c>
      <c r="R1847">
        <v>14000000</v>
      </c>
      <c r="S1847">
        <v>1988</v>
      </c>
      <c r="T1847">
        <v>7.7</v>
      </c>
      <c r="U1847">
        <v>2</v>
      </c>
      <c r="V1847">
        <v>20700000</v>
      </c>
      <c r="W1847" t="s">
        <v>21</v>
      </c>
    </row>
    <row r="1848" spans="1:23" x14ac:dyDescent="0.3">
      <c r="A1848" t="s">
        <v>1192</v>
      </c>
      <c r="B1848">
        <v>252</v>
      </c>
      <c r="C1848">
        <v>137</v>
      </c>
      <c r="D1848">
        <v>717753</v>
      </c>
      <c r="E1848" t="s">
        <v>25</v>
      </c>
      <c r="F1848" t="s">
        <v>55</v>
      </c>
      <c r="L1848" t="s">
        <v>2712</v>
      </c>
      <c r="M1848">
        <v>33107</v>
      </c>
      <c r="N1848">
        <v>128</v>
      </c>
      <c r="O1848" t="s">
        <v>29</v>
      </c>
      <c r="P1848" t="s">
        <v>545</v>
      </c>
      <c r="Q1848" t="s">
        <v>213</v>
      </c>
      <c r="R1848">
        <v>25000000</v>
      </c>
      <c r="S1848">
        <v>2012</v>
      </c>
      <c r="T1848">
        <v>6.1</v>
      </c>
      <c r="U1848">
        <v>2.2999999999999998</v>
      </c>
      <c r="V1848">
        <v>-24282247</v>
      </c>
      <c r="W1848" t="s">
        <v>38</v>
      </c>
    </row>
    <row r="1849" spans="1:23" x14ac:dyDescent="0.3">
      <c r="A1849" t="s">
        <v>2713</v>
      </c>
      <c r="B1849">
        <v>106</v>
      </c>
      <c r="C1849">
        <v>119</v>
      </c>
      <c r="D1849">
        <v>109713132</v>
      </c>
      <c r="E1849" t="s">
        <v>25</v>
      </c>
      <c r="F1849" t="s">
        <v>48</v>
      </c>
      <c r="G1849" t="s">
        <v>27</v>
      </c>
      <c r="L1849" t="s">
        <v>2714</v>
      </c>
      <c r="M1849">
        <v>61621</v>
      </c>
      <c r="N1849">
        <v>219</v>
      </c>
      <c r="O1849" t="s">
        <v>29</v>
      </c>
      <c r="P1849" t="s">
        <v>30</v>
      </c>
      <c r="Q1849" t="s">
        <v>52</v>
      </c>
      <c r="R1849">
        <v>25000000</v>
      </c>
      <c r="S1849">
        <v>1986</v>
      </c>
      <c r="T1849">
        <v>7.3</v>
      </c>
      <c r="U1849">
        <v>2</v>
      </c>
      <c r="V1849">
        <v>84713132</v>
      </c>
      <c r="W1849" t="s">
        <v>21</v>
      </c>
    </row>
    <row r="1850" spans="1:23" x14ac:dyDescent="0.3">
      <c r="A1850" t="s">
        <v>702</v>
      </c>
      <c r="B1850">
        <v>285</v>
      </c>
      <c r="C1850">
        <v>139</v>
      </c>
      <c r="D1850">
        <v>70269171</v>
      </c>
      <c r="E1850" t="s">
        <v>55</v>
      </c>
      <c r="F1850" t="s">
        <v>61</v>
      </c>
      <c r="L1850" t="s">
        <v>2715</v>
      </c>
      <c r="M1850">
        <v>162130</v>
      </c>
      <c r="N1850">
        <v>962</v>
      </c>
      <c r="O1850" t="s">
        <v>29</v>
      </c>
      <c r="P1850" t="s">
        <v>30</v>
      </c>
      <c r="Q1850" t="s">
        <v>52</v>
      </c>
      <c r="R1850">
        <v>24000000</v>
      </c>
      <c r="S1850">
        <v>2006</v>
      </c>
      <c r="T1850">
        <v>7.2</v>
      </c>
      <c r="U1850">
        <v>2.2999999999999998</v>
      </c>
      <c r="V1850">
        <v>46269171</v>
      </c>
      <c r="W1850" t="s">
        <v>21</v>
      </c>
    </row>
    <row r="1851" spans="1:23" x14ac:dyDescent="0.3">
      <c r="A1851" t="s">
        <v>1715</v>
      </c>
      <c r="B1851">
        <v>195</v>
      </c>
      <c r="C1851">
        <v>120</v>
      </c>
      <c r="D1851">
        <v>101334374</v>
      </c>
      <c r="E1851" t="s">
        <v>57</v>
      </c>
      <c r="F1851" t="s">
        <v>60</v>
      </c>
      <c r="L1851" t="s">
        <v>2716</v>
      </c>
      <c r="M1851">
        <v>124941</v>
      </c>
      <c r="N1851">
        <v>488</v>
      </c>
      <c r="O1851" t="s">
        <v>29</v>
      </c>
      <c r="P1851" t="s">
        <v>30</v>
      </c>
      <c r="Q1851" t="s">
        <v>213</v>
      </c>
      <c r="R1851">
        <v>24000000</v>
      </c>
      <c r="S1851">
        <v>1997</v>
      </c>
      <c r="T1851">
        <v>6.1</v>
      </c>
      <c r="U1851">
        <v>2</v>
      </c>
      <c r="V1851">
        <v>77334374</v>
      </c>
      <c r="W1851" t="s">
        <v>21</v>
      </c>
    </row>
    <row r="1852" spans="1:23" x14ac:dyDescent="0.3">
      <c r="A1852" t="s">
        <v>2337</v>
      </c>
      <c r="B1852">
        <v>123</v>
      </c>
      <c r="C1852">
        <v>98</v>
      </c>
      <c r="D1852">
        <v>1512815</v>
      </c>
      <c r="E1852" t="s">
        <v>24</v>
      </c>
      <c r="F1852" t="s">
        <v>55</v>
      </c>
      <c r="G1852" t="s">
        <v>53</v>
      </c>
      <c r="L1852" t="s">
        <v>2717</v>
      </c>
      <c r="M1852">
        <v>8885</v>
      </c>
      <c r="N1852">
        <v>56</v>
      </c>
      <c r="O1852" t="s">
        <v>29</v>
      </c>
      <c r="P1852" t="s">
        <v>30</v>
      </c>
      <c r="Q1852" t="s">
        <v>213</v>
      </c>
      <c r="R1852">
        <v>25000000</v>
      </c>
      <c r="S1852">
        <v>2016</v>
      </c>
      <c r="T1852">
        <v>5.8</v>
      </c>
      <c r="U1852">
        <v>1.6</v>
      </c>
      <c r="V1852">
        <v>-23487185</v>
      </c>
      <c r="W1852" t="s">
        <v>38</v>
      </c>
    </row>
    <row r="1853" spans="1:23" x14ac:dyDescent="0.3">
      <c r="A1853" t="s">
        <v>401</v>
      </c>
      <c r="B1853">
        <v>52</v>
      </c>
      <c r="C1853">
        <v>106</v>
      </c>
      <c r="D1853">
        <v>65182182</v>
      </c>
      <c r="E1853" t="s">
        <v>48</v>
      </c>
      <c r="F1853" t="s">
        <v>44</v>
      </c>
      <c r="L1853" t="s">
        <v>2718</v>
      </c>
      <c r="M1853">
        <v>15310</v>
      </c>
      <c r="N1853">
        <v>38</v>
      </c>
      <c r="O1853" t="s">
        <v>29</v>
      </c>
      <c r="P1853" t="s">
        <v>30</v>
      </c>
      <c r="Q1853" t="s">
        <v>31</v>
      </c>
      <c r="R1853">
        <v>24000000</v>
      </c>
      <c r="S1853">
        <v>2014</v>
      </c>
      <c r="T1853">
        <v>5.7</v>
      </c>
      <c r="U1853">
        <v>1.8</v>
      </c>
      <c r="V1853">
        <v>41182182</v>
      </c>
      <c r="W1853" t="s">
        <v>21</v>
      </c>
    </row>
    <row r="1854" spans="1:23" x14ac:dyDescent="0.3">
      <c r="A1854" t="s">
        <v>1889</v>
      </c>
      <c r="B1854">
        <v>129</v>
      </c>
      <c r="C1854">
        <v>98</v>
      </c>
      <c r="D1854">
        <v>57262492</v>
      </c>
      <c r="E1854" t="s">
        <v>48</v>
      </c>
      <c r="F1854" t="s">
        <v>56</v>
      </c>
      <c r="L1854" t="s">
        <v>2719</v>
      </c>
      <c r="M1854">
        <v>90374</v>
      </c>
      <c r="N1854">
        <v>318</v>
      </c>
      <c r="O1854" t="s">
        <v>29</v>
      </c>
      <c r="P1854" t="s">
        <v>30</v>
      </c>
      <c r="Q1854" t="s">
        <v>213</v>
      </c>
      <c r="R1854">
        <v>24000000</v>
      </c>
      <c r="S1854">
        <v>2000</v>
      </c>
      <c r="T1854">
        <v>6.7</v>
      </c>
      <c r="U1854">
        <v>1.6</v>
      </c>
      <c r="V1854">
        <v>33262492</v>
      </c>
      <c r="W1854" t="s">
        <v>21</v>
      </c>
    </row>
    <row r="1855" spans="1:23" x14ac:dyDescent="0.3">
      <c r="A1855" t="s">
        <v>2720</v>
      </c>
      <c r="B1855">
        <v>60</v>
      </c>
      <c r="C1855">
        <v>107</v>
      </c>
      <c r="D1855">
        <v>80000000</v>
      </c>
      <c r="E1855" t="s">
        <v>55</v>
      </c>
      <c r="F1855" t="s">
        <v>59</v>
      </c>
      <c r="G1855" t="s">
        <v>44</v>
      </c>
      <c r="L1855" t="s">
        <v>2721</v>
      </c>
      <c r="M1855">
        <v>51459</v>
      </c>
      <c r="N1855">
        <v>113</v>
      </c>
      <c r="O1855" t="s">
        <v>29</v>
      </c>
      <c r="P1855" t="s">
        <v>30</v>
      </c>
      <c r="Q1855" t="s">
        <v>52</v>
      </c>
      <c r="R1855">
        <v>8200000</v>
      </c>
      <c r="S1855">
        <v>1984</v>
      </c>
      <c r="T1855">
        <v>6.5</v>
      </c>
      <c r="U1855">
        <v>1.8</v>
      </c>
      <c r="V1855">
        <v>71800000</v>
      </c>
      <c r="W1855" t="s">
        <v>21</v>
      </c>
    </row>
    <row r="1856" spans="1:23" x14ac:dyDescent="0.3">
      <c r="A1856" t="s">
        <v>706</v>
      </c>
      <c r="B1856">
        <v>123</v>
      </c>
      <c r="C1856">
        <v>88</v>
      </c>
      <c r="D1856">
        <v>74608545</v>
      </c>
      <c r="E1856" t="s">
        <v>48</v>
      </c>
      <c r="L1856" t="s">
        <v>2722</v>
      </c>
      <c r="M1856">
        <v>185258</v>
      </c>
      <c r="N1856">
        <v>404</v>
      </c>
      <c r="O1856" t="s">
        <v>29</v>
      </c>
      <c r="P1856" t="s">
        <v>30</v>
      </c>
      <c r="Q1856" t="s">
        <v>213</v>
      </c>
      <c r="R1856">
        <v>24000000</v>
      </c>
      <c r="S1856">
        <v>2003</v>
      </c>
      <c r="T1856">
        <v>7.2</v>
      </c>
      <c r="U1856">
        <v>1.5</v>
      </c>
      <c r="V1856">
        <v>50608545</v>
      </c>
      <c r="W1856" t="s">
        <v>21</v>
      </c>
    </row>
    <row r="1857" spans="1:23" x14ac:dyDescent="0.3">
      <c r="A1857" t="s">
        <v>768</v>
      </c>
      <c r="B1857">
        <v>84</v>
      </c>
      <c r="C1857">
        <v>137</v>
      </c>
      <c r="D1857">
        <v>41895491</v>
      </c>
      <c r="E1857" t="s">
        <v>48</v>
      </c>
      <c r="F1857" t="s">
        <v>55</v>
      </c>
      <c r="G1857" t="s">
        <v>26</v>
      </c>
      <c r="L1857" t="s">
        <v>2723</v>
      </c>
      <c r="M1857">
        <v>63274</v>
      </c>
      <c r="N1857">
        <v>170</v>
      </c>
      <c r="O1857" t="s">
        <v>29</v>
      </c>
      <c r="P1857" t="s">
        <v>30</v>
      </c>
      <c r="Q1857" t="s">
        <v>213</v>
      </c>
      <c r="R1857">
        <v>24000000</v>
      </c>
      <c r="S1857">
        <v>1991</v>
      </c>
      <c r="T1857">
        <v>7.6</v>
      </c>
      <c r="U1857">
        <v>2.2999999999999998</v>
      </c>
      <c r="V1857">
        <v>17895491</v>
      </c>
      <c r="W1857" t="s">
        <v>21</v>
      </c>
    </row>
    <row r="1858" spans="1:23" x14ac:dyDescent="0.3">
      <c r="A1858" t="s">
        <v>2125</v>
      </c>
      <c r="B1858">
        <v>125</v>
      </c>
      <c r="C1858">
        <v>100</v>
      </c>
      <c r="D1858">
        <v>39989008</v>
      </c>
      <c r="E1858" t="s">
        <v>57</v>
      </c>
      <c r="F1858" t="s">
        <v>60</v>
      </c>
      <c r="L1858" t="s">
        <v>2724</v>
      </c>
      <c r="M1858">
        <v>55398</v>
      </c>
      <c r="N1858">
        <v>418</v>
      </c>
      <c r="O1858" t="s">
        <v>29</v>
      </c>
      <c r="P1858" t="s">
        <v>30</v>
      </c>
      <c r="Q1858" t="s">
        <v>213</v>
      </c>
      <c r="R1858">
        <v>24000000</v>
      </c>
      <c r="S1858">
        <v>1998</v>
      </c>
      <c r="T1858">
        <v>4.5999999999999996</v>
      </c>
      <c r="U1858">
        <v>1.7</v>
      </c>
      <c r="V1858">
        <v>15989008</v>
      </c>
      <c r="W1858" t="s">
        <v>21</v>
      </c>
    </row>
    <row r="1859" spans="1:23" x14ac:dyDescent="0.3">
      <c r="A1859" t="s">
        <v>2725</v>
      </c>
      <c r="B1859">
        <v>106</v>
      </c>
      <c r="C1859">
        <v>115</v>
      </c>
      <c r="D1859">
        <v>32662299</v>
      </c>
      <c r="E1859" t="s">
        <v>48</v>
      </c>
      <c r="F1859" t="s">
        <v>55</v>
      </c>
      <c r="G1859" t="s">
        <v>44</v>
      </c>
      <c r="L1859" t="s">
        <v>2726</v>
      </c>
      <c r="M1859">
        <v>16469</v>
      </c>
      <c r="N1859">
        <v>275</v>
      </c>
      <c r="O1859" t="s">
        <v>29</v>
      </c>
      <c r="P1859" t="s">
        <v>30</v>
      </c>
      <c r="Q1859" t="s">
        <v>52</v>
      </c>
      <c r="R1859">
        <v>24000000</v>
      </c>
      <c r="S1859">
        <v>2000</v>
      </c>
      <c r="T1859">
        <v>6.9</v>
      </c>
      <c r="U1859">
        <v>1.9</v>
      </c>
      <c r="V1859">
        <v>8662299</v>
      </c>
      <c r="W1859" t="s">
        <v>21</v>
      </c>
    </row>
    <row r="1860" spans="1:23" x14ac:dyDescent="0.3">
      <c r="A1860" t="s">
        <v>1935</v>
      </c>
      <c r="B1860">
        <v>247</v>
      </c>
      <c r="C1860">
        <v>101</v>
      </c>
      <c r="D1860">
        <v>31452765</v>
      </c>
      <c r="E1860" t="s">
        <v>48</v>
      </c>
      <c r="F1860" t="s">
        <v>44</v>
      </c>
      <c r="L1860" t="s">
        <v>2727</v>
      </c>
      <c r="M1860">
        <v>149835</v>
      </c>
      <c r="N1860">
        <v>243</v>
      </c>
      <c r="O1860" t="s">
        <v>29</v>
      </c>
      <c r="P1860" t="s">
        <v>30</v>
      </c>
      <c r="Q1860" t="s">
        <v>213</v>
      </c>
      <c r="R1860">
        <v>24000000</v>
      </c>
      <c r="S1860">
        <v>2008</v>
      </c>
      <c r="T1860">
        <v>6.6</v>
      </c>
      <c r="U1860">
        <v>1.7</v>
      </c>
      <c r="V1860">
        <v>7452765</v>
      </c>
      <c r="W1860" t="s">
        <v>21</v>
      </c>
    </row>
    <row r="1861" spans="1:23" x14ac:dyDescent="0.3">
      <c r="A1861" t="s">
        <v>2728</v>
      </c>
      <c r="B1861">
        <v>156</v>
      </c>
      <c r="C1861">
        <v>110</v>
      </c>
      <c r="D1861">
        <v>25167270</v>
      </c>
      <c r="E1861" t="s">
        <v>48</v>
      </c>
      <c r="F1861" t="s">
        <v>56</v>
      </c>
      <c r="G1861" t="s">
        <v>55</v>
      </c>
      <c r="L1861" t="s">
        <v>2729</v>
      </c>
      <c r="M1861">
        <v>30119</v>
      </c>
      <c r="N1861">
        <v>263</v>
      </c>
      <c r="O1861" t="s">
        <v>29</v>
      </c>
      <c r="P1861" t="s">
        <v>244</v>
      </c>
      <c r="Q1861" t="s">
        <v>213</v>
      </c>
      <c r="R1861">
        <v>24000000</v>
      </c>
      <c r="S1861">
        <v>2000</v>
      </c>
      <c r="T1861">
        <v>6.3</v>
      </c>
      <c r="U1861">
        <v>1.8</v>
      </c>
      <c r="V1861">
        <v>1167270</v>
      </c>
      <c r="W1861" t="s">
        <v>21</v>
      </c>
    </row>
    <row r="1862" spans="1:23" x14ac:dyDescent="0.3">
      <c r="A1862" t="s">
        <v>2730</v>
      </c>
      <c r="B1862">
        <v>271</v>
      </c>
      <c r="C1862">
        <v>94</v>
      </c>
      <c r="D1862">
        <v>32416109</v>
      </c>
      <c r="E1862" t="s">
        <v>48</v>
      </c>
      <c r="F1862" t="s">
        <v>58</v>
      </c>
      <c r="L1862" t="s">
        <v>2731</v>
      </c>
      <c r="M1862">
        <v>109620</v>
      </c>
      <c r="N1862">
        <v>268</v>
      </c>
      <c r="O1862" t="s">
        <v>29</v>
      </c>
      <c r="P1862" t="s">
        <v>30</v>
      </c>
      <c r="Q1862" t="s">
        <v>213</v>
      </c>
      <c r="R1862">
        <v>25000000</v>
      </c>
      <c r="S1862">
        <v>2009</v>
      </c>
      <c r="T1862">
        <v>6.2</v>
      </c>
      <c r="U1862">
        <v>1.6</v>
      </c>
      <c r="V1862">
        <v>7416109</v>
      </c>
      <c r="W1862" t="s">
        <v>21</v>
      </c>
    </row>
    <row r="1863" spans="1:23" x14ac:dyDescent="0.3">
      <c r="A1863" t="s">
        <v>2732</v>
      </c>
      <c r="B1863">
        <v>45</v>
      </c>
      <c r="C1863">
        <v>88</v>
      </c>
      <c r="D1863">
        <v>20218</v>
      </c>
      <c r="E1863" t="s">
        <v>24</v>
      </c>
      <c r="F1863" t="s">
        <v>48</v>
      </c>
      <c r="G1863" t="s">
        <v>56</v>
      </c>
      <c r="H1863" t="s">
        <v>35</v>
      </c>
      <c r="L1863" t="s">
        <v>2733</v>
      </c>
      <c r="M1863">
        <v>5431</v>
      </c>
      <c r="N1863">
        <v>50</v>
      </c>
      <c r="O1863" t="s">
        <v>29</v>
      </c>
      <c r="P1863" t="s">
        <v>30</v>
      </c>
      <c r="Q1863" t="s">
        <v>31</v>
      </c>
      <c r="R1863">
        <v>24000000</v>
      </c>
      <c r="S1863">
        <v>2001</v>
      </c>
      <c r="T1863">
        <v>5.3</v>
      </c>
      <c r="U1863">
        <v>1.5</v>
      </c>
      <c r="V1863">
        <v>-23979782</v>
      </c>
      <c r="W1863" t="s">
        <v>38</v>
      </c>
    </row>
    <row r="1864" spans="1:23" x14ac:dyDescent="0.3">
      <c r="A1864" t="s">
        <v>419</v>
      </c>
      <c r="B1864">
        <v>133</v>
      </c>
      <c r="C1864">
        <v>127</v>
      </c>
      <c r="D1864">
        <v>28871190</v>
      </c>
      <c r="E1864" t="s">
        <v>242</v>
      </c>
      <c r="F1864" t="s">
        <v>55</v>
      </c>
      <c r="L1864" t="s">
        <v>2734</v>
      </c>
      <c r="M1864">
        <v>125421</v>
      </c>
      <c r="N1864">
        <v>385</v>
      </c>
      <c r="O1864" t="s">
        <v>29</v>
      </c>
      <c r="P1864" t="s">
        <v>30</v>
      </c>
      <c r="Q1864" t="s">
        <v>213</v>
      </c>
      <c r="R1864">
        <v>24000000</v>
      </c>
      <c r="S1864">
        <v>1999</v>
      </c>
      <c r="T1864">
        <v>7.3</v>
      </c>
      <c r="U1864">
        <v>2.1</v>
      </c>
      <c r="V1864">
        <v>4871190</v>
      </c>
      <c r="W1864" t="s">
        <v>21</v>
      </c>
    </row>
    <row r="1865" spans="1:23" x14ac:dyDescent="0.3">
      <c r="A1865" t="s">
        <v>845</v>
      </c>
      <c r="B1865">
        <v>84</v>
      </c>
      <c r="C1865">
        <v>95</v>
      </c>
      <c r="D1865">
        <v>16964743</v>
      </c>
      <c r="E1865" t="s">
        <v>48</v>
      </c>
      <c r="F1865" t="s">
        <v>44</v>
      </c>
      <c r="L1865" t="s">
        <v>2735</v>
      </c>
      <c r="M1865">
        <v>22844</v>
      </c>
      <c r="N1865">
        <v>140</v>
      </c>
      <c r="O1865" t="s">
        <v>29</v>
      </c>
      <c r="P1865" t="s">
        <v>30</v>
      </c>
      <c r="Q1865" t="s">
        <v>31</v>
      </c>
      <c r="R1865">
        <v>24000000</v>
      </c>
      <c r="S1865">
        <v>2004</v>
      </c>
      <c r="T1865">
        <v>5.6</v>
      </c>
      <c r="U1865">
        <v>1.6</v>
      </c>
      <c r="V1865">
        <v>-7035257</v>
      </c>
      <c r="W1865" t="s">
        <v>38</v>
      </c>
    </row>
    <row r="1866" spans="1:23" x14ac:dyDescent="0.3">
      <c r="A1866" t="s">
        <v>1065</v>
      </c>
      <c r="B1866">
        <v>70</v>
      </c>
      <c r="C1866">
        <v>87</v>
      </c>
      <c r="D1866">
        <v>16290976</v>
      </c>
      <c r="E1866" t="s">
        <v>25</v>
      </c>
      <c r="F1866" t="s">
        <v>48</v>
      </c>
      <c r="G1866" t="s">
        <v>49</v>
      </c>
      <c r="H1866" t="s">
        <v>26</v>
      </c>
      <c r="I1866" t="s">
        <v>59</v>
      </c>
      <c r="J1866" t="s">
        <v>27</v>
      </c>
      <c r="L1866" t="s">
        <v>2736</v>
      </c>
      <c r="M1866">
        <v>14637</v>
      </c>
      <c r="N1866">
        <v>100</v>
      </c>
      <c r="O1866" t="s">
        <v>29</v>
      </c>
      <c r="P1866" t="s">
        <v>30</v>
      </c>
      <c r="Q1866" t="s">
        <v>118</v>
      </c>
      <c r="R1866">
        <v>24000000</v>
      </c>
      <c r="S1866">
        <v>1999</v>
      </c>
      <c r="T1866">
        <v>6.2</v>
      </c>
      <c r="U1866">
        <v>1.4</v>
      </c>
      <c r="V1866">
        <v>-7709024</v>
      </c>
      <c r="W1866" t="s">
        <v>38</v>
      </c>
    </row>
    <row r="1867" spans="1:23" x14ac:dyDescent="0.3">
      <c r="A1867" t="s">
        <v>2737</v>
      </c>
      <c r="B1867">
        <v>32</v>
      </c>
      <c r="C1867">
        <v>118</v>
      </c>
      <c r="D1867">
        <v>13000000</v>
      </c>
      <c r="E1867" t="s">
        <v>25</v>
      </c>
      <c r="F1867" t="s">
        <v>49</v>
      </c>
      <c r="G1867" t="s">
        <v>26</v>
      </c>
      <c r="H1867" t="s">
        <v>59</v>
      </c>
      <c r="I1867" t="s">
        <v>50</v>
      </c>
      <c r="L1867" t="s">
        <v>2738</v>
      </c>
      <c r="M1867">
        <v>10895</v>
      </c>
      <c r="N1867">
        <v>150</v>
      </c>
      <c r="O1867" t="s">
        <v>29</v>
      </c>
      <c r="P1867" t="s">
        <v>30</v>
      </c>
      <c r="Q1867" t="s">
        <v>118</v>
      </c>
      <c r="R1867">
        <v>24000000</v>
      </c>
      <c r="S1867">
        <v>1978</v>
      </c>
      <c r="T1867">
        <v>5.2</v>
      </c>
      <c r="U1867">
        <v>2</v>
      </c>
      <c r="V1867">
        <v>-11000000</v>
      </c>
      <c r="W1867" t="s">
        <v>38</v>
      </c>
    </row>
    <row r="1868" spans="1:23" x14ac:dyDescent="0.3">
      <c r="A1868" t="s">
        <v>1113</v>
      </c>
      <c r="B1868">
        <v>51</v>
      </c>
      <c r="C1868">
        <v>107</v>
      </c>
      <c r="D1868">
        <v>12372410</v>
      </c>
      <c r="E1868" t="s">
        <v>48</v>
      </c>
      <c r="F1868" t="s">
        <v>61</v>
      </c>
      <c r="L1868" t="s">
        <v>2739</v>
      </c>
      <c r="M1868">
        <v>11709</v>
      </c>
      <c r="N1868">
        <v>101</v>
      </c>
      <c r="O1868" t="s">
        <v>29</v>
      </c>
      <c r="P1868" t="s">
        <v>30</v>
      </c>
      <c r="Q1868" t="s">
        <v>31</v>
      </c>
      <c r="R1868">
        <v>24000000</v>
      </c>
      <c r="S1868">
        <v>2000</v>
      </c>
      <c r="T1868">
        <v>5.3</v>
      </c>
      <c r="U1868">
        <v>1.8</v>
      </c>
      <c r="V1868">
        <v>-11627590</v>
      </c>
      <c r="W1868" t="s">
        <v>38</v>
      </c>
    </row>
    <row r="1869" spans="1:23" x14ac:dyDescent="0.3">
      <c r="A1869" t="s">
        <v>862</v>
      </c>
      <c r="B1869">
        <v>73</v>
      </c>
      <c r="C1869">
        <v>124</v>
      </c>
      <c r="D1869">
        <v>8427204</v>
      </c>
      <c r="E1869" t="s">
        <v>48</v>
      </c>
      <c r="F1869" t="s">
        <v>55</v>
      </c>
      <c r="G1869" t="s">
        <v>61</v>
      </c>
      <c r="L1869" t="s">
        <v>2740</v>
      </c>
      <c r="M1869">
        <v>10100</v>
      </c>
      <c r="N1869">
        <v>59</v>
      </c>
      <c r="O1869" t="s">
        <v>29</v>
      </c>
      <c r="P1869" t="s">
        <v>30</v>
      </c>
      <c r="Q1869" t="s">
        <v>213</v>
      </c>
      <c r="R1869">
        <v>24000000</v>
      </c>
      <c r="S1869">
        <v>1999</v>
      </c>
      <c r="T1869">
        <v>5.4</v>
      </c>
      <c r="U1869">
        <v>2.1</v>
      </c>
      <c r="V1869">
        <v>-15572796</v>
      </c>
      <c r="W1869" t="s">
        <v>38</v>
      </c>
    </row>
    <row r="1870" spans="1:23" x14ac:dyDescent="0.3">
      <c r="A1870" t="s">
        <v>2741</v>
      </c>
      <c r="B1870">
        <v>169</v>
      </c>
      <c r="C1870">
        <v>89</v>
      </c>
      <c r="D1870">
        <v>9639242</v>
      </c>
      <c r="E1870" t="s">
        <v>48</v>
      </c>
      <c r="F1870" t="s">
        <v>44</v>
      </c>
      <c r="L1870" t="s">
        <v>2742</v>
      </c>
      <c r="M1870">
        <v>16437</v>
      </c>
      <c r="N1870">
        <v>68</v>
      </c>
      <c r="O1870" t="s">
        <v>29</v>
      </c>
      <c r="P1870" t="s">
        <v>30</v>
      </c>
      <c r="Q1870" t="s">
        <v>31</v>
      </c>
      <c r="R1870">
        <v>24000000</v>
      </c>
      <c r="S1870">
        <v>2011</v>
      </c>
      <c r="T1870">
        <v>4.9000000000000004</v>
      </c>
      <c r="U1870">
        <v>1.5</v>
      </c>
      <c r="V1870">
        <v>-14360758</v>
      </c>
      <c r="W1870" t="s">
        <v>38</v>
      </c>
    </row>
    <row r="1871" spans="1:23" x14ac:dyDescent="0.3">
      <c r="A1871" t="s">
        <v>2030</v>
      </c>
      <c r="B1871">
        <v>365</v>
      </c>
      <c r="C1871">
        <v>88</v>
      </c>
      <c r="D1871">
        <v>25003072</v>
      </c>
      <c r="E1871" t="s">
        <v>48</v>
      </c>
      <c r="F1871" t="s">
        <v>57</v>
      </c>
      <c r="L1871" t="s">
        <v>2743</v>
      </c>
      <c r="M1871">
        <v>72552</v>
      </c>
      <c r="N1871">
        <v>374</v>
      </c>
      <c r="O1871" t="s">
        <v>29</v>
      </c>
      <c r="P1871" t="s">
        <v>30</v>
      </c>
      <c r="Q1871" t="s">
        <v>213</v>
      </c>
      <c r="R1871">
        <v>24000000</v>
      </c>
      <c r="S1871">
        <v>2010</v>
      </c>
      <c r="T1871">
        <v>5.5</v>
      </c>
      <c r="U1871">
        <v>1.5</v>
      </c>
      <c r="V1871">
        <v>1003072</v>
      </c>
      <c r="W1871" t="s">
        <v>21</v>
      </c>
    </row>
    <row r="1872" spans="1:23" x14ac:dyDescent="0.3">
      <c r="A1872" t="s">
        <v>2744</v>
      </c>
      <c r="B1872">
        <v>113</v>
      </c>
      <c r="C1872">
        <v>118</v>
      </c>
      <c r="D1872">
        <v>6144806</v>
      </c>
      <c r="E1872" t="s">
        <v>242</v>
      </c>
      <c r="F1872" t="s">
        <v>55</v>
      </c>
      <c r="G1872" t="s">
        <v>59</v>
      </c>
      <c r="H1872" t="s">
        <v>50</v>
      </c>
      <c r="L1872" t="s">
        <v>2745</v>
      </c>
      <c r="M1872">
        <v>12821</v>
      </c>
      <c r="N1872">
        <v>248</v>
      </c>
      <c r="O1872" t="s">
        <v>29</v>
      </c>
      <c r="P1872" t="s">
        <v>30</v>
      </c>
      <c r="Q1872" t="s">
        <v>31</v>
      </c>
      <c r="R1872">
        <v>23000000</v>
      </c>
      <c r="S1872">
        <v>2004</v>
      </c>
      <c r="T1872">
        <v>6.7</v>
      </c>
      <c r="U1872">
        <v>2</v>
      </c>
      <c r="V1872">
        <v>-16855194</v>
      </c>
      <c r="W1872" t="s">
        <v>38</v>
      </c>
    </row>
    <row r="1873" spans="1:23" x14ac:dyDescent="0.3">
      <c r="A1873" t="s">
        <v>2746</v>
      </c>
      <c r="B1873">
        <v>10</v>
      </c>
      <c r="C1873">
        <v>80</v>
      </c>
      <c r="D1873">
        <v>669276</v>
      </c>
      <c r="E1873" t="s">
        <v>24</v>
      </c>
      <c r="F1873" t="s">
        <v>25</v>
      </c>
      <c r="G1873" t="s">
        <v>47</v>
      </c>
      <c r="H1873" t="s">
        <v>48</v>
      </c>
      <c r="I1873" t="s">
        <v>26</v>
      </c>
      <c r="L1873" t="s">
        <v>2747</v>
      </c>
      <c r="M1873">
        <v>2541</v>
      </c>
      <c r="N1873">
        <v>47</v>
      </c>
      <c r="O1873" t="s">
        <v>29</v>
      </c>
      <c r="P1873" t="s">
        <v>37</v>
      </c>
      <c r="Q1873" t="s">
        <v>118</v>
      </c>
      <c r="R1873">
        <v>28000000</v>
      </c>
      <c r="S1873">
        <v>1993</v>
      </c>
      <c r="T1873">
        <v>7.2</v>
      </c>
      <c r="U1873">
        <v>1.3</v>
      </c>
      <c r="V1873">
        <v>-27330724</v>
      </c>
      <c r="W1873" t="s">
        <v>38</v>
      </c>
    </row>
    <row r="1874" spans="1:23" x14ac:dyDescent="0.3">
      <c r="A1874" t="s">
        <v>2748</v>
      </c>
      <c r="B1874">
        <v>16</v>
      </c>
      <c r="C1874">
        <v>120</v>
      </c>
      <c r="D1874">
        <v>42880</v>
      </c>
      <c r="E1874" t="s">
        <v>55</v>
      </c>
      <c r="F1874" t="s">
        <v>44</v>
      </c>
      <c r="L1874" t="s">
        <v>2749</v>
      </c>
      <c r="M1874">
        <v>2919</v>
      </c>
      <c r="N1874">
        <v>50</v>
      </c>
      <c r="O1874" t="s">
        <v>29</v>
      </c>
      <c r="P1874" t="s">
        <v>37</v>
      </c>
      <c r="Q1874" t="s">
        <v>52</v>
      </c>
      <c r="R1874">
        <v>24000000</v>
      </c>
      <c r="S1874">
        <v>2004</v>
      </c>
      <c r="T1874">
        <v>5.0999999999999996</v>
      </c>
      <c r="U1874">
        <v>2</v>
      </c>
      <c r="V1874">
        <v>-23957120</v>
      </c>
      <c r="W1874" t="s">
        <v>38</v>
      </c>
    </row>
    <row r="1875" spans="1:23" x14ac:dyDescent="0.3">
      <c r="A1875" t="s">
        <v>2105</v>
      </c>
      <c r="B1875">
        <v>196</v>
      </c>
      <c r="C1875">
        <v>98</v>
      </c>
      <c r="D1875">
        <v>23225911</v>
      </c>
      <c r="E1875" t="s">
        <v>24</v>
      </c>
      <c r="F1875" t="s">
        <v>56</v>
      </c>
      <c r="G1875" t="s">
        <v>55</v>
      </c>
      <c r="H1875" t="s">
        <v>35</v>
      </c>
      <c r="L1875" t="s">
        <v>2750</v>
      </c>
      <c r="M1875">
        <v>80574</v>
      </c>
      <c r="N1875">
        <v>157</v>
      </c>
      <c r="O1875" t="s">
        <v>29</v>
      </c>
      <c r="P1875" t="s">
        <v>30</v>
      </c>
      <c r="Q1875" t="s">
        <v>213</v>
      </c>
      <c r="R1875">
        <v>24000000</v>
      </c>
      <c r="S1875">
        <v>2010</v>
      </c>
      <c r="T1875">
        <v>6.5</v>
      </c>
      <c r="U1875">
        <v>1.6</v>
      </c>
      <c r="V1875">
        <v>-774089</v>
      </c>
      <c r="W1875" t="s">
        <v>38</v>
      </c>
    </row>
    <row r="1876" spans="1:23" x14ac:dyDescent="0.3">
      <c r="A1876" t="s">
        <v>2102</v>
      </c>
      <c r="B1876">
        <v>212</v>
      </c>
      <c r="C1876">
        <v>119</v>
      </c>
      <c r="D1876">
        <v>4710455</v>
      </c>
      <c r="E1876" t="s">
        <v>25</v>
      </c>
      <c r="F1876" t="s">
        <v>47</v>
      </c>
      <c r="G1876" t="s">
        <v>49</v>
      </c>
      <c r="H1876" t="s">
        <v>26</v>
      </c>
      <c r="L1876" t="s">
        <v>2751</v>
      </c>
      <c r="M1876">
        <v>214091</v>
      </c>
      <c r="N1876">
        <v>330</v>
      </c>
      <c r="O1876" t="s">
        <v>2104</v>
      </c>
      <c r="P1876" t="s">
        <v>812</v>
      </c>
      <c r="Q1876" t="s">
        <v>52</v>
      </c>
      <c r="R1876">
        <v>24000000</v>
      </c>
      <c r="S1876">
        <v>2004</v>
      </c>
      <c r="T1876">
        <v>8.1999999999999993</v>
      </c>
      <c r="U1876">
        <v>2</v>
      </c>
      <c r="V1876">
        <v>-19289545</v>
      </c>
      <c r="W1876" t="s">
        <v>38</v>
      </c>
    </row>
    <row r="1877" spans="1:23" x14ac:dyDescent="0.3">
      <c r="A1877" t="s">
        <v>1149</v>
      </c>
      <c r="B1877">
        <v>445</v>
      </c>
      <c r="C1877">
        <v>88</v>
      </c>
      <c r="D1877">
        <v>75590286</v>
      </c>
      <c r="E1877" t="s">
        <v>25</v>
      </c>
      <c r="F1877" t="s">
        <v>48</v>
      </c>
      <c r="G1877" t="s">
        <v>57</v>
      </c>
      <c r="H1877" t="s">
        <v>27</v>
      </c>
      <c r="L1877" t="s">
        <v>2752</v>
      </c>
      <c r="M1877">
        <v>386217</v>
      </c>
      <c r="N1877">
        <v>553</v>
      </c>
      <c r="O1877" t="s">
        <v>29</v>
      </c>
      <c r="P1877" t="s">
        <v>30</v>
      </c>
      <c r="Q1877" t="s">
        <v>213</v>
      </c>
      <c r="R1877">
        <v>23600000</v>
      </c>
      <c r="S1877">
        <v>2009</v>
      </c>
      <c r="T1877">
        <v>7.7</v>
      </c>
      <c r="U1877">
        <v>1.5</v>
      </c>
      <c r="V1877">
        <v>51990286</v>
      </c>
      <c r="W1877" t="s">
        <v>21</v>
      </c>
    </row>
    <row r="1878" spans="1:23" x14ac:dyDescent="0.3">
      <c r="A1878" t="s">
        <v>468</v>
      </c>
      <c r="B1878">
        <v>108</v>
      </c>
      <c r="C1878">
        <v>90</v>
      </c>
      <c r="D1878">
        <v>161487252</v>
      </c>
      <c r="E1878" t="s">
        <v>48</v>
      </c>
      <c r="F1878" t="s">
        <v>61</v>
      </c>
      <c r="L1878" t="s">
        <v>2753</v>
      </c>
      <c r="M1878">
        <v>119450</v>
      </c>
      <c r="N1878">
        <v>300</v>
      </c>
      <c r="O1878" t="s">
        <v>29</v>
      </c>
      <c r="P1878" t="s">
        <v>30</v>
      </c>
      <c r="Q1878" t="s">
        <v>31</v>
      </c>
      <c r="R1878">
        <v>20000000</v>
      </c>
      <c r="S1878">
        <v>1998</v>
      </c>
      <c r="T1878">
        <v>6.1</v>
      </c>
      <c r="U1878">
        <v>1.5</v>
      </c>
      <c r="V1878">
        <v>141487252</v>
      </c>
      <c r="W1878" t="s">
        <v>21</v>
      </c>
    </row>
    <row r="1879" spans="1:23" x14ac:dyDescent="0.3">
      <c r="A1879" t="s">
        <v>1946</v>
      </c>
      <c r="B1879">
        <v>223</v>
      </c>
      <c r="C1879">
        <v>127</v>
      </c>
      <c r="D1879">
        <v>290158751</v>
      </c>
      <c r="E1879" t="s">
        <v>24</v>
      </c>
      <c r="F1879" t="s">
        <v>25</v>
      </c>
      <c r="G1879" t="s">
        <v>26</v>
      </c>
      <c r="H1879" t="s">
        <v>27</v>
      </c>
      <c r="L1879" t="s">
        <v>2754</v>
      </c>
      <c r="M1879">
        <v>837759</v>
      </c>
      <c r="N1879">
        <v>900</v>
      </c>
      <c r="O1879" t="s">
        <v>29</v>
      </c>
      <c r="P1879" t="s">
        <v>30</v>
      </c>
      <c r="Q1879" t="s">
        <v>52</v>
      </c>
      <c r="R1879">
        <v>18000000</v>
      </c>
      <c r="S1879">
        <v>1980</v>
      </c>
      <c r="T1879">
        <v>8.8000000000000007</v>
      </c>
      <c r="U1879">
        <v>2.1</v>
      </c>
      <c r="V1879">
        <v>272158751</v>
      </c>
      <c r="W1879" t="s">
        <v>21</v>
      </c>
    </row>
    <row r="1880" spans="1:23" x14ac:dyDescent="0.3">
      <c r="A1880" t="s">
        <v>119</v>
      </c>
      <c r="B1880">
        <v>63</v>
      </c>
      <c r="C1880">
        <v>119</v>
      </c>
      <c r="D1880">
        <v>65807024</v>
      </c>
      <c r="E1880" t="s">
        <v>24</v>
      </c>
      <c r="F1880" t="s">
        <v>48</v>
      </c>
      <c r="G1880" t="s">
        <v>56</v>
      </c>
      <c r="H1880" t="s">
        <v>55</v>
      </c>
      <c r="I1880" t="s">
        <v>35</v>
      </c>
      <c r="L1880" t="s">
        <v>2755</v>
      </c>
      <c r="M1880">
        <v>172405</v>
      </c>
      <c r="N1880">
        <v>203</v>
      </c>
      <c r="O1880" t="s">
        <v>29</v>
      </c>
      <c r="P1880" t="s">
        <v>30</v>
      </c>
      <c r="Q1880" t="s">
        <v>213</v>
      </c>
      <c r="R1880">
        <v>19000000</v>
      </c>
      <c r="S1880">
        <v>1995</v>
      </c>
      <c r="T1880">
        <v>6.8</v>
      </c>
      <c r="U1880">
        <v>2</v>
      </c>
      <c r="V1880">
        <v>46807024</v>
      </c>
      <c r="W1880" t="s">
        <v>21</v>
      </c>
    </row>
    <row r="1881" spans="1:23" x14ac:dyDescent="0.3">
      <c r="A1881" t="s">
        <v>1543</v>
      </c>
      <c r="B1881">
        <v>43</v>
      </c>
      <c r="C1881">
        <v>85</v>
      </c>
      <c r="D1881">
        <v>86930411</v>
      </c>
      <c r="E1881" t="s">
        <v>48</v>
      </c>
      <c r="F1881" t="s">
        <v>56</v>
      </c>
      <c r="L1881" t="s">
        <v>2756</v>
      </c>
      <c r="M1881">
        <v>83269</v>
      </c>
      <c r="N1881">
        <v>87</v>
      </c>
      <c r="O1881" t="s">
        <v>29</v>
      </c>
      <c r="P1881" t="s">
        <v>30</v>
      </c>
      <c r="Q1881" t="s">
        <v>31</v>
      </c>
      <c r="R1881">
        <v>23000000</v>
      </c>
      <c r="S1881">
        <v>1991</v>
      </c>
      <c r="T1881">
        <v>6.8</v>
      </c>
      <c r="U1881">
        <v>1.4</v>
      </c>
      <c r="V1881">
        <v>63930411</v>
      </c>
      <c r="W1881" t="s">
        <v>21</v>
      </c>
    </row>
    <row r="1882" spans="1:23" x14ac:dyDescent="0.3">
      <c r="A1882" t="s">
        <v>1501</v>
      </c>
      <c r="B1882">
        <v>211</v>
      </c>
      <c r="C1882">
        <v>98</v>
      </c>
      <c r="D1882">
        <v>53302314</v>
      </c>
      <c r="E1882" t="s">
        <v>57</v>
      </c>
      <c r="F1882" t="s">
        <v>35</v>
      </c>
      <c r="L1882" t="s">
        <v>2757</v>
      </c>
      <c r="M1882">
        <v>181058</v>
      </c>
      <c r="N1882">
        <v>674</v>
      </c>
      <c r="O1882" t="s">
        <v>29</v>
      </c>
      <c r="P1882" t="s">
        <v>30</v>
      </c>
      <c r="Q1882" t="s">
        <v>213</v>
      </c>
      <c r="R1882">
        <v>23000000</v>
      </c>
      <c r="S1882">
        <v>2000</v>
      </c>
      <c r="T1882">
        <v>6.7</v>
      </c>
      <c r="U1882">
        <v>1.6</v>
      </c>
      <c r="V1882">
        <v>30302314</v>
      </c>
      <c r="W1882" t="s">
        <v>21</v>
      </c>
    </row>
    <row r="1883" spans="1:23" x14ac:dyDescent="0.3">
      <c r="A1883" t="s">
        <v>923</v>
      </c>
      <c r="B1883">
        <v>421</v>
      </c>
      <c r="C1883">
        <v>101</v>
      </c>
      <c r="D1883">
        <v>40962534</v>
      </c>
      <c r="E1883" t="s">
        <v>55</v>
      </c>
      <c r="L1883" t="s">
        <v>2758</v>
      </c>
      <c r="M1883">
        <v>188652</v>
      </c>
      <c r="N1883">
        <v>288</v>
      </c>
      <c r="O1883" t="s">
        <v>29</v>
      </c>
      <c r="P1883" t="s">
        <v>30</v>
      </c>
      <c r="Q1883" t="s">
        <v>213</v>
      </c>
      <c r="R1883">
        <v>12500000</v>
      </c>
      <c r="S1883">
        <v>2011</v>
      </c>
      <c r="T1883">
        <v>7.1</v>
      </c>
      <c r="U1883">
        <v>1.7</v>
      </c>
      <c r="V1883">
        <v>28462534</v>
      </c>
      <c r="W1883" t="s">
        <v>21</v>
      </c>
    </row>
    <row r="1884" spans="1:23" x14ac:dyDescent="0.3">
      <c r="A1884" t="s">
        <v>412</v>
      </c>
      <c r="B1884">
        <v>214</v>
      </c>
      <c r="C1884">
        <v>112</v>
      </c>
      <c r="D1884">
        <v>39235088</v>
      </c>
      <c r="E1884" t="s">
        <v>57</v>
      </c>
      <c r="F1884" t="s">
        <v>27</v>
      </c>
      <c r="L1884" t="s">
        <v>2759</v>
      </c>
      <c r="M1884">
        <v>193962</v>
      </c>
      <c r="N1884">
        <v>805</v>
      </c>
      <c r="O1884" t="s">
        <v>29</v>
      </c>
      <c r="P1884" t="s">
        <v>30</v>
      </c>
      <c r="Q1884" t="s">
        <v>213</v>
      </c>
      <c r="R1884">
        <v>23000000</v>
      </c>
      <c r="S1884">
        <v>2000</v>
      </c>
      <c r="T1884">
        <v>7.1</v>
      </c>
      <c r="U1884">
        <v>1.9</v>
      </c>
      <c r="V1884">
        <v>16235088</v>
      </c>
      <c r="W1884" t="s">
        <v>21</v>
      </c>
    </row>
    <row r="1885" spans="1:23" x14ac:dyDescent="0.3">
      <c r="A1885" t="s">
        <v>2760</v>
      </c>
      <c r="B1885">
        <v>92</v>
      </c>
      <c r="C1885">
        <v>97</v>
      </c>
      <c r="D1885">
        <v>27338033</v>
      </c>
      <c r="E1885" t="s">
        <v>48</v>
      </c>
      <c r="F1885" t="s">
        <v>44</v>
      </c>
      <c r="L1885" t="s">
        <v>2761</v>
      </c>
      <c r="M1885">
        <v>19709</v>
      </c>
      <c r="N1885">
        <v>167</v>
      </c>
      <c r="O1885" t="s">
        <v>29</v>
      </c>
      <c r="P1885" t="s">
        <v>30</v>
      </c>
      <c r="Q1885" t="s">
        <v>31</v>
      </c>
      <c r="R1885">
        <v>23000000</v>
      </c>
      <c r="S1885">
        <v>2001</v>
      </c>
      <c r="T1885">
        <v>6.1</v>
      </c>
      <c r="U1885">
        <v>1.6</v>
      </c>
      <c r="V1885">
        <v>4338033</v>
      </c>
      <c r="W1885" t="s">
        <v>21</v>
      </c>
    </row>
    <row r="1886" spans="1:23" x14ac:dyDescent="0.3">
      <c r="A1886" t="s">
        <v>514</v>
      </c>
      <c r="B1886">
        <v>574</v>
      </c>
      <c r="C1886">
        <v>126</v>
      </c>
      <c r="D1886">
        <v>25556065</v>
      </c>
      <c r="E1886" t="s">
        <v>55</v>
      </c>
      <c r="F1886" t="s">
        <v>44</v>
      </c>
      <c r="G1886" t="s">
        <v>27</v>
      </c>
      <c r="L1886" t="s">
        <v>2762</v>
      </c>
      <c r="M1886">
        <v>355126</v>
      </c>
      <c r="N1886">
        <v>748</v>
      </c>
      <c r="O1886" t="s">
        <v>29</v>
      </c>
      <c r="P1886" t="s">
        <v>30</v>
      </c>
      <c r="Q1886" t="s">
        <v>213</v>
      </c>
      <c r="R1886">
        <v>23000000</v>
      </c>
      <c r="S1886">
        <v>2013</v>
      </c>
      <c r="T1886">
        <v>8</v>
      </c>
      <c r="U1886">
        <v>2.1</v>
      </c>
      <c r="V1886">
        <v>2556065</v>
      </c>
      <c r="W1886" t="s">
        <v>21</v>
      </c>
    </row>
    <row r="1887" spans="1:23" x14ac:dyDescent="0.3">
      <c r="A1887" t="s">
        <v>1203</v>
      </c>
      <c r="B1887">
        <v>140</v>
      </c>
      <c r="C1887">
        <v>97</v>
      </c>
      <c r="D1887">
        <v>21973182</v>
      </c>
      <c r="E1887" t="s">
        <v>60</v>
      </c>
      <c r="F1887" t="s">
        <v>35</v>
      </c>
      <c r="L1887" t="s">
        <v>2763</v>
      </c>
      <c r="M1887">
        <v>53415</v>
      </c>
      <c r="N1887">
        <v>339</v>
      </c>
      <c r="O1887" t="s">
        <v>29</v>
      </c>
      <c r="P1887" t="s">
        <v>30</v>
      </c>
      <c r="Q1887" t="s">
        <v>213</v>
      </c>
      <c r="R1887">
        <v>23000000</v>
      </c>
      <c r="S1887">
        <v>2001</v>
      </c>
      <c r="T1887">
        <v>6.6</v>
      </c>
      <c r="U1887">
        <v>1.6</v>
      </c>
      <c r="V1887">
        <v>-1026818</v>
      </c>
      <c r="W1887" t="s">
        <v>38</v>
      </c>
    </row>
    <row r="1888" spans="1:23" x14ac:dyDescent="0.3">
      <c r="A1888" t="s">
        <v>2764</v>
      </c>
      <c r="B1888">
        <v>28</v>
      </c>
      <c r="C1888">
        <v>100</v>
      </c>
      <c r="D1888">
        <v>4756</v>
      </c>
      <c r="E1888" t="s">
        <v>25</v>
      </c>
      <c r="F1888" t="s">
        <v>49</v>
      </c>
      <c r="G1888" t="s">
        <v>26</v>
      </c>
      <c r="L1888" t="s">
        <v>2765</v>
      </c>
      <c r="M1888">
        <v>4191</v>
      </c>
      <c r="N1888">
        <v>32</v>
      </c>
      <c r="O1888" t="s">
        <v>29</v>
      </c>
      <c r="P1888" t="s">
        <v>37</v>
      </c>
      <c r="Q1888" t="s">
        <v>52</v>
      </c>
      <c r="R1888">
        <v>25000000</v>
      </c>
      <c r="S1888">
        <v>2013</v>
      </c>
      <c r="T1888">
        <v>5.4</v>
      </c>
      <c r="U1888">
        <v>1.7</v>
      </c>
      <c r="V1888">
        <v>-24995244</v>
      </c>
      <c r="W1888" t="s">
        <v>38</v>
      </c>
    </row>
    <row r="1889" spans="1:23" x14ac:dyDescent="0.3">
      <c r="A1889" t="s">
        <v>1250</v>
      </c>
      <c r="B1889">
        <v>36</v>
      </c>
      <c r="C1889">
        <v>114</v>
      </c>
      <c r="D1889">
        <v>18653615</v>
      </c>
      <c r="E1889" t="s">
        <v>48</v>
      </c>
      <c r="F1889" t="s">
        <v>55</v>
      </c>
      <c r="L1889" t="s">
        <v>2766</v>
      </c>
      <c r="M1889">
        <v>14786</v>
      </c>
      <c r="N1889">
        <v>103</v>
      </c>
      <c r="O1889" t="s">
        <v>29</v>
      </c>
      <c r="P1889" t="s">
        <v>30</v>
      </c>
      <c r="Q1889" t="s">
        <v>31</v>
      </c>
      <c r="R1889">
        <v>23000000</v>
      </c>
      <c r="S1889">
        <v>1999</v>
      </c>
      <c r="T1889">
        <v>6.1</v>
      </c>
      <c r="U1889">
        <v>1.9</v>
      </c>
      <c r="V1889">
        <v>-4346385</v>
      </c>
      <c r="W1889" t="s">
        <v>38</v>
      </c>
    </row>
    <row r="1890" spans="1:23" x14ac:dyDescent="0.3">
      <c r="A1890" t="s">
        <v>2767</v>
      </c>
      <c r="B1890">
        <v>53</v>
      </c>
      <c r="C1890">
        <v>88</v>
      </c>
      <c r="D1890">
        <v>13019253</v>
      </c>
      <c r="E1890" t="s">
        <v>48</v>
      </c>
      <c r="F1890" t="s">
        <v>56</v>
      </c>
      <c r="L1890" t="s">
        <v>2768</v>
      </c>
      <c r="M1890">
        <v>3914</v>
      </c>
      <c r="N1890">
        <v>47</v>
      </c>
      <c r="O1890" t="s">
        <v>29</v>
      </c>
      <c r="P1890" t="s">
        <v>30</v>
      </c>
      <c r="Q1890" t="s">
        <v>31</v>
      </c>
      <c r="R1890">
        <v>23000000</v>
      </c>
      <c r="S1890">
        <v>2000</v>
      </c>
      <c r="T1890">
        <v>5.6</v>
      </c>
      <c r="U1890">
        <v>1.5</v>
      </c>
      <c r="V1890">
        <v>-9980747</v>
      </c>
      <c r="W1890" t="s">
        <v>38</v>
      </c>
    </row>
    <row r="1891" spans="1:23" x14ac:dyDescent="0.3">
      <c r="A1891" t="s">
        <v>445</v>
      </c>
      <c r="B1891">
        <v>394</v>
      </c>
      <c r="C1891">
        <v>93</v>
      </c>
      <c r="D1891">
        <v>18934858</v>
      </c>
      <c r="E1891" t="s">
        <v>24</v>
      </c>
      <c r="F1891" t="s">
        <v>35</v>
      </c>
      <c r="L1891" t="s">
        <v>2769</v>
      </c>
      <c r="M1891">
        <v>72646</v>
      </c>
      <c r="N1891">
        <v>397</v>
      </c>
      <c r="O1891" t="s">
        <v>29</v>
      </c>
      <c r="P1891" t="s">
        <v>2161</v>
      </c>
      <c r="Q1891" t="s">
        <v>213</v>
      </c>
      <c r="R1891">
        <v>23000000</v>
      </c>
      <c r="S1891">
        <v>2011</v>
      </c>
      <c r="T1891">
        <v>5.8</v>
      </c>
      <c r="U1891">
        <v>1.6</v>
      </c>
      <c r="V1891">
        <v>-4065142</v>
      </c>
      <c r="W1891" t="s">
        <v>38</v>
      </c>
    </row>
    <row r="1892" spans="1:23" x14ac:dyDescent="0.3">
      <c r="A1892" t="s">
        <v>2770</v>
      </c>
      <c r="B1892">
        <v>80</v>
      </c>
      <c r="C1892">
        <v>92</v>
      </c>
      <c r="D1892">
        <v>20763013</v>
      </c>
      <c r="E1892" t="s">
        <v>25</v>
      </c>
      <c r="F1892" t="s">
        <v>57</v>
      </c>
      <c r="G1892" t="s">
        <v>35</v>
      </c>
      <c r="L1892" t="s">
        <v>2771</v>
      </c>
      <c r="M1892">
        <v>30840</v>
      </c>
      <c r="N1892">
        <v>383</v>
      </c>
      <c r="O1892" t="s">
        <v>29</v>
      </c>
      <c r="P1892" t="s">
        <v>30</v>
      </c>
      <c r="Q1892" t="s">
        <v>31</v>
      </c>
      <c r="R1892">
        <v>23000000</v>
      </c>
      <c r="S1892">
        <v>1987</v>
      </c>
      <c r="T1892">
        <v>2.8</v>
      </c>
      <c r="U1892">
        <v>1.5</v>
      </c>
      <c r="V1892">
        <v>-2236987</v>
      </c>
      <c r="W1892" t="s">
        <v>38</v>
      </c>
    </row>
    <row r="1893" spans="1:23" x14ac:dyDescent="0.3">
      <c r="A1893" t="s">
        <v>2772</v>
      </c>
      <c r="B1893">
        <v>45</v>
      </c>
      <c r="C1893">
        <v>98</v>
      </c>
      <c r="D1893">
        <v>12782508</v>
      </c>
      <c r="E1893" t="s">
        <v>55</v>
      </c>
      <c r="L1893" t="s">
        <v>2773</v>
      </c>
      <c r="M1893">
        <v>20163</v>
      </c>
      <c r="N1893">
        <v>71</v>
      </c>
      <c r="O1893" t="s">
        <v>29</v>
      </c>
      <c r="P1893" t="s">
        <v>30</v>
      </c>
      <c r="Q1893" t="s">
        <v>31</v>
      </c>
      <c r="R1893">
        <v>23000000</v>
      </c>
      <c r="S1893">
        <v>1996</v>
      </c>
      <c r="T1893">
        <v>6.7</v>
      </c>
      <c r="U1893">
        <v>1.6</v>
      </c>
      <c r="V1893">
        <v>-10217492</v>
      </c>
      <c r="W1893" t="s">
        <v>38</v>
      </c>
    </row>
    <row r="1894" spans="1:23" x14ac:dyDescent="0.3">
      <c r="A1894" t="s">
        <v>2774</v>
      </c>
      <c r="B1894">
        <v>47</v>
      </c>
      <c r="C1894">
        <v>94</v>
      </c>
      <c r="D1894">
        <v>11508423</v>
      </c>
      <c r="E1894" t="s">
        <v>242</v>
      </c>
      <c r="F1894" t="s">
        <v>48</v>
      </c>
      <c r="G1894" t="s">
        <v>55</v>
      </c>
      <c r="H1894" t="s">
        <v>49</v>
      </c>
      <c r="I1894" t="s">
        <v>61</v>
      </c>
      <c r="L1894" t="s">
        <v>2775</v>
      </c>
      <c r="M1894">
        <v>3174</v>
      </c>
      <c r="N1894">
        <v>19</v>
      </c>
      <c r="O1894" t="s">
        <v>29</v>
      </c>
      <c r="P1894" t="s">
        <v>30</v>
      </c>
      <c r="Q1894" t="s">
        <v>52</v>
      </c>
      <c r="R1894">
        <v>23000000</v>
      </c>
      <c r="S1894">
        <v>2008</v>
      </c>
      <c r="T1894">
        <v>5.0999999999999996</v>
      </c>
      <c r="U1894">
        <v>1.6</v>
      </c>
      <c r="V1894">
        <v>-11491577</v>
      </c>
      <c r="W1894" t="s">
        <v>38</v>
      </c>
    </row>
    <row r="1895" spans="1:23" x14ac:dyDescent="0.3">
      <c r="A1895" t="s">
        <v>1367</v>
      </c>
      <c r="B1895">
        <v>90</v>
      </c>
      <c r="C1895">
        <v>102</v>
      </c>
      <c r="D1895">
        <v>10660147</v>
      </c>
      <c r="E1895" t="s">
        <v>55</v>
      </c>
      <c r="F1895" t="s">
        <v>44</v>
      </c>
      <c r="L1895" t="s">
        <v>2776</v>
      </c>
      <c r="M1895">
        <v>17740</v>
      </c>
      <c r="N1895">
        <v>165</v>
      </c>
      <c r="O1895" t="s">
        <v>29</v>
      </c>
      <c r="P1895" t="s">
        <v>37</v>
      </c>
      <c r="Q1895" t="s">
        <v>213</v>
      </c>
      <c r="R1895">
        <v>23000000</v>
      </c>
      <c r="S1895">
        <v>1999</v>
      </c>
      <c r="T1895">
        <v>7.2</v>
      </c>
      <c r="U1895">
        <v>1.7</v>
      </c>
      <c r="V1895">
        <v>-12339853</v>
      </c>
      <c r="W1895" t="s">
        <v>38</v>
      </c>
    </row>
    <row r="1896" spans="1:23" x14ac:dyDescent="0.3">
      <c r="A1896" t="s">
        <v>1609</v>
      </c>
      <c r="B1896">
        <v>30</v>
      </c>
      <c r="C1896">
        <v>98</v>
      </c>
      <c r="D1896">
        <v>7434726</v>
      </c>
      <c r="E1896" t="s">
        <v>24</v>
      </c>
      <c r="F1896" t="s">
        <v>56</v>
      </c>
      <c r="G1896" t="s">
        <v>55</v>
      </c>
      <c r="H1896" t="s">
        <v>35</v>
      </c>
      <c r="I1896" t="s">
        <v>53</v>
      </c>
      <c r="L1896" t="s">
        <v>2777</v>
      </c>
      <c r="M1896">
        <v>14473</v>
      </c>
      <c r="N1896">
        <v>81</v>
      </c>
      <c r="O1896" t="s">
        <v>29</v>
      </c>
      <c r="P1896" t="s">
        <v>30</v>
      </c>
      <c r="Q1896" t="s">
        <v>213</v>
      </c>
      <c r="R1896">
        <v>23000000</v>
      </c>
      <c r="S1896">
        <v>1991</v>
      </c>
      <c r="T1896">
        <v>6</v>
      </c>
      <c r="U1896">
        <v>1.6</v>
      </c>
      <c r="V1896">
        <v>-15565274</v>
      </c>
      <c r="W1896" t="s">
        <v>38</v>
      </c>
    </row>
    <row r="1897" spans="1:23" x14ac:dyDescent="0.3">
      <c r="A1897" t="s">
        <v>2778</v>
      </c>
      <c r="B1897">
        <v>165</v>
      </c>
      <c r="C1897">
        <v>111</v>
      </c>
      <c r="D1897">
        <v>6109075</v>
      </c>
      <c r="E1897" t="s">
        <v>242</v>
      </c>
      <c r="F1897" t="s">
        <v>55</v>
      </c>
      <c r="L1897" t="s">
        <v>2779</v>
      </c>
      <c r="M1897">
        <v>32003</v>
      </c>
      <c r="N1897">
        <v>65</v>
      </c>
      <c r="O1897" t="s">
        <v>792</v>
      </c>
      <c r="P1897" t="s">
        <v>545</v>
      </c>
      <c r="Q1897" t="s">
        <v>31</v>
      </c>
      <c r="R1897">
        <v>19430000</v>
      </c>
      <c r="S1897">
        <v>2009</v>
      </c>
      <c r="T1897">
        <v>6.7</v>
      </c>
      <c r="U1897">
        <v>1.8</v>
      </c>
      <c r="V1897">
        <v>-13320925</v>
      </c>
      <c r="W1897" t="s">
        <v>38</v>
      </c>
    </row>
    <row r="1898" spans="1:23" x14ac:dyDescent="0.3">
      <c r="A1898" t="s">
        <v>1529</v>
      </c>
      <c r="B1898">
        <v>155</v>
      </c>
      <c r="C1898">
        <v>100</v>
      </c>
      <c r="D1898">
        <v>2708188</v>
      </c>
      <c r="E1898" t="s">
        <v>48</v>
      </c>
      <c r="F1898" t="s">
        <v>55</v>
      </c>
      <c r="G1898" t="s">
        <v>44</v>
      </c>
      <c r="L1898" t="s">
        <v>2780</v>
      </c>
      <c r="M1898">
        <v>8924</v>
      </c>
      <c r="N1898">
        <v>43</v>
      </c>
      <c r="O1898" t="s">
        <v>29</v>
      </c>
      <c r="P1898" t="s">
        <v>37</v>
      </c>
      <c r="Q1898" t="s">
        <v>213</v>
      </c>
      <c r="R1898">
        <v>23000000</v>
      </c>
      <c r="S1898">
        <v>2009</v>
      </c>
      <c r="T1898">
        <v>6.2</v>
      </c>
      <c r="U1898">
        <v>1.7</v>
      </c>
      <c r="V1898">
        <v>-20291812</v>
      </c>
      <c r="W1898" t="s">
        <v>38</v>
      </c>
    </row>
    <row r="1899" spans="1:23" x14ac:dyDescent="0.3">
      <c r="A1899" t="s">
        <v>2781</v>
      </c>
      <c r="B1899">
        <v>118</v>
      </c>
      <c r="C1899">
        <v>141</v>
      </c>
      <c r="D1899">
        <v>16123851</v>
      </c>
      <c r="E1899" t="s">
        <v>55</v>
      </c>
      <c r="L1899" t="s">
        <v>2782</v>
      </c>
      <c r="M1899">
        <v>17373</v>
      </c>
      <c r="N1899">
        <v>148</v>
      </c>
      <c r="O1899" t="s">
        <v>29</v>
      </c>
      <c r="P1899" t="s">
        <v>30</v>
      </c>
      <c r="Q1899" t="s">
        <v>31</v>
      </c>
      <c r="R1899">
        <v>23000000</v>
      </c>
      <c r="S1899">
        <v>2004</v>
      </c>
      <c r="T1899">
        <v>6.2</v>
      </c>
      <c r="U1899">
        <v>2.4</v>
      </c>
      <c r="V1899">
        <v>-6876149</v>
      </c>
      <c r="W1899" t="s">
        <v>38</v>
      </c>
    </row>
    <row r="1900" spans="1:23" x14ac:dyDescent="0.3">
      <c r="A1900" t="s">
        <v>956</v>
      </c>
      <c r="B1900">
        <v>314</v>
      </c>
      <c r="C1900">
        <v>114</v>
      </c>
      <c r="D1900">
        <v>71975611</v>
      </c>
      <c r="E1900" t="s">
        <v>26</v>
      </c>
      <c r="F1900" t="s">
        <v>57</v>
      </c>
      <c r="L1900">
        <v>1408</v>
      </c>
      <c r="M1900">
        <v>209396</v>
      </c>
      <c r="N1900">
        <v>580</v>
      </c>
      <c r="O1900" t="s">
        <v>29</v>
      </c>
      <c r="P1900" t="s">
        <v>30</v>
      </c>
      <c r="Q1900" t="s">
        <v>31</v>
      </c>
      <c r="R1900">
        <v>25000000</v>
      </c>
      <c r="S1900">
        <v>2007</v>
      </c>
      <c r="T1900">
        <v>6.8</v>
      </c>
      <c r="U1900">
        <v>1.9</v>
      </c>
      <c r="V1900">
        <v>46975611</v>
      </c>
      <c r="W1900" t="s">
        <v>21</v>
      </c>
    </row>
    <row r="1901" spans="1:23" x14ac:dyDescent="0.3">
      <c r="A1901" t="s">
        <v>2783</v>
      </c>
      <c r="B1901">
        <v>103</v>
      </c>
      <c r="C1901">
        <v>96</v>
      </c>
      <c r="D1901">
        <v>38119483</v>
      </c>
      <c r="E1901" t="s">
        <v>25</v>
      </c>
      <c r="F1901" t="s">
        <v>48</v>
      </c>
      <c r="G1901" t="s">
        <v>27</v>
      </c>
      <c r="L1901" t="s">
        <v>2784</v>
      </c>
      <c r="M1901">
        <v>136667</v>
      </c>
      <c r="N1901">
        <v>273</v>
      </c>
      <c r="O1901" t="s">
        <v>29</v>
      </c>
      <c r="P1901" t="s">
        <v>30</v>
      </c>
      <c r="Q1901" t="s">
        <v>52</v>
      </c>
      <c r="R1901">
        <v>22700000</v>
      </c>
      <c r="S1901">
        <v>1987</v>
      </c>
      <c r="T1901">
        <v>7.1</v>
      </c>
      <c r="U1901">
        <v>1.6</v>
      </c>
      <c r="V1901">
        <v>15419483</v>
      </c>
      <c r="W1901" t="s">
        <v>21</v>
      </c>
    </row>
    <row r="1902" spans="1:23" x14ac:dyDescent="0.3">
      <c r="A1902" t="s">
        <v>2785</v>
      </c>
      <c r="B1902">
        <v>183</v>
      </c>
      <c r="C1902">
        <v>111</v>
      </c>
      <c r="D1902">
        <v>4190530</v>
      </c>
      <c r="E1902" t="s">
        <v>55</v>
      </c>
      <c r="F1902" t="s">
        <v>58</v>
      </c>
      <c r="L1902" t="s">
        <v>2786</v>
      </c>
      <c r="M1902">
        <v>53341</v>
      </c>
      <c r="N1902">
        <v>185</v>
      </c>
      <c r="O1902" t="s">
        <v>29</v>
      </c>
      <c r="P1902" t="s">
        <v>143</v>
      </c>
      <c r="Q1902" t="s">
        <v>213</v>
      </c>
      <c r="R1902">
        <v>22500000</v>
      </c>
      <c r="S1902">
        <v>2014</v>
      </c>
      <c r="T1902">
        <v>7.1</v>
      </c>
      <c r="U1902">
        <v>1.8</v>
      </c>
      <c r="V1902">
        <v>-18309470</v>
      </c>
      <c r="W1902" t="s">
        <v>38</v>
      </c>
    </row>
    <row r="1903" spans="1:23" x14ac:dyDescent="0.3">
      <c r="A1903" t="s">
        <v>853</v>
      </c>
      <c r="B1903">
        <v>77</v>
      </c>
      <c r="C1903">
        <v>127</v>
      </c>
      <c r="D1903">
        <v>217631306</v>
      </c>
      <c r="E1903" t="s">
        <v>55</v>
      </c>
      <c r="F1903" t="s">
        <v>26</v>
      </c>
      <c r="G1903" t="s">
        <v>44</v>
      </c>
      <c r="H1903" t="s">
        <v>35</v>
      </c>
      <c r="L1903" t="s">
        <v>2787</v>
      </c>
      <c r="M1903">
        <v>154199</v>
      </c>
      <c r="N1903">
        <v>252</v>
      </c>
      <c r="O1903" t="s">
        <v>29</v>
      </c>
      <c r="P1903" t="s">
        <v>30</v>
      </c>
      <c r="Q1903" t="s">
        <v>31</v>
      </c>
      <c r="R1903">
        <v>22000000</v>
      </c>
      <c r="S1903">
        <v>1990</v>
      </c>
      <c r="T1903">
        <v>7</v>
      </c>
      <c r="U1903">
        <v>2.1</v>
      </c>
      <c r="V1903">
        <v>195631306</v>
      </c>
      <c r="W1903" t="s">
        <v>21</v>
      </c>
    </row>
    <row r="1904" spans="1:23" x14ac:dyDescent="0.3">
      <c r="A1904" t="s">
        <v>949</v>
      </c>
      <c r="B1904">
        <v>171</v>
      </c>
      <c r="C1904">
        <v>107</v>
      </c>
      <c r="D1904">
        <v>176483808</v>
      </c>
      <c r="E1904" t="s">
        <v>48</v>
      </c>
      <c r="F1904" t="s">
        <v>44</v>
      </c>
      <c r="L1904" t="s">
        <v>2788</v>
      </c>
      <c r="M1904">
        <v>247289</v>
      </c>
      <c r="N1904">
        <v>611</v>
      </c>
      <c r="O1904" t="s">
        <v>29</v>
      </c>
      <c r="P1904" t="s">
        <v>30</v>
      </c>
      <c r="Q1904" t="s">
        <v>213</v>
      </c>
      <c r="R1904">
        <v>23000000</v>
      </c>
      <c r="S1904">
        <v>1998</v>
      </c>
      <c r="T1904">
        <v>7.1</v>
      </c>
      <c r="U1904">
        <v>1.8</v>
      </c>
      <c r="V1904">
        <v>153483808</v>
      </c>
      <c r="W1904" t="s">
        <v>21</v>
      </c>
    </row>
    <row r="1905" spans="1:23" x14ac:dyDescent="0.3">
      <c r="A1905" t="s">
        <v>1146</v>
      </c>
      <c r="B1905">
        <v>64</v>
      </c>
      <c r="C1905">
        <v>97</v>
      </c>
      <c r="D1905">
        <v>144833357</v>
      </c>
      <c r="E1905" t="s">
        <v>48</v>
      </c>
      <c r="F1905" t="s">
        <v>55</v>
      </c>
      <c r="G1905" t="s">
        <v>49</v>
      </c>
      <c r="H1905" t="s">
        <v>26</v>
      </c>
      <c r="L1905" t="s">
        <v>2789</v>
      </c>
      <c r="M1905">
        <v>64742</v>
      </c>
      <c r="N1905">
        <v>111</v>
      </c>
      <c r="O1905" t="s">
        <v>29</v>
      </c>
      <c r="P1905" t="s">
        <v>30</v>
      </c>
      <c r="Q1905" t="s">
        <v>52</v>
      </c>
      <c r="R1905">
        <v>22000000</v>
      </c>
      <c r="S1905">
        <v>1994</v>
      </c>
      <c r="T1905">
        <v>6.4</v>
      </c>
      <c r="U1905">
        <v>1.6</v>
      </c>
      <c r="V1905">
        <v>122833357</v>
      </c>
      <c r="W1905" t="s">
        <v>21</v>
      </c>
    </row>
    <row r="1906" spans="1:23" x14ac:dyDescent="0.3">
      <c r="A1906" t="s">
        <v>586</v>
      </c>
      <c r="B1906">
        <v>92</v>
      </c>
      <c r="C1906">
        <v>127</v>
      </c>
      <c r="D1906">
        <v>75597042</v>
      </c>
      <c r="E1906" t="s">
        <v>55</v>
      </c>
      <c r="F1906" t="s">
        <v>49</v>
      </c>
      <c r="G1906" t="s">
        <v>61</v>
      </c>
      <c r="L1906" t="s">
        <v>2790</v>
      </c>
      <c r="M1906">
        <v>26434</v>
      </c>
      <c r="N1906">
        <v>174</v>
      </c>
      <c r="O1906" t="s">
        <v>29</v>
      </c>
      <c r="P1906" t="s">
        <v>30</v>
      </c>
      <c r="Q1906" t="s">
        <v>118</v>
      </c>
      <c r="R1906">
        <v>20000000</v>
      </c>
      <c r="S1906">
        <v>2002</v>
      </c>
      <c r="T1906">
        <v>7</v>
      </c>
      <c r="U1906">
        <v>2.1</v>
      </c>
      <c r="V1906">
        <v>55597042</v>
      </c>
      <c r="W1906" t="s">
        <v>21</v>
      </c>
    </row>
    <row r="1907" spans="1:23" x14ac:dyDescent="0.3">
      <c r="A1907" t="s">
        <v>1393</v>
      </c>
      <c r="B1907">
        <v>112</v>
      </c>
      <c r="C1907">
        <v>110</v>
      </c>
      <c r="D1907">
        <v>90636983</v>
      </c>
      <c r="E1907" t="s">
        <v>48</v>
      </c>
      <c r="F1907" t="s">
        <v>49</v>
      </c>
      <c r="G1907" t="s">
        <v>61</v>
      </c>
      <c r="L1907" t="s">
        <v>2791</v>
      </c>
      <c r="M1907">
        <v>44021</v>
      </c>
      <c r="N1907">
        <v>83</v>
      </c>
      <c r="O1907" t="s">
        <v>29</v>
      </c>
      <c r="P1907" t="s">
        <v>30</v>
      </c>
      <c r="Q1907" t="s">
        <v>52</v>
      </c>
      <c r="R1907">
        <v>22000000</v>
      </c>
      <c r="S1907">
        <v>2007</v>
      </c>
      <c r="T1907">
        <v>6.2</v>
      </c>
      <c r="U1907">
        <v>1.8</v>
      </c>
      <c r="V1907">
        <v>68636983</v>
      </c>
      <c r="W1907" t="s">
        <v>21</v>
      </c>
    </row>
    <row r="1908" spans="1:23" x14ac:dyDescent="0.3">
      <c r="A1908" t="s">
        <v>1004</v>
      </c>
      <c r="B1908">
        <v>69</v>
      </c>
      <c r="C1908">
        <v>135</v>
      </c>
      <c r="D1908">
        <v>70960517</v>
      </c>
      <c r="E1908" t="s">
        <v>55</v>
      </c>
      <c r="F1908" t="s">
        <v>44</v>
      </c>
      <c r="L1908" t="s">
        <v>2792</v>
      </c>
      <c r="M1908">
        <v>54631</v>
      </c>
      <c r="N1908">
        <v>192</v>
      </c>
      <c r="O1908" t="s">
        <v>29</v>
      </c>
      <c r="P1908" t="s">
        <v>30</v>
      </c>
      <c r="Q1908" t="s">
        <v>31</v>
      </c>
      <c r="R1908">
        <v>35000000</v>
      </c>
      <c r="S1908">
        <v>1995</v>
      </c>
      <c r="T1908">
        <v>7.5</v>
      </c>
      <c r="U1908">
        <v>2.2000000000000002</v>
      </c>
      <c r="V1908">
        <v>35960517</v>
      </c>
      <c r="W1908" t="s">
        <v>21</v>
      </c>
    </row>
    <row r="1909" spans="1:23" x14ac:dyDescent="0.3">
      <c r="A1909" t="s">
        <v>2019</v>
      </c>
      <c r="B1909">
        <v>75</v>
      </c>
      <c r="C1909">
        <v>84</v>
      </c>
      <c r="D1909">
        <v>55762229</v>
      </c>
      <c r="E1909" t="s">
        <v>48</v>
      </c>
      <c r="F1909" t="s">
        <v>27</v>
      </c>
      <c r="L1909" t="s">
        <v>2793</v>
      </c>
      <c r="M1909">
        <v>47383</v>
      </c>
      <c r="N1909">
        <v>132</v>
      </c>
      <c r="O1909" t="s">
        <v>29</v>
      </c>
      <c r="P1909" t="s">
        <v>30</v>
      </c>
      <c r="Q1909" t="s">
        <v>31</v>
      </c>
      <c r="R1909">
        <v>22000000</v>
      </c>
      <c r="S1909">
        <v>2001</v>
      </c>
      <c r="T1909">
        <v>4.8</v>
      </c>
      <c r="U1909">
        <v>1.4</v>
      </c>
      <c r="V1909">
        <v>33762229</v>
      </c>
      <c r="W1909" t="s">
        <v>21</v>
      </c>
    </row>
    <row r="1910" spans="1:23" x14ac:dyDescent="0.3">
      <c r="A1910" t="s">
        <v>2068</v>
      </c>
      <c r="B1910">
        <v>180</v>
      </c>
      <c r="C1910">
        <v>122</v>
      </c>
      <c r="D1910">
        <v>54235441</v>
      </c>
      <c r="E1910" t="s">
        <v>48</v>
      </c>
      <c r="F1910" t="s">
        <v>55</v>
      </c>
      <c r="L1910" t="s">
        <v>2794</v>
      </c>
      <c r="M1910">
        <v>52894</v>
      </c>
      <c r="N1910">
        <v>185</v>
      </c>
      <c r="O1910" t="s">
        <v>29</v>
      </c>
      <c r="P1910" t="s">
        <v>30</v>
      </c>
      <c r="Q1910" t="s">
        <v>52</v>
      </c>
      <c r="R1910">
        <v>22000000</v>
      </c>
      <c r="S1910">
        <v>2014</v>
      </c>
      <c r="T1910">
        <v>7.3</v>
      </c>
      <c r="U1910">
        <v>2</v>
      </c>
      <c r="V1910">
        <v>32235441</v>
      </c>
      <c r="W1910" t="s">
        <v>21</v>
      </c>
    </row>
    <row r="1911" spans="1:23" x14ac:dyDescent="0.3">
      <c r="A1911" t="s">
        <v>1818</v>
      </c>
      <c r="B1911">
        <v>53</v>
      </c>
      <c r="C1911">
        <v>114</v>
      </c>
      <c r="D1911">
        <v>50728000</v>
      </c>
      <c r="E1911" t="s">
        <v>24</v>
      </c>
      <c r="F1911" t="s">
        <v>56</v>
      </c>
      <c r="G1911" t="s">
        <v>55</v>
      </c>
      <c r="H1911" t="s">
        <v>60</v>
      </c>
      <c r="I1911" t="s">
        <v>35</v>
      </c>
      <c r="L1911" t="s">
        <v>2795</v>
      </c>
      <c r="M1911">
        <v>48909</v>
      </c>
      <c r="N1911">
        <v>166</v>
      </c>
      <c r="O1911" t="s">
        <v>29</v>
      </c>
      <c r="P1911" t="s">
        <v>30</v>
      </c>
      <c r="Q1911" t="s">
        <v>31</v>
      </c>
      <c r="R1911">
        <v>22000000</v>
      </c>
      <c r="S1911">
        <v>1995</v>
      </c>
      <c r="T1911">
        <v>5.8</v>
      </c>
      <c r="U1911">
        <v>1.9</v>
      </c>
      <c r="V1911">
        <v>28728000</v>
      </c>
      <c r="W1911" t="s">
        <v>21</v>
      </c>
    </row>
    <row r="1912" spans="1:23" x14ac:dyDescent="0.3">
      <c r="A1912" t="s">
        <v>2796</v>
      </c>
      <c r="B1912">
        <v>129</v>
      </c>
      <c r="C1912">
        <v>132</v>
      </c>
      <c r="D1912">
        <v>40270895</v>
      </c>
      <c r="E1912" t="s">
        <v>55</v>
      </c>
      <c r="L1912" t="s">
        <v>2797</v>
      </c>
      <c r="M1912">
        <v>121937</v>
      </c>
      <c r="N1912">
        <v>431</v>
      </c>
      <c r="O1912" t="s">
        <v>29</v>
      </c>
      <c r="P1912" t="s">
        <v>30</v>
      </c>
      <c r="Q1912" t="s">
        <v>31</v>
      </c>
      <c r="R1912">
        <v>22000000</v>
      </c>
      <c r="S1912">
        <v>2001</v>
      </c>
      <c r="T1912">
        <v>7.6</v>
      </c>
      <c r="U1912">
        <v>2.2000000000000002</v>
      </c>
      <c r="V1912">
        <v>18270895</v>
      </c>
      <c r="W1912" t="s">
        <v>21</v>
      </c>
    </row>
    <row r="1913" spans="1:23" x14ac:dyDescent="0.3">
      <c r="A1913" t="s">
        <v>2798</v>
      </c>
      <c r="B1913">
        <v>61</v>
      </c>
      <c r="C1913">
        <v>170</v>
      </c>
      <c r="D1913">
        <v>59696176</v>
      </c>
      <c r="E1913" t="s">
        <v>242</v>
      </c>
      <c r="F1913" t="s">
        <v>55</v>
      </c>
      <c r="G1913" t="s">
        <v>54</v>
      </c>
      <c r="L1913" t="s">
        <v>2799</v>
      </c>
      <c r="M1913">
        <v>15448</v>
      </c>
      <c r="N1913">
        <v>174</v>
      </c>
      <c r="O1913" t="s">
        <v>29</v>
      </c>
      <c r="P1913" t="s">
        <v>30</v>
      </c>
      <c r="Q1913" t="s">
        <v>31</v>
      </c>
      <c r="R1913">
        <v>22000000</v>
      </c>
      <c r="S1913">
        <v>2014</v>
      </c>
      <c r="T1913">
        <v>5.6</v>
      </c>
      <c r="U1913">
        <v>2.8</v>
      </c>
      <c r="V1913">
        <v>37696176</v>
      </c>
      <c r="W1913" t="s">
        <v>21</v>
      </c>
    </row>
    <row r="1914" spans="1:23" x14ac:dyDescent="0.3">
      <c r="A1914" t="s">
        <v>465</v>
      </c>
      <c r="B1914">
        <v>226</v>
      </c>
      <c r="C1914">
        <v>133</v>
      </c>
      <c r="D1914">
        <v>51483949</v>
      </c>
      <c r="E1914" t="s">
        <v>24</v>
      </c>
      <c r="F1914" t="s">
        <v>26</v>
      </c>
      <c r="G1914" t="s">
        <v>35</v>
      </c>
      <c r="L1914" t="s">
        <v>2800</v>
      </c>
      <c r="M1914">
        <v>208092</v>
      </c>
      <c r="N1914">
        <v>806</v>
      </c>
      <c r="O1914" t="s">
        <v>29</v>
      </c>
      <c r="P1914" t="s">
        <v>37</v>
      </c>
      <c r="Q1914" t="s">
        <v>213</v>
      </c>
      <c r="R1914">
        <v>22000000</v>
      </c>
      <c r="S1914">
        <v>2003</v>
      </c>
      <c r="T1914">
        <v>7</v>
      </c>
      <c r="U1914">
        <v>2.2000000000000002</v>
      </c>
      <c r="V1914">
        <v>29483949</v>
      </c>
      <c r="W1914" t="s">
        <v>21</v>
      </c>
    </row>
    <row r="1915" spans="1:23" x14ac:dyDescent="0.3">
      <c r="A1915" t="s">
        <v>956</v>
      </c>
      <c r="B1915">
        <v>116</v>
      </c>
      <c r="C1915">
        <v>112</v>
      </c>
      <c r="D1915">
        <v>36020063</v>
      </c>
      <c r="E1915" t="s">
        <v>55</v>
      </c>
      <c r="F1915" t="s">
        <v>35</v>
      </c>
      <c r="L1915" t="s">
        <v>2801</v>
      </c>
      <c r="M1915">
        <v>62584</v>
      </c>
      <c r="N1915">
        <v>375</v>
      </c>
      <c r="O1915" t="s">
        <v>29</v>
      </c>
      <c r="P1915" t="s">
        <v>30</v>
      </c>
      <c r="Q1915" t="s">
        <v>213</v>
      </c>
      <c r="R1915">
        <v>22000000</v>
      </c>
      <c r="S1915">
        <v>2005</v>
      </c>
      <c r="T1915">
        <v>6.6</v>
      </c>
      <c r="U1915">
        <v>1.9</v>
      </c>
      <c r="V1915">
        <v>14020063</v>
      </c>
      <c r="W1915" t="s">
        <v>21</v>
      </c>
    </row>
    <row r="1916" spans="1:23" x14ac:dyDescent="0.3">
      <c r="A1916" t="s">
        <v>445</v>
      </c>
      <c r="B1916">
        <v>248</v>
      </c>
      <c r="C1916">
        <v>108</v>
      </c>
      <c r="D1916">
        <v>33313582</v>
      </c>
      <c r="E1916" t="s">
        <v>48</v>
      </c>
      <c r="F1916" t="s">
        <v>56</v>
      </c>
      <c r="G1916" t="s">
        <v>55</v>
      </c>
      <c r="H1916" t="s">
        <v>35</v>
      </c>
      <c r="L1916" t="s">
        <v>2802</v>
      </c>
      <c r="M1916">
        <v>52888</v>
      </c>
      <c r="N1916">
        <v>175</v>
      </c>
      <c r="O1916" t="s">
        <v>29</v>
      </c>
      <c r="P1916" t="s">
        <v>30</v>
      </c>
      <c r="Q1916" t="s">
        <v>213</v>
      </c>
      <c r="R1916">
        <v>21000000</v>
      </c>
      <c r="S1916">
        <v>2009</v>
      </c>
      <c r="T1916">
        <v>6.5</v>
      </c>
      <c r="U1916">
        <v>1.8</v>
      </c>
      <c r="V1916">
        <v>12313582</v>
      </c>
      <c r="W1916" t="s">
        <v>21</v>
      </c>
    </row>
    <row r="1917" spans="1:23" x14ac:dyDescent="0.3">
      <c r="A1917" t="s">
        <v>2390</v>
      </c>
      <c r="B1917">
        <v>23</v>
      </c>
      <c r="C1917">
        <v>115</v>
      </c>
      <c r="D1917">
        <v>25842000</v>
      </c>
      <c r="E1917" t="s">
        <v>242</v>
      </c>
      <c r="F1917" t="s">
        <v>55</v>
      </c>
      <c r="G1917" t="s">
        <v>44</v>
      </c>
      <c r="L1917" t="s">
        <v>2803</v>
      </c>
      <c r="M1917">
        <v>13455</v>
      </c>
      <c r="N1917">
        <v>87</v>
      </c>
      <c r="O1917" t="s">
        <v>29</v>
      </c>
      <c r="P1917" t="s">
        <v>37</v>
      </c>
      <c r="Q1917" t="s">
        <v>52</v>
      </c>
      <c r="R1917">
        <v>22000000</v>
      </c>
      <c r="S1917">
        <v>1993</v>
      </c>
      <c r="T1917">
        <v>7.4</v>
      </c>
      <c r="U1917">
        <v>1.9</v>
      </c>
      <c r="V1917">
        <v>3842000</v>
      </c>
      <c r="W1917" t="s">
        <v>21</v>
      </c>
    </row>
    <row r="1918" spans="1:23" x14ac:dyDescent="0.3">
      <c r="A1918" t="s">
        <v>2804</v>
      </c>
      <c r="B1918">
        <v>98</v>
      </c>
      <c r="C1918">
        <v>83</v>
      </c>
      <c r="D1918">
        <v>22264487</v>
      </c>
      <c r="E1918" t="s">
        <v>48</v>
      </c>
      <c r="L1918" t="s">
        <v>2805</v>
      </c>
      <c r="M1918">
        <v>41239</v>
      </c>
      <c r="N1918">
        <v>166</v>
      </c>
      <c r="O1918" t="s">
        <v>29</v>
      </c>
      <c r="P1918" t="s">
        <v>30</v>
      </c>
      <c r="Q1918" t="s">
        <v>213</v>
      </c>
      <c r="R1918">
        <v>22000000</v>
      </c>
      <c r="S1918">
        <v>2005</v>
      </c>
      <c r="T1918">
        <v>4.5999999999999996</v>
      </c>
      <c r="U1918">
        <v>1.4</v>
      </c>
      <c r="V1918">
        <v>264487</v>
      </c>
      <c r="W1918" t="s">
        <v>21</v>
      </c>
    </row>
    <row r="1919" spans="1:23" x14ac:dyDescent="0.3">
      <c r="A1919" t="s">
        <v>2095</v>
      </c>
      <c r="B1919">
        <v>168</v>
      </c>
      <c r="C1919">
        <v>105</v>
      </c>
      <c r="D1919">
        <v>30659817</v>
      </c>
      <c r="E1919" t="s">
        <v>48</v>
      </c>
      <c r="F1919" t="s">
        <v>55</v>
      </c>
      <c r="L1919" t="s">
        <v>2806</v>
      </c>
      <c r="M1919">
        <v>59805</v>
      </c>
      <c r="N1919">
        <v>95</v>
      </c>
      <c r="O1919" t="s">
        <v>29</v>
      </c>
      <c r="P1919" t="s">
        <v>30</v>
      </c>
      <c r="Q1919" t="s">
        <v>31</v>
      </c>
      <c r="R1919">
        <v>26000000</v>
      </c>
      <c r="S1919">
        <v>2013</v>
      </c>
      <c r="T1919">
        <v>6.4</v>
      </c>
      <c r="U1919">
        <v>1.8</v>
      </c>
      <c r="V1919">
        <v>4659817</v>
      </c>
      <c r="W1919" t="s">
        <v>21</v>
      </c>
    </row>
    <row r="1920" spans="1:23" x14ac:dyDescent="0.3">
      <c r="A1920" t="s">
        <v>614</v>
      </c>
      <c r="B1920">
        <v>97</v>
      </c>
      <c r="C1920">
        <v>96</v>
      </c>
      <c r="D1920">
        <v>19351569</v>
      </c>
      <c r="E1920" t="s">
        <v>48</v>
      </c>
      <c r="F1920" t="s">
        <v>56</v>
      </c>
      <c r="G1920" t="s">
        <v>44</v>
      </c>
      <c r="L1920" t="s">
        <v>2807</v>
      </c>
      <c r="M1920">
        <v>33287</v>
      </c>
      <c r="N1920">
        <v>201</v>
      </c>
      <c r="O1920" t="s">
        <v>29</v>
      </c>
      <c r="P1920" t="s">
        <v>30</v>
      </c>
      <c r="Q1920" t="s">
        <v>31</v>
      </c>
      <c r="R1920">
        <v>22000000</v>
      </c>
      <c r="S1920">
        <v>2001</v>
      </c>
      <c r="T1920">
        <v>5.9</v>
      </c>
      <c r="U1920">
        <v>1.6</v>
      </c>
      <c r="V1920">
        <v>-2648431</v>
      </c>
      <c r="W1920" t="s">
        <v>38</v>
      </c>
    </row>
    <row r="1921" spans="1:23" x14ac:dyDescent="0.3">
      <c r="A1921" t="s">
        <v>291</v>
      </c>
      <c r="B1921">
        <v>88</v>
      </c>
      <c r="C1921">
        <v>94</v>
      </c>
      <c r="D1921">
        <v>49002815</v>
      </c>
      <c r="E1921" t="s">
        <v>48</v>
      </c>
      <c r="F1921" t="s">
        <v>49</v>
      </c>
      <c r="L1921" t="s">
        <v>2808</v>
      </c>
      <c r="M1921">
        <v>15665</v>
      </c>
      <c r="N1921">
        <v>35</v>
      </c>
      <c r="O1921" t="s">
        <v>29</v>
      </c>
      <c r="P1921" t="s">
        <v>30</v>
      </c>
      <c r="Q1921" t="s">
        <v>52</v>
      </c>
      <c r="R1921">
        <v>22000000</v>
      </c>
      <c r="S1921">
        <v>2012</v>
      </c>
      <c r="T1921">
        <v>6.4</v>
      </c>
      <c r="U1921">
        <v>1.6</v>
      </c>
      <c r="V1921">
        <v>27002815</v>
      </c>
      <c r="W1921" t="s">
        <v>21</v>
      </c>
    </row>
    <row r="1922" spans="1:23" x14ac:dyDescent="0.3">
      <c r="A1922" t="s">
        <v>1375</v>
      </c>
      <c r="B1922">
        <v>85</v>
      </c>
      <c r="C1922">
        <v>142</v>
      </c>
      <c r="D1922">
        <v>19283782</v>
      </c>
      <c r="E1922" t="s">
        <v>56</v>
      </c>
      <c r="F1922" t="s">
        <v>55</v>
      </c>
      <c r="G1922" t="s">
        <v>44</v>
      </c>
      <c r="H1922" t="s">
        <v>35</v>
      </c>
      <c r="L1922" t="s">
        <v>2809</v>
      </c>
      <c r="M1922">
        <v>31227</v>
      </c>
      <c r="N1922">
        <v>354</v>
      </c>
      <c r="O1922" t="s">
        <v>29</v>
      </c>
      <c r="P1922" t="s">
        <v>30</v>
      </c>
      <c r="Q1922" t="s">
        <v>213</v>
      </c>
      <c r="R1922">
        <v>22000000</v>
      </c>
      <c r="S1922">
        <v>1999</v>
      </c>
      <c r="T1922">
        <v>6.6</v>
      </c>
      <c r="U1922">
        <v>2.4</v>
      </c>
      <c r="V1922">
        <v>-2716218</v>
      </c>
      <c r="W1922" t="s">
        <v>38</v>
      </c>
    </row>
    <row r="1923" spans="1:23" x14ac:dyDescent="0.3">
      <c r="A1923" t="s">
        <v>1935</v>
      </c>
      <c r="B1923">
        <v>181</v>
      </c>
      <c r="C1923">
        <v>104</v>
      </c>
      <c r="D1923">
        <v>30059386</v>
      </c>
      <c r="E1923" t="s">
        <v>48</v>
      </c>
      <c r="L1923" t="s">
        <v>2810</v>
      </c>
      <c r="M1923">
        <v>128593</v>
      </c>
      <c r="N1923">
        <v>867</v>
      </c>
      <c r="O1923" t="s">
        <v>29</v>
      </c>
      <c r="P1923" t="s">
        <v>30</v>
      </c>
      <c r="Q1923" t="s">
        <v>213</v>
      </c>
      <c r="R1923">
        <v>22000000</v>
      </c>
      <c r="S1923">
        <v>2001</v>
      </c>
      <c r="T1923">
        <v>6.9</v>
      </c>
      <c r="U1923">
        <v>1.7</v>
      </c>
      <c r="V1923">
        <v>8059386</v>
      </c>
      <c r="W1923" t="s">
        <v>21</v>
      </c>
    </row>
    <row r="1924" spans="1:23" x14ac:dyDescent="0.3">
      <c r="A1924" t="s">
        <v>2811</v>
      </c>
      <c r="B1924">
        <v>95</v>
      </c>
      <c r="C1924">
        <v>106</v>
      </c>
      <c r="D1924">
        <v>17951431</v>
      </c>
      <c r="E1924" t="s">
        <v>56</v>
      </c>
      <c r="F1924" t="s">
        <v>55</v>
      </c>
      <c r="G1924" t="s">
        <v>60</v>
      </c>
      <c r="H1924" t="s">
        <v>35</v>
      </c>
      <c r="L1924" t="s">
        <v>2812</v>
      </c>
      <c r="M1924">
        <v>25462</v>
      </c>
      <c r="N1924">
        <v>200</v>
      </c>
      <c r="O1924" t="s">
        <v>29</v>
      </c>
      <c r="P1924" t="s">
        <v>30</v>
      </c>
      <c r="Q1924" t="s">
        <v>31</v>
      </c>
      <c r="R1924">
        <v>30000000</v>
      </c>
      <c r="S1924">
        <v>2001</v>
      </c>
      <c r="T1924">
        <v>5.8</v>
      </c>
      <c r="U1924">
        <v>1.8</v>
      </c>
      <c r="V1924">
        <v>-12048569</v>
      </c>
      <c r="W1924" t="s">
        <v>38</v>
      </c>
    </row>
    <row r="1925" spans="1:23" x14ac:dyDescent="0.3">
      <c r="A1925" t="s">
        <v>1929</v>
      </c>
      <c r="B1925">
        <v>423</v>
      </c>
      <c r="C1925">
        <v>106</v>
      </c>
      <c r="D1925">
        <v>29997095</v>
      </c>
      <c r="E1925" t="s">
        <v>48</v>
      </c>
      <c r="F1925" t="s">
        <v>60</v>
      </c>
      <c r="L1925" t="s">
        <v>2813</v>
      </c>
      <c r="M1925">
        <v>60926</v>
      </c>
      <c r="N1925">
        <v>302</v>
      </c>
      <c r="O1925" t="s">
        <v>29</v>
      </c>
      <c r="P1925" t="s">
        <v>37</v>
      </c>
      <c r="Q1925" t="s">
        <v>31</v>
      </c>
      <c r="R1925">
        <v>22000000</v>
      </c>
      <c r="S1925">
        <v>2016</v>
      </c>
      <c r="T1925">
        <v>6.4</v>
      </c>
      <c r="U1925">
        <v>1.8</v>
      </c>
      <c r="V1925">
        <v>7997095</v>
      </c>
      <c r="W1925" t="s">
        <v>21</v>
      </c>
    </row>
    <row r="1926" spans="1:23" x14ac:dyDescent="0.3">
      <c r="A1926" t="s">
        <v>2814</v>
      </c>
      <c r="B1926">
        <v>93</v>
      </c>
      <c r="C1926">
        <v>98</v>
      </c>
      <c r="D1926">
        <v>14252830</v>
      </c>
      <c r="E1926" t="s">
        <v>48</v>
      </c>
      <c r="F1926" t="s">
        <v>59</v>
      </c>
      <c r="L1926" t="s">
        <v>2815</v>
      </c>
      <c r="M1926">
        <v>18900</v>
      </c>
      <c r="N1926">
        <v>242</v>
      </c>
      <c r="O1926" t="s">
        <v>29</v>
      </c>
      <c r="P1926" t="s">
        <v>115</v>
      </c>
      <c r="Q1926" t="s">
        <v>31</v>
      </c>
      <c r="R1926">
        <v>22000000</v>
      </c>
      <c r="S1926">
        <v>2001</v>
      </c>
      <c r="T1926">
        <v>5.3</v>
      </c>
      <c r="U1926">
        <v>1.6</v>
      </c>
      <c r="V1926">
        <v>-7747170</v>
      </c>
      <c r="W1926" t="s">
        <v>38</v>
      </c>
    </row>
    <row r="1927" spans="1:23" x14ac:dyDescent="0.3">
      <c r="A1927" t="s">
        <v>1402</v>
      </c>
      <c r="B1927">
        <v>203</v>
      </c>
      <c r="C1927">
        <v>100</v>
      </c>
      <c r="D1927">
        <v>19783777</v>
      </c>
      <c r="E1927" t="s">
        <v>24</v>
      </c>
      <c r="F1927" t="s">
        <v>56</v>
      </c>
      <c r="G1927" t="s">
        <v>55</v>
      </c>
      <c r="H1927" t="s">
        <v>35</v>
      </c>
      <c r="L1927" t="s">
        <v>2816</v>
      </c>
      <c r="M1927">
        <v>82804</v>
      </c>
      <c r="N1927">
        <v>154</v>
      </c>
      <c r="O1927" t="s">
        <v>29</v>
      </c>
      <c r="P1927" t="s">
        <v>30</v>
      </c>
      <c r="Q1927" t="s">
        <v>213</v>
      </c>
      <c r="R1927">
        <v>22000000</v>
      </c>
      <c r="S1927">
        <v>2013</v>
      </c>
      <c r="T1927">
        <v>6.5</v>
      </c>
      <c r="U1927">
        <v>1.7</v>
      </c>
      <c r="V1927">
        <v>-2216223</v>
      </c>
      <c r="W1927" t="s">
        <v>38</v>
      </c>
    </row>
    <row r="1928" spans="1:23" x14ac:dyDescent="0.3">
      <c r="A1928" t="s">
        <v>2817</v>
      </c>
      <c r="B1928">
        <v>38</v>
      </c>
      <c r="C1928">
        <v>95</v>
      </c>
      <c r="D1928">
        <v>13555988</v>
      </c>
      <c r="E1928" t="s">
        <v>25</v>
      </c>
      <c r="F1928" t="s">
        <v>48</v>
      </c>
      <c r="G1928" t="s">
        <v>49</v>
      </c>
      <c r="H1928" t="s">
        <v>26</v>
      </c>
      <c r="L1928" t="s">
        <v>2818</v>
      </c>
      <c r="M1928">
        <v>7242</v>
      </c>
      <c r="N1928">
        <v>38</v>
      </c>
      <c r="O1928" t="s">
        <v>29</v>
      </c>
      <c r="P1928" t="s">
        <v>244</v>
      </c>
      <c r="Q1928" t="s">
        <v>52</v>
      </c>
      <c r="R1928">
        <v>22000000</v>
      </c>
      <c r="S1928">
        <v>2000</v>
      </c>
      <c r="T1928">
        <v>5.7</v>
      </c>
      <c r="U1928">
        <v>1.6</v>
      </c>
      <c r="V1928">
        <v>-8444012</v>
      </c>
      <c r="W1928" t="s">
        <v>38</v>
      </c>
    </row>
    <row r="1929" spans="1:23" x14ac:dyDescent="0.3">
      <c r="A1929" t="s">
        <v>1134</v>
      </c>
      <c r="B1929">
        <v>183</v>
      </c>
      <c r="C1929">
        <v>107</v>
      </c>
      <c r="D1929">
        <v>12784713</v>
      </c>
      <c r="E1929" t="s">
        <v>48</v>
      </c>
      <c r="L1929" t="s">
        <v>2819</v>
      </c>
      <c r="M1929">
        <v>56813</v>
      </c>
      <c r="N1929">
        <v>381</v>
      </c>
      <c r="O1929" t="s">
        <v>29</v>
      </c>
      <c r="P1929" t="s">
        <v>30</v>
      </c>
      <c r="Q1929" t="s">
        <v>213</v>
      </c>
      <c r="R1929">
        <v>22000000</v>
      </c>
      <c r="S1929">
        <v>2004</v>
      </c>
      <c r="T1929">
        <v>6.7</v>
      </c>
      <c r="U1929">
        <v>1.8</v>
      </c>
      <c r="V1929">
        <v>-9215287</v>
      </c>
      <c r="W1929" t="s">
        <v>38</v>
      </c>
    </row>
    <row r="1930" spans="1:23" x14ac:dyDescent="0.3">
      <c r="A1930" t="s">
        <v>2820</v>
      </c>
      <c r="B1930">
        <v>75</v>
      </c>
      <c r="C1930">
        <v>104</v>
      </c>
      <c r="D1930">
        <v>10696210</v>
      </c>
      <c r="E1930" t="s">
        <v>24</v>
      </c>
      <c r="F1930" t="s">
        <v>56</v>
      </c>
      <c r="G1930" t="s">
        <v>27</v>
      </c>
      <c r="H1930" t="s">
        <v>35</v>
      </c>
      <c r="L1930" t="s">
        <v>2821</v>
      </c>
      <c r="M1930">
        <v>35018</v>
      </c>
      <c r="N1930">
        <v>180</v>
      </c>
      <c r="O1930" t="s">
        <v>29</v>
      </c>
      <c r="P1930" t="s">
        <v>30</v>
      </c>
      <c r="Q1930" t="s">
        <v>31</v>
      </c>
      <c r="R1930">
        <v>23500000</v>
      </c>
      <c r="S1930">
        <v>1993</v>
      </c>
      <c r="T1930">
        <v>3.9</v>
      </c>
      <c r="U1930">
        <v>1.7</v>
      </c>
      <c r="V1930">
        <v>-12803790</v>
      </c>
      <c r="W1930" t="s">
        <v>38</v>
      </c>
    </row>
    <row r="1931" spans="1:23" x14ac:dyDescent="0.3">
      <c r="A1931" t="s">
        <v>2822</v>
      </c>
      <c r="B1931">
        <v>18</v>
      </c>
      <c r="C1931">
        <v>104</v>
      </c>
      <c r="D1931">
        <v>5974653</v>
      </c>
      <c r="E1931" t="s">
        <v>24</v>
      </c>
      <c r="F1931" t="s">
        <v>25</v>
      </c>
      <c r="G1931" t="s">
        <v>26</v>
      </c>
      <c r="H1931" t="s">
        <v>27</v>
      </c>
      <c r="I1931" t="s">
        <v>35</v>
      </c>
      <c r="L1931" t="s">
        <v>2823</v>
      </c>
      <c r="M1931">
        <v>2253</v>
      </c>
      <c r="N1931">
        <v>111</v>
      </c>
      <c r="O1931" t="s">
        <v>29</v>
      </c>
      <c r="P1931" t="s">
        <v>30</v>
      </c>
      <c r="Q1931" t="s">
        <v>31</v>
      </c>
      <c r="R1931">
        <v>22000000</v>
      </c>
      <c r="S1931">
        <v>2001</v>
      </c>
      <c r="T1931">
        <v>4.0999999999999996</v>
      </c>
      <c r="U1931">
        <v>1.7</v>
      </c>
      <c r="V1931">
        <v>-16025347</v>
      </c>
      <c r="W1931" t="s">
        <v>38</v>
      </c>
    </row>
    <row r="1932" spans="1:23" x14ac:dyDescent="0.3">
      <c r="A1932" t="s">
        <v>2824</v>
      </c>
      <c r="B1932">
        <v>22</v>
      </c>
      <c r="C1932">
        <v>143</v>
      </c>
      <c r="D1932">
        <v>5000000</v>
      </c>
      <c r="E1932" t="s">
        <v>48</v>
      </c>
      <c r="F1932" t="s">
        <v>55</v>
      </c>
      <c r="G1932" t="s">
        <v>50</v>
      </c>
      <c r="H1932" t="s">
        <v>44</v>
      </c>
      <c r="I1932" t="s">
        <v>58</v>
      </c>
      <c r="L1932" t="s">
        <v>2825</v>
      </c>
      <c r="M1932">
        <v>1547</v>
      </c>
      <c r="N1932">
        <v>50</v>
      </c>
      <c r="O1932" t="s">
        <v>29</v>
      </c>
      <c r="P1932" t="s">
        <v>30</v>
      </c>
      <c r="Q1932" t="s">
        <v>118</v>
      </c>
      <c r="R1932">
        <v>25000000</v>
      </c>
      <c r="S1932">
        <v>1970</v>
      </c>
      <c r="T1932">
        <v>6.2</v>
      </c>
      <c r="U1932">
        <v>2.4</v>
      </c>
      <c r="V1932">
        <v>-20000000</v>
      </c>
      <c r="W1932" t="s">
        <v>38</v>
      </c>
    </row>
    <row r="1933" spans="1:23" x14ac:dyDescent="0.3">
      <c r="A1933" t="s">
        <v>2036</v>
      </c>
      <c r="B1933">
        <v>41</v>
      </c>
      <c r="C1933">
        <v>77</v>
      </c>
      <c r="D1933">
        <v>9694105</v>
      </c>
      <c r="E1933" t="s">
        <v>48</v>
      </c>
      <c r="F1933" t="s">
        <v>49</v>
      </c>
      <c r="G1933" t="s">
        <v>44</v>
      </c>
      <c r="L1933" t="s">
        <v>2826</v>
      </c>
      <c r="M1933">
        <v>8176</v>
      </c>
      <c r="N1933">
        <v>77</v>
      </c>
      <c r="O1933" t="s">
        <v>29</v>
      </c>
      <c r="P1933" t="s">
        <v>30</v>
      </c>
      <c r="Q1933" t="s">
        <v>52</v>
      </c>
      <c r="R1933">
        <v>22000000</v>
      </c>
      <c r="S1933">
        <v>1999</v>
      </c>
      <c r="T1933">
        <v>3.8</v>
      </c>
      <c r="U1933">
        <v>1.3</v>
      </c>
      <c r="V1933">
        <v>-12305895</v>
      </c>
      <c r="W1933" t="s">
        <v>38</v>
      </c>
    </row>
    <row r="1934" spans="1:23" x14ac:dyDescent="0.3">
      <c r="A1934" t="s">
        <v>2449</v>
      </c>
      <c r="B1934">
        <v>148</v>
      </c>
      <c r="C1934">
        <v>96</v>
      </c>
      <c r="D1934">
        <v>16027866</v>
      </c>
      <c r="E1934" t="s">
        <v>24</v>
      </c>
      <c r="F1934" t="s">
        <v>56</v>
      </c>
      <c r="G1934" t="s">
        <v>35</v>
      </c>
      <c r="L1934" t="s">
        <v>2827</v>
      </c>
      <c r="M1934">
        <v>26767</v>
      </c>
      <c r="N1934">
        <v>121</v>
      </c>
      <c r="O1934" t="s">
        <v>29</v>
      </c>
      <c r="P1934" t="s">
        <v>545</v>
      </c>
      <c r="Q1934" t="s">
        <v>31</v>
      </c>
      <c r="R1934">
        <v>25000000</v>
      </c>
      <c r="S1934">
        <v>2015</v>
      </c>
      <c r="T1934">
        <v>5.0999999999999996</v>
      </c>
      <c r="U1934">
        <v>1.6</v>
      </c>
      <c r="V1934">
        <v>-8972134</v>
      </c>
      <c r="W1934" t="s">
        <v>38</v>
      </c>
    </row>
    <row r="1935" spans="1:23" x14ac:dyDescent="0.3">
      <c r="A1935" t="s">
        <v>388</v>
      </c>
      <c r="B1935">
        <v>231</v>
      </c>
      <c r="C1935">
        <v>145</v>
      </c>
      <c r="D1935">
        <v>4398392</v>
      </c>
      <c r="E1935" t="s">
        <v>55</v>
      </c>
      <c r="F1935" t="s">
        <v>35</v>
      </c>
      <c r="G1935" t="s">
        <v>58</v>
      </c>
      <c r="L1935" t="s">
        <v>2828</v>
      </c>
      <c r="M1935">
        <v>59507</v>
      </c>
      <c r="N1935">
        <v>232</v>
      </c>
      <c r="O1935" t="s">
        <v>2829</v>
      </c>
      <c r="P1935" t="s">
        <v>2830</v>
      </c>
      <c r="Q1935" t="s">
        <v>213</v>
      </c>
      <c r="R1935">
        <v>21000000</v>
      </c>
      <c r="S1935">
        <v>2006</v>
      </c>
      <c r="T1935">
        <v>7.8</v>
      </c>
      <c r="U1935">
        <v>2.4</v>
      </c>
      <c r="V1935">
        <v>-16601608</v>
      </c>
      <c r="W1935" t="s">
        <v>38</v>
      </c>
    </row>
    <row r="1936" spans="1:23" x14ac:dyDescent="0.3">
      <c r="A1936" t="s">
        <v>2831</v>
      </c>
      <c r="B1936">
        <v>115</v>
      </c>
      <c r="C1936">
        <v>116</v>
      </c>
      <c r="D1936">
        <v>1050445</v>
      </c>
      <c r="E1936" t="s">
        <v>55</v>
      </c>
      <c r="F1936" t="s">
        <v>54</v>
      </c>
      <c r="G1936" t="s">
        <v>59</v>
      </c>
      <c r="H1936" t="s">
        <v>44</v>
      </c>
      <c r="I1936" t="s">
        <v>58</v>
      </c>
      <c r="L1936" t="s">
        <v>2832</v>
      </c>
      <c r="M1936">
        <v>21394</v>
      </c>
      <c r="N1936">
        <v>147</v>
      </c>
      <c r="O1936" t="s">
        <v>792</v>
      </c>
      <c r="P1936" t="s">
        <v>545</v>
      </c>
      <c r="Q1936" t="s">
        <v>31</v>
      </c>
      <c r="R1936">
        <v>22000000</v>
      </c>
      <c r="S1936">
        <v>2005</v>
      </c>
      <c r="T1936">
        <v>7.8</v>
      </c>
      <c r="U1936">
        <v>1.9</v>
      </c>
      <c r="V1936">
        <v>-20949555</v>
      </c>
      <c r="W1936" t="s">
        <v>38</v>
      </c>
    </row>
    <row r="1937" spans="1:23" x14ac:dyDescent="0.3">
      <c r="A1937" t="s">
        <v>2833</v>
      </c>
      <c r="B1937">
        <v>176</v>
      </c>
      <c r="C1937">
        <v>100</v>
      </c>
      <c r="D1937">
        <v>13746550</v>
      </c>
      <c r="E1937" t="s">
        <v>24</v>
      </c>
      <c r="F1937" t="s">
        <v>48</v>
      </c>
      <c r="G1937" t="s">
        <v>44</v>
      </c>
      <c r="L1937" t="s">
        <v>2834</v>
      </c>
      <c r="M1937">
        <v>29322</v>
      </c>
      <c r="N1937">
        <v>104</v>
      </c>
      <c r="O1937" t="s">
        <v>29</v>
      </c>
      <c r="P1937" t="s">
        <v>30</v>
      </c>
      <c r="Q1937" t="s">
        <v>213</v>
      </c>
      <c r="R1937">
        <v>2000000</v>
      </c>
      <c r="S1937">
        <v>2012</v>
      </c>
      <c r="T1937">
        <v>6.1</v>
      </c>
      <c r="U1937">
        <v>1.7</v>
      </c>
      <c r="V1937">
        <v>11746550</v>
      </c>
      <c r="W1937" t="s">
        <v>21</v>
      </c>
    </row>
    <row r="1938" spans="1:23" x14ac:dyDescent="0.3">
      <c r="A1938" t="s">
        <v>2463</v>
      </c>
      <c r="B1938">
        <v>98</v>
      </c>
      <c r="C1938">
        <v>104</v>
      </c>
      <c r="D1938">
        <v>20668843</v>
      </c>
      <c r="E1938" t="s">
        <v>48</v>
      </c>
      <c r="F1938" t="s">
        <v>56</v>
      </c>
      <c r="G1938" t="s">
        <v>35</v>
      </c>
      <c r="L1938" t="s">
        <v>2835</v>
      </c>
      <c r="M1938">
        <v>16831</v>
      </c>
      <c r="N1938">
        <v>54</v>
      </c>
      <c r="O1938" t="s">
        <v>29</v>
      </c>
      <c r="P1938" t="s">
        <v>30</v>
      </c>
      <c r="Q1938" t="s">
        <v>31</v>
      </c>
      <c r="R1938">
        <v>22000000</v>
      </c>
      <c r="S1938">
        <v>2008</v>
      </c>
      <c r="T1938">
        <v>5.8</v>
      </c>
      <c r="U1938">
        <v>1.7</v>
      </c>
      <c r="V1938">
        <v>-1331157</v>
      </c>
      <c r="W1938" t="s">
        <v>38</v>
      </c>
    </row>
    <row r="1939" spans="1:23" x14ac:dyDescent="0.3">
      <c r="A1939" t="s">
        <v>2836</v>
      </c>
      <c r="B1939">
        <v>149</v>
      </c>
      <c r="C1939">
        <v>92</v>
      </c>
      <c r="D1939">
        <v>2963012</v>
      </c>
      <c r="E1939" t="s">
        <v>55</v>
      </c>
      <c r="F1939" t="s">
        <v>60</v>
      </c>
      <c r="G1939" t="s">
        <v>35</v>
      </c>
      <c r="L1939" t="s">
        <v>2837</v>
      </c>
      <c r="M1939">
        <v>48873</v>
      </c>
      <c r="N1939">
        <v>105</v>
      </c>
      <c r="O1939" t="s">
        <v>29</v>
      </c>
      <c r="P1939" t="s">
        <v>37</v>
      </c>
      <c r="Q1939" t="s">
        <v>213</v>
      </c>
      <c r="R1939">
        <v>22000000</v>
      </c>
      <c r="S1939">
        <v>2014</v>
      </c>
      <c r="T1939">
        <v>6.3</v>
      </c>
      <c r="U1939">
        <v>1.5</v>
      </c>
      <c r="V1939">
        <v>-19036988</v>
      </c>
      <c r="W1939" t="s">
        <v>38</v>
      </c>
    </row>
    <row r="1940" spans="1:23" x14ac:dyDescent="0.3">
      <c r="A1940" t="s">
        <v>2838</v>
      </c>
      <c r="B1940">
        <v>138</v>
      </c>
      <c r="C1940">
        <v>105</v>
      </c>
      <c r="D1940">
        <v>1796024</v>
      </c>
      <c r="E1940" t="s">
        <v>55</v>
      </c>
      <c r="F1940" t="s">
        <v>35</v>
      </c>
      <c r="L1940" t="s">
        <v>2839</v>
      </c>
      <c r="M1940">
        <v>34985</v>
      </c>
      <c r="N1940">
        <v>135</v>
      </c>
      <c r="O1940" t="s">
        <v>29</v>
      </c>
      <c r="P1940" t="s">
        <v>30</v>
      </c>
      <c r="Q1940" t="s">
        <v>213</v>
      </c>
      <c r="R1940">
        <v>22000000</v>
      </c>
      <c r="S1940">
        <v>2010</v>
      </c>
      <c r="T1940">
        <v>5.4</v>
      </c>
      <c r="U1940">
        <v>1.8</v>
      </c>
      <c r="V1940">
        <v>-20203976</v>
      </c>
      <c r="W1940" t="s">
        <v>38</v>
      </c>
    </row>
    <row r="1941" spans="1:23" x14ac:dyDescent="0.3">
      <c r="A1941" t="s">
        <v>2840</v>
      </c>
      <c r="B1941">
        <v>78</v>
      </c>
      <c r="C1941">
        <v>120</v>
      </c>
      <c r="D1941">
        <v>634277</v>
      </c>
      <c r="E1941" t="s">
        <v>48</v>
      </c>
      <c r="F1941" t="s">
        <v>54</v>
      </c>
      <c r="L1941" t="s">
        <v>2841</v>
      </c>
      <c r="M1941">
        <v>5166</v>
      </c>
      <c r="N1941">
        <v>27</v>
      </c>
      <c r="O1941" t="s">
        <v>792</v>
      </c>
      <c r="P1941" t="s">
        <v>545</v>
      </c>
      <c r="Q1941" t="s">
        <v>31</v>
      </c>
      <c r="R1941">
        <v>16000000</v>
      </c>
      <c r="S1941">
        <v>2007</v>
      </c>
      <c r="T1941">
        <v>7.3</v>
      </c>
      <c r="U1941">
        <v>2</v>
      </c>
      <c r="V1941">
        <v>-15365723</v>
      </c>
      <c r="W1941" t="s">
        <v>38</v>
      </c>
    </row>
    <row r="1942" spans="1:23" x14ac:dyDescent="0.3">
      <c r="A1942" t="s">
        <v>1321</v>
      </c>
      <c r="B1942">
        <v>288</v>
      </c>
      <c r="C1942">
        <v>116</v>
      </c>
      <c r="D1942">
        <v>11326836</v>
      </c>
      <c r="E1942" t="s">
        <v>56</v>
      </c>
      <c r="F1942" t="s">
        <v>55</v>
      </c>
      <c r="G1942" t="s">
        <v>35</v>
      </c>
      <c r="L1942" t="s">
        <v>2842</v>
      </c>
      <c r="M1942">
        <v>83171</v>
      </c>
      <c r="N1942">
        <v>231</v>
      </c>
      <c r="O1942" t="s">
        <v>29</v>
      </c>
      <c r="P1942" t="s">
        <v>30</v>
      </c>
      <c r="Q1942" t="s">
        <v>213</v>
      </c>
      <c r="R1942">
        <v>22000000</v>
      </c>
      <c r="S1942">
        <v>2013</v>
      </c>
      <c r="T1942">
        <v>6.8</v>
      </c>
      <c r="U1942">
        <v>1.9</v>
      </c>
      <c r="V1942">
        <v>-10673164</v>
      </c>
      <c r="W1942" t="s">
        <v>38</v>
      </c>
    </row>
    <row r="1943" spans="1:23" x14ac:dyDescent="0.3">
      <c r="A1943" t="s">
        <v>392</v>
      </c>
      <c r="B1943">
        <v>299</v>
      </c>
      <c r="C1943">
        <v>119</v>
      </c>
      <c r="D1943">
        <v>49024969</v>
      </c>
      <c r="E1943" t="s">
        <v>56</v>
      </c>
      <c r="F1943" t="s">
        <v>55</v>
      </c>
      <c r="G1943" t="s">
        <v>60</v>
      </c>
      <c r="H1943" t="s">
        <v>35</v>
      </c>
      <c r="L1943" t="s">
        <v>2843</v>
      </c>
      <c r="M1943">
        <v>133367</v>
      </c>
      <c r="N1943">
        <v>363</v>
      </c>
      <c r="O1943" t="s">
        <v>29</v>
      </c>
      <c r="P1943" t="s">
        <v>30</v>
      </c>
      <c r="Q1943" t="s">
        <v>213</v>
      </c>
      <c r="R1943">
        <v>25000000</v>
      </c>
      <c r="S1943">
        <v>2007</v>
      </c>
      <c r="T1943">
        <v>7.3</v>
      </c>
      <c r="U1943">
        <v>2</v>
      </c>
      <c r="V1943">
        <v>24024969</v>
      </c>
      <c r="W1943" t="s">
        <v>21</v>
      </c>
    </row>
    <row r="1944" spans="1:23" x14ac:dyDescent="0.3">
      <c r="A1944" t="s">
        <v>690</v>
      </c>
      <c r="B1944">
        <v>27</v>
      </c>
      <c r="C1944">
        <v>101</v>
      </c>
      <c r="D1944">
        <v>22294341</v>
      </c>
      <c r="E1944" t="s">
        <v>25</v>
      </c>
      <c r="F1944" t="s">
        <v>48</v>
      </c>
      <c r="L1944" t="s">
        <v>2844</v>
      </c>
      <c r="M1944">
        <v>12278</v>
      </c>
      <c r="N1944">
        <v>71</v>
      </c>
      <c r="O1944" t="s">
        <v>29</v>
      </c>
      <c r="P1944" t="s">
        <v>30</v>
      </c>
      <c r="Q1944" t="s">
        <v>31</v>
      </c>
      <c r="R1944">
        <v>21500000</v>
      </c>
      <c r="S1944">
        <v>1996</v>
      </c>
      <c r="T1944">
        <v>6.5</v>
      </c>
      <c r="U1944">
        <v>1.7</v>
      </c>
      <c r="V1944">
        <v>794341</v>
      </c>
      <c r="W1944" t="s">
        <v>21</v>
      </c>
    </row>
    <row r="1945" spans="1:23" x14ac:dyDescent="0.3">
      <c r="A1945" t="s">
        <v>1666</v>
      </c>
      <c r="B1945">
        <v>155</v>
      </c>
      <c r="C1945">
        <v>117</v>
      </c>
      <c r="D1945">
        <v>24362501</v>
      </c>
      <c r="E1945" t="s">
        <v>56</v>
      </c>
      <c r="F1945" t="s">
        <v>55</v>
      </c>
      <c r="G1945" t="s">
        <v>35</v>
      </c>
      <c r="L1945" t="s">
        <v>2845</v>
      </c>
      <c r="M1945">
        <v>69980</v>
      </c>
      <c r="N1945">
        <v>591</v>
      </c>
      <c r="O1945" t="s">
        <v>29</v>
      </c>
      <c r="P1945" t="s">
        <v>30</v>
      </c>
      <c r="Q1945" t="s">
        <v>213</v>
      </c>
      <c r="R1945">
        <v>21500000</v>
      </c>
      <c r="S1945">
        <v>1999</v>
      </c>
      <c r="T1945">
        <v>7.2</v>
      </c>
      <c r="U1945">
        <v>2</v>
      </c>
      <c r="V1945">
        <v>2862501</v>
      </c>
      <c r="W1945" t="s">
        <v>21</v>
      </c>
    </row>
    <row r="1946" spans="1:23" x14ac:dyDescent="0.3">
      <c r="A1946" t="s">
        <v>2246</v>
      </c>
      <c r="B1946">
        <v>275</v>
      </c>
      <c r="C1946">
        <v>112</v>
      </c>
      <c r="D1946">
        <v>16684352</v>
      </c>
      <c r="E1946" t="s">
        <v>48</v>
      </c>
      <c r="F1946" t="s">
        <v>44</v>
      </c>
      <c r="L1946" t="s">
        <v>2846</v>
      </c>
      <c r="M1946">
        <v>67893</v>
      </c>
      <c r="N1946">
        <v>163</v>
      </c>
      <c r="O1946" t="s">
        <v>29</v>
      </c>
      <c r="P1946" t="s">
        <v>30</v>
      </c>
      <c r="Q1946" t="s">
        <v>213</v>
      </c>
      <c r="R1946">
        <v>17000000</v>
      </c>
      <c r="S1946">
        <v>2012</v>
      </c>
      <c r="T1946">
        <v>6.3</v>
      </c>
      <c r="U1946">
        <v>1.9</v>
      </c>
      <c r="V1946">
        <v>-315648</v>
      </c>
      <c r="W1946" t="s">
        <v>38</v>
      </c>
    </row>
    <row r="1947" spans="1:23" x14ac:dyDescent="0.3">
      <c r="A1947" t="s">
        <v>1004</v>
      </c>
      <c r="B1947">
        <v>43</v>
      </c>
      <c r="C1947">
        <v>136</v>
      </c>
      <c r="D1947">
        <v>46700000</v>
      </c>
      <c r="E1947" t="s">
        <v>24</v>
      </c>
      <c r="F1947" t="s">
        <v>25</v>
      </c>
      <c r="G1947" t="s">
        <v>35</v>
      </c>
      <c r="L1947" t="s">
        <v>2847</v>
      </c>
      <c r="M1947">
        <v>19832</v>
      </c>
      <c r="N1947">
        <v>98</v>
      </c>
      <c r="O1947" t="s">
        <v>29</v>
      </c>
      <c r="P1947" t="s">
        <v>30</v>
      </c>
      <c r="Q1947" t="s">
        <v>52</v>
      </c>
      <c r="R1947">
        <v>21000000</v>
      </c>
      <c r="S1947">
        <v>1982</v>
      </c>
      <c r="T1947">
        <v>5.9</v>
      </c>
      <c r="U1947">
        <v>2.2999999999999998</v>
      </c>
      <c r="V1947">
        <v>25700000</v>
      </c>
      <c r="W1947" t="s">
        <v>21</v>
      </c>
    </row>
    <row r="1948" spans="1:23" x14ac:dyDescent="0.3">
      <c r="A1948" t="s">
        <v>2848</v>
      </c>
      <c r="B1948">
        <v>163</v>
      </c>
      <c r="C1948">
        <v>81</v>
      </c>
      <c r="D1948">
        <v>52008288</v>
      </c>
      <c r="E1948" t="s">
        <v>47</v>
      </c>
      <c r="F1948" t="s">
        <v>48</v>
      </c>
      <c r="G1948" t="s">
        <v>26</v>
      </c>
      <c r="H1948" t="s">
        <v>50</v>
      </c>
      <c r="L1948" t="s">
        <v>2849</v>
      </c>
      <c r="M1948">
        <v>162037</v>
      </c>
      <c r="N1948">
        <v>928</v>
      </c>
      <c r="O1948" t="s">
        <v>29</v>
      </c>
      <c r="P1948" t="s">
        <v>30</v>
      </c>
      <c r="Q1948" t="s">
        <v>213</v>
      </c>
      <c r="R1948">
        <v>21000000</v>
      </c>
      <c r="S1948">
        <v>1999</v>
      </c>
      <c r="T1948">
        <v>7.8</v>
      </c>
      <c r="U1948">
        <v>1.4</v>
      </c>
      <c r="V1948">
        <v>31008288</v>
      </c>
      <c r="W1948" t="s">
        <v>21</v>
      </c>
    </row>
    <row r="1949" spans="1:23" x14ac:dyDescent="0.3">
      <c r="A1949" t="s">
        <v>557</v>
      </c>
      <c r="B1949">
        <v>168</v>
      </c>
      <c r="C1949">
        <v>87</v>
      </c>
      <c r="D1949">
        <v>8579684</v>
      </c>
      <c r="E1949" t="s">
        <v>48</v>
      </c>
      <c r="L1949" t="s">
        <v>2850</v>
      </c>
      <c r="M1949">
        <v>89547</v>
      </c>
      <c r="N1949">
        <v>199</v>
      </c>
      <c r="O1949" t="s">
        <v>29</v>
      </c>
      <c r="P1949" t="s">
        <v>30</v>
      </c>
      <c r="Q1949" t="s">
        <v>213</v>
      </c>
      <c r="R1949">
        <v>9000000</v>
      </c>
      <c r="S1949">
        <v>2007</v>
      </c>
      <c r="T1949">
        <v>7.4</v>
      </c>
      <c r="U1949">
        <v>1.4</v>
      </c>
      <c r="V1949">
        <v>-420316</v>
      </c>
      <c r="W1949" t="s">
        <v>38</v>
      </c>
    </row>
    <row r="1950" spans="1:23" x14ac:dyDescent="0.3">
      <c r="A1950" t="s">
        <v>2851</v>
      </c>
      <c r="B1950">
        <v>60</v>
      </c>
      <c r="C1950">
        <v>96</v>
      </c>
      <c r="D1950">
        <v>42660000</v>
      </c>
      <c r="E1950" t="s">
        <v>24</v>
      </c>
      <c r="F1950" t="s">
        <v>25</v>
      </c>
      <c r="G1950" t="s">
        <v>48</v>
      </c>
      <c r="H1950" t="s">
        <v>49</v>
      </c>
      <c r="I1950" t="s">
        <v>26</v>
      </c>
      <c r="J1950" t="s">
        <v>27</v>
      </c>
      <c r="L1950" t="s">
        <v>2852</v>
      </c>
      <c r="M1950">
        <v>25086</v>
      </c>
      <c r="N1950">
        <v>87</v>
      </c>
      <c r="O1950" t="s">
        <v>29</v>
      </c>
      <c r="P1950" t="s">
        <v>30</v>
      </c>
      <c r="Q1950" t="s">
        <v>52</v>
      </c>
      <c r="R1950">
        <v>17000000</v>
      </c>
      <c r="S1950">
        <v>1993</v>
      </c>
      <c r="T1950">
        <v>4.8</v>
      </c>
      <c r="U1950">
        <v>1.6</v>
      </c>
      <c r="V1950">
        <v>25660000</v>
      </c>
      <c r="W1950" t="s">
        <v>21</v>
      </c>
    </row>
    <row r="1951" spans="1:23" x14ac:dyDescent="0.3">
      <c r="A1951" t="s">
        <v>1113</v>
      </c>
      <c r="B1951">
        <v>85</v>
      </c>
      <c r="C1951">
        <v>106</v>
      </c>
      <c r="D1951">
        <v>40219708</v>
      </c>
      <c r="E1951" t="s">
        <v>55</v>
      </c>
      <c r="F1951" t="s">
        <v>61</v>
      </c>
      <c r="L1951" t="s">
        <v>2853</v>
      </c>
      <c r="M1951">
        <v>22649</v>
      </c>
      <c r="N1951">
        <v>131</v>
      </c>
      <c r="O1951" t="s">
        <v>29</v>
      </c>
      <c r="P1951" t="s">
        <v>30</v>
      </c>
      <c r="Q1951" t="s">
        <v>31</v>
      </c>
      <c r="R1951">
        <v>21000000</v>
      </c>
      <c r="S1951">
        <v>2001</v>
      </c>
      <c r="T1951">
        <v>6.3</v>
      </c>
      <c r="U1951">
        <v>1.8</v>
      </c>
      <c r="V1951">
        <v>19219708</v>
      </c>
      <c r="W1951" t="s">
        <v>21</v>
      </c>
    </row>
    <row r="1952" spans="1:23" x14ac:dyDescent="0.3">
      <c r="A1952" t="s">
        <v>1134</v>
      </c>
      <c r="B1952">
        <v>539</v>
      </c>
      <c r="C1952">
        <v>122</v>
      </c>
      <c r="D1952">
        <v>132088910</v>
      </c>
      <c r="E1952" t="s">
        <v>48</v>
      </c>
      <c r="F1952" t="s">
        <v>55</v>
      </c>
      <c r="G1952" t="s">
        <v>44</v>
      </c>
      <c r="L1952" t="s">
        <v>2854</v>
      </c>
      <c r="M1952">
        <v>533607</v>
      </c>
      <c r="N1952">
        <v>692</v>
      </c>
      <c r="O1952" t="s">
        <v>29</v>
      </c>
      <c r="P1952" t="s">
        <v>30</v>
      </c>
      <c r="Q1952" t="s">
        <v>213</v>
      </c>
      <c r="R1952">
        <v>21000000</v>
      </c>
      <c r="S1952">
        <v>2012</v>
      </c>
      <c r="T1952">
        <v>7.8</v>
      </c>
      <c r="U1952">
        <v>2</v>
      </c>
      <c r="V1952">
        <v>111088910</v>
      </c>
      <c r="W1952" t="s">
        <v>21</v>
      </c>
    </row>
    <row r="1953" spans="1:23" x14ac:dyDescent="0.3">
      <c r="A1953" t="s">
        <v>1490</v>
      </c>
      <c r="B1953">
        <v>84</v>
      </c>
      <c r="C1953">
        <v>123</v>
      </c>
      <c r="D1953">
        <v>36581633</v>
      </c>
      <c r="E1953" t="s">
        <v>242</v>
      </c>
      <c r="F1953" t="s">
        <v>56</v>
      </c>
      <c r="G1953" t="s">
        <v>55</v>
      </c>
      <c r="L1953" t="s">
        <v>2855</v>
      </c>
      <c r="M1953">
        <v>52533</v>
      </c>
      <c r="N1953">
        <v>235</v>
      </c>
      <c r="O1953" t="s">
        <v>29</v>
      </c>
      <c r="P1953" t="s">
        <v>244</v>
      </c>
      <c r="Q1953" t="s">
        <v>31</v>
      </c>
      <c r="R1953">
        <v>21000000</v>
      </c>
      <c r="S1953">
        <v>2007</v>
      </c>
      <c r="T1953">
        <v>7.5</v>
      </c>
      <c r="U1953">
        <v>2</v>
      </c>
      <c r="V1953">
        <v>15581633</v>
      </c>
      <c r="W1953" t="s">
        <v>21</v>
      </c>
    </row>
    <row r="1954" spans="1:23" x14ac:dyDescent="0.3">
      <c r="A1954" t="s">
        <v>340</v>
      </c>
      <c r="B1954">
        <v>171</v>
      </c>
      <c r="C1954">
        <v>92</v>
      </c>
      <c r="D1954">
        <v>25296447</v>
      </c>
      <c r="E1954" t="s">
        <v>24</v>
      </c>
      <c r="F1954" t="s">
        <v>56</v>
      </c>
      <c r="G1954" t="s">
        <v>35</v>
      </c>
      <c r="L1954" t="s">
        <v>2856</v>
      </c>
      <c r="M1954">
        <v>237248</v>
      </c>
      <c r="N1954">
        <v>460</v>
      </c>
      <c r="O1954" t="s">
        <v>29</v>
      </c>
      <c r="P1954" t="s">
        <v>545</v>
      </c>
      <c r="Q1954" t="s">
        <v>31</v>
      </c>
      <c r="R1954">
        <v>21000000</v>
      </c>
      <c r="S1954">
        <v>2002</v>
      </c>
      <c r="T1954">
        <v>6.8</v>
      </c>
      <c r="U1954">
        <v>1.5</v>
      </c>
      <c r="V1954">
        <v>4296447</v>
      </c>
      <c r="W1954" t="s">
        <v>21</v>
      </c>
    </row>
    <row r="1955" spans="1:23" x14ac:dyDescent="0.3">
      <c r="A1955" t="s">
        <v>2447</v>
      </c>
      <c r="B1955">
        <v>140</v>
      </c>
      <c r="C1955">
        <v>110</v>
      </c>
      <c r="D1955">
        <v>24848292</v>
      </c>
      <c r="E1955" t="s">
        <v>24</v>
      </c>
      <c r="F1955" t="s">
        <v>55</v>
      </c>
      <c r="G1955" t="s">
        <v>61</v>
      </c>
      <c r="L1955" t="s">
        <v>2857</v>
      </c>
      <c r="M1955">
        <v>80556</v>
      </c>
      <c r="N1955">
        <v>184</v>
      </c>
      <c r="O1955" t="s">
        <v>29</v>
      </c>
      <c r="P1955" t="s">
        <v>30</v>
      </c>
      <c r="Q1955" t="s">
        <v>31</v>
      </c>
      <c r="R1955">
        <v>20000000</v>
      </c>
      <c r="S1955">
        <v>2008</v>
      </c>
      <c r="T1955">
        <v>6.6</v>
      </c>
      <c r="U1955">
        <v>1.8</v>
      </c>
      <c r="V1955">
        <v>4848292</v>
      </c>
      <c r="W1955" t="s">
        <v>21</v>
      </c>
    </row>
    <row r="1956" spans="1:23" x14ac:dyDescent="0.3">
      <c r="A1956" t="s">
        <v>2858</v>
      </c>
      <c r="B1956">
        <v>85</v>
      </c>
      <c r="C1956">
        <v>104</v>
      </c>
      <c r="D1956">
        <v>17757087</v>
      </c>
      <c r="E1956" t="s">
        <v>57</v>
      </c>
      <c r="F1956" t="s">
        <v>27</v>
      </c>
      <c r="G1956" t="s">
        <v>35</v>
      </c>
      <c r="L1956" t="s">
        <v>2859</v>
      </c>
      <c r="M1956">
        <v>13065</v>
      </c>
      <c r="N1956">
        <v>253</v>
      </c>
      <c r="O1956" t="s">
        <v>29</v>
      </c>
      <c r="P1956" t="s">
        <v>30</v>
      </c>
      <c r="Q1956" t="s">
        <v>213</v>
      </c>
      <c r="R1956">
        <v>21000000</v>
      </c>
      <c r="S1956">
        <v>1999</v>
      </c>
      <c r="T1956">
        <v>4.5999999999999996</v>
      </c>
      <c r="U1956">
        <v>1.7</v>
      </c>
      <c r="V1956">
        <v>-3242913</v>
      </c>
      <c r="W1956" t="s">
        <v>38</v>
      </c>
    </row>
    <row r="1957" spans="1:23" x14ac:dyDescent="0.3">
      <c r="A1957" t="s">
        <v>34</v>
      </c>
      <c r="B1957">
        <v>217</v>
      </c>
      <c r="C1957">
        <v>98</v>
      </c>
      <c r="D1957">
        <v>9430988</v>
      </c>
      <c r="E1957" t="s">
        <v>48</v>
      </c>
      <c r="F1957" t="s">
        <v>55</v>
      </c>
      <c r="G1957" t="s">
        <v>44</v>
      </c>
      <c r="L1957" t="s">
        <v>2860</v>
      </c>
      <c r="M1957">
        <v>45992</v>
      </c>
      <c r="N1957">
        <v>115</v>
      </c>
      <c r="O1957" t="s">
        <v>29</v>
      </c>
      <c r="P1957" t="s">
        <v>30</v>
      </c>
      <c r="Q1957" t="s">
        <v>213</v>
      </c>
      <c r="R1957">
        <v>17000000</v>
      </c>
      <c r="S1957">
        <v>2009</v>
      </c>
      <c r="T1957">
        <v>7.1</v>
      </c>
      <c r="U1957">
        <v>1.6</v>
      </c>
      <c r="V1957">
        <v>-7569012</v>
      </c>
      <c r="W1957" t="s">
        <v>38</v>
      </c>
    </row>
    <row r="1958" spans="1:23" x14ac:dyDescent="0.3">
      <c r="A1958" t="s">
        <v>2861</v>
      </c>
      <c r="B1958">
        <v>131</v>
      </c>
      <c r="C1958">
        <v>120</v>
      </c>
      <c r="D1958">
        <v>16284360</v>
      </c>
      <c r="E1958" t="s">
        <v>48</v>
      </c>
      <c r="F1958" t="s">
        <v>55</v>
      </c>
      <c r="L1958" t="s">
        <v>2862</v>
      </c>
      <c r="M1958">
        <v>15079</v>
      </c>
      <c r="N1958">
        <v>79</v>
      </c>
      <c r="O1958" t="s">
        <v>29</v>
      </c>
      <c r="P1958" t="s">
        <v>30</v>
      </c>
      <c r="Q1958" t="s">
        <v>31</v>
      </c>
      <c r="R1958">
        <v>21000000</v>
      </c>
      <c r="S1958">
        <v>2008</v>
      </c>
      <c r="T1958">
        <v>6.1</v>
      </c>
      <c r="U1958">
        <v>2</v>
      </c>
      <c r="V1958">
        <v>-4715640</v>
      </c>
      <c r="W1958" t="s">
        <v>38</v>
      </c>
    </row>
    <row r="1959" spans="1:23" x14ac:dyDescent="0.3">
      <c r="A1959" t="s">
        <v>533</v>
      </c>
      <c r="B1959">
        <v>111</v>
      </c>
      <c r="C1959">
        <v>112</v>
      </c>
      <c r="D1959">
        <v>6830957</v>
      </c>
      <c r="E1959" t="s">
        <v>55</v>
      </c>
      <c r="F1959" t="s">
        <v>44</v>
      </c>
      <c r="L1959" t="s">
        <v>2863</v>
      </c>
      <c r="M1959">
        <v>11983</v>
      </c>
      <c r="N1959">
        <v>147</v>
      </c>
      <c r="O1959" t="s">
        <v>29</v>
      </c>
      <c r="P1959" t="s">
        <v>30</v>
      </c>
      <c r="Q1959" t="s">
        <v>31</v>
      </c>
      <c r="R1959">
        <v>21000000</v>
      </c>
      <c r="S1959">
        <v>2002</v>
      </c>
      <c r="T1959">
        <v>6.7</v>
      </c>
      <c r="U1959">
        <v>1.9</v>
      </c>
      <c r="V1959">
        <v>-14169043</v>
      </c>
      <c r="W1959" t="s">
        <v>38</v>
      </c>
    </row>
    <row r="1960" spans="1:23" x14ac:dyDescent="0.3">
      <c r="A1960" t="s">
        <v>2864</v>
      </c>
      <c r="B1960">
        <v>466</v>
      </c>
      <c r="C1960">
        <v>127</v>
      </c>
      <c r="D1960">
        <v>24104113</v>
      </c>
      <c r="E1960" t="s">
        <v>55</v>
      </c>
      <c r="F1960" t="s">
        <v>60</v>
      </c>
      <c r="G1960" t="s">
        <v>35</v>
      </c>
      <c r="L1960" t="s">
        <v>2865</v>
      </c>
      <c r="M1960">
        <v>149066</v>
      </c>
      <c r="N1960">
        <v>517</v>
      </c>
      <c r="O1960" t="s">
        <v>29</v>
      </c>
      <c r="P1960" t="s">
        <v>545</v>
      </c>
      <c r="Q1960" t="s">
        <v>213</v>
      </c>
      <c r="R1960">
        <v>20000000</v>
      </c>
      <c r="S1960">
        <v>2011</v>
      </c>
      <c r="T1960">
        <v>7.1</v>
      </c>
      <c r="U1960">
        <v>2.1</v>
      </c>
      <c r="V1960">
        <v>4104113</v>
      </c>
      <c r="W1960" t="s">
        <v>21</v>
      </c>
    </row>
    <row r="1961" spans="1:23" x14ac:dyDescent="0.3">
      <c r="A1961" t="s">
        <v>2866</v>
      </c>
      <c r="B1961">
        <v>16</v>
      </c>
      <c r="C1961">
        <v>102</v>
      </c>
      <c r="D1961">
        <v>15593</v>
      </c>
      <c r="E1961" t="s">
        <v>48</v>
      </c>
      <c r="F1961" t="s">
        <v>55</v>
      </c>
      <c r="G1961" t="s">
        <v>44</v>
      </c>
      <c r="L1961" t="s">
        <v>2867</v>
      </c>
      <c r="M1961">
        <v>2295</v>
      </c>
      <c r="N1961">
        <v>40</v>
      </c>
      <c r="O1961" t="s">
        <v>29</v>
      </c>
      <c r="P1961" t="s">
        <v>30</v>
      </c>
      <c r="Q1961" t="s">
        <v>31</v>
      </c>
      <c r="R1961">
        <v>21000000</v>
      </c>
      <c r="S1961">
        <v>1999</v>
      </c>
      <c r="T1961">
        <v>5.8</v>
      </c>
      <c r="U1961">
        <v>1.7</v>
      </c>
      <c r="V1961">
        <v>-20984407</v>
      </c>
      <c r="W1961" t="s">
        <v>38</v>
      </c>
    </row>
    <row r="1962" spans="1:23" x14ac:dyDescent="0.3">
      <c r="A1962" t="s">
        <v>2486</v>
      </c>
      <c r="B1962">
        <v>276</v>
      </c>
      <c r="C1962">
        <v>91</v>
      </c>
      <c r="D1962">
        <v>958319</v>
      </c>
      <c r="E1962" t="s">
        <v>55</v>
      </c>
      <c r="L1962" t="s">
        <v>2868</v>
      </c>
      <c r="M1962">
        <v>39764</v>
      </c>
      <c r="N1962">
        <v>148</v>
      </c>
      <c r="O1962" t="s">
        <v>29</v>
      </c>
      <c r="P1962" t="s">
        <v>30</v>
      </c>
      <c r="Q1962" t="s">
        <v>31</v>
      </c>
      <c r="R1962">
        <v>21000000</v>
      </c>
      <c r="S1962">
        <v>2011</v>
      </c>
      <c r="T1962">
        <v>6.7</v>
      </c>
      <c r="U1962">
        <v>1.5</v>
      </c>
      <c r="V1962">
        <v>-20041681</v>
      </c>
      <c r="W1962" t="s">
        <v>38</v>
      </c>
    </row>
    <row r="1963" spans="1:23" x14ac:dyDescent="0.3">
      <c r="A1963" t="s">
        <v>2869</v>
      </c>
      <c r="B1963">
        <v>11</v>
      </c>
      <c r="C1963">
        <v>114</v>
      </c>
      <c r="D1963">
        <v>69700000</v>
      </c>
      <c r="E1963" t="s">
        <v>48</v>
      </c>
      <c r="F1963" t="s">
        <v>50</v>
      </c>
      <c r="L1963" t="s">
        <v>2870</v>
      </c>
      <c r="M1963">
        <v>7748</v>
      </c>
      <c r="N1963">
        <v>48</v>
      </c>
      <c r="O1963" t="s">
        <v>29</v>
      </c>
      <c r="P1963" t="s">
        <v>30</v>
      </c>
      <c r="Q1963" t="s">
        <v>213</v>
      </c>
      <c r="R1963">
        <v>35000000</v>
      </c>
      <c r="S1963">
        <v>1982</v>
      </c>
      <c r="T1963">
        <v>5.8</v>
      </c>
      <c r="U1963">
        <v>1.9</v>
      </c>
      <c r="V1963">
        <v>34700000</v>
      </c>
      <c r="W1963" t="s">
        <v>21</v>
      </c>
    </row>
    <row r="1964" spans="1:23" x14ac:dyDescent="0.3">
      <c r="A1964" t="s">
        <v>1471</v>
      </c>
      <c r="B1964">
        <v>196</v>
      </c>
      <c r="C1964">
        <v>115</v>
      </c>
      <c r="D1964">
        <v>2840417</v>
      </c>
      <c r="E1964" t="s">
        <v>57</v>
      </c>
      <c r="F1964" t="s">
        <v>27</v>
      </c>
      <c r="G1964" t="s">
        <v>35</v>
      </c>
      <c r="L1964" t="s">
        <v>2871</v>
      </c>
      <c r="M1964">
        <v>77493</v>
      </c>
      <c r="N1964">
        <v>527</v>
      </c>
      <c r="O1964" t="s">
        <v>29</v>
      </c>
      <c r="P1964" t="s">
        <v>115</v>
      </c>
      <c r="Q1964" t="s">
        <v>213</v>
      </c>
      <c r="R1964">
        <v>31000000</v>
      </c>
      <c r="S1964">
        <v>1999</v>
      </c>
      <c r="T1964">
        <v>6.8</v>
      </c>
      <c r="U1964">
        <v>1.9</v>
      </c>
      <c r="V1964">
        <v>-28159583</v>
      </c>
      <c r="W1964" t="s">
        <v>38</v>
      </c>
    </row>
    <row r="1965" spans="1:23" x14ac:dyDescent="0.3">
      <c r="A1965" t="s">
        <v>149</v>
      </c>
      <c r="B1965">
        <v>234</v>
      </c>
      <c r="C1965">
        <v>115</v>
      </c>
      <c r="D1965">
        <v>242374454</v>
      </c>
      <c r="E1965" t="s">
        <v>24</v>
      </c>
      <c r="F1965" t="s">
        <v>25</v>
      </c>
      <c r="L1965" t="s">
        <v>2872</v>
      </c>
      <c r="M1965">
        <v>661017</v>
      </c>
      <c r="N1965">
        <v>771</v>
      </c>
      <c r="O1965" t="s">
        <v>29</v>
      </c>
      <c r="P1965" t="s">
        <v>30</v>
      </c>
      <c r="Q1965" t="s">
        <v>52</v>
      </c>
      <c r="R1965">
        <v>18000000</v>
      </c>
      <c r="S1965">
        <v>1981</v>
      </c>
      <c r="T1965">
        <v>8.5</v>
      </c>
      <c r="U1965">
        <v>1.9</v>
      </c>
      <c r="V1965">
        <v>224374454</v>
      </c>
      <c r="W1965" t="s">
        <v>21</v>
      </c>
    </row>
    <row r="1966" spans="1:23" x14ac:dyDescent="0.3">
      <c r="A1966" t="s">
        <v>374</v>
      </c>
      <c r="B1966">
        <v>37</v>
      </c>
      <c r="C1966">
        <v>120</v>
      </c>
      <c r="D1966">
        <v>173585516</v>
      </c>
      <c r="E1966" t="s">
        <v>25</v>
      </c>
      <c r="F1966" t="s">
        <v>48</v>
      </c>
      <c r="G1966" t="s">
        <v>49</v>
      </c>
      <c r="L1966" t="s">
        <v>2873</v>
      </c>
      <c r="M1966">
        <v>200077</v>
      </c>
      <c r="N1966">
        <v>189</v>
      </c>
      <c r="O1966" t="s">
        <v>29</v>
      </c>
      <c r="P1966" t="s">
        <v>30</v>
      </c>
      <c r="Q1966" t="s">
        <v>52</v>
      </c>
      <c r="R1966">
        <v>18000000</v>
      </c>
      <c r="S1966">
        <v>1992</v>
      </c>
      <c r="T1966">
        <v>6.6</v>
      </c>
      <c r="U1966">
        <v>2</v>
      </c>
      <c r="V1966">
        <v>155585516</v>
      </c>
      <c r="W1966" t="s">
        <v>21</v>
      </c>
    </row>
    <row r="1967" spans="1:23" x14ac:dyDescent="0.3">
      <c r="A1967" t="s">
        <v>149</v>
      </c>
      <c r="B1967">
        <v>171</v>
      </c>
      <c r="C1967">
        <v>135</v>
      </c>
      <c r="D1967">
        <v>128300000</v>
      </c>
      <c r="E1967" t="s">
        <v>55</v>
      </c>
      <c r="F1967" t="s">
        <v>27</v>
      </c>
      <c r="L1967" t="s">
        <v>2874</v>
      </c>
      <c r="M1967">
        <v>139288</v>
      </c>
      <c r="N1967">
        <v>339</v>
      </c>
      <c r="O1967" t="s">
        <v>29</v>
      </c>
      <c r="P1967" t="s">
        <v>30</v>
      </c>
      <c r="Q1967" t="s">
        <v>52</v>
      </c>
      <c r="R1967">
        <v>19400870</v>
      </c>
      <c r="S1967">
        <v>1977</v>
      </c>
      <c r="T1967">
        <v>7.7</v>
      </c>
      <c r="U1967">
        <v>2.2000000000000002</v>
      </c>
      <c r="V1967">
        <v>108899130</v>
      </c>
      <c r="W1967" t="s">
        <v>21</v>
      </c>
    </row>
    <row r="1968" spans="1:23" x14ac:dyDescent="0.3">
      <c r="A1968" t="s">
        <v>2875</v>
      </c>
      <c r="B1968">
        <v>148</v>
      </c>
      <c r="C1968">
        <v>90</v>
      </c>
      <c r="D1968">
        <v>20259297</v>
      </c>
      <c r="E1968" t="s">
        <v>55</v>
      </c>
      <c r="F1968" t="s">
        <v>57</v>
      </c>
      <c r="G1968" t="s">
        <v>27</v>
      </c>
      <c r="H1968" t="s">
        <v>35</v>
      </c>
      <c r="L1968" t="s">
        <v>2876</v>
      </c>
      <c r="M1968">
        <v>24969</v>
      </c>
      <c r="N1968">
        <v>258</v>
      </c>
      <c r="O1968" t="s">
        <v>29</v>
      </c>
      <c r="P1968" t="s">
        <v>30</v>
      </c>
      <c r="Q1968" t="s">
        <v>31</v>
      </c>
      <c r="R1968">
        <v>20000000</v>
      </c>
      <c r="S1968">
        <v>2006</v>
      </c>
      <c r="T1968">
        <v>4.7</v>
      </c>
      <c r="U1968">
        <v>1.5</v>
      </c>
      <c r="V1968">
        <v>259297</v>
      </c>
      <c r="W1968" t="s">
        <v>21</v>
      </c>
    </row>
    <row r="1969" spans="1:23" x14ac:dyDescent="0.3">
      <c r="A1969" t="s">
        <v>495</v>
      </c>
      <c r="B1969">
        <v>50</v>
      </c>
      <c r="C1969">
        <v>100</v>
      </c>
      <c r="D1969">
        <v>153665036</v>
      </c>
      <c r="E1969" t="s">
        <v>24</v>
      </c>
      <c r="F1969" t="s">
        <v>48</v>
      </c>
      <c r="G1969" t="s">
        <v>56</v>
      </c>
      <c r="H1969" t="s">
        <v>35</v>
      </c>
      <c r="L1969" t="s">
        <v>2877</v>
      </c>
      <c r="M1969">
        <v>84824</v>
      </c>
      <c r="N1969">
        <v>95</v>
      </c>
      <c r="O1969" t="s">
        <v>29</v>
      </c>
      <c r="P1969" t="s">
        <v>30</v>
      </c>
      <c r="Q1969" t="s">
        <v>213</v>
      </c>
      <c r="R1969">
        <v>28000000</v>
      </c>
      <c r="S1969">
        <v>1987</v>
      </c>
      <c r="T1969">
        <v>6.4</v>
      </c>
      <c r="U1969">
        <v>1.7</v>
      </c>
      <c r="V1969">
        <v>125665036</v>
      </c>
      <c r="W1969" t="s">
        <v>21</v>
      </c>
    </row>
    <row r="1970" spans="1:23" x14ac:dyDescent="0.3">
      <c r="A1970" t="s">
        <v>724</v>
      </c>
      <c r="B1970">
        <v>121</v>
      </c>
      <c r="C1970">
        <v>105</v>
      </c>
      <c r="D1970">
        <v>132541238</v>
      </c>
      <c r="E1970" t="s">
        <v>48</v>
      </c>
      <c r="L1970" t="s">
        <v>2878</v>
      </c>
      <c r="M1970">
        <v>30058</v>
      </c>
      <c r="N1970">
        <v>236</v>
      </c>
      <c r="O1970" t="s">
        <v>29</v>
      </c>
      <c r="P1970" t="s">
        <v>30</v>
      </c>
      <c r="Q1970" t="s">
        <v>31</v>
      </c>
      <c r="R1970">
        <v>33000000</v>
      </c>
      <c r="S1970">
        <v>2003</v>
      </c>
      <c r="T1970">
        <v>5.5</v>
      </c>
      <c r="U1970">
        <v>1.8</v>
      </c>
      <c r="V1970">
        <v>99541238</v>
      </c>
      <c r="W1970" t="s">
        <v>21</v>
      </c>
    </row>
    <row r="1971" spans="1:23" x14ac:dyDescent="0.3">
      <c r="A1971" t="s">
        <v>754</v>
      </c>
      <c r="B1971">
        <v>185</v>
      </c>
      <c r="C1971">
        <v>138</v>
      </c>
      <c r="D1971">
        <v>130727000</v>
      </c>
      <c r="E1971" t="s">
        <v>56</v>
      </c>
      <c r="F1971" t="s">
        <v>55</v>
      </c>
      <c r="G1971" t="s">
        <v>57</v>
      </c>
      <c r="H1971" t="s">
        <v>35</v>
      </c>
      <c r="L1971" t="s">
        <v>2879</v>
      </c>
      <c r="M1971">
        <v>887467</v>
      </c>
      <c r="N1971">
        <v>916</v>
      </c>
      <c r="O1971" t="s">
        <v>29</v>
      </c>
      <c r="P1971" t="s">
        <v>30</v>
      </c>
      <c r="Q1971" t="s">
        <v>213</v>
      </c>
      <c r="R1971">
        <v>19000000</v>
      </c>
      <c r="S1971">
        <v>1991</v>
      </c>
      <c r="T1971">
        <v>8.6</v>
      </c>
      <c r="U1971">
        <v>2.2999999999999998</v>
      </c>
      <c r="V1971">
        <v>111727000</v>
      </c>
      <c r="W1971" t="s">
        <v>21</v>
      </c>
    </row>
    <row r="1972" spans="1:23" x14ac:dyDescent="0.3">
      <c r="A1972" t="s">
        <v>2880</v>
      </c>
      <c r="B1972">
        <v>61</v>
      </c>
      <c r="C1972">
        <v>94</v>
      </c>
      <c r="D1972">
        <v>121697350</v>
      </c>
      <c r="E1972" t="s">
        <v>48</v>
      </c>
      <c r="F1972" t="s">
        <v>59</v>
      </c>
      <c r="L1972" t="s">
        <v>2881</v>
      </c>
      <c r="M1972">
        <v>114610</v>
      </c>
      <c r="N1972">
        <v>176</v>
      </c>
      <c r="O1972" t="s">
        <v>29</v>
      </c>
      <c r="P1972" t="s">
        <v>30</v>
      </c>
      <c r="Q1972" t="s">
        <v>31</v>
      </c>
      <c r="R1972">
        <v>20000000</v>
      </c>
      <c r="S1972">
        <v>1992</v>
      </c>
      <c r="T1972">
        <v>7</v>
      </c>
      <c r="U1972">
        <v>1.6</v>
      </c>
      <c r="V1972">
        <v>101697350</v>
      </c>
      <c r="W1972" t="s">
        <v>21</v>
      </c>
    </row>
    <row r="1973" spans="1:23" x14ac:dyDescent="0.3">
      <c r="A1973" t="s">
        <v>2882</v>
      </c>
      <c r="B1973">
        <v>156</v>
      </c>
      <c r="C1973">
        <v>101</v>
      </c>
      <c r="D1973">
        <v>117224271</v>
      </c>
      <c r="E1973" t="s">
        <v>24</v>
      </c>
      <c r="F1973" t="s">
        <v>48</v>
      </c>
      <c r="G1973" t="s">
        <v>790</v>
      </c>
      <c r="L1973" t="s">
        <v>2883</v>
      </c>
      <c r="M1973">
        <v>47794</v>
      </c>
      <c r="N1973">
        <v>81</v>
      </c>
      <c r="O1973" t="s">
        <v>29</v>
      </c>
      <c r="P1973" t="s">
        <v>30</v>
      </c>
      <c r="Q1973" t="s">
        <v>213</v>
      </c>
      <c r="R1973">
        <v>20000000</v>
      </c>
      <c r="S1973">
        <v>2010</v>
      </c>
      <c r="T1973">
        <v>7.1</v>
      </c>
      <c r="U1973">
        <v>1.7</v>
      </c>
      <c r="V1973">
        <v>97224271</v>
      </c>
      <c r="W1973" t="s">
        <v>21</v>
      </c>
    </row>
    <row r="1974" spans="1:23" x14ac:dyDescent="0.3">
      <c r="A1974" t="s">
        <v>2884</v>
      </c>
      <c r="B1974">
        <v>75</v>
      </c>
      <c r="C1974">
        <v>131</v>
      </c>
      <c r="D1974">
        <v>102922376</v>
      </c>
      <c r="E1974" t="s">
        <v>25</v>
      </c>
      <c r="F1974" t="s">
        <v>57</v>
      </c>
      <c r="G1974" t="s">
        <v>35</v>
      </c>
      <c r="L1974" t="s">
        <v>2885</v>
      </c>
      <c r="M1974">
        <v>51314</v>
      </c>
      <c r="N1974">
        <v>265</v>
      </c>
      <c r="O1974" t="s">
        <v>29</v>
      </c>
      <c r="P1974" t="s">
        <v>30</v>
      </c>
      <c r="Q1974" t="s">
        <v>52</v>
      </c>
      <c r="R1974">
        <v>20000000</v>
      </c>
      <c r="S1974">
        <v>1978</v>
      </c>
      <c r="T1974">
        <v>5.7</v>
      </c>
      <c r="U1974">
        <v>2.2000000000000002</v>
      </c>
      <c r="V1974">
        <v>82922376</v>
      </c>
      <c r="W1974" t="s">
        <v>21</v>
      </c>
    </row>
    <row r="1975" spans="1:23" x14ac:dyDescent="0.3">
      <c r="A1975" t="s">
        <v>455</v>
      </c>
      <c r="B1975">
        <v>100</v>
      </c>
      <c r="C1975">
        <v>91</v>
      </c>
      <c r="D1975">
        <v>94497271</v>
      </c>
      <c r="E1975" t="s">
        <v>25</v>
      </c>
      <c r="F1975" t="s">
        <v>48</v>
      </c>
      <c r="G1975" t="s">
        <v>55</v>
      </c>
      <c r="H1975" t="s">
        <v>49</v>
      </c>
      <c r="I1975" t="s">
        <v>44</v>
      </c>
      <c r="L1975" t="s">
        <v>2886</v>
      </c>
      <c r="M1975">
        <v>17829</v>
      </c>
      <c r="N1975">
        <v>99</v>
      </c>
      <c r="O1975" t="s">
        <v>29</v>
      </c>
      <c r="P1975" t="s">
        <v>30</v>
      </c>
      <c r="Q1975" t="s">
        <v>52</v>
      </c>
      <c r="R1975">
        <v>20000000</v>
      </c>
      <c r="S1975">
        <v>2008</v>
      </c>
      <c r="T1975">
        <v>3.7</v>
      </c>
      <c r="U1975">
        <v>1.5</v>
      </c>
      <c r="V1975">
        <v>74497271</v>
      </c>
      <c r="W1975" t="s">
        <v>21</v>
      </c>
    </row>
    <row r="1976" spans="1:23" x14ac:dyDescent="0.3">
      <c r="A1976" t="s">
        <v>134</v>
      </c>
      <c r="B1976">
        <v>511</v>
      </c>
      <c r="C1976">
        <v>112</v>
      </c>
      <c r="D1976">
        <v>137387272</v>
      </c>
      <c r="E1976" t="s">
        <v>57</v>
      </c>
      <c r="F1976" t="s">
        <v>60</v>
      </c>
      <c r="G1976" t="s">
        <v>35</v>
      </c>
      <c r="L1976" t="s">
        <v>2887</v>
      </c>
      <c r="M1976">
        <v>300110</v>
      </c>
      <c r="N1976">
        <v>807</v>
      </c>
      <c r="O1976" t="s">
        <v>29</v>
      </c>
      <c r="P1976" t="s">
        <v>30</v>
      </c>
      <c r="Q1976" t="s">
        <v>213</v>
      </c>
      <c r="R1976">
        <v>20000000</v>
      </c>
      <c r="S1976">
        <v>2013</v>
      </c>
      <c r="T1976">
        <v>7.5</v>
      </c>
      <c r="U1976">
        <v>1.9</v>
      </c>
      <c r="V1976">
        <v>117387272</v>
      </c>
      <c r="W1976" t="s">
        <v>21</v>
      </c>
    </row>
    <row r="1977" spans="1:23" x14ac:dyDescent="0.3">
      <c r="A1977" t="s">
        <v>1116</v>
      </c>
      <c r="B1977">
        <v>75</v>
      </c>
      <c r="C1977">
        <v>95</v>
      </c>
      <c r="D1977">
        <v>82301521</v>
      </c>
      <c r="E1977" t="s">
        <v>25</v>
      </c>
      <c r="F1977" t="s">
        <v>48</v>
      </c>
      <c r="G1977" t="s">
        <v>49</v>
      </c>
      <c r="H1977" t="s">
        <v>44</v>
      </c>
      <c r="L1977" t="s">
        <v>2888</v>
      </c>
      <c r="M1977">
        <v>22679</v>
      </c>
      <c r="N1977">
        <v>149</v>
      </c>
      <c r="O1977" t="s">
        <v>29</v>
      </c>
      <c r="P1977" t="s">
        <v>30</v>
      </c>
      <c r="Q1977" t="s">
        <v>52</v>
      </c>
      <c r="R1977">
        <v>32000000</v>
      </c>
      <c r="S1977">
        <v>2005</v>
      </c>
      <c r="T1977">
        <v>4.5999999999999996</v>
      </c>
      <c r="U1977">
        <v>1.6</v>
      </c>
      <c r="V1977">
        <v>50301521</v>
      </c>
      <c r="W1977" t="s">
        <v>21</v>
      </c>
    </row>
    <row r="1978" spans="1:23" x14ac:dyDescent="0.3">
      <c r="A1978" t="s">
        <v>2388</v>
      </c>
      <c r="B1978">
        <v>148</v>
      </c>
      <c r="C1978">
        <v>100</v>
      </c>
      <c r="D1978">
        <v>84518155</v>
      </c>
      <c r="E1978" t="s">
        <v>48</v>
      </c>
      <c r="L1978" t="s">
        <v>2889</v>
      </c>
      <c r="M1978">
        <v>35965</v>
      </c>
      <c r="N1978">
        <v>144</v>
      </c>
      <c r="O1978" t="s">
        <v>29</v>
      </c>
      <c r="P1978" t="s">
        <v>30</v>
      </c>
      <c r="Q1978" t="s">
        <v>213</v>
      </c>
      <c r="R1978">
        <v>20000000</v>
      </c>
      <c r="S1978">
        <v>2014</v>
      </c>
      <c r="T1978">
        <v>4.9000000000000004</v>
      </c>
      <c r="U1978">
        <v>1.7</v>
      </c>
      <c r="V1978">
        <v>64518155</v>
      </c>
      <c r="W1978" t="s">
        <v>21</v>
      </c>
    </row>
    <row r="1979" spans="1:23" x14ac:dyDescent="0.3">
      <c r="A1979" t="s">
        <v>2478</v>
      </c>
      <c r="B1979">
        <v>204</v>
      </c>
      <c r="C1979">
        <v>108</v>
      </c>
      <c r="D1979">
        <v>81257845</v>
      </c>
      <c r="E1979" t="s">
        <v>48</v>
      </c>
      <c r="F1979" t="s">
        <v>59</v>
      </c>
      <c r="L1979" t="s">
        <v>2890</v>
      </c>
      <c r="M1979">
        <v>210680</v>
      </c>
      <c r="N1979">
        <v>479</v>
      </c>
      <c r="O1979" t="s">
        <v>29</v>
      </c>
      <c r="P1979" t="s">
        <v>30</v>
      </c>
      <c r="Q1979" t="s">
        <v>31</v>
      </c>
      <c r="R1979">
        <v>35000000</v>
      </c>
      <c r="S1979">
        <v>2003</v>
      </c>
      <c r="T1979">
        <v>7.1</v>
      </c>
      <c r="U1979">
        <v>1.8</v>
      </c>
      <c r="V1979">
        <v>46257845</v>
      </c>
      <c r="W1979" t="s">
        <v>21</v>
      </c>
    </row>
    <row r="1980" spans="1:23" x14ac:dyDescent="0.3">
      <c r="A1980" t="s">
        <v>653</v>
      </c>
      <c r="B1980">
        <v>72</v>
      </c>
      <c r="C1980">
        <v>101</v>
      </c>
      <c r="D1980">
        <v>70360285</v>
      </c>
      <c r="E1980" t="s">
        <v>24</v>
      </c>
      <c r="F1980" t="s">
        <v>25</v>
      </c>
      <c r="G1980" t="s">
        <v>26</v>
      </c>
      <c r="H1980" t="s">
        <v>27</v>
      </c>
      <c r="I1980" t="s">
        <v>35</v>
      </c>
      <c r="L1980" t="s">
        <v>2891</v>
      </c>
      <c r="M1980">
        <v>81783</v>
      </c>
      <c r="N1980">
        <v>283</v>
      </c>
      <c r="O1980" t="s">
        <v>29</v>
      </c>
      <c r="P1980" t="s">
        <v>30</v>
      </c>
      <c r="Q1980" t="s">
        <v>31</v>
      </c>
      <c r="R1980">
        <v>18000000</v>
      </c>
      <c r="S1980">
        <v>1995</v>
      </c>
      <c r="T1980">
        <v>5.8</v>
      </c>
      <c r="U1980">
        <v>1.7</v>
      </c>
      <c r="V1980">
        <v>52360285</v>
      </c>
      <c r="W1980" t="s">
        <v>21</v>
      </c>
    </row>
    <row r="1981" spans="1:23" x14ac:dyDescent="0.3">
      <c r="A1981" t="s">
        <v>1053</v>
      </c>
      <c r="B1981">
        <v>62</v>
      </c>
      <c r="C1981">
        <v>109</v>
      </c>
      <c r="D1981">
        <v>69148997</v>
      </c>
      <c r="E1981" t="s">
        <v>48</v>
      </c>
      <c r="F1981" t="s">
        <v>56</v>
      </c>
      <c r="L1981" t="s">
        <v>2892</v>
      </c>
      <c r="M1981">
        <v>98794</v>
      </c>
      <c r="N1981">
        <v>251</v>
      </c>
      <c r="O1981" t="s">
        <v>29</v>
      </c>
      <c r="P1981" t="s">
        <v>30</v>
      </c>
      <c r="Q1981" t="s">
        <v>31</v>
      </c>
      <c r="R1981">
        <v>37000000</v>
      </c>
      <c r="S1981">
        <v>2004</v>
      </c>
      <c r="T1981">
        <v>5.4</v>
      </c>
      <c r="U1981">
        <v>1.8</v>
      </c>
      <c r="V1981">
        <v>32148997</v>
      </c>
      <c r="W1981" t="s">
        <v>21</v>
      </c>
    </row>
    <row r="1982" spans="1:23" x14ac:dyDescent="0.3">
      <c r="A1982" t="s">
        <v>2226</v>
      </c>
      <c r="B1982">
        <v>549</v>
      </c>
      <c r="C1982">
        <v>115</v>
      </c>
      <c r="D1982">
        <v>82624961</v>
      </c>
      <c r="E1982" t="s">
        <v>48</v>
      </c>
      <c r="F1982" t="s">
        <v>55</v>
      </c>
      <c r="L1982" t="s">
        <v>2893</v>
      </c>
      <c r="M1982">
        <v>205284</v>
      </c>
      <c r="N1982">
        <v>439</v>
      </c>
      <c r="O1982" t="s">
        <v>29</v>
      </c>
      <c r="P1982" t="s">
        <v>30</v>
      </c>
      <c r="Q1982" t="s">
        <v>213</v>
      </c>
      <c r="R1982">
        <v>20000000</v>
      </c>
      <c r="S1982">
        <v>2011</v>
      </c>
      <c r="T1982">
        <v>7.3</v>
      </c>
      <c r="U1982">
        <v>1.9</v>
      </c>
      <c r="V1982">
        <v>62624961</v>
      </c>
      <c r="W1982" t="s">
        <v>21</v>
      </c>
    </row>
    <row r="1983" spans="1:23" x14ac:dyDescent="0.3">
      <c r="A1983" t="s">
        <v>682</v>
      </c>
      <c r="B1983">
        <v>106</v>
      </c>
      <c r="C1983">
        <v>117</v>
      </c>
      <c r="D1983">
        <v>67325559</v>
      </c>
      <c r="E1983" t="s">
        <v>25</v>
      </c>
      <c r="F1983" t="s">
        <v>48</v>
      </c>
      <c r="G1983" t="s">
        <v>55</v>
      </c>
      <c r="H1983" t="s">
        <v>49</v>
      </c>
      <c r="I1983" t="s">
        <v>60</v>
      </c>
      <c r="L1983" t="s">
        <v>2894</v>
      </c>
      <c r="M1983">
        <v>58222</v>
      </c>
      <c r="N1983">
        <v>331</v>
      </c>
      <c r="O1983" t="s">
        <v>29</v>
      </c>
      <c r="P1983" t="s">
        <v>30</v>
      </c>
      <c r="Q1983" t="s">
        <v>52</v>
      </c>
      <c r="R1983">
        <v>20000000</v>
      </c>
      <c r="S1983">
        <v>2003</v>
      </c>
      <c r="T1983">
        <v>7.1</v>
      </c>
      <c r="U1983">
        <v>2</v>
      </c>
      <c r="V1983">
        <v>47325559</v>
      </c>
      <c r="W1983" t="s">
        <v>21</v>
      </c>
    </row>
    <row r="1984" spans="1:23" x14ac:dyDescent="0.3">
      <c r="A1984" t="s">
        <v>1679</v>
      </c>
      <c r="B1984">
        <v>123</v>
      </c>
      <c r="C1984">
        <v>107</v>
      </c>
      <c r="D1984">
        <v>62933793</v>
      </c>
      <c r="E1984" t="s">
        <v>55</v>
      </c>
      <c r="F1984" t="s">
        <v>49</v>
      </c>
      <c r="G1984" t="s">
        <v>59</v>
      </c>
      <c r="H1984" t="s">
        <v>44</v>
      </c>
      <c r="L1984" t="s">
        <v>2895</v>
      </c>
      <c r="M1984">
        <v>62421</v>
      </c>
      <c r="N1984">
        <v>185</v>
      </c>
      <c r="O1984" t="s">
        <v>29</v>
      </c>
      <c r="P1984" t="s">
        <v>30</v>
      </c>
      <c r="Q1984" t="s">
        <v>52</v>
      </c>
      <c r="R1984">
        <v>20000000</v>
      </c>
      <c r="S1984">
        <v>2010</v>
      </c>
      <c r="T1984">
        <v>5.8</v>
      </c>
      <c r="U1984">
        <v>1.8</v>
      </c>
      <c r="V1984">
        <v>42933793</v>
      </c>
      <c r="W1984" t="s">
        <v>21</v>
      </c>
    </row>
    <row r="1985" spans="1:23" x14ac:dyDescent="0.3">
      <c r="A1985" t="s">
        <v>2896</v>
      </c>
      <c r="B1985">
        <v>597</v>
      </c>
      <c r="C1985">
        <v>134</v>
      </c>
      <c r="D1985">
        <v>56667870</v>
      </c>
      <c r="E1985" t="s">
        <v>242</v>
      </c>
      <c r="F1985" t="s">
        <v>55</v>
      </c>
      <c r="G1985" t="s">
        <v>54</v>
      </c>
      <c r="L1985" t="s">
        <v>2897</v>
      </c>
      <c r="M1985">
        <v>439176</v>
      </c>
      <c r="N1985">
        <v>695</v>
      </c>
      <c r="O1985" t="s">
        <v>29</v>
      </c>
      <c r="P1985" t="s">
        <v>30</v>
      </c>
      <c r="Q1985" t="s">
        <v>213</v>
      </c>
      <c r="R1985">
        <v>20000000</v>
      </c>
      <c r="S1985">
        <v>2013</v>
      </c>
      <c r="T1985">
        <v>8.1</v>
      </c>
      <c r="U1985">
        <v>2.2000000000000002</v>
      </c>
      <c r="V1985">
        <v>36667870</v>
      </c>
      <c r="W1985" t="s">
        <v>21</v>
      </c>
    </row>
    <row r="1986" spans="1:23" x14ac:dyDescent="0.3">
      <c r="A1986" t="s">
        <v>2315</v>
      </c>
      <c r="B1986">
        <v>64</v>
      </c>
      <c r="C1986">
        <v>118</v>
      </c>
      <c r="D1986">
        <v>56398162</v>
      </c>
      <c r="E1986" t="s">
        <v>48</v>
      </c>
      <c r="F1986" t="s">
        <v>55</v>
      </c>
      <c r="G1986" t="s">
        <v>59</v>
      </c>
      <c r="H1986" t="s">
        <v>44</v>
      </c>
      <c r="L1986" t="s">
        <v>2898</v>
      </c>
      <c r="M1986">
        <v>28649</v>
      </c>
      <c r="N1986">
        <v>185</v>
      </c>
      <c r="O1986" t="s">
        <v>29</v>
      </c>
      <c r="P1986" t="s">
        <v>30</v>
      </c>
      <c r="Q1986" t="s">
        <v>31</v>
      </c>
      <c r="R1986">
        <v>20000000</v>
      </c>
      <c r="S1986">
        <v>2002</v>
      </c>
      <c r="T1986">
        <v>5.7</v>
      </c>
      <c r="U1986">
        <v>2</v>
      </c>
      <c r="V1986">
        <v>36398162</v>
      </c>
      <c r="W1986" t="s">
        <v>21</v>
      </c>
    </row>
    <row r="1987" spans="1:23" x14ac:dyDescent="0.3">
      <c r="A1987" t="s">
        <v>2567</v>
      </c>
      <c r="B1987">
        <v>40</v>
      </c>
      <c r="C1987">
        <v>121</v>
      </c>
      <c r="D1987">
        <v>60072596</v>
      </c>
      <c r="E1987" t="s">
        <v>48</v>
      </c>
      <c r="F1987" t="s">
        <v>55</v>
      </c>
      <c r="G1987" t="s">
        <v>44</v>
      </c>
      <c r="L1987" t="s">
        <v>2899</v>
      </c>
      <c r="M1987">
        <v>7664</v>
      </c>
      <c r="N1987">
        <v>68</v>
      </c>
      <c r="O1987" t="s">
        <v>29</v>
      </c>
      <c r="P1987" t="s">
        <v>30</v>
      </c>
      <c r="Q1987" t="s">
        <v>31</v>
      </c>
      <c r="R1987">
        <v>20000000</v>
      </c>
      <c r="S1987">
        <v>2010</v>
      </c>
      <c r="T1987">
        <v>4.4000000000000004</v>
      </c>
      <c r="U1987">
        <v>2</v>
      </c>
      <c r="V1987">
        <v>40072596</v>
      </c>
      <c r="W1987" t="s">
        <v>21</v>
      </c>
    </row>
    <row r="1988" spans="1:23" x14ac:dyDescent="0.3">
      <c r="A1988" t="s">
        <v>111</v>
      </c>
      <c r="B1988">
        <v>111</v>
      </c>
      <c r="C1988">
        <v>105</v>
      </c>
      <c r="D1988">
        <v>56362352</v>
      </c>
      <c r="E1988" t="s">
        <v>26</v>
      </c>
      <c r="F1988" t="s">
        <v>44</v>
      </c>
      <c r="L1988" t="s">
        <v>2900</v>
      </c>
      <c r="M1988">
        <v>357581</v>
      </c>
      <c r="N1988">
        <v>588</v>
      </c>
      <c r="O1988" t="s">
        <v>29</v>
      </c>
      <c r="P1988" t="s">
        <v>30</v>
      </c>
      <c r="Q1988" t="s">
        <v>31</v>
      </c>
      <c r="R1988">
        <v>20000000</v>
      </c>
      <c r="S1988">
        <v>1990</v>
      </c>
      <c r="T1988">
        <v>7.9</v>
      </c>
      <c r="U1988">
        <v>1.8</v>
      </c>
      <c r="V1988">
        <v>36362352</v>
      </c>
      <c r="W1988" t="s">
        <v>21</v>
      </c>
    </row>
    <row r="1989" spans="1:23" x14ac:dyDescent="0.3">
      <c r="A1989" t="s">
        <v>2901</v>
      </c>
      <c r="B1989">
        <v>151</v>
      </c>
      <c r="C1989">
        <v>110</v>
      </c>
      <c r="D1989">
        <v>56154094</v>
      </c>
      <c r="E1989" t="s">
        <v>55</v>
      </c>
      <c r="F1989" t="s">
        <v>44</v>
      </c>
      <c r="L1989" t="s">
        <v>2902</v>
      </c>
      <c r="M1989">
        <v>44723</v>
      </c>
      <c r="N1989">
        <v>130</v>
      </c>
      <c r="O1989" t="s">
        <v>29</v>
      </c>
      <c r="P1989" t="s">
        <v>37</v>
      </c>
      <c r="Q1989" t="s">
        <v>31</v>
      </c>
      <c r="R1989">
        <v>20000000</v>
      </c>
      <c r="S1989">
        <v>2016</v>
      </c>
      <c r="T1989">
        <v>7.6</v>
      </c>
      <c r="U1989">
        <v>1.8</v>
      </c>
      <c r="V1989">
        <v>36154094</v>
      </c>
      <c r="W1989" t="s">
        <v>21</v>
      </c>
    </row>
    <row r="1990" spans="1:23" x14ac:dyDescent="0.3">
      <c r="A1990" t="s">
        <v>2567</v>
      </c>
      <c r="B1990">
        <v>31</v>
      </c>
      <c r="C1990">
        <v>114</v>
      </c>
      <c r="D1990">
        <v>65623128</v>
      </c>
      <c r="E1990" t="s">
        <v>48</v>
      </c>
      <c r="F1990" t="s">
        <v>56</v>
      </c>
      <c r="G1990" t="s">
        <v>55</v>
      </c>
      <c r="L1990" t="s">
        <v>2903</v>
      </c>
      <c r="M1990">
        <v>7354</v>
      </c>
      <c r="N1990">
        <v>50</v>
      </c>
      <c r="O1990" t="s">
        <v>29</v>
      </c>
      <c r="P1990" t="s">
        <v>30</v>
      </c>
      <c r="Q1990" t="s">
        <v>31</v>
      </c>
      <c r="R1990">
        <v>20000000</v>
      </c>
      <c r="S1990">
        <v>2012</v>
      </c>
      <c r="T1990">
        <v>4.8</v>
      </c>
      <c r="U1990">
        <v>1.9</v>
      </c>
      <c r="V1990">
        <v>45623128</v>
      </c>
      <c r="W1990" t="s">
        <v>21</v>
      </c>
    </row>
    <row r="1991" spans="1:23" x14ac:dyDescent="0.3">
      <c r="A1991" t="s">
        <v>2904</v>
      </c>
      <c r="B1991">
        <v>99</v>
      </c>
      <c r="C1991">
        <v>85</v>
      </c>
      <c r="D1991">
        <v>48546578</v>
      </c>
      <c r="E1991" t="s">
        <v>48</v>
      </c>
      <c r="F1991" t="s">
        <v>44</v>
      </c>
      <c r="L1991" t="s">
        <v>2905</v>
      </c>
      <c r="M1991">
        <v>50415</v>
      </c>
      <c r="N1991">
        <v>613</v>
      </c>
      <c r="O1991" t="s">
        <v>29</v>
      </c>
      <c r="P1991" t="s">
        <v>30</v>
      </c>
      <c r="Q1991" t="s">
        <v>31</v>
      </c>
      <c r="R1991">
        <v>20000000</v>
      </c>
      <c r="S1991">
        <v>2006</v>
      </c>
      <c r="T1991">
        <v>2.7</v>
      </c>
      <c r="U1991">
        <v>1.4</v>
      </c>
      <c r="V1991">
        <v>28546578</v>
      </c>
      <c r="W1991" t="s">
        <v>21</v>
      </c>
    </row>
    <row r="1992" spans="1:23" x14ac:dyDescent="0.3">
      <c r="A1992" t="s">
        <v>2906</v>
      </c>
      <c r="B1992">
        <v>80</v>
      </c>
      <c r="C1992">
        <v>72</v>
      </c>
      <c r="D1992">
        <v>48423368</v>
      </c>
      <c r="E1992" t="s">
        <v>25</v>
      </c>
      <c r="F1992" t="s">
        <v>47</v>
      </c>
      <c r="G1992" t="s">
        <v>49</v>
      </c>
      <c r="H1992" t="s">
        <v>26</v>
      </c>
      <c r="L1992" t="s">
        <v>2907</v>
      </c>
      <c r="M1992">
        <v>13324</v>
      </c>
      <c r="N1992">
        <v>79</v>
      </c>
      <c r="O1992" t="s">
        <v>29</v>
      </c>
      <c r="P1992" t="s">
        <v>30</v>
      </c>
      <c r="Q1992" t="s">
        <v>118</v>
      </c>
      <c r="R1992">
        <v>20000000</v>
      </c>
      <c r="S1992">
        <v>2002</v>
      </c>
      <c r="T1992">
        <v>5.8</v>
      </c>
      <c r="U1992">
        <v>1.2</v>
      </c>
      <c r="V1992">
        <v>28423368</v>
      </c>
      <c r="W1992" t="s">
        <v>21</v>
      </c>
    </row>
    <row r="1993" spans="1:23" x14ac:dyDescent="0.3">
      <c r="A1993" t="s">
        <v>2908</v>
      </c>
      <c r="B1993">
        <v>364</v>
      </c>
      <c r="C1993">
        <v>128</v>
      </c>
      <c r="D1993">
        <v>52066000</v>
      </c>
      <c r="E1993" t="s">
        <v>242</v>
      </c>
      <c r="F1993" t="s">
        <v>55</v>
      </c>
      <c r="G1993" t="s">
        <v>54</v>
      </c>
      <c r="L1993" t="s">
        <v>2909</v>
      </c>
      <c r="M1993">
        <v>61114</v>
      </c>
      <c r="N1993">
        <v>212</v>
      </c>
      <c r="O1993" t="s">
        <v>29</v>
      </c>
      <c r="P1993" t="s">
        <v>37</v>
      </c>
      <c r="Q1993" t="s">
        <v>31</v>
      </c>
      <c r="R1993">
        <v>20000000</v>
      </c>
      <c r="S1993">
        <v>2014</v>
      </c>
      <c r="T1993">
        <v>7.5</v>
      </c>
      <c r="U1993">
        <v>2.1</v>
      </c>
      <c r="V1993">
        <v>32066000</v>
      </c>
      <c r="W1993" t="s">
        <v>21</v>
      </c>
    </row>
    <row r="1994" spans="1:23" x14ac:dyDescent="0.3">
      <c r="A1994" t="s">
        <v>2910</v>
      </c>
      <c r="B1994">
        <v>85</v>
      </c>
      <c r="C1994">
        <v>72</v>
      </c>
      <c r="D1994">
        <v>47887943</v>
      </c>
      <c r="E1994" t="s">
        <v>25</v>
      </c>
      <c r="F1994" t="s">
        <v>47</v>
      </c>
      <c r="G1994" t="s">
        <v>49</v>
      </c>
      <c r="H1994" t="s">
        <v>50</v>
      </c>
      <c r="L1994" t="s">
        <v>2911</v>
      </c>
      <c r="M1994">
        <v>11634</v>
      </c>
      <c r="N1994">
        <v>58</v>
      </c>
      <c r="O1994" t="s">
        <v>29</v>
      </c>
      <c r="P1994" t="s">
        <v>30</v>
      </c>
      <c r="Q1994" t="s">
        <v>118</v>
      </c>
      <c r="R1994">
        <v>20000000</v>
      </c>
      <c r="S1994">
        <v>2003</v>
      </c>
      <c r="T1994">
        <v>5.4</v>
      </c>
      <c r="U1994">
        <v>1.2</v>
      </c>
      <c r="V1994">
        <v>27887943</v>
      </c>
      <c r="W1994" t="s">
        <v>21</v>
      </c>
    </row>
    <row r="1995" spans="1:23" x14ac:dyDescent="0.3">
      <c r="A1995" t="s">
        <v>1828</v>
      </c>
      <c r="B1995">
        <v>140</v>
      </c>
      <c r="C1995">
        <v>89</v>
      </c>
      <c r="D1995">
        <v>46363118</v>
      </c>
      <c r="E1995" t="s">
        <v>55</v>
      </c>
      <c r="F1995" t="s">
        <v>57</v>
      </c>
      <c r="G1995" t="s">
        <v>60</v>
      </c>
      <c r="H1995" t="s">
        <v>35</v>
      </c>
      <c r="L1995" t="s">
        <v>2912</v>
      </c>
      <c r="M1995">
        <v>25960</v>
      </c>
      <c r="N1995">
        <v>389</v>
      </c>
      <c r="O1995" t="s">
        <v>29</v>
      </c>
      <c r="P1995" t="s">
        <v>30</v>
      </c>
      <c r="Q1995" t="s">
        <v>31</v>
      </c>
      <c r="R1995">
        <v>20000000</v>
      </c>
      <c r="S1995">
        <v>2005</v>
      </c>
      <c r="T1995">
        <v>4.0999999999999996</v>
      </c>
      <c r="U1995">
        <v>1.5</v>
      </c>
      <c r="V1995">
        <v>26363118</v>
      </c>
      <c r="W1995" t="s">
        <v>21</v>
      </c>
    </row>
    <row r="1996" spans="1:23" x14ac:dyDescent="0.3">
      <c r="A1996" t="s">
        <v>2913</v>
      </c>
      <c r="B1996">
        <v>184</v>
      </c>
      <c r="C1996">
        <v>96</v>
      </c>
      <c r="D1996">
        <v>47852604</v>
      </c>
      <c r="E1996" t="s">
        <v>55</v>
      </c>
      <c r="F1996" t="s">
        <v>60</v>
      </c>
      <c r="G1996" t="s">
        <v>35</v>
      </c>
      <c r="L1996" t="s">
        <v>2914</v>
      </c>
      <c r="M1996">
        <v>62364</v>
      </c>
      <c r="N1996">
        <v>337</v>
      </c>
      <c r="O1996" t="s">
        <v>29</v>
      </c>
      <c r="P1996" t="s">
        <v>30</v>
      </c>
      <c r="Q1996" t="s">
        <v>31</v>
      </c>
      <c r="R1996">
        <v>20000000</v>
      </c>
      <c r="S1996">
        <v>2007</v>
      </c>
      <c r="T1996">
        <v>5.9</v>
      </c>
      <c r="U1996">
        <v>1.6</v>
      </c>
      <c r="V1996">
        <v>27852604</v>
      </c>
      <c r="W1996" t="s">
        <v>21</v>
      </c>
    </row>
    <row r="1997" spans="1:23" x14ac:dyDescent="0.3">
      <c r="A1997" t="s">
        <v>2915</v>
      </c>
      <c r="B1997">
        <v>89</v>
      </c>
      <c r="C1997">
        <v>77</v>
      </c>
      <c r="D1997">
        <v>45542421</v>
      </c>
      <c r="E1997" t="s">
        <v>47</v>
      </c>
      <c r="F1997" t="s">
        <v>48</v>
      </c>
      <c r="G1997" t="s">
        <v>55</v>
      </c>
      <c r="H1997" t="s">
        <v>49</v>
      </c>
      <c r="I1997" t="s">
        <v>50</v>
      </c>
      <c r="L1997" t="s">
        <v>2916</v>
      </c>
      <c r="M1997">
        <v>13319</v>
      </c>
      <c r="N1997">
        <v>53</v>
      </c>
      <c r="O1997" t="s">
        <v>29</v>
      </c>
      <c r="P1997" t="s">
        <v>30</v>
      </c>
      <c r="Q1997" t="s">
        <v>118</v>
      </c>
      <c r="R1997">
        <v>30000000</v>
      </c>
      <c r="S1997">
        <v>2000</v>
      </c>
      <c r="T1997">
        <v>6.3</v>
      </c>
      <c r="U1997">
        <v>1.3</v>
      </c>
      <c r="V1997">
        <v>15542421</v>
      </c>
      <c r="W1997" t="s">
        <v>21</v>
      </c>
    </row>
    <row r="1998" spans="1:23" x14ac:dyDescent="0.3">
      <c r="A1998" t="s">
        <v>2127</v>
      </c>
      <c r="B1998">
        <v>61</v>
      </c>
      <c r="C1998">
        <v>111</v>
      </c>
      <c r="D1998">
        <v>42652003</v>
      </c>
      <c r="E1998" t="s">
        <v>25</v>
      </c>
      <c r="F1998" t="s">
        <v>49</v>
      </c>
      <c r="L1998" t="s">
        <v>2917</v>
      </c>
      <c r="M1998">
        <v>18915</v>
      </c>
      <c r="N1998">
        <v>87</v>
      </c>
      <c r="O1998" t="s">
        <v>29</v>
      </c>
      <c r="P1998" t="s">
        <v>30</v>
      </c>
      <c r="Q1998" t="s">
        <v>52</v>
      </c>
      <c r="R1998">
        <v>20000000</v>
      </c>
      <c r="S1998">
        <v>2015</v>
      </c>
      <c r="T1998">
        <v>6.8</v>
      </c>
      <c r="U1998">
        <v>1.8</v>
      </c>
      <c r="V1998">
        <v>22652003</v>
      </c>
      <c r="W1998" t="s">
        <v>21</v>
      </c>
    </row>
    <row r="1999" spans="1:23" x14ac:dyDescent="0.3">
      <c r="A1999" t="s">
        <v>2278</v>
      </c>
      <c r="B1999">
        <v>112</v>
      </c>
      <c r="C1999">
        <v>93</v>
      </c>
      <c r="D1999">
        <v>39737645</v>
      </c>
      <c r="E1999" t="s">
        <v>25</v>
      </c>
      <c r="F1999" t="s">
        <v>48</v>
      </c>
      <c r="L1999" t="s">
        <v>2918</v>
      </c>
      <c r="M1999">
        <v>89687</v>
      </c>
      <c r="N1999">
        <v>666</v>
      </c>
      <c r="O1999" t="s">
        <v>29</v>
      </c>
      <c r="P1999" t="s">
        <v>30</v>
      </c>
      <c r="Q1999" t="s">
        <v>31</v>
      </c>
      <c r="R1999">
        <v>20000000</v>
      </c>
      <c r="S1999">
        <v>2007</v>
      </c>
      <c r="T1999">
        <v>2.2999999999999998</v>
      </c>
      <c r="U1999">
        <v>1.6</v>
      </c>
      <c r="V1999">
        <v>19737645</v>
      </c>
      <c r="W1999" t="s">
        <v>21</v>
      </c>
    </row>
    <row r="2000" spans="1:23" x14ac:dyDescent="0.3">
      <c r="A2000" t="s">
        <v>2919</v>
      </c>
      <c r="B2000">
        <v>474</v>
      </c>
      <c r="C2000">
        <v>128</v>
      </c>
      <c r="D2000">
        <v>44988180</v>
      </c>
      <c r="E2000" t="s">
        <v>242</v>
      </c>
      <c r="F2000" t="s">
        <v>56</v>
      </c>
      <c r="G2000" t="s">
        <v>55</v>
      </c>
      <c r="H2000" t="s">
        <v>54</v>
      </c>
      <c r="L2000" t="s">
        <v>2920</v>
      </c>
      <c r="M2000">
        <v>195333</v>
      </c>
      <c r="N2000">
        <v>409</v>
      </c>
      <c r="O2000" t="s">
        <v>29</v>
      </c>
      <c r="P2000" t="s">
        <v>30</v>
      </c>
      <c r="Q2000" t="s">
        <v>213</v>
      </c>
      <c r="R2000">
        <v>20000000</v>
      </c>
      <c r="S2000">
        <v>2015</v>
      </c>
      <c r="T2000">
        <v>8.1</v>
      </c>
      <c r="U2000">
        <v>2.1</v>
      </c>
      <c r="V2000">
        <v>24988180</v>
      </c>
      <c r="W2000" t="s">
        <v>21</v>
      </c>
    </row>
    <row r="2001" spans="1:23" x14ac:dyDescent="0.3">
      <c r="A2001" t="s">
        <v>2728</v>
      </c>
      <c r="B2001">
        <v>165</v>
      </c>
      <c r="C2001">
        <v>110</v>
      </c>
      <c r="D2001">
        <v>39263506</v>
      </c>
      <c r="E2001" t="s">
        <v>56</v>
      </c>
      <c r="F2001" t="s">
        <v>55</v>
      </c>
      <c r="G2001" t="s">
        <v>35</v>
      </c>
      <c r="L2001" t="s">
        <v>2921</v>
      </c>
      <c r="M2001">
        <v>40469</v>
      </c>
      <c r="N2001">
        <v>135</v>
      </c>
      <c r="O2001" t="s">
        <v>29</v>
      </c>
      <c r="P2001" t="s">
        <v>30</v>
      </c>
      <c r="Q2001" t="s">
        <v>31</v>
      </c>
      <c r="R2001">
        <v>22000000</v>
      </c>
      <c r="S2001">
        <v>2008</v>
      </c>
      <c r="T2001">
        <v>6.1</v>
      </c>
      <c r="U2001">
        <v>1.8</v>
      </c>
      <c r="V2001">
        <v>17263506</v>
      </c>
      <c r="W2001" t="s">
        <v>21</v>
      </c>
    </row>
    <row r="2002" spans="1:23" x14ac:dyDescent="0.3">
      <c r="A2002" t="s">
        <v>2922</v>
      </c>
      <c r="B2002">
        <v>131</v>
      </c>
      <c r="C2002">
        <v>137</v>
      </c>
      <c r="D2002">
        <v>39143839</v>
      </c>
      <c r="E2002" t="s">
        <v>57</v>
      </c>
      <c r="F2002" t="s">
        <v>35</v>
      </c>
      <c r="L2002" t="s">
        <v>2923</v>
      </c>
      <c r="M2002">
        <v>38658</v>
      </c>
      <c r="N2002">
        <v>284</v>
      </c>
      <c r="O2002" t="s">
        <v>29</v>
      </c>
      <c r="P2002" t="s">
        <v>30</v>
      </c>
      <c r="Q2002" t="s">
        <v>31</v>
      </c>
      <c r="R2002">
        <v>20000000</v>
      </c>
      <c r="S2002">
        <v>2006</v>
      </c>
      <c r="T2002">
        <v>5</v>
      </c>
      <c r="U2002">
        <v>2.2999999999999998</v>
      </c>
      <c r="V2002">
        <v>19143839</v>
      </c>
      <c r="W2002" t="s">
        <v>21</v>
      </c>
    </row>
    <row r="2003" spans="1:23" x14ac:dyDescent="0.3">
      <c r="A2003" t="s">
        <v>1981</v>
      </c>
      <c r="B2003">
        <v>29</v>
      </c>
      <c r="C2003">
        <v>124</v>
      </c>
      <c r="D2003">
        <v>37672350</v>
      </c>
      <c r="E2003" t="s">
        <v>48</v>
      </c>
      <c r="F2003" t="s">
        <v>55</v>
      </c>
      <c r="G2003" t="s">
        <v>44</v>
      </c>
      <c r="L2003" t="s">
        <v>2924</v>
      </c>
      <c r="M2003">
        <v>5427</v>
      </c>
      <c r="N2003">
        <v>51</v>
      </c>
      <c r="O2003" t="s">
        <v>29</v>
      </c>
      <c r="P2003" t="s">
        <v>30</v>
      </c>
      <c r="Q2003" t="s">
        <v>213</v>
      </c>
      <c r="R2003">
        <v>20000000</v>
      </c>
      <c r="S2003">
        <v>1998</v>
      </c>
      <c r="T2003">
        <v>5.5</v>
      </c>
      <c r="U2003">
        <v>2.1</v>
      </c>
      <c r="V2003">
        <v>17672350</v>
      </c>
      <c r="W2003" t="s">
        <v>21</v>
      </c>
    </row>
    <row r="2004" spans="1:23" x14ac:dyDescent="0.3">
      <c r="A2004" t="s">
        <v>1384</v>
      </c>
      <c r="B2004">
        <v>43</v>
      </c>
      <c r="C2004">
        <v>93</v>
      </c>
      <c r="D2004">
        <v>38037513</v>
      </c>
      <c r="E2004" t="s">
        <v>25</v>
      </c>
      <c r="F2004" t="s">
        <v>48</v>
      </c>
      <c r="G2004" t="s">
        <v>26</v>
      </c>
      <c r="H2004" t="s">
        <v>59</v>
      </c>
      <c r="I2004" t="s">
        <v>27</v>
      </c>
      <c r="L2004" t="s">
        <v>2925</v>
      </c>
      <c r="M2004">
        <v>49680</v>
      </c>
      <c r="N2004">
        <v>117</v>
      </c>
      <c r="O2004" t="s">
        <v>29</v>
      </c>
      <c r="P2004" t="s">
        <v>30</v>
      </c>
      <c r="Q2004" t="s">
        <v>52</v>
      </c>
      <c r="R2004">
        <v>20000000</v>
      </c>
      <c r="S2004">
        <v>1991</v>
      </c>
      <c r="T2004">
        <v>6.2</v>
      </c>
      <c r="U2004">
        <v>1.6</v>
      </c>
      <c r="V2004">
        <v>18037513</v>
      </c>
      <c r="W2004" t="s">
        <v>21</v>
      </c>
    </row>
    <row r="2005" spans="1:23" x14ac:dyDescent="0.3">
      <c r="A2005" t="s">
        <v>851</v>
      </c>
      <c r="B2005">
        <v>111</v>
      </c>
      <c r="C2005">
        <v>115</v>
      </c>
      <c r="D2005">
        <v>37442180</v>
      </c>
      <c r="E2005" t="s">
        <v>48</v>
      </c>
      <c r="F2005" t="s">
        <v>55</v>
      </c>
      <c r="G2005" t="s">
        <v>44</v>
      </c>
      <c r="H2005" t="s">
        <v>35</v>
      </c>
      <c r="L2005" t="s">
        <v>2926</v>
      </c>
      <c r="M2005">
        <v>28005</v>
      </c>
      <c r="N2005">
        <v>236</v>
      </c>
      <c r="O2005" t="s">
        <v>29</v>
      </c>
      <c r="P2005" t="s">
        <v>30</v>
      </c>
      <c r="Q2005" t="s">
        <v>31</v>
      </c>
      <c r="R2005">
        <v>20000000</v>
      </c>
      <c r="S2005">
        <v>2006</v>
      </c>
      <c r="T2005">
        <v>6.2</v>
      </c>
      <c r="U2005">
        <v>1.9</v>
      </c>
      <c r="V2005">
        <v>17442180</v>
      </c>
      <c r="W2005" t="s">
        <v>21</v>
      </c>
    </row>
    <row r="2006" spans="1:23" x14ac:dyDescent="0.3">
      <c r="A2006" t="s">
        <v>2927</v>
      </c>
      <c r="B2006">
        <v>333</v>
      </c>
      <c r="C2006">
        <v>105</v>
      </c>
      <c r="D2006">
        <v>35596227</v>
      </c>
      <c r="E2006" t="s">
        <v>56</v>
      </c>
      <c r="F2006" t="s">
        <v>55</v>
      </c>
      <c r="G2006" t="s">
        <v>35</v>
      </c>
      <c r="L2006" t="s">
        <v>2928</v>
      </c>
      <c r="M2006">
        <v>79461</v>
      </c>
      <c r="N2006">
        <v>463</v>
      </c>
      <c r="O2006" t="s">
        <v>29</v>
      </c>
      <c r="P2006" t="s">
        <v>30</v>
      </c>
      <c r="Q2006" t="s">
        <v>213</v>
      </c>
      <c r="R2006">
        <v>20000000</v>
      </c>
      <c r="S2006">
        <v>2010</v>
      </c>
      <c r="T2006">
        <v>6.3</v>
      </c>
      <c r="U2006">
        <v>1.8</v>
      </c>
      <c r="V2006">
        <v>15596227</v>
      </c>
      <c r="W2006" t="s">
        <v>21</v>
      </c>
    </row>
    <row r="2007" spans="1:23" x14ac:dyDescent="0.3">
      <c r="A2007" t="s">
        <v>2929</v>
      </c>
      <c r="B2007">
        <v>37</v>
      </c>
      <c r="C2007">
        <v>127</v>
      </c>
      <c r="D2007">
        <v>35422828</v>
      </c>
      <c r="E2007" t="s">
        <v>242</v>
      </c>
      <c r="F2007" t="s">
        <v>55</v>
      </c>
      <c r="G2007" t="s">
        <v>59</v>
      </c>
      <c r="L2007" t="s">
        <v>2930</v>
      </c>
      <c r="M2007">
        <v>19126</v>
      </c>
      <c r="N2007">
        <v>155</v>
      </c>
      <c r="O2007" t="s">
        <v>29</v>
      </c>
      <c r="P2007" t="s">
        <v>30</v>
      </c>
      <c r="Q2007" t="s">
        <v>52</v>
      </c>
      <c r="R2007">
        <v>20000000</v>
      </c>
      <c r="S2007">
        <v>1997</v>
      </c>
      <c r="T2007">
        <v>6.7</v>
      </c>
      <c r="U2007">
        <v>2.1</v>
      </c>
      <c r="V2007">
        <v>15422828</v>
      </c>
      <c r="W2007" t="s">
        <v>21</v>
      </c>
    </row>
    <row r="2008" spans="1:23" x14ac:dyDescent="0.3">
      <c r="A2008" t="s">
        <v>2278</v>
      </c>
      <c r="B2008">
        <v>122</v>
      </c>
      <c r="C2008">
        <v>82</v>
      </c>
      <c r="D2008">
        <v>36658108</v>
      </c>
      <c r="E2008" t="s">
        <v>48</v>
      </c>
      <c r="L2008" t="s">
        <v>2931</v>
      </c>
      <c r="M2008">
        <v>39095</v>
      </c>
      <c r="N2008">
        <v>187</v>
      </c>
      <c r="O2008" t="s">
        <v>29</v>
      </c>
      <c r="P2008" t="s">
        <v>30</v>
      </c>
      <c r="Q2008" t="s">
        <v>31</v>
      </c>
      <c r="R2008">
        <v>20000000</v>
      </c>
      <c r="S2008">
        <v>2010</v>
      </c>
      <c r="T2008">
        <v>3.5</v>
      </c>
      <c r="U2008">
        <v>1.4</v>
      </c>
      <c r="V2008">
        <v>16658108</v>
      </c>
      <c r="W2008" t="s">
        <v>21</v>
      </c>
    </row>
    <row r="2009" spans="1:23" x14ac:dyDescent="0.3">
      <c r="A2009" t="s">
        <v>343</v>
      </c>
      <c r="B2009">
        <v>285</v>
      </c>
      <c r="C2009">
        <v>143</v>
      </c>
      <c r="D2009">
        <v>34300771</v>
      </c>
      <c r="E2009" t="s">
        <v>55</v>
      </c>
      <c r="L2009" t="s">
        <v>2932</v>
      </c>
      <c r="M2009">
        <v>243799</v>
      </c>
      <c r="N2009">
        <v>908</v>
      </c>
      <c r="O2009" t="s">
        <v>29</v>
      </c>
      <c r="P2009" t="s">
        <v>545</v>
      </c>
      <c r="Q2009" t="s">
        <v>213</v>
      </c>
      <c r="R2009">
        <v>25000000</v>
      </c>
      <c r="S2009">
        <v>2006</v>
      </c>
      <c r="T2009">
        <v>7.5</v>
      </c>
      <c r="U2009">
        <v>2.4</v>
      </c>
      <c r="V2009">
        <v>9300771</v>
      </c>
      <c r="W2009" t="s">
        <v>21</v>
      </c>
    </row>
    <row r="2010" spans="1:23" x14ac:dyDescent="0.3">
      <c r="A2010" t="s">
        <v>254</v>
      </c>
      <c r="B2010">
        <v>156</v>
      </c>
      <c r="C2010">
        <v>103</v>
      </c>
      <c r="D2010">
        <v>34290142</v>
      </c>
      <c r="E2010" t="s">
        <v>48</v>
      </c>
      <c r="F2010" t="s">
        <v>55</v>
      </c>
      <c r="L2010" t="s">
        <v>2933</v>
      </c>
      <c r="M2010">
        <v>54242</v>
      </c>
      <c r="N2010">
        <v>145</v>
      </c>
      <c r="O2010" t="s">
        <v>29</v>
      </c>
      <c r="P2010" t="s">
        <v>30</v>
      </c>
      <c r="Q2010" t="s">
        <v>213</v>
      </c>
      <c r="R2010">
        <v>19800000</v>
      </c>
      <c r="S2010">
        <v>2014</v>
      </c>
      <c r="T2010">
        <v>6.6</v>
      </c>
      <c r="U2010">
        <v>1.7</v>
      </c>
      <c r="V2010">
        <v>14490142</v>
      </c>
      <c r="W2010" t="s">
        <v>21</v>
      </c>
    </row>
    <row r="2011" spans="1:23" x14ac:dyDescent="0.3">
      <c r="A2011" t="s">
        <v>2934</v>
      </c>
      <c r="B2011">
        <v>293</v>
      </c>
      <c r="C2011">
        <v>104</v>
      </c>
      <c r="D2011">
        <v>33422556</v>
      </c>
      <c r="E2011" t="s">
        <v>55</v>
      </c>
      <c r="F2011" t="s">
        <v>60</v>
      </c>
      <c r="L2011" t="s">
        <v>2935</v>
      </c>
      <c r="M2011">
        <v>99236</v>
      </c>
      <c r="N2011">
        <v>321</v>
      </c>
      <c r="O2011" t="s">
        <v>29</v>
      </c>
      <c r="P2011" t="s">
        <v>30</v>
      </c>
      <c r="Q2011" t="s">
        <v>31</v>
      </c>
      <c r="R2011">
        <v>20000000</v>
      </c>
      <c r="S2011">
        <v>2008</v>
      </c>
      <c r="T2011">
        <v>7.5</v>
      </c>
      <c r="U2011">
        <v>1.7</v>
      </c>
      <c r="V2011">
        <v>13422556</v>
      </c>
      <c r="W2011" t="s">
        <v>21</v>
      </c>
    </row>
    <row r="2012" spans="1:23" x14ac:dyDescent="0.3">
      <c r="A2012" t="s">
        <v>2848</v>
      </c>
      <c r="B2012">
        <v>233</v>
      </c>
      <c r="C2012">
        <v>98</v>
      </c>
      <c r="D2012">
        <v>32774834</v>
      </c>
      <c r="E2012" t="s">
        <v>24</v>
      </c>
      <c r="F2012" t="s">
        <v>48</v>
      </c>
      <c r="L2012" t="s">
        <v>2936</v>
      </c>
      <c r="M2012">
        <v>136048</v>
      </c>
      <c r="N2012">
        <v>700</v>
      </c>
      <c r="O2012" t="s">
        <v>29</v>
      </c>
      <c r="P2012" t="s">
        <v>30</v>
      </c>
      <c r="Q2012" t="s">
        <v>213</v>
      </c>
      <c r="R2012">
        <v>30000000</v>
      </c>
      <c r="S2012">
        <v>2004</v>
      </c>
      <c r="T2012">
        <v>7.2</v>
      </c>
      <c r="U2012">
        <v>1.6</v>
      </c>
      <c r="V2012">
        <v>2774834</v>
      </c>
      <c r="W2012" t="s">
        <v>21</v>
      </c>
    </row>
    <row r="2013" spans="1:23" x14ac:dyDescent="0.3">
      <c r="A2013" t="s">
        <v>2146</v>
      </c>
      <c r="B2013">
        <v>282</v>
      </c>
      <c r="C2013">
        <v>92</v>
      </c>
      <c r="D2013">
        <v>34334256</v>
      </c>
      <c r="E2013" t="s">
        <v>57</v>
      </c>
      <c r="F2013" t="s">
        <v>35</v>
      </c>
      <c r="L2013" t="s">
        <v>2937</v>
      </c>
      <c r="M2013">
        <v>35131</v>
      </c>
      <c r="N2013">
        <v>255</v>
      </c>
      <c r="O2013" t="s">
        <v>29</v>
      </c>
      <c r="P2013" t="s">
        <v>30</v>
      </c>
      <c r="Q2013" t="s">
        <v>213</v>
      </c>
      <c r="R2013">
        <v>11000000</v>
      </c>
      <c r="S2013">
        <v>2013</v>
      </c>
      <c r="T2013">
        <v>4.8</v>
      </c>
      <c r="U2013">
        <v>1.5</v>
      </c>
      <c r="V2013">
        <v>23334256</v>
      </c>
      <c r="W2013" t="s">
        <v>21</v>
      </c>
    </row>
    <row r="2014" spans="1:23" x14ac:dyDescent="0.3">
      <c r="A2014" t="s">
        <v>688</v>
      </c>
      <c r="B2014">
        <v>57</v>
      </c>
      <c r="C2014">
        <v>123</v>
      </c>
      <c r="D2014">
        <v>32051917</v>
      </c>
      <c r="E2014" t="s">
        <v>56</v>
      </c>
      <c r="F2014" t="s">
        <v>55</v>
      </c>
      <c r="G2014" t="s">
        <v>60</v>
      </c>
      <c r="H2014" t="s">
        <v>35</v>
      </c>
      <c r="L2014" t="s">
        <v>2938</v>
      </c>
      <c r="M2014">
        <v>42315</v>
      </c>
      <c r="N2014">
        <v>140</v>
      </c>
      <c r="O2014" t="s">
        <v>29</v>
      </c>
      <c r="P2014" t="s">
        <v>30</v>
      </c>
      <c r="Q2014" t="s">
        <v>213</v>
      </c>
      <c r="R2014">
        <v>20000000</v>
      </c>
      <c r="S2014">
        <v>1995</v>
      </c>
      <c r="T2014">
        <v>6.6</v>
      </c>
      <c r="U2014">
        <v>2</v>
      </c>
      <c r="V2014">
        <v>12051917</v>
      </c>
      <c r="W2014" t="s">
        <v>21</v>
      </c>
    </row>
    <row r="2015" spans="1:23" x14ac:dyDescent="0.3">
      <c r="A2015" t="s">
        <v>2454</v>
      </c>
      <c r="B2015">
        <v>153</v>
      </c>
      <c r="C2015">
        <v>88</v>
      </c>
      <c r="D2015">
        <v>32014289</v>
      </c>
      <c r="E2015" t="s">
        <v>48</v>
      </c>
      <c r="L2015" t="s">
        <v>2939</v>
      </c>
      <c r="M2015">
        <v>50337</v>
      </c>
      <c r="N2015">
        <v>177</v>
      </c>
      <c r="O2015" t="s">
        <v>29</v>
      </c>
      <c r="P2015" t="s">
        <v>30</v>
      </c>
      <c r="Q2015" t="s">
        <v>31</v>
      </c>
      <c r="R2015">
        <v>20000000</v>
      </c>
      <c r="S2015">
        <v>2013</v>
      </c>
      <c r="T2015">
        <v>3.5</v>
      </c>
      <c r="U2015">
        <v>1.5</v>
      </c>
      <c r="V2015">
        <v>12014289</v>
      </c>
      <c r="W2015" t="s">
        <v>21</v>
      </c>
    </row>
    <row r="2016" spans="1:23" x14ac:dyDescent="0.3">
      <c r="A2016" t="s">
        <v>1642</v>
      </c>
      <c r="B2016">
        <v>324</v>
      </c>
      <c r="C2016">
        <v>128</v>
      </c>
      <c r="D2016">
        <v>31838002</v>
      </c>
      <c r="E2016" t="s">
        <v>242</v>
      </c>
      <c r="F2016" t="s">
        <v>55</v>
      </c>
      <c r="G2016" t="s">
        <v>54</v>
      </c>
      <c r="L2016" t="s">
        <v>2940</v>
      </c>
      <c r="M2016">
        <v>136673</v>
      </c>
      <c r="N2016">
        <v>281</v>
      </c>
      <c r="O2016" t="s">
        <v>29</v>
      </c>
      <c r="P2016" t="s">
        <v>30</v>
      </c>
      <c r="Q2016" t="s">
        <v>213</v>
      </c>
      <c r="R2016">
        <v>20000000</v>
      </c>
      <c r="S2016">
        <v>2008</v>
      </c>
      <c r="T2016">
        <v>7.6</v>
      </c>
      <c r="U2016">
        <v>2.1</v>
      </c>
      <c r="V2016">
        <v>11838002</v>
      </c>
      <c r="W2016" t="s">
        <v>21</v>
      </c>
    </row>
    <row r="2017" spans="1:23" x14ac:dyDescent="0.3">
      <c r="A2017" t="s">
        <v>183</v>
      </c>
      <c r="B2017">
        <v>122</v>
      </c>
      <c r="C2017">
        <v>107</v>
      </c>
      <c r="D2017">
        <v>36874745</v>
      </c>
      <c r="E2017" t="s">
        <v>24</v>
      </c>
      <c r="F2017" t="s">
        <v>25</v>
      </c>
      <c r="G2017" t="s">
        <v>55</v>
      </c>
      <c r="H2017" t="s">
        <v>60</v>
      </c>
      <c r="L2017" t="s">
        <v>2941</v>
      </c>
      <c r="M2017">
        <v>12276</v>
      </c>
      <c r="N2017">
        <v>117</v>
      </c>
      <c r="O2017" t="s">
        <v>29</v>
      </c>
      <c r="P2017" t="s">
        <v>30</v>
      </c>
      <c r="Q2017" t="s">
        <v>31</v>
      </c>
      <c r="R2017">
        <v>20000000</v>
      </c>
      <c r="S2017">
        <v>2016</v>
      </c>
      <c r="T2017">
        <v>6.3</v>
      </c>
      <c r="U2017">
        <v>1.8</v>
      </c>
      <c r="V2017">
        <v>16874745</v>
      </c>
      <c r="W2017" t="s">
        <v>21</v>
      </c>
    </row>
    <row r="2018" spans="1:23" x14ac:dyDescent="0.3">
      <c r="A2018" t="s">
        <v>2942</v>
      </c>
      <c r="B2018">
        <v>156</v>
      </c>
      <c r="C2018">
        <v>91</v>
      </c>
      <c r="D2018">
        <v>30079316</v>
      </c>
      <c r="E2018" t="s">
        <v>57</v>
      </c>
      <c r="L2018" t="s">
        <v>2943</v>
      </c>
      <c r="M2018">
        <v>75920</v>
      </c>
      <c r="N2018">
        <v>474</v>
      </c>
      <c r="O2018" t="s">
        <v>29</v>
      </c>
      <c r="P2018" t="s">
        <v>30</v>
      </c>
      <c r="Q2018" t="s">
        <v>213</v>
      </c>
      <c r="R2018">
        <v>35000000</v>
      </c>
      <c r="S2018">
        <v>2002</v>
      </c>
      <c r="T2018">
        <v>5.5</v>
      </c>
      <c r="U2018">
        <v>1.5</v>
      </c>
      <c r="V2018">
        <v>-4920684</v>
      </c>
      <c r="W2018" t="s">
        <v>38</v>
      </c>
    </row>
    <row r="2019" spans="1:23" x14ac:dyDescent="0.3">
      <c r="A2019" t="s">
        <v>2944</v>
      </c>
      <c r="B2019">
        <v>161</v>
      </c>
      <c r="C2019">
        <v>90</v>
      </c>
      <c r="D2019">
        <v>35033759</v>
      </c>
      <c r="E2019" t="s">
        <v>25</v>
      </c>
      <c r="F2019" t="s">
        <v>48</v>
      </c>
      <c r="L2019" t="s">
        <v>2945</v>
      </c>
      <c r="M2019">
        <v>55008</v>
      </c>
      <c r="N2019">
        <v>93</v>
      </c>
      <c r="O2019" t="s">
        <v>29</v>
      </c>
      <c r="P2019" t="s">
        <v>30</v>
      </c>
      <c r="Q2019" t="s">
        <v>213</v>
      </c>
      <c r="R2019">
        <v>19000000</v>
      </c>
      <c r="S2019">
        <v>2011</v>
      </c>
      <c r="T2019">
        <v>6.3</v>
      </c>
      <c r="U2019">
        <v>1.5</v>
      </c>
      <c r="V2019">
        <v>16033759</v>
      </c>
      <c r="W2019" t="s">
        <v>21</v>
      </c>
    </row>
    <row r="2020" spans="1:23" x14ac:dyDescent="0.3">
      <c r="A2020" t="s">
        <v>2946</v>
      </c>
      <c r="B2020">
        <v>69</v>
      </c>
      <c r="C2020">
        <v>115</v>
      </c>
      <c r="D2020">
        <v>29753944</v>
      </c>
      <c r="E2020" t="s">
        <v>56</v>
      </c>
      <c r="F2020" t="s">
        <v>55</v>
      </c>
      <c r="G2020" t="s">
        <v>60</v>
      </c>
      <c r="H2020" t="s">
        <v>35</v>
      </c>
      <c r="L2020" t="s">
        <v>2947</v>
      </c>
      <c r="M2020">
        <v>90677</v>
      </c>
      <c r="N2020">
        <v>389</v>
      </c>
      <c r="O2020" t="s">
        <v>29</v>
      </c>
      <c r="P2020" t="s">
        <v>30</v>
      </c>
      <c r="Q2020" t="s">
        <v>213</v>
      </c>
      <c r="R2020">
        <v>20000000</v>
      </c>
      <c r="S2020">
        <v>1998</v>
      </c>
      <c r="T2020">
        <v>6.5</v>
      </c>
      <c r="U2020">
        <v>1.9</v>
      </c>
      <c r="V2020">
        <v>9753944</v>
      </c>
      <c r="W2020" t="s">
        <v>21</v>
      </c>
    </row>
    <row r="2021" spans="1:23" x14ac:dyDescent="0.3">
      <c r="A2021" t="s">
        <v>1229</v>
      </c>
      <c r="B2021">
        <v>258</v>
      </c>
      <c r="C2021">
        <v>113</v>
      </c>
      <c r="D2021">
        <v>31146570</v>
      </c>
      <c r="E2021" t="s">
        <v>55</v>
      </c>
      <c r="F2021" t="s">
        <v>35</v>
      </c>
      <c r="L2021" t="s">
        <v>2948</v>
      </c>
      <c r="M2021">
        <v>55441</v>
      </c>
      <c r="N2021">
        <v>165</v>
      </c>
      <c r="O2021" t="s">
        <v>29</v>
      </c>
      <c r="P2021" t="s">
        <v>30</v>
      </c>
      <c r="Q2021" t="s">
        <v>213</v>
      </c>
      <c r="R2021">
        <v>20000000</v>
      </c>
      <c r="S2021">
        <v>2010</v>
      </c>
      <c r="T2021">
        <v>6.9</v>
      </c>
      <c r="U2021">
        <v>1.9</v>
      </c>
      <c r="V2021">
        <v>11146570</v>
      </c>
      <c r="W2021" t="s">
        <v>21</v>
      </c>
    </row>
    <row r="2022" spans="1:23" x14ac:dyDescent="0.3">
      <c r="A2022" t="s">
        <v>1529</v>
      </c>
      <c r="B2022">
        <v>174</v>
      </c>
      <c r="C2022">
        <v>113</v>
      </c>
      <c r="D2022">
        <v>27277055</v>
      </c>
      <c r="E2022" t="s">
        <v>48</v>
      </c>
      <c r="F2022" t="s">
        <v>55</v>
      </c>
      <c r="G2022" t="s">
        <v>59</v>
      </c>
      <c r="H2022" t="s">
        <v>44</v>
      </c>
      <c r="L2022" t="s">
        <v>2949</v>
      </c>
      <c r="M2022">
        <v>143137</v>
      </c>
      <c r="N2022">
        <v>602</v>
      </c>
      <c r="O2022" t="s">
        <v>29</v>
      </c>
      <c r="P2022" t="s">
        <v>37</v>
      </c>
      <c r="Q2022" t="s">
        <v>213</v>
      </c>
      <c r="R2022">
        <v>20000000</v>
      </c>
      <c r="S2022">
        <v>2000</v>
      </c>
      <c r="T2022">
        <v>7.6</v>
      </c>
      <c r="U2022">
        <v>1.9</v>
      </c>
      <c r="V2022">
        <v>7277055</v>
      </c>
      <c r="W2022" t="s">
        <v>21</v>
      </c>
    </row>
    <row r="2023" spans="1:23" x14ac:dyDescent="0.3">
      <c r="A2023" t="s">
        <v>2950</v>
      </c>
      <c r="B2023">
        <v>141</v>
      </c>
      <c r="C2023">
        <v>87</v>
      </c>
      <c r="D2023">
        <v>26876529</v>
      </c>
      <c r="E2023" t="s">
        <v>57</v>
      </c>
      <c r="F2023" t="s">
        <v>60</v>
      </c>
      <c r="L2023" t="s">
        <v>2951</v>
      </c>
      <c r="M2023">
        <v>26624</v>
      </c>
      <c r="N2023">
        <v>189</v>
      </c>
      <c r="O2023" t="s">
        <v>29</v>
      </c>
      <c r="P2023" t="s">
        <v>812</v>
      </c>
      <c r="Q2023" t="s">
        <v>31</v>
      </c>
      <c r="R2023">
        <v>27000000</v>
      </c>
      <c r="S2023">
        <v>2008</v>
      </c>
      <c r="T2023">
        <v>3.9</v>
      </c>
      <c r="U2023">
        <v>1.4</v>
      </c>
      <c r="V2023">
        <v>-123471</v>
      </c>
      <c r="W2023" t="s">
        <v>38</v>
      </c>
    </row>
    <row r="2024" spans="1:23" x14ac:dyDescent="0.3">
      <c r="A2024" t="s">
        <v>2653</v>
      </c>
      <c r="B2024">
        <v>31</v>
      </c>
      <c r="C2024">
        <v>101</v>
      </c>
      <c r="D2024">
        <v>53146000</v>
      </c>
      <c r="E2024" t="s">
        <v>56</v>
      </c>
      <c r="F2024" t="s">
        <v>55</v>
      </c>
      <c r="G2024" t="s">
        <v>35</v>
      </c>
      <c r="L2024" t="s">
        <v>2952</v>
      </c>
      <c r="M2024">
        <v>9845</v>
      </c>
      <c r="N2024">
        <v>77</v>
      </c>
      <c r="O2024" t="s">
        <v>29</v>
      </c>
      <c r="P2024" t="s">
        <v>30</v>
      </c>
      <c r="Q2024" t="s">
        <v>213</v>
      </c>
      <c r="R2024">
        <v>20000000</v>
      </c>
      <c r="S2024">
        <v>1996</v>
      </c>
      <c r="T2024">
        <v>6.1</v>
      </c>
      <c r="U2024">
        <v>1.7</v>
      </c>
      <c r="V2024">
        <v>33146000</v>
      </c>
      <c r="W2024" t="s">
        <v>21</v>
      </c>
    </row>
    <row r="2025" spans="1:23" x14ac:dyDescent="0.3">
      <c r="A2025" t="s">
        <v>435</v>
      </c>
      <c r="B2025">
        <v>222</v>
      </c>
      <c r="C2025">
        <v>111</v>
      </c>
      <c r="D2025">
        <v>30028592</v>
      </c>
      <c r="E2025" t="s">
        <v>56</v>
      </c>
      <c r="F2025" t="s">
        <v>55</v>
      </c>
      <c r="G2025" t="s">
        <v>44</v>
      </c>
      <c r="H2025" t="s">
        <v>35</v>
      </c>
      <c r="L2025" t="s">
        <v>2953</v>
      </c>
      <c r="M2025">
        <v>152247</v>
      </c>
      <c r="N2025">
        <v>189</v>
      </c>
      <c r="O2025" t="s">
        <v>29</v>
      </c>
      <c r="P2025" t="s">
        <v>37</v>
      </c>
      <c r="Q2025" t="s">
        <v>213</v>
      </c>
      <c r="R2025">
        <v>20000000</v>
      </c>
      <c r="S2025">
        <v>2008</v>
      </c>
      <c r="T2025">
        <v>7.3</v>
      </c>
      <c r="U2025">
        <v>1.8</v>
      </c>
      <c r="V2025">
        <v>10028592</v>
      </c>
      <c r="W2025" t="s">
        <v>21</v>
      </c>
    </row>
    <row r="2026" spans="1:23" x14ac:dyDescent="0.3">
      <c r="A2026" t="s">
        <v>451</v>
      </c>
      <c r="B2026">
        <v>273</v>
      </c>
      <c r="C2026">
        <v>108</v>
      </c>
      <c r="D2026">
        <v>34126138</v>
      </c>
      <c r="E2026" t="s">
        <v>55</v>
      </c>
      <c r="F2026" t="s">
        <v>26</v>
      </c>
      <c r="G2026" t="s">
        <v>44</v>
      </c>
      <c r="H2026" t="s">
        <v>27</v>
      </c>
      <c r="L2026" t="s">
        <v>2954</v>
      </c>
      <c r="M2026">
        <v>666937</v>
      </c>
      <c r="N2026">
        <v>1514</v>
      </c>
      <c r="O2026" t="s">
        <v>29</v>
      </c>
      <c r="P2026" t="s">
        <v>30</v>
      </c>
      <c r="Q2026" t="s">
        <v>213</v>
      </c>
      <c r="R2026">
        <v>20000000</v>
      </c>
      <c r="S2026">
        <v>2004</v>
      </c>
      <c r="T2026">
        <v>8.3000000000000007</v>
      </c>
      <c r="U2026">
        <v>1.8</v>
      </c>
      <c r="V2026">
        <v>14126138</v>
      </c>
      <c r="W2026" t="s">
        <v>21</v>
      </c>
    </row>
    <row r="2027" spans="1:23" x14ac:dyDescent="0.3">
      <c r="A2027" t="s">
        <v>1393</v>
      </c>
      <c r="B2027">
        <v>91</v>
      </c>
      <c r="C2027">
        <v>105</v>
      </c>
      <c r="D2027">
        <v>25677801</v>
      </c>
      <c r="E2027" t="s">
        <v>48</v>
      </c>
      <c r="F2027" t="s">
        <v>49</v>
      </c>
      <c r="G2027" t="s">
        <v>44</v>
      </c>
      <c r="L2027" t="s">
        <v>2955</v>
      </c>
      <c r="M2027">
        <v>41273</v>
      </c>
      <c r="N2027">
        <v>136</v>
      </c>
      <c r="O2027" t="s">
        <v>29</v>
      </c>
      <c r="P2027" t="s">
        <v>30</v>
      </c>
      <c r="Q2027" t="s">
        <v>52</v>
      </c>
      <c r="R2027">
        <v>20000000</v>
      </c>
      <c r="S2027">
        <v>2010</v>
      </c>
      <c r="T2027">
        <v>5.8</v>
      </c>
      <c r="U2027">
        <v>1.8</v>
      </c>
      <c r="V2027">
        <v>5677801</v>
      </c>
      <c r="W2027" t="s">
        <v>21</v>
      </c>
    </row>
    <row r="2028" spans="1:23" x14ac:dyDescent="0.3">
      <c r="A2028" t="s">
        <v>177</v>
      </c>
      <c r="B2028">
        <v>190</v>
      </c>
      <c r="C2028">
        <v>109</v>
      </c>
      <c r="D2028">
        <v>26415649</v>
      </c>
      <c r="E2028" t="s">
        <v>24</v>
      </c>
      <c r="F2028" t="s">
        <v>56</v>
      </c>
      <c r="G2028" t="s">
        <v>55</v>
      </c>
      <c r="H2028" t="s">
        <v>35</v>
      </c>
      <c r="L2028" t="s">
        <v>2956</v>
      </c>
      <c r="M2028">
        <v>94892</v>
      </c>
      <c r="N2028">
        <v>189</v>
      </c>
      <c r="O2028" t="s">
        <v>29</v>
      </c>
      <c r="P2028" t="s">
        <v>30</v>
      </c>
      <c r="Q2028" t="s">
        <v>213</v>
      </c>
      <c r="R2028">
        <v>20000000</v>
      </c>
      <c r="S2028">
        <v>2008</v>
      </c>
      <c r="T2028">
        <v>6.8</v>
      </c>
      <c r="U2028">
        <v>1.8</v>
      </c>
      <c r="V2028">
        <v>6415649</v>
      </c>
      <c r="W2028" t="s">
        <v>21</v>
      </c>
    </row>
    <row r="2029" spans="1:23" x14ac:dyDescent="0.3">
      <c r="A2029" t="s">
        <v>686</v>
      </c>
      <c r="B2029">
        <v>427</v>
      </c>
      <c r="C2029">
        <v>109</v>
      </c>
      <c r="D2029">
        <v>26003149</v>
      </c>
      <c r="E2029" t="s">
        <v>24</v>
      </c>
      <c r="F2029" t="s">
        <v>48</v>
      </c>
      <c r="G2029" t="s">
        <v>27</v>
      </c>
      <c r="L2029" t="s">
        <v>2957</v>
      </c>
      <c r="M2029">
        <v>185587</v>
      </c>
      <c r="N2029">
        <v>401</v>
      </c>
      <c r="O2029" t="s">
        <v>29</v>
      </c>
      <c r="P2029" t="s">
        <v>37</v>
      </c>
      <c r="Q2029" t="s">
        <v>213</v>
      </c>
      <c r="R2029">
        <v>20000000</v>
      </c>
      <c r="S2029">
        <v>2013</v>
      </c>
      <c r="T2029">
        <v>7</v>
      </c>
      <c r="U2029">
        <v>1.8</v>
      </c>
      <c r="V2029">
        <v>6003149</v>
      </c>
      <c r="W2029" t="s">
        <v>21</v>
      </c>
    </row>
    <row r="2030" spans="1:23" x14ac:dyDescent="0.3">
      <c r="A2030" t="s">
        <v>2958</v>
      </c>
      <c r="B2030">
        <v>93</v>
      </c>
      <c r="C2030">
        <v>99</v>
      </c>
      <c r="D2030">
        <v>25584685</v>
      </c>
      <c r="E2030" t="s">
        <v>48</v>
      </c>
      <c r="F2030" t="s">
        <v>56</v>
      </c>
      <c r="G2030" t="s">
        <v>49</v>
      </c>
      <c r="H2030" t="s">
        <v>60</v>
      </c>
      <c r="I2030" t="s">
        <v>44</v>
      </c>
      <c r="J2030" t="s">
        <v>35</v>
      </c>
      <c r="L2030" t="s">
        <v>2959</v>
      </c>
      <c r="M2030">
        <v>15877</v>
      </c>
      <c r="N2030">
        <v>102</v>
      </c>
      <c r="O2030" t="s">
        <v>29</v>
      </c>
      <c r="P2030" t="s">
        <v>30</v>
      </c>
      <c r="Q2030" t="s">
        <v>52</v>
      </c>
      <c r="R2030">
        <v>20000000</v>
      </c>
      <c r="S2030">
        <v>2007</v>
      </c>
      <c r="T2030">
        <v>5.9</v>
      </c>
      <c r="U2030">
        <v>1.6</v>
      </c>
      <c r="V2030">
        <v>5584685</v>
      </c>
      <c r="W2030" t="s">
        <v>21</v>
      </c>
    </row>
    <row r="2031" spans="1:23" x14ac:dyDescent="0.3">
      <c r="A2031" t="s">
        <v>2960</v>
      </c>
      <c r="B2031">
        <v>292</v>
      </c>
      <c r="C2031">
        <v>98</v>
      </c>
      <c r="D2031">
        <v>29975979</v>
      </c>
      <c r="E2031" t="s">
        <v>24</v>
      </c>
      <c r="F2031" t="s">
        <v>57</v>
      </c>
      <c r="G2031" t="s">
        <v>27</v>
      </c>
      <c r="H2031" t="s">
        <v>35</v>
      </c>
      <c r="L2031" t="s">
        <v>2961</v>
      </c>
      <c r="M2031">
        <v>105797</v>
      </c>
      <c r="N2031">
        <v>281</v>
      </c>
      <c r="O2031" t="s">
        <v>29</v>
      </c>
      <c r="P2031" t="s">
        <v>143</v>
      </c>
      <c r="Q2031" t="s">
        <v>213</v>
      </c>
      <c r="R2031">
        <v>20000000</v>
      </c>
      <c r="S2031">
        <v>2009</v>
      </c>
      <c r="T2031">
        <v>6.5</v>
      </c>
      <c r="U2031">
        <v>1.6</v>
      </c>
      <c r="V2031">
        <v>9975979</v>
      </c>
      <c r="W2031" t="s">
        <v>21</v>
      </c>
    </row>
    <row r="2032" spans="1:23" x14ac:dyDescent="0.3">
      <c r="A2032" t="s">
        <v>2962</v>
      </c>
      <c r="B2032">
        <v>180</v>
      </c>
      <c r="C2032">
        <v>104</v>
      </c>
      <c r="D2032">
        <v>31584722</v>
      </c>
      <c r="E2032" t="s">
        <v>48</v>
      </c>
      <c r="F2032" t="s">
        <v>44</v>
      </c>
      <c r="L2032" t="s">
        <v>2963</v>
      </c>
      <c r="M2032">
        <v>101730</v>
      </c>
      <c r="N2032">
        <v>131</v>
      </c>
      <c r="O2032" t="s">
        <v>29</v>
      </c>
      <c r="P2032" t="s">
        <v>30</v>
      </c>
      <c r="Q2032" t="s">
        <v>213</v>
      </c>
      <c r="R2032">
        <v>20000000</v>
      </c>
      <c r="S2032">
        <v>2010</v>
      </c>
      <c r="T2032">
        <v>6.4</v>
      </c>
      <c r="U2032">
        <v>1.7</v>
      </c>
      <c r="V2032">
        <v>11584722</v>
      </c>
      <c r="W2032" t="s">
        <v>21</v>
      </c>
    </row>
    <row r="2033" spans="1:23" x14ac:dyDescent="0.3">
      <c r="A2033" t="s">
        <v>2964</v>
      </c>
      <c r="B2033">
        <v>94</v>
      </c>
      <c r="C2033">
        <v>109</v>
      </c>
      <c r="D2033">
        <v>23179303</v>
      </c>
      <c r="E2033" t="s">
        <v>25</v>
      </c>
      <c r="F2033" t="s">
        <v>48</v>
      </c>
      <c r="G2033" t="s">
        <v>49</v>
      </c>
      <c r="H2033" t="s">
        <v>44</v>
      </c>
      <c r="L2033" t="s">
        <v>2965</v>
      </c>
      <c r="M2033">
        <v>32951</v>
      </c>
      <c r="N2033">
        <v>44</v>
      </c>
      <c r="O2033" t="s">
        <v>29</v>
      </c>
      <c r="P2033" t="s">
        <v>2966</v>
      </c>
      <c r="Q2033" t="s">
        <v>52</v>
      </c>
      <c r="R2033">
        <v>20000000</v>
      </c>
      <c r="S2033">
        <v>2011</v>
      </c>
      <c r="T2033">
        <v>5.8</v>
      </c>
      <c r="U2033">
        <v>1.8</v>
      </c>
      <c r="V2033">
        <v>3179303</v>
      </c>
      <c r="W2033" t="s">
        <v>21</v>
      </c>
    </row>
    <row r="2034" spans="1:23" x14ac:dyDescent="0.3">
      <c r="A2034" t="s">
        <v>2967</v>
      </c>
      <c r="B2034">
        <v>112</v>
      </c>
      <c r="C2034">
        <v>75</v>
      </c>
      <c r="D2034">
        <v>23078294</v>
      </c>
      <c r="E2034" t="s">
        <v>57</v>
      </c>
      <c r="F2034" t="s">
        <v>35</v>
      </c>
      <c r="L2034" t="s">
        <v>2968</v>
      </c>
      <c r="M2034">
        <v>25870</v>
      </c>
      <c r="N2034">
        <v>281</v>
      </c>
      <c r="O2034" t="s">
        <v>29</v>
      </c>
      <c r="P2034" t="s">
        <v>30</v>
      </c>
      <c r="Q2034" t="s">
        <v>31</v>
      </c>
      <c r="R2034">
        <v>9000000</v>
      </c>
      <c r="S2034">
        <v>2006</v>
      </c>
      <c r="T2034">
        <v>5.0999999999999996</v>
      </c>
      <c r="U2034">
        <v>1.2</v>
      </c>
      <c r="V2034">
        <v>14078294</v>
      </c>
      <c r="W2034" t="s">
        <v>21</v>
      </c>
    </row>
    <row r="2035" spans="1:23" x14ac:dyDescent="0.3">
      <c r="A2035" t="s">
        <v>1609</v>
      </c>
      <c r="B2035">
        <v>20</v>
      </c>
      <c r="C2035">
        <v>119</v>
      </c>
      <c r="D2035">
        <v>21413105</v>
      </c>
      <c r="E2035" t="s">
        <v>24</v>
      </c>
      <c r="F2035" t="s">
        <v>25</v>
      </c>
      <c r="G2035" t="s">
        <v>55</v>
      </c>
      <c r="H2035" t="s">
        <v>44</v>
      </c>
      <c r="I2035" t="s">
        <v>53</v>
      </c>
      <c r="L2035" t="s">
        <v>2969</v>
      </c>
      <c r="M2035">
        <v>15230</v>
      </c>
      <c r="N2035">
        <v>97</v>
      </c>
      <c r="O2035" t="s">
        <v>29</v>
      </c>
      <c r="P2035" t="s">
        <v>143</v>
      </c>
      <c r="Q2035" t="s">
        <v>31</v>
      </c>
      <c r="R2035">
        <v>20000000</v>
      </c>
      <c r="S2035">
        <v>1990</v>
      </c>
      <c r="T2035">
        <v>6.8</v>
      </c>
      <c r="U2035">
        <v>2</v>
      </c>
      <c r="V2035">
        <v>1413105</v>
      </c>
      <c r="W2035" t="s">
        <v>21</v>
      </c>
    </row>
    <row r="2036" spans="1:23" x14ac:dyDescent="0.3">
      <c r="A2036" t="s">
        <v>2970</v>
      </c>
      <c r="B2036">
        <v>84</v>
      </c>
      <c r="C2036">
        <v>90</v>
      </c>
      <c r="D2036">
        <v>25077977</v>
      </c>
      <c r="E2036" t="s">
        <v>25</v>
      </c>
      <c r="F2036" t="s">
        <v>47</v>
      </c>
      <c r="G2036" t="s">
        <v>48</v>
      </c>
      <c r="H2036" t="s">
        <v>49</v>
      </c>
      <c r="I2036" t="s">
        <v>44</v>
      </c>
      <c r="L2036" t="s">
        <v>2971</v>
      </c>
      <c r="M2036">
        <v>10986</v>
      </c>
      <c r="N2036">
        <v>84</v>
      </c>
      <c r="O2036" t="s">
        <v>29</v>
      </c>
      <c r="P2036" t="s">
        <v>30</v>
      </c>
      <c r="Q2036" t="s">
        <v>52</v>
      </c>
      <c r="R2036">
        <v>20000000</v>
      </c>
      <c r="S2036">
        <v>2010</v>
      </c>
      <c r="T2036">
        <v>5.3</v>
      </c>
      <c r="U2036">
        <v>1.5</v>
      </c>
      <c r="V2036">
        <v>5077977</v>
      </c>
      <c r="W2036" t="s">
        <v>21</v>
      </c>
    </row>
    <row r="2037" spans="1:23" x14ac:dyDescent="0.3">
      <c r="A2037" t="s">
        <v>589</v>
      </c>
      <c r="B2037">
        <v>120</v>
      </c>
      <c r="C2037">
        <v>97</v>
      </c>
      <c r="D2037">
        <v>23292105</v>
      </c>
      <c r="E2037" t="s">
        <v>24</v>
      </c>
      <c r="F2037" t="s">
        <v>26</v>
      </c>
      <c r="G2037" t="s">
        <v>57</v>
      </c>
      <c r="H2037" t="s">
        <v>35</v>
      </c>
      <c r="L2037" t="s">
        <v>2972</v>
      </c>
      <c r="M2037">
        <v>39541</v>
      </c>
      <c r="N2037">
        <v>334</v>
      </c>
      <c r="O2037" t="s">
        <v>29</v>
      </c>
      <c r="P2037" t="s">
        <v>30</v>
      </c>
      <c r="Q2037" t="s">
        <v>31</v>
      </c>
      <c r="R2037">
        <v>20000000</v>
      </c>
      <c r="S2037">
        <v>2006</v>
      </c>
      <c r="T2037">
        <v>5.3</v>
      </c>
      <c r="U2037">
        <v>1.6</v>
      </c>
      <c r="V2037">
        <v>3292105</v>
      </c>
      <c r="W2037" t="s">
        <v>21</v>
      </c>
    </row>
    <row r="2038" spans="1:23" x14ac:dyDescent="0.3">
      <c r="A2038" t="s">
        <v>1325</v>
      </c>
      <c r="B2038">
        <v>103</v>
      </c>
      <c r="C2038">
        <v>89</v>
      </c>
      <c r="D2038">
        <v>20916309</v>
      </c>
      <c r="E2038" t="s">
        <v>48</v>
      </c>
      <c r="F2038" t="s">
        <v>49</v>
      </c>
      <c r="G2038" t="s">
        <v>26</v>
      </c>
      <c r="L2038" t="s">
        <v>2973</v>
      </c>
      <c r="M2038">
        <v>5332</v>
      </c>
      <c r="N2038">
        <v>37</v>
      </c>
      <c r="O2038" t="s">
        <v>29</v>
      </c>
      <c r="P2038" t="s">
        <v>30</v>
      </c>
      <c r="Q2038" t="s">
        <v>52</v>
      </c>
      <c r="R2038">
        <v>40000000</v>
      </c>
      <c r="S2038">
        <v>2009</v>
      </c>
      <c r="T2038">
        <v>4.9000000000000004</v>
      </c>
      <c r="U2038">
        <v>1.5</v>
      </c>
      <c r="V2038">
        <v>-19083691</v>
      </c>
      <c r="W2038" t="s">
        <v>38</v>
      </c>
    </row>
    <row r="2039" spans="1:23" x14ac:dyDescent="0.3">
      <c r="A2039" t="s">
        <v>1642</v>
      </c>
      <c r="B2039">
        <v>59</v>
      </c>
      <c r="C2039">
        <v>106</v>
      </c>
      <c r="D2039">
        <v>21200000</v>
      </c>
      <c r="E2039" t="s">
        <v>48</v>
      </c>
      <c r="F2039" t="s">
        <v>56</v>
      </c>
      <c r="G2039" t="s">
        <v>55</v>
      </c>
      <c r="L2039" t="s">
        <v>2974</v>
      </c>
      <c r="M2039">
        <v>34774</v>
      </c>
      <c r="N2039">
        <v>162</v>
      </c>
      <c r="O2039" t="s">
        <v>29</v>
      </c>
      <c r="P2039" t="s">
        <v>30</v>
      </c>
      <c r="Q2039" t="s">
        <v>213</v>
      </c>
      <c r="R2039">
        <v>20000000</v>
      </c>
      <c r="S2039">
        <v>1995</v>
      </c>
      <c r="T2039">
        <v>6.8</v>
      </c>
      <c r="U2039">
        <v>1.8</v>
      </c>
      <c r="V2039">
        <v>1200000</v>
      </c>
      <c r="W2039" t="s">
        <v>21</v>
      </c>
    </row>
    <row r="2040" spans="1:23" x14ac:dyDescent="0.3">
      <c r="A2040" t="s">
        <v>1462</v>
      </c>
      <c r="B2040">
        <v>114</v>
      </c>
      <c r="C2040">
        <v>104</v>
      </c>
      <c r="D2040">
        <v>20241395</v>
      </c>
      <c r="E2040" t="s">
        <v>24</v>
      </c>
      <c r="F2040" t="s">
        <v>57</v>
      </c>
      <c r="G2040" t="s">
        <v>35</v>
      </c>
      <c r="L2040" t="s">
        <v>2975</v>
      </c>
      <c r="M2040">
        <v>42664</v>
      </c>
      <c r="N2040">
        <v>403</v>
      </c>
      <c r="O2040" t="s">
        <v>29</v>
      </c>
      <c r="P2040" t="s">
        <v>30</v>
      </c>
      <c r="Q2040" t="s">
        <v>213</v>
      </c>
      <c r="R2040">
        <v>20000000</v>
      </c>
      <c r="S2040">
        <v>1998</v>
      </c>
      <c r="T2040">
        <v>6.1</v>
      </c>
      <c r="U2040">
        <v>1.7</v>
      </c>
      <c r="V2040">
        <v>241395</v>
      </c>
      <c r="W2040" t="s">
        <v>21</v>
      </c>
    </row>
    <row r="2041" spans="1:23" x14ac:dyDescent="0.3">
      <c r="A2041" t="s">
        <v>2976</v>
      </c>
      <c r="B2041">
        <v>290</v>
      </c>
      <c r="C2041">
        <v>108</v>
      </c>
      <c r="D2041">
        <v>32000000</v>
      </c>
      <c r="E2041" t="s">
        <v>57</v>
      </c>
      <c r="F2041" t="s">
        <v>60</v>
      </c>
      <c r="G2041" t="s">
        <v>35</v>
      </c>
      <c r="L2041" t="s">
        <v>2977</v>
      </c>
      <c r="M2041">
        <v>422432</v>
      </c>
      <c r="N2041">
        <v>1040</v>
      </c>
      <c r="O2041" t="s">
        <v>29</v>
      </c>
      <c r="P2041" t="s">
        <v>30</v>
      </c>
      <c r="Q2041" t="s">
        <v>213</v>
      </c>
      <c r="R2041">
        <v>806947</v>
      </c>
      <c r="S2041">
        <v>1960</v>
      </c>
      <c r="T2041">
        <v>8.5</v>
      </c>
      <c r="U2041">
        <v>1.8</v>
      </c>
      <c r="V2041">
        <v>31193053</v>
      </c>
      <c r="W2041" t="s">
        <v>21</v>
      </c>
    </row>
    <row r="2042" spans="1:23" x14ac:dyDescent="0.3">
      <c r="A2042" t="s">
        <v>1421</v>
      </c>
      <c r="B2042">
        <v>80</v>
      </c>
      <c r="C2042">
        <v>112</v>
      </c>
      <c r="D2042">
        <v>19151864</v>
      </c>
      <c r="E2042" t="s">
        <v>48</v>
      </c>
      <c r="F2042" t="s">
        <v>44</v>
      </c>
      <c r="L2042" t="s">
        <v>2978</v>
      </c>
      <c r="M2042">
        <v>36983</v>
      </c>
      <c r="N2042">
        <v>100</v>
      </c>
      <c r="O2042" t="s">
        <v>29</v>
      </c>
      <c r="P2042" t="s">
        <v>30</v>
      </c>
      <c r="Q2042" t="s">
        <v>213</v>
      </c>
      <c r="R2042">
        <v>40000000</v>
      </c>
      <c r="S2042">
        <v>2008</v>
      </c>
      <c r="T2042">
        <v>5.9</v>
      </c>
      <c r="U2042">
        <v>1.9</v>
      </c>
      <c r="V2042">
        <v>-20848136</v>
      </c>
      <c r="W2042" t="s">
        <v>38</v>
      </c>
    </row>
    <row r="2043" spans="1:23" x14ac:dyDescent="0.3">
      <c r="A2043" t="s">
        <v>2979</v>
      </c>
      <c r="B2043">
        <v>98</v>
      </c>
      <c r="C2043">
        <v>104</v>
      </c>
      <c r="D2043">
        <v>23393765</v>
      </c>
      <c r="E2043" t="s">
        <v>55</v>
      </c>
      <c r="F2043" t="s">
        <v>44</v>
      </c>
      <c r="L2043" t="s">
        <v>2980</v>
      </c>
      <c r="M2043">
        <v>31323</v>
      </c>
      <c r="N2043">
        <v>76</v>
      </c>
      <c r="O2043" t="s">
        <v>29</v>
      </c>
      <c r="P2043" t="s">
        <v>30</v>
      </c>
      <c r="Q2043" t="s">
        <v>31</v>
      </c>
      <c r="R2043">
        <v>20000000</v>
      </c>
      <c r="S2043">
        <v>2014</v>
      </c>
      <c r="T2043">
        <v>6.3</v>
      </c>
      <c r="U2043">
        <v>1.7</v>
      </c>
      <c r="V2043">
        <v>3393765</v>
      </c>
      <c r="W2043" t="s">
        <v>21</v>
      </c>
    </row>
    <row r="2044" spans="1:23" x14ac:dyDescent="0.3">
      <c r="A2044" t="s">
        <v>898</v>
      </c>
      <c r="B2044">
        <v>88</v>
      </c>
      <c r="C2044">
        <v>113</v>
      </c>
      <c r="D2044">
        <v>18882880</v>
      </c>
      <c r="E2044" t="s">
        <v>48</v>
      </c>
      <c r="F2044" t="s">
        <v>55</v>
      </c>
      <c r="L2044" t="s">
        <v>2981</v>
      </c>
      <c r="M2044">
        <v>20539</v>
      </c>
      <c r="N2044">
        <v>125</v>
      </c>
      <c r="O2044" t="s">
        <v>29</v>
      </c>
      <c r="P2044" t="s">
        <v>30</v>
      </c>
      <c r="Q2044" t="s">
        <v>213</v>
      </c>
      <c r="R2044">
        <v>20000000</v>
      </c>
      <c r="S2044">
        <v>2007</v>
      </c>
      <c r="T2044">
        <v>5.9</v>
      </c>
      <c r="U2044">
        <v>1.9</v>
      </c>
      <c r="V2044">
        <v>-1117120</v>
      </c>
      <c r="W2044" t="s">
        <v>38</v>
      </c>
    </row>
    <row r="2045" spans="1:23" x14ac:dyDescent="0.3">
      <c r="A2045" t="s">
        <v>2982</v>
      </c>
      <c r="B2045">
        <v>13</v>
      </c>
      <c r="C2045">
        <v>98</v>
      </c>
      <c r="D2045">
        <v>8500000</v>
      </c>
      <c r="E2045" t="s">
        <v>48</v>
      </c>
      <c r="L2045" t="s">
        <v>2983</v>
      </c>
      <c r="M2045">
        <v>2061</v>
      </c>
      <c r="N2045">
        <v>34</v>
      </c>
      <c r="O2045" t="s">
        <v>29</v>
      </c>
      <c r="P2045" t="s">
        <v>30</v>
      </c>
      <c r="Q2045" t="s">
        <v>52</v>
      </c>
      <c r="R2045">
        <v>20000000</v>
      </c>
      <c r="S2045">
        <v>1981</v>
      </c>
      <c r="T2045">
        <v>5.4</v>
      </c>
      <c r="U2045">
        <v>1.6</v>
      </c>
      <c r="V2045">
        <v>-11500000</v>
      </c>
      <c r="W2045" t="s">
        <v>38</v>
      </c>
    </row>
    <row r="2046" spans="1:23" x14ac:dyDescent="0.3">
      <c r="A2046" t="s">
        <v>404</v>
      </c>
      <c r="B2046">
        <v>60</v>
      </c>
      <c r="C2046">
        <v>114</v>
      </c>
      <c r="D2046">
        <v>18252684</v>
      </c>
      <c r="E2046" t="s">
        <v>48</v>
      </c>
      <c r="F2046" t="s">
        <v>55</v>
      </c>
      <c r="G2046" t="s">
        <v>49</v>
      </c>
      <c r="L2046" t="s">
        <v>2984</v>
      </c>
      <c r="M2046">
        <v>18366</v>
      </c>
      <c r="N2046">
        <v>219</v>
      </c>
      <c r="O2046" t="s">
        <v>29</v>
      </c>
      <c r="P2046" t="s">
        <v>30</v>
      </c>
      <c r="Q2046" t="s">
        <v>52</v>
      </c>
      <c r="R2046">
        <v>30000000</v>
      </c>
      <c r="S2046">
        <v>1998</v>
      </c>
      <c r="T2046">
        <v>6.9</v>
      </c>
      <c r="U2046">
        <v>1.9</v>
      </c>
      <c r="V2046">
        <v>-11747316</v>
      </c>
      <c r="W2046" t="s">
        <v>38</v>
      </c>
    </row>
    <row r="2047" spans="1:23" x14ac:dyDescent="0.3">
      <c r="A2047" t="s">
        <v>2985</v>
      </c>
      <c r="B2047">
        <v>154</v>
      </c>
      <c r="C2047">
        <v>124</v>
      </c>
      <c r="D2047">
        <v>19661987</v>
      </c>
      <c r="E2047" t="s">
        <v>55</v>
      </c>
      <c r="L2047" t="s">
        <v>2986</v>
      </c>
      <c r="M2047">
        <v>83786</v>
      </c>
      <c r="N2047">
        <v>231</v>
      </c>
      <c r="O2047" t="s">
        <v>29</v>
      </c>
      <c r="P2047" t="s">
        <v>30</v>
      </c>
      <c r="Q2047" t="s">
        <v>213</v>
      </c>
      <c r="R2047">
        <v>20000000</v>
      </c>
      <c r="S2047">
        <v>2007</v>
      </c>
      <c r="T2047">
        <v>7.5</v>
      </c>
      <c r="U2047">
        <v>2.1</v>
      </c>
      <c r="V2047">
        <v>-338013</v>
      </c>
      <c r="W2047" t="s">
        <v>38</v>
      </c>
    </row>
    <row r="2048" spans="1:23" x14ac:dyDescent="0.3">
      <c r="A2048" t="s">
        <v>1605</v>
      </c>
      <c r="B2048">
        <v>274</v>
      </c>
      <c r="C2048">
        <v>148</v>
      </c>
      <c r="D2048">
        <v>18352454</v>
      </c>
      <c r="E2048" t="s">
        <v>25</v>
      </c>
      <c r="F2048" t="s">
        <v>242</v>
      </c>
      <c r="G2048" t="s">
        <v>55</v>
      </c>
      <c r="L2048" t="s">
        <v>2987</v>
      </c>
      <c r="M2048">
        <v>426359</v>
      </c>
      <c r="N2048">
        <v>760</v>
      </c>
      <c r="O2048" t="s">
        <v>29</v>
      </c>
      <c r="P2048" t="s">
        <v>30</v>
      </c>
      <c r="Q2048" t="s">
        <v>213</v>
      </c>
      <c r="R2048">
        <v>15000000</v>
      </c>
      <c r="S2048">
        <v>2007</v>
      </c>
      <c r="T2048">
        <v>8.1999999999999993</v>
      </c>
      <c r="U2048">
        <v>2.5</v>
      </c>
      <c r="V2048">
        <v>3352454</v>
      </c>
      <c r="W2048" t="s">
        <v>21</v>
      </c>
    </row>
    <row r="2049" spans="1:23" x14ac:dyDescent="0.3">
      <c r="A2049" t="s">
        <v>706</v>
      </c>
      <c r="B2049">
        <v>110</v>
      </c>
      <c r="C2049">
        <v>108</v>
      </c>
      <c r="D2049">
        <v>17803796</v>
      </c>
      <c r="E2049" t="s">
        <v>48</v>
      </c>
      <c r="L2049" t="s">
        <v>2988</v>
      </c>
      <c r="M2049">
        <v>26100</v>
      </c>
      <c r="N2049">
        <v>97</v>
      </c>
      <c r="O2049" t="s">
        <v>29</v>
      </c>
      <c r="P2049" t="s">
        <v>30</v>
      </c>
      <c r="Q2049" t="s">
        <v>31</v>
      </c>
      <c r="R2049">
        <v>20000000</v>
      </c>
      <c r="S2049">
        <v>2006</v>
      </c>
      <c r="T2049">
        <v>5.9</v>
      </c>
      <c r="U2049">
        <v>1.8</v>
      </c>
      <c r="V2049">
        <v>-2196204</v>
      </c>
      <c r="W2049" t="s">
        <v>38</v>
      </c>
    </row>
    <row r="2050" spans="1:23" x14ac:dyDescent="0.3">
      <c r="A2050" t="s">
        <v>2989</v>
      </c>
      <c r="B2050">
        <v>173</v>
      </c>
      <c r="C2050">
        <v>95</v>
      </c>
      <c r="D2050">
        <v>17529157</v>
      </c>
      <c r="E2050" t="s">
        <v>25</v>
      </c>
      <c r="F2050" t="s">
        <v>55</v>
      </c>
      <c r="G2050" t="s">
        <v>57</v>
      </c>
      <c r="H2050" t="s">
        <v>60</v>
      </c>
      <c r="I2050" t="s">
        <v>35</v>
      </c>
      <c r="L2050" t="s">
        <v>2990</v>
      </c>
      <c r="M2050">
        <v>49888</v>
      </c>
      <c r="N2050">
        <v>220</v>
      </c>
      <c r="O2050" t="s">
        <v>29</v>
      </c>
      <c r="P2050" t="s">
        <v>545</v>
      </c>
      <c r="Q2050" t="s">
        <v>213</v>
      </c>
      <c r="R2050">
        <v>20000000</v>
      </c>
      <c r="S2050">
        <v>2012</v>
      </c>
      <c r="T2050">
        <v>5</v>
      </c>
      <c r="U2050">
        <v>1.6</v>
      </c>
      <c r="V2050">
        <v>-2470843</v>
      </c>
      <c r="W2050" t="s">
        <v>38</v>
      </c>
    </row>
    <row r="2051" spans="1:23" x14ac:dyDescent="0.3">
      <c r="A2051" t="s">
        <v>1325</v>
      </c>
      <c r="B2051">
        <v>165</v>
      </c>
      <c r="C2051">
        <v>108</v>
      </c>
      <c r="D2051">
        <v>25753840</v>
      </c>
      <c r="E2051" t="s">
        <v>56</v>
      </c>
      <c r="F2051" t="s">
        <v>26</v>
      </c>
      <c r="G2051" t="s">
        <v>57</v>
      </c>
      <c r="L2051" t="s">
        <v>2991</v>
      </c>
      <c r="M2051">
        <v>219091</v>
      </c>
      <c r="N2051">
        <v>592</v>
      </c>
      <c r="O2051" t="s">
        <v>29</v>
      </c>
      <c r="P2051" t="s">
        <v>30</v>
      </c>
      <c r="Q2051" t="s">
        <v>213</v>
      </c>
      <c r="R2051">
        <v>19000000</v>
      </c>
      <c r="S2051">
        <v>1996</v>
      </c>
      <c r="T2051">
        <v>7.3</v>
      </c>
      <c r="U2051">
        <v>1.8</v>
      </c>
      <c r="V2051">
        <v>6753840</v>
      </c>
      <c r="W2051" t="s">
        <v>21</v>
      </c>
    </row>
    <row r="2052" spans="1:23" x14ac:dyDescent="0.3">
      <c r="A2052" t="s">
        <v>2992</v>
      </c>
      <c r="B2052">
        <v>45</v>
      </c>
      <c r="C2052">
        <v>68</v>
      </c>
      <c r="D2052">
        <v>18081626</v>
      </c>
      <c r="E2052" t="s">
        <v>47</v>
      </c>
      <c r="F2052" t="s">
        <v>49</v>
      </c>
      <c r="G2052" t="s">
        <v>26</v>
      </c>
      <c r="H2052" t="s">
        <v>60</v>
      </c>
      <c r="L2052" t="s">
        <v>2993</v>
      </c>
      <c r="M2052">
        <v>4180</v>
      </c>
      <c r="N2052">
        <v>32</v>
      </c>
      <c r="O2052" t="s">
        <v>29</v>
      </c>
      <c r="P2052" t="s">
        <v>30</v>
      </c>
      <c r="Q2052" t="s">
        <v>118</v>
      </c>
      <c r="R2052">
        <v>20000000</v>
      </c>
      <c r="S2052">
        <v>2005</v>
      </c>
      <c r="T2052">
        <v>6.4</v>
      </c>
      <c r="U2052">
        <v>1.1000000000000001</v>
      </c>
      <c r="V2052">
        <v>-1918374</v>
      </c>
      <c r="W2052" t="s">
        <v>38</v>
      </c>
    </row>
    <row r="2053" spans="1:23" x14ac:dyDescent="0.3">
      <c r="A2053" t="s">
        <v>2486</v>
      </c>
      <c r="B2053">
        <v>45</v>
      </c>
      <c r="C2053">
        <v>103</v>
      </c>
      <c r="D2053">
        <v>17518220</v>
      </c>
      <c r="E2053" t="s">
        <v>48</v>
      </c>
      <c r="F2053" t="s">
        <v>55</v>
      </c>
      <c r="G2053" t="s">
        <v>44</v>
      </c>
      <c r="L2053" t="s">
        <v>2994</v>
      </c>
      <c r="M2053">
        <v>9105</v>
      </c>
      <c r="N2053">
        <v>76</v>
      </c>
      <c r="O2053" t="s">
        <v>29</v>
      </c>
      <c r="P2053" t="s">
        <v>30</v>
      </c>
      <c r="Q2053" t="s">
        <v>31</v>
      </c>
      <c r="R2053">
        <v>20000000</v>
      </c>
      <c r="S2053">
        <v>1995</v>
      </c>
      <c r="T2053">
        <v>6.6</v>
      </c>
      <c r="U2053">
        <v>1.7</v>
      </c>
      <c r="V2053">
        <v>-2481780</v>
      </c>
      <c r="W2053" t="s">
        <v>38</v>
      </c>
    </row>
    <row r="2054" spans="1:23" x14ac:dyDescent="0.3">
      <c r="A2054" t="s">
        <v>2995</v>
      </c>
      <c r="B2054">
        <v>377</v>
      </c>
      <c r="C2054">
        <v>99</v>
      </c>
      <c r="D2054">
        <v>17104669</v>
      </c>
      <c r="E2054" t="s">
        <v>24</v>
      </c>
      <c r="F2054" t="s">
        <v>48</v>
      </c>
      <c r="G2054" t="s">
        <v>56</v>
      </c>
      <c r="H2054" t="s">
        <v>26</v>
      </c>
      <c r="L2054" t="s">
        <v>2996</v>
      </c>
      <c r="M2054">
        <v>99353</v>
      </c>
      <c r="N2054">
        <v>354</v>
      </c>
      <c r="O2054" t="s">
        <v>1966</v>
      </c>
      <c r="P2054" t="s">
        <v>1047</v>
      </c>
      <c r="Q2054" t="s">
        <v>213</v>
      </c>
      <c r="R2054">
        <v>20000000</v>
      </c>
      <c r="S2054">
        <v>2004</v>
      </c>
      <c r="T2054">
        <v>7.8</v>
      </c>
      <c r="U2054">
        <v>1.6</v>
      </c>
      <c r="V2054">
        <v>-2895331</v>
      </c>
      <c r="W2054" t="s">
        <v>38</v>
      </c>
    </row>
    <row r="2055" spans="1:23" x14ac:dyDescent="0.3">
      <c r="A2055" t="s">
        <v>2997</v>
      </c>
      <c r="B2055">
        <v>43</v>
      </c>
      <c r="C2055">
        <v>88</v>
      </c>
      <c r="D2055">
        <v>16988996</v>
      </c>
      <c r="E2055" t="s">
        <v>48</v>
      </c>
      <c r="F2055" t="s">
        <v>49</v>
      </c>
      <c r="G2055" t="s">
        <v>59</v>
      </c>
      <c r="H2055" t="s">
        <v>50</v>
      </c>
      <c r="L2055" t="s">
        <v>2998</v>
      </c>
      <c r="M2055">
        <v>3875</v>
      </c>
      <c r="N2055">
        <v>75</v>
      </c>
      <c r="O2055" t="s">
        <v>29</v>
      </c>
      <c r="P2055" t="s">
        <v>30</v>
      </c>
      <c r="Q2055" t="s">
        <v>118</v>
      </c>
      <c r="R2055">
        <v>35000000</v>
      </c>
      <c r="S2055">
        <v>2002</v>
      </c>
      <c r="T2055">
        <v>4</v>
      </c>
      <c r="U2055">
        <v>1.5</v>
      </c>
      <c r="V2055">
        <v>-18011004</v>
      </c>
      <c r="W2055" t="s">
        <v>38</v>
      </c>
    </row>
    <row r="2056" spans="1:23" x14ac:dyDescent="0.3">
      <c r="A2056" t="s">
        <v>70</v>
      </c>
      <c r="B2056">
        <v>201</v>
      </c>
      <c r="C2056">
        <v>128</v>
      </c>
      <c r="D2056">
        <v>15797907</v>
      </c>
      <c r="E2056" t="s">
        <v>55</v>
      </c>
      <c r="L2056" t="s">
        <v>2999</v>
      </c>
      <c r="M2056">
        <v>68119</v>
      </c>
      <c r="N2056">
        <v>230</v>
      </c>
      <c r="O2056" t="s">
        <v>3000</v>
      </c>
      <c r="P2056" t="s">
        <v>30</v>
      </c>
      <c r="Q2056" t="s">
        <v>31</v>
      </c>
      <c r="R2056">
        <v>20000000</v>
      </c>
      <c r="S2056">
        <v>2007</v>
      </c>
      <c r="T2056">
        <v>7.6</v>
      </c>
      <c r="U2056">
        <v>2.1</v>
      </c>
      <c r="V2056">
        <v>-4202093</v>
      </c>
      <c r="W2056" t="s">
        <v>38</v>
      </c>
    </row>
    <row r="2057" spans="1:23" x14ac:dyDescent="0.3">
      <c r="A2057" t="s">
        <v>343</v>
      </c>
      <c r="B2057">
        <v>192</v>
      </c>
      <c r="C2057">
        <v>124</v>
      </c>
      <c r="D2057">
        <v>16248701</v>
      </c>
      <c r="E2057" t="s">
        <v>55</v>
      </c>
      <c r="L2057" t="s">
        <v>3001</v>
      </c>
      <c r="M2057">
        <v>189683</v>
      </c>
      <c r="N2057">
        <v>559</v>
      </c>
      <c r="O2057" t="s">
        <v>29</v>
      </c>
      <c r="P2057" t="s">
        <v>30</v>
      </c>
      <c r="Q2057" t="s">
        <v>213</v>
      </c>
      <c r="R2057">
        <v>20000000</v>
      </c>
      <c r="S2057">
        <v>2003</v>
      </c>
      <c r="T2057">
        <v>7.7</v>
      </c>
      <c r="U2057">
        <v>2.1</v>
      </c>
      <c r="V2057">
        <v>-3751299</v>
      </c>
      <c r="W2057" t="s">
        <v>38</v>
      </c>
    </row>
    <row r="2058" spans="1:23" x14ac:dyDescent="0.3">
      <c r="A2058" t="s">
        <v>3002</v>
      </c>
      <c r="B2058">
        <v>77</v>
      </c>
      <c r="C2058">
        <v>84</v>
      </c>
      <c r="D2058">
        <v>15712072</v>
      </c>
      <c r="E2058" t="s">
        <v>24</v>
      </c>
      <c r="F2058" t="s">
        <v>56</v>
      </c>
      <c r="G2058" t="s">
        <v>55</v>
      </c>
      <c r="H2058" t="s">
        <v>35</v>
      </c>
      <c r="L2058" t="s">
        <v>3003</v>
      </c>
      <c r="M2058">
        <v>13210</v>
      </c>
      <c r="N2058">
        <v>138</v>
      </c>
      <c r="O2058" t="s">
        <v>29</v>
      </c>
      <c r="P2058" t="s">
        <v>30</v>
      </c>
      <c r="Q2058" t="s">
        <v>31</v>
      </c>
      <c r="R2058">
        <v>20000000</v>
      </c>
      <c r="S2058">
        <v>2004</v>
      </c>
      <c r="T2058">
        <v>5.8</v>
      </c>
      <c r="U2058">
        <v>1.4</v>
      </c>
      <c r="V2058">
        <v>-4287928</v>
      </c>
      <c r="W2058" t="s">
        <v>38</v>
      </c>
    </row>
    <row r="2059" spans="1:23" x14ac:dyDescent="0.3">
      <c r="A2059" t="s">
        <v>3004</v>
      </c>
      <c r="B2059">
        <v>81</v>
      </c>
      <c r="C2059">
        <v>101</v>
      </c>
      <c r="D2059">
        <v>15408822</v>
      </c>
      <c r="E2059" t="s">
        <v>48</v>
      </c>
      <c r="F2059" t="s">
        <v>44</v>
      </c>
      <c r="L2059" t="s">
        <v>3005</v>
      </c>
      <c r="M2059">
        <v>14147</v>
      </c>
      <c r="N2059">
        <v>92</v>
      </c>
      <c r="O2059" t="s">
        <v>29</v>
      </c>
      <c r="P2059" t="s">
        <v>30</v>
      </c>
      <c r="Q2059" t="s">
        <v>31</v>
      </c>
      <c r="R2059">
        <v>20000000</v>
      </c>
      <c r="S2059">
        <v>2003</v>
      </c>
      <c r="T2059">
        <v>5.6</v>
      </c>
      <c r="U2059">
        <v>1.7</v>
      </c>
      <c r="V2059">
        <v>-4591178</v>
      </c>
      <c r="W2059" t="s">
        <v>38</v>
      </c>
    </row>
    <row r="2060" spans="1:23" x14ac:dyDescent="0.3">
      <c r="A2060" t="s">
        <v>3006</v>
      </c>
      <c r="B2060">
        <v>81</v>
      </c>
      <c r="C2060">
        <v>98</v>
      </c>
      <c r="D2060">
        <v>15464026</v>
      </c>
      <c r="E2060" t="s">
        <v>48</v>
      </c>
      <c r="F2060" t="s">
        <v>44</v>
      </c>
      <c r="L2060" t="s">
        <v>3007</v>
      </c>
      <c r="M2060">
        <v>23076</v>
      </c>
      <c r="N2060">
        <v>158</v>
      </c>
      <c r="O2060" t="s">
        <v>29</v>
      </c>
      <c r="P2060" t="s">
        <v>30</v>
      </c>
      <c r="Q2060" t="s">
        <v>31</v>
      </c>
      <c r="R2060">
        <v>20000000</v>
      </c>
      <c r="S2060">
        <v>2000</v>
      </c>
      <c r="T2060">
        <v>5.3</v>
      </c>
      <c r="U2060">
        <v>1.6</v>
      </c>
      <c r="V2060">
        <v>-4535974</v>
      </c>
      <c r="W2060" t="s">
        <v>38</v>
      </c>
    </row>
    <row r="2061" spans="1:23" x14ac:dyDescent="0.3">
      <c r="A2061" t="s">
        <v>3008</v>
      </c>
      <c r="B2061">
        <v>27</v>
      </c>
      <c r="C2061">
        <v>225</v>
      </c>
      <c r="D2061">
        <v>8000000</v>
      </c>
      <c r="E2061" t="s">
        <v>242</v>
      </c>
      <c r="F2061" t="s">
        <v>55</v>
      </c>
      <c r="G2061" t="s">
        <v>54</v>
      </c>
      <c r="L2061" t="s">
        <v>3009</v>
      </c>
      <c r="M2061">
        <v>6484</v>
      </c>
      <c r="N2061">
        <v>100</v>
      </c>
      <c r="O2061" t="s">
        <v>29</v>
      </c>
      <c r="P2061" t="s">
        <v>30</v>
      </c>
      <c r="Q2061" t="s">
        <v>118</v>
      </c>
      <c r="R2061">
        <v>20000000</v>
      </c>
      <c r="S2061">
        <v>1965</v>
      </c>
      <c r="T2061">
        <v>6.6</v>
      </c>
      <c r="U2061">
        <v>3.8</v>
      </c>
      <c r="V2061">
        <v>-12000000</v>
      </c>
      <c r="W2061" t="s">
        <v>38</v>
      </c>
    </row>
    <row r="2062" spans="1:23" x14ac:dyDescent="0.3">
      <c r="A2062" t="s">
        <v>2278</v>
      </c>
      <c r="B2062">
        <v>111</v>
      </c>
      <c r="C2062">
        <v>88</v>
      </c>
      <c r="D2062">
        <v>14174654</v>
      </c>
      <c r="E2062" t="s">
        <v>48</v>
      </c>
      <c r="L2062" t="s">
        <v>3010</v>
      </c>
      <c r="M2062">
        <v>74945</v>
      </c>
      <c r="N2062">
        <v>359</v>
      </c>
      <c r="O2062" t="s">
        <v>29</v>
      </c>
      <c r="P2062" t="s">
        <v>30</v>
      </c>
      <c r="Q2062" t="s">
        <v>31</v>
      </c>
      <c r="R2062">
        <v>25000000</v>
      </c>
      <c r="S2062">
        <v>2008</v>
      </c>
      <c r="T2062">
        <v>1.9</v>
      </c>
      <c r="U2062">
        <v>1.5</v>
      </c>
      <c r="V2062">
        <v>-10825346</v>
      </c>
      <c r="W2062" t="s">
        <v>38</v>
      </c>
    </row>
    <row r="2063" spans="1:23" x14ac:dyDescent="0.3">
      <c r="A2063" t="s">
        <v>1757</v>
      </c>
      <c r="B2063">
        <v>107</v>
      </c>
      <c r="C2063">
        <v>88</v>
      </c>
      <c r="D2063">
        <v>15988876</v>
      </c>
      <c r="E2063" t="s">
        <v>24</v>
      </c>
      <c r="F2063" t="s">
        <v>56</v>
      </c>
      <c r="G2063" t="s">
        <v>35</v>
      </c>
      <c r="L2063" t="s">
        <v>3011</v>
      </c>
      <c r="M2063">
        <v>26236</v>
      </c>
      <c r="N2063">
        <v>110</v>
      </c>
      <c r="O2063" t="s">
        <v>29</v>
      </c>
      <c r="P2063" t="s">
        <v>30</v>
      </c>
      <c r="Q2063" t="s">
        <v>31</v>
      </c>
      <c r="R2063">
        <v>27000000</v>
      </c>
      <c r="S2063">
        <v>2009</v>
      </c>
      <c r="T2063">
        <v>5.7</v>
      </c>
      <c r="U2063">
        <v>1.5</v>
      </c>
      <c r="V2063">
        <v>-11011124</v>
      </c>
      <c r="W2063" t="s">
        <v>38</v>
      </c>
    </row>
    <row r="2064" spans="1:23" x14ac:dyDescent="0.3">
      <c r="A2064" t="s">
        <v>688</v>
      </c>
      <c r="B2064">
        <v>34</v>
      </c>
      <c r="C2064">
        <v>94</v>
      </c>
      <c r="D2064">
        <v>13801755</v>
      </c>
      <c r="E2064" t="s">
        <v>24</v>
      </c>
      <c r="F2064" t="s">
        <v>48</v>
      </c>
      <c r="G2064" t="s">
        <v>56</v>
      </c>
      <c r="H2064" t="s">
        <v>35</v>
      </c>
      <c r="L2064" t="s">
        <v>3012</v>
      </c>
      <c r="M2064">
        <v>23928</v>
      </c>
      <c r="N2064">
        <v>100</v>
      </c>
      <c r="O2064" t="s">
        <v>29</v>
      </c>
      <c r="P2064" t="s">
        <v>30</v>
      </c>
      <c r="Q2064" t="s">
        <v>52</v>
      </c>
      <c r="R2064">
        <v>20000000</v>
      </c>
      <c r="S2064">
        <v>1997</v>
      </c>
      <c r="T2064">
        <v>6.6</v>
      </c>
      <c r="U2064">
        <v>1.6</v>
      </c>
      <c r="V2064">
        <v>-6198245</v>
      </c>
      <c r="W2064" t="s">
        <v>38</v>
      </c>
    </row>
    <row r="2065" spans="1:23" x14ac:dyDescent="0.3">
      <c r="A2065" t="s">
        <v>3013</v>
      </c>
      <c r="B2065">
        <v>151</v>
      </c>
      <c r="C2065">
        <v>117</v>
      </c>
      <c r="D2065">
        <v>13987482</v>
      </c>
      <c r="E2065" t="s">
        <v>48</v>
      </c>
      <c r="F2065" t="s">
        <v>44</v>
      </c>
      <c r="L2065" t="s">
        <v>3014</v>
      </c>
      <c r="M2065">
        <v>58957</v>
      </c>
      <c r="N2065">
        <v>91</v>
      </c>
      <c r="O2065" t="s">
        <v>29</v>
      </c>
      <c r="P2065" t="s">
        <v>30</v>
      </c>
      <c r="Q2065" t="s">
        <v>213</v>
      </c>
      <c r="R2065">
        <v>20000000</v>
      </c>
      <c r="S2065">
        <v>2011</v>
      </c>
      <c r="T2065">
        <v>6</v>
      </c>
      <c r="U2065">
        <v>2</v>
      </c>
      <c r="V2065">
        <v>-6012518</v>
      </c>
      <c r="W2065" t="s">
        <v>38</v>
      </c>
    </row>
    <row r="2066" spans="1:23" x14ac:dyDescent="0.3">
      <c r="A2066" t="s">
        <v>3015</v>
      </c>
      <c r="B2066">
        <v>289</v>
      </c>
      <c r="C2066">
        <v>95</v>
      </c>
      <c r="D2066">
        <v>14291570</v>
      </c>
      <c r="E2066" t="s">
        <v>24</v>
      </c>
      <c r="F2066" t="s">
        <v>25</v>
      </c>
      <c r="G2066" t="s">
        <v>27</v>
      </c>
      <c r="H2066" t="s">
        <v>35</v>
      </c>
      <c r="L2066" t="s">
        <v>3016</v>
      </c>
      <c r="M2066">
        <v>82082</v>
      </c>
      <c r="N2066">
        <v>236</v>
      </c>
      <c r="O2066" t="s">
        <v>29</v>
      </c>
      <c r="P2066" t="s">
        <v>545</v>
      </c>
      <c r="Q2066" t="s">
        <v>31</v>
      </c>
      <c r="R2066">
        <v>20000000</v>
      </c>
      <c r="S2066">
        <v>2012</v>
      </c>
      <c r="T2066">
        <v>6.1</v>
      </c>
      <c r="U2066">
        <v>1.6</v>
      </c>
      <c r="V2066">
        <v>-5708430</v>
      </c>
      <c r="W2066" t="s">
        <v>38</v>
      </c>
    </row>
    <row r="2067" spans="1:23" x14ac:dyDescent="0.3">
      <c r="A2067" t="s">
        <v>851</v>
      </c>
      <c r="B2067">
        <v>76</v>
      </c>
      <c r="C2067">
        <v>99</v>
      </c>
      <c r="D2067">
        <v>12181484</v>
      </c>
      <c r="E2067" t="s">
        <v>48</v>
      </c>
      <c r="L2067" t="s">
        <v>3017</v>
      </c>
      <c r="M2067">
        <v>26390</v>
      </c>
      <c r="N2067">
        <v>176</v>
      </c>
      <c r="O2067" t="s">
        <v>29</v>
      </c>
      <c r="P2067" t="s">
        <v>30</v>
      </c>
      <c r="Q2067" t="s">
        <v>31</v>
      </c>
      <c r="R2067">
        <v>40000000</v>
      </c>
      <c r="S2067">
        <v>2004</v>
      </c>
      <c r="T2067">
        <v>4.8</v>
      </c>
      <c r="U2067">
        <v>1.6</v>
      </c>
      <c r="V2067">
        <v>-27818516</v>
      </c>
      <c r="W2067" t="s">
        <v>38</v>
      </c>
    </row>
    <row r="2068" spans="1:23" x14ac:dyDescent="0.3">
      <c r="A2068" t="s">
        <v>1227</v>
      </c>
      <c r="B2068">
        <v>150</v>
      </c>
      <c r="C2068">
        <v>96</v>
      </c>
      <c r="D2068">
        <v>13630226</v>
      </c>
      <c r="E2068" t="s">
        <v>24</v>
      </c>
      <c r="F2068" t="s">
        <v>56</v>
      </c>
      <c r="G2068" t="s">
        <v>27</v>
      </c>
      <c r="H2068" t="s">
        <v>35</v>
      </c>
      <c r="L2068" t="s">
        <v>3018</v>
      </c>
      <c r="M2068">
        <v>112516</v>
      </c>
      <c r="N2068">
        <v>223</v>
      </c>
      <c r="O2068" t="s">
        <v>29</v>
      </c>
      <c r="P2068" t="s">
        <v>30</v>
      </c>
      <c r="Q2068" t="s">
        <v>213</v>
      </c>
      <c r="R2068">
        <v>20000000</v>
      </c>
      <c r="S2068">
        <v>2009</v>
      </c>
      <c r="T2068">
        <v>6.2</v>
      </c>
      <c r="U2068">
        <v>1.6</v>
      </c>
      <c r="V2068">
        <v>-6369774</v>
      </c>
      <c r="W2068" t="s">
        <v>38</v>
      </c>
    </row>
    <row r="2069" spans="1:23" x14ac:dyDescent="0.3">
      <c r="A2069" t="s">
        <v>2246</v>
      </c>
      <c r="B2069">
        <v>67</v>
      </c>
      <c r="C2069">
        <v>98</v>
      </c>
      <c r="D2069">
        <v>13383737</v>
      </c>
      <c r="E2069" t="s">
        <v>48</v>
      </c>
      <c r="F2069" t="s">
        <v>56</v>
      </c>
      <c r="L2069" t="s">
        <v>3019</v>
      </c>
      <c r="M2069">
        <v>29385</v>
      </c>
      <c r="N2069">
        <v>86</v>
      </c>
      <c r="O2069" t="s">
        <v>29</v>
      </c>
      <c r="P2069" t="s">
        <v>30</v>
      </c>
      <c r="Q2069" t="s">
        <v>213</v>
      </c>
      <c r="R2069">
        <v>20000000</v>
      </c>
      <c r="S2069">
        <v>1994</v>
      </c>
      <c r="T2069">
        <v>7.5</v>
      </c>
      <c r="U2069">
        <v>1.6</v>
      </c>
      <c r="V2069">
        <v>-6616263</v>
      </c>
      <c r="W2069" t="s">
        <v>38</v>
      </c>
    </row>
    <row r="2070" spans="1:23" x14ac:dyDescent="0.3">
      <c r="A2070" t="s">
        <v>3020</v>
      </c>
      <c r="B2070">
        <v>36</v>
      </c>
      <c r="C2070">
        <v>123</v>
      </c>
      <c r="D2070">
        <v>13391174</v>
      </c>
      <c r="E2070" t="s">
        <v>242</v>
      </c>
      <c r="F2070" t="s">
        <v>55</v>
      </c>
      <c r="G2070" t="s">
        <v>54</v>
      </c>
      <c r="L2070" t="s">
        <v>3021</v>
      </c>
      <c r="M2070">
        <v>5796</v>
      </c>
      <c r="N2070">
        <v>177</v>
      </c>
      <c r="O2070" t="s">
        <v>29</v>
      </c>
      <c r="P2070" t="s">
        <v>30</v>
      </c>
      <c r="Q2070" t="s">
        <v>52</v>
      </c>
      <c r="R2070">
        <v>20000000</v>
      </c>
      <c r="S2070">
        <v>2006</v>
      </c>
      <c r="T2070">
        <v>6.3</v>
      </c>
      <c r="U2070">
        <v>2</v>
      </c>
      <c r="V2070">
        <v>-6608826</v>
      </c>
      <c r="W2070" t="s">
        <v>38</v>
      </c>
    </row>
    <row r="2071" spans="1:23" x14ac:dyDescent="0.3">
      <c r="A2071" t="s">
        <v>361</v>
      </c>
      <c r="B2071">
        <v>149</v>
      </c>
      <c r="C2071">
        <v>101</v>
      </c>
      <c r="D2071">
        <v>12987647</v>
      </c>
      <c r="E2071" t="s">
        <v>55</v>
      </c>
      <c r="F2071" t="s">
        <v>60</v>
      </c>
      <c r="G2071" t="s">
        <v>44</v>
      </c>
      <c r="H2071" t="s">
        <v>35</v>
      </c>
      <c r="I2071" t="s">
        <v>58</v>
      </c>
      <c r="L2071" t="s">
        <v>3022</v>
      </c>
      <c r="M2071">
        <v>24019</v>
      </c>
      <c r="N2071">
        <v>199</v>
      </c>
      <c r="O2071" t="s">
        <v>29</v>
      </c>
      <c r="P2071" t="s">
        <v>37</v>
      </c>
      <c r="Q2071" t="s">
        <v>213</v>
      </c>
      <c r="R2071">
        <v>30000000</v>
      </c>
      <c r="S2071">
        <v>2002</v>
      </c>
      <c r="T2071">
        <v>7.1</v>
      </c>
      <c r="U2071">
        <v>1.7</v>
      </c>
      <c r="V2071">
        <v>-17012353</v>
      </c>
      <c r="W2071" t="s">
        <v>38</v>
      </c>
    </row>
    <row r="2072" spans="1:23" x14ac:dyDescent="0.3">
      <c r="A2072" t="s">
        <v>32</v>
      </c>
      <c r="B2072">
        <v>156</v>
      </c>
      <c r="C2072">
        <v>102</v>
      </c>
      <c r="D2072">
        <v>12469811</v>
      </c>
      <c r="E2072" t="s">
        <v>48</v>
      </c>
      <c r="F2072" t="s">
        <v>55</v>
      </c>
      <c r="L2072" t="s">
        <v>3023</v>
      </c>
      <c r="M2072">
        <v>69172</v>
      </c>
      <c r="N2072">
        <v>316</v>
      </c>
      <c r="O2072" t="s">
        <v>29</v>
      </c>
      <c r="P2072" t="s">
        <v>30</v>
      </c>
      <c r="Q2072" t="s">
        <v>213</v>
      </c>
      <c r="R2072">
        <v>22000000</v>
      </c>
      <c r="S2072">
        <v>2005</v>
      </c>
      <c r="T2072">
        <v>6.6</v>
      </c>
      <c r="U2072">
        <v>1.7</v>
      </c>
      <c r="V2072">
        <v>-9530189</v>
      </c>
      <c r="W2072" t="s">
        <v>38</v>
      </c>
    </row>
    <row r="2073" spans="1:23" x14ac:dyDescent="0.3">
      <c r="A2073" t="s">
        <v>1185</v>
      </c>
      <c r="B2073">
        <v>64</v>
      </c>
      <c r="C2073">
        <v>94</v>
      </c>
      <c r="D2073">
        <v>12398628</v>
      </c>
      <c r="E2073" t="s">
        <v>24</v>
      </c>
      <c r="F2073" t="s">
        <v>56</v>
      </c>
      <c r="G2073" t="s">
        <v>55</v>
      </c>
      <c r="H2073" t="s">
        <v>61</v>
      </c>
      <c r="L2073" t="s">
        <v>3024</v>
      </c>
      <c r="M2073">
        <v>21542</v>
      </c>
      <c r="N2073">
        <v>88</v>
      </c>
      <c r="O2073" t="s">
        <v>29</v>
      </c>
      <c r="P2073" t="s">
        <v>30</v>
      </c>
      <c r="Q2073" t="s">
        <v>213</v>
      </c>
      <c r="R2073">
        <v>20000000</v>
      </c>
      <c r="S2073">
        <v>2002</v>
      </c>
      <c r="T2073">
        <v>6.1</v>
      </c>
      <c r="U2073">
        <v>1.6</v>
      </c>
      <c r="V2073">
        <v>-7601372</v>
      </c>
      <c r="W2073" t="s">
        <v>38</v>
      </c>
    </row>
    <row r="2074" spans="1:23" x14ac:dyDescent="0.3">
      <c r="A2074" t="s">
        <v>1198</v>
      </c>
      <c r="B2074">
        <v>210</v>
      </c>
      <c r="C2074">
        <v>102</v>
      </c>
      <c r="D2074">
        <v>13214030</v>
      </c>
      <c r="E2074" t="s">
        <v>48</v>
      </c>
      <c r="F2074" t="s">
        <v>55</v>
      </c>
      <c r="G2074" t="s">
        <v>26</v>
      </c>
      <c r="H2074" t="s">
        <v>44</v>
      </c>
      <c r="L2074" t="s">
        <v>3025</v>
      </c>
      <c r="M2074">
        <v>60516</v>
      </c>
      <c r="N2074">
        <v>147</v>
      </c>
      <c r="O2074" t="s">
        <v>29</v>
      </c>
      <c r="P2074" t="s">
        <v>30</v>
      </c>
      <c r="Q2074" t="s">
        <v>31</v>
      </c>
      <c r="R2074">
        <v>20000000</v>
      </c>
      <c r="S2074">
        <v>2008</v>
      </c>
      <c r="T2074">
        <v>6.7</v>
      </c>
      <c r="U2074">
        <v>1.7</v>
      </c>
      <c r="V2074">
        <v>-6785970</v>
      </c>
      <c r="W2074" t="s">
        <v>38</v>
      </c>
    </row>
    <row r="2075" spans="1:23" x14ac:dyDescent="0.3">
      <c r="A2075" t="s">
        <v>589</v>
      </c>
      <c r="B2075">
        <v>113</v>
      </c>
      <c r="C2075">
        <v>108</v>
      </c>
      <c r="D2075">
        <v>12232937</v>
      </c>
      <c r="E2075" t="s">
        <v>24</v>
      </c>
      <c r="F2075" t="s">
        <v>56</v>
      </c>
      <c r="G2075" t="s">
        <v>35</v>
      </c>
      <c r="L2075" t="s">
        <v>3026</v>
      </c>
      <c r="M2075">
        <v>22823</v>
      </c>
      <c r="N2075">
        <v>113</v>
      </c>
      <c r="O2075" t="s">
        <v>29</v>
      </c>
      <c r="P2075" t="s">
        <v>30</v>
      </c>
      <c r="Q2075" t="s">
        <v>31</v>
      </c>
      <c r="R2075">
        <v>22000000</v>
      </c>
      <c r="S2075">
        <v>2009</v>
      </c>
      <c r="T2075">
        <v>5.6</v>
      </c>
      <c r="U2075">
        <v>1.8</v>
      </c>
      <c r="V2075">
        <v>-9767063</v>
      </c>
      <c r="W2075" t="s">
        <v>38</v>
      </c>
    </row>
    <row r="2076" spans="1:23" x14ac:dyDescent="0.3">
      <c r="A2076" t="s">
        <v>194</v>
      </c>
      <c r="B2076">
        <v>390</v>
      </c>
      <c r="C2076">
        <v>116</v>
      </c>
      <c r="D2076">
        <v>12134420</v>
      </c>
      <c r="E2076" t="s">
        <v>55</v>
      </c>
      <c r="F2076" t="s">
        <v>26</v>
      </c>
      <c r="G2076" t="s">
        <v>57</v>
      </c>
      <c r="H2076" t="s">
        <v>60</v>
      </c>
      <c r="L2076" t="s">
        <v>3027</v>
      </c>
      <c r="M2076">
        <v>92237</v>
      </c>
      <c r="N2076">
        <v>366</v>
      </c>
      <c r="O2076" t="s">
        <v>29</v>
      </c>
      <c r="P2076" t="s">
        <v>37</v>
      </c>
      <c r="Q2076" t="s">
        <v>213</v>
      </c>
      <c r="R2076">
        <v>20000000</v>
      </c>
      <c r="S2076">
        <v>2010</v>
      </c>
      <c r="T2076">
        <v>7.2</v>
      </c>
      <c r="U2076">
        <v>1.9</v>
      </c>
      <c r="V2076">
        <v>-7865580</v>
      </c>
      <c r="W2076" t="s">
        <v>38</v>
      </c>
    </row>
    <row r="2077" spans="1:23" x14ac:dyDescent="0.3">
      <c r="A2077" t="s">
        <v>3028</v>
      </c>
      <c r="B2077">
        <v>5</v>
      </c>
      <c r="C2077">
        <v>93</v>
      </c>
      <c r="D2077">
        <v>11784000</v>
      </c>
      <c r="E2077" t="s">
        <v>24</v>
      </c>
      <c r="F2077" t="s">
        <v>48</v>
      </c>
      <c r="G2077" t="s">
        <v>49</v>
      </c>
      <c r="L2077" t="s">
        <v>3029</v>
      </c>
      <c r="M2077">
        <v>6701</v>
      </c>
      <c r="N2077">
        <v>26</v>
      </c>
      <c r="O2077" t="s">
        <v>29</v>
      </c>
      <c r="P2077" t="s">
        <v>30</v>
      </c>
      <c r="Q2077" t="s">
        <v>52</v>
      </c>
      <c r="R2077">
        <v>20000000</v>
      </c>
      <c r="S2077">
        <v>1994</v>
      </c>
      <c r="T2077">
        <v>4.3</v>
      </c>
      <c r="U2077">
        <v>1.6</v>
      </c>
      <c r="V2077">
        <v>-8216000</v>
      </c>
      <c r="W2077" t="s">
        <v>38</v>
      </c>
    </row>
    <row r="2078" spans="1:23" x14ac:dyDescent="0.3">
      <c r="A2078" t="s">
        <v>451</v>
      </c>
      <c r="B2078">
        <v>248</v>
      </c>
      <c r="C2078">
        <v>102</v>
      </c>
      <c r="D2078">
        <v>11169531</v>
      </c>
      <c r="E2078" t="s">
        <v>48</v>
      </c>
      <c r="L2078" t="s">
        <v>3030</v>
      </c>
      <c r="M2078">
        <v>79855</v>
      </c>
      <c r="N2078">
        <v>235</v>
      </c>
      <c r="O2078" t="s">
        <v>29</v>
      </c>
      <c r="P2078" t="s">
        <v>37</v>
      </c>
      <c r="Q2078" t="s">
        <v>31</v>
      </c>
      <c r="R2078">
        <v>20000000</v>
      </c>
      <c r="S2078">
        <v>2008</v>
      </c>
      <c r="T2078">
        <v>6.4</v>
      </c>
      <c r="U2078">
        <v>1.7</v>
      </c>
      <c r="V2078">
        <v>-8830469</v>
      </c>
      <c r="W2078" t="s">
        <v>38</v>
      </c>
    </row>
    <row r="2079" spans="1:23" x14ac:dyDescent="0.3">
      <c r="A2079" t="s">
        <v>1529</v>
      </c>
      <c r="B2079">
        <v>137</v>
      </c>
      <c r="C2079">
        <v>103</v>
      </c>
      <c r="D2079">
        <v>11034436</v>
      </c>
      <c r="E2079" t="s">
        <v>48</v>
      </c>
      <c r="F2079" t="s">
        <v>55</v>
      </c>
      <c r="G2079" t="s">
        <v>59</v>
      </c>
      <c r="H2079" t="s">
        <v>58</v>
      </c>
      <c r="L2079" t="s">
        <v>3031</v>
      </c>
      <c r="M2079">
        <v>13505</v>
      </c>
      <c r="N2079">
        <v>180</v>
      </c>
      <c r="O2079" t="s">
        <v>29</v>
      </c>
      <c r="P2079" t="s">
        <v>37</v>
      </c>
      <c r="Q2079" t="s">
        <v>213</v>
      </c>
      <c r="R2079">
        <v>20000000</v>
      </c>
      <c r="S2079">
        <v>2005</v>
      </c>
      <c r="T2079">
        <v>7.1</v>
      </c>
      <c r="U2079">
        <v>1.7</v>
      </c>
      <c r="V2079">
        <v>-8965564</v>
      </c>
      <c r="W2079" t="s">
        <v>38</v>
      </c>
    </row>
    <row r="2080" spans="1:23" x14ac:dyDescent="0.3">
      <c r="A2080" t="s">
        <v>2686</v>
      </c>
      <c r="B2080">
        <v>214</v>
      </c>
      <c r="C2080">
        <v>115</v>
      </c>
      <c r="D2080">
        <v>12626905</v>
      </c>
      <c r="E2080" t="s">
        <v>24</v>
      </c>
      <c r="F2080" t="s">
        <v>56</v>
      </c>
      <c r="G2080" t="s">
        <v>55</v>
      </c>
      <c r="H2080" t="s">
        <v>35</v>
      </c>
      <c r="L2080" t="s">
        <v>3032</v>
      </c>
      <c r="M2080">
        <v>32567</v>
      </c>
      <c r="N2080">
        <v>106</v>
      </c>
      <c r="O2080" t="s">
        <v>29</v>
      </c>
      <c r="P2080" t="s">
        <v>30</v>
      </c>
      <c r="Q2080" t="s">
        <v>213</v>
      </c>
      <c r="R2080">
        <v>20000000</v>
      </c>
      <c r="S2080">
        <v>2016</v>
      </c>
      <c r="T2080">
        <v>6.3</v>
      </c>
      <c r="U2080">
        <v>1.9</v>
      </c>
      <c r="V2080">
        <v>-7373095</v>
      </c>
      <c r="W2080" t="s">
        <v>38</v>
      </c>
    </row>
    <row r="2081" spans="1:23" x14ac:dyDescent="0.3">
      <c r="A2081" t="s">
        <v>2246</v>
      </c>
      <c r="B2081">
        <v>104</v>
      </c>
      <c r="C2081">
        <v>96</v>
      </c>
      <c r="D2081">
        <v>10569071</v>
      </c>
      <c r="E2081" t="s">
        <v>48</v>
      </c>
      <c r="L2081" t="s">
        <v>3033</v>
      </c>
      <c r="M2081">
        <v>35586</v>
      </c>
      <c r="N2081">
        <v>131</v>
      </c>
      <c r="O2081" t="s">
        <v>29</v>
      </c>
      <c r="P2081" t="s">
        <v>30</v>
      </c>
      <c r="Q2081" t="s">
        <v>213</v>
      </c>
      <c r="R2081">
        <v>20000000</v>
      </c>
      <c r="S2081">
        <v>1997</v>
      </c>
      <c r="T2081">
        <v>7.4</v>
      </c>
      <c r="U2081">
        <v>1.6</v>
      </c>
      <c r="V2081">
        <v>-9430929</v>
      </c>
      <c r="W2081" t="s">
        <v>38</v>
      </c>
    </row>
    <row r="2082" spans="1:23" x14ac:dyDescent="0.3">
      <c r="A2082" t="s">
        <v>3034</v>
      </c>
      <c r="B2082">
        <v>81</v>
      </c>
      <c r="C2082">
        <v>98</v>
      </c>
      <c r="D2082">
        <v>10544143</v>
      </c>
      <c r="E2082" t="s">
        <v>48</v>
      </c>
      <c r="F2082" t="s">
        <v>44</v>
      </c>
      <c r="L2082" t="s">
        <v>3035</v>
      </c>
      <c r="M2082">
        <v>16372</v>
      </c>
      <c r="N2082">
        <v>121</v>
      </c>
      <c r="O2082" t="s">
        <v>29</v>
      </c>
      <c r="P2082" t="s">
        <v>143</v>
      </c>
      <c r="Q2082" t="s">
        <v>31</v>
      </c>
      <c r="R2082">
        <v>20000000</v>
      </c>
      <c r="S2082">
        <v>1999</v>
      </c>
      <c r="T2082">
        <v>6.1</v>
      </c>
      <c r="U2082">
        <v>1.6</v>
      </c>
      <c r="V2082">
        <v>-9455857</v>
      </c>
      <c r="W2082" t="s">
        <v>38</v>
      </c>
    </row>
    <row r="2083" spans="1:23" x14ac:dyDescent="0.3">
      <c r="A2083" t="s">
        <v>2624</v>
      </c>
      <c r="B2083">
        <v>175</v>
      </c>
      <c r="C2083">
        <v>101</v>
      </c>
      <c r="D2083">
        <v>13650738</v>
      </c>
      <c r="E2083" t="s">
        <v>48</v>
      </c>
      <c r="F2083" t="s">
        <v>55</v>
      </c>
      <c r="L2083" t="s">
        <v>3036</v>
      </c>
      <c r="M2083">
        <v>61360</v>
      </c>
      <c r="N2083">
        <v>129</v>
      </c>
      <c r="O2083" t="s">
        <v>29</v>
      </c>
      <c r="P2083" t="s">
        <v>30</v>
      </c>
      <c r="Q2083" t="s">
        <v>213</v>
      </c>
      <c r="R2083">
        <v>20000000</v>
      </c>
      <c r="S2083">
        <v>2015</v>
      </c>
      <c r="T2083">
        <v>6.6</v>
      </c>
      <c r="U2083">
        <v>1.7</v>
      </c>
      <c r="V2083">
        <v>-6349262</v>
      </c>
      <c r="W2083" t="s">
        <v>38</v>
      </c>
    </row>
    <row r="2084" spans="1:23" x14ac:dyDescent="0.3">
      <c r="A2084" t="s">
        <v>1367</v>
      </c>
      <c r="B2084">
        <v>20</v>
      </c>
      <c r="C2084">
        <v>106</v>
      </c>
      <c r="D2084">
        <v>10555348</v>
      </c>
      <c r="E2084" t="s">
        <v>48</v>
      </c>
      <c r="F2084" t="s">
        <v>56</v>
      </c>
      <c r="L2084" t="s">
        <v>3037</v>
      </c>
      <c r="M2084">
        <v>17349</v>
      </c>
      <c r="N2084">
        <v>42</v>
      </c>
      <c r="O2084" t="s">
        <v>29</v>
      </c>
      <c r="P2084" t="s">
        <v>30</v>
      </c>
      <c r="Q2084" t="s">
        <v>31</v>
      </c>
      <c r="R2084">
        <v>20000000</v>
      </c>
      <c r="S2084">
        <v>1989</v>
      </c>
      <c r="T2084">
        <v>6</v>
      </c>
      <c r="U2084">
        <v>1.8</v>
      </c>
      <c r="V2084">
        <v>-9444652</v>
      </c>
      <c r="W2084" t="s">
        <v>38</v>
      </c>
    </row>
    <row r="2085" spans="1:23" x14ac:dyDescent="0.3">
      <c r="A2085" t="s">
        <v>2246</v>
      </c>
      <c r="B2085">
        <v>69</v>
      </c>
      <c r="C2085">
        <v>101</v>
      </c>
      <c r="D2085">
        <v>9714482</v>
      </c>
      <c r="E2085" t="s">
        <v>48</v>
      </c>
      <c r="F2085" t="s">
        <v>50</v>
      </c>
      <c r="G2085" t="s">
        <v>44</v>
      </c>
      <c r="L2085" t="s">
        <v>3038</v>
      </c>
      <c r="M2085">
        <v>30083</v>
      </c>
      <c r="N2085">
        <v>140</v>
      </c>
      <c r="O2085" t="s">
        <v>29</v>
      </c>
      <c r="P2085" t="s">
        <v>30</v>
      </c>
      <c r="Q2085" t="s">
        <v>213</v>
      </c>
      <c r="R2085">
        <v>20000000</v>
      </c>
      <c r="S2085">
        <v>1996</v>
      </c>
      <c r="T2085">
        <v>6.8</v>
      </c>
      <c r="U2085">
        <v>1.7</v>
      </c>
      <c r="V2085">
        <v>-10285518</v>
      </c>
      <c r="W2085" t="s">
        <v>38</v>
      </c>
    </row>
    <row r="2086" spans="1:23" x14ac:dyDescent="0.3">
      <c r="A2086" t="s">
        <v>134</v>
      </c>
      <c r="B2086">
        <v>166</v>
      </c>
      <c r="C2086">
        <v>111</v>
      </c>
      <c r="D2086">
        <v>9525276</v>
      </c>
      <c r="E2086" t="s">
        <v>24</v>
      </c>
      <c r="F2086" t="s">
        <v>56</v>
      </c>
      <c r="G2086" t="s">
        <v>35</v>
      </c>
      <c r="L2086" t="s">
        <v>3039</v>
      </c>
      <c r="M2086">
        <v>60156</v>
      </c>
      <c r="N2086">
        <v>299</v>
      </c>
      <c r="O2086" t="s">
        <v>29</v>
      </c>
      <c r="P2086" t="s">
        <v>30</v>
      </c>
      <c r="Q2086" t="s">
        <v>213</v>
      </c>
      <c r="R2086">
        <v>20000000</v>
      </c>
      <c r="S2086">
        <v>2007</v>
      </c>
      <c r="T2086">
        <v>6.8</v>
      </c>
      <c r="U2086">
        <v>1.8</v>
      </c>
      <c r="V2086">
        <v>-10474724</v>
      </c>
      <c r="W2086" t="s">
        <v>38</v>
      </c>
    </row>
    <row r="2087" spans="1:23" x14ac:dyDescent="0.3">
      <c r="A2087" t="s">
        <v>1927</v>
      </c>
      <c r="B2087">
        <v>160</v>
      </c>
      <c r="C2087">
        <v>99</v>
      </c>
      <c r="D2087">
        <v>8855646</v>
      </c>
      <c r="E2087" t="s">
        <v>25</v>
      </c>
      <c r="F2087" t="s">
        <v>55</v>
      </c>
      <c r="L2087" t="s">
        <v>3040</v>
      </c>
      <c r="M2087">
        <v>49855</v>
      </c>
      <c r="N2087">
        <v>117</v>
      </c>
      <c r="O2087" t="s">
        <v>29</v>
      </c>
      <c r="P2087" t="s">
        <v>30</v>
      </c>
      <c r="Q2087" t="s">
        <v>31</v>
      </c>
      <c r="R2087">
        <v>21000000</v>
      </c>
      <c r="S2087">
        <v>2009</v>
      </c>
      <c r="T2087">
        <v>7.2</v>
      </c>
      <c r="U2087">
        <v>1.6</v>
      </c>
      <c r="V2087">
        <v>-12144354</v>
      </c>
      <c r="W2087" t="s">
        <v>38</v>
      </c>
    </row>
    <row r="2088" spans="1:23" x14ac:dyDescent="0.3">
      <c r="A2088" t="s">
        <v>3041</v>
      </c>
      <c r="B2088">
        <v>32</v>
      </c>
      <c r="C2088">
        <v>88</v>
      </c>
      <c r="D2088">
        <v>9109322</v>
      </c>
      <c r="E2088" t="s">
        <v>48</v>
      </c>
      <c r="F2088" t="s">
        <v>49</v>
      </c>
      <c r="G2088" t="s">
        <v>27</v>
      </c>
      <c r="L2088" t="s">
        <v>3042</v>
      </c>
      <c r="M2088">
        <v>25371</v>
      </c>
      <c r="N2088">
        <v>129</v>
      </c>
      <c r="O2088" t="s">
        <v>29</v>
      </c>
      <c r="P2088" t="s">
        <v>244</v>
      </c>
      <c r="Q2088" t="s">
        <v>52</v>
      </c>
      <c r="R2088">
        <v>20000000</v>
      </c>
      <c r="S2088">
        <v>2004</v>
      </c>
      <c r="T2088">
        <v>1.9</v>
      </c>
      <c r="U2088">
        <v>1.5</v>
      </c>
      <c r="V2088">
        <v>-10890678</v>
      </c>
      <c r="W2088" t="s">
        <v>38</v>
      </c>
    </row>
    <row r="2089" spans="1:23" x14ac:dyDescent="0.3">
      <c r="A2089" t="s">
        <v>735</v>
      </c>
      <c r="B2089">
        <v>72</v>
      </c>
      <c r="C2089">
        <v>83</v>
      </c>
      <c r="D2089">
        <v>8326035</v>
      </c>
      <c r="E2089" t="s">
        <v>24</v>
      </c>
      <c r="F2089" t="s">
        <v>48</v>
      </c>
      <c r="G2089" t="s">
        <v>56</v>
      </c>
      <c r="L2089" t="s">
        <v>3043</v>
      </c>
      <c r="M2089">
        <v>21933</v>
      </c>
      <c r="N2089">
        <v>76</v>
      </c>
      <c r="O2089" t="s">
        <v>29</v>
      </c>
      <c r="P2089" t="s">
        <v>244</v>
      </c>
      <c r="Q2089" t="s">
        <v>31</v>
      </c>
      <c r="R2089">
        <v>33000000</v>
      </c>
      <c r="S2089">
        <v>2005</v>
      </c>
      <c r="T2089">
        <v>5.5</v>
      </c>
      <c r="U2089">
        <v>1.4</v>
      </c>
      <c r="V2089">
        <v>-24673965</v>
      </c>
      <c r="W2089" t="s">
        <v>38</v>
      </c>
    </row>
    <row r="2090" spans="1:23" x14ac:dyDescent="0.3">
      <c r="A2090" t="s">
        <v>735</v>
      </c>
      <c r="B2090">
        <v>53</v>
      </c>
      <c r="C2090">
        <v>91</v>
      </c>
      <c r="D2090">
        <v>8104069</v>
      </c>
      <c r="E2090" t="s">
        <v>24</v>
      </c>
      <c r="F2090" t="s">
        <v>48</v>
      </c>
      <c r="G2090" t="s">
        <v>56</v>
      </c>
      <c r="L2090" t="s">
        <v>3044</v>
      </c>
      <c r="M2090">
        <v>9785</v>
      </c>
      <c r="N2090">
        <v>26</v>
      </c>
      <c r="O2090" t="s">
        <v>29</v>
      </c>
      <c r="P2090" t="s">
        <v>30</v>
      </c>
      <c r="Q2090" t="s">
        <v>31</v>
      </c>
      <c r="R2090">
        <v>20000000</v>
      </c>
      <c r="S2090">
        <v>2007</v>
      </c>
      <c r="T2090">
        <v>4.5</v>
      </c>
      <c r="U2090">
        <v>1.5</v>
      </c>
      <c r="V2090">
        <v>-11895931</v>
      </c>
      <c r="W2090" t="s">
        <v>38</v>
      </c>
    </row>
    <row r="2091" spans="1:23" x14ac:dyDescent="0.3">
      <c r="A2091" t="s">
        <v>993</v>
      </c>
      <c r="B2091">
        <v>76</v>
      </c>
      <c r="C2091">
        <v>108</v>
      </c>
      <c r="D2091">
        <v>8054280</v>
      </c>
      <c r="E2091" t="s">
        <v>48</v>
      </c>
      <c r="F2091" t="s">
        <v>56</v>
      </c>
      <c r="G2091" t="s">
        <v>59</v>
      </c>
      <c r="L2091" t="s">
        <v>3045</v>
      </c>
      <c r="M2091">
        <v>6838</v>
      </c>
      <c r="N2091">
        <v>117</v>
      </c>
      <c r="O2091" t="s">
        <v>29</v>
      </c>
      <c r="P2091" t="s">
        <v>30</v>
      </c>
      <c r="Q2091" t="s">
        <v>31</v>
      </c>
      <c r="R2091">
        <v>20000000</v>
      </c>
      <c r="S2091">
        <v>2004</v>
      </c>
      <c r="T2091">
        <v>6.3</v>
      </c>
      <c r="U2091">
        <v>1.8</v>
      </c>
      <c r="V2091">
        <v>-11945720</v>
      </c>
      <c r="W2091" t="s">
        <v>38</v>
      </c>
    </row>
    <row r="2092" spans="1:23" x14ac:dyDescent="0.3">
      <c r="A2092" t="s">
        <v>1919</v>
      </c>
      <c r="B2092">
        <v>401</v>
      </c>
      <c r="C2092">
        <v>148</v>
      </c>
      <c r="D2092">
        <v>8093318</v>
      </c>
      <c r="E2092" t="s">
        <v>48</v>
      </c>
      <c r="F2092" t="s">
        <v>56</v>
      </c>
      <c r="G2092" t="s">
        <v>55</v>
      </c>
      <c r="H2092" t="s">
        <v>60</v>
      </c>
      <c r="I2092" t="s">
        <v>44</v>
      </c>
      <c r="L2092" t="s">
        <v>3046</v>
      </c>
      <c r="M2092">
        <v>61935</v>
      </c>
      <c r="N2092">
        <v>242</v>
      </c>
      <c r="O2092" t="s">
        <v>29</v>
      </c>
      <c r="P2092" t="s">
        <v>30</v>
      </c>
      <c r="Q2092" t="s">
        <v>213</v>
      </c>
      <c r="R2092">
        <v>20000000</v>
      </c>
      <c r="S2092">
        <v>2014</v>
      </c>
      <c r="T2092">
        <v>6.7</v>
      </c>
      <c r="U2092">
        <v>2.5</v>
      </c>
      <c r="V2092">
        <v>-11906682</v>
      </c>
      <c r="W2092" t="s">
        <v>38</v>
      </c>
    </row>
    <row r="2093" spans="1:23" x14ac:dyDescent="0.3">
      <c r="A2093" t="s">
        <v>3047</v>
      </c>
      <c r="B2093">
        <v>31</v>
      </c>
      <c r="C2093">
        <v>77</v>
      </c>
      <c r="D2093">
        <v>7382993</v>
      </c>
      <c r="E2093" t="s">
        <v>25</v>
      </c>
      <c r="F2093" t="s">
        <v>47</v>
      </c>
      <c r="G2093" t="s">
        <v>48</v>
      </c>
      <c r="H2093" t="s">
        <v>49</v>
      </c>
      <c r="I2093" t="s">
        <v>26</v>
      </c>
      <c r="L2093" t="s">
        <v>3048</v>
      </c>
      <c r="M2093">
        <v>3851</v>
      </c>
      <c r="N2093">
        <v>114</v>
      </c>
      <c r="O2093" t="s">
        <v>29</v>
      </c>
      <c r="P2093" t="s">
        <v>30</v>
      </c>
      <c r="Q2093" t="s">
        <v>118</v>
      </c>
      <c r="R2093">
        <v>20000000</v>
      </c>
      <c r="S2093">
        <v>2006</v>
      </c>
      <c r="T2093">
        <v>2.8</v>
      </c>
      <c r="U2093">
        <v>1.3</v>
      </c>
      <c r="V2093">
        <v>-12617007</v>
      </c>
      <c r="W2093" t="s">
        <v>38</v>
      </c>
    </row>
    <row r="2094" spans="1:23" x14ac:dyDescent="0.3">
      <c r="A2094" t="s">
        <v>3049</v>
      </c>
      <c r="B2094">
        <v>65</v>
      </c>
      <c r="C2094">
        <v>110</v>
      </c>
      <c r="D2094">
        <v>8888355</v>
      </c>
      <c r="E2094" t="s">
        <v>55</v>
      </c>
      <c r="F2094" t="s">
        <v>59</v>
      </c>
      <c r="L2094" t="s">
        <v>3050</v>
      </c>
      <c r="M2094">
        <v>7894</v>
      </c>
      <c r="N2094">
        <v>25</v>
      </c>
      <c r="O2094" t="s">
        <v>29</v>
      </c>
      <c r="P2094" t="s">
        <v>30</v>
      </c>
      <c r="Q2094" t="s">
        <v>31</v>
      </c>
      <c r="R2094">
        <v>20000000</v>
      </c>
      <c r="S2094">
        <v>2013</v>
      </c>
      <c r="T2094">
        <v>5</v>
      </c>
      <c r="U2094">
        <v>1.8</v>
      </c>
      <c r="V2094">
        <v>-11111645</v>
      </c>
      <c r="W2094" t="s">
        <v>38</v>
      </c>
    </row>
    <row r="2095" spans="1:23" x14ac:dyDescent="0.3">
      <c r="A2095" t="s">
        <v>1543</v>
      </c>
      <c r="B2095">
        <v>45</v>
      </c>
      <c r="C2095">
        <v>83</v>
      </c>
      <c r="D2095">
        <v>7001720</v>
      </c>
      <c r="E2095" t="s">
        <v>48</v>
      </c>
      <c r="F2095" t="s">
        <v>26</v>
      </c>
      <c r="L2095" t="s">
        <v>3051</v>
      </c>
      <c r="M2095">
        <v>8560</v>
      </c>
      <c r="N2095">
        <v>205</v>
      </c>
      <c r="O2095" t="s">
        <v>29</v>
      </c>
      <c r="P2095" t="s">
        <v>30</v>
      </c>
      <c r="Q2095" t="s">
        <v>31</v>
      </c>
      <c r="R2095">
        <v>12000000</v>
      </c>
      <c r="S2095">
        <v>2008</v>
      </c>
      <c r="T2095">
        <v>4.3</v>
      </c>
      <c r="U2095">
        <v>1.4</v>
      </c>
      <c r="V2095">
        <v>-4998280</v>
      </c>
      <c r="W2095" t="s">
        <v>38</v>
      </c>
    </row>
    <row r="2096" spans="1:23" x14ac:dyDescent="0.3">
      <c r="A2096" t="s">
        <v>1325</v>
      </c>
      <c r="B2096">
        <v>260</v>
      </c>
      <c r="C2096">
        <v>107</v>
      </c>
      <c r="D2096">
        <v>7268659</v>
      </c>
      <c r="E2096" t="s">
        <v>24</v>
      </c>
      <c r="F2096" t="s">
        <v>48</v>
      </c>
      <c r="G2096" t="s">
        <v>56</v>
      </c>
      <c r="H2096" t="s">
        <v>35</v>
      </c>
      <c r="L2096" t="s">
        <v>3052</v>
      </c>
      <c r="M2096">
        <v>59248</v>
      </c>
      <c r="N2096">
        <v>164</v>
      </c>
      <c r="O2096" t="s">
        <v>29</v>
      </c>
      <c r="P2096" t="s">
        <v>3053</v>
      </c>
      <c r="Q2096" t="s">
        <v>213</v>
      </c>
      <c r="R2096">
        <v>20000000</v>
      </c>
      <c r="S2096">
        <v>2013</v>
      </c>
      <c r="T2096">
        <v>5.6</v>
      </c>
      <c r="U2096">
        <v>1.8</v>
      </c>
      <c r="V2096">
        <v>-12731341</v>
      </c>
      <c r="W2096" t="s">
        <v>38</v>
      </c>
    </row>
    <row r="2097" spans="1:23" x14ac:dyDescent="0.3">
      <c r="A2097" t="s">
        <v>3054</v>
      </c>
      <c r="B2097">
        <v>129</v>
      </c>
      <c r="C2097">
        <v>100</v>
      </c>
      <c r="D2097">
        <v>6852144</v>
      </c>
      <c r="E2097" t="s">
        <v>55</v>
      </c>
      <c r="F2097" t="s">
        <v>57</v>
      </c>
      <c r="G2097" t="s">
        <v>27</v>
      </c>
      <c r="H2097" t="s">
        <v>35</v>
      </c>
      <c r="L2097" t="s">
        <v>3055</v>
      </c>
      <c r="M2097">
        <v>15169</v>
      </c>
      <c r="N2097">
        <v>213</v>
      </c>
      <c r="O2097" t="s">
        <v>29</v>
      </c>
      <c r="P2097" t="s">
        <v>115</v>
      </c>
      <c r="Q2097" t="s">
        <v>31</v>
      </c>
      <c r="R2097">
        <v>22000000</v>
      </c>
      <c r="S2097">
        <v>2003</v>
      </c>
      <c r="T2097">
        <v>6.2</v>
      </c>
      <c r="U2097">
        <v>1.7</v>
      </c>
      <c r="V2097">
        <v>-15147856</v>
      </c>
      <c r="W2097" t="s">
        <v>38</v>
      </c>
    </row>
    <row r="2098" spans="1:23" x14ac:dyDescent="0.3">
      <c r="A2098" t="s">
        <v>2592</v>
      </c>
      <c r="B2098">
        <v>58</v>
      </c>
      <c r="C2098">
        <v>87</v>
      </c>
      <c r="D2098">
        <v>6563357</v>
      </c>
      <c r="E2098" t="s">
        <v>25</v>
      </c>
      <c r="F2098" t="s">
        <v>48</v>
      </c>
      <c r="L2098" t="s">
        <v>3056</v>
      </c>
      <c r="M2098">
        <v>18571</v>
      </c>
      <c r="N2098">
        <v>120</v>
      </c>
      <c r="O2098" t="s">
        <v>29</v>
      </c>
      <c r="P2098" t="s">
        <v>30</v>
      </c>
      <c r="Q2098" t="s">
        <v>213</v>
      </c>
      <c r="R2098">
        <v>20000000</v>
      </c>
      <c r="S2098">
        <v>2008</v>
      </c>
      <c r="T2098">
        <v>5.3</v>
      </c>
      <c r="U2098">
        <v>1.4</v>
      </c>
      <c r="V2098">
        <v>-13436643</v>
      </c>
      <c r="W2098" t="s">
        <v>38</v>
      </c>
    </row>
    <row r="2099" spans="1:23" x14ac:dyDescent="0.3">
      <c r="A2099" t="s">
        <v>3057</v>
      </c>
      <c r="B2099">
        <v>103</v>
      </c>
      <c r="C2099">
        <v>154</v>
      </c>
      <c r="D2099">
        <v>6201757</v>
      </c>
      <c r="E2099" t="s">
        <v>242</v>
      </c>
      <c r="F2099" t="s">
        <v>48</v>
      </c>
      <c r="G2099" t="s">
        <v>55</v>
      </c>
      <c r="H2099" t="s">
        <v>54</v>
      </c>
      <c r="I2099" t="s">
        <v>59</v>
      </c>
      <c r="J2099" t="s">
        <v>50</v>
      </c>
      <c r="L2099" t="s">
        <v>3058</v>
      </c>
      <c r="M2099">
        <v>10037</v>
      </c>
      <c r="N2099">
        <v>202</v>
      </c>
      <c r="O2099" t="s">
        <v>29</v>
      </c>
      <c r="P2099" t="s">
        <v>37</v>
      </c>
      <c r="Q2099" t="s">
        <v>213</v>
      </c>
      <c r="R2099">
        <v>10000000</v>
      </c>
      <c r="S2099">
        <v>1999</v>
      </c>
      <c r="T2099">
        <v>7.4</v>
      </c>
      <c r="U2099">
        <v>2.6</v>
      </c>
      <c r="V2099">
        <v>-3798243</v>
      </c>
      <c r="W2099" t="s">
        <v>38</v>
      </c>
    </row>
    <row r="2100" spans="1:23" x14ac:dyDescent="0.3">
      <c r="A2100" t="s">
        <v>3059</v>
      </c>
      <c r="B2100">
        <v>45</v>
      </c>
      <c r="C2100">
        <v>106</v>
      </c>
      <c r="D2100">
        <v>6420319</v>
      </c>
      <c r="E2100" t="s">
        <v>55</v>
      </c>
      <c r="F2100" t="s">
        <v>58</v>
      </c>
      <c r="L2100" t="s">
        <v>3060</v>
      </c>
      <c r="M2100">
        <v>15978</v>
      </c>
      <c r="N2100">
        <v>122</v>
      </c>
      <c r="O2100" t="s">
        <v>29</v>
      </c>
      <c r="P2100" t="s">
        <v>3061</v>
      </c>
      <c r="Q2100" t="s">
        <v>31</v>
      </c>
      <c r="R2100">
        <v>20000000</v>
      </c>
      <c r="S2100">
        <v>2015</v>
      </c>
      <c r="T2100">
        <v>7.4</v>
      </c>
      <c r="U2100">
        <v>1.8</v>
      </c>
      <c r="V2100">
        <v>-13579681</v>
      </c>
      <c r="W2100" t="s">
        <v>38</v>
      </c>
    </row>
    <row r="2101" spans="1:23" x14ac:dyDescent="0.3">
      <c r="A2101" t="s">
        <v>1471</v>
      </c>
      <c r="B2101">
        <v>345</v>
      </c>
      <c r="C2101">
        <v>99</v>
      </c>
      <c r="D2101">
        <v>5702083</v>
      </c>
      <c r="E2101" t="s">
        <v>242</v>
      </c>
      <c r="F2101" t="s">
        <v>55</v>
      </c>
      <c r="G2101" t="s">
        <v>35</v>
      </c>
      <c r="L2101" t="s">
        <v>3062</v>
      </c>
      <c r="M2101">
        <v>80617</v>
      </c>
      <c r="N2101">
        <v>190</v>
      </c>
      <c r="O2101" t="s">
        <v>29</v>
      </c>
      <c r="P2101" t="s">
        <v>37</v>
      </c>
      <c r="Q2101" t="s">
        <v>213</v>
      </c>
      <c r="R2101">
        <v>15000000</v>
      </c>
      <c r="S2101">
        <v>2011</v>
      </c>
      <c r="T2101">
        <v>6.5</v>
      </c>
      <c r="U2101">
        <v>1.6</v>
      </c>
      <c r="V2101">
        <v>-9297917</v>
      </c>
      <c r="W2101" t="s">
        <v>38</v>
      </c>
    </row>
    <row r="2102" spans="1:23" x14ac:dyDescent="0.3">
      <c r="A2102" t="s">
        <v>2478</v>
      </c>
      <c r="B2102">
        <v>232</v>
      </c>
      <c r="C2102">
        <v>100</v>
      </c>
      <c r="D2102">
        <v>5480996</v>
      </c>
      <c r="E2102" t="s">
        <v>47</v>
      </c>
      <c r="F2102" t="s">
        <v>55</v>
      </c>
      <c r="G2102" t="s">
        <v>60</v>
      </c>
      <c r="H2102" t="s">
        <v>27</v>
      </c>
      <c r="I2102" t="s">
        <v>35</v>
      </c>
      <c r="L2102" t="s">
        <v>3063</v>
      </c>
      <c r="M2102">
        <v>89383</v>
      </c>
      <c r="N2102">
        <v>293</v>
      </c>
      <c r="O2102" t="s">
        <v>29</v>
      </c>
      <c r="P2102" t="s">
        <v>30</v>
      </c>
      <c r="Q2102" t="s">
        <v>213</v>
      </c>
      <c r="R2102">
        <v>8700000</v>
      </c>
      <c r="S2102">
        <v>2006</v>
      </c>
      <c r="T2102">
        <v>7.1</v>
      </c>
      <c r="U2102">
        <v>1.7</v>
      </c>
      <c r="V2102">
        <v>-3219004</v>
      </c>
      <c r="W2102" t="s">
        <v>38</v>
      </c>
    </row>
    <row r="2103" spans="1:23" x14ac:dyDescent="0.3">
      <c r="A2103" t="s">
        <v>237</v>
      </c>
      <c r="B2103">
        <v>116</v>
      </c>
      <c r="C2103">
        <v>116</v>
      </c>
      <c r="D2103">
        <v>6002756</v>
      </c>
      <c r="E2103" t="s">
        <v>242</v>
      </c>
      <c r="F2103" t="s">
        <v>55</v>
      </c>
      <c r="G2103" t="s">
        <v>61</v>
      </c>
      <c r="L2103" t="s">
        <v>3064</v>
      </c>
      <c r="M2103">
        <v>24997</v>
      </c>
      <c r="N2103">
        <v>75</v>
      </c>
      <c r="O2103" t="s">
        <v>29</v>
      </c>
      <c r="P2103" t="s">
        <v>30</v>
      </c>
      <c r="Q2103" t="s">
        <v>52</v>
      </c>
      <c r="R2103">
        <v>20000000</v>
      </c>
      <c r="S2103">
        <v>2012</v>
      </c>
      <c r="T2103">
        <v>7.2</v>
      </c>
      <c r="U2103">
        <v>1.9</v>
      </c>
      <c r="V2103">
        <v>-13997244</v>
      </c>
      <c r="W2103" t="s">
        <v>38</v>
      </c>
    </row>
    <row r="2104" spans="1:23" x14ac:dyDescent="0.3">
      <c r="A2104" t="s">
        <v>1200</v>
      </c>
      <c r="B2104">
        <v>148</v>
      </c>
      <c r="C2104">
        <v>94</v>
      </c>
      <c r="D2104">
        <v>5132655</v>
      </c>
      <c r="E2104" t="s">
        <v>57</v>
      </c>
      <c r="F2104" t="s">
        <v>27</v>
      </c>
      <c r="L2104" t="s">
        <v>3065</v>
      </c>
      <c r="M2104">
        <v>37626</v>
      </c>
      <c r="N2104">
        <v>521</v>
      </c>
      <c r="O2104" t="s">
        <v>29</v>
      </c>
      <c r="P2104" t="s">
        <v>115</v>
      </c>
      <c r="Q2104" t="s">
        <v>213</v>
      </c>
      <c r="R2104">
        <v>20000000</v>
      </c>
      <c r="S2104">
        <v>2005</v>
      </c>
      <c r="T2104">
        <v>2.2999999999999998</v>
      </c>
      <c r="U2104">
        <v>1.6</v>
      </c>
      <c r="V2104">
        <v>-14867345</v>
      </c>
      <c r="W2104" t="s">
        <v>38</v>
      </c>
    </row>
    <row r="2105" spans="1:23" x14ac:dyDescent="0.3">
      <c r="A2105" t="s">
        <v>2467</v>
      </c>
      <c r="B2105">
        <v>79</v>
      </c>
      <c r="C2105">
        <v>111</v>
      </c>
      <c r="D2105">
        <v>5205343</v>
      </c>
      <c r="E2105" t="s">
        <v>48</v>
      </c>
      <c r="F2105" t="s">
        <v>55</v>
      </c>
      <c r="G2105" t="s">
        <v>49</v>
      </c>
      <c r="H2105" t="s">
        <v>59</v>
      </c>
      <c r="I2105" t="s">
        <v>44</v>
      </c>
      <c r="L2105" t="s">
        <v>3066</v>
      </c>
      <c r="M2105">
        <v>11958</v>
      </c>
      <c r="N2105">
        <v>39</v>
      </c>
      <c r="O2105" t="s">
        <v>29</v>
      </c>
      <c r="P2105" t="s">
        <v>30</v>
      </c>
      <c r="Q2105" t="s">
        <v>52</v>
      </c>
      <c r="R2105">
        <v>20000000</v>
      </c>
      <c r="S2105">
        <v>2009</v>
      </c>
      <c r="T2105">
        <v>6.4</v>
      </c>
      <c r="U2105">
        <v>1.8</v>
      </c>
      <c r="V2105">
        <v>-14794657</v>
      </c>
      <c r="W2105" t="s">
        <v>38</v>
      </c>
    </row>
    <row r="2106" spans="1:23" x14ac:dyDescent="0.3">
      <c r="A2106" t="s">
        <v>3067</v>
      </c>
      <c r="B2106">
        <v>167</v>
      </c>
      <c r="C2106">
        <v>100</v>
      </c>
      <c r="D2106">
        <v>5005883</v>
      </c>
      <c r="E2106" t="s">
        <v>55</v>
      </c>
      <c r="F2106" t="s">
        <v>60</v>
      </c>
      <c r="G2106" t="s">
        <v>44</v>
      </c>
      <c r="H2106" t="s">
        <v>35</v>
      </c>
      <c r="L2106" t="s">
        <v>3068</v>
      </c>
      <c r="M2106">
        <v>29649</v>
      </c>
      <c r="N2106">
        <v>361</v>
      </c>
      <c r="O2106" t="s">
        <v>29</v>
      </c>
      <c r="P2106" t="s">
        <v>30</v>
      </c>
      <c r="Q2106" t="s">
        <v>213</v>
      </c>
      <c r="R2106">
        <v>20000000</v>
      </c>
      <c r="S2106">
        <v>2004</v>
      </c>
      <c r="T2106">
        <v>6.1</v>
      </c>
      <c r="U2106">
        <v>1.7</v>
      </c>
      <c r="V2106">
        <v>-14994117</v>
      </c>
      <c r="W2106" t="s">
        <v>38</v>
      </c>
    </row>
    <row r="2107" spans="1:23" x14ac:dyDescent="0.3">
      <c r="A2107" t="s">
        <v>3069</v>
      </c>
      <c r="B2107">
        <v>350</v>
      </c>
      <c r="C2107">
        <v>125</v>
      </c>
      <c r="D2107">
        <v>5749134</v>
      </c>
      <c r="E2107" t="s">
        <v>24</v>
      </c>
      <c r="F2107" t="s">
        <v>56</v>
      </c>
      <c r="G2107" t="s">
        <v>55</v>
      </c>
      <c r="H2107" t="s">
        <v>35</v>
      </c>
      <c r="L2107" t="s">
        <v>3070</v>
      </c>
      <c r="M2107">
        <v>45799</v>
      </c>
      <c r="N2107">
        <v>180</v>
      </c>
      <c r="O2107" t="s">
        <v>29</v>
      </c>
      <c r="P2107" t="s">
        <v>30</v>
      </c>
      <c r="Q2107" t="s">
        <v>213</v>
      </c>
      <c r="R2107">
        <v>20000000</v>
      </c>
      <c r="S2107">
        <v>2014</v>
      </c>
      <c r="T2107">
        <v>7</v>
      </c>
      <c r="U2107">
        <v>2.1</v>
      </c>
      <c r="V2107">
        <v>-14250866</v>
      </c>
      <c r="W2107" t="s">
        <v>38</v>
      </c>
    </row>
    <row r="2108" spans="1:23" x14ac:dyDescent="0.3">
      <c r="A2108" t="s">
        <v>3071</v>
      </c>
      <c r="B2108">
        <v>99</v>
      </c>
      <c r="C2108">
        <v>119</v>
      </c>
      <c r="D2108">
        <v>4234040</v>
      </c>
      <c r="E2108" t="s">
        <v>242</v>
      </c>
      <c r="F2108" t="s">
        <v>55</v>
      </c>
      <c r="L2108" t="s">
        <v>3072</v>
      </c>
      <c r="M2108">
        <v>14301</v>
      </c>
      <c r="N2108">
        <v>45</v>
      </c>
      <c r="O2108" t="s">
        <v>29</v>
      </c>
      <c r="P2108" t="s">
        <v>30</v>
      </c>
      <c r="Q2108" t="s">
        <v>31</v>
      </c>
      <c r="R2108">
        <v>20000000</v>
      </c>
      <c r="S2108">
        <v>2008</v>
      </c>
      <c r="T2108">
        <v>7</v>
      </c>
      <c r="U2108">
        <v>2</v>
      </c>
      <c r="V2108">
        <v>-15765960</v>
      </c>
      <c r="W2108" t="s">
        <v>38</v>
      </c>
    </row>
    <row r="2109" spans="1:23" x14ac:dyDescent="0.3">
      <c r="A2109" t="s">
        <v>3073</v>
      </c>
      <c r="B2109">
        <v>231</v>
      </c>
      <c r="C2109">
        <v>135</v>
      </c>
      <c r="D2109">
        <v>4001121</v>
      </c>
      <c r="E2109" t="s">
        <v>242</v>
      </c>
      <c r="F2109" t="s">
        <v>55</v>
      </c>
      <c r="G2109" t="s">
        <v>59</v>
      </c>
      <c r="L2109" t="s">
        <v>3074</v>
      </c>
      <c r="M2109">
        <v>48346</v>
      </c>
      <c r="N2109">
        <v>230</v>
      </c>
      <c r="O2109" t="s">
        <v>29</v>
      </c>
      <c r="P2109" t="s">
        <v>30</v>
      </c>
      <c r="Q2109" t="s">
        <v>213</v>
      </c>
      <c r="R2109">
        <v>20000000</v>
      </c>
      <c r="S2109">
        <v>2007</v>
      </c>
      <c r="T2109">
        <v>7</v>
      </c>
      <c r="U2109">
        <v>2.2000000000000002</v>
      </c>
      <c r="V2109">
        <v>-15998879</v>
      </c>
      <c r="W2109" t="s">
        <v>38</v>
      </c>
    </row>
    <row r="2110" spans="1:23" x14ac:dyDescent="0.3">
      <c r="A2110" t="s">
        <v>3075</v>
      </c>
      <c r="B2110">
        <v>119</v>
      </c>
      <c r="C2110">
        <v>93</v>
      </c>
      <c r="D2110">
        <v>3749061</v>
      </c>
      <c r="E2110" t="s">
        <v>24</v>
      </c>
      <c r="F2110" t="s">
        <v>35</v>
      </c>
      <c r="L2110" t="s">
        <v>3076</v>
      </c>
      <c r="M2110">
        <v>28629</v>
      </c>
      <c r="N2110">
        <v>113</v>
      </c>
      <c r="O2110" t="s">
        <v>29</v>
      </c>
      <c r="P2110" t="s">
        <v>30</v>
      </c>
      <c r="Q2110" t="s">
        <v>31</v>
      </c>
      <c r="R2110">
        <v>20000000</v>
      </c>
      <c r="S2110">
        <v>2012</v>
      </c>
      <c r="T2110">
        <v>4.9000000000000004</v>
      </c>
      <c r="U2110">
        <v>1.6</v>
      </c>
      <c r="V2110">
        <v>-16250939</v>
      </c>
      <c r="W2110" t="s">
        <v>38</v>
      </c>
    </row>
    <row r="2111" spans="1:23" x14ac:dyDescent="0.3">
      <c r="A2111" t="s">
        <v>2230</v>
      </c>
      <c r="B2111">
        <v>182</v>
      </c>
      <c r="C2111">
        <v>114</v>
      </c>
      <c r="D2111">
        <v>3519627</v>
      </c>
      <c r="E2111" t="s">
        <v>25</v>
      </c>
      <c r="F2111" t="s">
        <v>48</v>
      </c>
      <c r="G2111" t="s">
        <v>55</v>
      </c>
      <c r="H2111" t="s">
        <v>44</v>
      </c>
      <c r="L2111" t="s">
        <v>3077</v>
      </c>
      <c r="M2111">
        <v>41737</v>
      </c>
      <c r="N2111">
        <v>105</v>
      </c>
      <c r="O2111" t="s">
        <v>29</v>
      </c>
      <c r="P2111" t="s">
        <v>30</v>
      </c>
      <c r="Q2111" t="s">
        <v>31</v>
      </c>
      <c r="R2111">
        <v>20000000</v>
      </c>
      <c r="S2111">
        <v>2008</v>
      </c>
      <c r="T2111">
        <v>6.9</v>
      </c>
      <c r="U2111">
        <v>1.9</v>
      </c>
      <c r="V2111">
        <v>-16480373</v>
      </c>
      <c r="W2111" t="s">
        <v>38</v>
      </c>
    </row>
    <row r="2112" spans="1:23" x14ac:dyDescent="0.3">
      <c r="A2112" t="s">
        <v>3078</v>
      </c>
      <c r="B2112">
        <v>245</v>
      </c>
      <c r="C2112">
        <v>124</v>
      </c>
      <c r="D2112">
        <v>3081925</v>
      </c>
      <c r="E2112" t="s">
        <v>48</v>
      </c>
      <c r="F2112" t="s">
        <v>55</v>
      </c>
      <c r="G2112" t="s">
        <v>44</v>
      </c>
      <c r="L2112" t="s">
        <v>3079</v>
      </c>
      <c r="M2112">
        <v>55842</v>
      </c>
      <c r="N2112">
        <v>274</v>
      </c>
      <c r="O2112" t="s">
        <v>29</v>
      </c>
      <c r="P2112" t="s">
        <v>30</v>
      </c>
      <c r="Q2112" t="s">
        <v>213</v>
      </c>
      <c r="R2112">
        <v>21000000</v>
      </c>
      <c r="S2112">
        <v>2008</v>
      </c>
      <c r="T2112">
        <v>7.5</v>
      </c>
      <c r="U2112">
        <v>2.1</v>
      </c>
      <c r="V2112">
        <v>-17918075</v>
      </c>
      <c r="W2112" t="s">
        <v>38</v>
      </c>
    </row>
    <row r="2113" spans="1:23" x14ac:dyDescent="0.3">
      <c r="A2113" t="s">
        <v>2102</v>
      </c>
      <c r="B2113">
        <v>174</v>
      </c>
      <c r="C2113">
        <v>134</v>
      </c>
      <c r="D2113">
        <v>2298191</v>
      </c>
      <c r="E2113" t="s">
        <v>25</v>
      </c>
      <c r="F2113" t="s">
        <v>47</v>
      </c>
      <c r="G2113" t="s">
        <v>26</v>
      </c>
      <c r="L2113" t="s">
        <v>3080</v>
      </c>
      <c r="M2113">
        <v>221552</v>
      </c>
      <c r="N2113">
        <v>570</v>
      </c>
      <c r="O2113" t="s">
        <v>2104</v>
      </c>
      <c r="P2113" t="s">
        <v>812</v>
      </c>
      <c r="Q2113" t="s">
        <v>31</v>
      </c>
      <c r="R2113">
        <v>2400000000</v>
      </c>
      <c r="S2113">
        <v>1997</v>
      </c>
      <c r="T2113">
        <v>8.4</v>
      </c>
      <c r="U2113">
        <v>2.2000000000000002</v>
      </c>
      <c r="V2113">
        <v>-2397701809</v>
      </c>
      <c r="W2113" t="s">
        <v>38</v>
      </c>
    </row>
    <row r="2114" spans="1:23" x14ac:dyDescent="0.3">
      <c r="A2114" t="s">
        <v>3081</v>
      </c>
      <c r="B2114">
        <v>69</v>
      </c>
      <c r="C2114">
        <v>114</v>
      </c>
      <c r="D2114">
        <v>2353728</v>
      </c>
      <c r="E2114" t="s">
        <v>48</v>
      </c>
      <c r="F2114" t="s">
        <v>55</v>
      </c>
      <c r="G2114" t="s">
        <v>60</v>
      </c>
      <c r="H2114" t="s">
        <v>44</v>
      </c>
      <c r="I2114" t="s">
        <v>35</v>
      </c>
      <c r="J2114" t="s">
        <v>58</v>
      </c>
      <c r="L2114" t="s">
        <v>3082</v>
      </c>
      <c r="M2114">
        <v>4293</v>
      </c>
      <c r="N2114">
        <v>53</v>
      </c>
      <c r="O2114" t="s">
        <v>792</v>
      </c>
      <c r="P2114" t="s">
        <v>545</v>
      </c>
      <c r="Q2114" t="s">
        <v>31</v>
      </c>
      <c r="R2114">
        <v>20000000</v>
      </c>
      <c r="S2114">
        <v>2003</v>
      </c>
      <c r="T2114">
        <v>6.9</v>
      </c>
      <c r="U2114">
        <v>1.9</v>
      </c>
      <c r="V2114">
        <v>-17646272</v>
      </c>
      <c r="W2114" t="s">
        <v>38</v>
      </c>
    </row>
    <row r="2115" spans="1:23" x14ac:dyDescent="0.3">
      <c r="A2115" t="s">
        <v>3083</v>
      </c>
      <c r="B2115">
        <v>26</v>
      </c>
      <c r="C2115">
        <v>124</v>
      </c>
      <c r="D2115">
        <v>2000000</v>
      </c>
      <c r="E2115" t="s">
        <v>242</v>
      </c>
      <c r="F2115" t="s">
        <v>48</v>
      </c>
      <c r="G2115" t="s">
        <v>50</v>
      </c>
      <c r="L2115" t="s">
        <v>3084</v>
      </c>
      <c r="M2115">
        <v>2998</v>
      </c>
      <c r="N2115">
        <v>74</v>
      </c>
      <c r="O2115" t="s">
        <v>29</v>
      </c>
      <c r="P2115" t="s">
        <v>30</v>
      </c>
      <c r="Q2115" t="s">
        <v>52</v>
      </c>
      <c r="R2115">
        <v>20000000</v>
      </c>
      <c r="S2115">
        <v>1980</v>
      </c>
      <c r="T2115">
        <v>4.5</v>
      </c>
      <c r="U2115">
        <v>2.1</v>
      </c>
      <c r="V2115">
        <v>-18000000</v>
      </c>
      <c r="W2115" t="s">
        <v>38</v>
      </c>
    </row>
    <row r="2116" spans="1:23" x14ac:dyDescent="0.3">
      <c r="A2116" t="s">
        <v>2686</v>
      </c>
      <c r="B2116">
        <v>168</v>
      </c>
      <c r="C2116">
        <v>104</v>
      </c>
      <c r="D2116">
        <v>1900725</v>
      </c>
      <c r="E2116" t="s">
        <v>56</v>
      </c>
      <c r="F2116" t="s">
        <v>55</v>
      </c>
      <c r="G2116" t="s">
        <v>53</v>
      </c>
      <c r="L2116" t="s">
        <v>3085</v>
      </c>
      <c r="M2116">
        <v>43205</v>
      </c>
      <c r="N2116">
        <v>232</v>
      </c>
      <c r="O2116" t="s">
        <v>29</v>
      </c>
      <c r="P2116" t="s">
        <v>143</v>
      </c>
      <c r="Q2116" t="s">
        <v>213</v>
      </c>
      <c r="R2116">
        <v>2000000</v>
      </c>
      <c r="S2116">
        <v>2005</v>
      </c>
      <c r="T2116">
        <v>7.4</v>
      </c>
      <c r="U2116">
        <v>1.7</v>
      </c>
      <c r="V2116">
        <v>-99275</v>
      </c>
      <c r="W2116" t="s">
        <v>38</v>
      </c>
    </row>
    <row r="2117" spans="1:23" x14ac:dyDescent="0.3">
      <c r="A2117" t="s">
        <v>3086</v>
      </c>
      <c r="B2117">
        <v>27</v>
      </c>
      <c r="C2117">
        <v>118</v>
      </c>
      <c r="D2117">
        <v>2246000</v>
      </c>
      <c r="E2117" t="s">
        <v>242</v>
      </c>
      <c r="F2117" t="s">
        <v>55</v>
      </c>
      <c r="G2117" t="s">
        <v>61</v>
      </c>
      <c r="L2117" t="s">
        <v>3087</v>
      </c>
      <c r="M2117">
        <v>2302</v>
      </c>
      <c r="N2117">
        <v>20</v>
      </c>
      <c r="O2117" t="s">
        <v>29</v>
      </c>
      <c r="P2117" t="s">
        <v>30</v>
      </c>
      <c r="Q2117" t="s">
        <v>52</v>
      </c>
      <c r="R2117">
        <v>20000000</v>
      </c>
      <c r="S2117">
        <v>2015</v>
      </c>
      <c r="T2117">
        <v>7</v>
      </c>
      <c r="U2117">
        <v>2</v>
      </c>
      <c r="V2117">
        <v>-17754000</v>
      </c>
      <c r="W2117" t="s">
        <v>38</v>
      </c>
    </row>
    <row r="2118" spans="1:23" x14ac:dyDescent="0.3">
      <c r="A2118" t="s">
        <v>2680</v>
      </c>
      <c r="B2118">
        <v>28</v>
      </c>
      <c r="C2118">
        <v>80</v>
      </c>
      <c r="D2118">
        <v>1646664</v>
      </c>
      <c r="E2118" t="s">
        <v>48</v>
      </c>
      <c r="F2118" t="s">
        <v>59</v>
      </c>
      <c r="L2118" t="s">
        <v>3088</v>
      </c>
      <c r="M2118">
        <v>4518</v>
      </c>
      <c r="N2118">
        <v>66</v>
      </c>
      <c r="O2118" t="s">
        <v>29</v>
      </c>
      <c r="P2118" t="s">
        <v>30</v>
      </c>
      <c r="Q2118" t="s">
        <v>213</v>
      </c>
      <c r="R2118">
        <v>20000000</v>
      </c>
      <c r="S2118">
        <v>2003</v>
      </c>
      <c r="T2118">
        <v>2.8</v>
      </c>
      <c r="U2118">
        <v>1.3</v>
      </c>
      <c r="V2118">
        <v>-18353336</v>
      </c>
      <c r="W2118" t="s">
        <v>38</v>
      </c>
    </row>
    <row r="2119" spans="1:23" x14ac:dyDescent="0.3">
      <c r="A2119" t="s">
        <v>2319</v>
      </c>
      <c r="B2119">
        <v>146</v>
      </c>
      <c r="C2119">
        <v>107</v>
      </c>
      <c r="D2119">
        <v>1190018</v>
      </c>
      <c r="E2119" t="s">
        <v>24</v>
      </c>
      <c r="F2119" t="s">
        <v>55</v>
      </c>
      <c r="G2119" t="s">
        <v>27</v>
      </c>
      <c r="H2119" t="s">
        <v>35</v>
      </c>
      <c r="L2119" t="s">
        <v>3089</v>
      </c>
      <c r="M2119">
        <v>261317</v>
      </c>
      <c r="N2119">
        <v>1137</v>
      </c>
      <c r="O2119" t="s">
        <v>29</v>
      </c>
      <c r="P2119" t="s">
        <v>30</v>
      </c>
      <c r="Q2119" t="s">
        <v>213</v>
      </c>
      <c r="R2119">
        <v>20000000</v>
      </c>
      <c r="S2119">
        <v>2002</v>
      </c>
      <c r="T2119">
        <v>7.5</v>
      </c>
      <c r="U2119">
        <v>1.8</v>
      </c>
      <c r="V2119">
        <v>-18809982</v>
      </c>
      <c r="W2119" t="s">
        <v>38</v>
      </c>
    </row>
    <row r="2120" spans="1:23" x14ac:dyDescent="0.3">
      <c r="A2120" t="s">
        <v>442</v>
      </c>
      <c r="B2120">
        <v>67</v>
      </c>
      <c r="C2120">
        <v>125</v>
      </c>
      <c r="D2120">
        <v>1027749</v>
      </c>
      <c r="E2120" t="s">
        <v>55</v>
      </c>
      <c r="F2120" t="s">
        <v>58</v>
      </c>
      <c r="L2120" t="s">
        <v>3090</v>
      </c>
      <c r="M2120">
        <v>8087</v>
      </c>
      <c r="N2120">
        <v>33</v>
      </c>
      <c r="O2120" t="s">
        <v>29</v>
      </c>
      <c r="P2120" t="s">
        <v>143</v>
      </c>
      <c r="Q2120" t="s">
        <v>213</v>
      </c>
      <c r="R2120">
        <v>40000000</v>
      </c>
      <c r="S2120">
        <v>2008</v>
      </c>
      <c r="T2120">
        <v>7.1</v>
      </c>
      <c r="U2120">
        <v>2.1</v>
      </c>
      <c r="V2120">
        <v>-38972251</v>
      </c>
      <c r="W2120" t="s">
        <v>38</v>
      </c>
    </row>
    <row r="2121" spans="1:23" x14ac:dyDescent="0.3">
      <c r="A2121" t="s">
        <v>2432</v>
      </c>
      <c r="B2121">
        <v>93</v>
      </c>
      <c r="C2121">
        <v>115</v>
      </c>
      <c r="D2121">
        <v>882710</v>
      </c>
      <c r="E2121" t="s">
        <v>56</v>
      </c>
      <c r="F2121" t="s">
        <v>55</v>
      </c>
      <c r="G2121" t="s">
        <v>44</v>
      </c>
      <c r="H2121" t="s">
        <v>35</v>
      </c>
      <c r="L2121" t="s">
        <v>3091</v>
      </c>
      <c r="M2121">
        <v>16215</v>
      </c>
      <c r="N2121">
        <v>138</v>
      </c>
      <c r="O2121" t="s">
        <v>29</v>
      </c>
      <c r="P2121" t="s">
        <v>30</v>
      </c>
      <c r="Q2121" t="s">
        <v>213</v>
      </c>
      <c r="R2121">
        <v>24000000</v>
      </c>
      <c r="S2121">
        <v>2000</v>
      </c>
      <c r="T2121">
        <v>6.4</v>
      </c>
      <c r="U2121">
        <v>1.9</v>
      </c>
      <c r="V2121">
        <v>-23117290</v>
      </c>
      <c r="W2121" t="s">
        <v>38</v>
      </c>
    </row>
    <row r="2122" spans="1:23" x14ac:dyDescent="0.3">
      <c r="A2122" t="s">
        <v>1002</v>
      </c>
      <c r="B2122">
        <v>131</v>
      </c>
      <c r="C2122">
        <v>122</v>
      </c>
      <c r="D2122">
        <v>531009</v>
      </c>
      <c r="E2122" t="s">
        <v>55</v>
      </c>
      <c r="F2122" t="s">
        <v>44</v>
      </c>
      <c r="L2122" t="s">
        <v>3092</v>
      </c>
      <c r="M2122">
        <v>7976</v>
      </c>
      <c r="N2122">
        <v>61</v>
      </c>
      <c r="O2122" t="s">
        <v>29</v>
      </c>
      <c r="P2122" t="s">
        <v>30</v>
      </c>
      <c r="Q2122" t="s">
        <v>213</v>
      </c>
      <c r="R2122">
        <v>10000000</v>
      </c>
      <c r="S2122">
        <v>2015</v>
      </c>
      <c r="T2122">
        <v>5.3</v>
      </c>
      <c r="U2122">
        <v>2</v>
      </c>
      <c r="V2122">
        <v>-9468991</v>
      </c>
      <c r="W2122" t="s">
        <v>38</v>
      </c>
    </row>
    <row r="2123" spans="1:23" x14ac:dyDescent="0.3">
      <c r="A2123" t="s">
        <v>3093</v>
      </c>
      <c r="B2123">
        <v>105</v>
      </c>
      <c r="C2123">
        <v>103</v>
      </c>
      <c r="D2123">
        <v>410388</v>
      </c>
      <c r="E2123" t="s">
        <v>24</v>
      </c>
      <c r="F2123" t="s">
        <v>25</v>
      </c>
      <c r="G2123" t="s">
        <v>47</v>
      </c>
      <c r="H2123" t="s">
        <v>49</v>
      </c>
      <c r="I2123" t="s">
        <v>27</v>
      </c>
      <c r="J2123" t="s">
        <v>35</v>
      </c>
      <c r="L2123" t="s">
        <v>3094</v>
      </c>
      <c r="M2123">
        <v>13727</v>
      </c>
      <c r="N2123">
        <v>79</v>
      </c>
      <c r="O2123" t="s">
        <v>2104</v>
      </c>
      <c r="P2123" t="s">
        <v>812</v>
      </c>
      <c r="Q2123" t="s">
        <v>31</v>
      </c>
      <c r="R2123">
        <v>2127519898</v>
      </c>
      <c r="S2123">
        <v>2004</v>
      </c>
      <c r="T2123">
        <v>6.9</v>
      </c>
      <c r="U2123">
        <v>1.7</v>
      </c>
      <c r="V2123">
        <v>-2127109510</v>
      </c>
      <c r="W2123" t="s">
        <v>38</v>
      </c>
    </row>
    <row r="2124" spans="1:23" x14ac:dyDescent="0.3">
      <c r="A2124" t="s">
        <v>3095</v>
      </c>
      <c r="B2124">
        <v>21</v>
      </c>
      <c r="C2124">
        <v>101</v>
      </c>
      <c r="D2124">
        <v>375474</v>
      </c>
      <c r="E2124" t="s">
        <v>55</v>
      </c>
      <c r="F2124" t="s">
        <v>54</v>
      </c>
      <c r="G2124" t="s">
        <v>61</v>
      </c>
      <c r="L2124" t="s">
        <v>3096</v>
      </c>
      <c r="M2124">
        <v>2613</v>
      </c>
      <c r="N2124">
        <v>46</v>
      </c>
      <c r="O2124" t="s">
        <v>29</v>
      </c>
      <c r="P2124" t="s">
        <v>30</v>
      </c>
      <c r="Q2124" t="s">
        <v>52</v>
      </c>
      <c r="R2124">
        <v>20000000</v>
      </c>
      <c r="S2124">
        <v>2005</v>
      </c>
      <c r="T2124">
        <v>6.2</v>
      </c>
      <c r="U2124">
        <v>1.7</v>
      </c>
      <c r="V2124">
        <v>-19624526</v>
      </c>
      <c r="W2124" t="s">
        <v>38</v>
      </c>
    </row>
    <row r="2125" spans="1:23" x14ac:dyDescent="0.3">
      <c r="A2125" t="s">
        <v>183</v>
      </c>
      <c r="B2125">
        <v>9</v>
      </c>
      <c r="C2125">
        <v>107</v>
      </c>
      <c r="D2125">
        <v>305070</v>
      </c>
      <c r="E2125" t="s">
        <v>24</v>
      </c>
      <c r="F2125" t="s">
        <v>25</v>
      </c>
      <c r="G2125" t="s">
        <v>55</v>
      </c>
      <c r="H2125" t="s">
        <v>54</v>
      </c>
      <c r="I2125" t="s">
        <v>44</v>
      </c>
      <c r="L2125" t="s">
        <v>3097</v>
      </c>
      <c r="M2125">
        <v>3843</v>
      </c>
      <c r="N2125">
        <v>25</v>
      </c>
      <c r="O2125" t="s">
        <v>29</v>
      </c>
      <c r="P2125" t="s">
        <v>30</v>
      </c>
      <c r="Q2125" t="s">
        <v>213</v>
      </c>
      <c r="R2125">
        <v>20000000</v>
      </c>
      <c r="S2125">
        <v>1994</v>
      </c>
      <c r="T2125">
        <v>6.4</v>
      </c>
      <c r="U2125">
        <v>1.8</v>
      </c>
      <c r="V2125">
        <v>-19694930</v>
      </c>
      <c r="W2125" t="s">
        <v>38</v>
      </c>
    </row>
    <row r="2126" spans="1:23" x14ac:dyDescent="0.3">
      <c r="A2126" t="s">
        <v>1993</v>
      </c>
      <c r="B2126">
        <v>138</v>
      </c>
      <c r="C2126">
        <v>107</v>
      </c>
      <c r="D2126">
        <v>1183354</v>
      </c>
      <c r="E2126" t="s">
        <v>24</v>
      </c>
      <c r="F2126" t="s">
        <v>48</v>
      </c>
      <c r="G2126" t="s">
        <v>56</v>
      </c>
      <c r="H2126" t="s">
        <v>26</v>
      </c>
      <c r="I2126" t="s">
        <v>57</v>
      </c>
      <c r="J2126" t="s">
        <v>60</v>
      </c>
      <c r="K2126" t="s">
        <v>27</v>
      </c>
      <c r="L2126" t="s">
        <v>3098</v>
      </c>
      <c r="M2126">
        <v>13026</v>
      </c>
      <c r="N2126">
        <v>75</v>
      </c>
      <c r="O2126" t="s">
        <v>29</v>
      </c>
      <c r="P2126" t="s">
        <v>30</v>
      </c>
      <c r="Q2126" t="s">
        <v>31</v>
      </c>
      <c r="R2126">
        <v>20000000</v>
      </c>
      <c r="S2126">
        <v>2010</v>
      </c>
      <c r="T2126">
        <v>5.0999999999999996</v>
      </c>
      <c r="U2126">
        <v>1.8</v>
      </c>
      <c r="V2126">
        <v>-18816646</v>
      </c>
      <c r="W2126" t="s">
        <v>38</v>
      </c>
    </row>
    <row r="2127" spans="1:23" x14ac:dyDescent="0.3">
      <c r="A2127" t="s">
        <v>3099</v>
      </c>
      <c r="B2127">
        <v>42</v>
      </c>
      <c r="C2127">
        <v>100</v>
      </c>
      <c r="D2127">
        <v>121972</v>
      </c>
      <c r="E2127" t="s">
        <v>56</v>
      </c>
      <c r="F2127" t="s">
        <v>55</v>
      </c>
      <c r="G2127" t="s">
        <v>60</v>
      </c>
      <c r="L2127" t="s">
        <v>3100</v>
      </c>
      <c r="M2127">
        <v>9868</v>
      </c>
      <c r="N2127">
        <v>81</v>
      </c>
      <c r="O2127" t="s">
        <v>29</v>
      </c>
      <c r="P2127" t="s">
        <v>30</v>
      </c>
      <c r="Q2127" t="s">
        <v>213</v>
      </c>
      <c r="R2127">
        <v>22000000</v>
      </c>
      <c r="S2127">
        <v>2002</v>
      </c>
      <c r="T2127">
        <v>5.5</v>
      </c>
      <c r="U2127">
        <v>1.7</v>
      </c>
      <c r="V2127">
        <v>-21878028</v>
      </c>
      <c r="W2127" t="s">
        <v>38</v>
      </c>
    </row>
    <row r="2128" spans="1:23" x14ac:dyDescent="0.3">
      <c r="A2128" t="s">
        <v>1594</v>
      </c>
      <c r="B2128">
        <v>92</v>
      </c>
      <c r="C2128">
        <v>110</v>
      </c>
      <c r="D2128">
        <v>263365</v>
      </c>
      <c r="E2128" t="s">
        <v>48</v>
      </c>
      <c r="F2128" t="s">
        <v>55</v>
      </c>
      <c r="G2128" t="s">
        <v>26</v>
      </c>
      <c r="H2128" t="s">
        <v>44</v>
      </c>
      <c r="L2128" t="s">
        <v>3101</v>
      </c>
      <c r="M2128">
        <v>6147</v>
      </c>
      <c r="N2128">
        <v>36</v>
      </c>
      <c r="O2128" t="s">
        <v>29</v>
      </c>
      <c r="P2128" t="s">
        <v>30</v>
      </c>
      <c r="Q2128" t="s">
        <v>31</v>
      </c>
      <c r="R2128">
        <v>20000000</v>
      </c>
      <c r="S2128">
        <v>2010</v>
      </c>
      <c r="T2128">
        <v>5.4</v>
      </c>
      <c r="U2128">
        <v>1.8</v>
      </c>
      <c r="V2128">
        <v>-19736635</v>
      </c>
      <c r="W2128" t="s">
        <v>38</v>
      </c>
    </row>
    <row r="2129" spans="1:23" x14ac:dyDescent="0.3">
      <c r="A2129" t="s">
        <v>2838</v>
      </c>
      <c r="B2129">
        <v>143</v>
      </c>
      <c r="C2129">
        <v>125</v>
      </c>
      <c r="D2129">
        <v>8047690</v>
      </c>
      <c r="E2129" t="s">
        <v>55</v>
      </c>
      <c r="F2129" t="s">
        <v>44</v>
      </c>
      <c r="L2129" t="s">
        <v>3102</v>
      </c>
      <c r="M2129">
        <v>77656</v>
      </c>
      <c r="N2129">
        <v>220</v>
      </c>
      <c r="O2129" t="s">
        <v>554</v>
      </c>
      <c r="P2129" t="s">
        <v>278</v>
      </c>
      <c r="Q2129" t="s">
        <v>31</v>
      </c>
      <c r="R2129">
        <v>19400000</v>
      </c>
      <c r="S2129">
        <v>2006</v>
      </c>
      <c r="T2129">
        <v>7.5</v>
      </c>
      <c r="U2129">
        <v>2.1</v>
      </c>
      <c r="V2129">
        <v>-11352310</v>
      </c>
      <c r="W2129" t="s">
        <v>38</v>
      </c>
    </row>
    <row r="2130" spans="1:23" x14ac:dyDescent="0.3">
      <c r="A2130" t="s">
        <v>2817</v>
      </c>
      <c r="B2130">
        <v>160</v>
      </c>
      <c r="C2130">
        <v>184</v>
      </c>
      <c r="D2130">
        <v>476270</v>
      </c>
      <c r="E2130" t="s">
        <v>24</v>
      </c>
      <c r="F2130" t="s">
        <v>242</v>
      </c>
      <c r="G2130" t="s">
        <v>56</v>
      </c>
      <c r="H2130" t="s">
        <v>55</v>
      </c>
      <c r="L2130" t="s">
        <v>3103</v>
      </c>
      <c r="M2130">
        <v>29602</v>
      </c>
      <c r="N2130">
        <v>110</v>
      </c>
      <c r="O2130" t="s">
        <v>3104</v>
      </c>
      <c r="P2130" t="s">
        <v>244</v>
      </c>
      <c r="Q2130" t="s">
        <v>213</v>
      </c>
      <c r="R2130">
        <v>20000000</v>
      </c>
      <c r="S2130">
        <v>2008</v>
      </c>
      <c r="T2130">
        <v>7.4</v>
      </c>
      <c r="U2130">
        <v>3.1</v>
      </c>
      <c r="V2130">
        <v>-19523730</v>
      </c>
      <c r="W2130" t="s">
        <v>38</v>
      </c>
    </row>
    <row r="2131" spans="1:23" x14ac:dyDescent="0.3">
      <c r="A2131" t="s">
        <v>782</v>
      </c>
      <c r="B2131">
        <v>92</v>
      </c>
      <c r="C2131">
        <v>236</v>
      </c>
      <c r="D2131">
        <v>184208848</v>
      </c>
      <c r="E2131" t="s">
        <v>25</v>
      </c>
      <c r="F2131" t="s">
        <v>55</v>
      </c>
      <c r="G2131" t="s">
        <v>53</v>
      </c>
      <c r="L2131" t="s">
        <v>3105</v>
      </c>
      <c r="M2131">
        <v>186485</v>
      </c>
      <c r="N2131">
        <v>382</v>
      </c>
      <c r="O2131" t="s">
        <v>29</v>
      </c>
      <c r="P2131" t="s">
        <v>30</v>
      </c>
      <c r="Q2131" t="s">
        <v>31</v>
      </c>
      <c r="R2131">
        <v>22000000</v>
      </c>
      <c r="S2131">
        <v>1990</v>
      </c>
      <c r="T2131">
        <v>8</v>
      </c>
      <c r="U2131">
        <v>3.9</v>
      </c>
      <c r="V2131">
        <v>162208848</v>
      </c>
      <c r="W2131" t="s">
        <v>21</v>
      </c>
    </row>
    <row r="2132" spans="1:23" x14ac:dyDescent="0.3">
      <c r="A2132" t="s">
        <v>1784</v>
      </c>
      <c r="B2132">
        <v>286</v>
      </c>
      <c r="C2132">
        <v>97</v>
      </c>
      <c r="D2132">
        <v>100292856</v>
      </c>
      <c r="E2132" t="s">
        <v>48</v>
      </c>
      <c r="L2132" t="s">
        <v>3106</v>
      </c>
      <c r="M2132">
        <v>160418</v>
      </c>
      <c r="N2132">
        <v>296</v>
      </c>
      <c r="O2132" t="s">
        <v>29</v>
      </c>
      <c r="P2132" t="s">
        <v>30</v>
      </c>
      <c r="Q2132" t="s">
        <v>213</v>
      </c>
      <c r="R2132">
        <v>20000000</v>
      </c>
      <c r="S2132">
        <v>2011</v>
      </c>
      <c r="T2132">
        <v>5.7</v>
      </c>
      <c r="U2132">
        <v>1.6</v>
      </c>
      <c r="V2132">
        <v>80292856</v>
      </c>
      <c r="W2132" t="s">
        <v>21</v>
      </c>
    </row>
    <row r="2133" spans="1:23" x14ac:dyDescent="0.3">
      <c r="A2133" t="s">
        <v>1168</v>
      </c>
      <c r="B2133">
        <v>43</v>
      </c>
      <c r="C2133">
        <v>113</v>
      </c>
      <c r="D2133">
        <v>58571513</v>
      </c>
      <c r="E2133" t="s">
        <v>56</v>
      </c>
      <c r="F2133" t="s">
        <v>55</v>
      </c>
      <c r="G2133" t="s">
        <v>60</v>
      </c>
      <c r="H2133" t="s">
        <v>35</v>
      </c>
      <c r="L2133" t="s">
        <v>3107</v>
      </c>
      <c r="M2133">
        <v>30213</v>
      </c>
      <c r="N2133">
        <v>112</v>
      </c>
      <c r="O2133" t="s">
        <v>29</v>
      </c>
      <c r="P2133" t="s">
        <v>30</v>
      </c>
      <c r="Q2133" t="s">
        <v>213</v>
      </c>
      <c r="R2133">
        <v>19000000</v>
      </c>
      <c r="S2133">
        <v>1989</v>
      </c>
      <c r="T2133">
        <v>6.8</v>
      </c>
      <c r="U2133">
        <v>1.9</v>
      </c>
      <c r="V2133">
        <v>39571513</v>
      </c>
      <c r="W2133" t="s">
        <v>21</v>
      </c>
    </row>
    <row r="2134" spans="1:23" x14ac:dyDescent="0.3">
      <c r="A2134" t="s">
        <v>3108</v>
      </c>
      <c r="B2134">
        <v>69</v>
      </c>
      <c r="C2134">
        <v>95</v>
      </c>
      <c r="D2134">
        <v>51431160</v>
      </c>
      <c r="E2134" t="s">
        <v>48</v>
      </c>
      <c r="F2134" t="s">
        <v>49</v>
      </c>
      <c r="G2134" t="s">
        <v>44</v>
      </c>
      <c r="L2134" t="s">
        <v>3109</v>
      </c>
      <c r="M2134">
        <v>62861</v>
      </c>
      <c r="N2134">
        <v>232</v>
      </c>
      <c r="O2134" t="s">
        <v>29</v>
      </c>
      <c r="P2134" t="s">
        <v>30</v>
      </c>
      <c r="Q2134" t="s">
        <v>52</v>
      </c>
      <c r="R2134">
        <v>20000000</v>
      </c>
      <c r="S2134">
        <v>2004</v>
      </c>
      <c r="T2134">
        <v>5.9</v>
      </c>
      <c r="U2134">
        <v>1.6</v>
      </c>
      <c r="V2134">
        <v>31431160</v>
      </c>
      <c r="W2134" t="s">
        <v>21</v>
      </c>
    </row>
    <row r="2135" spans="1:23" x14ac:dyDescent="0.3">
      <c r="A2135" t="s">
        <v>1715</v>
      </c>
      <c r="B2135">
        <v>242</v>
      </c>
      <c r="C2135">
        <v>103</v>
      </c>
      <c r="D2135">
        <v>103001286</v>
      </c>
      <c r="E2135" t="s">
        <v>57</v>
      </c>
      <c r="F2135" t="s">
        <v>60</v>
      </c>
      <c r="L2135" t="s">
        <v>3110</v>
      </c>
      <c r="M2135">
        <v>222018</v>
      </c>
      <c r="N2135">
        <v>869</v>
      </c>
      <c r="O2135" t="s">
        <v>29</v>
      </c>
      <c r="P2135" t="s">
        <v>30</v>
      </c>
      <c r="Q2135" t="s">
        <v>213</v>
      </c>
      <c r="R2135">
        <v>15000000</v>
      </c>
      <c r="S2135">
        <v>1996</v>
      </c>
      <c r="T2135">
        <v>7.2</v>
      </c>
      <c r="U2135">
        <v>1.7</v>
      </c>
      <c r="V2135">
        <v>88001286</v>
      </c>
      <c r="W2135" t="s">
        <v>21</v>
      </c>
    </row>
    <row r="2136" spans="1:23" x14ac:dyDescent="0.3">
      <c r="A2136" t="s">
        <v>2942</v>
      </c>
      <c r="B2136">
        <v>149</v>
      </c>
      <c r="C2136">
        <v>91</v>
      </c>
      <c r="D2136">
        <v>41867960</v>
      </c>
      <c r="E2136" t="s">
        <v>57</v>
      </c>
      <c r="L2136" t="s">
        <v>3111</v>
      </c>
      <c r="M2136">
        <v>65512</v>
      </c>
      <c r="N2136">
        <v>478</v>
      </c>
      <c r="O2136" t="s">
        <v>29</v>
      </c>
      <c r="P2136" t="s">
        <v>30</v>
      </c>
      <c r="Q2136" t="s">
        <v>213</v>
      </c>
      <c r="R2136">
        <v>20000000</v>
      </c>
      <c r="S2136">
        <v>2001</v>
      </c>
      <c r="T2136">
        <v>5.5</v>
      </c>
      <c r="U2136">
        <v>1.5</v>
      </c>
      <c r="V2136">
        <v>21867960</v>
      </c>
      <c r="W2136" t="s">
        <v>21</v>
      </c>
    </row>
    <row r="2137" spans="1:23" x14ac:dyDescent="0.3">
      <c r="A2137" t="s">
        <v>158</v>
      </c>
      <c r="B2137">
        <v>198</v>
      </c>
      <c r="C2137">
        <v>116</v>
      </c>
      <c r="D2137">
        <v>210609762</v>
      </c>
      <c r="E2137" t="s">
        <v>25</v>
      </c>
      <c r="F2137" t="s">
        <v>48</v>
      </c>
      <c r="G2137" t="s">
        <v>27</v>
      </c>
      <c r="L2137" t="s">
        <v>3112</v>
      </c>
      <c r="M2137">
        <v>732212</v>
      </c>
      <c r="N2137">
        <v>809</v>
      </c>
      <c r="O2137" t="s">
        <v>29</v>
      </c>
      <c r="P2137" t="s">
        <v>30</v>
      </c>
      <c r="Q2137" t="s">
        <v>52</v>
      </c>
      <c r="R2137">
        <v>19000000</v>
      </c>
      <c r="S2137">
        <v>1985</v>
      </c>
      <c r="T2137">
        <v>8.5</v>
      </c>
      <c r="U2137">
        <v>1.9</v>
      </c>
      <c r="V2137">
        <v>191609762</v>
      </c>
      <c r="W2137" t="s">
        <v>21</v>
      </c>
    </row>
    <row r="2138" spans="1:23" x14ac:dyDescent="0.3">
      <c r="A2138" t="s">
        <v>1845</v>
      </c>
      <c r="B2138">
        <v>147</v>
      </c>
      <c r="C2138">
        <v>93</v>
      </c>
      <c r="D2138">
        <v>40846082</v>
      </c>
      <c r="E2138" t="s">
        <v>57</v>
      </c>
      <c r="F2138" t="s">
        <v>60</v>
      </c>
      <c r="G2138" t="s">
        <v>35</v>
      </c>
      <c r="L2138" t="s">
        <v>3113</v>
      </c>
      <c r="M2138">
        <v>45317</v>
      </c>
      <c r="N2138">
        <v>536</v>
      </c>
      <c r="O2138" t="s">
        <v>29</v>
      </c>
      <c r="P2138" t="s">
        <v>30</v>
      </c>
      <c r="Q2138" t="s">
        <v>213</v>
      </c>
      <c r="R2138">
        <v>19000000</v>
      </c>
      <c r="S2138">
        <v>1999</v>
      </c>
      <c r="T2138">
        <v>5.6</v>
      </c>
      <c r="U2138">
        <v>1.6</v>
      </c>
      <c r="V2138">
        <v>21846082</v>
      </c>
      <c r="W2138" t="s">
        <v>21</v>
      </c>
    </row>
    <row r="2139" spans="1:23" x14ac:dyDescent="0.3">
      <c r="A2139" t="s">
        <v>2567</v>
      </c>
      <c r="B2139">
        <v>36</v>
      </c>
      <c r="C2139">
        <v>113</v>
      </c>
      <c r="D2139">
        <v>51697449</v>
      </c>
      <c r="E2139" t="s">
        <v>48</v>
      </c>
      <c r="F2139" t="s">
        <v>55</v>
      </c>
      <c r="L2139" t="s">
        <v>3114</v>
      </c>
      <c r="M2139">
        <v>8346</v>
      </c>
      <c r="N2139">
        <v>59</v>
      </c>
      <c r="O2139" t="s">
        <v>29</v>
      </c>
      <c r="P2139" t="s">
        <v>30</v>
      </c>
      <c r="Q2139" t="s">
        <v>31</v>
      </c>
      <c r="R2139">
        <v>13000000</v>
      </c>
      <c r="S2139">
        <v>2009</v>
      </c>
      <c r="T2139">
        <v>4.0999999999999996</v>
      </c>
      <c r="U2139">
        <v>1.9</v>
      </c>
      <c r="V2139">
        <v>38697449</v>
      </c>
      <c r="W2139" t="s">
        <v>21</v>
      </c>
    </row>
    <row r="2140" spans="1:23" x14ac:dyDescent="0.3">
      <c r="A2140" t="s">
        <v>1063</v>
      </c>
      <c r="B2140">
        <v>181</v>
      </c>
      <c r="C2140">
        <v>101</v>
      </c>
      <c r="D2140">
        <v>27758465</v>
      </c>
      <c r="E2140" t="s">
        <v>48</v>
      </c>
      <c r="F2140" t="s">
        <v>55</v>
      </c>
      <c r="G2140" t="s">
        <v>44</v>
      </c>
      <c r="L2140" t="s">
        <v>3115</v>
      </c>
      <c r="M2140">
        <v>77987</v>
      </c>
      <c r="N2140">
        <v>120</v>
      </c>
      <c r="O2140" t="s">
        <v>29</v>
      </c>
      <c r="P2140" t="s">
        <v>30</v>
      </c>
      <c r="Q2140" t="s">
        <v>31</v>
      </c>
      <c r="R2140">
        <v>19000000</v>
      </c>
      <c r="S2140">
        <v>2010</v>
      </c>
      <c r="T2140">
        <v>6.1</v>
      </c>
      <c r="U2140">
        <v>1.7</v>
      </c>
      <c r="V2140">
        <v>8758465</v>
      </c>
      <c r="W2140" t="s">
        <v>21</v>
      </c>
    </row>
    <row r="2141" spans="1:23" x14ac:dyDescent="0.3">
      <c r="A2141" t="s">
        <v>254</v>
      </c>
      <c r="B2141">
        <v>97</v>
      </c>
      <c r="C2141">
        <v>95</v>
      </c>
      <c r="D2141">
        <v>56127162</v>
      </c>
      <c r="E2141" t="s">
        <v>48</v>
      </c>
      <c r="F2141" t="s">
        <v>44</v>
      </c>
      <c r="L2141" t="s">
        <v>3116</v>
      </c>
      <c r="M2141">
        <v>57479</v>
      </c>
      <c r="N2141">
        <v>205</v>
      </c>
      <c r="O2141" t="s">
        <v>29</v>
      </c>
      <c r="P2141" t="s">
        <v>30</v>
      </c>
      <c r="Q2141" t="s">
        <v>31</v>
      </c>
      <c r="R2141">
        <v>18000000</v>
      </c>
      <c r="S2141">
        <v>2003</v>
      </c>
      <c r="T2141">
        <v>5.4</v>
      </c>
      <c r="U2141">
        <v>1.6</v>
      </c>
      <c r="V2141">
        <v>38127162</v>
      </c>
      <c r="W2141" t="s">
        <v>21</v>
      </c>
    </row>
    <row r="2142" spans="1:23" x14ac:dyDescent="0.3">
      <c r="A2142" t="s">
        <v>299</v>
      </c>
      <c r="B2142">
        <v>167</v>
      </c>
      <c r="C2142">
        <v>109</v>
      </c>
      <c r="D2142">
        <v>1357042</v>
      </c>
      <c r="E2142" t="s">
        <v>242</v>
      </c>
      <c r="F2142" t="s">
        <v>55</v>
      </c>
      <c r="G2142" t="s">
        <v>35</v>
      </c>
      <c r="L2142" t="s">
        <v>3117</v>
      </c>
      <c r="M2142">
        <v>53977</v>
      </c>
      <c r="N2142">
        <v>125</v>
      </c>
      <c r="O2142" t="s">
        <v>29</v>
      </c>
      <c r="P2142" t="s">
        <v>3118</v>
      </c>
      <c r="Q2142" t="s">
        <v>213</v>
      </c>
      <c r="R2142">
        <v>15000000</v>
      </c>
      <c r="S2142">
        <v>2011</v>
      </c>
      <c r="T2142">
        <v>7.1</v>
      </c>
      <c r="U2142">
        <v>1.8</v>
      </c>
      <c r="V2142">
        <v>-13642958</v>
      </c>
      <c r="W2142" t="s">
        <v>38</v>
      </c>
    </row>
    <row r="2143" spans="1:23" x14ac:dyDescent="0.3">
      <c r="A2143" t="s">
        <v>3119</v>
      </c>
      <c r="B2143">
        <v>47</v>
      </c>
      <c r="C2143">
        <v>85</v>
      </c>
      <c r="D2143">
        <v>15911333</v>
      </c>
      <c r="E2143" t="s">
        <v>25</v>
      </c>
      <c r="F2143" t="s">
        <v>48</v>
      </c>
      <c r="G2143" t="s">
        <v>55</v>
      </c>
      <c r="H2143" t="s">
        <v>49</v>
      </c>
      <c r="I2143" t="s">
        <v>26</v>
      </c>
      <c r="L2143" t="s">
        <v>3120</v>
      </c>
      <c r="M2143">
        <v>2855</v>
      </c>
      <c r="N2143">
        <v>119</v>
      </c>
      <c r="O2143" t="s">
        <v>29</v>
      </c>
      <c r="P2143" t="s">
        <v>37</v>
      </c>
      <c r="Q2143" t="s">
        <v>118</v>
      </c>
      <c r="R2143">
        <v>19000000</v>
      </c>
      <c r="S2143">
        <v>2000</v>
      </c>
      <c r="T2143">
        <v>3.6</v>
      </c>
      <c r="U2143">
        <v>1.4</v>
      </c>
      <c r="V2143">
        <v>-3088667</v>
      </c>
      <c r="W2143" t="s">
        <v>38</v>
      </c>
    </row>
    <row r="2144" spans="1:23" x14ac:dyDescent="0.3">
      <c r="A2144" t="s">
        <v>329</v>
      </c>
      <c r="B2144">
        <v>308</v>
      </c>
      <c r="C2144">
        <v>101</v>
      </c>
      <c r="D2144">
        <v>39103378</v>
      </c>
      <c r="E2144" t="s">
        <v>57</v>
      </c>
      <c r="F2144" t="s">
        <v>35</v>
      </c>
      <c r="L2144" t="s">
        <v>3121</v>
      </c>
      <c r="M2144">
        <v>93272</v>
      </c>
      <c r="N2144">
        <v>251</v>
      </c>
      <c r="O2144" t="s">
        <v>29</v>
      </c>
      <c r="P2144" t="s">
        <v>30</v>
      </c>
      <c r="Q2144" t="s">
        <v>213</v>
      </c>
      <c r="R2144">
        <v>20000000</v>
      </c>
      <c r="S2144">
        <v>2010</v>
      </c>
      <c r="T2144">
        <v>6.5</v>
      </c>
      <c r="U2144">
        <v>1.7</v>
      </c>
      <c r="V2144">
        <v>19103378</v>
      </c>
      <c r="W2144" t="s">
        <v>21</v>
      </c>
    </row>
    <row r="2145" spans="1:23" x14ac:dyDescent="0.3">
      <c r="A2145" t="s">
        <v>2102</v>
      </c>
      <c r="B2145">
        <v>246</v>
      </c>
      <c r="C2145">
        <v>125</v>
      </c>
      <c r="D2145">
        <v>10049886</v>
      </c>
      <c r="E2145" t="s">
        <v>25</v>
      </c>
      <c r="F2145" t="s">
        <v>47</v>
      </c>
      <c r="G2145" t="s">
        <v>49</v>
      </c>
      <c r="H2145" t="s">
        <v>26</v>
      </c>
      <c r="L2145" t="s">
        <v>3122</v>
      </c>
      <c r="M2145">
        <v>417971</v>
      </c>
      <c r="N2145">
        <v>902</v>
      </c>
      <c r="O2145" t="s">
        <v>2104</v>
      </c>
      <c r="P2145" t="s">
        <v>812</v>
      </c>
      <c r="Q2145" t="s">
        <v>52</v>
      </c>
      <c r="R2145">
        <v>19000000</v>
      </c>
      <c r="S2145">
        <v>2001</v>
      </c>
      <c r="T2145">
        <v>8.6</v>
      </c>
      <c r="U2145">
        <v>2.1</v>
      </c>
      <c r="V2145">
        <v>-8950114</v>
      </c>
      <c r="W2145" t="s">
        <v>38</v>
      </c>
    </row>
    <row r="2146" spans="1:23" x14ac:dyDescent="0.3">
      <c r="A2146" t="s">
        <v>435</v>
      </c>
      <c r="B2146">
        <v>29</v>
      </c>
      <c r="C2146">
        <v>132</v>
      </c>
      <c r="D2146">
        <v>8600000</v>
      </c>
      <c r="E2146" t="s">
        <v>24</v>
      </c>
      <c r="F2146" t="s">
        <v>25</v>
      </c>
      <c r="G2146" t="s">
        <v>55</v>
      </c>
      <c r="H2146" t="s">
        <v>54</v>
      </c>
      <c r="I2146" t="s">
        <v>44</v>
      </c>
      <c r="L2146" t="s">
        <v>3123</v>
      </c>
      <c r="M2146">
        <v>17982</v>
      </c>
      <c r="N2146">
        <v>95</v>
      </c>
      <c r="O2146" t="s">
        <v>29</v>
      </c>
      <c r="P2146" t="s">
        <v>37</v>
      </c>
      <c r="Q2146" t="s">
        <v>52</v>
      </c>
      <c r="R2146">
        <v>25000000</v>
      </c>
      <c r="S2146">
        <v>1984</v>
      </c>
      <c r="T2146">
        <v>7</v>
      </c>
      <c r="U2146">
        <v>2.2000000000000002</v>
      </c>
      <c r="V2146">
        <v>-16400000</v>
      </c>
      <c r="W2146" t="s">
        <v>38</v>
      </c>
    </row>
    <row r="2147" spans="1:23" x14ac:dyDescent="0.3">
      <c r="A2147" t="s">
        <v>3124</v>
      </c>
      <c r="B2147">
        <v>252</v>
      </c>
      <c r="C2147">
        <v>131</v>
      </c>
      <c r="D2147">
        <v>21483154</v>
      </c>
      <c r="E2147" t="s">
        <v>55</v>
      </c>
      <c r="F2147" t="s">
        <v>58</v>
      </c>
      <c r="L2147" t="s">
        <v>3125</v>
      </c>
      <c r="M2147">
        <v>98741</v>
      </c>
      <c r="N2147">
        <v>236</v>
      </c>
      <c r="O2147" t="s">
        <v>29</v>
      </c>
      <c r="P2147" t="s">
        <v>30</v>
      </c>
      <c r="Q2147" t="s">
        <v>31</v>
      </c>
      <c r="R2147">
        <v>19000000</v>
      </c>
      <c r="S2147">
        <v>2013</v>
      </c>
      <c r="T2147">
        <v>7.6</v>
      </c>
      <c r="U2147">
        <v>2.2000000000000002</v>
      </c>
      <c r="V2147">
        <v>2483154</v>
      </c>
      <c r="W2147" t="s">
        <v>21</v>
      </c>
    </row>
    <row r="2148" spans="1:23" x14ac:dyDescent="0.3">
      <c r="A2148" t="s">
        <v>1223</v>
      </c>
      <c r="B2148">
        <v>102</v>
      </c>
      <c r="C2148">
        <v>129</v>
      </c>
      <c r="D2148">
        <v>8396942</v>
      </c>
      <c r="E2148" t="s">
        <v>25</v>
      </c>
      <c r="F2148" t="s">
        <v>48</v>
      </c>
      <c r="G2148" t="s">
        <v>44</v>
      </c>
      <c r="L2148" t="s">
        <v>3126</v>
      </c>
      <c r="M2148">
        <v>72715</v>
      </c>
      <c r="N2148">
        <v>103</v>
      </c>
      <c r="O2148" t="s">
        <v>29</v>
      </c>
      <c r="P2148" t="s">
        <v>30</v>
      </c>
      <c r="Q2148" t="s">
        <v>213</v>
      </c>
      <c r="R2148">
        <v>19000000</v>
      </c>
      <c r="S2148">
        <v>2008</v>
      </c>
      <c r="T2148">
        <v>6.5</v>
      </c>
      <c r="U2148">
        <v>2.2000000000000002</v>
      </c>
      <c r="V2148">
        <v>-10603058</v>
      </c>
      <c r="W2148" t="s">
        <v>38</v>
      </c>
    </row>
    <row r="2149" spans="1:23" x14ac:dyDescent="0.3">
      <c r="A2149" t="s">
        <v>3127</v>
      </c>
      <c r="B2149">
        <v>134</v>
      </c>
      <c r="C2149">
        <v>100</v>
      </c>
      <c r="D2149">
        <v>12561</v>
      </c>
      <c r="E2149" t="s">
        <v>48</v>
      </c>
      <c r="F2149" t="s">
        <v>44</v>
      </c>
      <c r="L2149" t="s">
        <v>3128</v>
      </c>
      <c r="M2149">
        <v>71276</v>
      </c>
      <c r="N2149">
        <v>181</v>
      </c>
      <c r="O2149" t="s">
        <v>29</v>
      </c>
      <c r="P2149" t="s">
        <v>30</v>
      </c>
      <c r="Q2149" t="s">
        <v>52</v>
      </c>
      <c r="R2149">
        <v>19000000</v>
      </c>
      <c r="S2149">
        <v>2010</v>
      </c>
      <c r="T2149">
        <v>6.4</v>
      </c>
      <c r="U2149">
        <v>1.7</v>
      </c>
      <c r="V2149">
        <v>-18987439</v>
      </c>
      <c r="W2149" t="s">
        <v>38</v>
      </c>
    </row>
    <row r="2150" spans="1:23" x14ac:dyDescent="0.3">
      <c r="A2150" t="s">
        <v>3129</v>
      </c>
      <c r="B2150">
        <v>136</v>
      </c>
      <c r="C2150">
        <v>97</v>
      </c>
      <c r="D2150">
        <v>6923891</v>
      </c>
      <c r="E2150" t="s">
        <v>48</v>
      </c>
      <c r="F2150" t="s">
        <v>55</v>
      </c>
      <c r="G2150" t="s">
        <v>44</v>
      </c>
      <c r="L2150" t="s">
        <v>3130</v>
      </c>
      <c r="M2150">
        <v>43867</v>
      </c>
      <c r="N2150">
        <v>83</v>
      </c>
      <c r="O2150" t="s">
        <v>29</v>
      </c>
      <c r="P2150" t="s">
        <v>30</v>
      </c>
      <c r="Q2150" t="s">
        <v>213</v>
      </c>
      <c r="R2150">
        <v>23000000</v>
      </c>
      <c r="S2150">
        <v>2011</v>
      </c>
      <c r="T2150">
        <v>6.3</v>
      </c>
      <c r="U2150">
        <v>1.6</v>
      </c>
      <c r="V2150">
        <v>-16076109</v>
      </c>
      <c r="W2150" t="s">
        <v>38</v>
      </c>
    </row>
    <row r="2151" spans="1:23" x14ac:dyDescent="0.3">
      <c r="A2151" t="s">
        <v>3131</v>
      </c>
      <c r="B2151">
        <v>10</v>
      </c>
      <c r="C2151">
        <v>92</v>
      </c>
      <c r="D2151">
        <v>2119994</v>
      </c>
      <c r="E2151" t="s">
        <v>49</v>
      </c>
      <c r="F2151" t="s">
        <v>26</v>
      </c>
      <c r="G2151" t="s">
        <v>59</v>
      </c>
      <c r="L2151" t="s">
        <v>3132</v>
      </c>
      <c r="M2151">
        <v>1153</v>
      </c>
      <c r="N2151">
        <v>15</v>
      </c>
      <c r="O2151" t="s">
        <v>29</v>
      </c>
      <c r="P2151" t="s">
        <v>30</v>
      </c>
      <c r="Q2151" t="s">
        <v>118</v>
      </c>
      <c r="R2151">
        <v>19000000</v>
      </c>
      <c r="S2151">
        <v>1993</v>
      </c>
      <c r="T2151">
        <v>5.7</v>
      </c>
      <c r="U2151">
        <v>1.5</v>
      </c>
      <c r="V2151">
        <v>-16880006</v>
      </c>
      <c r="W2151" t="s">
        <v>38</v>
      </c>
    </row>
    <row r="2152" spans="1:23" x14ac:dyDescent="0.3">
      <c r="A2152" t="s">
        <v>3133</v>
      </c>
      <c r="B2152">
        <v>31</v>
      </c>
      <c r="C2152">
        <v>116</v>
      </c>
      <c r="D2152">
        <v>1292527</v>
      </c>
      <c r="E2152" t="s">
        <v>56</v>
      </c>
      <c r="F2152" t="s">
        <v>55</v>
      </c>
      <c r="G2152" t="s">
        <v>59</v>
      </c>
      <c r="H2152" t="s">
        <v>35</v>
      </c>
      <c r="L2152" t="s">
        <v>3134</v>
      </c>
      <c r="M2152">
        <v>3536</v>
      </c>
      <c r="N2152">
        <v>44</v>
      </c>
      <c r="O2152" t="s">
        <v>29</v>
      </c>
      <c r="P2152" t="s">
        <v>545</v>
      </c>
      <c r="Q2152" t="s">
        <v>213</v>
      </c>
      <c r="R2152">
        <v>19000000</v>
      </c>
      <c r="S2152">
        <v>1996</v>
      </c>
      <c r="T2152">
        <v>6.3</v>
      </c>
      <c r="U2152">
        <v>1.9</v>
      </c>
      <c r="V2152">
        <v>-17707473</v>
      </c>
      <c r="W2152" t="s">
        <v>38</v>
      </c>
    </row>
    <row r="2153" spans="1:23" x14ac:dyDescent="0.3">
      <c r="A2153" t="s">
        <v>3135</v>
      </c>
      <c r="B2153">
        <v>220</v>
      </c>
      <c r="C2153">
        <v>90</v>
      </c>
      <c r="D2153">
        <v>64255243</v>
      </c>
      <c r="E2153" t="s">
        <v>55</v>
      </c>
      <c r="F2153" t="s">
        <v>57</v>
      </c>
      <c r="G2153" t="s">
        <v>60</v>
      </c>
      <c r="H2153" t="s">
        <v>35</v>
      </c>
      <c r="L2153" t="s">
        <v>3136</v>
      </c>
      <c r="M2153">
        <v>80903</v>
      </c>
      <c r="N2153">
        <v>518</v>
      </c>
      <c r="O2153" t="s">
        <v>29</v>
      </c>
      <c r="P2153" t="s">
        <v>30</v>
      </c>
      <c r="Q2153" t="s">
        <v>213</v>
      </c>
      <c r="R2153">
        <v>19000000</v>
      </c>
      <c r="S2153">
        <v>2005</v>
      </c>
      <c r="T2153">
        <v>6</v>
      </c>
      <c r="U2153">
        <v>1.5</v>
      </c>
      <c r="V2153">
        <v>45255243</v>
      </c>
      <c r="W2153" t="s">
        <v>21</v>
      </c>
    </row>
    <row r="2154" spans="1:23" x14ac:dyDescent="0.3">
      <c r="A2154" t="s">
        <v>514</v>
      </c>
      <c r="B2154">
        <v>241</v>
      </c>
      <c r="C2154">
        <v>81</v>
      </c>
      <c r="D2154">
        <v>22245861</v>
      </c>
      <c r="E2154" t="s">
        <v>48</v>
      </c>
      <c r="F2154" t="s">
        <v>55</v>
      </c>
      <c r="L2154" t="s">
        <v>3137</v>
      </c>
      <c r="M2154">
        <v>143251</v>
      </c>
      <c r="N2154">
        <v>710</v>
      </c>
      <c r="O2154" t="s">
        <v>29</v>
      </c>
      <c r="P2154" t="s">
        <v>30</v>
      </c>
      <c r="Q2154" t="s">
        <v>213</v>
      </c>
      <c r="R2154">
        <v>19000000</v>
      </c>
      <c r="S2154">
        <v>2002</v>
      </c>
      <c r="T2154">
        <v>7.7</v>
      </c>
      <c r="U2154">
        <v>1.4</v>
      </c>
      <c r="V2154">
        <v>3245861</v>
      </c>
      <c r="W2154" t="s">
        <v>21</v>
      </c>
    </row>
    <row r="2155" spans="1:23" x14ac:dyDescent="0.3">
      <c r="A2155" t="s">
        <v>3138</v>
      </c>
      <c r="B2155">
        <v>252</v>
      </c>
      <c r="C2155">
        <v>97</v>
      </c>
      <c r="D2155">
        <v>20433940</v>
      </c>
      <c r="E2155" t="s">
        <v>57</v>
      </c>
      <c r="L2155" t="s">
        <v>3139</v>
      </c>
      <c r="M2155">
        <v>78883</v>
      </c>
      <c r="N2155">
        <v>662</v>
      </c>
      <c r="O2155" t="s">
        <v>29</v>
      </c>
      <c r="P2155" t="s">
        <v>115</v>
      </c>
      <c r="Q2155" t="s">
        <v>213</v>
      </c>
      <c r="R2155">
        <v>15000000</v>
      </c>
      <c r="S2155">
        <v>2005</v>
      </c>
      <c r="T2155">
        <v>6.2</v>
      </c>
      <c r="U2155">
        <v>1.6</v>
      </c>
      <c r="V2155">
        <v>5433940</v>
      </c>
      <c r="W2155" t="s">
        <v>21</v>
      </c>
    </row>
    <row r="2156" spans="1:23" x14ac:dyDescent="0.3">
      <c r="A2156" t="s">
        <v>768</v>
      </c>
      <c r="B2156">
        <v>156</v>
      </c>
      <c r="C2156">
        <v>118</v>
      </c>
      <c r="D2156">
        <v>10562387</v>
      </c>
      <c r="E2156" t="s">
        <v>25</v>
      </c>
      <c r="F2156" t="s">
        <v>48</v>
      </c>
      <c r="G2156" t="s">
        <v>55</v>
      </c>
      <c r="L2156" t="s">
        <v>3140</v>
      </c>
      <c r="M2156">
        <v>213226</v>
      </c>
      <c r="N2156">
        <v>648</v>
      </c>
      <c r="O2156" t="s">
        <v>29</v>
      </c>
      <c r="P2156" t="s">
        <v>30</v>
      </c>
      <c r="Q2156" t="s">
        <v>213</v>
      </c>
      <c r="R2156">
        <v>18500000</v>
      </c>
      <c r="S2156">
        <v>1998</v>
      </c>
      <c r="T2156">
        <v>7.7</v>
      </c>
      <c r="U2156">
        <v>2</v>
      </c>
      <c r="V2156">
        <v>-7937613</v>
      </c>
      <c r="W2156" t="s">
        <v>38</v>
      </c>
    </row>
    <row r="2157" spans="1:23" x14ac:dyDescent="0.3">
      <c r="A2157" t="s">
        <v>3141</v>
      </c>
      <c r="B2157">
        <v>192</v>
      </c>
      <c r="C2157">
        <v>100</v>
      </c>
      <c r="D2157">
        <v>18439082</v>
      </c>
      <c r="E2157" t="s">
        <v>48</v>
      </c>
      <c r="F2157" t="s">
        <v>26</v>
      </c>
      <c r="G2157" t="s">
        <v>44</v>
      </c>
      <c r="L2157" t="s">
        <v>3142</v>
      </c>
      <c r="M2157">
        <v>94292</v>
      </c>
      <c r="N2157">
        <v>287</v>
      </c>
      <c r="O2157" t="s">
        <v>29</v>
      </c>
      <c r="P2157" t="s">
        <v>30</v>
      </c>
      <c r="Q2157" t="s">
        <v>31</v>
      </c>
      <c r="R2157">
        <v>18500000</v>
      </c>
      <c r="S2157">
        <v>2009</v>
      </c>
      <c r="T2157">
        <v>6.4</v>
      </c>
      <c r="U2157">
        <v>1.7</v>
      </c>
      <c r="V2157">
        <v>-60918</v>
      </c>
      <c r="W2157" t="s">
        <v>38</v>
      </c>
    </row>
    <row r="2158" spans="1:23" x14ac:dyDescent="0.3">
      <c r="A2158" t="s">
        <v>1998</v>
      </c>
      <c r="B2158">
        <v>351</v>
      </c>
      <c r="C2158">
        <v>97</v>
      </c>
      <c r="D2158">
        <v>150056505</v>
      </c>
      <c r="E2158" t="s">
        <v>48</v>
      </c>
      <c r="L2158" t="s">
        <v>3143</v>
      </c>
      <c r="M2158">
        <v>216581</v>
      </c>
      <c r="N2158">
        <v>397</v>
      </c>
      <c r="O2158" t="s">
        <v>29</v>
      </c>
      <c r="P2158" t="s">
        <v>30</v>
      </c>
      <c r="Q2158" t="s">
        <v>213</v>
      </c>
      <c r="R2158">
        <v>18000000</v>
      </c>
      <c r="S2158">
        <v>2014</v>
      </c>
      <c r="T2158">
        <v>6.4</v>
      </c>
      <c r="U2158">
        <v>1.6</v>
      </c>
      <c r="V2158">
        <v>132056505</v>
      </c>
      <c r="W2158" t="s">
        <v>21</v>
      </c>
    </row>
    <row r="2159" spans="1:23" x14ac:dyDescent="0.3">
      <c r="A2159" t="s">
        <v>501</v>
      </c>
      <c r="B2159">
        <v>57</v>
      </c>
      <c r="C2159">
        <v>114</v>
      </c>
      <c r="D2159">
        <v>119938730</v>
      </c>
      <c r="E2159" t="s">
        <v>24</v>
      </c>
      <c r="F2159" t="s">
        <v>48</v>
      </c>
      <c r="G2159" t="s">
        <v>56</v>
      </c>
      <c r="H2159" t="s">
        <v>26</v>
      </c>
      <c r="L2159" t="s">
        <v>3144</v>
      </c>
      <c r="M2159">
        <v>265818</v>
      </c>
      <c r="N2159">
        <v>213</v>
      </c>
      <c r="O2159" t="s">
        <v>29</v>
      </c>
      <c r="P2159" t="s">
        <v>30</v>
      </c>
      <c r="Q2159" t="s">
        <v>31</v>
      </c>
      <c r="R2159">
        <v>18000000</v>
      </c>
      <c r="S2159">
        <v>1994</v>
      </c>
      <c r="T2159">
        <v>6.9</v>
      </c>
      <c r="U2159">
        <v>1.9</v>
      </c>
      <c r="V2159">
        <v>101938730</v>
      </c>
      <c r="W2159" t="s">
        <v>21</v>
      </c>
    </row>
    <row r="2160" spans="1:23" x14ac:dyDescent="0.3">
      <c r="A2160" t="s">
        <v>1525</v>
      </c>
      <c r="B2160">
        <v>99</v>
      </c>
      <c r="C2160">
        <v>130</v>
      </c>
      <c r="D2160">
        <v>114968774</v>
      </c>
      <c r="E2160" t="s">
        <v>48</v>
      </c>
      <c r="F2160" t="s">
        <v>55</v>
      </c>
      <c r="G2160" t="s">
        <v>49</v>
      </c>
      <c r="H2160" t="s">
        <v>26</v>
      </c>
      <c r="I2160" t="s">
        <v>44</v>
      </c>
      <c r="L2160" t="s">
        <v>3145</v>
      </c>
      <c r="M2160">
        <v>153468</v>
      </c>
      <c r="N2160">
        <v>204</v>
      </c>
      <c r="O2160" t="s">
        <v>29</v>
      </c>
      <c r="P2160" t="s">
        <v>30</v>
      </c>
      <c r="Q2160" t="s">
        <v>52</v>
      </c>
      <c r="R2160">
        <v>18000000</v>
      </c>
      <c r="S2160">
        <v>1988</v>
      </c>
      <c r="T2160">
        <v>7.3</v>
      </c>
      <c r="U2160">
        <v>2.2000000000000002</v>
      </c>
      <c r="V2160">
        <v>96968774</v>
      </c>
      <c r="W2160" t="s">
        <v>21</v>
      </c>
    </row>
    <row r="2161" spans="1:23" x14ac:dyDescent="0.3">
      <c r="A2161" t="s">
        <v>1011</v>
      </c>
      <c r="B2161">
        <v>343</v>
      </c>
      <c r="C2161">
        <v>82</v>
      </c>
      <c r="D2161">
        <v>128505958</v>
      </c>
      <c r="E2161" t="s">
        <v>48</v>
      </c>
      <c r="L2161" t="s">
        <v>3146</v>
      </c>
      <c r="M2161">
        <v>297014</v>
      </c>
      <c r="N2161">
        <v>1198</v>
      </c>
      <c r="O2161" t="s">
        <v>29</v>
      </c>
      <c r="P2161" t="s">
        <v>30</v>
      </c>
      <c r="Q2161" t="s">
        <v>213</v>
      </c>
      <c r="R2161">
        <v>18000000</v>
      </c>
      <c r="S2161">
        <v>2006</v>
      </c>
      <c r="T2161">
        <v>7.3</v>
      </c>
      <c r="U2161">
        <v>1.4</v>
      </c>
      <c r="V2161">
        <v>110505958</v>
      </c>
      <c r="W2161" t="s">
        <v>21</v>
      </c>
    </row>
    <row r="2162" spans="1:23" x14ac:dyDescent="0.3">
      <c r="A2162" t="s">
        <v>845</v>
      </c>
      <c r="B2162">
        <v>163</v>
      </c>
      <c r="C2162">
        <v>96</v>
      </c>
      <c r="D2162">
        <v>95001351</v>
      </c>
      <c r="E2162" t="s">
        <v>48</v>
      </c>
      <c r="F2162" t="s">
        <v>44</v>
      </c>
      <c r="L2162" t="s">
        <v>3147</v>
      </c>
      <c r="M2162">
        <v>131801</v>
      </c>
      <c r="N2162">
        <v>548</v>
      </c>
      <c r="O2162" t="s">
        <v>29</v>
      </c>
      <c r="P2162" t="s">
        <v>30</v>
      </c>
      <c r="Q2162" t="s">
        <v>31</v>
      </c>
      <c r="R2162">
        <v>18000000</v>
      </c>
      <c r="S2162">
        <v>2001</v>
      </c>
      <c r="T2162">
        <v>6.2</v>
      </c>
      <c r="U2162">
        <v>1.6</v>
      </c>
      <c r="V2162">
        <v>77001351</v>
      </c>
      <c r="W2162" t="s">
        <v>21</v>
      </c>
    </row>
    <row r="2163" spans="1:23" x14ac:dyDescent="0.3">
      <c r="A2163" t="s">
        <v>2713</v>
      </c>
      <c r="B2163">
        <v>110</v>
      </c>
      <c r="C2163">
        <v>105</v>
      </c>
      <c r="D2163">
        <v>76400000</v>
      </c>
      <c r="E2163" t="s">
        <v>24</v>
      </c>
      <c r="F2163" t="s">
        <v>25</v>
      </c>
      <c r="G2163" t="s">
        <v>27</v>
      </c>
      <c r="L2163" t="s">
        <v>3148</v>
      </c>
      <c r="M2163">
        <v>58743</v>
      </c>
      <c r="N2163">
        <v>192</v>
      </c>
      <c r="O2163" t="s">
        <v>29</v>
      </c>
      <c r="P2163" t="s">
        <v>30</v>
      </c>
      <c r="Q2163" t="s">
        <v>52</v>
      </c>
      <c r="R2163">
        <v>17000000</v>
      </c>
      <c r="S2163">
        <v>1984</v>
      </c>
      <c r="T2163">
        <v>6.6</v>
      </c>
      <c r="U2163">
        <v>1.8</v>
      </c>
      <c r="V2163">
        <v>59400000</v>
      </c>
      <c r="W2163" t="s">
        <v>21</v>
      </c>
    </row>
    <row r="2164" spans="1:23" x14ac:dyDescent="0.3">
      <c r="A2164" t="s">
        <v>741</v>
      </c>
      <c r="B2164">
        <v>233</v>
      </c>
      <c r="C2164">
        <v>122</v>
      </c>
      <c r="D2164">
        <v>75072454</v>
      </c>
      <c r="E2164" t="s">
        <v>55</v>
      </c>
      <c r="F2164" t="s">
        <v>57</v>
      </c>
      <c r="G2164" t="s">
        <v>35</v>
      </c>
      <c r="L2164" t="s">
        <v>3149</v>
      </c>
      <c r="M2164">
        <v>96569</v>
      </c>
      <c r="N2164">
        <v>522</v>
      </c>
      <c r="O2164" t="s">
        <v>29</v>
      </c>
      <c r="P2164" t="s">
        <v>30</v>
      </c>
      <c r="Q2164" t="s">
        <v>31</v>
      </c>
      <c r="R2164">
        <v>20000000</v>
      </c>
      <c r="S2164">
        <v>2005</v>
      </c>
      <c r="T2164">
        <v>6.7</v>
      </c>
      <c r="U2164">
        <v>2</v>
      </c>
      <c r="V2164">
        <v>55072454</v>
      </c>
      <c r="W2164" t="s">
        <v>21</v>
      </c>
    </row>
    <row r="2165" spans="1:23" x14ac:dyDescent="0.3">
      <c r="A2165" t="s">
        <v>199</v>
      </c>
      <c r="B2165">
        <v>91</v>
      </c>
      <c r="C2165">
        <v>88</v>
      </c>
      <c r="D2165">
        <v>65535067</v>
      </c>
      <c r="E2165" t="s">
        <v>48</v>
      </c>
      <c r="F2165" t="s">
        <v>44</v>
      </c>
      <c r="L2165" t="s">
        <v>3150</v>
      </c>
      <c r="M2165">
        <v>59380</v>
      </c>
      <c r="N2165">
        <v>202</v>
      </c>
      <c r="O2165" t="s">
        <v>29</v>
      </c>
      <c r="P2165" t="s">
        <v>30</v>
      </c>
      <c r="Q2165" t="s">
        <v>213</v>
      </c>
      <c r="R2165">
        <v>17000000</v>
      </c>
      <c r="S2165">
        <v>1999</v>
      </c>
      <c r="T2165">
        <v>5.7</v>
      </c>
      <c r="U2165">
        <v>1.5</v>
      </c>
      <c r="V2165">
        <v>48535067</v>
      </c>
      <c r="W2165" t="s">
        <v>21</v>
      </c>
    </row>
    <row r="2166" spans="1:23" x14ac:dyDescent="0.3">
      <c r="A2166" t="s">
        <v>3151</v>
      </c>
      <c r="B2166">
        <v>169</v>
      </c>
      <c r="C2166">
        <v>110</v>
      </c>
      <c r="D2166">
        <v>13998282</v>
      </c>
      <c r="E2166" t="s">
        <v>24</v>
      </c>
      <c r="F2166" t="s">
        <v>55</v>
      </c>
      <c r="G2166" t="s">
        <v>26</v>
      </c>
      <c r="H2166" t="s">
        <v>60</v>
      </c>
      <c r="I2166" t="s">
        <v>35</v>
      </c>
      <c r="L2166" t="s">
        <v>3152</v>
      </c>
      <c r="M2166">
        <v>24854</v>
      </c>
      <c r="N2166">
        <v>374</v>
      </c>
      <c r="O2166" t="s">
        <v>29</v>
      </c>
      <c r="P2166" t="s">
        <v>30</v>
      </c>
      <c r="Q2166" t="s">
        <v>31</v>
      </c>
      <c r="R2166">
        <v>16000000</v>
      </c>
      <c r="S2166">
        <v>2014</v>
      </c>
      <c r="T2166">
        <v>3.1</v>
      </c>
      <c r="U2166">
        <v>1.8</v>
      </c>
      <c r="V2166">
        <v>-2001718</v>
      </c>
      <c r="W2166" t="s">
        <v>38</v>
      </c>
    </row>
    <row r="2167" spans="1:23" x14ac:dyDescent="0.3">
      <c r="A2167" t="s">
        <v>2964</v>
      </c>
      <c r="B2167">
        <v>142</v>
      </c>
      <c r="C2167">
        <v>103</v>
      </c>
      <c r="D2167">
        <v>6061759</v>
      </c>
      <c r="E2167" t="s">
        <v>48</v>
      </c>
      <c r="F2167" t="s">
        <v>55</v>
      </c>
      <c r="G2167" t="s">
        <v>44</v>
      </c>
      <c r="L2167" t="s">
        <v>3153</v>
      </c>
      <c r="M2167">
        <v>49077</v>
      </c>
      <c r="N2167">
        <v>475</v>
      </c>
      <c r="O2167" t="s">
        <v>29</v>
      </c>
      <c r="P2167" t="s">
        <v>30</v>
      </c>
      <c r="Q2167" t="s">
        <v>31</v>
      </c>
      <c r="R2167">
        <v>17000000</v>
      </c>
      <c r="S2167">
        <v>2005</v>
      </c>
      <c r="T2167">
        <v>6.3</v>
      </c>
      <c r="U2167">
        <v>1.7</v>
      </c>
      <c r="V2167">
        <v>-10938241</v>
      </c>
      <c r="W2167" t="s">
        <v>38</v>
      </c>
    </row>
    <row r="2168" spans="1:23" x14ac:dyDescent="0.3">
      <c r="A2168" t="s">
        <v>1981</v>
      </c>
      <c r="B2168">
        <v>50</v>
      </c>
      <c r="C2168">
        <v>106</v>
      </c>
      <c r="D2168">
        <v>64955956</v>
      </c>
      <c r="E2168" t="s">
        <v>48</v>
      </c>
      <c r="F2168" t="s">
        <v>55</v>
      </c>
      <c r="L2168" t="s">
        <v>3154</v>
      </c>
      <c r="M2168">
        <v>10104</v>
      </c>
      <c r="N2168">
        <v>69</v>
      </c>
      <c r="O2168" t="s">
        <v>29</v>
      </c>
      <c r="P2168" t="s">
        <v>30</v>
      </c>
      <c r="Q2168" t="s">
        <v>31</v>
      </c>
      <c r="R2168">
        <v>18000000</v>
      </c>
      <c r="S2168">
        <v>2004</v>
      </c>
      <c r="T2168">
        <v>5.7</v>
      </c>
      <c r="U2168">
        <v>1.8</v>
      </c>
      <c r="V2168">
        <v>46955956</v>
      </c>
      <c r="W2168" t="s">
        <v>21</v>
      </c>
    </row>
    <row r="2169" spans="1:23" x14ac:dyDescent="0.3">
      <c r="A2169" t="s">
        <v>3155</v>
      </c>
      <c r="B2169">
        <v>195</v>
      </c>
      <c r="C2169">
        <v>98</v>
      </c>
      <c r="D2169">
        <v>60057639</v>
      </c>
      <c r="E2169" t="s">
        <v>48</v>
      </c>
      <c r="F2169" t="s">
        <v>56</v>
      </c>
      <c r="G2169" t="s">
        <v>55</v>
      </c>
      <c r="L2169" t="s">
        <v>3156</v>
      </c>
      <c r="M2169">
        <v>107815</v>
      </c>
      <c r="N2169">
        <v>485</v>
      </c>
      <c r="O2169" t="s">
        <v>29</v>
      </c>
      <c r="P2169" t="s">
        <v>30</v>
      </c>
      <c r="Q2169" t="s">
        <v>213</v>
      </c>
      <c r="R2169">
        <v>18000000</v>
      </c>
      <c r="S2169">
        <v>2003</v>
      </c>
      <c r="T2169">
        <v>7.1</v>
      </c>
      <c r="U2169">
        <v>1.6</v>
      </c>
      <c r="V2169">
        <v>42057639</v>
      </c>
      <c r="W2169" t="s">
        <v>21</v>
      </c>
    </row>
    <row r="2170" spans="1:23" x14ac:dyDescent="0.3">
      <c r="A2170" t="s">
        <v>560</v>
      </c>
      <c r="B2170">
        <v>129</v>
      </c>
      <c r="C2170">
        <v>68</v>
      </c>
      <c r="D2170">
        <v>53868030</v>
      </c>
      <c r="E2170" t="s">
        <v>48</v>
      </c>
      <c r="F2170" t="s">
        <v>56</v>
      </c>
      <c r="L2170" t="s">
        <v>3157</v>
      </c>
      <c r="M2170">
        <v>183425</v>
      </c>
      <c r="N2170">
        <v>425</v>
      </c>
      <c r="O2170" t="s">
        <v>29</v>
      </c>
      <c r="P2170" t="s">
        <v>30</v>
      </c>
      <c r="Q2170" t="s">
        <v>31</v>
      </c>
      <c r="R2170">
        <v>17000000</v>
      </c>
      <c r="S2170">
        <v>1997</v>
      </c>
      <c r="T2170">
        <v>7</v>
      </c>
      <c r="U2170">
        <v>1.1000000000000001</v>
      </c>
      <c r="V2170">
        <v>36868030</v>
      </c>
      <c r="W2170" t="s">
        <v>21</v>
      </c>
    </row>
    <row r="2171" spans="1:23" x14ac:dyDescent="0.3">
      <c r="A2171" t="s">
        <v>1927</v>
      </c>
      <c r="B2171">
        <v>156</v>
      </c>
      <c r="C2171">
        <v>94</v>
      </c>
      <c r="D2171">
        <v>59573085</v>
      </c>
      <c r="E2171" t="s">
        <v>48</v>
      </c>
      <c r="F2171" t="s">
        <v>49</v>
      </c>
      <c r="G2171" t="s">
        <v>44</v>
      </c>
      <c r="L2171" t="s">
        <v>3158</v>
      </c>
      <c r="M2171">
        <v>13562</v>
      </c>
      <c r="N2171">
        <v>103</v>
      </c>
      <c r="O2171" t="s">
        <v>29</v>
      </c>
      <c r="P2171" t="s">
        <v>30</v>
      </c>
      <c r="Q2171" t="s">
        <v>31</v>
      </c>
      <c r="R2171">
        <v>18000000</v>
      </c>
      <c r="S2171">
        <v>2016</v>
      </c>
      <c r="T2171">
        <v>6.1</v>
      </c>
      <c r="U2171">
        <v>1.6</v>
      </c>
      <c r="V2171">
        <v>41573085</v>
      </c>
      <c r="W2171" t="s">
        <v>21</v>
      </c>
    </row>
    <row r="2172" spans="1:23" x14ac:dyDescent="0.3">
      <c r="A2172" t="s">
        <v>291</v>
      </c>
      <c r="B2172">
        <v>103</v>
      </c>
      <c r="C2172">
        <v>99</v>
      </c>
      <c r="D2172">
        <v>52691009</v>
      </c>
      <c r="E2172" t="s">
        <v>48</v>
      </c>
      <c r="F2172" t="s">
        <v>49</v>
      </c>
      <c r="L2172" t="s">
        <v>3159</v>
      </c>
      <c r="M2172">
        <v>18727</v>
      </c>
      <c r="N2172">
        <v>45</v>
      </c>
      <c r="O2172" t="s">
        <v>29</v>
      </c>
      <c r="P2172" t="s">
        <v>30</v>
      </c>
      <c r="Q2172" t="s">
        <v>52</v>
      </c>
      <c r="R2172">
        <v>21000000</v>
      </c>
      <c r="S2172">
        <v>2011</v>
      </c>
      <c r="T2172">
        <v>6.6</v>
      </c>
      <c r="U2172">
        <v>1.6</v>
      </c>
      <c r="V2172">
        <v>31691009</v>
      </c>
      <c r="W2172" t="s">
        <v>21</v>
      </c>
    </row>
    <row r="2173" spans="1:23" x14ac:dyDescent="0.3">
      <c r="A2173" t="s">
        <v>390</v>
      </c>
      <c r="B2173">
        <v>217</v>
      </c>
      <c r="C2173">
        <v>107</v>
      </c>
      <c r="D2173">
        <v>59735548</v>
      </c>
      <c r="E2173" t="s">
        <v>24</v>
      </c>
      <c r="F2173" t="s">
        <v>57</v>
      </c>
      <c r="G2173" t="s">
        <v>27</v>
      </c>
      <c r="L2173" t="s">
        <v>3160</v>
      </c>
      <c r="M2173">
        <v>290949</v>
      </c>
      <c r="N2173">
        <v>629</v>
      </c>
      <c r="O2173" t="s">
        <v>29</v>
      </c>
      <c r="P2173" t="s">
        <v>30</v>
      </c>
      <c r="Q2173" t="s">
        <v>213</v>
      </c>
      <c r="R2173">
        <v>15000000</v>
      </c>
      <c r="S2173">
        <v>1987</v>
      </c>
      <c r="T2173">
        <v>7.8</v>
      </c>
      <c r="U2173">
        <v>1.8</v>
      </c>
      <c r="V2173">
        <v>44735548</v>
      </c>
      <c r="W2173" t="s">
        <v>21</v>
      </c>
    </row>
    <row r="2174" spans="1:23" x14ac:dyDescent="0.3">
      <c r="A2174" t="s">
        <v>1342</v>
      </c>
      <c r="B2174">
        <v>134</v>
      </c>
      <c r="C2174">
        <v>180</v>
      </c>
      <c r="D2174">
        <v>51600000</v>
      </c>
      <c r="E2174" t="s">
        <v>242</v>
      </c>
      <c r="F2174" t="s">
        <v>55</v>
      </c>
      <c r="G2174" t="s">
        <v>54</v>
      </c>
      <c r="H2174" t="s">
        <v>59</v>
      </c>
      <c r="L2174" t="s">
        <v>3161</v>
      </c>
      <c r="M2174">
        <v>270790</v>
      </c>
      <c r="N2174">
        <v>549</v>
      </c>
      <c r="O2174" t="s">
        <v>29</v>
      </c>
      <c r="P2174" t="s">
        <v>30</v>
      </c>
      <c r="Q2174" t="s">
        <v>213</v>
      </c>
      <c r="R2174">
        <v>18000000</v>
      </c>
      <c r="S2174">
        <v>1984</v>
      </c>
      <c r="T2174">
        <v>8.3000000000000007</v>
      </c>
      <c r="U2174">
        <v>3</v>
      </c>
      <c r="V2174">
        <v>33600000</v>
      </c>
      <c r="W2174" t="s">
        <v>21</v>
      </c>
    </row>
    <row r="2175" spans="1:23" x14ac:dyDescent="0.3">
      <c r="A2175" t="s">
        <v>3162</v>
      </c>
      <c r="B2175">
        <v>146</v>
      </c>
      <c r="C2175">
        <v>89</v>
      </c>
      <c r="D2175">
        <v>43818159</v>
      </c>
      <c r="E2175" t="s">
        <v>57</v>
      </c>
      <c r="F2175" t="s">
        <v>60</v>
      </c>
      <c r="L2175" t="s">
        <v>3163</v>
      </c>
      <c r="M2175">
        <v>27664</v>
      </c>
      <c r="N2175">
        <v>260</v>
      </c>
      <c r="O2175" t="s">
        <v>29</v>
      </c>
      <c r="P2175" t="s">
        <v>30</v>
      </c>
      <c r="Q2175" t="s">
        <v>31</v>
      </c>
      <c r="R2175">
        <v>20000000</v>
      </c>
      <c r="S2175">
        <v>2008</v>
      </c>
      <c r="T2175">
        <v>3.9</v>
      </c>
      <c r="U2175">
        <v>1.5</v>
      </c>
      <c r="V2175">
        <v>23818159</v>
      </c>
      <c r="W2175" t="s">
        <v>21</v>
      </c>
    </row>
    <row r="2176" spans="1:23" x14ac:dyDescent="0.3">
      <c r="A2176" t="s">
        <v>582</v>
      </c>
      <c r="B2176">
        <v>159</v>
      </c>
      <c r="C2176">
        <v>97</v>
      </c>
      <c r="D2176">
        <v>86049418</v>
      </c>
      <c r="E2176" t="s">
        <v>48</v>
      </c>
      <c r="L2176" t="s">
        <v>3164</v>
      </c>
      <c r="M2176">
        <v>245989</v>
      </c>
      <c r="N2176">
        <v>554</v>
      </c>
      <c r="O2176" t="s">
        <v>29</v>
      </c>
      <c r="P2176" t="s">
        <v>30</v>
      </c>
      <c r="Q2176" t="s">
        <v>31</v>
      </c>
      <c r="R2176">
        <v>17000000</v>
      </c>
      <c r="S2176">
        <v>2004</v>
      </c>
      <c r="T2176">
        <v>7</v>
      </c>
      <c r="U2176">
        <v>1.6</v>
      </c>
      <c r="V2176">
        <v>69049418</v>
      </c>
      <c r="W2176" t="s">
        <v>21</v>
      </c>
    </row>
    <row r="2177" spans="1:23" x14ac:dyDescent="0.3">
      <c r="A2177" t="s">
        <v>3165</v>
      </c>
      <c r="B2177">
        <v>111</v>
      </c>
      <c r="C2177">
        <v>113</v>
      </c>
      <c r="D2177">
        <v>43601508</v>
      </c>
      <c r="E2177" t="s">
        <v>48</v>
      </c>
      <c r="F2177" t="s">
        <v>55</v>
      </c>
      <c r="G2177" t="s">
        <v>44</v>
      </c>
      <c r="L2177" t="s">
        <v>3166</v>
      </c>
      <c r="M2177">
        <v>35718</v>
      </c>
      <c r="N2177">
        <v>317</v>
      </c>
      <c r="O2177" t="s">
        <v>29</v>
      </c>
      <c r="P2177" t="s">
        <v>30</v>
      </c>
      <c r="Q2177" t="s">
        <v>31</v>
      </c>
      <c r="R2177">
        <v>18000000</v>
      </c>
      <c r="S2177">
        <v>2003</v>
      </c>
      <c r="T2177">
        <v>6.7</v>
      </c>
      <c r="U2177">
        <v>1.9</v>
      </c>
      <c r="V2177">
        <v>25601508</v>
      </c>
      <c r="W2177" t="s">
        <v>21</v>
      </c>
    </row>
    <row r="2178" spans="1:23" x14ac:dyDescent="0.3">
      <c r="A2178" t="s">
        <v>3133</v>
      </c>
      <c r="B2178">
        <v>187</v>
      </c>
      <c r="C2178">
        <v>131</v>
      </c>
      <c r="D2178">
        <v>41300105</v>
      </c>
      <c r="E2178" t="s">
        <v>55</v>
      </c>
      <c r="F2178" t="s">
        <v>60</v>
      </c>
      <c r="L2178" t="s">
        <v>3167</v>
      </c>
      <c r="M2178">
        <v>65201</v>
      </c>
      <c r="N2178">
        <v>651</v>
      </c>
      <c r="O2178" t="s">
        <v>29</v>
      </c>
      <c r="P2178" t="s">
        <v>37</v>
      </c>
      <c r="Q2178" t="s">
        <v>213</v>
      </c>
      <c r="R2178">
        <v>19800000</v>
      </c>
      <c r="S2178">
        <v>2001</v>
      </c>
      <c r="T2178">
        <v>7.3</v>
      </c>
      <c r="U2178">
        <v>2.2000000000000002</v>
      </c>
      <c r="V2178">
        <v>21500105</v>
      </c>
      <c r="W2178" t="s">
        <v>21</v>
      </c>
    </row>
    <row r="2179" spans="1:23" x14ac:dyDescent="0.3">
      <c r="A2179" t="s">
        <v>1309</v>
      </c>
      <c r="B2179">
        <v>44</v>
      </c>
      <c r="C2179">
        <v>103</v>
      </c>
      <c r="D2179">
        <v>41382841</v>
      </c>
      <c r="E2179" t="s">
        <v>48</v>
      </c>
      <c r="F2179" t="s">
        <v>55</v>
      </c>
      <c r="G2179" t="s">
        <v>26</v>
      </c>
      <c r="H2179" t="s">
        <v>44</v>
      </c>
      <c r="L2179" t="s">
        <v>3168</v>
      </c>
      <c r="M2179">
        <v>27149</v>
      </c>
      <c r="N2179">
        <v>96</v>
      </c>
      <c r="O2179" t="s">
        <v>29</v>
      </c>
      <c r="P2179" t="s">
        <v>30</v>
      </c>
      <c r="Q2179" t="s">
        <v>31</v>
      </c>
      <c r="R2179">
        <v>18000000</v>
      </c>
      <c r="S2179">
        <v>1986</v>
      </c>
      <c r="T2179">
        <v>6.3</v>
      </c>
      <c r="U2179">
        <v>1.7</v>
      </c>
      <c r="V2179">
        <v>23382841</v>
      </c>
      <c r="W2179" t="s">
        <v>21</v>
      </c>
    </row>
    <row r="2180" spans="1:23" x14ac:dyDescent="0.3">
      <c r="A2180" t="s">
        <v>343</v>
      </c>
      <c r="B2180">
        <v>588</v>
      </c>
      <c r="C2180">
        <v>119</v>
      </c>
      <c r="D2180">
        <v>42335698</v>
      </c>
      <c r="E2180" t="s">
        <v>48</v>
      </c>
      <c r="F2180" t="s">
        <v>55</v>
      </c>
      <c r="G2180" t="s">
        <v>44</v>
      </c>
      <c r="L2180" t="s">
        <v>3169</v>
      </c>
      <c r="M2180">
        <v>395087</v>
      </c>
      <c r="N2180">
        <v>1101</v>
      </c>
      <c r="O2180" t="s">
        <v>29</v>
      </c>
      <c r="P2180" t="s">
        <v>30</v>
      </c>
      <c r="Q2180" t="s">
        <v>213</v>
      </c>
      <c r="R2180">
        <v>18000000</v>
      </c>
      <c r="S2180">
        <v>2014</v>
      </c>
      <c r="T2180">
        <v>7.8</v>
      </c>
      <c r="U2180">
        <v>2</v>
      </c>
      <c r="V2180">
        <v>24335698</v>
      </c>
      <c r="W2180" t="s">
        <v>21</v>
      </c>
    </row>
    <row r="2181" spans="1:23" x14ac:dyDescent="0.3">
      <c r="A2181" t="s">
        <v>2246</v>
      </c>
      <c r="B2181">
        <v>415</v>
      </c>
      <c r="C2181">
        <v>98</v>
      </c>
      <c r="D2181">
        <v>33404871</v>
      </c>
      <c r="E2181" t="s">
        <v>55</v>
      </c>
      <c r="L2181" t="s">
        <v>3170</v>
      </c>
      <c r="M2181">
        <v>150082</v>
      </c>
      <c r="N2181">
        <v>384</v>
      </c>
      <c r="O2181" t="s">
        <v>29</v>
      </c>
      <c r="P2181" t="s">
        <v>30</v>
      </c>
      <c r="Q2181" t="s">
        <v>31</v>
      </c>
      <c r="R2181">
        <v>18000000</v>
      </c>
      <c r="S2181">
        <v>2013</v>
      </c>
      <c r="T2181">
        <v>7.3</v>
      </c>
      <c r="U2181">
        <v>1.6</v>
      </c>
      <c r="V2181">
        <v>15404871</v>
      </c>
      <c r="W2181" t="s">
        <v>21</v>
      </c>
    </row>
    <row r="2182" spans="1:23" x14ac:dyDescent="0.3">
      <c r="A2182" t="s">
        <v>349</v>
      </c>
      <c r="B2182">
        <v>279</v>
      </c>
      <c r="C2182">
        <v>111</v>
      </c>
      <c r="D2182">
        <v>31471430</v>
      </c>
      <c r="E2182" t="s">
        <v>55</v>
      </c>
      <c r="F2182" t="s">
        <v>54</v>
      </c>
      <c r="G2182" t="s">
        <v>35</v>
      </c>
      <c r="L2182" t="s">
        <v>3171</v>
      </c>
      <c r="M2182">
        <v>83374</v>
      </c>
      <c r="N2182">
        <v>828</v>
      </c>
      <c r="O2182" t="s">
        <v>29</v>
      </c>
      <c r="P2182" t="s">
        <v>30</v>
      </c>
      <c r="Q2182" t="s">
        <v>213</v>
      </c>
      <c r="R2182">
        <v>15000000</v>
      </c>
      <c r="S2182">
        <v>2006</v>
      </c>
      <c r="T2182">
        <v>7.6</v>
      </c>
      <c r="U2182">
        <v>1.8</v>
      </c>
      <c r="V2182">
        <v>16471430</v>
      </c>
      <c r="W2182" t="s">
        <v>21</v>
      </c>
    </row>
    <row r="2183" spans="1:23" x14ac:dyDescent="0.3">
      <c r="A2183" t="s">
        <v>3172</v>
      </c>
      <c r="B2183">
        <v>97</v>
      </c>
      <c r="C2183">
        <v>94</v>
      </c>
      <c r="D2183">
        <v>30222640</v>
      </c>
      <c r="E2183" t="s">
        <v>55</v>
      </c>
      <c r="F2183" t="s">
        <v>59</v>
      </c>
      <c r="G2183" t="s">
        <v>44</v>
      </c>
      <c r="L2183" t="s">
        <v>3173</v>
      </c>
      <c r="M2183">
        <v>36666</v>
      </c>
      <c r="N2183">
        <v>144</v>
      </c>
      <c r="O2183" t="s">
        <v>29</v>
      </c>
      <c r="P2183" t="s">
        <v>30</v>
      </c>
      <c r="Q2183" t="s">
        <v>31</v>
      </c>
      <c r="R2183">
        <v>25000000</v>
      </c>
      <c r="S2183">
        <v>2003</v>
      </c>
      <c r="T2183">
        <v>5.3</v>
      </c>
      <c r="U2183">
        <v>1.6</v>
      </c>
      <c r="V2183">
        <v>5222640</v>
      </c>
      <c r="W2183" t="s">
        <v>21</v>
      </c>
    </row>
    <row r="2184" spans="1:23" x14ac:dyDescent="0.3">
      <c r="A2184" t="s">
        <v>3174</v>
      </c>
      <c r="B2184">
        <v>27</v>
      </c>
      <c r="C2184">
        <v>81</v>
      </c>
      <c r="D2184">
        <v>26906039</v>
      </c>
      <c r="E2184" t="s">
        <v>24</v>
      </c>
      <c r="F2184" t="s">
        <v>48</v>
      </c>
      <c r="L2184" t="s">
        <v>3175</v>
      </c>
      <c r="M2184">
        <v>29621</v>
      </c>
      <c r="N2184">
        <v>76</v>
      </c>
      <c r="O2184" t="s">
        <v>29</v>
      </c>
      <c r="P2184" t="s">
        <v>30</v>
      </c>
      <c r="Q2184" t="s">
        <v>31</v>
      </c>
      <c r="R2184">
        <v>18000000</v>
      </c>
      <c r="S2184">
        <v>1996</v>
      </c>
      <c r="T2184">
        <v>5.3</v>
      </c>
      <c r="U2184">
        <v>1.4</v>
      </c>
      <c r="V2184">
        <v>8906039</v>
      </c>
      <c r="W2184" t="s">
        <v>21</v>
      </c>
    </row>
    <row r="2185" spans="1:23" x14ac:dyDescent="0.3">
      <c r="A2185" t="s">
        <v>1462</v>
      </c>
      <c r="B2185">
        <v>212</v>
      </c>
      <c r="C2185">
        <v>89</v>
      </c>
      <c r="D2185">
        <v>21378000</v>
      </c>
      <c r="E2185" t="s">
        <v>26</v>
      </c>
      <c r="F2185" t="s">
        <v>57</v>
      </c>
      <c r="L2185" t="s">
        <v>3176</v>
      </c>
      <c r="M2185">
        <v>46492</v>
      </c>
      <c r="N2185">
        <v>335</v>
      </c>
      <c r="O2185" t="s">
        <v>29</v>
      </c>
      <c r="P2185" t="s">
        <v>30</v>
      </c>
      <c r="Q2185" t="s">
        <v>213</v>
      </c>
      <c r="R2185">
        <v>1000000</v>
      </c>
      <c r="S2185">
        <v>1980</v>
      </c>
      <c r="T2185">
        <v>6.8</v>
      </c>
      <c r="U2185">
        <v>1.5</v>
      </c>
      <c r="V2185">
        <v>20378000</v>
      </c>
      <c r="W2185" t="s">
        <v>21</v>
      </c>
    </row>
    <row r="2186" spans="1:23" x14ac:dyDescent="0.3">
      <c r="A2186" t="s">
        <v>3177</v>
      </c>
      <c r="B2186">
        <v>110</v>
      </c>
      <c r="C2186">
        <v>106</v>
      </c>
      <c r="D2186">
        <v>43853424</v>
      </c>
      <c r="E2186" t="s">
        <v>242</v>
      </c>
      <c r="F2186" t="s">
        <v>55</v>
      </c>
      <c r="G2186" t="s">
        <v>49</v>
      </c>
      <c r="H2186" t="s">
        <v>61</v>
      </c>
      <c r="L2186" t="s">
        <v>3178</v>
      </c>
      <c r="M2186">
        <v>35514</v>
      </c>
      <c r="N2186">
        <v>114</v>
      </c>
      <c r="O2186" t="s">
        <v>29</v>
      </c>
      <c r="P2186" t="s">
        <v>30</v>
      </c>
      <c r="Q2186" t="s">
        <v>52</v>
      </c>
      <c r="R2186">
        <v>18000000</v>
      </c>
      <c r="S2186">
        <v>2011</v>
      </c>
      <c r="T2186">
        <v>7.1</v>
      </c>
      <c r="U2186">
        <v>1.8</v>
      </c>
      <c r="V2186">
        <v>25853424</v>
      </c>
      <c r="W2186" t="s">
        <v>21</v>
      </c>
    </row>
    <row r="2187" spans="1:23" x14ac:dyDescent="0.3">
      <c r="A2187" t="s">
        <v>3179</v>
      </c>
      <c r="B2187">
        <v>190</v>
      </c>
      <c r="C2187">
        <v>86</v>
      </c>
      <c r="D2187">
        <v>23993605</v>
      </c>
      <c r="E2187" t="s">
        <v>48</v>
      </c>
      <c r="F2187" t="s">
        <v>56</v>
      </c>
      <c r="G2187" t="s">
        <v>55</v>
      </c>
      <c r="L2187" t="s">
        <v>3180</v>
      </c>
      <c r="M2187">
        <v>52467</v>
      </c>
      <c r="N2187">
        <v>248</v>
      </c>
      <c r="O2187" t="s">
        <v>29</v>
      </c>
      <c r="P2187" t="s">
        <v>30</v>
      </c>
      <c r="Q2187" t="s">
        <v>213</v>
      </c>
      <c r="R2187">
        <v>18000000</v>
      </c>
      <c r="S2187">
        <v>2009</v>
      </c>
      <c r="T2187">
        <v>5.8</v>
      </c>
      <c r="U2187">
        <v>1.4</v>
      </c>
      <c r="V2187">
        <v>5993605</v>
      </c>
      <c r="W2187" t="s">
        <v>21</v>
      </c>
    </row>
    <row r="2188" spans="1:23" x14ac:dyDescent="0.3">
      <c r="A2188" t="s">
        <v>2614</v>
      </c>
      <c r="B2188">
        <v>77</v>
      </c>
      <c r="C2188">
        <v>103</v>
      </c>
      <c r="D2188">
        <v>26400000</v>
      </c>
      <c r="E2188" t="s">
        <v>24</v>
      </c>
      <c r="F2188" t="s">
        <v>25</v>
      </c>
      <c r="G2188" t="s">
        <v>26</v>
      </c>
      <c r="L2188" t="s">
        <v>3181</v>
      </c>
      <c r="M2188">
        <v>62009</v>
      </c>
      <c r="N2188">
        <v>109</v>
      </c>
      <c r="O2188" t="s">
        <v>29</v>
      </c>
      <c r="P2188" t="s">
        <v>30</v>
      </c>
      <c r="Q2188" t="s">
        <v>52</v>
      </c>
      <c r="R2188">
        <v>18000000</v>
      </c>
      <c r="S2188">
        <v>1984</v>
      </c>
      <c r="T2188">
        <v>5.8</v>
      </c>
      <c r="U2188">
        <v>1.7</v>
      </c>
      <c r="V2188">
        <v>8400000</v>
      </c>
      <c r="W2188" t="s">
        <v>21</v>
      </c>
    </row>
    <row r="2189" spans="1:23" x14ac:dyDescent="0.3">
      <c r="A2189" t="s">
        <v>172</v>
      </c>
      <c r="B2189">
        <v>151</v>
      </c>
      <c r="C2189">
        <v>121</v>
      </c>
      <c r="D2189">
        <v>45250</v>
      </c>
      <c r="E2189" t="s">
        <v>242</v>
      </c>
      <c r="F2189" t="s">
        <v>55</v>
      </c>
      <c r="G2189" t="s">
        <v>61</v>
      </c>
      <c r="L2189" t="s">
        <v>3182</v>
      </c>
      <c r="M2189">
        <v>235133</v>
      </c>
      <c r="N2189">
        <v>494</v>
      </c>
      <c r="O2189" t="s">
        <v>29</v>
      </c>
      <c r="P2189" t="s">
        <v>30</v>
      </c>
      <c r="Q2189" t="s">
        <v>213</v>
      </c>
      <c r="R2189">
        <v>18000000</v>
      </c>
      <c r="S2189">
        <v>1980</v>
      </c>
      <c r="T2189">
        <v>8.3000000000000007</v>
      </c>
      <c r="U2189">
        <v>2</v>
      </c>
      <c r="V2189">
        <v>-17954750</v>
      </c>
      <c r="W2189" t="s">
        <v>38</v>
      </c>
    </row>
    <row r="2190" spans="1:23" x14ac:dyDescent="0.3">
      <c r="A2190" t="s">
        <v>3183</v>
      </c>
      <c r="B2190">
        <v>111</v>
      </c>
      <c r="C2190">
        <v>109</v>
      </c>
      <c r="D2190">
        <v>22927390</v>
      </c>
      <c r="E2190" t="s">
        <v>55</v>
      </c>
      <c r="F2190" t="s">
        <v>44</v>
      </c>
      <c r="L2190" t="s">
        <v>3184</v>
      </c>
      <c r="M2190">
        <v>25344</v>
      </c>
      <c r="N2190">
        <v>77</v>
      </c>
      <c r="O2190" t="s">
        <v>29</v>
      </c>
      <c r="P2190" t="s">
        <v>30</v>
      </c>
      <c r="Q2190" t="s">
        <v>31</v>
      </c>
      <c r="R2190">
        <v>18000000</v>
      </c>
      <c r="S2190">
        <v>2009</v>
      </c>
      <c r="T2190">
        <v>5.6</v>
      </c>
      <c r="U2190">
        <v>1.8</v>
      </c>
      <c r="V2190">
        <v>4927390</v>
      </c>
      <c r="W2190" t="s">
        <v>21</v>
      </c>
    </row>
    <row r="2191" spans="1:23" x14ac:dyDescent="0.3">
      <c r="A2191" t="s">
        <v>851</v>
      </c>
      <c r="B2191">
        <v>64</v>
      </c>
      <c r="C2191">
        <v>109</v>
      </c>
      <c r="D2191">
        <v>4250320</v>
      </c>
      <c r="E2191" t="s">
        <v>25</v>
      </c>
      <c r="F2191" t="s">
        <v>26</v>
      </c>
      <c r="G2191" t="s">
        <v>60</v>
      </c>
      <c r="H2191" t="s">
        <v>35</v>
      </c>
      <c r="L2191" t="s">
        <v>3185</v>
      </c>
      <c r="M2191">
        <v>14870</v>
      </c>
      <c r="N2191">
        <v>86</v>
      </c>
      <c r="O2191" t="s">
        <v>29</v>
      </c>
      <c r="P2191" t="s">
        <v>30</v>
      </c>
      <c r="Q2191" t="s">
        <v>31</v>
      </c>
      <c r="R2191">
        <v>18000000</v>
      </c>
      <c r="S2191">
        <v>1985</v>
      </c>
      <c r="T2191">
        <v>6.8</v>
      </c>
      <c r="U2191">
        <v>1.8</v>
      </c>
      <c r="V2191">
        <v>-13749680</v>
      </c>
      <c r="W2191" t="s">
        <v>38</v>
      </c>
    </row>
    <row r="2192" spans="1:23" x14ac:dyDescent="0.3">
      <c r="A2192" t="s">
        <v>3186</v>
      </c>
      <c r="B2192">
        <v>134</v>
      </c>
      <c r="C2192">
        <v>123</v>
      </c>
      <c r="D2192">
        <v>22452209</v>
      </c>
      <c r="E2192" t="s">
        <v>48</v>
      </c>
      <c r="F2192" t="s">
        <v>55</v>
      </c>
      <c r="G2192" t="s">
        <v>50</v>
      </c>
      <c r="H2192" t="s">
        <v>44</v>
      </c>
      <c r="L2192" t="s">
        <v>3187</v>
      </c>
      <c r="M2192">
        <v>14062</v>
      </c>
      <c r="N2192">
        <v>82</v>
      </c>
      <c r="O2192" t="s">
        <v>29</v>
      </c>
      <c r="P2192" t="s">
        <v>30</v>
      </c>
      <c r="Q2192" t="s">
        <v>52</v>
      </c>
      <c r="R2192">
        <v>18000000</v>
      </c>
      <c r="S2192">
        <v>2009</v>
      </c>
      <c r="T2192">
        <v>5</v>
      </c>
      <c r="U2192">
        <v>2</v>
      </c>
      <c r="V2192">
        <v>4452209</v>
      </c>
      <c r="W2192" t="s">
        <v>21</v>
      </c>
    </row>
    <row r="2193" spans="1:23" x14ac:dyDescent="0.3">
      <c r="A2193" t="s">
        <v>1442</v>
      </c>
      <c r="B2193">
        <v>450</v>
      </c>
      <c r="C2193">
        <v>94</v>
      </c>
      <c r="D2193">
        <v>18329466</v>
      </c>
      <c r="E2193" t="s">
        <v>25</v>
      </c>
      <c r="F2193" t="s">
        <v>242</v>
      </c>
      <c r="G2193" t="s">
        <v>55</v>
      </c>
      <c r="H2193" t="s">
        <v>35</v>
      </c>
      <c r="L2193" t="s">
        <v>3188</v>
      </c>
      <c r="M2193">
        <v>279179</v>
      </c>
      <c r="N2193">
        <v>440</v>
      </c>
      <c r="O2193" t="s">
        <v>29</v>
      </c>
      <c r="P2193" t="s">
        <v>30</v>
      </c>
      <c r="Q2193" t="s">
        <v>213</v>
      </c>
      <c r="R2193">
        <v>18000000</v>
      </c>
      <c r="S2193">
        <v>2010</v>
      </c>
      <c r="T2193">
        <v>7.6</v>
      </c>
      <c r="U2193">
        <v>1.6</v>
      </c>
      <c r="V2193">
        <v>329466</v>
      </c>
      <c r="W2193" t="s">
        <v>21</v>
      </c>
    </row>
    <row r="2194" spans="1:23" x14ac:dyDescent="0.3">
      <c r="A2194" t="s">
        <v>2246</v>
      </c>
      <c r="B2194">
        <v>128</v>
      </c>
      <c r="C2194">
        <v>94</v>
      </c>
      <c r="D2194">
        <v>17071230</v>
      </c>
      <c r="E2194" t="s">
        <v>48</v>
      </c>
      <c r="F2194" t="s">
        <v>56</v>
      </c>
      <c r="L2194" t="s">
        <v>3189</v>
      </c>
      <c r="M2194">
        <v>31169</v>
      </c>
      <c r="N2194">
        <v>192</v>
      </c>
      <c r="O2194" t="s">
        <v>29</v>
      </c>
      <c r="P2194" t="s">
        <v>30</v>
      </c>
      <c r="Q2194" t="s">
        <v>52</v>
      </c>
      <c r="R2194">
        <v>18000000</v>
      </c>
      <c r="S2194">
        <v>2000</v>
      </c>
      <c r="T2194">
        <v>6.7</v>
      </c>
      <c r="U2194">
        <v>1.6</v>
      </c>
      <c r="V2194">
        <v>-928770</v>
      </c>
      <c r="W2194" t="s">
        <v>38</v>
      </c>
    </row>
    <row r="2195" spans="1:23" x14ac:dyDescent="0.3">
      <c r="A2195" t="s">
        <v>3190</v>
      </c>
      <c r="B2195">
        <v>68</v>
      </c>
      <c r="C2195">
        <v>115</v>
      </c>
      <c r="D2195">
        <v>17174870</v>
      </c>
      <c r="E2195" t="s">
        <v>55</v>
      </c>
      <c r="F2195" t="s">
        <v>59</v>
      </c>
      <c r="G2195" t="s">
        <v>44</v>
      </c>
      <c r="L2195" t="s">
        <v>3191</v>
      </c>
      <c r="M2195">
        <v>15817</v>
      </c>
      <c r="N2195">
        <v>210</v>
      </c>
      <c r="O2195" t="s">
        <v>29</v>
      </c>
      <c r="P2195" t="s">
        <v>30</v>
      </c>
      <c r="Q2195" t="s">
        <v>31</v>
      </c>
      <c r="R2195">
        <v>18000000</v>
      </c>
      <c r="S2195">
        <v>2000</v>
      </c>
      <c r="T2195">
        <v>6.7</v>
      </c>
      <c r="U2195">
        <v>1.9</v>
      </c>
      <c r="V2195">
        <v>-825130</v>
      </c>
      <c r="W2195" t="s">
        <v>38</v>
      </c>
    </row>
    <row r="2196" spans="1:23" x14ac:dyDescent="0.3">
      <c r="A2196" t="s">
        <v>2796</v>
      </c>
      <c r="B2196">
        <v>97</v>
      </c>
      <c r="C2196">
        <v>107</v>
      </c>
      <c r="D2196">
        <v>26284475</v>
      </c>
      <c r="E2196" t="s">
        <v>48</v>
      </c>
      <c r="L2196" t="s">
        <v>3192</v>
      </c>
      <c r="M2196">
        <v>9051</v>
      </c>
      <c r="N2196">
        <v>68</v>
      </c>
      <c r="O2196" t="s">
        <v>29</v>
      </c>
      <c r="P2196" t="s">
        <v>30</v>
      </c>
      <c r="Q2196" t="s">
        <v>31</v>
      </c>
      <c r="R2196">
        <v>17000000</v>
      </c>
      <c r="S2196">
        <v>2015</v>
      </c>
      <c r="T2196">
        <v>5.7</v>
      </c>
      <c r="U2196">
        <v>1.8</v>
      </c>
      <c r="V2196">
        <v>9284475</v>
      </c>
      <c r="W2196" t="s">
        <v>21</v>
      </c>
    </row>
    <row r="2197" spans="1:23" x14ac:dyDescent="0.3">
      <c r="A2197" t="s">
        <v>3193</v>
      </c>
      <c r="B2197">
        <v>54</v>
      </c>
      <c r="C2197">
        <v>91</v>
      </c>
      <c r="D2197">
        <v>16702864</v>
      </c>
      <c r="E2197" t="s">
        <v>48</v>
      </c>
      <c r="F2197" t="s">
        <v>56</v>
      </c>
      <c r="L2197" t="s">
        <v>3194</v>
      </c>
      <c r="M2197">
        <v>8023</v>
      </c>
      <c r="N2197">
        <v>49</v>
      </c>
      <c r="O2197" t="s">
        <v>29</v>
      </c>
      <c r="P2197" t="s">
        <v>30</v>
      </c>
      <c r="Q2197" t="s">
        <v>52</v>
      </c>
      <c r="R2197">
        <v>18000000</v>
      </c>
      <c r="S2197">
        <v>2004</v>
      </c>
      <c r="T2197">
        <v>5.2</v>
      </c>
      <c r="U2197">
        <v>1.5</v>
      </c>
      <c r="V2197">
        <v>-1297136</v>
      </c>
      <c r="W2197" t="s">
        <v>38</v>
      </c>
    </row>
    <row r="2198" spans="1:23" x14ac:dyDescent="0.3">
      <c r="A2198" t="s">
        <v>1818</v>
      </c>
      <c r="B2198">
        <v>99</v>
      </c>
      <c r="C2198">
        <v>125</v>
      </c>
      <c r="D2198">
        <v>15561627</v>
      </c>
      <c r="E2198" t="s">
        <v>55</v>
      </c>
      <c r="L2198" t="s">
        <v>3195</v>
      </c>
      <c r="M2198">
        <v>39105</v>
      </c>
      <c r="N2198">
        <v>359</v>
      </c>
      <c r="O2198" t="s">
        <v>29</v>
      </c>
      <c r="P2198" t="s">
        <v>30</v>
      </c>
      <c r="Q2198" t="s">
        <v>213</v>
      </c>
      <c r="R2198">
        <v>18000000</v>
      </c>
      <c r="S2198">
        <v>2001</v>
      </c>
      <c r="T2198">
        <v>7.5</v>
      </c>
      <c r="U2198">
        <v>2.1</v>
      </c>
      <c r="V2198">
        <v>-2438373</v>
      </c>
      <c r="W2198" t="s">
        <v>38</v>
      </c>
    </row>
    <row r="2199" spans="1:23" x14ac:dyDescent="0.3">
      <c r="A2199" t="s">
        <v>1442</v>
      </c>
      <c r="B2199">
        <v>412</v>
      </c>
      <c r="C2199">
        <v>122</v>
      </c>
      <c r="D2199">
        <v>17750583</v>
      </c>
      <c r="E2199" t="s">
        <v>242</v>
      </c>
      <c r="F2199" t="s">
        <v>55</v>
      </c>
      <c r="L2199" t="s">
        <v>3196</v>
      </c>
      <c r="M2199">
        <v>93548</v>
      </c>
      <c r="N2199">
        <v>307</v>
      </c>
      <c r="O2199" t="s">
        <v>29</v>
      </c>
      <c r="P2199" t="s">
        <v>37</v>
      </c>
      <c r="Q2199" t="s">
        <v>213</v>
      </c>
      <c r="R2199">
        <v>30000000</v>
      </c>
      <c r="S2199">
        <v>2015</v>
      </c>
      <c r="T2199">
        <v>7.2</v>
      </c>
      <c r="U2199">
        <v>2</v>
      </c>
      <c r="V2199">
        <v>-12249417</v>
      </c>
      <c r="W2199" t="s">
        <v>38</v>
      </c>
    </row>
    <row r="2200" spans="1:23" x14ac:dyDescent="0.3">
      <c r="A2200" t="s">
        <v>374</v>
      </c>
      <c r="B2200">
        <v>107</v>
      </c>
      <c r="C2200">
        <v>102</v>
      </c>
      <c r="D2200">
        <v>14793904</v>
      </c>
      <c r="E2200" t="s">
        <v>48</v>
      </c>
      <c r="F2200" t="s">
        <v>44</v>
      </c>
      <c r="L2200" t="s">
        <v>3197</v>
      </c>
      <c r="M2200">
        <v>28209</v>
      </c>
      <c r="N2200">
        <v>80</v>
      </c>
      <c r="O2200" t="s">
        <v>29</v>
      </c>
      <c r="P2200" t="s">
        <v>115</v>
      </c>
      <c r="Q2200" t="s">
        <v>31</v>
      </c>
      <c r="R2200">
        <v>18000000</v>
      </c>
      <c r="S2200">
        <v>2009</v>
      </c>
      <c r="T2200">
        <v>5.3</v>
      </c>
      <c r="U2200">
        <v>1.7</v>
      </c>
      <c r="V2200">
        <v>-3206096</v>
      </c>
      <c r="W2200" t="s">
        <v>38</v>
      </c>
    </row>
    <row r="2201" spans="1:23" x14ac:dyDescent="0.3">
      <c r="A2201" t="s">
        <v>2426</v>
      </c>
      <c r="B2201">
        <v>192</v>
      </c>
      <c r="C2201">
        <v>90</v>
      </c>
      <c r="D2201">
        <v>15281286</v>
      </c>
      <c r="E2201" t="s">
        <v>48</v>
      </c>
      <c r="F2201" t="s">
        <v>55</v>
      </c>
      <c r="G2201" t="s">
        <v>44</v>
      </c>
      <c r="L2201" t="s">
        <v>3198</v>
      </c>
      <c r="M2201">
        <v>64646</v>
      </c>
      <c r="N2201">
        <v>105</v>
      </c>
      <c r="O2201" t="s">
        <v>29</v>
      </c>
      <c r="P2201" t="s">
        <v>30</v>
      </c>
      <c r="Q2201" t="s">
        <v>213</v>
      </c>
      <c r="R2201">
        <v>18000000</v>
      </c>
      <c r="S2201">
        <v>2009</v>
      </c>
      <c r="T2201">
        <v>6.5</v>
      </c>
      <c r="U2201">
        <v>1.5</v>
      </c>
      <c r="V2201">
        <v>-2718714</v>
      </c>
      <c r="W2201" t="s">
        <v>38</v>
      </c>
    </row>
    <row r="2202" spans="1:23" x14ac:dyDescent="0.3">
      <c r="A2202" t="s">
        <v>3199</v>
      </c>
      <c r="B2202">
        <v>25</v>
      </c>
      <c r="C2202">
        <v>98</v>
      </c>
      <c r="D2202">
        <v>8000000</v>
      </c>
      <c r="E2202" t="s">
        <v>24</v>
      </c>
      <c r="F2202" t="s">
        <v>25</v>
      </c>
      <c r="G2202" t="s">
        <v>53</v>
      </c>
      <c r="L2202" t="s">
        <v>3200</v>
      </c>
      <c r="M2202">
        <v>1400</v>
      </c>
      <c r="N2202">
        <v>41</v>
      </c>
      <c r="O2202" t="s">
        <v>29</v>
      </c>
      <c r="P2202" t="s">
        <v>30</v>
      </c>
      <c r="Q2202" t="s">
        <v>52</v>
      </c>
      <c r="R2202">
        <v>18000000</v>
      </c>
      <c r="S2202">
        <v>1981</v>
      </c>
      <c r="T2202">
        <v>5</v>
      </c>
      <c r="U2202">
        <v>1.6</v>
      </c>
      <c r="V2202">
        <v>-10000000</v>
      </c>
      <c r="W2202" t="s">
        <v>38</v>
      </c>
    </row>
    <row r="2203" spans="1:23" x14ac:dyDescent="0.3">
      <c r="A2203" t="s">
        <v>3201</v>
      </c>
      <c r="B2203">
        <v>104</v>
      </c>
      <c r="C2203">
        <v>109</v>
      </c>
      <c r="D2203">
        <v>13491653</v>
      </c>
      <c r="E2203" t="s">
        <v>55</v>
      </c>
      <c r="F2203" t="s">
        <v>35</v>
      </c>
      <c r="L2203" t="s">
        <v>3202</v>
      </c>
      <c r="M2203">
        <v>23728</v>
      </c>
      <c r="N2203">
        <v>213</v>
      </c>
      <c r="O2203" t="s">
        <v>29</v>
      </c>
      <c r="P2203" t="s">
        <v>30</v>
      </c>
      <c r="Q2203" t="s">
        <v>213</v>
      </c>
      <c r="R2203">
        <v>18000000</v>
      </c>
      <c r="S2203">
        <v>2001</v>
      </c>
      <c r="T2203">
        <v>6.1</v>
      </c>
      <c r="U2203">
        <v>1.8</v>
      </c>
      <c r="V2203">
        <v>-4508347</v>
      </c>
      <c r="W2203" t="s">
        <v>38</v>
      </c>
    </row>
    <row r="2204" spans="1:23" x14ac:dyDescent="0.3">
      <c r="A2204" t="s">
        <v>3203</v>
      </c>
      <c r="B2204">
        <v>146</v>
      </c>
      <c r="C2204">
        <v>90</v>
      </c>
      <c r="D2204">
        <v>10494494</v>
      </c>
      <c r="E2204" t="s">
        <v>24</v>
      </c>
      <c r="F2204" t="s">
        <v>56</v>
      </c>
      <c r="G2204" t="s">
        <v>35</v>
      </c>
      <c r="L2204" t="s">
        <v>3204</v>
      </c>
      <c r="M2204">
        <v>19586</v>
      </c>
      <c r="N2204">
        <v>109</v>
      </c>
      <c r="O2204" t="s">
        <v>29</v>
      </c>
      <c r="P2204" t="s">
        <v>30</v>
      </c>
      <c r="Q2204" t="s">
        <v>31</v>
      </c>
      <c r="R2204">
        <v>18000000</v>
      </c>
      <c r="S2204">
        <v>2013</v>
      </c>
      <c r="T2204">
        <v>4.4000000000000004</v>
      </c>
      <c r="U2204">
        <v>1.5</v>
      </c>
      <c r="V2204">
        <v>-7505506</v>
      </c>
      <c r="W2204" t="s">
        <v>38</v>
      </c>
    </row>
    <row r="2205" spans="1:23" x14ac:dyDescent="0.3">
      <c r="A2205" t="s">
        <v>325</v>
      </c>
      <c r="B2205">
        <v>124</v>
      </c>
      <c r="C2205">
        <v>112</v>
      </c>
      <c r="D2205">
        <v>7837632</v>
      </c>
      <c r="E2205" t="s">
        <v>55</v>
      </c>
      <c r="L2205" t="s">
        <v>3205</v>
      </c>
      <c r="M2205">
        <v>46396</v>
      </c>
      <c r="N2205">
        <v>287</v>
      </c>
      <c r="O2205" t="s">
        <v>29</v>
      </c>
      <c r="P2205" t="s">
        <v>30</v>
      </c>
      <c r="Q2205" t="s">
        <v>213</v>
      </c>
      <c r="R2205">
        <v>18000000</v>
      </c>
      <c r="S2205">
        <v>1997</v>
      </c>
      <c r="T2205">
        <v>7.5</v>
      </c>
      <c r="U2205">
        <v>1.9</v>
      </c>
      <c r="V2205">
        <v>-10162368</v>
      </c>
      <c r="W2205" t="s">
        <v>38</v>
      </c>
    </row>
    <row r="2206" spans="1:23" x14ac:dyDescent="0.3">
      <c r="A2206" t="s">
        <v>1056</v>
      </c>
      <c r="B2206">
        <v>107</v>
      </c>
      <c r="C2206">
        <v>94</v>
      </c>
      <c r="D2206">
        <v>15155772</v>
      </c>
      <c r="E2206" t="s">
        <v>48</v>
      </c>
      <c r="F2206" t="s">
        <v>55</v>
      </c>
      <c r="G2206" t="s">
        <v>44</v>
      </c>
      <c r="L2206" t="s">
        <v>3206</v>
      </c>
      <c r="M2206">
        <v>8895</v>
      </c>
      <c r="N2206">
        <v>48</v>
      </c>
      <c r="O2206" t="s">
        <v>29</v>
      </c>
      <c r="P2206" t="s">
        <v>30</v>
      </c>
      <c r="Q2206" t="s">
        <v>31</v>
      </c>
      <c r="R2206">
        <v>18000000</v>
      </c>
      <c r="S2206">
        <v>2014</v>
      </c>
      <c r="T2206">
        <v>5.7</v>
      </c>
      <c r="U2206">
        <v>1.6</v>
      </c>
      <c r="V2206">
        <v>-2844228</v>
      </c>
      <c r="W2206" t="s">
        <v>38</v>
      </c>
    </row>
    <row r="2207" spans="1:23" x14ac:dyDescent="0.3">
      <c r="A2207" t="s">
        <v>3207</v>
      </c>
      <c r="B2207">
        <v>11</v>
      </c>
      <c r="C2207">
        <v>105</v>
      </c>
      <c r="D2207">
        <v>8508843</v>
      </c>
      <c r="E2207" t="s">
        <v>25</v>
      </c>
      <c r="F2207" t="s">
        <v>48</v>
      </c>
      <c r="L2207" t="s">
        <v>3208</v>
      </c>
      <c r="M2207">
        <v>7470</v>
      </c>
      <c r="N2207">
        <v>35</v>
      </c>
      <c r="O2207" t="s">
        <v>29</v>
      </c>
      <c r="P2207" t="s">
        <v>30</v>
      </c>
      <c r="Q2207" t="s">
        <v>52</v>
      </c>
      <c r="R2207">
        <v>18000000</v>
      </c>
      <c r="S2207">
        <v>1989</v>
      </c>
      <c r="T2207">
        <v>5.5</v>
      </c>
      <c r="U2207">
        <v>1.8</v>
      </c>
      <c r="V2207">
        <v>-9491157</v>
      </c>
      <c r="W2207" t="s">
        <v>38</v>
      </c>
    </row>
    <row r="2208" spans="1:23" x14ac:dyDescent="0.3">
      <c r="A2208" t="s">
        <v>3209</v>
      </c>
      <c r="B2208">
        <v>93</v>
      </c>
      <c r="C2208">
        <v>104</v>
      </c>
      <c r="D2208">
        <v>7739049</v>
      </c>
      <c r="E2208" t="s">
        <v>48</v>
      </c>
      <c r="F2208" t="s">
        <v>55</v>
      </c>
      <c r="G2208" t="s">
        <v>44</v>
      </c>
      <c r="L2208" t="s">
        <v>3210</v>
      </c>
      <c r="M2208">
        <v>10680</v>
      </c>
      <c r="N2208">
        <v>112</v>
      </c>
      <c r="O2208" t="s">
        <v>29</v>
      </c>
      <c r="P2208" t="s">
        <v>115</v>
      </c>
      <c r="Q2208" t="s">
        <v>213</v>
      </c>
      <c r="R2208">
        <v>18000000</v>
      </c>
      <c r="S2208">
        <v>2004</v>
      </c>
      <c r="T2208">
        <v>7.1</v>
      </c>
      <c r="U2208">
        <v>1.7</v>
      </c>
      <c r="V2208">
        <v>-10260951</v>
      </c>
      <c r="W2208" t="s">
        <v>38</v>
      </c>
    </row>
    <row r="2209" spans="1:23" x14ac:dyDescent="0.3">
      <c r="A2209" t="s">
        <v>1406</v>
      </c>
      <c r="B2209">
        <v>38</v>
      </c>
      <c r="C2209">
        <v>112</v>
      </c>
      <c r="D2209">
        <v>6734844</v>
      </c>
      <c r="E2209" t="s">
        <v>55</v>
      </c>
      <c r="F2209" t="s">
        <v>44</v>
      </c>
      <c r="L2209">
        <v>9</v>
      </c>
      <c r="M2209">
        <v>29591</v>
      </c>
      <c r="N2209">
        <v>118</v>
      </c>
      <c r="O2209" t="s">
        <v>29</v>
      </c>
      <c r="P2209" t="s">
        <v>30</v>
      </c>
      <c r="Q2209" t="s">
        <v>213</v>
      </c>
      <c r="R2209">
        <v>17000000</v>
      </c>
      <c r="S2209">
        <v>1986</v>
      </c>
      <c r="T2209">
        <v>5.9</v>
      </c>
      <c r="U2209">
        <v>1.9</v>
      </c>
      <c r="V2209">
        <v>-10265156</v>
      </c>
      <c r="W2209" t="s">
        <v>38</v>
      </c>
    </row>
    <row r="2210" spans="1:23" x14ac:dyDescent="0.3">
      <c r="A2210" t="s">
        <v>3211</v>
      </c>
      <c r="B2210">
        <v>60</v>
      </c>
      <c r="C2210">
        <v>108</v>
      </c>
      <c r="D2210">
        <v>6000000</v>
      </c>
      <c r="E2210" t="s">
        <v>24</v>
      </c>
      <c r="F2210" t="s">
        <v>25</v>
      </c>
      <c r="G2210" t="s">
        <v>26</v>
      </c>
      <c r="L2210" t="s">
        <v>3212</v>
      </c>
      <c r="M2210">
        <v>10832</v>
      </c>
      <c r="N2210">
        <v>102</v>
      </c>
      <c r="O2210" t="s">
        <v>29</v>
      </c>
      <c r="P2210" t="s">
        <v>30</v>
      </c>
      <c r="Q2210" t="s">
        <v>52</v>
      </c>
      <c r="R2210">
        <v>18000000</v>
      </c>
      <c r="S2210">
        <v>1981</v>
      </c>
      <c r="T2210">
        <v>6.7</v>
      </c>
      <c r="U2210">
        <v>1.8</v>
      </c>
      <c r="V2210">
        <v>-12000000</v>
      </c>
      <c r="W2210" t="s">
        <v>38</v>
      </c>
    </row>
    <row r="2211" spans="1:23" x14ac:dyDescent="0.3">
      <c r="A2211" t="s">
        <v>2538</v>
      </c>
      <c r="B2211">
        <v>184</v>
      </c>
      <c r="C2211">
        <v>112</v>
      </c>
      <c r="D2211">
        <v>6615578</v>
      </c>
      <c r="E2211" t="s">
        <v>242</v>
      </c>
      <c r="F2211" t="s">
        <v>55</v>
      </c>
      <c r="G2211" t="s">
        <v>44</v>
      </c>
      <c r="L2211" t="s">
        <v>3213</v>
      </c>
      <c r="M2211">
        <v>15352</v>
      </c>
      <c r="N2211">
        <v>82</v>
      </c>
      <c r="O2211" t="s">
        <v>29</v>
      </c>
      <c r="P2211" t="s">
        <v>244</v>
      </c>
      <c r="Q2211" t="s">
        <v>213</v>
      </c>
      <c r="R2211">
        <v>13000000</v>
      </c>
      <c r="S2211">
        <v>2009</v>
      </c>
      <c r="T2211">
        <v>7</v>
      </c>
      <c r="U2211">
        <v>1.9</v>
      </c>
      <c r="V2211">
        <v>-6384422</v>
      </c>
      <c r="W2211" t="s">
        <v>38</v>
      </c>
    </row>
    <row r="2212" spans="1:23" x14ac:dyDescent="0.3">
      <c r="A2212" t="s">
        <v>111</v>
      </c>
      <c r="B2212">
        <v>148</v>
      </c>
      <c r="C2212">
        <v>127</v>
      </c>
      <c r="D2212">
        <v>5887457</v>
      </c>
      <c r="E2212" t="s">
        <v>242</v>
      </c>
      <c r="F2212" t="s">
        <v>48</v>
      </c>
      <c r="G2212" t="s">
        <v>55</v>
      </c>
      <c r="L2212" t="s">
        <v>3214</v>
      </c>
      <c r="M2212">
        <v>142416</v>
      </c>
      <c r="N2212">
        <v>420</v>
      </c>
      <c r="O2212" t="s">
        <v>29</v>
      </c>
      <c r="P2212" t="s">
        <v>30</v>
      </c>
      <c r="Q2212" t="s">
        <v>213</v>
      </c>
      <c r="R2212">
        <v>18000000</v>
      </c>
      <c r="S2212">
        <v>1994</v>
      </c>
      <c r="T2212">
        <v>7.9</v>
      </c>
      <c r="U2212">
        <v>2.1</v>
      </c>
      <c r="V2212">
        <v>-12112543</v>
      </c>
      <c r="W2212" t="s">
        <v>38</v>
      </c>
    </row>
    <row r="2213" spans="1:23" x14ac:dyDescent="0.3">
      <c r="A2213" t="s">
        <v>2224</v>
      </c>
      <c r="B2213">
        <v>217</v>
      </c>
      <c r="C2213">
        <v>111</v>
      </c>
      <c r="D2213">
        <v>13362308</v>
      </c>
      <c r="E2213" t="s">
        <v>55</v>
      </c>
      <c r="L2213" t="s">
        <v>3215</v>
      </c>
      <c r="M2213">
        <v>31898</v>
      </c>
      <c r="N2213">
        <v>111</v>
      </c>
      <c r="O2213" t="s">
        <v>29</v>
      </c>
      <c r="P2213" t="s">
        <v>30</v>
      </c>
      <c r="Q2213" t="s">
        <v>31</v>
      </c>
      <c r="R2213">
        <v>18000000</v>
      </c>
      <c r="S2213">
        <v>2013</v>
      </c>
      <c r="T2213">
        <v>6.9</v>
      </c>
      <c r="U2213">
        <v>1.8</v>
      </c>
      <c r="V2213">
        <v>-4637692</v>
      </c>
      <c r="W2213" t="s">
        <v>38</v>
      </c>
    </row>
    <row r="2214" spans="1:23" x14ac:dyDescent="0.3">
      <c r="A2214" t="s">
        <v>574</v>
      </c>
      <c r="B2214">
        <v>160</v>
      </c>
      <c r="C2214">
        <v>126</v>
      </c>
      <c r="D2214">
        <v>5701643</v>
      </c>
      <c r="E2214" t="s">
        <v>25</v>
      </c>
      <c r="F2214" t="s">
        <v>242</v>
      </c>
      <c r="G2214" t="s">
        <v>55</v>
      </c>
      <c r="H2214" t="s">
        <v>54</v>
      </c>
      <c r="I2214" t="s">
        <v>58</v>
      </c>
      <c r="L2214" t="s">
        <v>3216</v>
      </c>
      <c r="M2214">
        <v>37635</v>
      </c>
      <c r="N2214">
        <v>165</v>
      </c>
      <c r="O2214" t="s">
        <v>3217</v>
      </c>
      <c r="P2214" t="s">
        <v>3053</v>
      </c>
      <c r="Q2214" t="s">
        <v>213</v>
      </c>
      <c r="R2214">
        <v>20000000</v>
      </c>
      <c r="S2214">
        <v>2007</v>
      </c>
      <c r="T2214">
        <v>7.3</v>
      </c>
      <c r="U2214">
        <v>2.1</v>
      </c>
      <c r="V2214">
        <v>-14298357</v>
      </c>
      <c r="W2214" t="s">
        <v>38</v>
      </c>
    </row>
    <row r="2215" spans="1:23" x14ac:dyDescent="0.3">
      <c r="A2215" t="s">
        <v>385</v>
      </c>
      <c r="B2215">
        <v>209</v>
      </c>
      <c r="C2215">
        <v>114</v>
      </c>
      <c r="D2215">
        <v>5694401</v>
      </c>
      <c r="E2215" t="s">
        <v>24</v>
      </c>
      <c r="F2215" t="s">
        <v>56</v>
      </c>
      <c r="G2215" t="s">
        <v>35</v>
      </c>
      <c r="L2215" t="s">
        <v>3218</v>
      </c>
      <c r="M2215">
        <v>194489</v>
      </c>
      <c r="N2215">
        <v>192</v>
      </c>
      <c r="O2215" t="s">
        <v>29</v>
      </c>
      <c r="P2215" t="s">
        <v>37</v>
      </c>
      <c r="Q2215" t="s">
        <v>213</v>
      </c>
      <c r="R2215">
        <v>18000000</v>
      </c>
      <c r="S2215">
        <v>2008</v>
      </c>
      <c r="T2215">
        <v>7.3</v>
      </c>
      <c r="U2215">
        <v>1.9</v>
      </c>
      <c r="V2215">
        <v>-12305599</v>
      </c>
      <c r="W2215" t="s">
        <v>38</v>
      </c>
    </row>
    <row r="2216" spans="1:23" x14ac:dyDescent="0.3">
      <c r="A2216" t="s">
        <v>3219</v>
      </c>
      <c r="B2216">
        <v>40</v>
      </c>
      <c r="C2216">
        <v>99</v>
      </c>
      <c r="D2216">
        <v>5333658</v>
      </c>
      <c r="E2216" t="s">
        <v>24</v>
      </c>
      <c r="F2216" t="s">
        <v>27</v>
      </c>
      <c r="L2216" t="s">
        <v>3220</v>
      </c>
      <c r="M2216">
        <v>2541</v>
      </c>
      <c r="N2216">
        <v>54</v>
      </c>
      <c r="O2216" t="s">
        <v>29</v>
      </c>
      <c r="P2216" t="s">
        <v>30</v>
      </c>
      <c r="Q2216" t="s">
        <v>52</v>
      </c>
      <c r="R2216">
        <v>20000000</v>
      </c>
      <c r="S2216">
        <v>1982</v>
      </c>
      <c r="T2216">
        <v>3.5</v>
      </c>
      <c r="U2216">
        <v>1.6</v>
      </c>
      <c r="V2216">
        <v>-14666342</v>
      </c>
      <c r="W2216" t="s">
        <v>38</v>
      </c>
    </row>
    <row r="2217" spans="1:23" x14ac:dyDescent="0.3">
      <c r="A2217" t="s">
        <v>267</v>
      </c>
      <c r="B2217">
        <v>85</v>
      </c>
      <c r="C2217">
        <v>150</v>
      </c>
      <c r="D2217">
        <v>4414535</v>
      </c>
      <c r="E2217" t="s">
        <v>55</v>
      </c>
      <c r="L2217" t="s">
        <v>3221</v>
      </c>
      <c r="M2217">
        <v>30618</v>
      </c>
      <c r="N2217">
        <v>224</v>
      </c>
      <c r="O2217" t="s">
        <v>29</v>
      </c>
      <c r="P2217" t="s">
        <v>37</v>
      </c>
      <c r="Q2217" t="s">
        <v>31</v>
      </c>
      <c r="R2217">
        <v>18000000</v>
      </c>
      <c r="S2217">
        <v>1996</v>
      </c>
      <c r="T2217">
        <v>7.8</v>
      </c>
      <c r="U2217">
        <v>2.5</v>
      </c>
      <c r="V2217">
        <v>-13585465</v>
      </c>
      <c r="W2217" t="s">
        <v>38</v>
      </c>
    </row>
    <row r="2218" spans="1:23" x14ac:dyDescent="0.3">
      <c r="A2218" t="s">
        <v>3222</v>
      </c>
      <c r="B2218">
        <v>263</v>
      </c>
      <c r="C2218">
        <v>112</v>
      </c>
      <c r="D2218">
        <v>3707794</v>
      </c>
      <c r="E2218" t="s">
        <v>25</v>
      </c>
      <c r="F2218" t="s">
        <v>55</v>
      </c>
      <c r="G2218" t="s">
        <v>27</v>
      </c>
      <c r="H2218" t="s">
        <v>35</v>
      </c>
      <c r="L2218" t="s">
        <v>3223</v>
      </c>
      <c r="M2218">
        <v>31359</v>
      </c>
      <c r="N2218">
        <v>156</v>
      </c>
      <c r="O2218" t="s">
        <v>29</v>
      </c>
      <c r="P2218" t="s">
        <v>3224</v>
      </c>
      <c r="Q2218" t="s">
        <v>31</v>
      </c>
      <c r="R2218">
        <v>18000000</v>
      </c>
      <c r="S2218">
        <v>2016</v>
      </c>
      <c r="T2218">
        <v>6.7</v>
      </c>
      <c r="U2218">
        <v>1.9</v>
      </c>
      <c r="V2218">
        <v>-14292206</v>
      </c>
      <c r="W2218" t="s">
        <v>38</v>
      </c>
    </row>
    <row r="2219" spans="1:23" x14ac:dyDescent="0.3">
      <c r="A2219" t="s">
        <v>2246</v>
      </c>
      <c r="B2219">
        <v>128</v>
      </c>
      <c r="C2219">
        <v>108</v>
      </c>
      <c r="D2219">
        <v>3203044</v>
      </c>
      <c r="E2219" t="s">
        <v>48</v>
      </c>
      <c r="F2219" t="s">
        <v>44</v>
      </c>
      <c r="L2219" t="s">
        <v>3225</v>
      </c>
      <c r="M2219">
        <v>25165</v>
      </c>
      <c r="N2219">
        <v>155</v>
      </c>
      <c r="O2219" t="s">
        <v>29</v>
      </c>
      <c r="P2219" t="s">
        <v>30</v>
      </c>
      <c r="Q2219" t="s">
        <v>213</v>
      </c>
      <c r="R2219">
        <v>18000000</v>
      </c>
      <c r="S2219">
        <v>2003</v>
      </c>
      <c r="T2219">
        <v>6.4</v>
      </c>
      <c r="U2219">
        <v>1.8</v>
      </c>
      <c r="V2219">
        <v>-14796956</v>
      </c>
      <c r="W2219" t="s">
        <v>38</v>
      </c>
    </row>
    <row r="2220" spans="1:23" x14ac:dyDescent="0.3">
      <c r="A2220" t="s">
        <v>3226</v>
      </c>
      <c r="B2220">
        <v>186</v>
      </c>
      <c r="C2220">
        <v>116</v>
      </c>
      <c r="D2220">
        <v>4435083</v>
      </c>
      <c r="E2220" t="s">
        <v>242</v>
      </c>
      <c r="F2220" t="s">
        <v>55</v>
      </c>
      <c r="G2220" t="s">
        <v>44</v>
      </c>
      <c r="H2220" t="s">
        <v>58</v>
      </c>
      <c r="L2220" t="s">
        <v>3227</v>
      </c>
      <c r="M2220">
        <v>27882</v>
      </c>
      <c r="N2220">
        <v>119</v>
      </c>
      <c r="O2220" t="s">
        <v>29</v>
      </c>
      <c r="P2220" t="s">
        <v>143</v>
      </c>
      <c r="Q2220" t="s">
        <v>213</v>
      </c>
      <c r="R2220">
        <v>18000000</v>
      </c>
      <c r="S2220">
        <v>2013</v>
      </c>
      <c r="T2220">
        <v>7.1</v>
      </c>
      <c r="U2220">
        <v>1.9</v>
      </c>
      <c r="V2220">
        <v>-13564917</v>
      </c>
      <c r="W2220" t="s">
        <v>38</v>
      </c>
    </row>
    <row r="2221" spans="1:23" x14ac:dyDescent="0.3">
      <c r="A2221" t="s">
        <v>3228</v>
      </c>
      <c r="B2221">
        <v>292</v>
      </c>
      <c r="C2221">
        <v>144</v>
      </c>
      <c r="D2221">
        <v>2222647</v>
      </c>
      <c r="E2221" t="s">
        <v>55</v>
      </c>
      <c r="F2221" t="s">
        <v>60</v>
      </c>
      <c r="L2221" t="s">
        <v>3229</v>
      </c>
      <c r="M2221">
        <v>52958</v>
      </c>
      <c r="N2221">
        <v>193</v>
      </c>
      <c r="O2221" t="s">
        <v>3104</v>
      </c>
      <c r="P2221" t="s">
        <v>244</v>
      </c>
      <c r="Q2221" t="s">
        <v>213</v>
      </c>
      <c r="R2221">
        <v>12000000</v>
      </c>
      <c r="S2221">
        <v>2009</v>
      </c>
      <c r="T2221">
        <v>7.8</v>
      </c>
      <c r="U2221">
        <v>2.4</v>
      </c>
      <c r="V2221">
        <v>-9777353</v>
      </c>
      <c r="W2221" t="s">
        <v>38</v>
      </c>
    </row>
    <row r="2222" spans="1:23" x14ac:dyDescent="0.3">
      <c r="A2222" t="s">
        <v>3230</v>
      </c>
      <c r="B2222">
        <v>70</v>
      </c>
      <c r="C2222">
        <v>93</v>
      </c>
      <c r="D2222">
        <v>3500000</v>
      </c>
      <c r="E2222" t="s">
        <v>24</v>
      </c>
      <c r="F2222" t="s">
        <v>57</v>
      </c>
      <c r="G2222" t="s">
        <v>44</v>
      </c>
      <c r="H2222" t="s">
        <v>27</v>
      </c>
      <c r="I2222" t="s">
        <v>35</v>
      </c>
      <c r="L2222" t="s">
        <v>3231</v>
      </c>
      <c r="M2222">
        <v>10082</v>
      </c>
      <c r="N2222">
        <v>100</v>
      </c>
      <c r="O2222" t="s">
        <v>29</v>
      </c>
      <c r="P2222" t="s">
        <v>30</v>
      </c>
      <c r="Q2222" t="s">
        <v>213</v>
      </c>
      <c r="R2222">
        <v>2700000</v>
      </c>
      <c r="S2222">
        <v>1986</v>
      </c>
      <c r="T2222">
        <v>5.9</v>
      </c>
      <c r="U2222">
        <v>1.6</v>
      </c>
      <c r="V2222">
        <v>800000</v>
      </c>
      <c r="W2222" t="s">
        <v>21</v>
      </c>
    </row>
    <row r="2223" spans="1:23" x14ac:dyDescent="0.3">
      <c r="A2223" t="s">
        <v>729</v>
      </c>
      <c r="B2223">
        <v>79</v>
      </c>
      <c r="C2223">
        <v>103</v>
      </c>
      <c r="D2223">
        <v>676698</v>
      </c>
      <c r="E2223" t="s">
        <v>56</v>
      </c>
      <c r="F2223" t="s">
        <v>55</v>
      </c>
      <c r="G2223" t="s">
        <v>60</v>
      </c>
      <c r="H2223" t="s">
        <v>35</v>
      </c>
      <c r="L2223" t="s">
        <v>3232</v>
      </c>
      <c r="M2223">
        <v>26730</v>
      </c>
      <c r="N2223">
        <v>180</v>
      </c>
      <c r="O2223" t="s">
        <v>29</v>
      </c>
      <c r="P2223" t="s">
        <v>30</v>
      </c>
      <c r="Q2223" t="s">
        <v>213</v>
      </c>
      <c r="R2223">
        <v>18000000</v>
      </c>
      <c r="S2223">
        <v>2002</v>
      </c>
      <c r="T2223">
        <v>7.2</v>
      </c>
      <c r="U2223">
        <v>1.7</v>
      </c>
      <c r="V2223">
        <v>-17323302</v>
      </c>
      <c r="W2223" t="s">
        <v>38</v>
      </c>
    </row>
    <row r="2224" spans="1:23" x14ac:dyDescent="0.3">
      <c r="A2224" t="s">
        <v>3233</v>
      </c>
      <c r="B2224">
        <v>10</v>
      </c>
      <c r="C2224">
        <v>121</v>
      </c>
      <c r="D2224">
        <v>229311</v>
      </c>
      <c r="E2224" t="s">
        <v>24</v>
      </c>
      <c r="F2224" t="s">
        <v>55</v>
      </c>
      <c r="G2224" t="s">
        <v>54</v>
      </c>
      <c r="H2224" t="s">
        <v>44</v>
      </c>
      <c r="I2224" t="s">
        <v>58</v>
      </c>
      <c r="J2224" t="s">
        <v>53</v>
      </c>
      <c r="L2224" t="s">
        <v>3234</v>
      </c>
      <c r="M2224">
        <v>899</v>
      </c>
      <c r="N2224">
        <v>42</v>
      </c>
      <c r="O2224" t="s">
        <v>29</v>
      </c>
      <c r="P2224" t="s">
        <v>971</v>
      </c>
      <c r="Q2224" t="s">
        <v>213</v>
      </c>
      <c r="R2224">
        <v>11350000</v>
      </c>
      <c r="S2224">
        <v>1999</v>
      </c>
      <c r="T2224">
        <v>6.2</v>
      </c>
      <c r="U2224">
        <v>2</v>
      </c>
      <c r="V2224">
        <v>-11120689</v>
      </c>
      <c r="W2224" t="s">
        <v>38</v>
      </c>
    </row>
    <row r="2225" spans="1:23" x14ac:dyDescent="0.3">
      <c r="A2225" t="s">
        <v>3235</v>
      </c>
      <c r="B2225">
        <v>112</v>
      </c>
      <c r="C2225">
        <v>105</v>
      </c>
      <c r="D2225">
        <v>63260</v>
      </c>
      <c r="E2225" t="s">
        <v>24</v>
      </c>
      <c r="F2225" t="s">
        <v>47</v>
      </c>
      <c r="G2225" t="s">
        <v>27</v>
      </c>
      <c r="H2225" t="s">
        <v>35</v>
      </c>
      <c r="L2225" t="s">
        <v>3236</v>
      </c>
      <c r="M2225">
        <v>14325</v>
      </c>
      <c r="N2225">
        <v>90</v>
      </c>
      <c r="O2225" t="s">
        <v>29</v>
      </c>
      <c r="P2225" t="s">
        <v>545</v>
      </c>
      <c r="Q2225" t="s">
        <v>213</v>
      </c>
      <c r="R2225">
        <v>14000000</v>
      </c>
      <c r="S2225">
        <v>2006</v>
      </c>
      <c r="T2225">
        <v>6.7</v>
      </c>
      <c r="U2225">
        <v>1.8</v>
      </c>
      <c r="V2225">
        <v>-13936740</v>
      </c>
      <c r="W2225" t="s">
        <v>38</v>
      </c>
    </row>
    <row r="2226" spans="1:23" x14ac:dyDescent="0.3">
      <c r="A2226" t="s">
        <v>1778</v>
      </c>
      <c r="B2226">
        <v>256</v>
      </c>
      <c r="C2226">
        <v>119</v>
      </c>
      <c r="D2226">
        <v>121463226</v>
      </c>
      <c r="E2226" t="s">
        <v>48</v>
      </c>
      <c r="L2226" t="s">
        <v>3237</v>
      </c>
      <c r="M2226">
        <v>422606</v>
      </c>
      <c r="N2226">
        <v>555</v>
      </c>
      <c r="O2226" t="s">
        <v>29</v>
      </c>
      <c r="P2226" t="s">
        <v>30</v>
      </c>
      <c r="Q2226" t="s">
        <v>213</v>
      </c>
      <c r="R2226">
        <v>20000000</v>
      </c>
      <c r="S2226">
        <v>2007</v>
      </c>
      <c r="T2226">
        <v>7.6</v>
      </c>
      <c r="U2226">
        <v>2</v>
      </c>
      <c r="V2226">
        <v>101463226</v>
      </c>
      <c r="W2226" t="s">
        <v>21</v>
      </c>
    </row>
    <row r="2227" spans="1:23" x14ac:dyDescent="0.3">
      <c r="A2227" t="s">
        <v>327</v>
      </c>
      <c r="B2227">
        <v>97</v>
      </c>
      <c r="C2227">
        <v>98</v>
      </c>
      <c r="D2227">
        <v>58006147</v>
      </c>
      <c r="E2227" t="s">
        <v>55</v>
      </c>
      <c r="F2227" t="s">
        <v>59</v>
      </c>
      <c r="G2227" t="s">
        <v>50</v>
      </c>
      <c r="H2227" t="s">
        <v>44</v>
      </c>
      <c r="L2227" t="s">
        <v>3238</v>
      </c>
      <c r="M2227">
        <v>67653</v>
      </c>
      <c r="N2227">
        <v>108</v>
      </c>
      <c r="O2227" t="s">
        <v>29</v>
      </c>
      <c r="P2227" t="s">
        <v>30</v>
      </c>
      <c r="Q2227" t="s">
        <v>31</v>
      </c>
      <c r="R2227">
        <v>23000000</v>
      </c>
      <c r="S2227">
        <v>2008</v>
      </c>
      <c r="T2227">
        <v>6.2</v>
      </c>
      <c r="U2227">
        <v>1.6</v>
      </c>
      <c r="V2227">
        <v>35006147</v>
      </c>
      <c r="W2227" t="s">
        <v>21</v>
      </c>
    </row>
    <row r="2228" spans="1:23" x14ac:dyDescent="0.3">
      <c r="A2228" t="s">
        <v>3239</v>
      </c>
      <c r="B2228">
        <v>142</v>
      </c>
      <c r="C2228">
        <v>80</v>
      </c>
      <c r="D2228">
        <v>51053787</v>
      </c>
      <c r="E2228" t="s">
        <v>24</v>
      </c>
      <c r="F2228" t="s">
        <v>47</v>
      </c>
      <c r="G2228" t="s">
        <v>48</v>
      </c>
      <c r="H2228" t="s">
        <v>56</v>
      </c>
      <c r="I2228" t="s">
        <v>49</v>
      </c>
      <c r="L2228" t="s">
        <v>3240</v>
      </c>
      <c r="M2228">
        <v>45900</v>
      </c>
      <c r="N2228">
        <v>247</v>
      </c>
      <c r="O2228" t="s">
        <v>29</v>
      </c>
      <c r="P2228" t="s">
        <v>30</v>
      </c>
      <c r="Q2228" t="s">
        <v>52</v>
      </c>
      <c r="R2228">
        <v>17500000</v>
      </c>
      <c r="S2228">
        <v>2005</v>
      </c>
      <c r="T2228">
        <v>6.5</v>
      </c>
      <c r="U2228">
        <v>1.3</v>
      </c>
      <c r="V2228">
        <v>33553787</v>
      </c>
      <c r="W2228" t="s">
        <v>21</v>
      </c>
    </row>
    <row r="2229" spans="1:23" x14ac:dyDescent="0.3">
      <c r="A2229" t="s">
        <v>3241</v>
      </c>
      <c r="B2229">
        <v>187</v>
      </c>
      <c r="C2229">
        <v>121</v>
      </c>
      <c r="D2229">
        <v>23472900</v>
      </c>
      <c r="E2229" t="s">
        <v>55</v>
      </c>
      <c r="F2229" t="s">
        <v>54</v>
      </c>
      <c r="G2229" t="s">
        <v>58</v>
      </c>
      <c r="L2229" t="s">
        <v>3242</v>
      </c>
      <c r="M2229">
        <v>264533</v>
      </c>
      <c r="N2229">
        <v>609</v>
      </c>
      <c r="O2229" t="s">
        <v>29</v>
      </c>
      <c r="P2229" t="s">
        <v>37</v>
      </c>
      <c r="Q2229" t="s">
        <v>31</v>
      </c>
      <c r="R2229">
        <v>17500000</v>
      </c>
      <c r="S2229">
        <v>2004</v>
      </c>
      <c r="T2229">
        <v>8.1</v>
      </c>
      <c r="U2229">
        <v>2</v>
      </c>
      <c r="V2229">
        <v>5972900</v>
      </c>
      <c r="W2229" t="s">
        <v>21</v>
      </c>
    </row>
    <row r="2230" spans="1:23" x14ac:dyDescent="0.3">
      <c r="A2230" t="s">
        <v>3243</v>
      </c>
      <c r="B2230">
        <v>193</v>
      </c>
      <c r="C2230">
        <v>94</v>
      </c>
      <c r="D2230">
        <v>39687528</v>
      </c>
      <c r="E2230" t="s">
        <v>24</v>
      </c>
      <c r="F2230" t="s">
        <v>56</v>
      </c>
      <c r="G2230" t="s">
        <v>55</v>
      </c>
      <c r="H2230" t="s">
        <v>35</v>
      </c>
      <c r="L2230" t="s">
        <v>3244</v>
      </c>
      <c r="M2230">
        <v>140780</v>
      </c>
      <c r="N2230">
        <v>376</v>
      </c>
      <c r="O2230" t="s">
        <v>29</v>
      </c>
      <c r="P2230" t="s">
        <v>545</v>
      </c>
      <c r="Q2230" t="s">
        <v>213</v>
      </c>
      <c r="R2230">
        <v>24000000</v>
      </c>
      <c r="S2230">
        <v>2007</v>
      </c>
      <c r="T2230">
        <v>6.3</v>
      </c>
      <c r="U2230">
        <v>1.6</v>
      </c>
      <c r="V2230">
        <v>15687528</v>
      </c>
      <c r="W2230" t="s">
        <v>21</v>
      </c>
    </row>
    <row r="2231" spans="1:23" x14ac:dyDescent="0.3">
      <c r="A2231" t="s">
        <v>3245</v>
      </c>
      <c r="B2231">
        <v>40</v>
      </c>
      <c r="C2231">
        <v>93</v>
      </c>
      <c r="D2231">
        <v>7017178</v>
      </c>
      <c r="E2231" t="s">
        <v>55</v>
      </c>
      <c r="F2231" t="s">
        <v>49</v>
      </c>
      <c r="G2231" t="s">
        <v>59</v>
      </c>
      <c r="H2231" t="s">
        <v>50</v>
      </c>
      <c r="L2231" t="s">
        <v>3246</v>
      </c>
      <c r="M2231">
        <v>1633</v>
      </c>
      <c r="N2231">
        <v>17</v>
      </c>
      <c r="O2231" t="s">
        <v>29</v>
      </c>
      <c r="P2231" t="s">
        <v>30</v>
      </c>
      <c r="Q2231" t="s">
        <v>52</v>
      </c>
      <c r="R2231">
        <v>17500000</v>
      </c>
      <c r="S2231">
        <v>2013</v>
      </c>
      <c r="T2231">
        <v>4.4000000000000004</v>
      </c>
      <c r="U2231">
        <v>1.6</v>
      </c>
      <c r="V2231">
        <v>-10482822</v>
      </c>
      <c r="W2231" t="s">
        <v>38</v>
      </c>
    </row>
    <row r="2232" spans="1:23" x14ac:dyDescent="0.3">
      <c r="A2232" t="s">
        <v>3247</v>
      </c>
      <c r="B2232">
        <v>38</v>
      </c>
      <c r="C2232">
        <v>116</v>
      </c>
      <c r="D2232">
        <v>325491</v>
      </c>
      <c r="E2232" t="s">
        <v>56</v>
      </c>
      <c r="F2232" t="s">
        <v>55</v>
      </c>
      <c r="G2232" t="s">
        <v>35</v>
      </c>
      <c r="L2232" t="s">
        <v>3248</v>
      </c>
      <c r="M2232">
        <v>4387</v>
      </c>
      <c r="N2232">
        <v>67</v>
      </c>
      <c r="O2232" t="s">
        <v>29</v>
      </c>
      <c r="P2232" t="s">
        <v>30</v>
      </c>
      <c r="Q2232" t="s">
        <v>213</v>
      </c>
      <c r="R2232">
        <v>17500000</v>
      </c>
      <c r="S2232">
        <v>2002</v>
      </c>
      <c r="T2232">
        <v>6</v>
      </c>
      <c r="U2232">
        <v>1.9</v>
      </c>
      <c r="V2232">
        <v>-17174509</v>
      </c>
      <c r="W2232" t="s">
        <v>38</v>
      </c>
    </row>
    <row r="2233" spans="1:23" x14ac:dyDescent="0.3">
      <c r="A2233" t="s">
        <v>969</v>
      </c>
      <c r="B2233">
        <v>239</v>
      </c>
      <c r="C2233">
        <v>101</v>
      </c>
      <c r="D2233">
        <v>96471845</v>
      </c>
      <c r="E2233" t="s">
        <v>26</v>
      </c>
      <c r="F2233" t="s">
        <v>57</v>
      </c>
      <c r="G2233" t="s">
        <v>35</v>
      </c>
      <c r="L2233" t="s">
        <v>3249</v>
      </c>
      <c r="M2233">
        <v>268581</v>
      </c>
      <c r="N2233">
        <v>1109</v>
      </c>
      <c r="O2233" t="s">
        <v>29</v>
      </c>
      <c r="P2233" t="s">
        <v>30</v>
      </c>
      <c r="Q2233" t="s">
        <v>31</v>
      </c>
      <c r="R2233">
        <v>17000000</v>
      </c>
      <c r="S2233">
        <v>2001</v>
      </c>
      <c r="T2233">
        <v>7.6</v>
      </c>
      <c r="U2233">
        <v>1.7</v>
      </c>
      <c r="V2233">
        <v>79471845</v>
      </c>
      <c r="W2233" t="s">
        <v>21</v>
      </c>
    </row>
    <row r="2234" spans="1:23" x14ac:dyDescent="0.3">
      <c r="A2234" t="s">
        <v>23</v>
      </c>
      <c r="B2234">
        <v>250</v>
      </c>
      <c r="C2234">
        <v>154</v>
      </c>
      <c r="D2234">
        <v>85200000</v>
      </c>
      <c r="E2234" t="s">
        <v>24</v>
      </c>
      <c r="F2234" t="s">
        <v>25</v>
      </c>
      <c r="G2234" t="s">
        <v>27</v>
      </c>
      <c r="L2234" t="s">
        <v>3250</v>
      </c>
      <c r="M2234">
        <v>488537</v>
      </c>
      <c r="N2234">
        <v>1076</v>
      </c>
      <c r="O2234" t="s">
        <v>29</v>
      </c>
      <c r="P2234" t="s">
        <v>30</v>
      </c>
      <c r="Q2234" t="s">
        <v>213</v>
      </c>
      <c r="R2234">
        <v>18500000</v>
      </c>
      <c r="S2234">
        <v>1986</v>
      </c>
      <c r="T2234">
        <v>8.4</v>
      </c>
      <c r="U2234">
        <v>2.6</v>
      </c>
      <c r="V2234">
        <v>66700000</v>
      </c>
      <c r="W2234" t="s">
        <v>21</v>
      </c>
    </row>
    <row r="2235" spans="1:23" x14ac:dyDescent="0.3">
      <c r="A2235" t="s">
        <v>3251</v>
      </c>
      <c r="B2235">
        <v>82</v>
      </c>
      <c r="C2235">
        <v>170</v>
      </c>
      <c r="D2235">
        <v>72000000</v>
      </c>
      <c r="E2235" t="s">
        <v>55</v>
      </c>
      <c r="F2235" t="s">
        <v>49</v>
      </c>
      <c r="G2235" t="s">
        <v>50</v>
      </c>
      <c r="H2235" t="s">
        <v>44</v>
      </c>
      <c r="L2235" t="s">
        <v>3252</v>
      </c>
      <c r="M2235">
        <v>66959</v>
      </c>
      <c r="N2235">
        <v>258</v>
      </c>
      <c r="O2235" t="s">
        <v>29</v>
      </c>
      <c r="P2235" t="s">
        <v>30</v>
      </c>
      <c r="Q2235" t="s">
        <v>1636</v>
      </c>
      <c r="R2235">
        <v>17000000</v>
      </c>
      <c r="S2235">
        <v>1964</v>
      </c>
      <c r="T2235">
        <v>7.9</v>
      </c>
      <c r="U2235">
        <v>2.8</v>
      </c>
      <c r="V2235">
        <v>55000000</v>
      </c>
      <c r="W2235" t="s">
        <v>21</v>
      </c>
    </row>
    <row r="2236" spans="1:23" x14ac:dyDescent="0.3">
      <c r="A2236" t="s">
        <v>3253</v>
      </c>
      <c r="B2236">
        <v>140</v>
      </c>
      <c r="C2236">
        <v>99</v>
      </c>
      <c r="D2236">
        <v>72219395</v>
      </c>
      <c r="E2236" t="s">
        <v>57</v>
      </c>
      <c r="F2236" t="s">
        <v>60</v>
      </c>
      <c r="G2236" t="s">
        <v>35</v>
      </c>
      <c r="L2236" t="s">
        <v>3254</v>
      </c>
      <c r="M2236">
        <v>105585</v>
      </c>
      <c r="N2236">
        <v>419</v>
      </c>
      <c r="O2236" t="s">
        <v>29</v>
      </c>
      <c r="P2236" t="s">
        <v>30</v>
      </c>
      <c r="Q2236" t="s">
        <v>213</v>
      </c>
      <c r="R2236">
        <v>17000000</v>
      </c>
      <c r="S2236">
        <v>1997</v>
      </c>
      <c r="T2236">
        <v>5.6</v>
      </c>
      <c r="U2236">
        <v>1.6</v>
      </c>
      <c r="V2236">
        <v>55219395</v>
      </c>
      <c r="W2236" t="s">
        <v>21</v>
      </c>
    </row>
    <row r="2237" spans="1:23" x14ac:dyDescent="0.3">
      <c r="A2237" t="s">
        <v>2019</v>
      </c>
      <c r="B2237">
        <v>129</v>
      </c>
      <c r="C2237">
        <v>104</v>
      </c>
      <c r="D2237">
        <v>82389560</v>
      </c>
      <c r="E2237" t="s">
        <v>48</v>
      </c>
      <c r="L2237" t="s">
        <v>3255</v>
      </c>
      <c r="M2237">
        <v>106820</v>
      </c>
      <c r="N2237">
        <v>147</v>
      </c>
      <c r="O2237" t="s">
        <v>29</v>
      </c>
      <c r="P2237" t="s">
        <v>30</v>
      </c>
      <c r="Q2237" t="s">
        <v>213</v>
      </c>
      <c r="R2237">
        <v>17000000</v>
      </c>
      <c r="S2237">
        <v>2014</v>
      </c>
      <c r="T2237">
        <v>6.5</v>
      </c>
      <c r="U2237">
        <v>1.7</v>
      </c>
      <c r="V2237">
        <v>65389560</v>
      </c>
      <c r="W2237" t="s">
        <v>21</v>
      </c>
    </row>
    <row r="2238" spans="1:23" x14ac:dyDescent="0.3">
      <c r="A2238" t="s">
        <v>2226</v>
      </c>
      <c r="B2238">
        <v>285</v>
      </c>
      <c r="C2238">
        <v>126</v>
      </c>
      <c r="D2238">
        <v>71502303</v>
      </c>
      <c r="E2238" t="s">
        <v>25</v>
      </c>
      <c r="F2238" t="s">
        <v>48</v>
      </c>
      <c r="G2238" t="s">
        <v>55</v>
      </c>
      <c r="H2238" t="s">
        <v>44</v>
      </c>
      <c r="L2238" t="s">
        <v>3256</v>
      </c>
      <c r="M2238">
        <v>149966</v>
      </c>
      <c r="N2238">
        <v>835</v>
      </c>
      <c r="O2238" t="s">
        <v>29</v>
      </c>
      <c r="P2238" t="s">
        <v>30</v>
      </c>
      <c r="Q2238" t="s">
        <v>213</v>
      </c>
      <c r="R2238">
        <v>12000000</v>
      </c>
      <c r="S2238">
        <v>2004</v>
      </c>
      <c r="T2238">
        <v>7.5</v>
      </c>
      <c r="U2238">
        <v>2.1</v>
      </c>
      <c r="V2238">
        <v>59502303</v>
      </c>
      <c r="W2238" t="s">
        <v>21</v>
      </c>
    </row>
    <row r="2239" spans="1:23" x14ac:dyDescent="0.3">
      <c r="A2239" t="s">
        <v>1336</v>
      </c>
      <c r="B2239">
        <v>91</v>
      </c>
      <c r="C2239">
        <v>110</v>
      </c>
      <c r="D2239">
        <v>19179969</v>
      </c>
      <c r="E2239" t="s">
        <v>48</v>
      </c>
      <c r="L2239" t="s">
        <v>3257</v>
      </c>
      <c r="M2239">
        <v>54710</v>
      </c>
      <c r="N2239">
        <v>177</v>
      </c>
      <c r="O2239" t="s">
        <v>29</v>
      </c>
      <c r="P2239" t="s">
        <v>30</v>
      </c>
      <c r="Q2239" t="s">
        <v>213</v>
      </c>
      <c r="R2239">
        <v>17500000</v>
      </c>
      <c r="S2239">
        <v>2006</v>
      </c>
      <c r="T2239">
        <v>6.3</v>
      </c>
      <c r="U2239">
        <v>1.8</v>
      </c>
      <c r="V2239">
        <v>1679969</v>
      </c>
      <c r="W2239" t="s">
        <v>21</v>
      </c>
    </row>
    <row r="2240" spans="1:23" x14ac:dyDescent="0.3">
      <c r="A2240" t="s">
        <v>1462</v>
      </c>
      <c r="B2240">
        <v>318</v>
      </c>
      <c r="C2240">
        <v>101</v>
      </c>
      <c r="D2240">
        <v>47000000</v>
      </c>
      <c r="E2240" t="s">
        <v>57</v>
      </c>
      <c r="F2240" t="s">
        <v>35</v>
      </c>
      <c r="L2240" t="s">
        <v>3258</v>
      </c>
      <c r="M2240">
        <v>157857</v>
      </c>
      <c r="N2240">
        <v>1191</v>
      </c>
      <c r="O2240" t="s">
        <v>29</v>
      </c>
      <c r="P2240" t="s">
        <v>30</v>
      </c>
      <c r="Q2240" t="s">
        <v>213</v>
      </c>
      <c r="R2240">
        <v>300000</v>
      </c>
      <c r="S2240">
        <v>1978</v>
      </c>
      <c r="T2240">
        <v>7.9</v>
      </c>
      <c r="U2240">
        <v>1.7</v>
      </c>
      <c r="V2240">
        <v>46700000</v>
      </c>
      <c r="W2240" t="s">
        <v>21</v>
      </c>
    </row>
    <row r="2241" spans="1:23" x14ac:dyDescent="0.3">
      <c r="A2241" t="s">
        <v>3259</v>
      </c>
      <c r="B2241">
        <v>52</v>
      </c>
      <c r="C2241">
        <v>87</v>
      </c>
      <c r="D2241">
        <v>37566230</v>
      </c>
      <c r="E2241" t="s">
        <v>48</v>
      </c>
      <c r="F2241" t="s">
        <v>55</v>
      </c>
      <c r="G2241" t="s">
        <v>49</v>
      </c>
      <c r="H2241" t="s">
        <v>26</v>
      </c>
      <c r="I2241" t="s">
        <v>27</v>
      </c>
      <c r="L2241" t="s">
        <v>3260</v>
      </c>
      <c r="M2241">
        <v>3407</v>
      </c>
      <c r="N2241">
        <v>48</v>
      </c>
      <c r="O2241" t="s">
        <v>29</v>
      </c>
      <c r="P2241" t="s">
        <v>30</v>
      </c>
      <c r="Q2241" t="s">
        <v>52</v>
      </c>
      <c r="R2241">
        <v>17000000</v>
      </c>
      <c r="S2241">
        <v>2003</v>
      </c>
      <c r="T2241">
        <v>5.0999999999999996</v>
      </c>
      <c r="U2241">
        <v>1.4</v>
      </c>
      <c r="V2241">
        <v>20566230</v>
      </c>
      <c r="W2241" t="s">
        <v>21</v>
      </c>
    </row>
    <row r="2242" spans="1:23" x14ac:dyDescent="0.3">
      <c r="A2242" t="s">
        <v>2454</v>
      </c>
      <c r="B2242">
        <v>56</v>
      </c>
      <c r="C2242">
        <v>123</v>
      </c>
      <c r="D2242">
        <v>70492685</v>
      </c>
      <c r="E2242" t="s">
        <v>48</v>
      </c>
      <c r="F2242" t="s">
        <v>55</v>
      </c>
      <c r="L2242" t="s">
        <v>3261</v>
      </c>
      <c r="M2242">
        <v>11600</v>
      </c>
      <c r="N2242">
        <v>64</v>
      </c>
      <c r="O2242" t="s">
        <v>29</v>
      </c>
      <c r="P2242" t="s">
        <v>30</v>
      </c>
      <c r="Q2242" t="s">
        <v>213</v>
      </c>
      <c r="R2242">
        <v>17000000</v>
      </c>
      <c r="S2242">
        <v>2013</v>
      </c>
      <c r="T2242">
        <v>6.7</v>
      </c>
      <c r="U2242">
        <v>2</v>
      </c>
      <c r="V2242">
        <v>53492685</v>
      </c>
      <c r="W2242" t="s">
        <v>21</v>
      </c>
    </row>
    <row r="2243" spans="1:23" x14ac:dyDescent="0.3">
      <c r="A2243" t="s">
        <v>2569</v>
      </c>
      <c r="B2243">
        <v>186</v>
      </c>
      <c r="C2243">
        <v>109</v>
      </c>
      <c r="D2243">
        <v>35635046</v>
      </c>
      <c r="E2243" t="s">
        <v>24</v>
      </c>
      <c r="F2243" t="s">
        <v>56</v>
      </c>
      <c r="G2243" t="s">
        <v>55</v>
      </c>
      <c r="H2243" t="s">
        <v>35</v>
      </c>
      <c r="L2243" t="s">
        <v>3262</v>
      </c>
      <c r="M2243">
        <v>121058</v>
      </c>
      <c r="N2243">
        <v>482</v>
      </c>
      <c r="O2243" t="s">
        <v>29</v>
      </c>
      <c r="P2243" t="s">
        <v>37</v>
      </c>
      <c r="Q2243" t="s">
        <v>213</v>
      </c>
      <c r="R2243">
        <v>17000000</v>
      </c>
      <c r="S2243">
        <v>2006</v>
      </c>
      <c r="T2243">
        <v>6.7</v>
      </c>
      <c r="U2243">
        <v>1.8</v>
      </c>
      <c r="V2243">
        <v>18635046</v>
      </c>
      <c r="W2243" t="s">
        <v>21</v>
      </c>
    </row>
    <row r="2244" spans="1:23" x14ac:dyDescent="0.3">
      <c r="A2244" t="s">
        <v>3263</v>
      </c>
      <c r="B2244">
        <v>178</v>
      </c>
      <c r="C2244">
        <v>90</v>
      </c>
      <c r="D2244">
        <v>45670855</v>
      </c>
      <c r="E2244" t="s">
        <v>57</v>
      </c>
      <c r="F2244" t="s">
        <v>60</v>
      </c>
      <c r="L2244" t="s">
        <v>3264</v>
      </c>
      <c r="M2244">
        <v>67978</v>
      </c>
      <c r="N2244">
        <v>279</v>
      </c>
      <c r="O2244" t="s">
        <v>29</v>
      </c>
      <c r="P2244" t="s">
        <v>115</v>
      </c>
      <c r="Q2244" t="s">
        <v>213</v>
      </c>
      <c r="R2244">
        <v>20000000</v>
      </c>
      <c r="S2244">
        <v>2010</v>
      </c>
      <c r="T2244">
        <v>5.6</v>
      </c>
      <c r="U2244">
        <v>1.5</v>
      </c>
      <c r="V2244">
        <v>25670855</v>
      </c>
      <c r="W2244" t="s">
        <v>21</v>
      </c>
    </row>
    <row r="2245" spans="1:23" x14ac:dyDescent="0.3">
      <c r="A2245" t="s">
        <v>1031</v>
      </c>
      <c r="B2245">
        <v>140</v>
      </c>
      <c r="C2245">
        <v>96</v>
      </c>
      <c r="D2245">
        <v>37939782</v>
      </c>
      <c r="E2245" t="s">
        <v>48</v>
      </c>
      <c r="F2245" t="s">
        <v>44</v>
      </c>
      <c r="L2245" t="s">
        <v>3265</v>
      </c>
      <c r="M2245">
        <v>62272</v>
      </c>
      <c r="N2245">
        <v>207</v>
      </c>
      <c r="O2245" t="s">
        <v>29</v>
      </c>
      <c r="P2245" t="s">
        <v>30</v>
      </c>
      <c r="Q2245" t="s">
        <v>213</v>
      </c>
      <c r="R2245">
        <v>17000000</v>
      </c>
      <c r="S2245">
        <v>2002</v>
      </c>
      <c r="T2245">
        <v>5.6</v>
      </c>
      <c r="U2245">
        <v>1.6</v>
      </c>
      <c r="V2245">
        <v>20939782</v>
      </c>
      <c r="W2245" t="s">
        <v>21</v>
      </c>
    </row>
    <row r="2246" spans="1:23" x14ac:dyDescent="0.3">
      <c r="A2246" t="s">
        <v>3266</v>
      </c>
      <c r="B2246">
        <v>63</v>
      </c>
      <c r="C2246">
        <v>82</v>
      </c>
      <c r="D2246">
        <v>30324946</v>
      </c>
      <c r="E2246" t="s">
        <v>48</v>
      </c>
      <c r="F2246" t="s">
        <v>59</v>
      </c>
      <c r="G2246" t="s">
        <v>44</v>
      </c>
      <c r="L2246" t="s">
        <v>3267</v>
      </c>
      <c r="M2246">
        <v>48458</v>
      </c>
      <c r="N2246">
        <v>239</v>
      </c>
      <c r="O2246" t="s">
        <v>29</v>
      </c>
      <c r="P2246" t="s">
        <v>30</v>
      </c>
      <c r="Q2246" t="s">
        <v>31</v>
      </c>
      <c r="R2246">
        <v>17000000</v>
      </c>
      <c r="S2246">
        <v>1998</v>
      </c>
      <c r="T2246">
        <v>6.2</v>
      </c>
      <c r="U2246">
        <v>1.4</v>
      </c>
      <c r="V2246">
        <v>13324946</v>
      </c>
      <c r="W2246" t="s">
        <v>21</v>
      </c>
    </row>
    <row r="2247" spans="1:23" x14ac:dyDescent="0.3">
      <c r="A2247" t="s">
        <v>3268</v>
      </c>
      <c r="B2247">
        <v>148</v>
      </c>
      <c r="C2247">
        <v>86</v>
      </c>
      <c r="D2247">
        <v>27854896</v>
      </c>
      <c r="E2247" t="s">
        <v>55</v>
      </c>
      <c r="F2247" t="s">
        <v>26</v>
      </c>
      <c r="G2247" t="s">
        <v>44</v>
      </c>
      <c r="L2247" t="s">
        <v>3269</v>
      </c>
      <c r="M2247">
        <v>64190</v>
      </c>
      <c r="N2247">
        <v>129</v>
      </c>
      <c r="O2247" t="s">
        <v>29</v>
      </c>
      <c r="P2247" t="s">
        <v>30</v>
      </c>
      <c r="Q2247" t="s">
        <v>31</v>
      </c>
      <c r="R2247">
        <v>17000000</v>
      </c>
      <c r="S2247">
        <v>2011</v>
      </c>
      <c r="T2247">
        <v>5.6</v>
      </c>
      <c r="U2247">
        <v>1.4</v>
      </c>
      <c r="V2247">
        <v>10854896</v>
      </c>
      <c r="W2247" t="s">
        <v>21</v>
      </c>
    </row>
    <row r="2248" spans="1:23" x14ac:dyDescent="0.3">
      <c r="A2248" t="s">
        <v>2030</v>
      </c>
      <c r="B2248">
        <v>265</v>
      </c>
      <c r="C2248">
        <v>108</v>
      </c>
      <c r="D2248">
        <v>41777564</v>
      </c>
      <c r="E2248" t="s">
        <v>57</v>
      </c>
      <c r="L2248" t="s">
        <v>3270</v>
      </c>
      <c r="M2248">
        <v>129719</v>
      </c>
      <c r="N2248">
        <v>855</v>
      </c>
      <c r="O2248" t="s">
        <v>29</v>
      </c>
      <c r="P2248" t="s">
        <v>30</v>
      </c>
      <c r="Q2248" t="s">
        <v>213</v>
      </c>
      <c r="R2248">
        <v>15000000</v>
      </c>
      <c r="S2248">
        <v>2006</v>
      </c>
      <c r="T2248">
        <v>6.4</v>
      </c>
      <c r="U2248">
        <v>1.8</v>
      </c>
      <c r="V2248">
        <v>26777564</v>
      </c>
      <c r="W2248" t="s">
        <v>21</v>
      </c>
    </row>
    <row r="2249" spans="1:23" x14ac:dyDescent="0.3">
      <c r="A2249" t="s">
        <v>1242</v>
      </c>
      <c r="B2249">
        <v>75</v>
      </c>
      <c r="C2249">
        <v>98</v>
      </c>
      <c r="D2249">
        <v>22734486</v>
      </c>
      <c r="E2249" t="s">
        <v>48</v>
      </c>
      <c r="L2249" t="s">
        <v>3271</v>
      </c>
      <c r="M2249">
        <v>11815</v>
      </c>
      <c r="N2249">
        <v>117</v>
      </c>
      <c r="O2249" t="s">
        <v>29</v>
      </c>
      <c r="P2249" t="s">
        <v>30</v>
      </c>
      <c r="Q2249" t="s">
        <v>31</v>
      </c>
      <c r="R2249">
        <v>17000000</v>
      </c>
      <c r="S2249">
        <v>2003</v>
      </c>
      <c r="T2249">
        <v>5.6</v>
      </c>
      <c r="U2249">
        <v>1.6</v>
      </c>
      <c r="V2249">
        <v>5734486</v>
      </c>
      <c r="W2249" t="s">
        <v>21</v>
      </c>
    </row>
    <row r="2250" spans="1:23" x14ac:dyDescent="0.3">
      <c r="A2250" t="s">
        <v>2330</v>
      </c>
      <c r="B2250">
        <v>113</v>
      </c>
      <c r="C2250">
        <v>129</v>
      </c>
      <c r="D2250">
        <v>44469602</v>
      </c>
      <c r="E2250" t="s">
        <v>242</v>
      </c>
      <c r="F2250" t="s">
        <v>55</v>
      </c>
      <c r="G2250" t="s">
        <v>61</v>
      </c>
      <c r="L2250" t="s">
        <v>3272</v>
      </c>
      <c r="M2250">
        <v>23480</v>
      </c>
      <c r="N2250">
        <v>83</v>
      </c>
      <c r="O2250" t="s">
        <v>29</v>
      </c>
      <c r="P2250" t="s">
        <v>30</v>
      </c>
      <c r="Q2250" t="s">
        <v>52</v>
      </c>
      <c r="R2250">
        <v>17000000</v>
      </c>
      <c r="S2250">
        <v>2015</v>
      </c>
      <c r="T2250">
        <v>7.4</v>
      </c>
      <c r="U2250">
        <v>2.2000000000000002</v>
      </c>
      <c r="V2250">
        <v>27469602</v>
      </c>
      <c r="W2250" t="s">
        <v>21</v>
      </c>
    </row>
    <row r="2251" spans="1:23" x14ac:dyDescent="0.3">
      <c r="A2251" t="s">
        <v>3273</v>
      </c>
      <c r="B2251">
        <v>223</v>
      </c>
      <c r="C2251">
        <v>112</v>
      </c>
      <c r="D2251">
        <v>64998368</v>
      </c>
      <c r="E2251" t="s">
        <v>48</v>
      </c>
      <c r="F2251" t="s">
        <v>59</v>
      </c>
      <c r="G2251" t="s">
        <v>44</v>
      </c>
      <c r="L2251" t="s">
        <v>3274</v>
      </c>
      <c r="M2251">
        <v>213898</v>
      </c>
      <c r="N2251">
        <v>250</v>
      </c>
      <c r="O2251" t="s">
        <v>29</v>
      </c>
      <c r="P2251" t="s">
        <v>30</v>
      </c>
      <c r="Q2251" t="s">
        <v>31</v>
      </c>
      <c r="R2251">
        <v>17000000</v>
      </c>
      <c r="S2251">
        <v>2012</v>
      </c>
      <c r="T2251">
        <v>7.2</v>
      </c>
      <c r="U2251">
        <v>1.9</v>
      </c>
      <c r="V2251">
        <v>47998368</v>
      </c>
      <c r="W2251" t="s">
        <v>21</v>
      </c>
    </row>
    <row r="2252" spans="1:23" x14ac:dyDescent="0.3">
      <c r="A2252" t="s">
        <v>1995</v>
      </c>
      <c r="B2252">
        <v>50</v>
      </c>
      <c r="C2252">
        <v>108</v>
      </c>
      <c r="D2252">
        <v>19693891</v>
      </c>
      <c r="E2252" t="s">
        <v>48</v>
      </c>
      <c r="F2252" t="s">
        <v>55</v>
      </c>
      <c r="G2252" t="s">
        <v>44</v>
      </c>
      <c r="H2252" t="s">
        <v>61</v>
      </c>
      <c r="L2252" t="s">
        <v>3275</v>
      </c>
      <c r="M2252">
        <v>12993</v>
      </c>
      <c r="N2252">
        <v>107</v>
      </c>
      <c r="O2252" t="s">
        <v>29</v>
      </c>
      <c r="P2252" t="s">
        <v>30</v>
      </c>
      <c r="Q2252" t="s">
        <v>31</v>
      </c>
      <c r="R2252">
        <v>34000000</v>
      </c>
      <c r="S2252">
        <v>2001</v>
      </c>
      <c r="T2252">
        <v>4.9000000000000004</v>
      </c>
      <c r="U2252">
        <v>1.8</v>
      </c>
      <c r="V2252">
        <v>-14306109</v>
      </c>
      <c r="W2252" t="s">
        <v>38</v>
      </c>
    </row>
    <row r="2253" spans="1:23" x14ac:dyDescent="0.3">
      <c r="A2253" t="s">
        <v>43</v>
      </c>
      <c r="B2253">
        <v>125</v>
      </c>
      <c r="C2253">
        <v>121</v>
      </c>
      <c r="D2253">
        <v>16311763</v>
      </c>
      <c r="E2253" t="s">
        <v>56</v>
      </c>
      <c r="F2253" t="s">
        <v>55</v>
      </c>
      <c r="G2253" t="s">
        <v>35</v>
      </c>
      <c r="L2253" t="s">
        <v>3276</v>
      </c>
      <c r="M2253">
        <v>50656</v>
      </c>
      <c r="N2253">
        <v>416</v>
      </c>
      <c r="O2253" t="s">
        <v>29</v>
      </c>
      <c r="P2253" t="s">
        <v>37</v>
      </c>
      <c r="Q2253" t="s">
        <v>213</v>
      </c>
      <c r="R2253">
        <v>17000000</v>
      </c>
      <c r="S2253">
        <v>1998</v>
      </c>
      <c r="T2253">
        <v>7.5</v>
      </c>
      <c r="U2253">
        <v>2</v>
      </c>
      <c r="V2253">
        <v>-688237</v>
      </c>
      <c r="W2253" t="s">
        <v>38</v>
      </c>
    </row>
    <row r="2254" spans="1:23" x14ac:dyDescent="0.3">
      <c r="A2254" t="s">
        <v>3277</v>
      </c>
      <c r="B2254">
        <v>81</v>
      </c>
      <c r="C2254">
        <v>89</v>
      </c>
      <c r="D2254">
        <v>12693621</v>
      </c>
      <c r="E2254" t="s">
        <v>57</v>
      </c>
      <c r="F2254" t="s">
        <v>60</v>
      </c>
      <c r="G2254" t="s">
        <v>35</v>
      </c>
      <c r="L2254" t="s">
        <v>3278</v>
      </c>
      <c r="M2254">
        <v>10885</v>
      </c>
      <c r="N2254">
        <v>271</v>
      </c>
      <c r="O2254" t="s">
        <v>29</v>
      </c>
      <c r="P2254" t="s">
        <v>30</v>
      </c>
      <c r="Q2254" t="s">
        <v>31</v>
      </c>
      <c r="R2254">
        <v>17000000</v>
      </c>
      <c r="S2254">
        <v>2002</v>
      </c>
      <c r="T2254">
        <v>4.8</v>
      </c>
      <c r="U2254">
        <v>1.5</v>
      </c>
      <c r="V2254">
        <v>-4306379</v>
      </c>
      <c r="W2254" t="s">
        <v>38</v>
      </c>
    </row>
    <row r="2255" spans="1:23" x14ac:dyDescent="0.3">
      <c r="A2255" t="s">
        <v>3279</v>
      </c>
      <c r="B2255">
        <v>37</v>
      </c>
      <c r="C2255">
        <v>89</v>
      </c>
      <c r="D2255">
        <v>15655665</v>
      </c>
      <c r="E2255" t="s">
        <v>48</v>
      </c>
      <c r="F2255" t="s">
        <v>44</v>
      </c>
      <c r="L2255" t="s">
        <v>3280</v>
      </c>
      <c r="M2255">
        <v>9104</v>
      </c>
      <c r="N2255">
        <v>112</v>
      </c>
      <c r="O2255" t="s">
        <v>29</v>
      </c>
      <c r="P2255" t="s">
        <v>30</v>
      </c>
      <c r="Q2255" t="s">
        <v>31</v>
      </c>
      <c r="R2255">
        <v>4000000</v>
      </c>
      <c r="S2255">
        <v>2006</v>
      </c>
      <c r="T2255">
        <v>3.1</v>
      </c>
      <c r="U2255">
        <v>1.5</v>
      </c>
      <c r="V2255">
        <v>11655665</v>
      </c>
      <c r="W2255" t="s">
        <v>21</v>
      </c>
    </row>
    <row r="2256" spans="1:23" x14ac:dyDescent="0.3">
      <c r="A2256" t="s">
        <v>3281</v>
      </c>
      <c r="B2256">
        <v>44</v>
      </c>
      <c r="C2256">
        <v>73</v>
      </c>
      <c r="D2256">
        <v>11634458</v>
      </c>
      <c r="E2256" t="s">
        <v>25</v>
      </c>
      <c r="F2256" t="s">
        <v>48</v>
      </c>
      <c r="G2256" t="s">
        <v>49</v>
      </c>
      <c r="H2256" t="s">
        <v>26</v>
      </c>
      <c r="I2256" t="s">
        <v>50</v>
      </c>
      <c r="L2256" t="s">
        <v>3282</v>
      </c>
      <c r="M2256">
        <v>2045</v>
      </c>
      <c r="N2256">
        <v>37</v>
      </c>
      <c r="O2256" t="s">
        <v>29</v>
      </c>
      <c r="P2256" t="s">
        <v>30</v>
      </c>
      <c r="Q2256" t="s">
        <v>118</v>
      </c>
      <c r="R2256">
        <v>17000000</v>
      </c>
      <c r="S2256">
        <v>1999</v>
      </c>
      <c r="T2256">
        <v>5.8</v>
      </c>
      <c r="U2256">
        <v>1.2</v>
      </c>
      <c r="V2256">
        <v>-5365542</v>
      </c>
      <c r="W2256" t="s">
        <v>38</v>
      </c>
    </row>
    <row r="2257" spans="1:23" x14ac:dyDescent="0.3">
      <c r="A2257" t="s">
        <v>843</v>
      </c>
      <c r="B2257">
        <v>197</v>
      </c>
      <c r="C2257">
        <v>132</v>
      </c>
      <c r="D2257">
        <v>27154426</v>
      </c>
      <c r="E2257" t="s">
        <v>56</v>
      </c>
      <c r="F2257" t="s">
        <v>55</v>
      </c>
      <c r="G2257" t="s">
        <v>35</v>
      </c>
      <c r="L2257" t="s">
        <v>3283</v>
      </c>
      <c r="M2257">
        <v>52852</v>
      </c>
      <c r="N2257">
        <v>138</v>
      </c>
      <c r="O2257" t="s">
        <v>29</v>
      </c>
      <c r="P2257" t="s">
        <v>30</v>
      </c>
      <c r="Q2257" t="s">
        <v>213</v>
      </c>
      <c r="R2257">
        <v>17000000</v>
      </c>
      <c r="S2257">
        <v>2009</v>
      </c>
      <c r="T2257">
        <v>6.7</v>
      </c>
      <c r="U2257">
        <v>2.2000000000000002</v>
      </c>
      <c r="V2257">
        <v>10154426</v>
      </c>
      <c r="W2257" t="s">
        <v>21</v>
      </c>
    </row>
    <row r="2258" spans="1:23" x14ac:dyDescent="0.3">
      <c r="A2258" t="s">
        <v>3284</v>
      </c>
      <c r="B2258">
        <v>543</v>
      </c>
      <c r="C2258">
        <v>96</v>
      </c>
      <c r="D2258">
        <v>54239856</v>
      </c>
      <c r="E2258" t="s">
        <v>57</v>
      </c>
      <c r="L2258" t="s">
        <v>3285</v>
      </c>
      <c r="M2258">
        <v>125016</v>
      </c>
      <c r="N2258">
        <v>789</v>
      </c>
      <c r="O2258" t="s">
        <v>29</v>
      </c>
      <c r="P2258" t="s">
        <v>30</v>
      </c>
      <c r="Q2258" t="s">
        <v>213</v>
      </c>
      <c r="R2258">
        <v>17000000</v>
      </c>
      <c r="S2258">
        <v>2013</v>
      </c>
      <c r="T2258">
        <v>6.5</v>
      </c>
      <c r="U2258">
        <v>1.6</v>
      </c>
      <c r="V2258">
        <v>37239856</v>
      </c>
      <c r="W2258" t="s">
        <v>21</v>
      </c>
    </row>
    <row r="2259" spans="1:23" x14ac:dyDescent="0.3">
      <c r="A2259" t="s">
        <v>1155</v>
      </c>
      <c r="B2259">
        <v>112</v>
      </c>
      <c r="C2259">
        <v>98</v>
      </c>
      <c r="D2259">
        <v>8662318</v>
      </c>
      <c r="E2259" t="s">
        <v>48</v>
      </c>
      <c r="F2259" t="s">
        <v>44</v>
      </c>
      <c r="L2259" t="s">
        <v>3286</v>
      </c>
      <c r="M2259">
        <v>15033</v>
      </c>
      <c r="N2259">
        <v>75</v>
      </c>
      <c r="O2259" t="s">
        <v>29</v>
      </c>
      <c r="P2259" t="s">
        <v>30</v>
      </c>
      <c r="Q2259" t="s">
        <v>31</v>
      </c>
      <c r="R2259">
        <v>17000000</v>
      </c>
      <c r="S2259">
        <v>2009</v>
      </c>
      <c r="T2259">
        <v>5.9</v>
      </c>
      <c r="U2259">
        <v>1.6</v>
      </c>
      <c r="V2259">
        <v>-8337682</v>
      </c>
      <c r="W2259" t="s">
        <v>38</v>
      </c>
    </row>
    <row r="2260" spans="1:23" x14ac:dyDescent="0.3">
      <c r="A2260" t="s">
        <v>497</v>
      </c>
      <c r="B2260">
        <v>153</v>
      </c>
      <c r="C2260">
        <v>107</v>
      </c>
      <c r="D2260">
        <v>7156725</v>
      </c>
      <c r="E2260" t="s">
        <v>48</v>
      </c>
      <c r="F2260" t="s">
        <v>59</v>
      </c>
      <c r="L2260" t="s">
        <v>3287</v>
      </c>
      <c r="M2260">
        <v>22639</v>
      </c>
      <c r="N2260">
        <v>217</v>
      </c>
      <c r="O2260" t="s">
        <v>29</v>
      </c>
      <c r="P2260" t="s">
        <v>30</v>
      </c>
      <c r="Q2260" t="s">
        <v>31</v>
      </c>
      <c r="R2260">
        <v>19000000</v>
      </c>
      <c r="S2260">
        <v>2006</v>
      </c>
      <c r="T2260">
        <v>5.5</v>
      </c>
      <c r="U2260">
        <v>1.8</v>
      </c>
      <c r="V2260">
        <v>-11843275</v>
      </c>
      <c r="W2260" t="s">
        <v>38</v>
      </c>
    </row>
    <row r="2261" spans="1:23" x14ac:dyDescent="0.3">
      <c r="A2261" t="s">
        <v>3288</v>
      </c>
      <c r="B2261">
        <v>94</v>
      </c>
      <c r="C2261">
        <v>134</v>
      </c>
      <c r="D2261">
        <v>15681020</v>
      </c>
      <c r="E2261" t="s">
        <v>24</v>
      </c>
      <c r="F2261" t="s">
        <v>25</v>
      </c>
      <c r="G2261" t="s">
        <v>49</v>
      </c>
      <c r="H2261" t="s">
        <v>27</v>
      </c>
      <c r="L2261" t="s">
        <v>3289</v>
      </c>
      <c r="M2261">
        <v>33570</v>
      </c>
      <c r="N2261">
        <v>259</v>
      </c>
      <c r="O2261" t="s">
        <v>29</v>
      </c>
      <c r="P2261" t="s">
        <v>37</v>
      </c>
      <c r="Q2261" t="s">
        <v>52</v>
      </c>
      <c r="R2261">
        <v>17000000</v>
      </c>
      <c r="S2261">
        <v>1987</v>
      </c>
      <c r="T2261">
        <v>3.6</v>
      </c>
      <c r="U2261">
        <v>2.2000000000000002</v>
      </c>
      <c r="V2261">
        <v>-1318980</v>
      </c>
      <c r="W2261" t="s">
        <v>38</v>
      </c>
    </row>
    <row r="2262" spans="1:23" x14ac:dyDescent="0.3">
      <c r="A2262" t="s">
        <v>3290</v>
      </c>
      <c r="B2262">
        <v>157</v>
      </c>
      <c r="C2262">
        <v>122</v>
      </c>
      <c r="D2262">
        <v>6855137</v>
      </c>
      <c r="E2262" t="s">
        <v>24</v>
      </c>
      <c r="F2262" t="s">
        <v>56</v>
      </c>
      <c r="G2262" t="s">
        <v>55</v>
      </c>
      <c r="H2262" t="s">
        <v>35</v>
      </c>
      <c r="L2262" t="s">
        <v>3291</v>
      </c>
      <c r="M2262">
        <v>88590</v>
      </c>
      <c r="N2262">
        <v>419</v>
      </c>
      <c r="O2262" t="s">
        <v>29</v>
      </c>
      <c r="P2262" t="s">
        <v>244</v>
      </c>
      <c r="Q2262" t="s">
        <v>213</v>
      </c>
      <c r="R2262">
        <v>17000000</v>
      </c>
      <c r="S2262">
        <v>2006</v>
      </c>
      <c r="T2262">
        <v>7.4</v>
      </c>
      <c r="U2262">
        <v>2</v>
      </c>
      <c r="V2262">
        <v>-10144863</v>
      </c>
      <c r="W2262" t="s">
        <v>38</v>
      </c>
    </row>
    <row r="2263" spans="1:23" x14ac:dyDescent="0.3">
      <c r="A2263" t="s">
        <v>3292</v>
      </c>
      <c r="B2263">
        <v>21</v>
      </c>
      <c r="C2263">
        <v>97</v>
      </c>
      <c r="D2263">
        <v>2315683</v>
      </c>
      <c r="E2263" t="s">
        <v>25</v>
      </c>
      <c r="F2263" t="s">
        <v>56</v>
      </c>
      <c r="G2263" t="s">
        <v>55</v>
      </c>
      <c r="H2263" t="s">
        <v>44</v>
      </c>
      <c r="L2263" t="s">
        <v>3293</v>
      </c>
      <c r="M2263">
        <v>4081</v>
      </c>
      <c r="N2263">
        <v>28</v>
      </c>
      <c r="O2263" t="s">
        <v>29</v>
      </c>
      <c r="P2263" t="s">
        <v>37</v>
      </c>
      <c r="Q2263" t="s">
        <v>31</v>
      </c>
      <c r="R2263">
        <v>17000000</v>
      </c>
      <c r="S2263">
        <v>1986</v>
      </c>
      <c r="T2263">
        <v>3</v>
      </c>
      <c r="U2263">
        <v>1.6</v>
      </c>
      <c r="V2263">
        <v>-14684317</v>
      </c>
      <c r="W2263" t="s">
        <v>38</v>
      </c>
    </row>
    <row r="2264" spans="1:23" x14ac:dyDescent="0.3">
      <c r="A2264" t="s">
        <v>670</v>
      </c>
      <c r="B2264">
        <v>236</v>
      </c>
      <c r="C2264">
        <v>110</v>
      </c>
      <c r="D2264">
        <v>39825798</v>
      </c>
      <c r="E2264" t="s">
        <v>55</v>
      </c>
      <c r="F2264" t="s">
        <v>60</v>
      </c>
      <c r="G2264" t="s">
        <v>44</v>
      </c>
      <c r="H2264" t="s">
        <v>35</v>
      </c>
      <c r="L2264" t="s">
        <v>3294</v>
      </c>
      <c r="M2264">
        <v>295375</v>
      </c>
      <c r="N2264">
        <v>645</v>
      </c>
      <c r="O2264" t="s">
        <v>29</v>
      </c>
      <c r="P2264" t="s">
        <v>30</v>
      </c>
      <c r="Q2264" t="s">
        <v>31</v>
      </c>
      <c r="R2264">
        <v>16000000</v>
      </c>
      <c r="S2264">
        <v>2006</v>
      </c>
      <c r="T2264">
        <v>7.6</v>
      </c>
      <c r="U2264">
        <v>1.8</v>
      </c>
      <c r="V2264">
        <v>23825798</v>
      </c>
      <c r="W2264" t="s">
        <v>21</v>
      </c>
    </row>
    <row r="2265" spans="1:23" x14ac:dyDescent="0.3">
      <c r="A2265" t="s">
        <v>3295</v>
      </c>
      <c r="B2265">
        <v>50</v>
      </c>
      <c r="C2265">
        <v>102</v>
      </c>
      <c r="D2265">
        <v>2000000</v>
      </c>
      <c r="E2265" t="s">
        <v>25</v>
      </c>
      <c r="F2265" t="s">
        <v>57</v>
      </c>
      <c r="G2265" t="s">
        <v>35</v>
      </c>
      <c r="L2265" t="s">
        <v>3296</v>
      </c>
      <c r="M2265">
        <v>1275</v>
      </c>
      <c r="N2265">
        <v>27</v>
      </c>
      <c r="O2265" t="s">
        <v>29</v>
      </c>
      <c r="P2265" t="s">
        <v>30</v>
      </c>
      <c r="Q2265" t="s">
        <v>52</v>
      </c>
      <c r="R2265">
        <v>17000000</v>
      </c>
      <c r="S2265">
        <v>1981</v>
      </c>
      <c r="T2265">
        <v>6.4</v>
      </c>
      <c r="U2265">
        <v>1.7</v>
      </c>
      <c r="V2265">
        <v>-15000000</v>
      </c>
      <c r="W2265" t="s">
        <v>38</v>
      </c>
    </row>
    <row r="2266" spans="1:23" x14ac:dyDescent="0.3">
      <c r="A2266" t="s">
        <v>394</v>
      </c>
      <c r="B2266">
        <v>106</v>
      </c>
      <c r="C2266">
        <v>98</v>
      </c>
      <c r="D2266">
        <v>1569918</v>
      </c>
      <c r="E2266" t="s">
        <v>242</v>
      </c>
      <c r="F2266" t="s">
        <v>56</v>
      </c>
      <c r="G2266" t="s">
        <v>55</v>
      </c>
      <c r="H2266" t="s">
        <v>35</v>
      </c>
      <c r="L2266" t="s">
        <v>3297</v>
      </c>
      <c r="M2266">
        <v>16234</v>
      </c>
      <c r="N2266">
        <v>113</v>
      </c>
      <c r="O2266" t="s">
        <v>29</v>
      </c>
      <c r="P2266" t="s">
        <v>2161</v>
      </c>
      <c r="Q2266" t="s">
        <v>213</v>
      </c>
      <c r="R2266">
        <v>17000000</v>
      </c>
      <c r="S2266">
        <v>2003</v>
      </c>
      <c r="T2266">
        <v>6.9</v>
      </c>
      <c r="U2266">
        <v>1.6</v>
      </c>
      <c r="V2266">
        <v>-15430082</v>
      </c>
      <c r="W2266" t="s">
        <v>38</v>
      </c>
    </row>
    <row r="2267" spans="1:23" x14ac:dyDescent="0.3">
      <c r="A2267" t="s">
        <v>2649</v>
      </c>
      <c r="B2267">
        <v>173</v>
      </c>
      <c r="C2267">
        <v>160</v>
      </c>
      <c r="D2267">
        <v>273420</v>
      </c>
      <c r="E2267" t="s">
        <v>48</v>
      </c>
      <c r="F2267" t="s">
        <v>60</v>
      </c>
      <c r="G2267" t="s">
        <v>27</v>
      </c>
      <c r="H2267" t="s">
        <v>35</v>
      </c>
      <c r="L2267" t="s">
        <v>3298</v>
      </c>
      <c r="M2267">
        <v>32671</v>
      </c>
      <c r="N2267">
        <v>238</v>
      </c>
      <c r="O2267" t="s">
        <v>29</v>
      </c>
      <c r="P2267" t="s">
        <v>545</v>
      </c>
      <c r="Q2267" t="s">
        <v>213</v>
      </c>
      <c r="R2267">
        <v>17000000</v>
      </c>
      <c r="S2267">
        <v>2006</v>
      </c>
      <c r="T2267">
        <v>5.5</v>
      </c>
      <c r="U2267">
        <v>2.7</v>
      </c>
      <c r="V2267">
        <v>-16726580</v>
      </c>
      <c r="W2267" t="s">
        <v>38</v>
      </c>
    </row>
    <row r="2268" spans="1:23" x14ac:dyDescent="0.3">
      <c r="A2268" t="s">
        <v>3299</v>
      </c>
      <c r="B2268">
        <v>145</v>
      </c>
      <c r="C2268">
        <v>83</v>
      </c>
      <c r="D2268">
        <v>4930798</v>
      </c>
      <c r="E2268" t="s">
        <v>57</v>
      </c>
      <c r="F2268" t="s">
        <v>35</v>
      </c>
      <c r="L2268" t="s">
        <v>3300</v>
      </c>
      <c r="M2268">
        <v>16268</v>
      </c>
      <c r="N2268">
        <v>108</v>
      </c>
      <c r="O2268" t="s">
        <v>29</v>
      </c>
      <c r="P2268" t="s">
        <v>30</v>
      </c>
      <c r="Q2268" t="s">
        <v>31</v>
      </c>
      <c r="R2268">
        <v>17000000</v>
      </c>
      <c r="S2268">
        <v>2012</v>
      </c>
      <c r="T2268">
        <v>4.0999999999999996</v>
      </c>
      <c r="U2268">
        <v>1.4</v>
      </c>
      <c r="V2268">
        <v>-12069202</v>
      </c>
      <c r="W2268" t="s">
        <v>38</v>
      </c>
    </row>
    <row r="2269" spans="1:23" x14ac:dyDescent="0.3">
      <c r="A2269" t="s">
        <v>3301</v>
      </c>
      <c r="B2269">
        <v>31</v>
      </c>
      <c r="C2269">
        <v>102</v>
      </c>
      <c r="D2269">
        <v>59847242</v>
      </c>
      <c r="E2269" t="s">
        <v>48</v>
      </c>
      <c r="F2269" t="s">
        <v>55</v>
      </c>
      <c r="G2269" t="s">
        <v>49</v>
      </c>
      <c r="H2269" t="s">
        <v>44</v>
      </c>
      <c r="L2269" t="s">
        <v>3302</v>
      </c>
      <c r="M2269">
        <v>55895</v>
      </c>
      <c r="N2269">
        <v>115</v>
      </c>
      <c r="O2269" t="s">
        <v>29</v>
      </c>
      <c r="P2269" t="s">
        <v>30</v>
      </c>
      <c r="Q2269" t="s">
        <v>31</v>
      </c>
      <c r="R2269">
        <v>16500000</v>
      </c>
      <c r="S2269">
        <v>1991</v>
      </c>
      <c r="T2269">
        <v>6.8</v>
      </c>
      <c r="U2269">
        <v>1.7</v>
      </c>
      <c r="V2269">
        <v>43347242</v>
      </c>
      <c r="W2269" t="s">
        <v>21</v>
      </c>
    </row>
    <row r="2270" spans="1:23" x14ac:dyDescent="0.3">
      <c r="A2270" t="s">
        <v>3303</v>
      </c>
      <c r="B2270">
        <v>105</v>
      </c>
      <c r="C2270">
        <v>122</v>
      </c>
      <c r="D2270">
        <v>220914</v>
      </c>
      <c r="E2270" t="s">
        <v>242</v>
      </c>
      <c r="F2270" t="s">
        <v>55</v>
      </c>
      <c r="G2270" t="s">
        <v>44</v>
      </c>
      <c r="L2270" t="s">
        <v>3304</v>
      </c>
      <c r="M2270">
        <v>13239</v>
      </c>
      <c r="N2270">
        <v>97</v>
      </c>
      <c r="O2270" t="s">
        <v>29</v>
      </c>
      <c r="P2270" t="s">
        <v>30</v>
      </c>
      <c r="Q2270" t="s">
        <v>213</v>
      </c>
      <c r="R2270">
        <v>16800000</v>
      </c>
      <c r="S2270">
        <v>2006</v>
      </c>
      <c r="T2270">
        <v>6.5</v>
      </c>
      <c r="U2270">
        <v>2</v>
      </c>
      <c r="V2270">
        <v>-16579086</v>
      </c>
      <c r="W2270" t="s">
        <v>38</v>
      </c>
    </row>
    <row r="2271" spans="1:23" x14ac:dyDescent="0.3">
      <c r="A2271" t="s">
        <v>241</v>
      </c>
      <c r="B2271">
        <v>114</v>
      </c>
      <c r="C2271">
        <v>126</v>
      </c>
      <c r="D2271">
        <v>43848100</v>
      </c>
      <c r="E2271" t="s">
        <v>56</v>
      </c>
      <c r="F2271" t="s">
        <v>55</v>
      </c>
      <c r="L2271" t="s">
        <v>3305</v>
      </c>
      <c r="M2271">
        <v>119150</v>
      </c>
      <c r="N2271">
        <v>219</v>
      </c>
      <c r="O2271" t="s">
        <v>29</v>
      </c>
      <c r="P2271" t="s">
        <v>30</v>
      </c>
      <c r="Q2271" t="s">
        <v>213</v>
      </c>
      <c r="R2271">
        <v>15000000</v>
      </c>
      <c r="S2271">
        <v>1987</v>
      </c>
      <c r="T2271">
        <v>7.4</v>
      </c>
      <c r="U2271">
        <v>2.1</v>
      </c>
      <c r="V2271">
        <v>28848100</v>
      </c>
      <c r="W2271" t="s">
        <v>21</v>
      </c>
    </row>
    <row r="2272" spans="1:23" x14ac:dyDescent="0.3">
      <c r="A2272" t="s">
        <v>325</v>
      </c>
      <c r="B2272">
        <v>69</v>
      </c>
      <c r="C2272">
        <v>136</v>
      </c>
      <c r="D2272">
        <v>42700000</v>
      </c>
      <c r="E2272" t="s">
        <v>55</v>
      </c>
      <c r="F2272" t="s">
        <v>44</v>
      </c>
      <c r="L2272" t="s">
        <v>3306</v>
      </c>
      <c r="M2272">
        <v>78392</v>
      </c>
      <c r="N2272">
        <v>196</v>
      </c>
      <c r="O2272" t="s">
        <v>29</v>
      </c>
      <c r="P2272" t="s">
        <v>30</v>
      </c>
      <c r="Q2272" t="s">
        <v>52</v>
      </c>
      <c r="R2272">
        <v>16500000</v>
      </c>
      <c r="S2272">
        <v>1995</v>
      </c>
      <c r="T2272">
        <v>7.7</v>
      </c>
      <c r="U2272">
        <v>2.2999999999999998</v>
      </c>
      <c r="V2272">
        <v>26200000</v>
      </c>
      <c r="W2272" t="s">
        <v>21</v>
      </c>
    </row>
    <row r="2273" spans="1:23" x14ac:dyDescent="0.3">
      <c r="A2273" t="s">
        <v>3307</v>
      </c>
      <c r="B2273">
        <v>150</v>
      </c>
      <c r="C2273">
        <v>120</v>
      </c>
      <c r="D2273">
        <v>18663911</v>
      </c>
      <c r="E2273" t="s">
        <v>242</v>
      </c>
      <c r="F2273" t="s">
        <v>55</v>
      </c>
      <c r="G2273" t="s">
        <v>44</v>
      </c>
      <c r="L2273" t="s">
        <v>3308</v>
      </c>
      <c r="M2273">
        <v>46204</v>
      </c>
      <c r="N2273">
        <v>151</v>
      </c>
      <c r="O2273" t="s">
        <v>29</v>
      </c>
      <c r="P2273" t="s">
        <v>37</v>
      </c>
      <c r="Q2273" t="s">
        <v>52</v>
      </c>
      <c r="R2273">
        <v>16500000</v>
      </c>
      <c r="S2273">
        <v>2007</v>
      </c>
      <c r="T2273">
        <v>7.1</v>
      </c>
      <c r="U2273">
        <v>2</v>
      </c>
      <c r="V2273">
        <v>2163911</v>
      </c>
      <c r="W2273" t="s">
        <v>21</v>
      </c>
    </row>
    <row r="2274" spans="1:23" x14ac:dyDescent="0.3">
      <c r="A2274" t="s">
        <v>3309</v>
      </c>
      <c r="B2274">
        <v>72</v>
      </c>
      <c r="C2274">
        <v>108</v>
      </c>
      <c r="D2274">
        <v>11702090</v>
      </c>
      <c r="E2274" t="s">
        <v>48</v>
      </c>
      <c r="F2274" t="s">
        <v>44</v>
      </c>
      <c r="L2274" t="s">
        <v>3310</v>
      </c>
      <c r="M2274">
        <v>37700</v>
      </c>
      <c r="N2274">
        <v>50</v>
      </c>
      <c r="O2274" t="s">
        <v>29</v>
      </c>
      <c r="P2274" t="s">
        <v>30</v>
      </c>
      <c r="Q2274" t="s">
        <v>31</v>
      </c>
      <c r="R2274">
        <v>16500000</v>
      </c>
      <c r="S2274">
        <v>2007</v>
      </c>
      <c r="T2274">
        <v>6.3</v>
      </c>
      <c r="U2274">
        <v>1.8</v>
      </c>
      <c r="V2274">
        <v>-4797910</v>
      </c>
      <c r="W2274" t="s">
        <v>38</v>
      </c>
    </row>
    <row r="2275" spans="1:23" x14ac:dyDescent="0.3">
      <c r="A2275" t="s">
        <v>3311</v>
      </c>
      <c r="B2275">
        <v>158</v>
      </c>
      <c r="C2275">
        <v>126</v>
      </c>
      <c r="D2275">
        <v>13005485</v>
      </c>
      <c r="E2275" t="s">
        <v>55</v>
      </c>
      <c r="L2275" t="s">
        <v>3312</v>
      </c>
      <c r="M2275">
        <v>56665</v>
      </c>
      <c r="N2275">
        <v>469</v>
      </c>
      <c r="O2275" t="s">
        <v>29</v>
      </c>
      <c r="P2275" t="s">
        <v>30</v>
      </c>
      <c r="Q2275" t="s">
        <v>213</v>
      </c>
      <c r="R2275">
        <v>15000000</v>
      </c>
      <c r="S2275">
        <v>2003</v>
      </c>
      <c r="T2275">
        <v>7.6</v>
      </c>
      <c r="U2275">
        <v>2.1</v>
      </c>
      <c r="V2275">
        <v>-1994515</v>
      </c>
      <c r="W2275" t="s">
        <v>38</v>
      </c>
    </row>
    <row r="2276" spans="1:23" x14ac:dyDescent="0.3">
      <c r="A2276" t="s">
        <v>335</v>
      </c>
      <c r="B2276">
        <v>96</v>
      </c>
      <c r="C2276">
        <v>128</v>
      </c>
      <c r="D2276">
        <v>95860116</v>
      </c>
      <c r="E2276" t="s">
        <v>48</v>
      </c>
      <c r="F2276" t="s">
        <v>55</v>
      </c>
      <c r="L2276" t="s">
        <v>3313</v>
      </c>
      <c r="M2276">
        <v>277451</v>
      </c>
      <c r="N2276">
        <v>491</v>
      </c>
      <c r="O2276" t="s">
        <v>29</v>
      </c>
      <c r="P2276" t="s">
        <v>30</v>
      </c>
      <c r="Q2276" t="s">
        <v>52</v>
      </c>
      <c r="R2276">
        <v>16400000</v>
      </c>
      <c r="S2276">
        <v>1989</v>
      </c>
      <c r="T2276">
        <v>8</v>
      </c>
      <c r="U2276">
        <v>2.1</v>
      </c>
      <c r="V2276">
        <v>79460116</v>
      </c>
      <c r="W2276" t="s">
        <v>21</v>
      </c>
    </row>
    <row r="2277" spans="1:23" x14ac:dyDescent="0.3">
      <c r="A2277" t="s">
        <v>3314</v>
      </c>
      <c r="B2277">
        <v>84</v>
      </c>
      <c r="C2277">
        <v>113</v>
      </c>
      <c r="D2277">
        <v>127175354</v>
      </c>
      <c r="E2277" t="s">
        <v>48</v>
      </c>
      <c r="L2277" t="s">
        <v>3315</v>
      </c>
      <c r="M2277">
        <v>288451</v>
      </c>
      <c r="N2277">
        <v>438</v>
      </c>
      <c r="O2277" t="s">
        <v>29</v>
      </c>
      <c r="P2277" t="s">
        <v>30</v>
      </c>
      <c r="Q2277" t="s">
        <v>31</v>
      </c>
      <c r="R2277">
        <v>16000000</v>
      </c>
      <c r="S2277">
        <v>1994</v>
      </c>
      <c r="T2277">
        <v>7.3</v>
      </c>
      <c r="U2277">
        <v>1.9</v>
      </c>
      <c r="V2277">
        <v>111175354</v>
      </c>
      <c r="W2277" t="s">
        <v>21</v>
      </c>
    </row>
    <row r="2278" spans="1:23" x14ac:dyDescent="0.3">
      <c r="A2278" t="s">
        <v>1056</v>
      </c>
      <c r="B2278">
        <v>114</v>
      </c>
      <c r="C2278">
        <v>89</v>
      </c>
      <c r="D2278">
        <v>92823600</v>
      </c>
      <c r="E2278" t="s">
        <v>48</v>
      </c>
      <c r="F2278" t="s">
        <v>55</v>
      </c>
      <c r="G2278" t="s">
        <v>44</v>
      </c>
      <c r="L2278" t="s">
        <v>3316</v>
      </c>
      <c r="M2278">
        <v>149108</v>
      </c>
      <c r="N2278">
        <v>273</v>
      </c>
      <c r="O2278" t="s">
        <v>29</v>
      </c>
      <c r="P2278" t="s">
        <v>30</v>
      </c>
      <c r="Q2278" t="s">
        <v>213</v>
      </c>
      <c r="R2278">
        <v>16000000</v>
      </c>
      <c r="S2278">
        <v>1989</v>
      </c>
      <c r="T2278">
        <v>7.6</v>
      </c>
      <c r="U2278">
        <v>1.5</v>
      </c>
      <c r="V2278">
        <v>76823600</v>
      </c>
      <c r="W2278" t="s">
        <v>21</v>
      </c>
    </row>
    <row r="2279" spans="1:23" x14ac:dyDescent="0.3">
      <c r="A2279" t="s">
        <v>2737</v>
      </c>
      <c r="B2279">
        <v>79</v>
      </c>
      <c r="C2279">
        <v>129</v>
      </c>
      <c r="D2279">
        <v>54000000</v>
      </c>
      <c r="E2279" t="s">
        <v>55</v>
      </c>
      <c r="L2279" t="s">
        <v>3317</v>
      </c>
      <c r="M2279">
        <v>26310</v>
      </c>
      <c r="N2279">
        <v>154</v>
      </c>
      <c r="O2279" t="s">
        <v>29</v>
      </c>
      <c r="P2279" t="s">
        <v>30</v>
      </c>
      <c r="Q2279" t="s">
        <v>213</v>
      </c>
      <c r="R2279">
        <v>16000000</v>
      </c>
      <c r="S2279">
        <v>1982</v>
      </c>
      <c r="T2279">
        <v>7.8</v>
      </c>
      <c r="U2279">
        <v>2.2000000000000002</v>
      </c>
      <c r="V2279">
        <v>38000000</v>
      </c>
      <c r="W2279" t="s">
        <v>21</v>
      </c>
    </row>
    <row r="2280" spans="1:23" x14ac:dyDescent="0.3">
      <c r="A2280" t="s">
        <v>706</v>
      </c>
      <c r="B2280">
        <v>103</v>
      </c>
      <c r="C2280">
        <v>94</v>
      </c>
      <c r="D2280">
        <v>68525609</v>
      </c>
      <c r="E2280" t="s">
        <v>48</v>
      </c>
      <c r="L2280" t="s">
        <v>3318</v>
      </c>
      <c r="M2280">
        <v>132963</v>
      </c>
      <c r="N2280">
        <v>302</v>
      </c>
      <c r="O2280" t="s">
        <v>29</v>
      </c>
      <c r="P2280" t="s">
        <v>30</v>
      </c>
      <c r="Q2280" t="s">
        <v>213</v>
      </c>
      <c r="R2280">
        <v>15600000</v>
      </c>
      <c r="S2280">
        <v>2000</v>
      </c>
      <c r="T2280">
        <v>6.5</v>
      </c>
      <c r="U2280">
        <v>1.6</v>
      </c>
      <c r="V2280">
        <v>52925609</v>
      </c>
      <c r="W2280" t="s">
        <v>21</v>
      </c>
    </row>
    <row r="2281" spans="1:23" x14ac:dyDescent="0.3">
      <c r="A2281" t="s">
        <v>1113</v>
      </c>
      <c r="B2281">
        <v>67</v>
      </c>
      <c r="C2281">
        <v>106</v>
      </c>
      <c r="D2281">
        <v>52885587</v>
      </c>
      <c r="E2281" t="s">
        <v>48</v>
      </c>
      <c r="F2281" t="s">
        <v>55</v>
      </c>
      <c r="G2281" t="s">
        <v>44</v>
      </c>
      <c r="H2281" t="s">
        <v>61</v>
      </c>
      <c r="L2281" t="s">
        <v>3319</v>
      </c>
      <c r="M2281">
        <v>35312</v>
      </c>
      <c r="N2281">
        <v>267</v>
      </c>
      <c r="O2281" t="s">
        <v>29</v>
      </c>
      <c r="P2281" t="s">
        <v>30</v>
      </c>
      <c r="Q2281" t="s">
        <v>213</v>
      </c>
      <c r="R2281">
        <v>16000000</v>
      </c>
      <c r="S2281">
        <v>1999</v>
      </c>
      <c r="T2281">
        <v>6.4</v>
      </c>
      <c r="U2281">
        <v>1.8</v>
      </c>
      <c r="V2281">
        <v>36885587</v>
      </c>
      <c r="W2281" t="s">
        <v>21</v>
      </c>
    </row>
    <row r="2282" spans="1:23" x14ac:dyDescent="0.3">
      <c r="A2282" t="s">
        <v>3320</v>
      </c>
      <c r="B2282">
        <v>576</v>
      </c>
      <c r="C2282">
        <v>100</v>
      </c>
      <c r="D2282">
        <v>44667095</v>
      </c>
      <c r="E2282" t="s">
        <v>48</v>
      </c>
      <c r="F2282" t="s">
        <v>55</v>
      </c>
      <c r="G2282" t="s">
        <v>44</v>
      </c>
      <c r="L2282" t="s">
        <v>3321</v>
      </c>
      <c r="M2282">
        <v>190030</v>
      </c>
      <c r="N2282">
        <v>583</v>
      </c>
      <c r="O2282" t="s">
        <v>29</v>
      </c>
      <c r="P2282" t="s">
        <v>545</v>
      </c>
      <c r="Q2282" t="s">
        <v>31</v>
      </c>
      <c r="R2282">
        <v>15000000</v>
      </c>
      <c r="S2282">
        <v>2011</v>
      </c>
      <c r="T2282">
        <v>8</v>
      </c>
      <c r="U2282">
        <v>1.7</v>
      </c>
      <c r="V2282">
        <v>29667095</v>
      </c>
      <c r="W2282" t="s">
        <v>21</v>
      </c>
    </row>
    <row r="2283" spans="1:23" x14ac:dyDescent="0.3">
      <c r="A2283" t="s">
        <v>1020</v>
      </c>
      <c r="B2283">
        <v>178</v>
      </c>
      <c r="C2283">
        <v>89</v>
      </c>
      <c r="D2283">
        <v>42638165</v>
      </c>
      <c r="E2283" t="s">
        <v>55</v>
      </c>
      <c r="F2283" t="s">
        <v>26</v>
      </c>
      <c r="G2283" t="s">
        <v>57</v>
      </c>
      <c r="H2283" t="s">
        <v>60</v>
      </c>
      <c r="I2283" t="s">
        <v>35</v>
      </c>
      <c r="L2283" t="s">
        <v>3322</v>
      </c>
      <c r="M2283">
        <v>42182</v>
      </c>
      <c r="N2283">
        <v>230</v>
      </c>
      <c r="O2283" t="s">
        <v>29</v>
      </c>
      <c r="P2283" t="s">
        <v>30</v>
      </c>
      <c r="Q2283" t="s">
        <v>31</v>
      </c>
      <c r="R2283">
        <v>16000000</v>
      </c>
      <c r="S2283">
        <v>2009</v>
      </c>
      <c r="T2283">
        <v>4.8</v>
      </c>
      <c r="U2283">
        <v>1.5</v>
      </c>
      <c r="V2283">
        <v>26638165</v>
      </c>
      <c r="W2283" t="s">
        <v>21</v>
      </c>
    </row>
    <row r="2284" spans="1:23" x14ac:dyDescent="0.3">
      <c r="A2284" t="s">
        <v>1465</v>
      </c>
      <c r="B2284">
        <v>487</v>
      </c>
      <c r="C2284">
        <v>94</v>
      </c>
      <c r="D2284">
        <v>45507053</v>
      </c>
      <c r="E2284" t="s">
        <v>25</v>
      </c>
      <c r="F2284" t="s">
        <v>48</v>
      </c>
      <c r="G2284" t="s">
        <v>55</v>
      </c>
      <c r="H2284" t="s">
        <v>44</v>
      </c>
      <c r="L2284" t="s">
        <v>3323</v>
      </c>
      <c r="M2284">
        <v>237848</v>
      </c>
      <c r="N2284">
        <v>377</v>
      </c>
      <c r="O2284" t="s">
        <v>29</v>
      </c>
      <c r="P2284" t="s">
        <v>30</v>
      </c>
      <c r="Q2284" t="s">
        <v>31</v>
      </c>
      <c r="R2284">
        <v>16000000</v>
      </c>
      <c r="S2284">
        <v>2012</v>
      </c>
      <c r="T2284">
        <v>7.8</v>
      </c>
      <c r="U2284">
        <v>1.6</v>
      </c>
      <c r="V2284">
        <v>29507053</v>
      </c>
      <c r="W2284" t="s">
        <v>21</v>
      </c>
    </row>
    <row r="2285" spans="1:23" x14ac:dyDescent="0.3">
      <c r="A2285" t="s">
        <v>273</v>
      </c>
      <c r="B2285">
        <v>196</v>
      </c>
      <c r="C2285">
        <v>83</v>
      </c>
      <c r="D2285">
        <v>39511038</v>
      </c>
      <c r="E2285" t="s">
        <v>57</v>
      </c>
      <c r="L2285" t="s">
        <v>3324</v>
      </c>
      <c r="M2285">
        <v>56269</v>
      </c>
      <c r="N2285">
        <v>366</v>
      </c>
      <c r="O2285" t="s">
        <v>29</v>
      </c>
      <c r="P2285" t="s">
        <v>30</v>
      </c>
      <c r="Q2285" t="s">
        <v>213</v>
      </c>
      <c r="R2285">
        <v>16000000</v>
      </c>
      <c r="S2285">
        <v>2006</v>
      </c>
      <c r="T2285">
        <v>5.9</v>
      </c>
      <c r="U2285">
        <v>1.4</v>
      </c>
      <c r="V2285">
        <v>23511038</v>
      </c>
      <c r="W2285" t="s">
        <v>21</v>
      </c>
    </row>
    <row r="2286" spans="1:23" x14ac:dyDescent="0.3">
      <c r="A2286" t="s">
        <v>3325</v>
      </c>
      <c r="B2286">
        <v>24</v>
      </c>
      <c r="C2286">
        <v>111</v>
      </c>
      <c r="D2286">
        <v>6462576</v>
      </c>
      <c r="E2286" t="s">
        <v>55</v>
      </c>
      <c r="L2286" t="s">
        <v>3326</v>
      </c>
      <c r="M2286">
        <v>1449</v>
      </c>
      <c r="N2286">
        <v>30</v>
      </c>
      <c r="O2286" t="s">
        <v>29</v>
      </c>
      <c r="P2286" t="s">
        <v>30</v>
      </c>
      <c r="Q2286" t="s">
        <v>31</v>
      </c>
      <c r="R2286">
        <v>18500000</v>
      </c>
      <c r="S2286">
        <v>2016</v>
      </c>
      <c r="T2286">
        <v>5.4</v>
      </c>
      <c r="U2286">
        <v>1.8</v>
      </c>
      <c r="V2286">
        <v>-12037424</v>
      </c>
      <c r="W2286" t="s">
        <v>38</v>
      </c>
    </row>
    <row r="2287" spans="1:23" x14ac:dyDescent="0.3">
      <c r="A2287" t="s">
        <v>3327</v>
      </c>
      <c r="B2287">
        <v>56</v>
      </c>
      <c r="C2287">
        <v>80</v>
      </c>
      <c r="D2287">
        <v>40363530</v>
      </c>
      <c r="E2287" t="s">
        <v>48</v>
      </c>
      <c r="F2287" t="s">
        <v>49</v>
      </c>
      <c r="L2287" t="s">
        <v>3328</v>
      </c>
      <c r="M2287">
        <v>18254</v>
      </c>
      <c r="N2287">
        <v>307</v>
      </c>
      <c r="O2287" t="s">
        <v>29</v>
      </c>
      <c r="P2287" t="s">
        <v>30</v>
      </c>
      <c r="Q2287" t="s">
        <v>52</v>
      </c>
      <c r="R2287">
        <v>16000000</v>
      </c>
      <c r="S2287">
        <v>2002</v>
      </c>
      <c r="T2287">
        <v>3.3</v>
      </c>
      <c r="U2287">
        <v>1.3</v>
      </c>
      <c r="V2287">
        <v>24363530</v>
      </c>
      <c r="W2287" t="s">
        <v>21</v>
      </c>
    </row>
    <row r="2288" spans="1:23" x14ac:dyDescent="0.3">
      <c r="A2288" t="s">
        <v>146</v>
      </c>
      <c r="B2288">
        <v>406</v>
      </c>
      <c r="C2288">
        <v>112</v>
      </c>
      <c r="D2288">
        <v>37623143</v>
      </c>
      <c r="E2288" t="s">
        <v>55</v>
      </c>
      <c r="F2288" t="s">
        <v>26</v>
      </c>
      <c r="G2288" t="s">
        <v>58</v>
      </c>
      <c r="L2288" t="s">
        <v>3329</v>
      </c>
      <c r="M2288">
        <v>467234</v>
      </c>
      <c r="N2288">
        <v>1083</v>
      </c>
      <c r="O2288" t="s">
        <v>763</v>
      </c>
      <c r="P2288" t="s">
        <v>971</v>
      </c>
      <c r="Q2288" t="s">
        <v>213</v>
      </c>
      <c r="R2288">
        <v>13500000</v>
      </c>
      <c r="S2288">
        <v>2006</v>
      </c>
      <c r="T2288">
        <v>8.1999999999999993</v>
      </c>
      <c r="U2288">
        <v>1.9</v>
      </c>
      <c r="V2288">
        <v>24123143</v>
      </c>
      <c r="W2288" t="s">
        <v>21</v>
      </c>
    </row>
    <row r="2289" spans="1:23" x14ac:dyDescent="0.3">
      <c r="A2289" t="s">
        <v>1734</v>
      </c>
      <c r="B2289">
        <v>51</v>
      </c>
      <c r="C2289">
        <v>94</v>
      </c>
      <c r="D2289">
        <v>33357476</v>
      </c>
      <c r="E2289" t="s">
        <v>24</v>
      </c>
      <c r="F2289" t="s">
        <v>48</v>
      </c>
      <c r="G2289" t="s">
        <v>56</v>
      </c>
      <c r="H2289" t="s">
        <v>49</v>
      </c>
      <c r="L2289" t="s">
        <v>3330</v>
      </c>
      <c r="M2289">
        <v>7392</v>
      </c>
      <c r="N2289">
        <v>53</v>
      </c>
      <c r="O2289" t="s">
        <v>29</v>
      </c>
      <c r="P2289" t="s">
        <v>30</v>
      </c>
      <c r="Q2289" t="s">
        <v>52</v>
      </c>
      <c r="R2289">
        <v>35000000</v>
      </c>
      <c r="S2289">
        <v>2001</v>
      </c>
      <c r="T2289">
        <v>5.4</v>
      </c>
      <c r="U2289">
        <v>1.6</v>
      </c>
      <c r="V2289">
        <v>-1642524</v>
      </c>
      <c r="W2289" t="s">
        <v>38</v>
      </c>
    </row>
    <row r="2290" spans="1:23" x14ac:dyDescent="0.3">
      <c r="A2290" t="s">
        <v>803</v>
      </c>
      <c r="B2290">
        <v>41</v>
      </c>
      <c r="C2290">
        <v>130</v>
      </c>
      <c r="D2290">
        <v>28734552</v>
      </c>
      <c r="E2290" t="s">
        <v>56</v>
      </c>
      <c r="F2290" t="s">
        <v>55</v>
      </c>
      <c r="G2290" t="s">
        <v>44</v>
      </c>
      <c r="H2290" t="s">
        <v>35</v>
      </c>
      <c r="L2290" t="s">
        <v>3331</v>
      </c>
      <c r="M2290">
        <v>9566</v>
      </c>
      <c r="N2290">
        <v>81</v>
      </c>
      <c r="O2290" t="s">
        <v>29</v>
      </c>
      <c r="P2290" t="s">
        <v>30</v>
      </c>
      <c r="Q2290" t="s">
        <v>213</v>
      </c>
      <c r="R2290">
        <v>16000000</v>
      </c>
      <c r="S2290">
        <v>2001</v>
      </c>
      <c r="T2290">
        <v>6.4</v>
      </c>
      <c r="U2290">
        <v>2.2000000000000002</v>
      </c>
      <c r="V2290">
        <v>12734552</v>
      </c>
      <c r="W2290" t="s">
        <v>21</v>
      </c>
    </row>
    <row r="2291" spans="1:23" x14ac:dyDescent="0.3">
      <c r="A2291" t="s">
        <v>3332</v>
      </c>
      <c r="B2291">
        <v>138</v>
      </c>
      <c r="C2291">
        <v>91</v>
      </c>
      <c r="D2291">
        <v>37300107</v>
      </c>
      <c r="E2291" t="s">
        <v>55</v>
      </c>
      <c r="F2291" t="s">
        <v>57</v>
      </c>
      <c r="G2291" t="s">
        <v>35</v>
      </c>
      <c r="L2291" t="s">
        <v>3333</v>
      </c>
      <c r="M2291">
        <v>29147</v>
      </c>
      <c r="N2291">
        <v>115</v>
      </c>
      <c r="O2291" t="s">
        <v>29</v>
      </c>
      <c r="P2291" t="s">
        <v>30</v>
      </c>
      <c r="Q2291" t="s">
        <v>31</v>
      </c>
      <c r="R2291">
        <v>16000000</v>
      </c>
      <c r="S2291">
        <v>2011</v>
      </c>
      <c r="T2291">
        <v>4.8</v>
      </c>
      <c r="U2291">
        <v>1.5</v>
      </c>
      <c r="V2291">
        <v>21300107</v>
      </c>
      <c r="W2291" t="s">
        <v>21</v>
      </c>
    </row>
    <row r="2292" spans="1:23" x14ac:dyDescent="0.3">
      <c r="A2292" t="s">
        <v>1838</v>
      </c>
      <c r="B2292">
        <v>78</v>
      </c>
      <c r="C2292">
        <v>91</v>
      </c>
      <c r="D2292">
        <v>27087695</v>
      </c>
      <c r="E2292" t="s">
        <v>25</v>
      </c>
      <c r="F2292" t="s">
        <v>48</v>
      </c>
      <c r="G2292" t="s">
        <v>55</v>
      </c>
      <c r="L2292" t="s">
        <v>3334</v>
      </c>
      <c r="M2292">
        <v>41664</v>
      </c>
      <c r="N2292">
        <v>205</v>
      </c>
      <c r="O2292" t="s">
        <v>29</v>
      </c>
      <c r="P2292" t="s">
        <v>30</v>
      </c>
      <c r="Q2292" t="s">
        <v>31</v>
      </c>
      <c r="R2292">
        <v>17700000</v>
      </c>
      <c r="S2292">
        <v>2001</v>
      </c>
      <c r="T2292">
        <v>5.9</v>
      </c>
      <c r="U2292">
        <v>1.5</v>
      </c>
      <c r="V2292">
        <v>9387695</v>
      </c>
      <c r="W2292" t="s">
        <v>21</v>
      </c>
    </row>
    <row r="2293" spans="1:23" x14ac:dyDescent="0.3">
      <c r="A2293" t="s">
        <v>3335</v>
      </c>
      <c r="B2293">
        <v>40</v>
      </c>
      <c r="C2293">
        <v>110</v>
      </c>
      <c r="D2293">
        <v>30102717</v>
      </c>
      <c r="E2293" t="s">
        <v>24</v>
      </c>
      <c r="F2293" t="s">
        <v>56</v>
      </c>
      <c r="L2293" t="s">
        <v>3336</v>
      </c>
      <c r="M2293">
        <v>28736</v>
      </c>
      <c r="N2293">
        <v>72</v>
      </c>
      <c r="O2293" t="s">
        <v>29</v>
      </c>
      <c r="P2293" t="s">
        <v>30</v>
      </c>
      <c r="Q2293" t="s">
        <v>213</v>
      </c>
      <c r="R2293">
        <v>15000000</v>
      </c>
      <c r="S2293">
        <v>1991</v>
      </c>
      <c r="T2293">
        <v>5.5</v>
      </c>
      <c r="U2293">
        <v>1.8</v>
      </c>
      <c r="V2293">
        <v>15102717</v>
      </c>
      <c r="W2293" t="s">
        <v>21</v>
      </c>
    </row>
    <row r="2294" spans="1:23" x14ac:dyDescent="0.3">
      <c r="A2294" t="s">
        <v>686</v>
      </c>
      <c r="B2294">
        <v>285</v>
      </c>
      <c r="C2294">
        <v>121</v>
      </c>
      <c r="D2294">
        <v>23618786</v>
      </c>
      <c r="E2294" t="s">
        <v>24</v>
      </c>
      <c r="F2294" t="s">
        <v>48</v>
      </c>
      <c r="G2294" t="s">
        <v>60</v>
      </c>
      <c r="L2294" t="s">
        <v>3337</v>
      </c>
      <c r="M2294">
        <v>352695</v>
      </c>
      <c r="N2294">
        <v>687</v>
      </c>
      <c r="O2294" t="s">
        <v>29</v>
      </c>
      <c r="P2294" t="s">
        <v>37</v>
      </c>
      <c r="Q2294" t="s">
        <v>213</v>
      </c>
      <c r="R2294">
        <v>8000000</v>
      </c>
      <c r="S2294">
        <v>2007</v>
      </c>
      <c r="T2294">
        <v>7.9</v>
      </c>
      <c r="U2294">
        <v>2</v>
      </c>
      <c r="V2294">
        <v>15618786</v>
      </c>
      <c r="W2294" t="s">
        <v>21</v>
      </c>
    </row>
    <row r="2295" spans="1:23" x14ac:dyDescent="0.3">
      <c r="A2295" t="s">
        <v>3338</v>
      </c>
      <c r="B2295">
        <v>124</v>
      </c>
      <c r="C2295">
        <v>114</v>
      </c>
      <c r="D2295">
        <v>26896744</v>
      </c>
      <c r="E2295" t="s">
        <v>48</v>
      </c>
      <c r="F2295" t="s">
        <v>55</v>
      </c>
      <c r="L2295" t="s">
        <v>3339</v>
      </c>
      <c r="M2295">
        <v>16582</v>
      </c>
      <c r="N2295">
        <v>125</v>
      </c>
      <c r="O2295" t="s">
        <v>29</v>
      </c>
      <c r="P2295" t="s">
        <v>30</v>
      </c>
      <c r="Q2295" t="s">
        <v>31</v>
      </c>
      <c r="R2295">
        <v>16500000</v>
      </c>
      <c r="S2295">
        <v>2008</v>
      </c>
      <c r="T2295">
        <v>4.9000000000000004</v>
      </c>
      <c r="U2295">
        <v>1.9</v>
      </c>
      <c r="V2295">
        <v>10396744</v>
      </c>
      <c r="W2295" t="s">
        <v>21</v>
      </c>
    </row>
    <row r="2296" spans="1:23" x14ac:dyDescent="0.3">
      <c r="A2296" t="s">
        <v>2246</v>
      </c>
      <c r="B2296">
        <v>275</v>
      </c>
      <c r="C2296">
        <v>96</v>
      </c>
      <c r="D2296">
        <v>23213577</v>
      </c>
      <c r="E2296" t="s">
        <v>55</v>
      </c>
      <c r="F2296" t="s">
        <v>44</v>
      </c>
      <c r="L2296" t="s">
        <v>3340</v>
      </c>
      <c r="M2296">
        <v>198111</v>
      </c>
      <c r="N2296">
        <v>365</v>
      </c>
      <c r="O2296" t="s">
        <v>29</v>
      </c>
      <c r="P2296" t="s">
        <v>971</v>
      </c>
      <c r="Q2296" t="s">
        <v>31</v>
      </c>
      <c r="R2296">
        <v>15500000</v>
      </c>
      <c r="S2296">
        <v>2008</v>
      </c>
      <c r="T2296">
        <v>7.2</v>
      </c>
      <c r="U2296">
        <v>1.6</v>
      </c>
      <c r="V2296">
        <v>7713577</v>
      </c>
      <c r="W2296" t="s">
        <v>21</v>
      </c>
    </row>
    <row r="2297" spans="1:23" x14ac:dyDescent="0.3">
      <c r="A2297" t="s">
        <v>3341</v>
      </c>
      <c r="B2297">
        <v>67</v>
      </c>
      <c r="C2297">
        <v>94</v>
      </c>
      <c r="D2297">
        <v>20627372</v>
      </c>
      <c r="E2297" t="s">
        <v>48</v>
      </c>
      <c r="F2297" t="s">
        <v>55</v>
      </c>
      <c r="G2297" t="s">
        <v>44</v>
      </c>
      <c r="L2297" t="s">
        <v>3342</v>
      </c>
      <c r="M2297">
        <v>13661</v>
      </c>
      <c r="N2297">
        <v>134</v>
      </c>
      <c r="O2297" t="s">
        <v>29</v>
      </c>
      <c r="P2297" t="s">
        <v>30</v>
      </c>
      <c r="Q2297" t="s">
        <v>31</v>
      </c>
      <c r="R2297">
        <v>16000000</v>
      </c>
      <c r="S2297">
        <v>2000</v>
      </c>
      <c r="T2297">
        <v>5.3</v>
      </c>
      <c r="U2297">
        <v>1.6</v>
      </c>
      <c r="V2297">
        <v>4627372</v>
      </c>
      <c r="W2297" t="s">
        <v>21</v>
      </c>
    </row>
    <row r="2298" spans="1:23" x14ac:dyDescent="0.3">
      <c r="A2298" t="s">
        <v>3343</v>
      </c>
      <c r="B2298">
        <v>103</v>
      </c>
      <c r="C2298">
        <v>109</v>
      </c>
      <c r="D2298">
        <v>16346122</v>
      </c>
      <c r="E2298" t="s">
        <v>55</v>
      </c>
      <c r="L2298" t="s">
        <v>3344</v>
      </c>
      <c r="M2298">
        <v>25549</v>
      </c>
      <c r="N2298">
        <v>171</v>
      </c>
      <c r="O2298" t="s">
        <v>29</v>
      </c>
      <c r="P2298" t="s">
        <v>30</v>
      </c>
      <c r="Q2298" t="s">
        <v>31</v>
      </c>
      <c r="R2298">
        <v>16000000</v>
      </c>
      <c r="S2298">
        <v>2002</v>
      </c>
      <c r="T2298">
        <v>7.2</v>
      </c>
      <c r="U2298">
        <v>1.8</v>
      </c>
      <c r="V2298">
        <v>346122</v>
      </c>
      <c r="W2298" t="s">
        <v>21</v>
      </c>
    </row>
    <row r="2299" spans="1:23" x14ac:dyDescent="0.3">
      <c r="A2299" t="s">
        <v>1294</v>
      </c>
      <c r="B2299">
        <v>300</v>
      </c>
      <c r="C2299">
        <v>107</v>
      </c>
      <c r="D2299">
        <v>16204793</v>
      </c>
      <c r="E2299" t="s">
        <v>48</v>
      </c>
      <c r="F2299" t="s">
        <v>26</v>
      </c>
      <c r="G2299" t="s">
        <v>57</v>
      </c>
      <c r="L2299" t="s">
        <v>3345</v>
      </c>
      <c r="M2299">
        <v>92712</v>
      </c>
      <c r="N2299">
        <v>294</v>
      </c>
      <c r="O2299" t="s">
        <v>29</v>
      </c>
      <c r="P2299" t="s">
        <v>30</v>
      </c>
      <c r="Q2299" t="s">
        <v>213</v>
      </c>
      <c r="R2299">
        <v>16000000</v>
      </c>
      <c r="S2299">
        <v>2009</v>
      </c>
      <c r="T2299">
        <v>5.0999999999999996</v>
      </c>
      <c r="U2299">
        <v>1.8</v>
      </c>
      <c r="V2299">
        <v>204793</v>
      </c>
      <c r="W2299" t="s">
        <v>21</v>
      </c>
    </row>
    <row r="2300" spans="1:23" x14ac:dyDescent="0.3">
      <c r="A2300" t="s">
        <v>3346</v>
      </c>
      <c r="B2300">
        <v>84</v>
      </c>
      <c r="C2300">
        <v>96</v>
      </c>
      <c r="D2300">
        <v>15427192</v>
      </c>
      <c r="E2300" t="s">
        <v>48</v>
      </c>
      <c r="F2300" t="s">
        <v>56</v>
      </c>
      <c r="G2300" t="s">
        <v>60</v>
      </c>
      <c r="L2300" t="s">
        <v>3347</v>
      </c>
      <c r="M2300">
        <v>11768</v>
      </c>
      <c r="N2300">
        <v>148</v>
      </c>
      <c r="O2300" t="s">
        <v>29</v>
      </c>
      <c r="P2300" t="s">
        <v>30</v>
      </c>
      <c r="Q2300" t="s">
        <v>31</v>
      </c>
      <c r="R2300">
        <v>16000000</v>
      </c>
      <c r="S2300">
        <v>2000</v>
      </c>
      <c r="T2300">
        <v>5.6</v>
      </c>
      <c r="U2300">
        <v>1.6</v>
      </c>
      <c r="V2300">
        <v>-572808</v>
      </c>
      <c r="W2300" t="s">
        <v>38</v>
      </c>
    </row>
    <row r="2301" spans="1:23" x14ac:dyDescent="0.3">
      <c r="A2301" t="s">
        <v>2246</v>
      </c>
      <c r="B2301">
        <v>64</v>
      </c>
      <c r="C2301">
        <v>88</v>
      </c>
      <c r="D2301">
        <v>14792779</v>
      </c>
      <c r="E2301" t="s">
        <v>48</v>
      </c>
      <c r="L2301" t="s">
        <v>3348</v>
      </c>
      <c r="M2301">
        <v>24256</v>
      </c>
      <c r="N2301">
        <v>91</v>
      </c>
      <c r="O2301" t="s">
        <v>29</v>
      </c>
      <c r="P2301" t="s">
        <v>30</v>
      </c>
      <c r="Q2301" t="s">
        <v>52</v>
      </c>
      <c r="R2301">
        <v>16000000</v>
      </c>
      <c r="S2301">
        <v>1987</v>
      </c>
      <c r="T2301">
        <v>7.6</v>
      </c>
      <c r="U2301">
        <v>1.5</v>
      </c>
      <c r="V2301">
        <v>-1207221</v>
      </c>
      <c r="W2301" t="s">
        <v>38</v>
      </c>
    </row>
    <row r="2302" spans="1:23" x14ac:dyDescent="0.3">
      <c r="A2302" t="s">
        <v>3349</v>
      </c>
      <c r="B2302">
        <v>158</v>
      </c>
      <c r="C2302">
        <v>113</v>
      </c>
      <c r="D2302">
        <v>19057024</v>
      </c>
      <c r="E2302" t="s">
        <v>55</v>
      </c>
      <c r="F2302" t="s">
        <v>44</v>
      </c>
      <c r="L2302" t="s">
        <v>3350</v>
      </c>
      <c r="M2302">
        <v>113963</v>
      </c>
      <c r="N2302">
        <v>361</v>
      </c>
      <c r="O2302" t="s">
        <v>29</v>
      </c>
      <c r="P2302" t="s">
        <v>30</v>
      </c>
      <c r="Q2302" t="s">
        <v>31</v>
      </c>
      <c r="R2302">
        <v>16000000</v>
      </c>
      <c r="S2302">
        <v>2010</v>
      </c>
      <c r="T2302">
        <v>7.2</v>
      </c>
      <c r="U2302">
        <v>1.9</v>
      </c>
      <c r="V2302">
        <v>3057024</v>
      </c>
      <c r="W2302" t="s">
        <v>21</v>
      </c>
    </row>
    <row r="2303" spans="1:23" x14ac:dyDescent="0.3">
      <c r="A2303" t="s">
        <v>3351</v>
      </c>
      <c r="B2303">
        <v>46</v>
      </c>
      <c r="C2303">
        <v>101</v>
      </c>
      <c r="D2303">
        <v>14108518</v>
      </c>
      <c r="E2303" t="s">
        <v>48</v>
      </c>
      <c r="F2303" t="s">
        <v>55</v>
      </c>
      <c r="G2303" t="s">
        <v>44</v>
      </c>
      <c r="L2303" t="s">
        <v>3352</v>
      </c>
      <c r="M2303">
        <v>8215</v>
      </c>
      <c r="N2303">
        <v>95</v>
      </c>
      <c r="O2303" t="s">
        <v>29</v>
      </c>
      <c r="P2303" t="s">
        <v>30</v>
      </c>
      <c r="Q2303" t="s">
        <v>31</v>
      </c>
      <c r="R2303">
        <v>16000000</v>
      </c>
      <c r="S2303">
        <v>2003</v>
      </c>
      <c r="T2303">
        <v>5.7</v>
      </c>
      <c r="U2303">
        <v>1.7</v>
      </c>
      <c r="V2303">
        <v>-1891482</v>
      </c>
      <c r="W2303" t="s">
        <v>38</v>
      </c>
    </row>
    <row r="2304" spans="1:23" x14ac:dyDescent="0.3">
      <c r="A2304" t="s">
        <v>2680</v>
      </c>
      <c r="B2304">
        <v>15</v>
      </c>
      <c r="C2304">
        <v>105</v>
      </c>
      <c r="D2304">
        <v>13854000</v>
      </c>
      <c r="E2304" t="s">
        <v>48</v>
      </c>
      <c r="F2304" t="s">
        <v>44</v>
      </c>
      <c r="G2304" t="s">
        <v>27</v>
      </c>
      <c r="L2304" t="s">
        <v>3353</v>
      </c>
      <c r="M2304">
        <v>21079</v>
      </c>
      <c r="N2304">
        <v>55</v>
      </c>
      <c r="O2304" t="s">
        <v>29</v>
      </c>
      <c r="P2304" t="s">
        <v>30</v>
      </c>
      <c r="Q2304" t="s">
        <v>31</v>
      </c>
      <c r="R2304">
        <v>20000000</v>
      </c>
      <c r="S2304">
        <v>1988</v>
      </c>
      <c r="T2304">
        <v>5.2</v>
      </c>
      <c r="U2304">
        <v>1.8</v>
      </c>
      <c r="V2304">
        <v>-6146000</v>
      </c>
      <c r="W2304" t="s">
        <v>38</v>
      </c>
    </row>
    <row r="2305" spans="1:23" x14ac:dyDescent="0.3">
      <c r="A2305" t="s">
        <v>754</v>
      </c>
      <c r="B2305">
        <v>68</v>
      </c>
      <c r="C2305">
        <v>125</v>
      </c>
      <c r="D2305">
        <v>77324422</v>
      </c>
      <c r="E2305" t="s">
        <v>55</v>
      </c>
      <c r="L2305" t="s">
        <v>3354</v>
      </c>
      <c r="M2305">
        <v>178731</v>
      </c>
      <c r="N2305">
        <v>261</v>
      </c>
      <c r="O2305" t="s">
        <v>29</v>
      </c>
      <c r="P2305" t="s">
        <v>30</v>
      </c>
      <c r="Q2305" t="s">
        <v>31</v>
      </c>
      <c r="R2305">
        <v>26000000</v>
      </c>
      <c r="S2305">
        <v>1993</v>
      </c>
      <c r="T2305">
        <v>7.7</v>
      </c>
      <c r="U2305">
        <v>2.1</v>
      </c>
      <c r="V2305">
        <v>51324422</v>
      </c>
      <c r="W2305" t="s">
        <v>21</v>
      </c>
    </row>
    <row r="2306" spans="1:23" x14ac:dyDescent="0.3">
      <c r="A2306" t="s">
        <v>3355</v>
      </c>
      <c r="B2306">
        <v>111</v>
      </c>
      <c r="C2306">
        <v>100</v>
      </c>
      <c r="D2306">
        <v>15500000</v>
      </c>
      <c r="E2306" t="s">
        <v>60</v>
      </c>
      <c r="F2306" t="s">
        <v>27</v>
      </c>
      <c r="G2306" t="s">
        <v>35</v>
      </c>
      <c r="L2306" t="s">
        <v>3356</v>
      </c>
      <c r="M2306">
        <v>51996</v>
      </c>
      <c r="N2306">
        <v>302</v>
      </c>
      <c r="O2306" t="s">
        <v>29</v>
      </c>
      <c r="P2306" t="s">
        <v>244</v>
      </c>
      <c r="Q2306" t="s">
        <v>213</v>
      </c>
      <c r="R2306">
        <v>16000000</v>
      </c>
      <c r="S2306">
        <v>1999</v>
      </c>
      <c r="T2306">
        <v>7</v>
      </c>
      <c r="U2306">
        <v>1.7</v>
      </c>
      <c r="V2306">
        <v>-500000</v>
      </c>
      <c r="W2306" t="s">
        <v>38</v>
      </c>
    </row>
    <row r="2307" spans="1:23" x14ac:dyDescent="0.3">
      <c r="A2307" t="s">
        <v>3357</v>
      </c>
      <c r="B2307">
        <v>65</v>
      </c>
      <c r="C2307">
        <v>112</v>
      </c>
      <c r="D2307">
        <v>4734235</v>
      </c>
      <c r="E2307" t="s">
        <v>48</v>
      </c>
      <c r="F2307" t="s">
        <v>55</v>
      </c>
      <c r="G2307" t="s">
        <v>59</v>
      </c>
      <c r="L2307" t="s">
        <v>3358</v>
      </c>
      <c r="M2307">
        <v>8217</v>
      </c>
      <c r="N2307">
        <v>123</v>
      </c>
      <c r="O2307" t="s">
        <v>29</v>
      </c>
      <c r="P2307" t="s">
        <v>30</v>
      </c>
      <c r="Q2307" t="s">
        <v>213</v>
      </c>
      <c r="R2307">
        <v>15000000</v>
      </c>
      <c r="S2307">
        <v>2000</v>
      </c>
      <c r="T2307">
        <v>6</v>
      </c>
      <c r="U2307">
        <v>1.9</v>
      </c>
      <c r="V2307">
        <v>-10265765</v>
      </c>
      <c r="W2307" t="s">
        <v>38</v>
      </c>
    </row>
    <row r="2308" spans="1:23" x14ac:dyDescent="0.3">
      <c r="A2308" t="s">
        <v>2246</v>
      </c>
      <c r="B2308">
        <v>109</v>
      </c>
      <c r="C2308">
        <v>112</v>
      </c>
      <c r="D2308">
        <v>4839383</v>
      </c>
      <c r="E2308" t="s">
        <v>48</v>
      </c>
      <c r="F2308" t="s">
        <v>44</v>
      </c>
      <c r="L2308" t="s">
        <v>3359</v>
      </c>
      <c r="M2308">
        <v>21613</v>
      </c>
      <c r="N2308">
        <v>148</v>
      </c>
      <c r="O2308" t="s">
        <v>29</v>
      </c>
      <c r="P2308" t="s">
        <v>30</v>
      </c>
      <c r="Q2308" t="s">
        <v>31</v>
      </c>
      <c r="R2308">
        <v>16000000</v>
      </c>
      <c r="S2308">
        <v>2002</v>
      </c>
      <c r="T2308">
        <v>6.6</v>
      </c>
      <c r="U2308">
        <v>1.9</v>
      </c>
      <c r="V2308">
        <v>-11160617</v>
      </c>
      <c r="W2308" t="s">
        <v>38</v>
      </c>
    </row>
    <row r="2309" spans="1:23" x14ac:dyDescent="0.3">
      <c r="A2309" t="s">
        <v>3360</v>
      </c>
      <c r="B2309">
        <v>42</v>
      </c>
      <c r="C2309">
        <v>95</v>
      </c>
      <c r="D2309">
        <v>4193025</v>
      </c>
      <c r="E2309" t="s">
        <v>48</v>
      </c>
      <c r="F2309" t="s">
        <v>59</v>
      </c>
      <c r="L2309" t="s">
        <v>3361</v>
      </c>
      <c r="M2309">
        <v>30682</v>
      </c>
      <c r="N2309">
        <v>194</v>
      </c>
      <c r="O2309" t="s">
        <v>29</v>
      </c>
      <c r="P2309" t="s">
        <v>30</v>
      </c>
      <c r="Q2309" t="s">
        <v>213</v>
      </c>
      <c r="R2309">
        <v>15000000</v>
      </c>
      <c r="S2309">
        <v>1999</v>
      </c>
      <c r="T2309">
        <v>6.8</v>
      </c>
      <c r="U2309">
        <v>1.6</v>
      </c>
      <c r="V2309">
        <v>-10806975</v>
      </c>
      <c r="W2309" t="s">
        <v>38</v>
      </c>
    </row>
    <row r="2310" spans="1:23" x14ac:dyDescent="0.3">
      <c r="A2310" t="s">
        <v>1579</v>
      </c>
      <c r="B2310">
        <v>112</v>
      </c>
      <c r="C2310">
        <v>110</v>
      </c>
      <c r="D2310">
        <v>5900000</v>
      </c>
      <c r="E2310" t="s">
        <v>24</v>
      </c>
      <c r="F2310" t="s">
        <v>25</v>
      </c>
      <c r="G2310" t="s">
        <v>26</v>
      </c>
      <c r="L2310" t="s">
        <v>3362</v>
      </c>
      <c r="M2310">
        <v>98629</v>
      </c>
      <c r="N2310">
        <v>316</v>
      </c>
      <c r="O2310" t="s">
        <v>29</v>
      </c>
      <c r="P2310" t="s">
        <v>37</v>
      </c>
      <c r="Q2310" t="s">
        <v>213</v>
      </c>
      <c r="R2310">
        <v>16000000</v>
      </c>
      <c r="S2310">
        <v>1986</v>
      </c>
      <c r="T2310">
        <v>7.2</v>
      </c>
      <c r="U2310">
        <v>1.8</v>
      </c>
      <c r="V2310">
        <v>-10100000</v>
      </c>
      <c r="W2310" t="s">
        <v>38</v>
      </c>
    </row>
    <row r="2311" spans="1:23" x14ac:dyDescent="0.3">
      <c r="A2311" t="s">
        <v>3363</v>
      </c>
      <c r="B2311">
        <v>146</v>
      </c>
      <c r="C2311">
        <v>118</v>
      </c>
      <c r="D2311">
        <v>2849142</v>
      </c>
      <c r="E2311" t="s">
        <v>55</v>
      </c>
      <c r="L2311" t="s">
        <v>3364</v>
      </c>
      <c r="M2311">
        <v>24104</v>
      </c>
      <c r="N2311">
        <v>88</v>
      </c>
      <c r="O2311" t="s">
        <v>29</v>
      </c>
      <c r="P2311" t="s">
        <v>30</v>
      </c>
      <c r="Q2311" t="s">
        <v>213</v>
      </c>
      <c r="R2311">
        <v>16000000</v>
      </c>
      <c r="S2311">
        <v>2007</v>
      </c>
      <c r="T2311">
        <v>7.2</v>
      </c>
      <c r="U2311">
        <v>2</v>
      </c>
      <c r="V2311">
        <v>-13150858</v>
      </c>
      <c r="W2311" t="s">
        <v>38</v>
      </c>
    </row>
    <row r="2312" spans="1:23" x14ac:dyDescent="0.3">
      <c r="A2312" t="s">
        <v>3365</v>
      </c>
      <c r="B2312">
        <v>36</v>
      </c>
      <c r="C2312">
        <v>97</v>
      </c>
      <c r="D2312">
        <v>1686429</v>
      </c>
      <c r="E2312" t="s">
        <v>24</v>
      </c>
      <c r="F2312" t="s">
        <v>56</v>
      </c>
      <c r="G2312" t="s">
        <v>27</v>
      </c>
      <c r="L2312" t="s">
        <v>3366</v>
      </c>
      <c r="M2312">
        <v>8687</v>
      </c>
      <c r="N2312">
        <v>62</v>
      </c>
      <c r="O2312" t="s">
        <v>29</v>
      </c>
      <c r="P2312" t="s">
        <v>30</v>
      </c>
      <c r="Q2312" t="s">
        <v>31</v>
      </c>
      <c r="R2312">
        <v>16000000</v>
      </c>
      <c r="S2312">
        <v>1997</v>
      </c>
      <c r="T2312">
        <v>2.8</v>
      </c>
      <c r="U2312">
        <v>1.6</v>
      </c>
      <c r="V2312">
        <v>-14313571</v>
      </c>
      <c r="W2312" t="s">
        <v>38</v>
      </c>
    </row>
    <row r="2313" spans="1:23" x14ac:dyDescent="0.3">
      <c r="A2313" t="s">
        <v>2432</v>
      </c>
      <c r="B2313">
        <v>230</v>
      </c>
      <c r="C2313">
        <v>120</v>
      </c>
      <c r="D2313">
        <v>1984743</v>
      </c>
      <c r="E2313" t="s">
        <v>55</v>
      </c>
      <c r="F2313" t="s">
        <v>44</v>
      </c>
      <c r="L2313" t="s">
        <v>3367</v>
      </c>
      <c r="M2313">
        <v>20616</v>
      </c>
      <c r="N2313">
        <v>70</v>
      </c>
      <c r="O2313" t="s">
        <v>29</v>
      </c>
      <c r="P2313" t="s">
        <v>30</v>
      </c>
      <c r="Q2313" t="s">
        <v>213</v>
      </c>
      <c r="R2313">
        <v>16000000</v>
      </c>
      <c r="S2313">
        <v>2013</v>
      </c>
      <c r="T2313">
        <v>6.6</v>
      </c>
      <c r="U2313">
        <v>2</v>
      </c>
      <c r="V2313">
        <v>-14015257</v>
      </c>
      <c r="W2313" t="s">
        <v>38</v>
      </c>
    </row>
    <row r="2314" spans="1:23" x14ac:dyDescent="0.3">
      <c r="A2314" t="s">
        <v>3368</v>
      </c>
      <c r="B2314">
        <v>64</v>
      </c>
      <c r="C2314">
        <v>135</v>
      </c>
      <c r="D2314">
        <v>1666262</v>
      </c>
      <c r="E2314" t="s">
        <v>55</v>
      </c>
      <c r="F2314" t="s">
        <v>54</v>
      </c>
      <c r="G2314" t="s">
        <v>44</v>
      </c>
      <c r="H2314" t="s">
        <v>58</v>
      </c>
      <c r="L2314" t="s">
        <v>3369</v>
      </c>
      <c r="M2314">
        <v>5321</v>
      </c>
      <c r="N2314">
        <v>78</v>
      </c>
      <c r="O2314" t="s">
        <v>29</v>
      </c>
      <c r="P2314" t="s">
        <v>37</v>
      </c>
      <c r="Q2314" t="s">
        <v>31</v>
      </c>
      <c r="R2314">
        <v>16000000</v>
      </c>
      <c r="S2314">
        <v>2005</v>
      </c>
      <c r="T2314">
        <v>6.7</v>
      </c>
      <c r="U2314">
        <v>2.2000000000000002</v>
      </c>
      <c r="V2314">
        <v>-14333738</v>
      </c>
      <c r="W2314" t="s">
        <v>38</v>
      </c>
    </row>
    <row r="2315" spans="1:23" x14ac:dyDescent="0.3">
      <c r="A2315" t="s">
        <v>1442</v>
      </c>
      <c r="B2315">
        <v>393</v>
      </c>
      <c r="C2315">
        <v>101</v>
      </c>
      <c r="D2315">
        <v>2319187</v>
      </c>
      <c r="E2315" t="s">
        <v>56</v>
      </c>
      <c r="F2315" t="s">
        <v>55</v>
      </c>
      <c r="G2315" t="s">
        <v>60</v>
      </c>
      <c r="H2315" t="s">
        <v>35</v>
      </c>
      <c r="L2315" t="s">
        <v>3370</v>
      </c>
      <c r="M2315">
        <v>92640</v>
      </c>
      <c r="N2315">
        <v>212</v>
      </c>
      <c r="O2315" t="s">
        <v>29</v>
      </c>
      <c r="P2315" t="s">
        <v>37</v>
      </c>
      <c r="Q2315" t="s">
        <v>213</v>
      </c>
      <c r="R2315">
        <v>20000000</v>
      </c>
      <c r="S2315">
        <v>2013</v>
      </c>
      <c r="T2315">
        <v>7</v>
      </c>
      <c r="U2315">
        <v>1.7</v>
      </c>
      <c r="V2315">
        <v>-17680813</v>
      </c>
      <c r="W2315" t="s">
        <v>38</v>
      </c>
    </row>
    <row r="2316" spans="1:23" x14ac:dyDescent="0.3">
      <c r="A2316" t="s">
        <v>3371</v>
      </c>
      <c r="B2316">
        <v>75</v>
      </c>
      <c r="C2316">
        <v>92</v>
      </c>
      <c r="D2316">
        <v>13922211</v>
      </c>
      <c r="E2316" t="s">
        <v>48</v>
      </c>
      <c r="L2316" t="s">
        <v>3372</v>
      </c>
      <c r="M2316">
        <v>18271</v>
      </c>
      <c r="N2316">
        <v>150</v>
      </c>
      <c r="O2316" t="s">
        <v>29</v>
      </c>
      <c r="P2316" t="s">
        <v>30</v>
      </c>
      <c r="Q2316" t="s">
        <v>213</v>
      </c>
      <c r="R2316">
        <v>16000000</v>
      </c>
      <c r="S2316">
        <v>2004</v>
      </c>
      <c r="T2316">
        <v>4.4000000000000004</v>
      </c>
      <c r="U2316">
        <v>1.5</v>
      </c>
      <c r="V2316">
        <v>-2077789</v>
      </c>
      <c r="W2316" t="s">
        <v>38</v>
      </c>
    </row>
    <row r="2317" spans="1:23" x14ac:dyDescent="0.3">
      <c r="A2317" t="s">
        <v>3373</v>
      </c>
      <c r="B2317">
        <v>67</v>
      </c>
      <c r="C2317">
        <v>92</v>
      </c>
      <c r="D2317">
        <v>23091</v>
      </c>
      <c r="E2317" t="s">
        <v>55</v>
      </c>
      <c r="F2317" t="s">
        <v>44</v>
      </c>
      <c r="G2317" t="s">
        <v>58</v>
      </c>
      <c r="L2317" t="s">
        <v>3374</v>
      </c>
      <c r="M2317">
        <v>5664</v>
      </c>
      <c r="N2317">
        <v>42</v>
      </c>
      <c r="O2317" t="s">
        <v>29</v>
      </c>
      <c r="P2317" t="s">
        <v>37</v>
      </c>
      <c r="Q2317" t="s">
        <v>213</v>
      </c>
      <c r="R2317">
        <v>15000000</v>
      </c>
      <c r="S2317">
        <v>2008</v>
      </c>
      <c r="T2317">
        <v>6.2</v>
      </c>
      <c r="U2317">
        <v>1.5</v>
      </c>
      <c r="V2317">
        <v>-14976909</v>
      </c>
      <c r="W2317" t="s">
        <v>38</v>
      </c>
    </row>
    <row r="2318" spans="1:23" x14ac:dyDescent="0.3">
      <c r="A2318" t="s">
        <v>3375</v>
      </c>
      <c r="B2318">
        <v>216</v>
      </c>
      <c r="C2318">
        <v>161</v>
      </c>
      <c r="D2318">
        <v>336467</v>
      </c>
      <c r="E2318" t="s">
        <v>55</v>
      </c>
      <c r="F2318" t="s">
        <v>26</v>
      </c>
      <c r="L2318" t="s">
        <v>3376</v>
      </c>
      <c r="M2318">
        <v>45449</v>
      </c>
      <c r="N2318">
        <v>192</v>
      </c>
      <c r="O2318" t="s">
        <v>29</v>
      </c>
      <c r="P2318" t="s">
        <v>545</v>
      </c>
      <c r="Q2318" t="s">
        <v>2708</v>
      </c>
      <c r="R2318">
        <v>13000000</v>
      </c>
      <c r="S2318">
        <v>2009</v>
      </c>
      <c r="T2318">
        <v>7.3</v>
      </c>
      <c r="U2318">
        <v>2.7</v>
      </c>
      <c r="V2318">
        <v>-12663533</v>
      </c>
      <c r="W2318" t="s">
        <v>38</v>
      </c>
    </row>
    <row r="2319" spans="1:23" x14ac:dyDescent="0.3">
      <c r="A2319" t="s">
        <v>3006</v>
      </c>
      <c r="B2319">
        <v>54</v>
      </c>
      <c r="C2319">
        <v>92</v>
      </c>
      <c r="D2319">
        <v>2964</v>
      </c>
      <c r="E2319" t="s">
        <v>48</v>
      </c>
      <c r="F2319" t="s">
        <v>57</v>
      </c>
      <c r="G2319" t="s">
        <v>44</v>
      </c>
      <c r="L2319" t="s">
        <v>3377</v>
      </c>
      <c r="M2319">
        <v>7444</v>
      </c>
      <c r="N2319">
        <v>42</v>
      </c>
      <c r="O2319" t="s">
        <v>29</v>
      </c>
      <c r="P2319" t="s">
        <v>30</v>
      </c>
      <c r="Q2319" t="s">
        <v>31</v>
      </c>
      <c r="R2319">
        <v>16000000</v>
      </c>
      <c r="S2319">
        <v>2012</v>
      </c>
      <c r="T2319">
        <v>5.0999999999999996</v>
      </c>
      <c r="U2319">
        <v>1.5</v>
      </c>
      <c r="V2319">
        <v>-15997036</v>
      </c>
      <c r="W2319" t="s">
        <v>38</v>
      </c>
    </row>
    <row r="2320" spans="1:23" x14ac:dyDescent="0.3">
      <c r="A2320" t="s">
        <v>3378</v>
      </c>
      <c r="B2320">
        <v>208</v>
      </c>
      <c r="C2320">
        <v>122</v>
      </c>
      <c r="D2320">
        <v>2428883</v>
      </c>
      <c r="E2320" t="s">
        <v>55</v>
      </c>
      <c r="F2320" t="s">
        <v>53</v>
      </c>
      <c r="L2320" t="s">
        <v>3379</v>
      </c>
      <c r="M2320">
        <v>21370</v>
      </c>
      <c r="N2320">
        <v>132</v>
      </c>
      <c r="O2320" t="s">
        <v>29</v>
      </c>
      <c r="P2320" t="s">
        <v>30</v>
      </c>
      <c r="Q2320" t="s">
        <v>213</v>
      </c>
      <c r="R2320">
        <v>16000000</v>
      </c>
      <c r="S2320">
        <v>2014</v>
      </c>
      <c r="T2320">
        <v>6.6</v>
      </c>
      <c r="U2320">
        <v>2</v>
      </c>
      <c r="V2320">
        <v>-13571117</v>
      </c>
      <c r="W2320" t="s">
        <v>38</v>
      </c>
    </row>
    <row r="2321" spans="1:23" x14ac:dyDescent="0.3">
      <c r="A2321" t="s">
        <v>3380</v>
      </c>
      <c r="B2321">
        <v>32</v>
      </c>
      <c r="C2321">
        <v>91</v>
      </c>
      <c r="D2321">
        <v>13571817</v>
      </c>
      <c r="E2321" t="s">
        <v>48</v>
      </c>
      <c r="F2321" t="s">
        <v>55</v>
      </c>
      <c r="G2321" t="s">
        <v>44</v>
      </c>
      <c r="H2321" t="s">
        <v>61</v>
      </c>
      <c r="L2321" t="s">
        <v>3381</v>
      </c>
      <c r="M2321">
        <v>5312</v>
      </c>
      <c r="N2321">
        <v>40</v>
      </c>
      <c r="O2321" t="s">
        <v>29</v>
      </c>
      <c r="P2321" t="s">
        <v>30</v>
      </c>
      <c r="Q2321" t="s">
        <v>31</v>
      </c>
      <c r="R2321">
        <v>15600000</v>
      </c>
      <c r="S2321">
        <v>2002</v>
      </c>
      <c r="T2321">
        <v>4.5</v>
      </c>
      <c r="U2321">
        <v>1.5</v>
      </c>
      <c r="V2321">
        <v>-2028183</v>
      </c>
      <c r="W2321" t="s">
        <v>38</v>
      </c>
    </row>
    <row r="2322" spans="1:23" x14ac:dyDescent="0.3">
      <c r="A2322" t="s">
        <v>3382</v>
      </c>
      <c r="B2322">
        <v>40</v>
      </c>
      <c r="C2322">
        <v>93</v>
      </c>
      <c r="D2322">
        <v>1181197</v>
      </c>
      <c r="E2322" t="s">
        <v>55</v>
      </c>
      <c r="F2322" t="s">
        <v>60</v>
      </c>
      <c r="G2322" t="s">
        <v>35</v>
      </c>
      <c r="L2322" t="s">
        <v>3383</v>
      </c>
      <c r="M2322">
        <v>3299</v>
      </c>
      <c r="N2322">
        <v>24</v>
      </c>
      <c r="O2322" t="s">
        <v>29</v>
      </c>
      <c r="P2322" t="s">
        <v>30</v>
      </c>
      <c r="Q2322" t="s">
        <v>213</v>
      </c>
      <c r="R2322">
        <v>15500000</v>
      </c>
      <c r="S2322">
        <v>2005</v>
      </c>
      <c r="T2322">
        <v>5.9</v>
      </c>
      <c r="U2322">
        <v>1.6</v>
      </c>
      <c r="V2322">
        <v>-14318803</v>
      </c>
      <c r="W2322" t="s">
        <v>38</v>
      </c>
    </row>
    <row r="2323" spans="1:23" x14ac:dyDescent="0.3">
      <c r="A2323" t="s">
        <v>3384</v>
      </c>
      <c r="B2323">
        <v>40</v>
      </c>
      <c r="C2323">
        <v>94</v>
      </c>
      <c r="D2323">
        <v>81525</v>
      </c>
      <c r="E2323" t="s">
        <v>24</v>
      </c>
      <c r="F2323" t="s">
        <v>48</v>
      </c>
      <c r="G2323" t="s">
        <v>56</v>
      </c>
      <c r="H2323" t="s">
        <v>55</v>
      </c>
      <c r="I2323" t="s">
        <v>35</v>
      </c>
      <c r="L2323" t="s">
        <v>3385</v>
      </c>
      <c r="M2323">
        <v>29392</v>
      </c>
      <c r="N2323">
        <v>91</v>
      </c>
      <c r="O2323" t="s">
        <v>792</v>
      </c>
      <c r="P2323" t="s">
        <v>545</v>
      </c>
      <c r="Q2323" t="s">
        <v>213</v>
      </c>
      <c r="R2323">
        <v>15300000</v>
      </c>
      <c r="S2323">
        <v>2001</v>
      </c>
      <c r="T2323">
        <v>6.6</v>
      </c>
      <c r="U2323">
        <v>1.6</v>
      </c>
      <c r="V2323">
        <v>-15218475</v>
      </c>
      <c r="W2323" t="s">
        <v>38</v>
      </c>
    </row>
    <row r="2324" spans="1:23" x14ac:dyDescent="0.3">
      <c r="A2324" t="s">
        <v>214</v>
      </c>
      <c r="B2324">
        <v>251</v>
      </c>
      <c r="C2324">
        <v>95</v>
      </c>
      <c r="D2324">
        <v>7774730</v>
      </c>
      <c r="E2324" t="s">
        <v>48</v>
      </c>
      <c r="F2324" t="s">
        <v>57</v>
      </c>
      <c r="G2324" t="s">
        <v>27</v>
      </c>
      <c r="L2324" t="s">
        <v>3386</v>
      </c>
      <c r="M2324">
        <v>61912</v>
      </c>
      <c r="N2324">
        <v>352</v>
      </c>
      <c r="O2324" t="s">
        <v>29</v>
      </c>
      <c r="P2324" t="s">
        <v>115</v>
      </c>
      <c r="Q2324" t="s">
        <v>213</v>
      </c>
      <c r="R2324">
        <v>15500000</v>
      </c>
      <c r="S2324">
        <v>2006</v>
      </c>
      <c r="T2324">
        <v>6.5</v>
      </c>
      <c r="U2324">
        <v>1.6</v>
      </c>
      <c r="V2324">
        <v>-7725270</v>
      </c>
      <c r="W2324" t="s">
        <v>38</v>
      </c>
    </row>
    <row r="2325" spans="1:23" x14ac:dyDescent="0.3">
      <c r="A2325" t="s">
        <v>680</v>
      </c>
      <c r="B2325">
        <v>94</v>
      </c>
      <c r="C2325">
        <v>105</v>
      </c>
      <c r="D2325">
        <v>234760500</v>
      </c>
      <c r="E2325" t="s">
        <v>24</v>
      </c>
      <c r="F2325" t="s">
        <v>48</v>
      </c>
      <c r="G2325" t="s">
        <v>56</v>
      </c>
      <c r="L2325" t="s">
        <v>3387</v>
      </c>
      <c r="M2325">
        <v>126464</v>
      </c>
      <c r="N2325">
        <v>175</v>
      </c>
      <c r="O2325" t="s">
        <v>29</v>
      </c>
      <c r="P2325" t="s">
        <v>30</v>
      </c>
      <c r="Q2325" t="s">
        <v>213</v>
      </c>
      <c r="R2325">
        <v>14000000</v>
      </c>
      <c r="S2325">
        <v>1984</v>
      </c>
      <c r="T2325">
        <v>7.3</v>
      </c>
      <c r="U2325">
        <v>1.8</v>
      </c>
      <c r="V2325">
        <v>220760500</v>
      </c>
      <c r="W2325" t="s">
        <v>21</v>
      </c>
    </row>
    <row r="2326" spans="1:23" x14ac:dyDescent="0.3">
      <c r="A2326" t="s">
        <v>374</v>
      </c>
      <c r="B2326">
        <v>102</v>
      </c>
      <c r="C2326">
        <v>103</v>
      </c>
      <c r="D2326">
        <v>285761243</v>
      </c>
      <c r="E2326" t="s">
        <v>48</v>
      </c>
      <c r="F2326" t="s">
        <v>49</v>
      </c>
      <c r="L2326" t="s">
        <v>3388</v>
      </c>
      <c r="M2326">
        <v>311075</v>
      </c>
      <c r="N2326">
        <v>305</v>
      </c>
      <c r="O2326" t="s">
        <v>29</v>
      </c>
      <c r="P2326" t="s">
        <v>30</v>
      </c>
      <c r="Q2326" t="s">
        <v>52</v>
      </c>
      <c r="R2326">
        <v>18000000</v>
      </c>
      <c r="S2326">
        <v>1990</v>
      </c>
      <c r="T2326">
        <v>7.5</v>
      </c>
      <c r="U2326">
        <v>1.7</v>
      </c>
      <c r="V2326">
        <v>267761243</v>
      </c>
      <c r="W2326" t="s">
        <v>21</v>
      </c>
    </row>
    <row r="2327" spans="1:23" x14ac:dyDescent="0.3">
      <c r="A2327" t="s">
        <v>2713</v>
      </c>
      <c r="B2327">
        <v>21</v>
      </c>
      <c r="C2327">
        <v>102</v>
      </c>
      <c r="D2327">
        <v>167780960</v>
      </c>
      <c r="E2327" t="s">
        <v>48</v>
      </c>
      <c r="F2327" t="s">
        <v>55</v>
      </c>
      <c r="G2327" t="s">
        <v>49</v>
      </c>
      <c r="L2327" t="s">
        <v>3389</v>
      </c>
      <c r="M2327">
        <v>36918</v>
      </c>
      <c r="N2327">
        <v>42</v>
      </c>
      <c r="O2327" t="s">
        <v>29</v>
      </c>
      <c r="P2327" t="s">
        <v>30</v>
      </c>
      <c r="Q2327" t="s">
        <v>52</v>
      </c>
      <c r="R2327">
        <v>11000000</v>
      </c>
      <c r="S2327">
        <v>1987</v>
      </c>
      <c r="T2327">
        <v>5.9</v>
      </c>
      <c r="U2327">
        <v>1.7</v>
      </c>
      <c r="V2327">
        <v>156780960</v>
      </c>
      <c r="W2327" t="s">
        <v>21</v>
      </c>
    </row>
    <row r="2328" spans="1:23" x14ac:dyDescent="0.3">
      <c r="A2328" t="s">
        <v>621</v>
      </c>
      <c r="B2328">
        <v>94</v>
      </c>
      <c r="C2328">
        <v>116</v>
      </c>
      <c r="D2328">
        <v>177200000</v>
      </c>
      <c r="E2328" t="s">
        <v>48</v>
      </c>
      <c r="F2328" t="s">
        <v>55</v>
      </c>
      <c r="G2328" t="s">
        <v>44</v>
      </c>
      <c r="L2328" t="s">
        <v>3390</v>
      </c>
      <c r="M2328">
        <v>77366</v>
      </c>
      <c r="N2328">
        <v>194</v>
      </c>
      <c r="O2328" t="s">
        <v>29</v>
      </c>
      <c r="P2328" t="s">
        <v>30</v>
      </c>
      <c r="Q2328" t="s">
        <v>52</v>
      </c>
      <c r="R2328">
        <v>22000000</v>
      </c>
      <c r="S2328">
        <v>1982</v>
      </c>
      <c r="T2328">
        <v>7.4</v>
      </c>
      <c r="U2328">
        <v>1.9</v>
      </c>
      <c r="V2328">
        <v>155200000</v>
      </c>
      <c r="W2328" t="s">
        <v>21</v>
      </c>
    </row>
    <row r="2329" spans="1:23" x14ac:dyDescent="0.3">
      <c r="A2329" t="s">
        <v>495</v>
      </c>
      <c r="B2329">
        <v>173</v>
      </c>
      <c r="C2329">
        <v>110</v>
      </c>
      <c r="D2329">
        <v>176781728</v>
      </c>
      <c r="E2329" t="s">
        <v>24</v>
      </c>
      <c r="F2329" t="s">
        <v>55</v>
      </c>
      <c r="G2329" t="s">
        <v>44</v>
      </c>
      <c r="L2329" t="s">
        <v>3391</v>
      </c>
      <c r="M2329">
        <v>219171</v>
      </c>
      <c r="N2329">
        <v>388</v>
      </c>
      <c r="O2329" t="s">
        <v>29</v>
      </c>
      <c r="P2329" t="s">
        <v>30</v>
      </c>
      <c r="Q2329" t="s">
        <v>52</v>
      </c>
      <c r="R2329">
        <v>15000000</v>
      </c>
      <c r="S2329">
        <v>1986</v>
      </c>
      <c r="T2329">
        <v>6.9</v>
      </c>
      <c r="U2329">
        <v>1.8</v>
      </c>
      <c r="V2329">
        <v>161781728</v>
      </c>
      <c r="W2329" t="s">
        <v>21</v>
      </c>
    </row>
    <row r="2330" spans="1:23" x14ac:dyDescent="0.3">
      <c r="A2330" t="s">
        <v>325</v>
      </c>
      <c r="B2330">
        <v>287</v>
      </c>
      <c r="C2330">
        <v>120</v>
      </c>
      <c r="D2330">
        <v>128067808</v>
      </c>
      <c r="E2330" t="s">
        <v>24</v>
      </c>
      <c r="F2330" t="s">
        <v>55</v>
      </c>
      <c r="G2330" t="s">
        <v>44</v>
      </c>
      <c r="L2330" t="s">
        <v>3392</v>
      </c>
      <c r="M2330">
        <v>217740</v>
      </c>
      <c r="N2330">
        <v>1641</v>
      </c>
      <c r="O2330" t="s">
        <v>554</v>
      </c>
      <c r="P2330" t="s">
        <v>3393</v>
      </c>
      <c r="Q2330" t="s">
        <v>31</v>
      </c>
      <c r="R2330">
        <v>15000000</v>
      </c>
      <c r="S2330">
        <v>2000</v>
      </c>
      <c r="T2330">
        <v>7.9</v>
      </c>
      <c r="U2330">
        <v>2</v>
      </c>
      <c r="V2330">
        <v>113067808</v>
      </c>
      <c r="W2330" t="s">
        <v>21</v>
      </c>
    </row>
    <row r="2331" spans="1:23" x14ac:dyDescent="0.3">
      <c r="A2331" t="s">
        <v>34</v>
      </c>
      <c r="B2331">
        <v>176</v>
      </c>
      <c r="C2331">
        <v>122</v>
      </c>
      <c r="D2331">
        <v>130058047</v>
      </c>
      <c r="E2331" t="s">
        <v>55</v>
      </c>
      <c r="L2331" t="s">
        <v>3394</v>
      </c>
      <c r="M2331">
        <v>822500</v>
      </c>
      <c r="N2331">
        <v>2715</v>
      </c>
      <c r="O2331" t="s">
        <v>29</v>
      </c>
      <c r="P2331" t="s">
        <v>30</v>
      </c>
      <c r="Q2331" t="s">
        <v>213</v>
      </c>
      <c r="R2331">
        <v>15000000</v>
      </c>
      <c r="S2331">
        <v>1999</v>
      </c>
      <c r="T2331">
        <v>8.4</v>
      </c>
      <c r="U2331">
        <v>2</v>
      </c>
      <c r="V2331">
        <v>115058047</v>
      </c>
      <c r="W2331" t="s">
        <v>21</v>
      </c>
    </row>
    <row r="2332" spans="1:23" x14ac:dyDescent="0.3">
      <c r="A2332" t="s">
        <v>995</v>
      </c>
      <c r="B2332">
        <v>479</v>
      </c>
      <c r="C2332">
        <v>118</v>
      </c>
      <c r="D2332">
        <v>138795342</v>
      </c>
      <c r="E2332" t="s">
        <v>242</v>
      </c>
      <c r="F2332" t="s">
        <v>55</v>
      </c>
      <c r="G2332" t="s">
        <v>54</v>
      </c>
      <c r="H2332" t="s">
        <v>44</v>
      </c>
      <c r="L2332" t="s">
        <v>3395</v>
      </c>
      <c r="M2332">
        <v>503631</v>
      </c>
      <c r="N2332">
        <v>636</v>
      </c>
      <c r="O2332" t="s">
        <v>29</v>
      </c>
      <c r="P2332" t="s">
        <v>37</v>
      </c>
      <c r="Q2332" t="s">
        <v>213</v>
      </c>
      <c r="R2332">
        <v>15000000</v>
      </c>
      <c r="S2332">
        <v>2010</v>
      </c>
      <c r="T2332">
        <v>8</v>
      </c>
      <c r="U2332">
        <v>2</v>
      </c>
      <c r="V2332">
        <v>123795342</v>
      </c>
      <c r="W2332" t="s">
        <v>21</v>
      </c>
    </row>
    <row r="2333" spans="1:23" x14ac:dyDescent="0.3">
      <c r="A2333" t="s">
        <v>745</v>
      </c>
      <c r="B2333">
        <v>27</v>
      </c>
      <c r="C2333">
        <v>107</v>
      </c>
      <c r="D2333">
        <v>111936400</v>
      </c>
      <c r="E2333" t="s">
        <v>48</v>
      </c>
      <c r="F2333" t="s">
        <v>56</v>
      </c>
      <c r="L2333" t="s">
        <v>3396</v>
      </c>
      <c r="M2333">
        <v>87538</v>
      </c>
      <c r="N2333">
        <v>79</v>
      </c>
      <c r="O2333" t="s">
        <v>29</v>
      </c>
      <c r="P2333" t="s">
        <v>30</v>
      </c>
      <c r="Q2333" t="s">
        <v>52</v>
      </c>
      <c r="R2333">
        <v>15000000</v>
      </c>
      <c r="S2333">
        <v>1988</v>
      </c>
      <c r="T2333">
        <v>6</v>
      </c>
      <c r="U2333">
        <v>1.8</v>
      </c>
      <c r="V2333">
        <v>96936400</v>
      </c>
      <c r="W2333" t="s">
        <v>21</v>
      </c>
    </row>
    <row r="2334" spans="1:23" x14ac:dyDescent="0.3">
      <c r="A2334" t="s">
        <v>3397</v>
      </c>
      <c r="B2334">
        <v>60</v>
      </c>
      <c r="C2334">
        <v>102</v>
      </c>
      <c r="D2334">
        <v>317040</v>
      </c>
      <c r="E2334" t="s">
        <v>55</v>
      </c>
      <c r="F2334" t="s">
        <v>44</v>
      </c>
      <c r="L2334" t="s">
        <v>3398</v>
      </c>
      <c r="M2334">
        <v>6723</v>
      </c>
      <c r="N2334">
        <v>36</v>
      </c>
      <c r="O2334" t="s">
        <v>29</v>
      </c>
      <c r="P2334" t="s">
        <v>30</v>
      </c>
      <c r="Q2334" t="s">
        <v>31</v>
      </c>
      <c r="R2334">
        <v>15500000</v>
      </c>
      <c r="S2334">
        <v>2008</v>
      </c>
      <c r="T2334">
        <v>6.8</v>
      </c>
      <c r="U2334">
        <v>1.7</v>
      </c>
      <c r="V2334">
        <v>-15182960</v>
      </c>
      <c r="W2334" t="s">
        <v>38</v>
      </c>
    </row>
    <row r="2335" spans="1:23" x14ac:dyDescent="0.3">
      <c r="A2335" t="s">
        <v>149</v>
      </c>
      <c r="B2335">
        <v>70</v>
      </c>
      <c r="C2335">
        <v>154</v>
      </c>
      <c r="D2335">
        <v>94175854</v>
      </c>
      <c r="E2335" t="s">
        <v>55</v>
      </c>
      <c r="L2335" t="s">
        <v>3399</v>
      </c>
      <c r="M2335">
        <v>60988</v>
      </c>
      <c r="N2335">
        <v>199</v>
      </c>
      <c r="O2335" t="s">
        <v>29</v>
      </c>
      <c r="P2335" t="s">
        <v>30</v>
      </c>
      <c r="Q2335" t="s">
        <v>31</v>
      </c>
      <c r="R2335">
        <v>15000000</v>
      </c>
      <c r="S2335">
        <v>1985</v>
      </c>
      <c r="T2335">
        <v>7.8</v>
      </c>
      <c r="U2335">
        <v>2.6</v>
      </c>
      <c r="V2335">
        <v>79175854</v>
      </c>
      <c r="W2335" t="s">
        <v>21</v>
      </c>
    </row>
    <row r="2336" spans="1:23" x14ac:dyDescent="0.3">
      <c r="A2336" t="s">
        <v>3400</v>
      </c>
      <c r="B2336">
        <v>454</v>
      </c>
      <c r="C2336">
        <v>114</v>
      </c>
      <c r="D2336">
        <v>91121452</v>
      </c>
      <c r="E2336" t="s">
        <v>242</v>
      </c>
      <c r="F2336" t="s">
        <v>55</v>
      </c>
      <c r="G2336" t="s">
        <v>35</v>
      </c>
      <c r="H2336" t="s">
        <v>58</v>
      </c>
      <c r="L2336" t="s">
        <v>3401</v>
      </c>
      <c r="M2336">
        <v>467613</v>
      </c>
      <c r="N2336">
        <v>608</v>
      </c>
      <c r="O2336" t="s">
        <v>29</v>
      </c>
      <c r="P2336" t="s">
        <v>37</v>
      </c>
      <c r="Q2336" t="s">
        <v>31</v>
      </c>
      <c r="R2336">
        <v>14000000</v>
      </c>
      <c r="S2336">
        <v>2014</v>
      </c>
      <c r="T2336">
        <v>8.1</v>
      </c>
      <c r="U2336">
        <v>1.9</v>
      </c>
      <c r="V2336">
        <v>77121452</v>
      </c>
      <c r="W2336" t="s">
        <v>21</v>
      </c>
    </row>
    <row r="2337" spans="1:23" x14ac:dyDescent="0.3">
      <c r="A2337" t="s">
        <v>3301</v>
      </c>
      <c r="B2337">
        <v>25</v>
      </c>
      <c r="C2337">
        <v>109</v>
      </c>
      <c r="D2337">
        <v>69800000</v>
      </c>
      <c r="E2337" t="s">
        <v>48</v>
      </c>
      <c r="F2337" t="s">
        <v>58</v>
      </c>
      <c r="L2337" t="s">
        <v>3402</v>
      </c>
      <c r="M2337">
        <v>18140</v>
      </c>
      <c r="N2337">
        <v>60</v>
      </c>
      <c r="O2337" t="s">
        <v>29</v>
      </c>
      <c r="P2337" t="s">
        <v>30</v>
      </c>
      <c r="Q2337" t="s">
        <v>213</v>
      </c>
      <c r="R2337">
        <v>10000000</v>
      </c>
      <c r="S2337">
        <v>1980</v>
      </c>
      <c r="T2337">
        <v>6.1</v>
      </c>
      <c r="U2337">
        <v>1.8</v>
      </c>
      <c r="V2337">
        <v>59800000</v>
      </c>
      <c r="W2337" t="s">
        <v>21</v>
      </c>
    </row>
    <row r="2338" spans="1:23" x14ac:dyDescent="0.3">
      <c r="A2338" t="s">
        <v>624</v>
      </c>
      <c r="B2338">
        <v>111</v>
      </c>
      <c r="C2338">
        <v>94</v>
      </c>
      <c r="D2338">
        <v>64001297</v>
      </c>
      <c r="E2338" t="s">
        <v>48</v>
      </c>
      <c r="F2338" t="s">
        <v>49</v>
      </c>
      <c r="L2338" t="s">
        <v>3403</v>
      </c>
      <c r="M2338">
        <v>32002</v>
      </c>
      <c r="N2338">
        <v>103</v>
      </c>
      <c r="O2338" t="s">
        <v>29</v>
      </c>
      <c r="P2338" t="s">
        <v>30</v>
      </c>
      <c r="Q2338" t="s">
        <v>52</v>
      </c>
      <c r="R2338">
        <v>15000000</v>
      </c>
      <c r="S2338">
        <v>2010</v>
      </c>
      <c r="T2338">
        <v>6.2</v>
      </c>
      <c r="U2338">
        <v>1.6</v>
      </c>
      <c r="V2338">
        <v>49001297</v>
      </c>
      <c r="W2338" t="s">
        <v>21</v>
      </c>
    </row>
    <row r="2339" spans="1:23" x14ac:dyDescent="0.3">
      <c r="A2339" t="s">
        <v>3404</v>
      </c>
      <c r="B2339">
        <v>393</v>
      </c>
      <c r="C2339">
        <v>100</v>
      </c>
      <c r="D2339">
        <v>71588220</v>
      </c>
      <c r="E2339" t="s">
        <v>26</v>
      </c>
      <c r="F2339" t="s">
        <v>57</v>
      </c>
      <c r="L2339" t="s">
        <v>3405</v>
      </c>
      <c r="M2339">
        <v>134869</v>
      </c>
      <c r="N2339">
        <v>304</v>
      </c>
      <c r="O2339" t="s">
        <v>29</v>
      </c>
      <c r="P2339" t="s">
        <v>115</v>
      </c>
      <c r="Q2339" t="s">
        <v>31</v>
      </c>
      <c r="R2339">
        <v>20000000</v>
      </c>
      <c r="S2339">
        <v>2013</v>
      </c>
      <c r="T2339">
        <v>6.2</v>
      </c>
      <c r="U2339">
        <v>1.7</v>
      </c>
      <c r="V2339">
        <v>51588220</v>
      </c>
      <c r="W2339" t="s">
        <v>21</v>
      </c>
    </row>
    <row r="2340" spans="1:23" x14ac:dyDescent="0.3">
      <c r="A2340" t="s">
        <v>1151</v>
      </c>
      <c r="B2340">
        <v>55</v>
      </c>
      <c r="C2340">
        <v>98</v>
      </c>
      <c r="D2340">
        <v>61400000</v>
      </c>
      <c r="E2340" t="s">
        <v>25</v>
      </c>
      <c r="F2340" t="s">
        <v>48</v>
      </c>
      <c r="L2340" t="s">
        <v>3406</v>
      </c>
      <c r="M2340">
        <v>71183</v>
      </c>
      <c r="N2340">
        <v>183</v>
      </c>
      <c r="O2340" t="s">
        <v>29</v>
      </c>
      <c r="P2340" t="s">
        <v>30</v>
      </c>
      <c r="Q2340" t="s">
        <v>213</v>
      </c>
      <c r="R2340">
        <v>15000000</v>
      </c>
      <c r="S2340">
        <v>1983</v>
      </c>
      <c r="T2340">
        <v>7.4</v>
      </c>
      <c r="U2340">
        <v>1.6</v>
      </c>
      <c r="V2340">
        <v>46400000</v>
      </c>
      <c r="W2340" t="s">
        <v>21</v>
      </c>
    </row>
    <row r="2341" spans="1:23" x14ac:dyDescent="0.3">
      <c r="A2341" t="s">
        <v>2882</v>
      </c>
      <c r="B2341">
        <v>157</v>
      </c>
      <c r="C2341">
        <v>102</v>
      </c>
      <c r="D2341">
        <v>101978840</v>
      </c>
      <c r="E2341" t="s">
        <v>48</v>
      </c>
      <c r="L2341" t="s">
        <v>3407</v>
      </c>
      <c r="M2341">
        <v>77724</v>
      </c>
      <c r="N2341">
        <v>162</v>
      </c>
      <c r="O2341" t="s">
        <v>29</v>
      </c>
      <c r="P2341" t="s">
        <v>30</v>
      </c>
      <c r="Q2341" t="s">
        <v>213</v>
      </c>
      <c r="R2341">
        <v>15000000</v>
      </c>
      <c r="S2341">
        <v>2013</v>
      </c>
      <c r="T2341">
        <v>6.6</v>
      </c>
      <c r="U2341">
        <v>1.7</v>
      </c>
      <c r="V2341">
        <v>86978840</v>
      </c>
      <c r="W2341" t="s">
        <v>21</v>
      </c>
    </row>
    <row r="2342" spans="1:23" x14ac:dyDescent="0.3">
      <c r="A2342" t="s">
        <v>1529</v>
      </c>
      <c r="B2342">
        <v>280</v>
      </c>
      <c r="C2342">
        <v>94</v>
      </c>
      <c r="D2342">
        <v>56437947</v>
      </c>
      <c r="E2342" t="s">
        <v>242</v>
      </c>
      <c r="F2342" t="s">
        <v>55</v>
      </c>
      <c r="L2342" t="s">
        <v>3408</v>
      </c>
      <c r="M2342">
        <v>85333</v>
      </c>
      <c r="N2342">
        <v>421</v>
      </c>
      <c r="O2342" t="s">
        <v>29</v>
      </c>
      <c r="P2342" t="s">
        <v>37</v>
      </c>
      <c r="Q2342" t="s">
        <v>31</v>
      </c>
      <c r="R2342">
        <v>9800000</v>
      </c>
      <c r="S2342">
        <v>2006</v>
      </c>
      <c r="T2342">
        <v>7.3</v>
      </c>
      <c r="U2342">
        <v>1.6</v>
      </c>
      <c r="V2342">
        <v>46637947</v>
      </c>
      <c r="W2342" t="s">
        <v>21</v>
      </c>
    </row>
    <row r="2343" spans="1:23" x14ac:dyDescent="0.3">
      <c r="A2343" t="s">
        <v>111</v>
      </c>
      <c r="B2343">
        <v>109</v>
      </c>
      <c r="C2343">
        <v>92</v>
      </c>
      <c r="D2343">
        <v>73326666</v>
      </c>
      <c r="E2343" t="s">
        <v>48</v>
      </c>
      <c r="F2343" t="s">
        <v>26</v>
      </c>
      <c r="L2343" t="s">
        <v>3409</v>
      </c>
      <c r="M2343">
        <v>189413</v>
      </c>
      <c r="N2343">
        <v>306</v>
      </c>
      <c r="O2343" t="s">
        <v>29</v>
      </c>
      <c r="P2343" t="s">
        <v>30</v>
      </c>
      <c r="Q2343" t="s">
        <v>52</v>
      </c>
      <c r="R2343">
        <v>15000000</v>
      </c>
      <c r="S2343">
        <v>1988</v>
      </c>
      <c r="T2343">
        <v>7.5</v>
      </c>
      <c r="U2343">
        <v>1.5</v>
      </c>
      <c r="V2343">
        <v>58326666</v>
      </c>
      <c r="W2343" t="s">
        <v>21</v>
      </c>
    </row>
    <row r="2344" spans="1:23" x14ac:dyDescent="0.3">
      <c r="A2344" t="s">
        <v>2567</v>
      </c>
      <c r="B2344">
        <v>41</v>
      </c>
      <c r="C2344">
        <v>113</v>
      </c>
      <c r="D2344">
        <v>55184721</v>
      </c>
      <c r="E2344" t="s">
        <v>48</v>
      </c>
      <c r="F2344" t="s">
        <v>55</v>
      </c>
      <c r="L2344" t="s">
        <v>3410</v>
      </c>
      <c r="M2344">
        <v>9811</v>
      </c>
      <c r="N2344">
        <v>100</v>
      </c>
      <c r="O2344" t="s">
        <v>29</v>
      </c>
      <c r="P2344" t="s">
        <v>30</v>
      </c>
      <c r="Q2344" t="s">
        <v>31</v>
      </c>
      <c r="R2344">
        <v>15000000</v>
      </c>
      <c r="S2344">
        <v>2007</v>
      </c>
      <c r="T2344">
        <v>5.6</v>
      </c>
      <c r="U2344">
        <v>1.9</v>
      </c>
      <c r="V2344">
        <v>40184721</v>
      </c>
      <c r="W2344" t="s">
        <v>21</v>
      </c>
    </row>
    <row r="2345" spans="1:23" x14ac:dyDescent="0.3">
      <c r="A2345" t="s">
        <v>3411</v>
      </c>
      <c r="B2345">
        <v>27</v>
      </c>
      <c r="C2345">
        <v>115</v>
      </c>
      <c r="D2345">
        <v>50003300</v>
      </c>
      <c r="E2345" t="s">
        <v>55</v>
      </c>
      <c r="F2345" t="s">
        <v>49</v>
      </c>
      <c r="G2345" t="s">
        <v>44</v>
      </c>
      <c r="L2345" t="s">
        <v>3412</v>
      </c>
      <c r="M2345">
        <v>36624</v>
      </c>
      <c r="N2345">
        <v>132</v>
      </c>
      <c r="O2345" t="s">
        <v>29</v>
      </c>
      <c r="P2345" t="s">
        <v>30</v>
      </c>
      <c r="Q2345" t="s">
        <v>52</v>
      </c>
      <c r="R2345">
        <v>15000000</v>
      </c>
      <c r="S2345">
        <v>1994</v>
      </c>
      <c r="T2345">
        <v>7.3</v>
      </c>
      <c r="U2345">
        <v>1.9</v>
      </c>
      <c r="V2345">
        <v>35003300</v>
      </c>
      <c r="W2345" t="s">
        <v>21</v>
      </c>
    </row>
    <row r="2346" spans="1:23" x14ac:dyDescent="0.3">
      <c r="A2346" t="s">
        <v>3413</v>
      </c>
      <c r="B2346">
        <v>462</v>
      </c>
      <c r="C2346">
        <v>95</v>
      </c>
      <c r="D2346">
        <v>54322273</v>
      </c>
      <c r="E2346" t="s">
        <v>55</v>
      </c>
      <c r="F2346" t="s">
        <v>26</v>
      </c>
      <c r="G2346" t="s">
        <v>57</v>
      </c>
      <c r="H2346" t="s">
        <v>35</v>
      </c>
      <c r="L2346" t="s">
        <v>3414</v>
      </c>
      <c r="M2346">
        <v>139749</v>
      </c>
      <c r="N2346">
        <v>509</v>
      </c>
      <c r="O2346" t="s">
        <v>29</v>
      </c>
      <c r="P2346" t="s">
        <v>37</v>
      </c>
      <c r="Q2346" t="s">
        <v>31</v>
      </c>
      <c r="R2346">
        <v>17000000</v>
      </c>
      <c r="S2346">
        <v>2012</v>
      </c>
      <c r="T2346">
        <v>6.4</v>
      </c>
      <c r="U2346">
        <v>1.6</v>
      </c>
      <c r="V2346">
        <v>37322273</v>
      </c>
      <c r="W2346" t="s">
        <v>21</v>
      </c>
    </row>
    <row r="2347" spans="1:23" x14ac:dyDescent="0.3">
      <c r="A2347" t="s">
        <v>509</v>
      </c>
      <c r="B2347">
        <v>152</v>
      </c>
      <c r="C2347">
        <v>87</v>
      </c>
      <c r="D2347">
        <v>47860214</v>
      </c>
      <c r="E2347" t="s">
        <v>57</v>
      </c>
      <c r="F2347" t="s">
        <v>35</v>
      </c>
      <c r="L2347" t="s">
        <v>3415</v>
      </c>
      <c r="M2347">
        <v>34711</v>
      </c>
      <c r="N2347">
        <v>468</v>
      </c>
      <c r="O2347" t="s">
        <v>29</v>
      </c>
      <c r="P2347" t="s">
        <v>30</v>
      </c>
      <c r="Q2347" t="s">
        <v>31</v>
      </c>
      <c r="R2347">
        <v>15000000</v>
      </c>
      <c r="S2347">
        <v>2006</v>
      </c>
      <c r="T2347">
        <v>5</v>
      </c>
      <c r="U2347">
        <v>1.4</v>
      </c>
      <c r="V2347">
        <v>32860214</v>
      </c>
      <c r="W2347" t="s">
        <v>21</v>
      </c>
    </row>
    <row r="2348" spans="1:23" x14ac:dyDescent="0.3">
      <c r="A2348" t="s">
        <v>254</v>
      </c>
      <c r="B2348">
        <v>69</v>
      </c>
      <c r="C2348">
        <v>88</v>
      </c>
      <c r="D2348">
        <v>47811275</v>
      </c>
      <c r="E2348" t="s">
        <v>25</v>
      </c>
      <c r="F2348" t="s">
        <v>48</v>
      </c>
      <c r="G2348" t="s">
        <v>49</v>
      </c>
      <c r="L2348" t="s">
        <v>3416</v>
      </c>
      <c r="M2348">
        <v>29008</v>
      </c>
      <c r="N2348">
        <v>99</v>
      </c>
      <c r="O2348" t="s">
        <v>29</v>
      </c>
      <c r="P2348" t="s">
        <v>30</v>
      </c>
      <c r="Q2348" t="s">
        <v>52</v>
      </c>
      <c r="R2348">
        <v>15000000</v>
      </c>
      <c r="S2348">
        <v>2002</v>
      </c>
      <c r="T2348">
        <v>5.4</v>
      </c>
      <c r="U2348">
        <v>1.5</v>
      </c>
      <c r="V2348">
        <v>32811275</v>
      </c>
      <c r="W2348" t="s">
        <v>21</v>
      </c>
    </row>
    <row r="2349" spans="1:23" x14ac:dyDescent="0.3">
      <c r="A2349" t="s">
        <v>851</v>
      </c>
      <c r="B2349">
        <v>130</v>
      </c>
      <c r="C2349">
        <v>97</v>
      </c>
      <c r="D2349">
        <v>43022524</v>
      </c>
      <c r="E2349" t="s">
        <v>48</v>
      </c>
      <c r="F2349" t="s">
        <v>55</v>
      </c>
      <c r="L2349" t="s">
        <v>3417</v>
      </c>
      <c r="M2349">
        <v>67604</v>
      </c>
      <c r="N2349">
        <v>218</v>
      </c>
      <c r="O2349" t="s">
        <v>29</v>
      </c>
      <c r="P2349" t="s">
        <v>30</v>
      </c>
      <c r="Q2349" t="s">
        <v>213</v>
      </c>
      <c r="R2349">
        <v>15000000</v>
      </c>
      <c r="S2349">
        <v>1997</v>
      </c>
      <c r="T2349">
        <v>7.1</v>
      </c>
      <c r="U2349">
        <v>1.6</v>
      </c>
      <c r="V2349">
        <v>28022524</v>
      </c>
      <c r="W2349" t="s">
        <v>21</v>
      </c>
    </row>
    <row r="2350" spans="1:23" x14ac:dyDescent="0.3">
      <c r="A2350" t="s">
        <v>3418</v>
      </c>
      <c r="B2350">
        <v>66</v>
      </c>
      <c r="C2350">
        <v>94</v>
      </c>
      <c r="D2350">
        <v>42672630</v>
      </c>
      <c r="E2350" t="s">
        <v>25</v>
      </c>
      <c r="F2350" t="s">
        <v>48</v>
      </c>
      <c r="G2350" t="s">
        <v>49</v>
      </c>
      <c r="H2350" t="s">
        <v>59</v>
      </c>
      <c r="I2350" t="s">
        <v>44</v>
      </c>
      <c r="L2350" t="s">
        <v>3419</v>
      </c>
      <c r="M2350">
        <v>27580</v>
      </c>
      <c r="N2350">
        <v>172</v>
      </c>
      <c r="O2350" t="s">
        <v>29</v>
      </c>
      <c r="P2350" t="s">
        <v>30</v>
      </c>
      <c r="Q2350" t="s">
        <v>52</v>
      </c>
      <c r="R2350">
        <v>17000000</v>
      </c>
      <c r="S2350">
        <v>2003</v>
      </c>
      <c r="T2350">
        <v>5.3</v>
      </c>
      <c r="U2350">
        <v>1.6</v>
      </c>
      <c r="V2350">
        <v>25672630</v>
      </c>
      <c r="W2350" t="s">
        <v>21</v>
      </c>
    </row>
    <row r="2351" spans="1:23" x14ac:dyDescent="0.3">
      <c r="A2351" t="s">
        <v>3420</v>
      </c>
      <c r="B2351">
        <v>238</v>
      </c>
      <c r="C2351">
        <v>112</v>
      </c>
      <c r="D2351">
        <v>42919096</v>
      </c>
      <c r="E2351" t="s">
        <v>24</v>
      </c>
      <c r="F2351" t="s">
        <v>55</v>
      </c>
      <c r="G2351" t="s">
        <v>35</v>
      </c>
      <c r="L2351" t="s">
        <v>3421</v>
      </c>
      <c r="M2351">
        <v>64747</v>
      </c>
      <c r="N2351">
        <v>122</v>
      </c>
      <c r="O2351" t="s">
        <v>29</v>
      </c>
      <c r="P2351" t="s">
        <v>30</v>
      </c>
      <c r="Q2351" t="s">
        <v>31</v>
      </c>
      <c r="R2351">
        <v>15000000</v>
      </c>
      <c r="S2351">
        <v>2013</v>
      </c>
      <c r="T2351">
        <v>6.5</v>
      </c>
      <c r="U2351">
        <v>1.9</v>
      </c>
      <c r="V2351">
        <v>27919096</v>
      </c>
      <c r="W2351" t="s">
        <v>21</v>
      </c>
    </row>
    <row r="2352" spans="1:23" x14ac:dyDescent="0.3">
      <c r="A2352" t="s">
        <v>3422</v>
      </c>
      <c r="B2352">
        <v>198</v>
      </c>
      <c r="C2352">
        <v>98</v>
      </c>
      <c r="D2352">
        <v>42592530</v>
      </c>
      <c r="E2352" t="s">
        <v>48</v>
      </c>
      <c r="F2352" t="s">
        <v>26</v>
      </c>
      <c r="G2352" t="s">
        <v>57</v>
      </c>
      <c r="L2352" t="s">
        <v>3423</v>
      </c>
      <c r="M2352">
        <v>29867</v>
      </c>
      <c r="N2352">
        <v>181</v>
      </c>
      <c r="O2352" t="s">
        <v>29</v>
      </c>
      <c r="P2352" t="s">
        <v>30</v>
      </c>
      <c r="Q2352" t="s">
        <v>31</v>
      </c>
      <c r="R2352">
        <v>15000000</v>
      </c>
      <c r="S2352">
        <v>2015</v>
      </c>
      <c r="T2352">
        <v>6.2</v>
      </c>
      <c r="U2352">
        <v>1.6</v>
      </c>
      <c r="V2352">
        <v>27592530</v>
      </c>
      <c r="W2352" t="s">
        <v>21</v>
      </c>
    </row>
    <row r="2353" spans="1:23" x14ac:dyDescent="0.3">
      <c r="A2353" t="s">
        <v>1325</v>
      </c>
      <c r="B2353">
        <v>154</v>
      </c>
      <c r="C2353">
        <v>104</v>
      </c>
      <c r="D2353">
        <v>40064955</v>
      </c>
      <c r="E2353" t="s">
        <v>57</v>
      </c>
      <c r="F2353" t="s">
        <v>60</v>
      </c>
      <c r="G2353" t="s">
        <v>27</v>
      </c>
      <c r="L2353" t="s">
        <v>3424</v>
      </c>
      <c r="M2353">
        <v>92074</v>
      </c>
      <c r="N2353">
        <v>502</v>
      </c>
      <c r="O2353" t="s">
        <v>29</v>
      </c>
      <c r="P2353" t="s">
        <v>30</v>
      </c>
      <c r="Q2353" t="s">
        <v>213</v>
      </c>
      <c r="R2353">
        <v>15000000</v>
      </c>
      <c r="S2353">
        <v>1998</v>
      </c>
      <c r="T2353">
        <v>6.4</v>
      </c>
      <c r="U2353">
        <v>1.7</v>
      </c>
      <c r="V2353">
        <v>25064955</v>
      </c>
      <c r="W2353" t="s">
        <v>21</v>
      </c>
    </row>
    <row r="2354" spans="1:23" x14ac:dyDescent="0.3">
      <c r="A2354" t="s">
        <v>419</v>
      </c>
      <c r="B2354">
        <v>131</v>
      </c>
      <c r="C2354">
        <v>120</v>
      </c>
      <c r="D2354">
        <v>44886089</v>
      </c>
      <c r="E2354" t="s">
        <v>56</v>
      </c>
      <c r="F2354" t="s">
        <v>55</v>
      </c>
      <c r="G2354" t="s">
        <v>35</v>
      </c>
      <c r="L2354" t="s">
        <v>3425</v>
      </c>
      <c r="M2354">
        <v>69576</v>
      </c>
      <c r="N2354">
        <v>207</v>
      </c>
      <c r="O2354" t="s">
        <v>29</v>
      </c>
      <c r="P2354" t="s">
        <v>30</v>
      </c>
      <c r="Q2354" t="s">
        <v>213</v>
      </c>
      <c r="R2354">
        <v>10000000</v>
      </c>
      <c r="S2354">
        <v>1997</v>
      </c>
      <c r="T2354">
        <v>6.9</v>
      </c>
      <c r="U2354">
        <v>2</v>
      </c>
      <c r="V2354">
        <v>34886089</v>
      </c>
      <c r="W2354" t="s">
        <v>21</v>
      </c>
    </row>
    <row r="2355" spans="1:23" x14ac:dyDescent="0.3">
      <c r="A2355" t="s">
        <v>3426</v>
      </c>
      <c r="B2355">
        <v>97</v>
      </c>
      <c r="C2355">
        <v>99</v>
      </c>
      <c r="D2355">
        <v>37882551</v>
      </c>
      <c r="E2355" t="s">
        <v>48</v>
      </c>
      <c r="L2355" t="s">
        <v>3427</v>
      </c>
      <c r="M2355">
        <v>80305</v>
      </c>
      <c r="N2355">
        <v>393</v>
      </c>
      <c r="O2355" t="s">
        <v>29</v>
      </c>
      <c r="P2355" t="s">
        <v>30</v>
      </c>
      <c r="Q2355" t="s">
        <v>213</v>
      </c>
      <c r="R2355">
        <v>16000000</v>
      </c>
      <c r="S2355">
        <v>2001</v>
      </c>
      <c r="T2355">
        <v>5.7</v>
      </c>
      <c r="U2355">
        <v>1.6</v>
      </c>
      <c r="V2355">
        <v>21882551</v>
      </c>
      <c r="W2355" t="s">
        <v>21</v>
      </c>
    </row>
    <row r="2356" spans="1:23" x14ac:dyDescent="0.3">
      <c r="A2356" t="s">
        <v>177</v>
      </c>
      <c r="B2356">
        <v>355</v>
      </c>
      <c r="C2356">
        <v>109</v>
      </c>
      <c r="D2356">
        <v>40983001</v>
      </c>
      <c r="E2356" t="s">
        <v>56</v>
      </c>
      <c r="F2356" t="s">
        <v>55</v>
      </c>
      <c r="G2356" t="s">
        <v>35</v>
      </c>
      <c r="L2356" t="s">
        <v>3428</v>
      </c>
      <c r="M2356">
        <v>181025</v>
      </c>
      <c r="N2356">
        <v>336</v>
      </c>
      <c r="O2356" t="s">
        <v>29</v>
      </c>
      <c r="P2356" t="s">
        <v>30</v>
      </c>
      <c r="Q2356" t="s">
        <v>213</v>
      </c>
      <c r="R2356">
        <v>7000000</v>
      </c>
      <c r="S2356">
        <v>2012</v>
      </c>
      <c r="T2356">
        <v>7.7</v>
      </c>
      <c r="U2356">
        <v>1.8</v>
      </c>
      <c r="V2356">
        <v>33983001</v>
      </c>
      <c r="W2356" t="s">
        <v>21</v>
      </c>
    </row>
    <row r="2357" spans="1:23" x14ac:dyDescent="0.3">
      <c r="A2357" t="s">
        <v>175</v>
      </c>
      <c r="B2357">
        <v>102</v>
      </c>
      <c r="C2357">
        <v>106</v>
      </c>
      <c r="D2357">
        <v>35007180</v>
      </c>
      <c r="E2357" t="s">
        <v>24</v>
      </c>
      <c r="F2357" t="s">
        <v>56</v>
      </c>
      <c r="G2357" t="s">
        <v>55</v>
      </c>
      <c r="H2357" t="s">
        <v>35</v>
      </c>
      <c r="L2357" t="s">
        <v>3429</v>
      </c>
      <c r="M2357">
        <v>26846</v>
      </c>
      <c r="N2357">
        <v>193</v>
      </c>
      <c r="O2357" t="s">
        <v>29</v>
      </c>
      <c r="P2357" t="s">
        <v>30</v>
      </c>
      <c r="Q2357" t="s">
        <v>31</v>
      </c>
      <c r="R2357">
        <v>15000000</v>
      </c>
      <c r="S2357">
        <v>2000</v>
      </c>
      <c r="T2357">
        <v>5.6</v>
      </c>
      <c r="U2357">
        <v>1.8</v>
      </c>
      <c r="V2357">
        <v>20007180</v>
      </c>
      <c r="W2357" t="s">
        <v>21</v>
      </c>
    </row>
    <row r="2358" spans="1:23" x14ac:dyDescent="0.3">
      <c r="A2358" t="s">
        <v>3430</v>
      </c>
      <c r="B2358">
        <v>419</v>
      </c>
      <c r="C2358">
        <v>123</v>
      </c>
      <c r="D2358">
        <v>35887263</v>
      </c>
      <c r="E2358" t="s">
        <v>242</v>
      </c>
      <c r="F2358" t="s">
        <v>55</v>
      </c>
      <c r="G2358" t="s">
        <v>44</v>
      </c>
      <c r="L2358" t="s">
        <v>3431</v>
      </c>
      <c r="M2358">
        <v>265507</v>
      </c>
      <c r="N2358">
        <v>388</v>
      </c>
      <c r="O2358" t="s">
        <v>29</v>
      </c>
      <c r="P2358" t="s">
        <v>37</v>
      </c>
      <c r="Q2358" t="s">
        <v>31</v>
      </c>
      <c r="R2358">
        <v>15000000</v>
      </c>
      <c r="S2358">
        <v>2014</v>
      </c>
      <c r="T2358">
        <v>7.7</v>
      </c>
      <c r="U2358">
        <v>2</v>
      </c>
      <c r="V2358">
        <v>20887263</v>
      </c>
      <c r="W2358" t="s">
        <v>21</v>
      </c>
    </row>
    <row r="2359" spans="1:23" x14ac:dyDescent="0.3">
      <c r="A2359" t="s">
        <v>1734</v>
      </c>
      <c r="B2359">
        <v>37</v>
      </c>
      <c r="C2359">
        <v>86</v>
      </c>
      <c r="D2359">
        <v>34308901</v>
      </c>
      <c r="E2359" t="s">
        <v>48</v>
      </c>
      <c r="F2359" t="s">
        <v>56</v>
      </c>
      <c r="L2359" t="s">
        <v>3432</v>
      </c>
      <c r="M2359">
        <v>15939</v>
      </c>
      <c r="N2359">
        <v>87</v>
      </c>
      <c r="O2359" t="s">
        <v>29</v>
      </c>
      <c r="P2359" t="s">
        <v>30</v>
      </c>
      <c r="Q2359" t="s">
        <v>31</v>
      </c>
      <c r="R2359">
        <v>16000000</v>
      </c>
      <c r="S2359">
        <v>2003</v>
      </c>
      <c r="T2359">
        <v>5.0999999999999996</v>
      </c>
      <c r="U2359">
        <v>1.4</v>
      </c>
      <c r="V2359">
        <v>18308901</v>
      </c>
      <c r="W2359" t="s">
        <v>21</v>
      </c>
    </row>
    <row r="2360" spans="1:23" x14ac:dyDescent="0.3">
      <c r="A2360" t="s">
        <v>3433</v>
      </c>
      <c r="B2360">
        <v>78</v>
      </c>
      <c r="C2360">
        <v>120</v>
      </c>
      <c r="D2360">
        <v>33771174</v>
      </c>
      <c r="E2360" t="s">
        <v>48</v>
      </c>
      <c r="F2360" t="s">
        <v>55</v>
      </c>
      <c r="G2360" t="s">
        <v>44</v>
      </c>
      <c r="L2360" t="s">
        <v>3434</v>
      </c>
      <c r="M2360">
        <v>27044</v>
      </c>
      <c r="N2360">
        <v>240</v>
      </c>
      <c r="O2360" t="s">
        <v>29</v>
      </c>
      <c r="P2360" t="s">
        <v>30</v>
      </c>
      <c r="Q2360" t="s">
        <v>31</v>
      </c>
      <c r="R2360">
        <v>15000000</v>
      </c>
      <c r="S2360">
        <v>2000</v>
      </c>
      <c r="T2360">
        <v>6.8</v>
      </c>
      <c r="U2360">
        <v>2</v>
      </c>
      <c r="V2360">
        <v>18771174</v>
      </c>
      <c r="W2360" t="s">
        <v>21</v>
      </c>
    </row>
    <row r="2361" spans="1:23" x14ac:dyDescent="0.3">
      <c r="A2361" t="s">
        <v>2456</v>
      </c>
      <c r="B2361">
        <v>181</v>
      </c>
      <c r="C2361">
        <v>227</v>
      </c>
      <c r="D2361">
        <v>6000000</v>
      </c>
      <c r="E2361" t="s">
        <v>25</v>
      </c>
      <c r="F2361" t="s">
        <v>242</v>
      </c>
      <c r="G2361" t="s">
        <v>55</v>
      </c>
      <c r="H2361" t="s">
        <v>54</v>
      </c>
      <c r="I2361" t="s">
        <v>58</v>
      </c>
      <c r="L2361" t="s">
        <v>3435</v>
      </c>
      <c r="M2361">
        <v>192775</v>
      </c>
      <c r="N2361">
        <v>559</v>
      </c>
      <c r="O2361" t="s">
        <v>29</v>
      </c>
      <c r="P2361" t="s">
        <v>37</v>
      </c>
      <c r="Q2361" t="s">
        <v>52</v>
      </c>
      <c r="R2361">
        <v>15000000</v>
      </c>
      <c r="S2361">
        <v>1962</v>
      </c>
      <c r="T2361">
        <v>8.4</v>
      </c>
      <c r="U2361">
        <v>3.8</v>
      </c>
      <c r="V2361">
        <v>-9000000</v>
      </c>
      <c r="W2361" t="s">
        <v>38</v>
      </c>
    </row>
    <row r="2362" spans="1:23" x14ac:dyDescent="0.3">
      <c r="A2362" t="s">
        <v>3436</v>
      </c>
      <c r="B2362">
        <v>220</v>
      </c>
      <c r="C2362">
        <v>119</v>
      </c>
      <c r="D2362">
        <v>33386128</v>
      </c>
      <c r="E2362" t="s">
        <v>57</v>
      </c>
      <c r="L2362" t="s">
        <v>3437</v>
      </c>
      <c r="M2362">
        <v>36372</v>
      </c>
      <c r="N2362">
        <v>491</v>
      </c>
      <c r="O2362" t="s">
        <v>29</v>
      </c>
      <c r="P2362" t="s">
        <v>30</v>
      </c>
      <c r="Q2362" t="s">
        <v>213</v>
      </c>
      <c r="R2362">
        <v>15000000</v>
      </c>
      <c r="S2362">
        <v>2009</v>
      </c>
      <c r="T2362">
        <v>4.9000000000000004</v>
      </c>
      <c r="U2362">
        <v>2</v>
      </c>
      <c r="V2362">
        <v>18386128</v>
      </c>
      <c r="W2362" t="s">
        <v>21</v>
      </c>
    </row>
    <row r="2363" spans="1:23" x14ac:dyDescent="0.3">
      <c r="A2363" t="s">
        <v>2071</v>
      </c>
      <c r="B2363">
        <v>349</v>
      </c>
      <c r="C2363">
        <v>115</v>
      </c>
      <c r="D2363">
        <v>37877959</v>
      </c>
      <c r="E2363" t="s">
        <v>25</v>
      </c>
      <c r="F2363" t="s">
        <v>242</v>
      </c>
      <c r="G2363" t="s">
        <v>55</v>
      </c>
      <c r="L2363" t="s">
        <v>3438</v>
      </c>
      <c r="M2363">
        <v>86664</v>
      </c>
      <c r="N2363">
        <v>252</v>
      </c>
      <c r="O2363" t="s">
        <v>29</v>
      </c>
      <c r="P2363" t="s">
        <v>30</v>
      </c>
      <c r="Q2363" t="s">
        <v>213</v>
      </c>
      <c r="R2363">
        <v>15000000</v>
      </c>
      <c r="S2363">
        <v>2014</v>
      </c>
      <c r="T2363">
        <v>7.1</v>
      </c>
      <c r="U2363">
        <v>1.9</v>
      </c>
      <c r="V2363">
        <v>22877959</v>
      </c>
      <c r="W2363" t="s">
        <v>21</v>
      </c>
    </row>
    <row r="2364" spans="1:23" x14ac:dyDescent="0.3">
      <c r="A2364" t="s">
        <v>3439</v>
      </c>
      <c r="B2364">
        <v>241</v>
      </c>
      <c r="C2364">
        <v>114</v>
      </c>
      <c r="D2364">
        <v>32721635</v>
      </c>
      <c r="E2364" t="s">
        <v>56</v>
      </c>
      <c r="F2364" t="s">
        <v>57</v>
      </c>
      <c r="G2364" t="s">
        <v>35</v>
      </c>
      <c r="L2364" t="s">
        <v>3440</v>
      </c>
      <c r="M2364">
        <v>67822</v>
      </c>
      <c r="N2364">
        <v>279</v>
      </c>
      <c r="O2364" t="s">
        <v>29</v>
      </c>
      <c r="P2364" t="s">
        <v>30</v>
      </c>
      <c r="Q2364" t="s">
        <v>213</v>
      </c>
      <c r="R2364">
        <v>15000000</v>
      </c>
      <c r="S2364">
        <v>2009</v>
      </c>
      <c r="T2364">
        <v>6.6</v>
      </c>
      <c r="U2364">
        <v>1.9</v>
      </c>
      <c r="V2364">
        <v>17721635</v>
      </c>
      <c r="W2364" t="s">
        <v>21</v>
      </c>
    </row>
    <row r="2365" spans="1:23" x14ac:dyDescent="0.3">
      <c r="A2365" t="s">
        <v>3351</v>
      </c>
      <c r="B2365">
        <v>103</v>
      </c>
      <c r="C2365">
        <v>90</v>
      </c>
      <c r="D2365">
        <v>31585300</v>
      </c>
      <c r="E2365" t="s">
        <v>48</v>
      </c>
      <c r="F2365" t="s">
        <v>44</v>
      </c>
      <c r="L2365" t="s">
        <v>3441</v>
      </c>
      <c r="M2365">
        <v>38248</v>
      </c>
      <c r="N2365">
        <v>250</v>
      </c>
      <c r="O2365" t="s">
        <v>29</v>
      </c>
      <c r="P2365" t="s">
        <v>30</v>
      </c>
      <c r="Q2365" t="s">
        <v>31</v>
      </c>
      <c r="R2365">
        <v>15000000</v>
      </c>
      <c r="S2365">
        <v>2005</v>
      </c>
      <c r="T2365">
        <v>6.1</v>
      </c>
      <c r="U2365">
        <v>1.5</v>
      </c>
      <c r="V2365">
        <v>16585300</v>
      </c>
      <c r="W2365" t="s">
        <v>21</v>
      </c>
    </row>
    <row r="2366" spans="1:23" x14ac:dyDescent="0.3">
      <c r="A2366" t="s">
        <v>3442</v>
      </c>
      <c r="B2366">
        <v>151</v>
      </c>
      <c r="C2366">
        <v>94</v>
      </c>
      <c r="D2366">
        <v>30259652</v>
      </c>
      <c r="E2366" t="s">
        <v>48</v>
      </c>
      <c r="F2366" t="s">
        <v>57</v>
      </c>
      <c r="G2366" t="s">
        <v>35</v>
      </c>
      <c r="L2366" t="s">
        <v>3443</v>
      </c>
      <c r="M2366">
        <v>26905</v>
      </c>
      <c r="N2366">
        <v>614</v>
      </c>
      <c r="O2366" t="s">
        <v>29</v>
      </c>
      <c r="P2366" t="s">
        <v>30</v>
      </c>
      <c r="Q2366" t="s">
        <v>213</v>
      </c>
      <c r="R2366">
        <v>15000000</v>
      </c>
      <c r="S2366">
        <v>2002</v>
      </c>
      <c r="T2366">
        <v>4.0999999999999996</v>
      </c>
      <c r="U2366">
        <v>1.6</v>
      </c>
      <c r="V2366">
        <v>15259652</v>
      </c>
      <c r="W2366" t="s">
        <v>21</v>
      </c>
    </row>
    <row r="2367" spans="1:23" x14ac:dyDescent="0.3">
      <c r="A2367" t="s">
        <v>1056</v>
      </c>
      <c r="B2367">
        <v>185</v>
      </c>
      <c r="C2367">
        <v>98</v>
      </c>
      <c r="D2367">
        <v>30857814</v>
      </c>
      <c r="E2367" t="s">
        <v>25</v>
      </c>
      <c r="F2367" t="s">
        <v>49</v>
      </c>
      <c r="G2367" t="s">
        <v>26</v>
      </c>
      <c r="H2367" t="s">
        <v>44</v>
      </c>
      <c r="L2367" t="s">
        <v>3444</v>
      </c>
      <c r="M2367">
        <v>294163</v>
      </c>
      <c r="N2367">
        <v>718</v>
      </c>
      <c r="O2367" t="s">
        <v>29</v>
      </c>
      <c r="P2367" t="s">
        <v>30</v>
      </c>
      <c r="Q2367" t="s">
        <v>52</v>
      </c>
      <c r="R2367">
        <v>16000000</v>
      </c>
      <c r="S2367">
        <v>1987</v>
      </c>
      <c r="T2367">
        <v>8.1</v>
      </c>
      <c r="U2367">
        <v>1.6</v>
      </c>
      <c r="V2367">
        <v>14857814</v>
      </c>
      <c r="W2367" t="s">
        <v>21</v>
      </c>
    </row>
    <row r="2368" spans="1:23" x14ac:dyDescent="0.3">
      <c r="A2368" t="s">
        <v>3445</v>
      </c>
      <c r="B2368">
        <v>112</v>
      </c>
      <c r="C2368">
        <v>126</v>
      </c>
      <c r="D2368">
        <v>30226144</v>
      </c>
      <c r="E2368" t="s">
        <v>242</v>
      </c>
      <c r="F2368" t="s">
        <v>55</v>
      </c>
      <c r="L2368" t="s">
        <v>3446</v>
      </c>
      <c r="M2368">
        <v>47626</v>
      </c>
      <c r="N2368">
        <v>118</v>
      </c>
      <c r="O2368" t="s">
        <v>29</v>
      </c>
      <c r="P2368" t="s">
        <v>30</v>
      </c>
      <c r="Q2368" t="s">
        <v>31</v>
      </c>
      <c r="R2368">
        <v>15000000</v>
      </c>
      <c r="S2368">
        <v>2007</v>
      </c>
      <c r="T2368">
        <v>7.6</v>
      </c>
      <c r="U2368">
        <v>2.1</v>
      </c>
      <c r="V2368">
        <v>15226144</v>
      </c>
      <c r="W2368" t="s">
        <v>21</v>
      </c>
    </row>
    <row r="2369" spans="1:23" x14ac:dyDescent="0.3">
      <c r="A2369" t="s">
        <v>3447</v>
      </c>
      <c r="B2369">
        <v>676</v>
      </c>
      <c r="C2369">
        <v>100</v>
      </c>
      <c r="D2369">
        <v>35054909</v>
      </c>
      <c r="E2369" t="s">
        <v>56</v>
      </c>
      <c r="F2369" t="s">
        <v>55</v>
      </c>
      <c r="L2369" t="s">
        <v>3448</v>
      </c>
      <c r="M2369">
        <v>431578</v>
      </c>
      <c r="N2369">
        <v>1264</v>
      </c>
      <c r="O2369" t="s">
        <v>29</v>
      </c>
      <c r="P2369" t="s">
        <v>30</v>
      </c>
      <c r="Q2369" t="s">
        <v>213</v>
      </c>
      <c r="R2369">
        <v>15000000</v>
      </c>
      <c r="S2369">
        <v>2011</v>
      </c>
      <c r="T2369">
        <v>7.8</v>
      </c>
      <c r="U2369">
        <v>1.7</v>
      </c>
      <c r="V2369">
        <v>20054909</v>
      </c>
      <c r="W2369" t="s">
        <v>21</v>
      </c>
    </row>
    <row r="2370" spans="1:23" x14ac:dyDescent="0.3">
      <c r="A2370" t="s">
        <v>3449</v>
      </c>
      <c r="B2370">
        <v>74</v>
      </c>
      <c r="C2370">
        <v>89</v>
      </c>
      <c r="D2370">
        <v>29302097</v>
      </c>
      <c r="E2370" t="s">
        <v>48</v>
      </c>
      <c r="F2370" t="s">
        <v>49</v>
      </c>
      <c r="G2370" t="s">
        <v>59</v>
      </c>
      <c r="H2370" t="s">
        <v>44</v>
      </c>
      <c r="L2370" t="s">
        <v>3450</v>
      </c>
      <c r="M2370">
        <v>23408</v>
      </c>
      <c r="N2370">
        <v>105</v>
      </c>
      <c r="O2370" t="s">
        <v>29</v>
      </c>
      <c r="P2370" t="s">
        <v>244</v>
      </c>
      <c r="Q2370" t="s">
        <v>52</v>
      </c>
      <c r="R2370">
        <v>15000000</v>
      </c>
      <c r="S2370">
        <v>2004</v>
      </c>
      <c r="T2370">
        <v>4.5999999999999996</v>
      </c>
      <c r="U2370">
        <v>1.5</v>
      </c>
      <c r="V2370">
        <v>14302097</v>
      </c>
      <c r="W2370" t="s">
        <v>21</v>
      </c>
    </row>
    <row r="2371" spans="1:23" x14ac:dyDescent="0.3">
      <c r="A2371" t="s">
        <v>3190</v>
      </c>
      <c r="B2371">
        <v>65</v>
      </c>
      <c r="C2371">
        <v>111</v>
      </c>
      <c r="D2371">
        <v>29106737</v>
      </c>
      <c r="E2371" t="s">
        <v>48</v>
      </c>
      <c r="F2371" t="s">
        <v>55</v>
      </c>
      <c r="G2371" t="s">
        <v>44</v>
      </c>
      <c r="L2371" t="s">
        <v>3451</v>
      </c>
      <c r="M2371">
        <v>15582</v>
      </c>
      <c r="N2371">
        <v>132</v>
      </c>
      <c r="O2371" t="s">
        <v>29</v>
      </c>
      <c r="P2371" t="s">
        <v>30</v>
      </c>
      <c r="Q2371" t="s">
        <v>213</v>
      </c>
      <c r="R2371">
        <v>15000000</v>
      </c>
      <c r="S2371">
        <v>1998</v>
      </c>
      <c r="T2371">
        <v>6</v>
      </c>
      <c r="U2371">
        <v>1.8</v>
      </c>
      <c r="V2371">
        <v>14106737</v>
      </c>
      <c r="W2371" t="s">
        <v>21</v>
      </c>
    </row>
    <row r="2372" spans="1:23" x14ac:dyDescent="0.3">
      <c r="A2372" t="s">
        <v>3452</v>
      </c>
      <c r="B2372">
        <v>274</v>
      </c>
      <c r="C2372">
        <v>100</v>
      </c>
      <c r="D2372">
        <v>28637507</v>
      </c>
      <c r="E2372" t="s">
        <v>55</v>
      </c>
      <c r="F2372" t="s">
        <v>57</v>
      </c>
      <c r="G2372" t="s">
        <v>27</v>
      </c>
      <c r="L2372" t="s">
        <v>3453</v>
      </c>
      <c r="M2372">
        <v>212167</v>
      </c>
      <c r="N2372">
        <v>713</v>
      </c>
      <c r="O2372" t="s">
        <v>29</v>
      </c>
      <c r="P2372" t="s">
        <v>37</v>
      </c>
      <c r="Q2372" t="s">
        <v>213</v>
      </c>
      <c r="R2372">
        <v>15000000</v>
      </c>
      <c r="S2372">
        <v>2007</v>
      </c>
      <c r="T2372">
        <v>7</v>
      </c>
      <c r="U2372">
        <v>1.7</v>
      </c>
      <c r="V2372">
        <v>13637507</v>
      </c>
      <c r="W2372" t="s">
        <v>21</v>
      </c>
    </row>
    <row r="2373" spans="1:23" x14ac:dyDescent="0.3">
      <c r="A2373" t="s">
        <v>1560</v>
      </c>
      <c r="B2373">
        <v>50</v>
      </c>
      <c r="C2373">
        <v>115</v>
      </c>
      <c r="D2373">
        <v>30127963</v>
      </c>
      <c r="E2373" t="s">
        <v>55</v>
      </c>
      <c r="F2373" t="s">
        <v>49</v>
      </c>
      <c r="G2373" t="s">
        <v>61</v>
      </c>
      <c r="L2373" t="s">
        <v>3454</v>
      </c>
      <c r="M2373">
        <v>12596</v>
      </c>
      <c r="N2373">
        <v>64</v>
      </c>
      <c r="O2373" t="s">
        <v>29</v>
      </c>
      <c r="P2373" t="s">
        <v>30</v>
      </c>
      <c r="Q2373" t="s">
        <v>52</v>
      </c>
      <c r="R2373">
        <v>15000000</v>
      </c>
      <c r="S2373">
        <v>2014</v>
      </c>
      <c r="T2373">
        <v>6.7</v>
      </c>
      <c r="U2373">
        <v>1.9</v>
      </c>
      <c r="V2373">
        <v>15127963</v>
      </c>
      <c r="W2373" t="s">
        <v>21</v>
      </c>
    </row>
    <row r="2374" spans="1:23" x14ac:dyDescent="0.3">
      <c r="A2374" t="s">
        <v>1250</v>
      </c>
      <c r="B2374">
        <v>96</v>
      </c>
      <c r="C2374">
        <v>106</v>
      </c>
      <c r="D2374">
        <v>32645546</v>
      </c>
      <c r="E2374" t="s">
        <v>48</v>
      </c>
      <c r="F2374" t="s">
        <v>55</v>
      </c>
      <c r="G2374" t="s">
        <v>49</v>
      </c>
      <c r="L2374" t="s">
        <v>3455</v>
      </c>
      <c r="M2374">
        <v>8427</v>
      </c>
      <c r="N2374">
        <v>88</v>
      </c>
      <c r="O2374" t="s">
        <v>29</v>
      </c>
      <c r="P2374" t="s">
        <v>30</v>
      </c>
      <c r="Q2374" t="s">
        <v>52</v>
      </c>
      <c r="R2374">
        <v>14000000</v>
      </c>
      <c r="S2374">
        <v>2005</v>
      </c>
      <c r="T2374">
        <v>6.4</v>
      </c>
      <c r="U2374">
        <v>1.8</v>
      </c>
      <c r="V2374">
        <v>18645546</v>
      </c>
      <c r="W2374" t="s">
        <v>21</v>
      </c>
    </row>
    <row r="2375" spans="1:23" x14ac:dyDescent="0.3">
      <c r="A2375" t="s">
        <v>3456</v>
      </c>
      <c r="B2375">
        <v>68</v>
      </c>
      <c r="C2375">
        <v>124</v>
      </c>
      <c r="D2375">
        <v>27441122</v>
      </c>
      <c r="E2375" t="s">
        <v>55</v>
      </c>
      <c r="F2375" t="s">
        <v>44</v>
      </c>
      <c r="G2375" t="s">
        <v>61</v>
      </c>
      <c r="L2375" t="s">
        <v>3457</v>
      </c>
      <c r="M2375">
        <v>14322</v>
      </c>
      <c r="N2375">
        <v>116</v>
      </c>
      <c r="O2375" t="s">
        <v>29</v>
      </c>
      <c r="P2375" t="s">
        <v>30</v>
      </c>
      <c r="Q2375" t="s">
        <v>31</v>
      </c>
      <c r="R2375">
        <v>15000000</v>
      </c>
      <c r="S2375">
        <v>2000</v>
      </c>
      <c r="T2375">
        <v>7.2</v>
      </c>
      <c r="U2375">
        <v>2.1</v>
      </c>
      <c r="V2375">
        <v>12441122</v>
      </c>
      <c r="W2375" t="s">
        <v>21</v>
      </c>
    </row>
    <row r="2376" spans="1:23" x14ac:dyDescent="0.3">
      <c r="A2376" t="s">
        <v>1495</v>
      </c>
      <c r="B2376">
        <v>111</v>
      </c>
      <c r="C2376">
        <v>107</v>
      </c>
      <c r="D2376">
        <v>28014536</v>
      </c>
      <c r="E2376" t="s">
        <v>24</v>
      </c>
      <c r="F2376" t="s">
        <v>48</v>
      </c>
      <c r="G2376" t="s">
        <v>56</v>
      </c>
      <c r="H2376" t="s">
        <v>44</v>
      </c>
      <c r="I2376" t="s">
        <v>35</v>
      </c>
      <c r="L2376" t="s">
        <v>3458</v>
      </c>
      <c r="M2376">
        <v>73347</v>
      </c>
      <c r="N2376">
        <v>296</v>
      </c>
      <c r="O2376" t="s">
        <v>29</v>
      </c>
      <c r="P2376" t="s">
        <v>30</v>
      </c>
      <c r="Q2376" t="s">
        <v>213</v>
      </c>
      <c r="R2376">
        <v>15000000</v>
      </c>
      <c r="S2376">
        <v>1997</v>
      </c>
      <c r="T2376">
        <v>7.4</v>
      </c>
      <c r="U2376">
        <v>1.8</v>
      </c>
      <c r="V2376">
        <v>13014536</v>
      </c>
      <c r="W2376" t="s">
        <v>21</v>
      </c>
    </row>
    <row r="2377" spans="1:23" x14ac:dyDescent="0.3">
      <c r="A2377" t="s">
        <v>3459</v>
      </c>
      <c r="B2377">
        <v>128</v>
      </c>
      <c r="C2377">
        <v>99</v>
      </c>
      <c r="D2377">
        <v>33860010</v>
      </c>
      <c r="E2377" t="s">
        <v>48</v>
      </c>
      <c r="F2377" t="s">
        <v>44</v>
      </c>
      <c r="L2377" t="s">
        <v>3460</v>
      </c>
      <c r="M2377">
        <v>33088</v>
      </c>
      <c r="N2377">
        <v>143</v>
      </c>
      <c r="O2377" t="s">
        <v>29</v>
      </c>
      <c r="P2377" t="s">
        <v>30</v>
      </c>
      <c r="Q2377" t="s">
        <v>31</v>
      </c>
      <c r="R2377">
        <v>15000000</v>
      </c>
      <c r="S2377">
        <v>2009</v>
      </c>
      <c r="T2377">
        <v>4.8</v>
      </c>
      <c r="U2377">
        <v>1.6</v>
      </c>
      <c r="V2377">
        <v>18860010</v>
      </c>
      <c r="W2377" t="s">
        <v>21</v>
      </c>
    </row>
    <row r="2378" spans="1:23" x14ac:dyDescent="0.3">
      <c r="A2378" t="s">
        <v>3461</v>
      </c>
      <c r="B2378">
        <v>160</v>
      </c>
      <c r="C2378">
        <v>90</v>
      </c>
      <c r="D2378">
        <v>26421314</v>
      </c>
      <c r="E2378" t="s">
        <v>25</v>
      </c>
      <c r="F2378" t="s">
        <v>26</v>
      </c>
      <c r="G2378" t="s">
        <v>57</v>
      </c>
      <c r="H2378" t="s">
        <v>60</v>
      </c>
      <c r="I2378" t="s">
        <v>35</v>
      </c>
      <c r="L2378" t="s">
        <v>3462</v>
      </c>
      <c r="M2378">
        <v>28964</v>
      </c>
      <c r="N2378">
        <v>457</v>
      </c>
      <c r="O2378" t="s">
        <v>29</v>
      </c>
      <c r="P2378" t="s">
        <v>30</v>
      </c>
      <c r="Q2378" t="s">
        <v>213</v>
      </c>
      <c r="R2378">
        <v>15000000</v>
      </c>
      <c r="S2378">
        <v>2000</v>
      </c>
      <c r="T2378">
        <v>4</v>
      </c>
      <c r="U2378">
        <v>1.5</v>
      </c>
      <c r="V2378">
        <v>11421314</v>
      </c>
      <c r="W2378" t="s">
        <v>21</v>
      </c>
    </row>
    <row r="2379" spans="1:23" x14ac:dyDescent="0.3">
      <c r="A2379" t="s">
        <v>2958</v>
      </c>
      <c r="B2379">
        <v>93</v>
      </c>
      <c r="C2379">
        <v>101</v>
      </c>
      <c r="D2379">
        <v>24881000</v>
      </c>
      <c r="E2379" t="s">
        <v>55</v>
      </c>
      <c r="F2379" t="s">
        <v>26</v>
      </c>
      <c r="G2379" t="s">
        <v>57</v>
      </c>
      <c r="H2379" t="s">
        <v>35</v>
      </c>
      <c r="L2379" t="s">
        <v>3463</v>
      </c>
      <c r="M2379">
        <v>57140</v>
      </c>
      <c r="N2379">
        <v>195</v>
      </c>
      <c r="O2379" t="s">
        <v>29</v>
      </c>
      <c r="P2379" t="s">
        <v>30</v>
      </c>
      <c r="Q2379" t="s">
        <v>213</v>
      </c>
      <c r="R2379">
        <v>15000000</v>
      </c>
      <c r="S2379">
        <v>1996</v>
      </c>
      <c r="T2379">
        <v>6.2</v>
      </c>
      <c r="U2379">
        <v>1.7</v>
      </c>
      <c r="V2379">
        <v>9881000</v>
      </c>
      <c r="W2379" t="s">
        <v>21</v>
      </c>
    </row>
    <row r="2380" spans="1:23" x14ac:dyDescent="0.3">
      <c r="A2380" t="s">
        <v>2246</v>
      </c>
      <c r="B2380">
        <v>278</v>
      </c>
      <c r="C2380">
        <v>119</v>
      </c>
      <c r="D2380">
        <v>23089926</v>
      </c>
      <c r="E2380" t="s">
        <v>55</v>
      </c>
      <c r="F2380" t="s">
        <v>44</v>
      </c>
      <c r="G2380" t="s">
        <v>35</v>
      </c>
      <c r="L2380" t="s">
        <v>3464</v>
      </c>
      <c r="M2380">
        <v>166269</v>
      </c>
      <c r="N2380">
        <v>735</v>
      </c>
      <c r="O2380" t="s">
        <v>29</v>
      </c>
      <c r="P2380" t="s">
        <v>37</v>
      </c>
      <c r="Q2380" t="s">
        <v>213</v>
      </c>
      <c r="R2380">
        <v>15000000</v>
      </c>
      <c r="S2380">
        <v>2005</v>
      </c>
      <c r="T2380">
        <v>7.7</v>
      </c>
      <c r="U2380">
        <v>2</v>
      </c>
      <c r="V2380">
        <v>8089926</v>
      </c>
      <c r="W2380" t="s">
        <v>21</v>
      </c>
    </row>
    <row r="2381" spans="1:23" x14ac:dyDescent="0.3">
      <c r="A2381" t="s">
        <v>3465</v>
      </c>
      <c r="B2381">
        <v>81</v>
      </c>
      <c r="C2381">
        <v>103</v>
      </c>
      <c r="D2381">
        <v>26161406</v>
      </c>
      <c r="E2381" t="s">
        <v>25</v>
      </c>
      <c r="F2381" t="s">
        <v>48</v>
      </c>
      <c r="G2381" t="s">
        <v>49</v>
      </c>
      <c r="H2381" t="s">
        <v>26</v>
      </c>
      <c r="L2381" t="s">
        <v>3466</v>
      </c>
      <c r="M2381">
        <v>13874</v>
      </c>
      <c r="N2381">
        <v>52</v>
      </c>
      <c r="O2381" t="s">
        <v>29</v>
      </c>
      <c r="P2381" t="s">
        <v>30</v>
      </c>
      <c r="Q2381" t="s">
        <v>118</v>
      </c>
      <c r="R2381">
        <v>15000000</v>
      </c>
      <c r="S2381">
        <v>2010</v>
      </c>
      <c r="T2381">
        <v>6.7</v>
      </c>
      <c r="U2381">
        <v>1.7</v>
      </c>
      <c r="V2381">
        <v>11161406</v>
      </c>
      <c r="W2381" t="s">
        <v>21</v>
      </c>
    </row>
    <row r="2382" spans="1:23" x14ac:dyDescent="0.3">
      <c r="A2382" t="s">
        <v>3368</v>
      </c>
      <c r="B2382">
        <v>58</v>
      </c>
      <c r="C2382">
        <v>134</v>
      </c>
      <c r="D2382">
        <v>22954968</v>
      </c>
      <c r="E2382" t="s">
        <v>55</v>
      </c>
      <c r="F2382" t="s">
        <v>44</v>
      </c>
      <c r="L2382" t="s">
        <v>3467</v>
      </c>
      <c r="M2382">
        <v>45703</v>
      </c>
      <c r="N2382">
        <v>156</v>
      </c>
      <c r="O2382" t="s">
        <v>29</v>
      </c>
      <c r="P2382" t="s">
        <v>37</v>
      </c>
      <c r="Q2382" t="s">
        <v>52</v>
      </c>
      <c r="R2382">
        <v>11500000</v>
      </c>
      <c r="S2382">
        <v>1993</v>
      </c>
      <c r="T2382">
        <v>7.9</v>
      </c>
      <c r="U2382">
        <v>2.2000000000000002</v>
      </c>
      <c r="V2382">
        <v>11454968</v>
      </c>
      <c r="W2382" t="s">
        <v>21</v>
      </c>
    </row>
    <row r="2383" spans="1:23" x14ac:dyDescent="0.3">
      <c r="A2383" t="s">
        <v>1919</v>
      </c>
      <c r="B2383">
        <v>153</v>
      </c>
      <c r="C2383">
        <v>155</v>
      </c>
      <c r="D2383">
        <v>26384919</v>
      </c>
      <c r="E2383" t="s">
        <v>55</v>
      </c>
      <c r="L2383" t="s">
        <v>3468</v>
      </c>
      <c r="M2383">
        <v>189032</v>
      </c>
      <c r="N2383">
        <v>560</v>
      </c>
      <c r="O2383" t="s">
        <v>29</v>
      </c>
      <c r="P2383" t="s">
        <v>30</v>
      </c>
      <c r="Q2383" t="s">
        <v>213</v>
      </c>
      <c r="R2383">
        <v>15000000</v>
      </c>
      <c r="S2383">
        <v>1997</v>
      </c>
      <c r="T2383">
        <v>7.9</v>
      </c>
      <c r="U2383">
        <v>2.6</v>
      </c>
      <c r="V2383">
        <v>11384919</v>
      </c>
      <c r="W2383" t="s">
        <v>21</v>
      </c>
    </row>
    <row r="2384" spans="1:23" x14ac:dyDescent="0.3">
      <c r="A2384" t="s">
        <v>3277</v>
      </c>
      <c r="B2384">
        <v>25</v>
      </c>
      <c r="C2384">
        <v>94</v>
      </c>
      <c r="D2384">
        <v>22189039</v>
      </c>
      <c r="E2384" t="s">
        <v>24</v>
      </c>
      <c r="F2384" t="s">
        <v>56</v>
      </c>
      <c r="G2384" t="s">
        <v>55</v>
      </c>
      <c r="H2384" t="s">
        <v>44</v>
      </c>
      <c r="I2384" t="s">
        <v>35</v>
      </c>
      <c r="L2384" t="s">
        <v>3469</v>
      </c>
      <c r="M2384">
        <v>17074</v>
      </c>
      <c r="N2384">
        <v>55</v>
      </c>
      <c r="O2384" t="s">
        <v>29</v>
      </c>
      <c r="P2384" t="s">
        <v>30</v>
      </c>
      <c r="Q2384" t="s">
        <v>213</v>
      </c>
      <c r="R2384">
        <v>15000000</v>
      </c>
      <c r="S2384">
        <v>1993</v>
      </c>
      <c r="T2384">
        <v>5.5</v>
      </c>
      <c r="U2384">
        <v>1.6</v>
      </c>
      <c r="V2384">
        <v>7189039</v>
      </c>
      <c r="W2384" t="s">
        <v>21</v>
      </c>
    </row>
    <row r="2385" spans="1:23" x14ac:dyDescent="0.3">
      <c r="A2385" t="s">
        <v>3470</v>
      </c>
      <c r="B2385">
        <v>46</v>
      </c>
      <c r="C2385">
        <v>95</v>
      </c>
      <c r="D2385">
        <v>20998709</v>
      </c>
      <c r="E2385" t="s">
        <v>25</v>
      </c>
      <c r="F2385" t="s">
        <v>55</v>
      </c>
      <c r="G2385" t="s">
        <v>49</v>
      </c>
      <c r="L2385" t="s">
        <v>3471</v>
      </c>
      <c r="M2385">
        <v>6095</v>
      </c>
      <c r="N2385">
        <v>76</v>
      </c>
      <c r="O2385" t="s">
        <v>29</v>
      </c>
      <c r="P2385" t="s">
        <v>30</v>
      </c>
      <c r="Q2385" t="s">
        <v>52</v>
      </c>
      <c r="R2385">
        <v>15000000</v>
      </c>
      <c r="S2385">
        <v>2006</v>
      </c>
      <c r="T2385">
        <v>6.2</v>
      </c>
      <c r="U2385">
        <v>1.6</v>
      </c>
      <c r="V2385">
        <v>5998709</v>
      </c>
      <c r="W2385" t="s">
        <v>21</v>
      </c>
    </row>
    <row r="2386" spans="1:23" x14ac:dyDescent="0.3">
      <c r="A2386" t="s">
        <v>3472</v>
      </c>
      <c r="B2386">
        <v>161</v>
      </c>
      <c r="C2386">
        <v>89</v>
      </c>
      <c r="D2386">
        <v>20801344</v>
      </c>
      <c r="E2386" t="s">
        <v>57</v>
      </c>
      <c r="L2386" t="s">
        <v>3473</v>
      </c>
      <c r="M2386">
        <v>49721</v>
      </c>
      <c r="N2386">
        <v>211</v>
      </c>
      <c r="O2386" t="s">
        <v>29</v>
      </c>
      <c r="P2386" t="s">
        <v>30</v>
      </c>
      <c r="Q2386" t="s">
        <v>213</v>
      </c>
      <c r="R2386">
        <v>15000000</v>
      </c>
      <c r="S2386">
        <v>2007</v>
      </c>
      <c r="T2386">
        <v>5.0999999999999996</v>
      </c>
      <c r="U2386">
        <v>1.5</v>
      </c>
      <c r="V2386">
        <v>5801344</v>
      </c>
      <c r="W2386" t="s">
        <v>21</v>
      </c>
    </row>
    <row r="2387" spans="1:23" x14ac:dyDescent="0.3">
      <c r="A2387" t="s">
        <v>3474</v>
      </c>
      <c r="B2387">
        <v>108</v>
      </c>
      <c r="C2387">
        <v>97</v>
      </c>
      <c r="D2387">
        <v>21468807</v>
      </c>
      <c r="E2387" t="s">
        <v>57</v>
      </c>
      <c r="F2387" t="s">
        <v>60</v>
      </c>
      <c r="G2387" t="s">
        <v>35</v>
      </c>
      <c r="L2387" t="s">
        <v>3475</v>
      </c>
      <c r="M2387">
        <v>13048</v>
      </c>
      <c r="N2387">
        <v>227</v>
      </c>
      <c r="O2387" t="s">
        <v>29</v>
      </c>
      <c r="P2387" t="s">
        <v>30</v>
      </c>
      <c r="Q2387" t="s">
        <v>213</v>
      </c>
      <c r="R2387">
        <v>14000000</v>
      </c>
      <c r="S2387">
        <v>2000</v>
      </c>
      <c r="T2387">
        <v>4.0999999999999996</v>
      </c>
      <c r="U2387">
        <v>1.6</v>
      </c>
      <c r="V2387">
        <v>7468807</v>
      </c>
      <c r="W2387" t="s">
        <v>21</v>
      </c>
    </row>
    <row r="2388" spans="1:23" x14ac:dyDescent="0.3">
      <c r="A2388" t="s">
        <v>1101</v>
      </c>
      <c r="B2388">
        <v>69</v>
      </c>
      <c r="C2388">
        <v>90</v>
      </c>
      <c r="D2388">
        <v>19158074</v>
      </c>
      <c r="E2388" t="s">
        <v>55</v>
      </c>
      <c r="F2388" t="s">
        <v>49</v>
      </c>
      <c r="G2388" t="s">
        <v>26</v>
      </c>
      <c r="H2388" t="s">
        <v>44</v>
      </c>
      <c r="L2388" t="s">
        <v>3476</v>
      </c>
      <c r="M2388">
        <v>17983</v>
      </c>
      <c r="N2388">
        <v>127</v>
      </c>
      <c r="O2388" t="s">
        <v>29</v>
      </c>
      <c r="P2388" t="s">
        <v>30</v>
      </c>
      <c r="Q2388" t="s">
        <v>52</v>
      </c>
      <c r="R2388">
        <v>15000000</v>
      </c>
      <c r="S2388">
        <v>2002</v>
      </c>
      <c r="T2388">
        <v>6.7</v>
      </c>
      <c r="U2388">
        <v>1.5</v>
      </c>
      <c r="V2388">
        <v>4158074</v>
      </c>
      <c r="W2388" t="s">
        <v>21</v>
      </c>
    </row>
    <row r="2389" spans="1:23" x14ac:dyDescent="0.3">
      <c r="A2389" t="s">
        <v>3477</v>
      </c>
      <c r="B2389">
        <v>78</v>
      </c>
      <c r="C2389">
        <v>92</v>
      </c>
      <c r="D2389">
        <v>18843314</v>
      </c>
      <c r="E2389" t="s">
        <v>24</v>
      </c>
      <c r="F2389" t="s">
        <v>55</v>
      </c>
      <c r="G2389" t="s">
        <v>35</v>
      </c>
      <c r="L2389" t="s">
        <v>3478</v>
      </c>
      <c r="M2389">
        <v>27486</v>
      </c>
      <c r="N2389">
        <v>284</v>
      </c>
      <c r="O2389" t="s">
        <v>29</v>
      </c>
      <c r="P2389" t="s">
        <v>30</v>
      </c>
      <c r="Q2389" t="s">
        <v>31</v>
      </c>
      <c r="R2389">
        <v>20000000</v>
      </c>
      <c r="S2389">
        <v>2006</v>
      </c>
      <c r="T2389">
        <v>4.7</v>
      </c>
      <c r="U2389">
        <v>1.5</v>
      </c>
      <c r="V2389">
        <v>-1156686</v>
      </c>
      <c r="W2389" t="s">
        <v>38</v>
      </c>
    </row>
    <row r="2390" spans="1:23" x14ac:dyDescent="0.3">
      <c r="A2390" t="s">
        <v>3479</v>
      </c>
      <c r="B2390">
        <v>129</v>
      </c>
      <c r="C2390">
        <v>100</v>
      </c>
      <c r="D2390">
        <v>20566327</v>
      </c>
      <c r="E2390" t="s">
        <v>24</v>
      </c>
      <c r="F2390" t="s">
        <v>48</v>
      </c>
      <c r="L2390" t="s">
        <v>3480</v>
      </c>
      <c r="M2390">
        <v>15385</v>
      </c>
      <c r="N2390">
        <v>84</v>
      </c>
      <c r="O2390" t="s">
        <v>29</v>
      </c>
      <c r="P2390" t="s">
        <v>30</v>
      </c>
      <c r="Q2390" t="s">
        <v>213</v>
      </c>
      <c r="R2390">
        <v>15000000</v>
      </c>
      <c r="S2390">
        <v>2016</v>
      </c>
      <c r="T2390">
        <v>6.4</v>
      </c>
      <c r="U2390">
        <v>1.7</v>
      </c>
      <c r="V2390">
        <v>5566327</v>
      </c>
      <c r="W2390" t="s">
        <v>21</v>
      </c>
    </row>
    <row r="2391" spans="1:23" x14ac:dyDescent="0.3">
      <c r="A2391" t="s">
        <v>2979</v>
      </c>
      <c r="B2391">
        <v>135</v>
      </c>
      <c r="C2391">
        <v>117</v>
      </c>
      <c r="D2391">
        <v>20218921</v>
      </c>
      <c r="E2391" t="s">
        <v>55</v>
      </c>
      <c r="F2391" t="s">
        <v>59</v>
      </c>
      <c r="L2391" t="s">
        <v>3481</v>
      </c>
      <c r="M2391">
        <v>14814</v>
      </c>
      <c r="N2391">
        <v>114</v>
      </c>
      <c r="O2391" t="s">
        <v>29</v>
      </c>
      <c r="P2391" t="s">
        <v>3482</v>
      </c>
      <c r="Q2391" t="s">
        <v>31</v>
      </c>
      <c r="R2391">
        <v>15000000</v>
      </c>
      <c r="S2391">
        <v>2010</v>
      </c>
      <c r="T2391">
        <v>6.3</v>
      </c>
      <c r="U2391">
        <v>2</v>
      </c>
      <c r="V2391">
        <v>5218921</v>
      </c>
      <c r="W2391" t="s">
        <v>21</v>
      </c>
    </row>
    <row r="2392" spans="1:23" x14ac:dyDescent="0.3">
      <c r="A2392" t="s">
        <v>3483</v>
      </c>
      <c r="B2392">
        <v>96</v>
      </c>
      <c r="C2392">
        <v>84</v>
      </c>
      <c r="D2392">
        <v>17411331</v>
      </c>
      <c r="E2392" t="s">
        <v>57</v>
      </c>
      <c r="F2392" t="s">
        <v>60</v>
      </c>
      <c r="G2392" t="s">
        <v>27</v>
      </c>
      <c r="H2392" t="s">
        <v>35</v>
      </c>
      <c r="L2392" t="s">
        <v>3484</v>
      </c>
      <c r="M2392">
        <v>17328</v>
      </c>
      <c r="N2392">
        <v>237</v>
      </c>
      <c r="O2392" t="s">
        <v>29</v>
      </c>
      <c r="P2392" t="s">
        <v>143</v>
      </c>
      <c r="Q2392" t="s">
        <v>213</v>
      </c>
      <c r="R2392">
        <v>15000000</v>
      </c>
      <c r="S2392">
        <v>1998</v>
      </c>
      <c r="T2392">
        <v>5.5</v>
      </c>
      <c r="U2392">
        <v>1.4</v>
      </c>
      <c r="V2392">
        <v>2411331</v>
      </c>
      <c r="W2392" t="s">
        <v>21</v>
      </c>
    </row>
    <row r="2393" spans="1:23" x14ac:dyDescent="0.3">
      <c r="A2393" t="s">
        <v>3485</v>
      </c>
      <c r="B2393">
        <v>417</v>
      </c>
      <c r="C2393">
        <v>140</v>
      </c>
      <c r="D2393">
        <v>21383298</v>
      </c>
      <c r="E2393" t="s">
        <v>56</v>
      </c>
      <c r="F2393" t="s">
        <v>55</v>
      </c>
      <c r="G2393" t="s">
        <v>35</v>
      </c>
      <c r="L2393" t="s">
        <v>3486</v>
      </c>
      <c r="M2393">
        <v>187170</v>
      </c>
      <c r="N2393">
        <v>376</v>
      </c>
      <c r="O2393" t="s">
        <v>29</v>
      </c>
      <c r="P2393" t="s">
        <v>30</v>
      </c>
      <c r="Q2393" t="s">
        <v>213</v>
      </c>
      <c r="R2393">
        <v>15000000</v>
      </c>
      <c r="S2393">
        <v>2012</v>
      </c>
      <c r="T2393">
        <v>7.3</v>
      </c>
      <c r="U2393">
        <v>2.2999999999999998</v>
      </c>
      <c r="V2393">
        <v>6383298</v>
      </c>
      <c r="W2393" t="s">
        <v>21</v>
      </c>
    </row>
    <row r="2394" spans="1:23" x14ac:dyDescent="0.3">
      <c r="A2394" t="s">
        <v>435</v>
      </c>
      <c r="B2394">
        <v>172</v>
      </c>
      <c r="C2394">
        <v>108</v>
      </c>
      <c r="D2394">
        <v>24984868</v>
      </c>
      <c r="E2394" t="s">
        <v>24</v>
      </c>
      <c r="F2394" t="s">
        <v>56</v>
      </c>
      <c r="G2394" t="s">
        <v>35</v>
      </c>
      <c r="L2394" t="s">
        <v>3487</v>
      </c>
      <c r="M2394">
        <v>50056</v>
      </c>
      <c r="N2394">
        <v>152</v>
      </c>
      <c r="O2394" t="s">
        <v>29</v>
      </c>
      <c r="P2394" t="s">
        <v>30</v>
      </c>
      <c r="Q2394" t="s">
        <v>213</v>
      </c>
      <c r="R2394">
        <v>15000000</v>
      </c>
      <c r="S2394">
        <v>2014</v>
      </c>
      <c r="T2394">
        <v>6.3</v>
      </c>
      <c r="U2394">
        <v>1.8</v>
      </c>
      <c r="V2394">
        <v>9984868</v>
      </c>
      <c r="W2394" t="s">
        <v>21</v>
      </c>
    </row>
    <row r="2395" spans="1:23" x14ac:dyDescent="0.3">
      <c r="A2395" t="s">
        <v>3488</v>
      </c>
      <c r="B2395">
        <v>88</v>
      </c>
      <c r="C2395">
        <v>109</v>
      </c>
      <c r="D2395">
        <v>16459004</v>
      </c>
      <c r="E2395" t="s">
        <v>55</v>
      </c>
      <c r="F2395" t="s">
        <v>60</v>
      </c>
      <c r="G2395" t="s">
        <v>35</v>
      </c>
      <c r="L2395" t="s">
        <v>3489</v>
      </c>
      <c r="M2395">
        <v>13320</v>
      </c>
      <c r="N2395">
        <v>415</v>
      </c>
      <c r="O2395" t="s">
        <v>29</v>
      </c>
      <c r="P2395" t="s">
        <v>115</v>
      </c>
      <c r="Q2395" t="s">
        <v>213</v>
      </c>
      <c r="R2395">
        <v>15000000</v>
      </c>
      <c r="S2395">
        <v>1999</v>
      </c>
      <c r="T2395">
        <v>4.9000000000000004</v>
      </c>
      <c r="U2395">
        <v>1.8</v>
      </c>
      <c r="V2395">
        <v>1459004</v>
      </c>
      <c r="W2395" t="s">
        <v>21</v>
      </c>
    </row>
    <row r="2396" spans="1:23" x14ac:dyDescent="0.3">
      <c r="A2396" t="s">
        <v>638</v>
      </c>
      <c r="B2396">
        <v>388</v>
      </c>
      <c r="C2396">
        <v>131</v>
      </c>
      <c r="D2396">
        <v>15700000</v>
      </c>
      <c r="E2396" t="s">
        <v>55</v>
      </c>
      <c r="F2396" t="s">
        <v>54</v>
      </c>
      <c r="G2396" t="s">
        <v>35</v>
      </c>
      <c r="H2396" t="s">
        <v>58</v>
      </c>
      <c r="L2396" t="s">
        <v>3490</v>
      </c>
      <c r="M2396">
        <v>332065</v>
      </c>
      <c r="N2396">
        <v>876</v>
      </c>
      <c r="O2396" t="s">
        <v>29</v>
      </c>
      <c r="P2396" t="s">
        <v>30</v>
      </c>
      <c r="Q2396" t="s">
        <v>213</v>
      </c>
      <c r="R2396">
        <v>15000000</v>
      </c>
      <c r="S2396">
        <v>2008</v>
      </c>
      <c r="T2396">
        <v>7.6</v>
      </c>
      <c r="U2396">
        <v>2.2000000000000002</v>
      </c>
      <c r="V2396">
        <v>700000</v>
      </c>
      <c r="W2396" t="s">
        <v>21</v>
      </c>
    </row>
    <row r="2397" spans="1:23" x14ac:dyDescent="0.3">
      <c r="A2397" t="s">
        <v>3491</v>
      </c>
      <c r="B2397">
        <v>45</v>
      </c>
      <c r="C2397">
        <v>114</v>
      </c>
      <c r="D2397">
        <v>15100000</v>
      </c>
      <c r="E2397" t="s">
        <v>24</v>
      </c>
      <c r="F2397" t="s">
        <v>57</v>
      </c>
      <c r="G2397" t="s">
        <v>27</v>
      </c>
      <c r="H2397" t="s">
        <v>35</v>
      </c>
      <c r="L2397" t="s">
        <v>3492</v>
      </c>
      <c r="M2397">
        <v>22797</v>
      </c>
      <c r="N2397">
        <v>96</v>
      </c>
      <c r="O2397" t="s">
        <v>29</v>
      </c>
      <c r="P2397" t="s">
        <v>30</v>
      </c>
      <c r="Q2397" t="s">
        <v>213</v>
      </c>
      <c r="R2397">
        <v>15000000</v>
      </c>
      <c r="S2397">
        <v>1984</v>
      </c>
      <c r="T2397">
        <v>6</v>
      </c>
      <c r="U2397">
        <v>1.9</v>
      </c>
      <c r="V2397">
        <v>100000</v>
      </c>
      <c r="W2397" t="s">
        <v>21</v>
      </c>
    </row>
    <row r="2398" spans="1:23" x14ac:dyDescent="0.3">
      <c r="A2398" t="s">
        <v>2376</v>
      </c>
      <c r="B2398">
        <v>414</v>
      </c>
      <c r="C2398">
        <v>97</v>
      </c>
      <c r="D2398">
        <v>14938570</v>
      </c>
      <c r="E2398" t="s">
        <v>56</v>
      </c>
      <c r="F2398" t="s">
        <v>35</v>
      </c>
      <c r="L2398" t="s">
        <v>3493</v>
      </c>
      <c r="M2398">
        <v>111625</v>
      </c>
      <c r="N2398">
        <v>369</v>
      </c>
      <c r="O2398" t="s">
        <v>29</v>
      </c>
      <c r="P2398" t="s">
        <v>30</v>
      </c>
      <c r="Q2398" t="s">
        <v>213</v>
      </c>
      <c r="R2398">
        <v>15000000</v>
      </c>
      <c r="S2398">
        <v>2012</v>
      </c>
      <c r="T2398">
        <v>6.2</v>
      </c>
      <c r="U2398">
        <v>1.6</v>
      </c>
      <c r="V2398">
        <v>-61430</v>
      </c>
      <c r="W2398" t="s">
        <v>38</v>
      </c>
    </row>
    <row r="2399" spans="1:23" x14ac:dyDescent="0.3">
      <c r="A2399" t="s">
        <v>2927</v>
      </c>
      <c r="B2399">
        <v>291</v>
      </c>
      <c r="C2399">
        <v>122</v>
      </c>
      <c r="D2399">
        <v>17237244</v>
      </c>
      <c r="E2399" t="s">
        <v>56</v>
      </c>
      <c r="F2399" t="s">
        <v>55</v>
      </c>
      <c r="G2399" t="s">
        <v>35</v>
      </c>
      <c r="L2399" t="s">
        <v>3494</v>
      </c>
      <c r="M2399">
        <v>57210</v>
      </c>
      <c r="N2399">
        <v>158</v>
      </c>
      <c r="O2399" t="s">
        <v>29</v>
      </c>
      <c r="P2399" t="s">
        <v>37</v>
      </c>
      <c r="Q2399" t="s">
        <v>213</v>
      </c>
      <c r="R2399">
        <v>15000000</v>
      </c>
      <c r="S2399">
        <v>2014</v>
      </c>
      <c r="T2399">
        <v>6.8</v>
      </c>
      <c r="U2399">
        <v>2</v>
      </c>
      <c r="V2399">
        <v>2237244</v>
      </c>
      <c r="W2399" t="s">
        <v>21</v>
      </c>
    </row>
    <row r="2400" spans="1:23" x14ac:dyDescent="0.3">
      <c r="A2400" t="s">
        <v>3495</v>
      </c>
      <c r="B2400">
        <v>97</v>
      </c>
      <c r="C2400">
        <v>87</v>
      </c>
      <c r="D2400">
        <v>14249005</v>
      </c>
      <c r="E2400" t="s">
        <v>48</v>
      </c>
      <c r="L2400" t="s">
        <v>3496</v>
      </c>
      <c r="M2400">
        <v>39788</v>
      </c>
      <c r="N2400">
        <v>619</v>
      </c>
      <c r="O2400" t="s">
        <v>29</v>
      </c>
      <c r="P2400" t="s">
        <v>30</v>
      </c>
      <c r="Q2400" t="s">
        <v>213</v>
      </c>
      <c r="R2400">
        <v>15000000</v>
      </c>
      <c r="S2400">
        <v>2001</v>
      </c>
      <c r="T2400">
        <v>4.5</v>
      </c>
      <c r="U2400">
        <v>1.4</v>
      </c>
      <c r="V2400">
        <v>-750995</v>
      </c>
      <c r="W2400" t="s">
        <v>38</v>
      </c>
    </row>
    <row r="2401" spans="1:23" x14ac:dyDescent="0.3">
      <c r="A2401" t="s">
        <v>3497</v>
      </c>
      <c r="B2401">
        <v>37</v>
      </c>
      <c r="C2401">
        <v>85</v>
      </c>
      <c r="D2401">
        <v>12701880</v>
      </c>
      <c r="E2401" t="s">
        <v>25</v>
      </c>
      <c r="F2401" t="s">
        <v>47</v>
      </c>
      <c r="G2401" t="s">
        <v>48</v>
      </c>
      <c r="H2401" t="s">
        <v>49</v>
      </c>
      <c r="L2401" t="s">
        <v>3498</v>
      </c>
      <c r="M2401">
        <v>2037</v>
      </c>
      <c r="N2401">
        <v>22</v>
      </c>
      <c r="O2401" t="s">
        <v>29</v>
      </c>
      <c r="P2401" t="s">
        <v>30</v>
      </c>
      <c r="Q2401" t="s">
        <v>118</v>
      </c>
      <c r="R2401">
        <v>15000000</v>
      </c>
      <c r="S2401">
        <v>2008</v>
      </c>
      <c r="T2401">
        <v>5.7</v>
      </c>
      <c r="U2401">
        <v>1.4</v>
      </c>
      <c r="V2401">
        <v>-2298120</v>
      </c>
      <c r="W2401" t="s">
        <v>38</v>
      </c>
    </row>
    <row r="2402" spans="1:23" x14ac:dyDescent="0.3">
      <c r="A2402" t="s">
        <v>3499</v>
      </c>
      <c r="B2402">
        <v>90</v>
      </c>
      <c r="C2402">
        <v>101</v>
      </c>
      <c r="D2402">
        <v>12801190</v>
      </c>
      <c r="E2402" t="s">
        <v>24</v>
      </c>
      <c r="F2402" t="s">
        <v>25</v>
      </c>
      <c r="G2402" t="s">
        <v>26</v>
      </c>
      <c r="H2402" t="s">
        <v>27</v>
      </c>
      <c r="L2402" t="s">
        <v>3500</v>
      </c>
      <c r="M2402">
        <v>16340</v>
      </c>
      <c r="N2402">
        <v>355</v>
      </c>
      <c r="O2402" t="s">
        <v>29</v>
      </c>
      <c r="P2402" t="s">
        <v>30</v>
      </c>
      <c r="Q2402" t="s">
        <v>213</v>
      </c>
      <c r="R2402">
        <v>15000000</v>
      </c>
      <c r="S2402">
        <v>2000</v>
      </c>
      <c r="T2402">
        <v>4.5999999999999996</v>
      </c>
      <c r="U2402">
        <v>1.7</v>
      </c>
      <c r="V2402">
        <v>-2198810</v>
      </c>
      <c r="W2402" t="s">
        <v>38</v>
      </c>
    </row>
    <row r="2403" spans="1:23" x14ac:dyDescent="0.3">
      <c r="A2403" t="s">
        <v>3501</v>
      </c>
      <c r="B2403">
        <v>81</v>
      </c>
      <c r="C2403">
        <v>121</v>
      </c>
      <c r="D2403">
        <v>12549485</v>
      </c>
      <c r="E2403" t="s">
        <v>56</v>
      </c>
      <c r="F2403" t="s">
        <v>55</v>
      </c>
      <c r="G2403" t="s">
        <v>50</v>
      </c>
      <c r="H2403" t="s">
        <v>44</v>
      </c>
      <c r="L2403" t="s">
        <v>3502</v>
      </c>
      <c r="M2403">
        <v>4603</v>
      </c>
      <c r="N2403">
        <v>91</v>
      </c>
      <c r="O2403" t="s">
        <v>29</v>
      </c>
      <c r="P2403" t="s">
        <v>30</v>
      </c>
      <c r="Q2403" t="s">
        <v>213</v>
      </c>
      <c r="R2403">
        <v>15000000</v>
      </c>
      <c r="S2403">
        <v>2006</v>
      </c>
      <c r="T2403">
        <v>6.2</v>
      </c>
      <c r="U2403">
        <v>2</v>
      </c>
      <c r="V2403">
        <v>-2450515</v>
      </c>
      <c r="W2403" t="s">
        <v>38</v>
      </c>
    </row>
    <row r="2404" spans="1:23" x14ac:dyDescent="0.3">
      <c r="A2404" t="s">
        <v>3503</v>
      </c>
      <c r="B2404">
        <v>221</v>
      </c>
      <c r="C2404">
        <v>107</v>
      </c>
      <c r="D2404">
        <v>13766014</v>
      </c>
      <c r="E2404" t="s">
        <v>55</v>
      </c>
      <c r="F2404" t="s">
        <v>44</v>
      </c>
      <c r="L2404" t="s">
        <v>3504</v>
      </c>
      <c r="M2404">
        <v>106111</v>
      </c>
      <c r="N2404">
        <v>181</v>
      </c>
      <c r="O2404" t="s">
        <v>29</v>
      </c>
      <c r="P2404" t="s">
        <v>30</v>
      </c>
      <c r="Q2404" t="s">
        <v>31</v>
      </c>
      <c r="R2404">
        <v>15000000</v>
      </c>
      <c r="S2404">
        <v>2011</v>
      </c>
      <c r="T2404">
        <v>7</v>
      </c>
      <c r="U2404">
        <v>1.8</v>
      </c>
      <c r="V2404">
        <v>-1233986</v>
      </c>
      <c r="W2404" t="s">
        <v>38</v>
      </c>
    </row>
    <row r="2405" spans="1:23" x14ac:dyDescent="0.3">
      <c r="A2405" t="s">
        <v>3505</v>
      </c>
      <c r="B2405">
        <v>230</v>
      </c>
      <c r="C2405">
        <v>111</v>
      </c>
      <c r="D2405">
        <v>13034417</v>
      </c>
      <c r="E2405" t="s">
        <v>55</v>
      </c>
      <c r="F2405" t="s">
        <v>61</v>
      </c>
      <c r="L2405" t="s">
        <v>3506</v>
      </c>
      <c r="M2405">
        <v>55665</v>
      </c>
      <c r="N2405">
        <v>118</v>
      </c>
      <c r="O2405" t="s">
        <v>29</v>
      </c>
      <c r="P2405" t="s">
        <v>30</v>
      </c>
      <c r="Q2405" t="s">
        <v>31</v>
      </c>
      <c r="R2405">
        <v>15000000</v>
      </c>
      <c r="S2405">
        <v>2009</v>
      </c>
      <c r="T2405">
        <v>6.9</v>
      </c>
      <c r="U2405">
        <v>1.8</v>
      </c>
      <c r="V2405">
        <v>-1965583</v>
      </c>
      <c r="W2405" t="s">
        <v>38</v>
      </c>
    </row>
    <row r="2406" spans="1:23" x14ac:dyDescent="0.3">
      <c r="A2406" t="s">
        <v>3507</v>
      </c>
      <c r="B2406">
        <v>119</v>
      </c>
      <c r="C2406">
        <v>97</v>
      </c>
      <c r="D2406">
        <v>12212417</v>
      </c>
      <c r="E2406" t="s">
        <v>56</v>
      </c>
      <c r="F2406" t="s">
        <v>35</v>
      </c>
      <c r="L2406" t="s">
        <v>3508</v>
      </c>
      <c r="M2406">
        <v>30643</v>
      </c>
      <c r="N2406">
        <v>144</v>
      </c>
      <c r="O2406" t="s">
        <v>29</v>
      </c>
      <c r="P2406" t="s">
        <v>30</v>
      </c>
      <c r="Q2406" t="s">
        <v>213</v>
      </c>
      <c r="R2406">
        <v>15000000</v>
      </c>
      <c r="S2406">
        <v>2003</v>
      </c>
      <c r="T2406">
        <v>6.7</v>
      </c>
      <c r="U2406">
        <v>1.6</v>
      </c>
      <c r="V2406">
        <v>-2787583</v>
      </c>
      <c r="W2406" t="s">
        <v>38</v>
      </c>
    </row>
    <row r="2407" spans="1:23" x14ac:dyDescent="0.3">
      <c r="A2407" t="s">
        <v>3509</v>
      </c>
      <c r="B2407">
        <v>97</v>
      </c>
      <c r="C2407">
        <v>97</v>
      </c>
      <c r="D2407">
        <v>11614236</v>
      </c>
      <c r="E2407" t="s">
        <v>48</v>
      </c>
      <c r="L2407" t="s">
        <v>3510</v>
      </c>
      <c r="M2407">
        <v>9294</v>
      </c>
      <c r="N2407">
        <v>140</v>
      </c>
      <c r="O2407" t="s">
        <v>29</v>
      </c>
      <c r="P2407" t="s">
        <v>30</v>
      </c>
      <c r="Q2407" t="s">
        <v>31</v>
      </c>
      <c r="R2407">
        <v>15000000</v>
      </c>
      <c r="S2407">
        <v>1999</v>
      </c>
      <c r="T2407">
        <v>5.6</v>
      </c>
      <c r="U2407">
        <v>1.6</v>
      </c>
      <c r="V2407">
        <v>-3385764</v>
      </c>
      <c r="W2407" t="s">
        <v>38</v>
      </c>
    </row>
    <row r="2408" spans="1:23" x14ac:dyDescent="0.3">
      <c r="A2408" t="s">
        <v>1818</v>
      </c>
      <c r="B2408">
        <v>119</v>
      </c>
      <c r="C2408">
        <v>125</v>
      </c>
      <c r="D2408">
        <v>13337299</v>
      </c>
      <c r="E2408" t="s">
        <v>242</v>
      </c>
      <c r="F2408" t="s">
        <v>55</v>
      </c>
      <c r="G2408" t="s">
        <v>59</v>
      </c>
      <c r="H2408" t="s">
        <v>50</v>
      </c>
      <c r="L2408" t="s">
        <v>3511</v>
      </c>
      <c r="M2408">
        <v>9649</v>
      </c>
      <c r="N2408">
        <v>226</v>
      </c>
      <c r="O2408" t="s">
        <v>29</v>
      </c>
      <c r="P2408" t="s">
        <v>30</v>
      </c>
      <c r="Q2408" t="s">
        <v>31</v>
      </c>
      <c r="R2408">
        <v>20000000</v>
      </c>
      <c r="S2408">
        <v>2004</v>
      </c>
      <c r="T2408">
        <v>6.6</v>
      </c>
      <c r="U2408">
        <v>2.1</v>
      </c>
      <c r="V2408">
        <v>-6662701</v>
      </c>
      <c r="W2408" t="s">
        <v>38</v>
      </c>
    </row>
    <row r="2409" spans="1:23" x14ac:dyDescent="0.3">
      <c r="A2409" t="s">
        <v>2246</v>
      </c>
      <c r="B2409">
        <v>42</v>
      </c>
      <c r="C2409">
        <v>124</v>
      </c>
      <c r="D2409">
        <v>10763469</v>
      </c>
      <c r="E2409" t="s">
        <v>48</v>
      </c>
      <c r="F2409" t="s">
        <v>55</v>
      </c>
      <c r="G2409" t="s">
        <v>44</v>
      </c>
      <c r="L2409" t="s">
        <v>3512</v>
      </c>
      <c r="M2409">
        <v>13692</v>
      </c>
      <c r="N2409">
        <v>55</v>
      </c>
      <c r="O2409" t="s">
        <v>29</v>
      </c>
      <c r="P2409" t="s">
        <v>30</v>
      </c>
      <c r="Q2409" t="s">
        <v>52</v>
      </c>
      <c r="R2409">
        <v>15000000</v>
      </c>
      <c r="S2409">
        <v>1989</v>
      </c>
      <c r="T2409">
        <v>6.4</v>
      </c>
      <c r="U2409">
        <v>2.1</v>
      </c>
      <c r="V2409">
        <v>-4236531</v>
      </c>
      <c r="W2409" t="s">
        <v>38</v>
      </c>
    </row>
    <row r="2410" spans="1:23" x14ac:dyDescent="0.3">
      <c r="A2410" t="s">
        <v>3513</v>
      </c>
      <c r="B2410">
        <v>24</v>
      </c>
      <c r="C2410">
        <v>76</v>
      </c>
      <c r="D2410">
        <v>11144518</v>
      </c>
      <c r="E2410" t="s">
        <v>25</v>
      </c>
      <c r="F2410" t="s">
        <v>49</v>
      </c>
      <c r="L2410" t="s">
        <v>3514</v>
      </c>
      <c r="M2410">
        <v>2724</v>
      </c>
      <c r="N2410">
        <v>53</v>
      </c>
      <c r="O2410" t="s">
        <v>29</v>
      </c>
      <c r="P2410" t="s">
        <v>115</v>
      </c>
      <c r="Q2410" t="s">
        <v>118</v>
      </c>
      <c r="R2410">
        <v>15000000</v>
      </c>
      <c r="S2410">
        <v>1998</v>
      </c>
      <c r="T2410">
        <v>2.8</v>
      </c>
      <c r="U2410">
        <v>1.3</v>
      </c>
      <c r="V2410">
        <v>-3855482</v>
      </c>
      <c r="W2410" t="s">
        <v>38</v>
      </c>
    </row>
    <row r="2411" spans="1:23" x14ac:dyDescent="0.3">
      <c r="A2411" t="s">
        <v>3515</v>
      </c>
      <c r="B2411">
        <v>208</v>
      </c>
      <c r="C2411">
        <v>107</v>
      </c>
      <c r="D2411">
        <v>15608545</v>
      </c>
      <c r="E2411" t="s">
        <v>24</v>
      </c>
      <c r="L2411" t="s">
        <v>3516</v>
      </c>
      <c r="M2411">
        <v>53471</v>
      </c>
      <c r="N2411">
        <v>224</v>
      </c>
      <c r="O2411" t="s">
        <v>29</v>
      </c>
      <c r="P2411" t="s">
        <v>30</v>
      </c>
      <c r="Q2411" t="s">
        <v>213</v>
      </c>
      <c r="R2411">
        <v>15000000</v>
      </c>
      <c r="S2411">
        <v>2012</v>
      </c>
      <c r="T2411">
        <v>5.4</v>
      </c>
      <c r="U2411">
        <v>1.8</v>
      </c>
      <c r="V2411">
        <v>608545</v>
      </c>
      <c r="W2411" t="s">
        <v>21</v>
      </c>
    </row>
    <row r="2412" spans="1:23" x14ac:dyDescent="0.3">
      <c r="A2412" t="s">
        <v>311</v>
      </c>
      <c r="B2412">
        <v>42</v>
      </c>
      <c r="C2412">
        <v>91</v>
      </c>
      <c r="D2412">
        <v>10443316</v>
      </c>
      <c r="E2412" t="s">
        <v>48</v>
      </c>
      <c r="F2412" t="s">
        <v>55</v>
      </c>
      <c r="G2412" t="s">
        <v>44</v>
      </c>
      <c r="L2412" t="s">
        <v>3517</v>
      </c>
      <c r="M2412">
        <v>7159</v>
      </c>
      <c r="N2412">
        <v>88</v>
      </c>
      <c r="O2412" t="s">
        <v>29</v>
      </c>
      <c r="P2412" t="s">
        <v>30</v>
      </c>
      <c r="Q2412" t="s">
        <v>31</v>
      </c>
      <c r="R2412">
        <v>15000000</v>
      </c>
      <c r="S2412">
        <v>1998</v>
      </c>
      <c r="T2412">
        <v>5</v>
      </c>
      <c r="U2412">
        <v>1.5</v>
      </c>
      <c r="V2412">
        <v>-4556684</v>
      </c>
      <c r="W2412" t="s">
        <v>38</v>
      </c>
    </row>
    <row r="2413" spans="1:23" x14ac:dyDescent="0.3">
      <c r="A2413" t="s">
        <v>3518</v>
      </c>
      <c r="B2413">
        <v>44</v>
      </c>
      <c r="C2413">
        <v>96</v>
      </c>
      <c r="D2413">
        <v>10494147</v>
      </c>
      <c r="E2413" t="s">
        <v>55</v>
      </c>
      <c r="F2413" t="s">
        <v>44</v>
      </c>
      <c r="L2413" t="s">
        <v>3519</v>
      </c>
      <c r="M2413">
        <v>7403</v>
      </c>
      <c r="N2413">
        <v>162</v>
      </c>
      <c r="O2413" t="s">
        <v>29</v>
      </c>
      <c r="P2413" t="s">
        <v>30</v>
      </c>
      <c r="Q2413" t="s">
        <v>31</v>
      </c>
      <c r="R2413">
        <v>15000000</v>
      </c>
      <c r="S2413">
        <v>2000</v>
      </c>
      <c r="T2413">
        <v>5.0999999999999996</v>
      </c>
      <c r="U2413">
        <v>1.6</v>
      </c>
      <c r="V2413">
        <v>-4505853</v>
      </c>
      <c r="W2413" t="s">
        <v>38</v>
      </c>
    </row>
    <row r="2414" spans="1:23" x14ac:dyDescent="0.3">
      <c r="A2414" t="s">
        <v>768</v>
      </c>
      <c r="B2414">
        <v>230</v>
      </c>
      <c r="C2414">
        <v>142</v>
      </c>
      <c r="D2414">
        <v>9929000</v>
      </c>
      <c r="E2414" t="s">
        <v>55</v>
      </c>
      <c r="F2414" t="s">
        <v>27</v>
      </c>
      <c r="L2414" t="s">
        <v>3520</v>
      </c>
      <c r="M2414">
        <v>152306</v>
      </c>
      <c r="N2414">
        <v>513</v>
      </c>
      <c r="O2414" t="s">
        <v>29</v>
      </c>
      <c r="P2414" t="s">
        <v>37</v>
      </c>
      <c r="Q2414" t="s">
        <v>213</v>
      </c>
      <c r="R2414">
        <v>15000000</v>
      </c>
      <c r="S2414">
        <v>1985</v>
      </c>
      <c r="T2414">
        <v>8</v>
      </c>
      <c r="U2414">
        <v>2.4</v>
      </c>
      <c r="V2414">
        <v>-5071000</v>
      </c>
      <c r="W2414" t="s">
        <v>38</v>
      </c>
    </row>
    <row r="2415" spans="1:23" x14ac:dyDescent="0.3">
      <c r="A2415" t="s">
        <v>3177</v>
      </c>
      <c r="B2415">
        <v>46</v>
      </c>
      <c r="C2415">
        <v>103</v>
      </c>
      <c r="D2415">
        <v>10411980</v>
      </c>
      <c r="E2415" t="s">
        <v>49</v>
      </c>
      <c r="F2415" t="s">
        <v>59</v>
      </c>
      <c r="G2415" t="s">
        <v>44</v>
      </c>
      <c r="L2415" t="s">
        <v>3521</v>
      </c>
      <c r="M2415">
        <v>22649</v>
      </c>
      <c r="N2415">
        <v>212</v>
      </c>
      <c r="O2415" t="s">
        <v>29</v>
      </c>
      <c r="P2415" t="s">
        <v>30</v>
      </c>
      <c r="Q2415" t="s">
        <v>52</v>
      </c>
      <c r="R2415">
        <v>15000000</v>
      </c>
      <c r="S2415">
        <v>2004</v>
      </c>
      <c r="T2415">
        <v>5.9</v>
      </c>
      <c r="U2415">
        <v>1.7</v>
      </c>
      <c r="V2415">
        <v>-4588020</v>
      </c>
      <c r="W2415" t="s">
        <v>38</v>
      </c>
    </row>
    <row r="2416" spans="1:23" x14ac:dyDescent="0.3">
      <c r="A2416" t="s">
        <v>1162</v>
      </c>
      <c r="B2416">
        <v>249</v>
      </c>
      <c r="C2416">
        <v>117</v>
      </c>
      <c r="D2416">
        <v>17439163</v>
      </c>
      <c r="E2416" t="s">
        <v>48</v>
      </c>
      <c r="F2416" t="s">
        <v>56</v>
      </c>
      <c r="L2416" t="s">
        <v>3522</v>
      </c>
      <c r="M2416">
        <v>537419</v>
      </c>
      <c r="N2416">
        <v>1028</v>
      </c>
      <c r="O2416" t="s">
        <v>29</v>
      </c>
      <c r="P2416" t="s">
        <v>30</v>
      </c>
      <c r="Q2416" t="s">
        <v>213</v>
      </c>
      <c r="R2416">
        <v>15000000</v>
      </c>
      <c r="S2416">
        <v>1998</v>
      </c>
      <c r="T2416">
        <v>8.1999999999999993</v>
      </c>
      <c r="U2416">
        <v>2</v>
      </c>
      <c r="V2416">
        <v>2439163</v>
      </c>
      <c r="W2416" t="s">
        <v>21</v>
      </c>
    </row>
    <row r="2417" spans="1:23" x14ac:dyDescent="0.3">
      <c r="A2417" t="s">
        <v>3523</v>
      </c>
      <c r="B2417">
        <v>197</v>
      </c>
      <c r="C2417">
        <v>116</v>
      </c>
      <c r="D2417">
        <v>9396487</v>
      </c>
      <c r="E2417" t="s">
        <v>55</v>
      </c>
      <c r="F2417" t="s">
        <v>59</v>
      </c>
      <c r="L2417" t="s">
        <v>3524</v>
      </c>
      <c r="M2417">
        <v>52421</v>
      </c>
      <c r="N2417">
        <v>200</v>
      </c>
      <c r="O2417" t="s">
        <v>29</v>
      </c>
      <c r="P2417" t="s">
        <v>30</v>
      </c>
      <c r="Q2417" t="s">
        <v>213</v>
      </c>
      <c r="R2417">
        <v>15000000</v>
      </c>
      <c r="S2417">
        <v>2006</v>
      </c>
      <c r="T2417">
        <v>7</v>
      </c>
      <c r="U2417">
        <v>1.9</v>
      </c>
      <c r="V2417">
        <v>-5603513</v>
      </c>
      <c r="W2417" t="s">
        <v>38</v>
      </c>
    </row>
    <row r="2418" spans="1:23" x14ac:dyDescent="0.3">
      <c r="A2418" t="s">
        <v>862</v>
      </c>
      <c r="B2418">
        <v>71</v>
      </c>
      <c r="C2418">
        <v>118</v>
      </c>
      <c r="D2418">
        <v>9059588</v>
      </c>
      <c r="E2418" t="s">
        <v>56</v>
      </c>
      <c r="F2418" t="s">
        <v>55</v>
      </c>
      <c r="G2418" t="s">
        <v>44</v>
      </c>
      <c r="H2418" t="s">
        <v>35</v>
      </c>
      <c r="L2418" t="s">
        <v>3525</v>
      </c>
      <c r="M2418">
        <v>17261</v>
      </c>
      <c r="N2418">
        <v>125</v>
      </c>
      <c r="O2418" t="s">
        <v>29</v>
      </c>
      <c r="P2418" t="s">
        <v>30</v>
      </c>
      <c r="Q2418" t="s">
        <v>213</v>
      </c>
      <c r="R2418">
        <v>15000000</v>
      </c>
      <c r="S2418">
        <v>2002</v>
      </c>
      <c r="T2418">
        <v>6.6</v>
      </c>
      <c r="U2418">
        <v>2</v>
      </c>
      <c r="V2418">
        <v>-5940412</v>
      </c>
      <c r="W2418" t="s">
        <v>38</v>
      </c>
    </row>
    <row r="2419" spans="1:23" x14ac:dyDescent="0.3">
      <c r="A2419" t="s">
        <v>3526</v>
      </c>
      <c r="B2419">
        <v>190</v>
      </c>
      <c r="C2419">
        <v>108</v>
      </c>
      <c r="D2419">
        <v>9172810</v>
      </c>
      <c r="E2419" t="s">
        <v>242</v>
      </c>
      <c r="F2419" t="s">
        <v>55</v>
      </c>
      <c r="G2419" t="s">
        <v>54</v>
      </c>
      <c r="H2419" t="s">
        <v>35</v>
      </c>
      <c r="I2419" t="s">
        <v>58</v>
      </c>
      <c r="L2419" t="s">
        <v>3527</v>
      </c>
      <c r="M2419">
        <v>24150</v>
      </c>
      <c r="N2419">
        <v>118</v>
      </c>
      <c r="O2419" t="s">
        <v>29</v>
      </c>
      <c r="P2419" t="s">
        <v>30</v>
      </c>
      <c r="Q2419" t="s">
        <v>213</v>
      </c>
      <c r="R2419">
        <v>16000000</v>
      </c>
      <c r="S2419">
        <v>2007</v>
      </c>
      <c r="T2419">
        <v>6.7</v>
      </c>
      <c r="U2419">
        <v>1.8</v>
      </c>
      <c r="V2419">
        <v>-6827190</v>
      </c>
      <c r="W2419" t="s">
        <v>38</v>
      </c>
    </row>
    <row r="2420" spans="1:23" x14ac:dyDescent="0.3">
      <c r="A2420" t="s">
        <v>3528</v>
      </c>
      <c r="B2420">
        <v>50</v>
      </c>
      <c r="C2420">
        <v>94</v>
      </c>
      <c r="D2420">
        <v>8735529</v>
      </c>
      <c r="E2420" t="s">
        <v>48</v>
      </c>
      <c r="F2420" t="s">
        <v>55</v>
      </c>
      <c r="G2420" t="s">
        <v>44</v>
      </c>
      <c r="L2420" t="s">
        <v>3529</v>
      </c>
      <c r="M2420">
        <v>8055</v>
      </c>
      <c r="N2420">
        <v>89</v>
      </c>
      <c r="O2420" t="s">
        <v>29</v>
      </c>
      <c r="P2420" t="s">
        <v>30</v>
      </c>
      <c r="Q2420" t="s">
        <v>31</v>
      </c>
      <c r="R2420">
        <v>15000000</v>
      </c>
      <c r="S2420">
        <v>2000</v>
      </c>
      <c r="T2420">
        <v>5.5</v>
      </c>
      <c r="U2420">
        <v>1.6</v>
      </c>
      <c r="V2420">
        <v>-6264471</v>
      </c>
      <c r="W2420" t="s">
        <v>38</v>
      </c>
    </row>
    <row r="2421" spans="1:23" x14ac:dyDescent="0.3">
      <c r="A2421" t="s">
        <v>3530</v>
      </c>
      <c r="B2421">
        <v>63</v>
      </c>
      <c r="C2421">
        <v>97</v>
      </c>
      <c r="D2421">
        <v>8586376</v>
      </c>
      <c r="E2421" t="s">
        <v>48</v>
      </c>
      <c r="L2421" t="s">
        <v>3531</v>
      </c>
      <c r="M2421">
        <v>26598</v>
      </c>
      <c r="N2421">
        <v>132</v>
      </c>
      <c r="O2421" t="s">
        <v>29</v>
      </c>
      <c r="P2421" t="s">
        <v>30</v>
      </c>
      <c r="Q2421" t="s">
        <v>213</v>
      </c>
      <c r="R2421">
        <v>20000000</v>
      </c>
      <c r="S2421">
        <v>2002</v>
      </c>
      <c r="T2421">
        <v>4.9000000000000004</v>
      </c>
      <c r="U2421">
        <v>1.6</v>
      </c>
      <c r="V2421">
        <v>-11413624</v>
      </c>
      <c r="W2421" t="s">
        <v>38</v>
      </c>
    </row>
    <row r="2422" spans="1:23" x14ac:dyDescent="0.3">
      <c r="A2422" t="s">
        <v>1624</v>
      </c>
      <c r="B2422">
        <v>104</v>
      </c>
      <c r="C2422">
        <v>97</v>
      </c>
      <c r="D2422">
        <v>8378141</v>
      </c>
      <c r="E2422" t="s">
        <v>48</v>
      </c>
      <c r="F2422" t="s">
        <v>55</v>
      </c>
      <c r="G2422" t="s">
        <v>44</v>
      </c>
      <c r="L2422" t="s">
        <v>3532</v>
      </c>
      <c r="M2422">
        <v>18966</v>
      </c>
      <c r="N2422">
        <v>141</v>
      </c>
      <c r="O2422" t="s">
        <v>29</v>
      </c>
      <c r="P2422" t="s">
        <v>37</v>
      </c>
      <c r="Q2422" t="s">
        <v>52</v>
      </c>
      <c r="R2422">
        <v>15000000</v>
      </c>
      <c r="S2422">
        <v>2002</v>
      </c>
      <c r="T2422">
        <v>6.9</v>
      </c>
      <c r="U2422">
        <v>1.6</v>
      </c>
      <c r="V2422">
        <v>-6621859</v>
      </c>
      <c r="W2422" t="s">
        <v>38</v>
      </c>
    </row>
    <row r="2423" spans="1:23" x14ac:dyDescent="0.3">
      <c r="A2423" t="s">
        <v>3533</v>
      </c>
      <c r="B2423">
        <v>49</v>
      </c>
      <c r="C2423">
        <v>91</v>
      </c>
      <c r="D2423">
        <v>8080116</v>
      </c>
      <c r="E2423" t="s">
        <v>25</v>
      </c>
      <c r="F2423" t="s">
        <v>48</v>
      </c>
      <c r="G2423" t="s">
        <v>49</v>
      </c>
      <c r="L2423" t="s">
        <v>3534</v>
      </c>
      <c r="M2423">
        <v>6562</v>
      </c>
      <c r="N2423">
        <v>66</v>
      </c>
      <c r="O2423" t="s">
        <v>29</v>
      </c>
      <c r="P2423" t="s">
        <v>30</v>
      </c>
      <c r="Q2423" t="s">
        <v>52</v>
      </c>
      <c r="R2423">
        <v>15000000</v>
      </c>
      <c r="S2423">
        <v>2006</v>
      </c>
      <c r="T2423">
        <v>5.6</v>
      </c>
      <c r="U2423">
        <v>1.5</v>
      </c>
      <c r="V2423">
        <v>-6919884</v>
      </c>
      <c r="W2423" t="s">
        <v>38</v>
      </c>
    </row>
    <row r="2424" spans="1:23" x14ac:dyDescent="0.3">
      <c r="A2424" t="s">
        <v>3535</v>
      </c>
      <c r="B2424">
        <v>300</v>
      </c>
      <c r="C2424">
        <v>107</v>
      </c>
      <c r="D2424">
        <v>7757130</v>
      </c>
      <c r="E2424" t="s">
        <v>48</v>
      </c>
      <c r="F2424" t="s">
        <v>56</v>
      </c>
      <c r="G2424" t="s">
        <v>55</v>
      </c>
      <c r="L2424" t="s">
        <v>3536</v>
      </c>
      <c r="M2424">
        <v>307639</v>
      </c>
      <c r="N2424">
        <v>513</v>
      </c>
      <c r="O2424" t="s">
        <v>29</v>
      </c>
      <c r="P2424" t="s">
        <v>37</v>
      </c>
      <c r="Q2424" t="s">
        <v>213</v>
      </c>
      <c r="R2424">
        <v>15000000</v>
      </c>
      <c r="S2424">
        <v>2008</v>
      </c>
      <c r="T2424">
        <v>8</v>
      </c>
      <c r="U2424">
        <v>1.8</v>
      </c>
      <c r="V2424">
        <v>-7242870</v>
      </c>
      <c r="W2424" t="s">
        <v>38</v>
      </c>
    </row>
    <row r="2425" spans="1:23" x14ac:dyDescent="0.3">
      <c r="A2425" t="s">
        <v>3537</v>
      </c>
      <c r="B2425">
        <v>43</v>
      </c>
      <c r="C2425">
        <v>95</v>
      </c>
      <c r="D2425">
        <v>9123834</v>
      </c>
      <c r="E2425" t="s">
        <v>48</v>
      </c>
      <c r="F2425" t="s">
        <v>44</v>
      </c>
      <c r="L2425" t="s">
        <v>3538</v>
      </c>
      <c r="M2425">
        <v>4065</v>
      </c>
      <c r="N2425">
        <v>33</v>
      </c>
      <c r="O2425" t="s">
        <v>29</v>
      </c>
      <c r="P2425" t="s">
        <v>30</v>
      </c>
      <c r="Q2425" t="s">
        <v>31</v>
      </c>
      <c r="R2425">
        <v>15000000</v>
      </c>
      <c r="S2425">
        <v>2013</v>
      </c>
      <c r="T2425">
        <v>5.3</v>
      </c>
      <c r="U2425">
        <v>1.6</v>
      </c>
      <c r="V2425">
        <v>-5876166</v>
      </c>
      <c r="W2425" t="s">
        <v>38</v>
      </c>
    </row>
    <row r="2426" spans="1:23" x14ac:dyDescent="0.3">
      <c r="A2426" t="s">
        <v>3539</v>
      </c>
      <c r="B2426">
        <v>132</v>
      </c>
      <c r="C2426">
        <v>102</v>
      </c>
      <c r="D2426">
        <v>6409206</v>
      </c>
      <c r="E2426" t="s">
        <v>48</v>
      </c>
      <c r="F2426" t="s">
        <v>59</v>
      </c>
      <c r="L2426" t="s">
        <v>3540</v>
      </c>
      <c r="M2426">
        <v>32311</v>
      </c>
      <c r="N2426">
        <v>104</v>
      </c>
      <c r="O2426" t="s">
        <v>29</v>
      </c>
      <c r="P2426" t="s">
        <v>30</v>
      </c>
      <c r="Q2426" t="s">
        <v>31</v>
      </c>
      <c r="R2426">
        <v>15000000</v>
      </c>
      <c r="S2426">
        <v>2008</v>
      </c>
      <c r="T2426">
        <v>6.2</v>
      </c>
      <c r="U2426">
        <v>1.7</v>
      </c>
      <c r="V2426">
        <v>-8590794</v>
      </c>
      <c r="W2426" t="s">
        <v>38</v>
      </c>
    </row>
    <row r="2427" spans="1:23" x14ac:dyDescent="0.3">
      <c r="A2427" t="s">
        <v>3541</v>
      </c>
      <c r="B2427">
        <v>97</v>
      </c>
      <c r="C2427">
        <v>88</v>
      </c>
      <c r="D2427">
        <v>6373693</v>
      </c>
      <c r="E2427" t="s">
        <v>48</v>
      </c>
      <c r="F2427" t="s">
        <v>44</v>
      </c>
      <c r="L2427" t="s">
        <v>3542</v>
      </c>
      <c r="M2427">
        <v>11498</v>
      </c>
      <c r="N2427">
        <v>53</v>
      </c>
      <c r="O2427" t="s">
        <v>29</v>
      </c>
      <c r="P2427" t="s">
        <v>30</v>
      </c>
      <c r="Q2427" t="s">
        <v>31</v>
      </c>
      <c r="R2427">
        <v>15000000</v>
      </c>
      <c r="S2427">
        <v>2009</v>
      </c>
      <c r="T2427">
        <v>5.3</v>
      </c>
      <c r="U2427">
        <v>1.5</v>
      </c>
      <c r="V2427">
        <v>-8626307</v>
      </c>
      <c r="W2427" t="s">
        <v>38</v>
      </c>
    </row>
    <row r="2428" spans="1:23" x14ac:dyDescent="0.3">
      <c r="A2428" t="s">
        <v>1642</v>
      </c>
      <c r="B2428">
        <v>242</v>
      </c>
      <c r="C2428">
        <v>106</v>
      </c>
      <c r="D2428">
        <v>7556708</v>
      </c>
      <c r="E2428" t="s">
        <v>55</v>
      </c>
      <c r="L2428" t="s">
        <v>3543</v>
      </c>
      <c r="M2428">
        <v>30284</v>
      </c>
      <c r="N2428">
        <v>102</v>
      </c>
      <c r="O2428" t="s">
        <v>29</v>
      </c>
      <c r="P2428" t="s">
        <v>30</v>
      </c>
      <c r="Q2428" t="s">
        <v>213</v>
      </c>
      <c r="R2428">
        <v>15000000</v>
      </c>
      <c r="S2428">
        <v>2012</v>
      </c>
      <c r="T2428">
        <v>6.6</v>
      </c>
      <c r="U2428">
        <v>1.8</v>
      </c>
      <c r="V2428">
        <v>-7443292</v>
      </c>
      <c r="W2428" t="s">
        <v>38</v>
      </c>
    </row>
    <row r="2429" spans="1:23" x14ac:dyDescent="0.3">
      <c r="A2429" t="s">
        <v>2246</v>
      </c>
      <c r="B2429">
        <v>218</v>
      </c>
      <c r="C2429">
        <v>92</v>
      </c>
      <c r="D2429">
        <v>5306447</v>
      </c>
      <c r="E2429" t="s">
        <v>48</v>
      </c>
      <c r="F2429" t="s">
        <v>44</v>
      </c>
      <c r="L2429" t="s">
        <v>3544</v>
      </c>
      <c r="M2429">
        <v>58967</v>
      </c>
      <c r="N2429">
        <v>169</v>
      </c>
      <c r="O2429" t="s">
        <v>29</v>
      </c>
      <c r="P2429" t="s">
        <v>30</v>
      </c>
      <c r="Q2429" t="s">
        <v>31</v>
      </c>
      <c r="R2429">
        <v>15000000</v>
      </c>
      <c r="S2429">
        <v>2009</v>
      </c>
      <c r="T2429">
        <v>7.2</v>
      </c>
      <c r="U2429">
        <v>1.5</v>
      </c>
      <c r="V2429">
        <v>-9693553</v>
      </c>
      <c r="W2429" t="s">
        <v>38</v>
      </c>
    </row>
    <row r="2430" spans="1:23" x14ac:dyDescent="0.3">
      <c r="A2430" t="s">
        <v>3545</v>
      </c>
      <c r="B2430">
        <v>49</v>
      </c>
      <c r="C2430">
        <v>105</v>
      </c>
      <c r="D2430">
        <v>5217498</v>
      </c>
      <c r="E2430" t="s">
        <v>55</v>
      </c>
      <c r="F2430" t="s">
        <v>60</v>
      </c>
      <c r="G2430" t="s">
        <v>35</v>
      </c>
      <c r="L2430" t="s">
        <v>3546</v>
      </c>
      <c r="M2430">
        <v>3668</v>
      </c>
      <c r="N2430">
        <v>85</v>
      </c>
      <c r="O2430" t="s">
        <v>29</v>
      </c>
      <c r="P2430" t="s">
        <v>30</v>
      </c>
      <c r="Q2430" t="s">
        <v>31</v>
      </c>
      <c r="R2430">
        <v>15000000</v>
      </c>
      <c r="S2430">
        <v>2000</v>
      </c>
      <c r="T2430">
        <v>4.5999999999999996</v>
      </c>
      <c r="U2430">
        <v>1.8</v>
      </c>
      <c r="V2430">
        <v>-9782502</v>
      </c>
      <c r="W2430" t="s">
        <v>38</v>
      </c>
    </row>
    <row r="2431" spans="1:23" x14ac:dyDescent="0.3">
      <c r="A2431" t="s">
        <v>3378</v>
      </c>
      <c r="B2431">
        <v>172</v>
      </c>
      <c r="C2431">
        <v>107</v>
      </c>
      <c r="D2431">
        <v>5023275</v>
      </c>
      <c r="E2431" t="s">
        <v>25</v>
      </c>
      <c r="F2431" t="s">
        <v>56</v>
      </c>
      <c r="G2431" t="s">
        <v>55</v>
      </c>
      <c r="H2431" t="s">
        <v>60</v>
      </c>
      <c r="I2431" t="s">
        <v>53</v>
      </c>
      <c r="L2431" t="s">
        <v>3547</v>
      </c>
      <c r="M2431">
        <v>34194</v>
      </c>
      <c r="N2431">
        <v>199</v>
      </c>
      <c r="O2431" t="s">
        <v>29</v>
      </c>
      <c r="P2431" t="s">
        <v>545</v>
      </c>
      <c r="Q2431" t="s">
        <v>213</v>
      </c>
      <c r="R2431">
        <v>15000000</v>
      </c>
      <c r="S2431">
        <v>2005</v>
      </c>
      <c r="T2431">
        <v>7.5</v>
      </c>
      <c r="U2431">
        <v>1.8</v>
      </c>
      <c r="V2431">
        <v>-9976725</v>
      </c>
      <c r="W2431" t="s">
        <v>38</v>
      </c>
    </row>
    <row r="2432" spans="1:23" x14ac:dyDescent="0.3">
      <c r="A2432" t="s">
        <v>3548</v>
      </c>
      <c r="B2432">
        <v>68</v>
      </c>
      <c r="C2432">
        <v>120</v>
      </c>
      <c r="D2432">
        <v>4956401</v>
      </c>
      <c r="E2432" t="s">
        <v>55</v>
      </c>
      <c r="F2432" t="s">
        <v>58</v>
      </c>
      <c r="L2432" t="s">
        <v>3549</v>
      </c>
      <c r="M2432">
        <v>12601</v>
      </c>
      <c r="N2432">
        <v>89</v>
      </c>
      <c r="O2432" t="s">
        <v>29</v>
      </c>
      <c r="P2432" t="s">
        <v>545</v>
      </c>
      <c r="Q2432" t="s">
        <v>31</v>
      </c>
      <c r="R2432">
        <v>15000000</v>
      </c>
      <c r="S2432">
        <v>1999</v>
      </c>
      <c r="T2432">
        <v>6.5</v>
      </c>
      <c r="U2432">
        <v>2</v>
      </c>
      <c r="V2432">
        <v>-10043599</v>
      </c>
      <c r="W2432" t="s">
        <v>38</v>
      </c>
    </row>
    <row r="2433" spans="1:23" x14ac:dyDescent="0.3">
      <c r="A2433" t="s">
        <v>109</v>
      </c>
      <c r="B2433">
        <v>223</v>
      </c>
      <c r="C2433">
        <v>103</v>
      </c>
      <c r="D2433">
        <v>4235837</v>
      </c>
      <c r="E2433" t="s">
        <v>48</v>
      </c>
      <c r="F2433" t="s">
        <v>56</v>
      </c>
      <c r="G2433" t="s">
        <v>60</v>
      </c>
      <c r="L2433" t="s">
        <v>3550</v>
      </c>
      <c r="M2433">
        <v>175962</v>
      </c>
      <c r="N2433">
        <v>336</v>
      </c>
      <c r="O2433" t="s">
        <v>29</v>
      </c>
      <c r="P2433" t="s">
        <v>30</v>
      </c>
      <c r="Q2433" t="s">
        <v>213</v>
      </c>
      <c r="R2433">
        <v>15000000</v>
      </c>
      <c r="S2433">
        <v>2005</v>
      </c>
      <c r="T2433">
        <v>7.6</v>
      </c>
      <c r="U2433">
        <v>1.7</v>
      </c>
      <c r="V2433">
        <v>-10764163</v>
      </c>
      <c r="W2433" t="s">
        <v>38</v>
      </c>
    </row>
    <row r="2434" spans="1:23" x14ac:dyDescent="0.3">
      <c r="A2434" t="s">
        <v>3551</v>
      </c>
      <c r="B2434">
        <v>59</v>
      </c>
      <c r="C2434">
        <v>92</v>
      </c>
      <c r="D2434">
        <v>4002955</v>
      </c>
      <c r="E2434" t="s">
        <v>48</v>
      </c>
      <c r="F2434" t="s">
        <v>26</v>
      </c>
      <c r="G2434" t="s">
        <v>57</v>
      </c>
      <c r="H2434" t="s">
        <v>35</v>
      </c>
      <c r="L2434" t="s">
        <v>3552</v>
      </c>
      <c r="M2434">
        <v>33745</v>
      </c>
      <c r="N2434">
        <v>198</v>
      </c>
      <c r="O2434" t="s">
        <v>29</v>
      </c>
      <c r="P2434" t="s">
        <v>30</v>
      </c>
      <c r="Q2434" t="s">
        <v>213</v>
      </c>
      <c r="R2434">
        <v>20000000</v>
      </c>
      <c r="S2434">
        <v>1999</v>
      </c>
      <c r="T2434">
        <v>6.2</v>
      </c>
      <c r="U2434">
        <v>1.5</v>
      </c>
      <c r="V2434">
        <v>-15997045</v>
      </c>
      <c r="W2434" t="s">
        <v>38</v>
      </c>
    </row>
    <row r="2435" spans="1:23" x14ac:dyDescent="0.3">
      <c r="A2435" t="s">
        <v>1592</v>
      </c>
      <c r="B2435">
        <v>252</v>
      </c>
      <c r="C2435">
        <v>147</v>
      </c>
      <c r="D2435">
        <v>7219578</v>
      </c>
      <c r="E2435" t="s">
        <v>55</v>
      </c>
      <c r="F2435" t="s">
        <v>60</v>
      </c>
      <c r="G2435" t="s">
        <v>35</v>
      </c>
      <c r="L2435" t="s">
        <v>3553</v>
      </c>
      <c r="M2435">
        <v>235992</v>
      </c>
      <c r="N2435">
        <v>1768</v>
      </c>
      <c r="O2435" t="s">
        <v>29</v>
      </c>
      <c r="P2435" t="s">
        <v>545</v>
      </c>
      <c r="Q2435" t="s">
        <v>213</v>
      </c>
      <c r="R2435">
        <v>15000000</v>
      </c>
      <c r="S2435">
        <v>2001</v>
      </c>
      <c r="T2435">
        <v>8</v>
      </c>
      <c r="U2435">
        <v>2.4</v>
      </c>
      <c r="V2435">
        <v>-7780422</v>
      </c>
      <c r="W2435" t="s">
        <v>38</v>
      </c>
    </row>
    <row r="2436" spans="1:23" x14ac:dyDescent="0.3">
      <c r="A2436" t="s">
        <v>2246</v>
      </c>
      <c r="B2436">
        <v>223</v>
      </c>
      <c r="C2436">
        <v>98</v>
      </c>
      <c r="D2436">
        <v>3247816</v>
      </c>
      <c r="E2436" t="s">
        <v>48</v>
      </c>
      <c r="F2436" t="s">
        <v>55</v>
      </c>
      <c r="G2436" t="s">
        <v>44</v>
      </c>
      <c r="L2436" t="s">
        <v>3554</v>
      </c>
      <c r="M2436">
        <v>36145</v>
      </c>
      <c r="N2436">
        <v>108</v>
      </c>
      <c r="O2436" t="s">
        <v>29</v>
      </c>
      <c r="P2436" t="s">
        <v>30</v>
      </c>
      <c r="Q2436" t="s">
        <v>213</v>
      </c>
      <c r="R2436">
        <v>22000000</v>
      </c>
      <c r="S2436">
        <v>2010</v>
      </c>
      <c r="T2436">
        <v>6.3</v>
      </c>
      <c r="U2436">
        <v>1.6</v>
      </c>
      <c r="V2436">
        <v>-18752184</v>
      </c>
      <c r="W2436" t="s">
        <v>38</v>
      </c>
    </row>
    <row r="2437" spans="1:23" x14ac:dyDescent="0.3">
      <c r="A2437" t="s">
        <v>3555</v>
      </c>
      <c r="B2437">
        <v>328</v>
      </c>
      <c r="C2437">
        <v>103</v>
      </c>
      <c r="D2437">
        <v>2412045</v>
      </c>
      <c r="E2437" t="s">
        <v>55</v>
      </c>
      <c r="F2437" t="s">
        <v>44</v>
      </c>
      <c r="G2437" t="s">
        <v>27</v>
      </c>
      <c r="L2437" t="s">
        <v>3556</v>
      </c>
      <c r="M2437">
        <v>109873</v>
      </c>
      <c r="N2437">
        <v>320</v>
      </c>
      <c r="O2437" t="s">
        <v>29</v>
      </c>
      <c r="P2437" t="s">
        <v>37</v>
      </c>
      <c r="Q2437" t="s">
        <v>213</v>
      </c>
      <c r="R2437">
        <v>15000000</v>
      </c>
      <c r="S2437">
        <v>2010</v>
      </c>
      <c r="T2437">
        <v>7.2</v>
      </c>
      <c r="U2437">
        <v>1.7</v>
      </c>
      <c r="V2437">
        <v>-12587955</v>
      </c>
      <c r="W2437" t="s">
        <v>38</v>
      </c>
    </row>
    <row r="2438" spans="1:23" x14ac:dyDescent="0.3">
      <c r="A2438" t="s">
        <v>3557</v>
      </c>
      <c r="B2438">
        <v>150</v>
      </c>
      <c r="C2438">
        <v>111</v>
      </c>
      <c r="D2438">
        <v>2203641</v>
      </c>
      <c r="E2438" t="s">
        <v>56</v>
      </c>
      <c r="F2438" t="s">
        <v>55</v>
      </c>
      <c r="G2438" t="s">
        <v>60</v>
      </c>
      <c r="H2438" t="s">
        <v>35</v>
      </c>
      <c r="L2438" t="s">
        <v>3558</v>
      </c>
      <c r="M2438">
        <v>42792</v>
      </c>
      <c r="N2438">
        <v>162</v>
      </c>
      <c r="O2438" t="s">
        <v>29</v>
      </c>
      <c r="P2438" t="s">
        <v>971</v>
      </c>
      <c r="Q2438" t="s">
        <v>213</v>
      </c>
      <c r="R2438">
        <v>15000000</v>
      </c>
      <c r="S2438">
        <v>2008</v>
      </c>
      <c r="T2438">
        <v>6.7</v>
      </c>
      <c r="U2438">
        <v>1.8</v>
      </c>
      <c r="V2438">
        <v>-12796359</v>
      </c>
      <c r="W2438" t="s">
        <v>38</v>
      </c>
    </row>
    <row r="2439" spans="1:23" x14ac:dyDescent="0.3">
      <c r="A2439" t="s">
        <v>3559</v>
      </c>
      <c r="B2439">
        <v>21</v>
      </c>
      <c r="C2439">
        <v>98</v>
      </c>
      <c r="D2439">
        <v>1953732</v>
      </c>
      <c r="E2439" t="s">
        <v>25</v>
      </c>
      <c r="F2439" t="s">
        <v>55</v>
      </c>
      <c r="G2439" t="s">
        <v>26</v>
      </c>
      <c r="L2439" t="s">
        <v>3560</v>
      </c>
      <c r="M2439">
        <v>4996</v>
      </c>
      <c r="N2439">
        <v>62</v>
      </c>
      <c r="O2439" t="s">
        <v>29</v>
      </c>
      <c r="P2439" t="s">
        <v>30</v>
      </c>
      <c r="Q2439" t="s">
        <v>213</v>
      </c>
      <c r="R2439">
        <v>15000000</v>
      </c>
      <c r="S2439">
        <v>1986</v>
      </c>
      <c r="T2439">
        <v>5.3</v>
      </c>
      <c r="U2439">
        <v>1.6</v>
      </c>
      <c r="V2439">
        <v>-13046268</v>
      </c>
      <c r="W2439" t="s">
        <v>38</v>
      </c>
    </row>
    <row r="2440" spans="1:23" x14ac:dyDescent="0.3">
      <c r="A2440" t="s">
        <v>3561</v>
      </c>
      <c r="B2440">
        <v>28</v>
      </c>
      <c r="C2440">
        <v>111</v>
      </c>
      <c r="D2440">
        <v>1954202</v>
      </c>
      <c r="E2440" t="s">
        <v>48</v>
      </c>
      <c r="F2440" t="s">
        <v>56</v>
      </c>
      <c r="G2440" t="s">
        <v>55</v>
      </c>
      <c r="L2440" t="s">
        <v>3562</v>
      </c>
      <c r="M2440">
        <v>5917</v>
      </c>
      <c r="N2440">
        <v>71</v>
      </c>
      <c r="O2440" t="s">
        <v>29</v>
      </c>
      <c r="P2440" t="s">
        <v>30</v>
      </c>
      <c r="Q2440" t="s">
        <v>31</v>
      </c>
      <c r="R2440">
        <v>15000000</v>
      </c>
      <c r="S2440">
        <v>1999</v>
      </c>
      <c r="T2440">
        <v>6.3</v>
      </c>
      <c r="U2440">
        <v>1.8</v>
      </c>
      <c r="V2440">
        <v>-13045798</v>
      </c>
      <c r="W2440" t="s">
        <v>38</v>
      </c>
    </row>
    <row r="2441" spans="1:23" x14ac:dyDescent="0.3">
      <c r="A2441" t="s">
        <v>3228</v>
      </c>
      <c r="B2441">
        <v>250</v>
      </c>
      <c r="C2441">
        <v>111</v>
      </c>
      <c r="D2441">
        <v>1294640</v>
      </c>
      <c r="E2441" t="s">
        <v>56</v>
      </c>
      <c r="F2441" t="s">
        <v>55</v>
      </c>
      <c r="G2441" t="s">
        <v>57</v>
      </c>
      <c r="H2441" t="s">
        <v>35</v>
      </c>
      <c r="L2441" t="s">
        <v>3563</v>
      </c>
      <c r="M2441">
        <v>69569</v>
      </c>
      <c r="N2441">
        <v>436</v>
      </c>
      <c r="O2441" t="s">
        <v>29</v>
      </c>
      <c r="P2441" t="s">
        <v>30</v>
      </c>
      <c r="Q2441" t="s">
        <v>213</v>
      </c>
      <c r="R2441">
        <v>15000000</v>
      </c>
      <c r="S2441">
        <v>2007</v>
      </c>
      <c r="T2441">
        <v>6.5</v>
      </c>
      <c r="U2441">
        <v>1.8</v>
      </c>
      <c r="V2441">
        <v>-13705360</v>
      </c>
      <c r="W2441" t="s">
        <v>38</v>
      </c>
    </row>
    <row r="2442" spans="1:23" x14ac:dyDescent="0.3">
      <c r="A2442" t="s">
        <v>3564</v>
      </c>
      <c r="B2442">
        <v>260</v>
      </c>
      <c r="C2442">
        <v>145</v>
      </c>
      <c r="D2442">
        <v>26435</v>
      </c>
      <c r="E2442" t="s">
        <v>55</v>
      </c>
      <c r="F2442" t="s">
        <v>27</v>
      </c>
      <c r="L2442" t="s">
        <v>3565</v>
      </c>
      <c r="M2442">
        <v>111841</v>
      </c>
      <c r="N2442">
        <v>413</v>
      </c>
      <c r="O2442" t="s">
        <v>3104</v>
      </c>
      <c r="P2442" t="s">
        <v>244</v>
      </c>
      <c r="Q2442" t="s">
        <v>2708</v>
      </c>
      <c r="R2442">
        <v>6000000</v>
      </c>
      <c r="S2442">
        <v>1927</v>
      </c>
      <c r="T2442">
        <v>8.3000000000000007</v>
      </c>
      <c r="U2442">
        <v>2.4</v>
      </c>
      <c r="V2442">
        <v>-5973565</v>
      </c>
      <c r="W2442" t="s">
        <v>38</v>
      </c>
    </row>
    <row r="2443" spans="1:23" x14ac:dyDescent="0.3">
      <c r="A2443" t="s">
        <v>1345</v>
      </c>
      <c r="B2443">
        <v>141</v>
      </c>
      <c r="C2443">
        <v>84</v>
      </c>
      <c r="D2443">
        <v>1197786</v>
      </c>
      <c r="E2443" t="s">
        <v>24</v>
      </c>
      <c r="F2443" t="s">
        <v>56</v>
      </c>
      <c r="G2443" t="s">
        <v>35</v>
      </c>
      <c r="L2443" t="s">
        <v>3566</v>
      </c>
      <c r="M2443">
        <v>55928</v>
      </c>
      <c r="N2443">
        <v>157</v>
      </c>
      <c r="O2443" t="s">
        <v>792</v>
      </c>
      <c r="P2443" t="s">
        <v>545</v>
      </c>
      <c r="Q2443" t="s">
        <v>213</v>
      </c>
      <c r="R2443">
        <v>12000000</v>
      </c>
      <c r="S2443">
        <v>2004</v>
      </c>
      <c r="T2443">
        <v>7.2</v>
      </c>
      <c r="U2443">
        <v>1.4</v>
      </c>
      <c r="V2443">
        <v>-10802214</v>
      </c>
      <c r="W2443" t="s">
        <v>38</v>
      </c>
    </row>
    <row r="2444" spans="1:23" x14ac:dyDescent="0.3">
      <c r="A2444" t="s">
        <v>1402</v>
      </c>
      <c r="B2444">
        <v>52</v>
      </c>
      <c r="C2444">
        <v>115</v>
      </c>
      <c r="D2444">
        <v>529766</v>
      </c>
      <c r="E2444" t="s">
        <v>56</v>
      </c>
      <c r="F2444" t="s">
        <v>55</v>
      </c>
      <c r="L2444" t="s">
        <v>3567</v>
      </c>
      <c r="M2444">
        <v>22345</v>
      </c>
      <c r="N2444">
        <v>144</v>
      </c>
      <c r="O2444" t="s">
        <v>29</v>
      </c>
      <c r="P2444" t="s">
        <v>30</v>
      </c>
      <c r="Q2444" t="s">
        <v>213</v>
      </c>
      <c r="R2444">
        <v>7000000</v>
      </c>
      <c r="S2444">
        <v>1995</v>
      </c>
      <c r="T2444">
        <v>6.8</v>
      </c>
      <c r="U2444">
        <v>1.9</v>
      </c>
      <c r="V2444">
        <v>-6470234</v>
      </c>
      <c r="W2444" t="s">
        <v>38</v>
      </c>
    </row>
    <row r="2445" spans="1:23" x14ac:dyDescent="0.3">
      <c r="A2445" t="s">
        <v>3568</v>
      </c>
      <c r="B2445">
        <v>205</v>
      </c>
      <c r="C2445">
        <v>105</v>
      </c>
      <c r="D2445">
        <v>613556</v>
      </c>
      <c r="E2445" t="s">
        <v>24</v>
      </c>
      <c r="F2445" t="s">
        <v>55</v>
      </c>
      <c r="L2445" t="s">
        <v>3569</v>
      </c>
      <c r="M2445">
        <v>9427</v>
      </c>
      <c r="N2445">
        <v>87</v>
      </c>
      <c r="O2445" t="s">
        <v>554</v>
      </c>
      <c r="P2445" t="s">
        <v>3393</v>
      </c>
      <c r="Q2445" t="s">
        <v>2708</v>
      </c>
      <c r="R2445">
        <v>15000000</v>
      </c>
      <c r="S2445">
        <v>2015</v>
      </c>
      <c r="T2445">
        <v>6.4</v>
      </c>
      <c r="U2445">
        <v>1.8</v>
      </c>
      <c r="V2445">
        <v>-14386444</v>
      </c>
      <c r="W2445" t="s">
        <v>38</v>
      </c>
    </row>
    <row r="2446" spans="1:23" x14ac:dyDescent="0.3">
      <c r="A2446" t="s">
        <v>3570</v>
      </c>
      <c r="B2446">
        <v>109</v>
      </c>
      <c r="C2446">
        <v>98</v>
      </c>
      <c r="D2446">
        <v>353743</v>
      </c>
      <c r="E2446" t="s">
        <v>48</v>
      </c>
      <c r="F2446" t="s">
        <v>56</v>
      </c>
      <c r="G2446" t="s">
        <v>55</v>
      </c>
      <c r="H2446" t="s">
        <v>35</v>
      </c>
      <c r="I2446" t="s">
        <v>58</v>
      </c>
      <c r="L2446" t="s">
        <v>3571</v>
      </c>
      <c r="M2446">
        <v>20730</v>
      </c>
      <c r="N2446">
        <v>111</v>
      </c>
      <c r="O2446" t="s">
        <v>29</v>
      </c>
      <c r="P2446" t="s">
        <v>37</v>
      </c>
      <c r="Q2446" t="s">
        <v>213</v>
      </c>
      <c r="R2446">
        <v>15000000</v>
      </c>
      <c r="S2446">
        <v>2001</v>
      </c>
      <c r="T2446">
        <v>6.9</v>
      </c>
      <c r="U2446">
        <v>1.6</v>
      </c>
      <c r="V2446">
        <v>-14646257</v>
      </c>
      <c r="W2446" t="s">
        <v>38</v>
      </c>
    </row>
    <row r="2447" spans="1:23" x14ac:dyDescent="0.3">
      <c r="A2447" t="s">
        <v>3572</v>
      </c>
      <c r="B2447">
        <v>110</v>
      </c>
      <c r="C2447">
        <v>110</v>
      </c>
      <c r="D2447">
        <v>102055</v>
      </c>
      <c r="E2447" t="s">
        <v>24</v>
      </c>
      <c r="L2447" t="s">
        <v>3573</v>
      </c>
      <c r="M2447">
        <v>24570</v>
      </c>
      <c r="N2447">
        <v>72</v>
      </c>
      <c r="O2447" t="s">
        <v>3574</v>
      </c>
      <c r="P2447" t="s">
        <v>3575</v>
      </c>
      <c r="Q2447" t="s">
        <v>213</v>
      </c>
      <c r="R2447">
        <v>300000000</v>
      </c>
      <c r="S2447">
        <v>2008</v>
      </c>
      <c r="T2447">
        <v>6.2</v>
      </c>
      <c r="U2447">
        <v>1.8</v>
      </c>
      <c r="V2447">
        <v>-299897945</v>
      </c>
      <c r="W2447" t="s">
        <v>38</v>
      </c>
    </row>
    <row r="2448" spans="1:23" x14ac:dyDescent="0.3">
      <c r="A2448" t="s">
        <v>3576</v>
      </c>
      <c r="B2448">
        <v>177</v>
      </c>
      <c r="C2448">
        <v>103</v>
      </c>
      <c r="D2448">
        <v>73548</v>
      </c>
      <c r="E2448" t="s">
        <v>26</v>
      </c>
      <c r="F2448" t="s">
        <v>57</v>
      </c>
      <c r="G2448" t="s">
        <v>60</v>
      </c>
      <c r="L2448" t="s">
        <v>3577</v>
      </c>
      <c r="M2448">
        <v>47574</v>
      </c>
      <c r="N2448">
        <v>209</v>
      </c>
      <c r="O2448" t="s">
        <v>29</v>
      </c>
      <c r="P2448" t="s">
        <v>30</v>
      </c>
      <c r="Q2448" t="s">
        <v>213</v>
      </c>
      <c r="R2448">
        <v>15000000</v>
      </c>
      <c r="S2448">
        <v>2008</v>
      </c>
      <c r="T2448">
        <v>6.1</v>
      </c>
      <c r="U2448">
        <v>1.7</v>
      </c>
      <c r="V2448">
        <v>-14926452</v>
      </c>
      <c r="W2448" t="s">
        <v>38</v>
      </c>
    </row>
    <row r="2449" spans="1:23" x14ac:dyDescent="0.3">
      <c r="A2449" t="s">
        <v>3578</v>
      </c>
      <c r="B2449">
        <v>62</v>
      </c>
      <c r="C2449">
        <v>90</v>
      </c>
      <c r="D2449">
        <v>28870</v>
      </c>
      <c r="E2449" t="s">
        <v>56</v>
      </c>
      <c r="F2449" t="s">
        <v>55</v>
      </c>
      <c r="G2449" t="s">
        <v>35</v>
      </c>
      <c r="L2449" t="s">
        <v>3579</v>
      </c>
      <c r="M2449">
        <v>14280</v>
      </c>
      <c r="N2449">
        <v>41</v>
      </c>
      <c r="O2449" t="s">
        <v>29</v>
      </c>
      <c r="P2449" t="s">
        <v>30</v>
      </c>
      <c r="Q2449" t="s">
        <v>213</v>
      </c>
      <c r="R2449">
        <v>15000000</v>
      </c>
      <c r="S2449">
        <v>2011</v>
      </c>
      <c r="T2449">
        <v>5.0999999999999996</v>
      </c>
      <c r="U2449">
        <v>1.5</v>
      </c>
      <c r="V2449">
        <v>-14971130</v>
      </c>
      <c r="W2449" t="s">
        <v>38</v>
      </c>
    </row>
    <row r="2450" spans="1:23" x14ac:dyDescent="0.3">
      <c r="A2450" t="s">
        <v>3580</v>
      </c>
      <c r="B2450">
        <v>19</v>
      </c>
      <c r="C2450">
        <v>105</v>
      </c>
      <c r="D2450">
        <v>22723</v>
      </c>
      <c r="E2450" t="s">
        <v>24</v>
      </c>
      <c r="F2450" t="s">
        <v>48</v>
      </c>
      <c r="G2450" t="s">
        <v>55</v>
      </c>
      <c r="H2450" t="s">
        <v>58</v>
      </c>
      <c r="L2450" t="s">
        <v>3581</v>
      </c>
      <c r="M2450">
        <v>2236</v>
      </c>
      <c r="N2450">
        <v>40</v>
      </c>
      <c r="O2450" t="s">
        <v>29</v>
      </c>
      <c r="P2450" t="s">
        <v>244</v>
      </c>
      <c r="Q2450" t="s">
        <v>31</v>
      </c>
      <c r="R2450">
        <v>25000000</v>
      </c>
      <c r="S2450">
        <v>2001</v>
      </c>
      <c r="T2450">
        <v>4.5</v>
      </c>
      <c r="U2450">
        <v>1.8</v>
      </c>
      <c r="V2450">
        <v>-24977277</v>
      </c>
      <c r="W2450" t="s">
        <v>38</v>
      </c>
    </row>
    <row r="2451" spans="1:23" x14ac:dyDescent="0.3">
      <c r="A2451" t="s">
        <v>3582</v>
      </c>
      <c r="B2451">
        <v>50</v>
      </c>
      <c r="C2451">
        <v>93</v>
      </c>
      <c r="D2451">
        <v>20380</v>
      </c>
      <c r="E2451" t="s">
        <v>48</v>
      </c>
      <c r="F2451" t="s">
        <v>55</v>
      </c>
      <c r="G2451" t="s">
        <v>26</v>
      </c>
      <c r="H2451" t="s">
        <v>59</v>
      </c>
      <c r="I2451" t="s">
        <v>44</v>
      </c>
      <c r="L2451" t="s">
        <v>3583</v>
      </c>
      <c r="M2451">
        <v>7519</v>
      </c>
      <c r="N2451">
        <v>39</v>
      </c>
      <c r="O2451" t="s">
        <v>29</v>
      </c>
      <c r="P2451" t="s">
        <v>30</v>
      </c>
      <c r="Q2451" t="s">
        <v>213</v>
      </c>
      <c r="R2451">
        <v>15000000</v>
      </c>
      <c r="S2451">
        <v>2007</v>
      </c>
      <c r="T2451">
        <v>5.9</v>
      </c>
      <c r="U2451">
        <v>1.6</v>
      </c>
      <c r="V2451">
        <v>-14979620</v>
      </c>
      <c r="W2451" t="s">
        <v>38</v>
      </c>
    </row>
    <row r="2452" spans="1:23" x14ac:dyDescent="0.3">
      <c r="A2452" t="s">
        <v>1151</v>
      </c>
      <c r="B2452">
        <v>147</v>
      </c>
      <c r="C2452">
        <v>101</v>
      </c>
      <c r="D2452">
        <v>70906973</v>
      </c>
      <c r="E2452" t="s">
        <v>48</v>
      </c>
      <c r="F2452" t="s">
        <v>26</v>
      </c>
      <c r="G2452" t="s">
        <v>44</v>
      </c>
      <c r="L2452" t="s">
        <v>3584</v>
      </c>
      <c r="M2452">
        <v>437418</v>
      </c>
      <c r="N2452">
        <v>609</v>
      </c>
      <c r="O2452" t="s">
        <v>29</v>
      </c>
      <c r="P2452" t="s">
        <v>30</v>
      </c>
      <c r="Q2452" t="s">
        <v>52</v>
      </c>
      <c r="R2452">
        <v>14600000</v>
      </c>
      <c r="S2452">
        <v>1993</v>
      </c>
      <c r="T2452">
        <v>8.1</v>
      </c>
      <c r="U2452">
        <v>1.7</v>
      </c>
      <c r="V2452">
        <v>56306973</v>
      </c>
      <c r="W2452" t="s">
        <v>21</v>
      </c>
    </row>
    <row r="2453" spans="1:23" x14ac:dyDescent="0.3">
      <c r="A2453" t="s">
        <v>3585</v>
      </c>
      <c r="B2453">
        <v>222</v>
      </c>
      <c r="C2453">
        <v>115</v>
      </c>
      <c r="D2453">
        <v>66009973</v>
      </c>
      <c r="E2453" t="s">
        <v>48</v>
      </c>
      <c r="F2453" t="s">
        <v>55</v>
      </c>
      <c r="G2453" t="s">
        <v>59</v>
      </c>
      <c r="L2453" t="s">
        <v>3586</v>
      </c>
      <c r="M2453">
        <v>38202</v>
      </c>
      <c r="N2453">
        <v>135</v>
      </c>
      <c r="O2453" t="s">
        <v>29</v>
      </c>
      <c r="P2453" t="s">
        <v>30</v>
      </c>
      <c r="Q2453" t="s">
        <v>213</v>
      </c>
      <c r="R2453">
        <v>14800000</v>
      </c>
      <c r="S2453">
        <v>2015</v>
      </c>
      <c r="T2453">
        <v>5.7</v>
      </c>
      <c r="U2453">
        <v>1.9</v>
      </c>
      <c r="V2453">
        <v>51209973</v>
      </c>
      <c r="W2453" t="s">
        <v>21</v>
      </c>
    </row>
    <row r="2454" spans="1:23" x14ac:dyDescent="0.3">
      <c r="A2454" t="s">
        <v>141</v>
      </c>
      <c r="B2454">
        <v>106</v>
      </c>
      <c r="C2454">
        <v>120</v>
      </c>
      <c r="D2454">
        <v>46338728</v>
      </c>
      <c r="E2454" t="s">
        <v>55</v>
      </c>
      <c r="F2454" t="s">
        <v>44</v>
      </c>
      <c r="L2454" t="s">
        <v>3587</v>
      </c>
      <c r="M2454">
        <v>167750</v>
      </c>
      <c r="N2454">
        <v>506</v>
      </c>
      <c r="O2454" t="s">
        <v>29</v>
      </c>
      <c r="P2454" t="s">
        <v>30</v>
      </c>
      <c r="Q2454" t="s">
        <v>31</v>
      </c>
      <c r="R2454">
        <v>14500000</v>
      </c>
      <c r="S2454">
        <v>1996</v>
      </c>
      <c r="T2454">
        <v>6.8</v>
      </c>
      <c r="U2454">
        <v>2</v>
      </c>
      <c r="V2454">
        <v>31838728</v>
      </c>
      <c r="W2454" t="s">
        <v>21</v>
      </c>
    </row>
    <row r="2455" spans="1:23" x14ac:dyDescent="0.3">
      <c r="A2455" t="s">
        <v>3588</v>
      </c>
      <c r="B2455">
        <v>136</v>
      </c>
      <c r="C2455">
        <v>111</v>
      </c>
      <c r="D2455">
        <v>7691700</v>
      </c>
      <c r="E2455" t="s">
        <v>55</v>
      </c>
      <c r="F2455" t="s">
        <v>58</v>
      </c>
      <c r="L2455" t="s">
        <v>3589</v>
      </c>
      <c r="M2455">
        <v>12937</v>
      </c>
      <c r="N2455">
        <v>73</v>
      </c>
      <c r="O2455" t="s">
        <v>792</v>
      </c>
      <c r="P2455" t="s">
        <v>545</v>
      </c>
      <c r="Q2455" t="s">
        <v>31</v>
      </c>
      <c r="R2455">
        <v>10000000</v>
      </c>
      <c r="S2455">
        <v>2010</v>
      </c>
      <c r="T2455">
        <v>7.5</v>
      </c>
      <c r="U2455">
        <v>1.8</v>
      </c>
      <c r="V2455">
        <v>-2308300</v>
      </c>
      <c r="W2455" t="s">
        <v>38</v>
      </c>
    </row>
    <row r="2456" spans="1:23" x14ac:dyDescent="0.3">
      <c r="A2456" t="s">
        <v>1004</v>
      </c>
      <c r="B2456">
        <v>131</v>
      </c>
      <c r="C2456">
        <v>131</v>
      </c>
      <c r="D2456">
        <v>101157447</v>
      </c>
      <c r="E2456" t="s">
        <v>55</v>
      </c>
      <c r="F2456" t="s">
        <v>53</v>
      </c>
      <c r="L2456" t="s">
        <v>3590</v>
      </c>
      <c r="M2456">
        <v>277505</v>
      </c>
      <c r="N2456">
        <v>495</v>
      </c>
      <c r="O2456" t="s">
        <v>29</v>
      </c>
      <c r="P2456" t="s">
        <v>30</v>
      </c>
      <c r="Q2456" t="s">
        <v>213</v>
      </c>
      <c r="R2456">
        <v>14400000</v>
      </c>
      <c r="S2456">
        <v>1992</v>
      </c>
      <c r="T2456">
        <v>8.3000000000000007</v>
      </c>
      <c r="U2456">
        <v>2.2000000000000002</v>
      </c>
      <c r="V2456">
        <v>86757447</v>
      </c>
      <c r="W2456" t="s">
        <v>21</v>
      </c>
    </row>
    <row r="2457" spans="1:23" x14ac:dyDescent="0.3">
      <c r="A2457" t="s">
        <v>3591</v>
      </c>
      <c r="B2457">
        <v>140</v>
      </c>
      <c r="C2457">
        <v>139</v>
      </c>
      <c r="D2457">
        <v>74205</v>
      </c>
      <c r="E2457" t="s">
        <v>55</v>
      </c>
      <c r="L2457" t="s">
        <v>3592</v>
      </c>
      <c r="M2457">
        <v>18646</v>
      </c>
      <c r="N2457">
        <v>81</v>
      </c>
      <c r="O2457" t="s">
        <v>29</v>
      </c>
      <c r="P2457" t="s">
        <v>2091</v>
      </c>
      <c r="Q2457" t="s">
        <v>2708</v>
      </c>
      <c r="R2457">
        <v>14200000</v>
      </c>
      <c r="S2457">
        <v>2005</v>
      </c>
      <c r="T2457">
        <v>7.4</v>
      </c>
      <c r="U2457">
        <v>2.2999999999999998</v>
      </c>
      <c r="V2457">
        <v>-14125795</v>
      </c>
      <c r="W2457" t="s">
        <v>38</v>
      </c>
    </row>
    <row r="2458" spans="1:23" x14ac:dyDescent="0.3">
      <c r="A2458" t="s">
        <v>1442</v>
      </c>
      <c r="B2458">
        <v>418</v>
      </c>
      <c r="C2458">
        <v>120</v>
      </c>
      <c r="D2458">
        <v>141319195</v>
      </c>
      <c r="E2458" t="s">
        <v>55</v>
      </c>
      <c r="F2458" t="s">
        <v>44</v>
      </c>
      <c r="L2458" t="s">
        <v>3593</v>
      </c>
      <c r="M2458">
        <v>641997</v>
      </c>
      <c r="N2458">
        <v>1017</v>
      </c>
      <c r="O2458" t="s">
        <v>29</v>
      </c>
      <c r="P2458" t="s">
        <v>37</v>
      </c>
      <c r="Q2458" t="s">
        <v>213</v>
      </c>
      <c r="R2458">
        <v>15000000</v>
      </c>
      <c r="S2458">
        <v>2008</v>
      </c>
      <c r="T2458">
        <v>8</v>
      </c>
      <c r="U2458">
        <v>2</v>
      </c>
      <c r="V2458">
        <v>126319195</v>
      </c>
      <c r="W2458" t="s">
        <v>21</v>
      </c>
    </row>
    <row r="2459" spans="1:23" x14ac:dyDescent="0.3">
      <c r="A2459" t="s">
        <v>1406</v>
      </c>
      <c r="B2459">
        <v>94</v>
      </c>
      <c r="C2459">
        <v>119</v>
      </c>
      <c r="D2459">
        <v>156645693</v>
      </c>
      <c r="E2459" t="s">
        <v>55</v>
      </c>
      <c r="F2459" t="s">
        <v>44</v>
      </c>
      <c r="G2459" t="s">
        <v>35</v>
      </c>
      <c r="L2459" t="s">
        <v>3594</v>
      </c>
      <c r="M2459">
        <v>55101</v>
      </c>
      <c r="N2459">
        <v>201</v>
      </c>
      <c r="O2459" t="s">
        <v>29</v>
      </c>
      <c r="P2459" t="s">
        <v>30</v>
      </c>
      <c r="Q2459" t="s">
        <v>213</v>
      </c>
      <c r="R2459">
        <v>14000000</v>
      </c>
      <c r="S2459">
        <v>1987</v>
      </c>
      <c r="T2459">
        <v>6.9</v>
      </c>
      <c r="U2459">
        <v>2</v>
      </c>
      <c r="V2459">
        <v>142645693</v>
      </c>
      <c r="W2459" t="s">
        <v>21</v>
      </c>
    </row>
    <row r="2460" spans="1:23" x14ac:dyDescent="0.3">
      <c r="A2460" t="s">
        <v>898</v>
      </c>
      <c r="B2460">
        <v>82</v>
      </c>
      <c r="C2460">
        <v>125</v>
      </c>
      <c r="D2460">
        <v>178406268</v>
      </c>
      <c r="E2460" t="s">
        <v>48</v>
      </c>
      <c r="F2460" t="s">
        <v>44</v>
      </c>
      <c r="L2460" t="s">
        <v>3595</v>
      </c>
      <c r="M2460">
        <v>213476</v>
      </c>
      <c r="N2460">
        <v>271</v>
      </c>
      <c r="O2460" t="s">
        <v>29</v>
      </c>
      <c r="P2460" t="s">
        <v>30</v>
      </c>
      <c r="Q2460" t="s">
        <v>213</v>
      </c>
      <c r="R2460">
        <v>14000000</v>
      </c>
      <c r="S2460">
        <v>1990</v>
      </c>
      <c r="T2460">
        <v>6.9</v>
      </c>
      <c r="U2460">
        <v>2.1</v>
      </c>
      <c r="V2460">
        <v>164406268</v>
      </c>
      <c r="W2460" t="s">
        <v>21</v>
      </c>
    </row>
    <row r="2461" spans="1:23" x14ac:dyDescent="0.3">
      <c r="A2461" t="s">
        <v>3596</v>
      </c>
      <c r="B2461">
        <v>32</v>
      </c>
      <c r="C2461">
        <v>108</v>
      </c>
      <c r="D2461">
        <v>109306210</v>
      </c>
      <c r="E2461" t="s">
        <v>24</v>
      </c>
      <c r="F2461" t="s">
        <v>25</v>
      </c>
      <c r="G2461" t="s">
        <v>48</v>
      </c>
      <c r="L2461" t="s">
        <v>3597</v>
      </c>
      <c r="M2461">
        <v>44096</v>
      </c>
      <c r="N2461">
        <v>62</v>
      </c>
      <c r="O2461" t="s">
        <v>29</v>
      </c>
      <c r="P2461" t="s">
        <v>143</v>
      </c>
      <c r="Q2461" t="s">
        <v>52</v>
      </c>
      <c r="R2461">
        <v>15800000</v>
      </c>
      <c r="S2461">
        <v>1988</v>
      </c>
      <c r="T2461">
        <v>5.5</v>
      </c>
      <c r="U2461">
        <v>1.8</v>
      </c>
      <c r="V2461">
        <v>93506210</v>
      </c>
      <c r="W2461" t="s">
        <v>21</v>
      </c>
    </row>
    <row r="2462" spans="1:23" x14ac:dyDescent="0.3">
      <c r="A2462" t="s">
        <v>241</v>
      </c>
      <c r="B2462">
        <v>72</v>
      </c>
      <c r="C2462">
        <v>145</v>
      </c>
      <c r="D2462">
        <v>70001698</v>
      </c>
      <c r="E2462" t="s">
        <v>242</v>
      </c>
      <c r="F2462" t="s">
        <v>55</v>
      </c>
      <c r="G2462" t="s">
        <v>58</v>
      </c>
      <c r="L2462" t="s">
        <v>3598</v>
      </c>
      <c r="M2462">
        <v>76842</v>
      </c>
      <c r="N2462">
        <v>173</v>
      </c>
      <c r="O2462" t="s">
        <v>29</v>
      </c>
      <c r="P2462" t="s">
        <v>30</v>
      </c>
      <c r="Q2462" t="s">
        <v>213</v>
      </c>
      <c r="R2462">
        <v>14000000</v>
      </c>
      <c r="S2462">
        <v>1989</v>
      </c>
      <c r="T2462">
        <v>7.2</v>
      </c>
      <c r="U2462">
        <v>2.4</v>
      </c>
      <c r="V2462">
        <v>56001698</v>
      </c>
      <c r="W2462" t="s">
        <v>21</v>
      </c>
    </row>
    <row r="2463" spans="1:23" x14ac:dyDescent="0.3">
      <c r="A2463" t="s">
        <v>225</v>
      </c>
      <c r="B2463">
        <v>39</v>
      </c>
      <c r="C2463">
        <v>98</v>
      </c>
      <c r="D2463">
        <v>68856263</v>
      </c>
      <c r="E2463" t="s">
        <v>25</v>
      </c>
      <c r="F2463" t="s">
        <v>48</v>
      </c>
      <c r="G2463" t="s">
        <v>49</v>
      </c>
      <c r="H2463" t="s">
        <v>61</v>
      </c>
      <c r="L2463" t="s">
        <v>3599</v>
      </c>
      <c r="M2463">
        <v>69733</v>
      </c>
      <c r="N2463">
        <v>97</v>
      </c>
      <c r="O2463" t="s">
        <v>29</v>
      </c>
      <c r="P2463" t="s">
        <v>30</v>
      </c>
      <c r="Q2463" t="s">
        <v>52</v>
      </c>
      <c r="R2463">
        <v>15000000</v>
      </c>
      <c r="S2463">
        <v>1993</v>
      </c>
      <c r="T2463">
        <v>6.9</v>
      </c>
      <c r="U2463">
        <v>1.6</v>
      </c>
      <c r="V2463">
        <v>53856263</v>
      </c>
      <c r="W2463" t="s">
        <v>21</v>
      </c>
    </row>
    <row r="2464" spans="1:23" x14ac:dyDescent="0.3">
      <c r="A2464" t="s">
        <v>1498</v>
      </c>
      <c r="B2464">
        <v>264</v>
      </c>
      <c r="C2464">
        <v>101</v>
      </c>
      <c r="D2464">
        <v>51527787</v>
      </c>
      <c r="E2464" t="s">
        <v>57</v>
      </c>
      <c r="F2464" t="s">
        <v>35</v>
      </c>
      <c r="L2464" t="s">
        <v>3600</v>
      </c>
      <c r="M2464">
        <v>45603</v>
      </c>
      <c r="N2464">
        <v>268</v>
      </c>
      <c r="O2464" t="s">
        <v>29</v>
      </c>
      <c r="P2464" t="s">
        <v>30</v>
      </c>
      <c r="Q2464" t="s">
        <v>213</v>
      </c>
      <c r="R2464">
        <v>15000000</v>
      </c>
      <c r="S2464">
        <v>2009</v>
      </c>
      <c r="T2464">
        <v>5.5</v>
      </c>
      <c r="U2464">
        <v>1.7</v>
      </c>
      <c r="V2464">
        <v>36527787</v>
      </c>
      <c r="W2464" t="s">
        <v>21</v>
      </c>
    </row>
    <row r="2465" spans="1:23" x14ac:dyDescent="0.3">
      <c r="A2465" t="s">
        <v>2633</v>
      </c>
      <c r="B2465">
        <v>86</v>
      </c>
      <c r="C2465">
        <v>109</v>
      </c>
      <c r="D2465">
        <v>61356221</v>
      </c>
      <c r="E2465" t="s">
        <v>55</v>
      </c>
      <c r="F2465" t="s">
        <v>59</v>
      </c>
      <c r="G2465" t="s">
        <v>44</v>
      </c>
      <c r="L2465" t="s">
        <v>3601</v>
      </c>
      <c r="M2465">
        <v>19505</v>
      </c>
      <c r="N2465">
        <v>162</v>
      </c>
      <c r="O2465" t="s">
        <v>29</v>
      </c>
      <c r="P2465" t="s">
        <v>30</v>
      </c>
      <c r="Q2465" t="s">
        <v>31</v>
      </c>
      <c r="R2465">
        <v>14000000</v>
      </c>
      <c r="S2465">
        <v>2007</v>
      </c>
      <c r="T2465">
        <v>5.2</v>
      </c>
      <c r="U2465">
        <v>1.8</v>
      </c>
      <c r="V2465">
        <v>47356221</v>
      </c>
      <c r="W2465" t="s">
        <v>21</v>
      </c>
    </row>
    <row r="2466" spans="1:23" x14ac:dyDescent="0.3">
      <c r="A2466" t="s">
        <v>2182</v>
      </c>
      <c r="B2466">
        <v>112</v>
      </c>
      <c r="C2466">
        <v>123</v>
      </c>
      <c r="D2466">
        <v>46800000</v>
      </c>
      <c r="E2466" t="s">
        <v>24</v>
      </c>
      <c r="F2466" t="s">
        <v>25</v>
      </c>
      <c r="G2466" t="s">
        <v>27</v>
      </c>
      <c r="H2466" t="s">
        <v>35</v>
      </c>
      <c r="L2466" t="s">
        <v>3602</v>
      </c>
      <c r="M2466">
        <v>76477</v>
      </c>
      <c r="N2466">
        <v>275</v>
      </c>
      <c r="O2466" t="s">
        <v>29</v>
      </c>
      <c r="P2466" t="s">
        <v>37</v>
      </c>
      <c r="Q2466" t="s">
        <v>52</v>
      </c>
      <c r="R2466">
        <v>14000000</v>
      </c>
      <c r="S2466">
        <v>1977</v>
      </c>
      <c r="T2466">
        <v>7.1</v>
      </c>
      <c r="U2466">
        <v>2</v>
      </c>
      <c r="V2466">
        <v>32800000</v>
      </c>
      <c r="W2466" t="s">
        <v>21</v>
      </c>
    </row>
    <row r="2467" spans="1:23" x14ac:dyDescent="0.3">
      <c r="A2467" t="s">
        <v>3603</v>
      </c>
      <c r="B2467">
        <v>101</v>
      </c>
      <c r="C2467">
        <v>99</v>
      </c>
      <c r="D2467">
        <v>38048637</v>
      </c>
      <c r="E2467" t="s">
        <v>57</v>
      </c>
      <c r="F2467" t="s">
        <v>60</v>
      </c>
      <c r="G2467" t="s">
        <v>35</v>
      </c>
      <c r="L2467" t="s">
        <v>3604</v>
      </c>
      <c r="M2467">
        <v>47814</v>
      </c>
      <c r="N2467">
        <v>426</v>
      </c>
      <c r="O2467" t="s">
        <v>29</v>
      </c>
      <c r="P2467" t="s">
        <v>30</v>
      </c>
      <c r="Q2467" t="s">
        <v>213</v>
      </c>
      <c r="R2467">
        <v>14000000</v>
      </c>
      <c r="S2467">
        <v>1998</v>
      </c>
      <c r="T2467">
        <v>5.5</v>
      </c>
      <c r="U2467">
        <v>1.6</v>
      </c>
      <c r="V2467">
        <v>24048637</v>
      </c>
      <c r="W2467" t="s">
        <v>21</v>
      </c>
    </row>
    <row r="2468" spans="1:23" x14ac:dyDescent="0.3">
      <c r="A2468" t="s">
        <v>3605</v>
      </c>
      <c r="B2468">
        <v>10</v>
      </c>
      <c r="C2468">
        <v>107</v>
      </c>
      <c r="D2468">
        <v>34793160</v>
      </c>
      <c r="E2468" t="s">
        <v>25</v>
      </c>
      <c r="F2468" t="s">
        <v>55</v>
      </c>
      <c r="L2468" t="s">
        <v>3606</v>
      </c>
      <c r="M2468">
        <v>15730</v>
      </c>
      <c r="N2468">
        <v>31</v>
      </c>
      <c r="O2468" t="s">
        <v>29</v>
      </c>
      <c r="P2468" t="s">
        <v>30</v>
      </c>
      <c r="Q2468" t="s">
        <v>52</v>
      </c>
      <c r="R2468">
        <v>14000000</v>
      </c>
      <c r="S2468">
        <v>1991</v>
      </c>
      <c r="T2468">
        <v>6.7</v>
      </c>
      <c r="U2468">
        <v>1.8</v>
      </c>
      <c r="V2468">
        <v>20793160</v>
      </c>
      <c r="W2468" t="s">
        <v>21</v>
      </c>
    </row>
    <row r="2469" spans="1:23" x14ac:dyDescent="0.3">
      <c r="A2469" t="s">
        <v>2659</v>
      </c>
      <c r="B2469">
        <v>43</v>
      </c>
      <c r="C2469">
        <v>81</v>
      </c>
      <c r="D2469">
        <v>30628981</v>
      </c>
      <c r="E2469" t="s">
        <v>48</v>
      </c>
      <c r="F2469" t="s">
        <v>44</v>
      </c>
      <c r="L2469" t="s">
        <v>3607</v>
      </c>
      <c r="M2469">
        <v>15047</v>
      </c>
      <c r="N2469">
        <v>160</v>
      </c>
      <c r="O2469" t="s">
        <v>29</v>
      </c>
      <c r="P2469" t="s">
        <v>30</v>
      </c>
      <c r="Q2469" t="s">
        <v>31</v>
      </c>
      <c r="R2469">
        <v>14000000</v>
      </c>
      <c r="S2469">
        <v>1999</v>
      </c>
      <c r="T2469">
        <v>5</v>
      </c>
      <c r="U2469">
        <v>1.4</v>
      </c>
      <c r="V2469">
        <v>16628981</v>
      </c>
      <c r="W2469" t="s">
        <v>21</v>
      </c>
    </row>
    <row r="2470" spans="1:23" x14ac:dyDescent="0.3">
      <c r="A2470" t="s">
        <v>1333</v>
      </c>
      <c r="B2470">
        <v>331</v>
      </c>
      <c r="C2470">
        <v>105</v>
      </c>
      <c r="D2470">
        <v>29959436</v>
      </c>
      <c r="E2470" t="s">
        <v>242</v>
      </c>
      <c r="F2470" t="s">
        <v>55</v>
      </c>
      <c r="G2470" t="s">
        <v>54</v>
      </c>
      <c r="L2470" t="s">
        <v>3608</v>
      </c>
      <c r="M2470">
        <v>82327</v>
      </c>
      <c r="N2470">
        <v>350</v>
      </c>
      <c r="O2470" t="s">
        <v>29</v>
      </c>
      <c r="P2470" t="s">
        <v>37</v>
      </c>
      <c r="Q2470" t="s">
        <v>31</v>
      </c>
      <c r="R2470">
        <v>13000000</v>
      </c>
      <c r="S2470">
        <v>2011</v>
      </c>
      <c r="T2470">
        <v>6.4</v>
      </c>
      <c r="U2470">
        <v>1.8</v>
      </c>
      <c r="V2470">
        <v>16959436</v>
      </c>
      <c r="W2470" t="s">
        <v>21</v>
      </c>
    </row>
    <row r="2471" spans="1:23" x14ac:dyDescent="0.3">
      <c r="A2471" t="s">
        <v>3497</v>
      </c>
      <c r="B2471">
        <v>38</v>
      </c>
      <c r="C2471">
        <v>82</v>
      </c>
      <c r="D2471">
        <v>25571351</v>
      </c>
      <c r="E2471" t="s">
        <v>25</v>
      </c>
      <c r="F2471" t="s">
        <v>47</v>
      </c>
      <c r="G2471" t="s">
        <v>48</v>
      </c>
      <c r="H2471" t="s">
        <v>55</v>
      </c>
      <c r="I2471" t="s">
        <v>49</v>
      </c>
      <c r="J2471" t="s">
        <v>50</v>
      </c>
      <c r="L2471" t="s">
        <v>3609</v>
      </c>
      <c r="M2471">
        <v>3135</v>
      </c>
      <c r="N2471">
        <v>78</v>
      </c>
      <c r="O2471" t="s">
        <v>29</v>
      </c>
      <c r="P2471" t="s">
        <v>30</v>
      </c>
      <c r="Q2471" t="s">
        <v>118</v>
      </c>
      <c r="R2471">
        <v>14000000</v>
      </c>
      <c r="S2471">
        <v>2002</v>
      </c>
      <c r="T2471">
        <v>6.6</v>
      </c>
      <c r="U2471">
        <v>1.4</v>
      </c>
      <c r="V2471">
        <v>11571351</v>
      </c>
      <c r="W2471" t="s">
        <v>21</v>
      </c>
    </row>
    <row r="2472" spans="1:23" x14ac:dyDescent="0.3">
      <c r="A2472" t="s">
        <v>803</v>
      </c>
      <c r="B2472">
        <v>12</v>
      </c>
      <c r="C2472">
        <v>109</v>
      </c>
      <c r="D2472">
        <v>27515786</v>
      </c>
      <c r="E2472" t="s">
        <v>55</v>
      </c>
      <c r="F2472" t="s">
        <v>44</v>
      </c>
      <c r="L2472" t="s">
        <v>3610</v>
      </c>
      <c r="M2472">
        <v>8904</v>
      </c>
      <c r="N2472">
        <v>31</v>
      </c>
      <c r="O2472" t="s">
        <v>29</v>
      </c>
      <c r="P2472" t="s">
        <v>30</v>
      </c>
      <c r="Q2472" t="s">
        <v>213</v>
      </c>
      <c r="R2472">
        <v>14000000</v>
      </c>
      <c r="S2472">
        <v>1993</v>
      </c>
      <c r="T2472">
        <v>5.9</v>
      </c>
      <c r="U2472">
        <v>1.8</v>
      </c>
      <c r="V2472">
        <v>13515786</v>
      </c>
      <c r="W2472" t="s">
        <v>21</v>
      </c>
    </row>
    <row r="2473" spans="1:23" x14ac:dyDescent="0.3">
      <c r="A2473" t="s">
        <v>1232</v>
      </c>
      <c r="B2473">
        <v>40</v>
      </c>
      <c r="C2473">
        <v>95</v>
      </c>
      <c r="D2473">
        <v>25482931</v>
      </c>
      <c r="E2473" t="s">
        <v>24</v>
      </c>
      <c r="F2473" t="s">
        <v>48</v>
      </c>
      <c r="G2473" t="s">
        <v>56</v>
      </c>
      <c r="H2473" t="s">
        <v>35</v>
      </c>
      <c r="L2473" t="s">
        <v>3611</v>
      </c>
      <c r="M2473">
        <v>9693</v>
      </c>
      <c r="N2473">
        <v>33</v>
      </c>
      <c r="O2473" t="s">
        <v>29</v>
      </c>
      <c r="P2473" t="s">
        <v>30</v>
      </c>
      <c r="Q2473" t="s">
        <v>213</v>
      </c>
      <c r="R2473">
        <v>14000000</v>
      </c>
      <c r="S2473">
        <v>2002</v>
      </c>
      <c r="T2473">
        <v>5.7</v>
      </c>
      <c r="U2473">
        <v>1.6</v>
      </c>
      <c r="V2473">
        <v>11482931</v>
      </c>
      <c r="W2473" t="s">
        <v>21</v>
      </c>
    </row>
    <row r="2474" spans="1:23" x14ac:dyDescent="0.3">
      <c r="A2474" t="s">
        <v>1715</v>
      </c>
      <c r="B2474">
        <v>34</v>
      </c>
      <c r="C2474">
        <v>100</v>
      </c>
      <c r="D2474">
        <v>19900000</v>
      </c>
      <c r="E2474" t="s">
        <v>48</v>
      </c>
      <c r="F2474" t="s">
        <v>26</v>
      </c>
      <c r="G2474" t="s">
        <v>57</v>
      </c>
      <c r="H2474" t="s">
        <v>44</v>
      </c>
      <c r="L2474" t="s">
        <v>3612</v>
      </c>
      <c r="M2474">
        <v>17262</v>
      </c>
      <c r="N2474">
        <v>53</v>
      </c>
      <c r="O2474" t="s">
        <v>29</v>
      </c>
      <c r="P2474" t="s">
        <v>30</v>
      </c>
      <c r="Q2474" t="s">
        <v>213</v>
      </c>
      <c r="R2474">
        <v>20000000</v>
      </c>
      <c r="S2474">
        <v>1995</v>
      </c>
      <c r="T2474">
        <v>4.5</v>
      </c>
      <c r="U2474">
        <v>1.7</v>
      </c>
      <c r="V2474">
        <v>-100000</v>
      </c>
      <c r="W2474" t="s">
        <v>38</v>
      </c>
    </row>
    <row r="2475" spans="1:23" x14ac:dyDescent="0.3">
      <c r="A2475" t="s">
        <v>3203</v>
      </c>
      <c r="B2475">
        <v>125</v>
      </c>
      <c r="C2475">
        <v>91</v>
      </c>
      <c r="D2475">
        <v>16298046</v>
      </c>
      <c r="E2475" t="s">
        <v>57</v>
      </c>
      <c r="F2475" t="s">
        <v>60</v>
      </c>
      <c r="G2475" t="s">
        <v>35</v>
      </c>
      <c r="L2475" t="s">
        <v>3613</v>
      </c>
      <c r="M2475">
        <v>22207</v>
      </c>
      <c r="N2475">
        <v>747</v>
      </c>
      <c r="O2475" t="s">
        <v>29</v>
      </c>
      <c r="P2475" t="s">
        <v>37</v>
      </c>
      <c r="Q2475" t="s">
        <v>31</v>
      </c>
      <c r="R2475">
        <v>14000000</v>
      </c>
      <c r="S2475">
        <v>2005</v>
      </c>
      <c r="T2475">
        <v>5</v>
      </c>
      <c r="U2475">
        <v>1.5</v>
      </c>
      <c r="V2475">
        <v>2298046</v>
      </c>
      <c r="W2475" t="s">
        <v>21</v>
      </c>
    </row>
    <row r="2476" spans="1:23" x14ac:dyDescent="0.3">
      <c r="A2476" t="s">
        <v>1543</v>
      </c>
      <c r="B2476">
        <v>56</v>
      </c>
      <c r="C2476">
        <v>90</v>
      </c>
      <c r="D2476">
        <v>15549702</v>
      </c>
      <c r="E2476" t="s">
        <v>48</v>
      </c>
      <c r="F2476" t="s">
        <v>44</v>
      </c>
      <c r="L2476" t="s">
        <v>3614</v>
      </c>
      <c r="M2476">
        <v>24038</v>
      </c>
      <c r="N2476">
        <v>123</v>
      </c>
      <c r="O2476" t="s">
        <v>29</v>
      </c>
      <c r="P2476" t="s">
        <v>30</v>
      </c>
      <c r="Q2476" t="s">
        <v>31</v>
      </c>
      <c r="R2476">
        <v>14000000</v>
      </c>
      <c r="S2476">
        <v>2003</v>
      </c>
      <c r="T2476">
        <v>4.5999999999999996</v>
      </c>
      <c r="U2476">
        <v>1.5</v>
      </c>
      <c r="V2476">
        <v>1549702</v>
      </c>
      <c r="W2476" t="s">
        <v>21</v>
      </c>
    </row>
    <row r="2477" spans="1:23" x14ac:dyDescent="0.3">
      <c r="A2477" t="s">
        <v>412</v>
      </c>
      <c r="B2477">
        <v>160</v>
      </c>
      <c r="C2477">
        <v>108</v>
      </c>
      <c r="D2477">
        <v>15483540</v>
      </c>
      <c r="E2477" t="s">
        <v>25</v>
      </c>
      <c r="F2477" t="s">
        <v>60</v>
      </c>
      <c r="G2477" t="s">
        <v>35</v>
      </c>
      <c r="L2477" t="s">
        <v>3615</v>
      </c>
      <c r="M2477">
        <v>56338</v>
      </c>
      <c r="N2477">
        <v>215</v>
      </c>
      <c r="O2477" t="s">
        <v>29</v>
      </c>
      <c r="P2477" t="s">
        <v>30</v>
      </c>
      <c r="Q2477" t="s">
        <v>213</v>
      </c>
      <c r="R2477">
        <v>14000000</v>
      </c>
      <c r="S2477">
        <v>2009</v>
      </c>
      <c r="T2477">
        <v>6.5</v>
      </c>
      <c r="U2477">
        <v>1.8</v>
      </c>
      <c r="V2477">
        <v>1483540</v>
      </c>
      <c r="W2477" t="s">
        <v>21</v>
      </c>
    </row>
    <row r="2478" spans="1:23" x14ac:dyDescent="0.3">
      <c r="A2478" t="s">
        <v>3616</v>
      </c>
      <c r="B2478">
        <v>71</v>
      </c>
      <c r="C2478">
        <v>103</v>
      </c>
      <c r="D2478">
        <v>20246959</v>
      </c>
      <c r="E2478" t="s">
        <v>48</v>
      </c>
      <c r="F2478" t="s">
        <v>44</v>
      </c>
      <c r="L2478" t="s">
        <v>3617</v>
      </c>
      <c r="M2478">
        <v>5721</v>
      </c>
      <c r="N2478">
        <v>20</v>
      </c>
      <c r="O2478" t="s">
        <v>29</v>
      </c>
      <c r="P2478" t="s">
        <v>30</v>
      </c>
      <c r="Q2478" t="s">
        <v>31</v>
      </c>
      <c r="R2478">
        <v>14000000</v>
      </c>
      <c r="S2478">
        <v>2010</v>
      </c>
      <c r="T2478">
        <v>4.9000000000000004</v>
      </c>
      <c r="U2478">
        <v>1.7</v>
      </c>
      <c r="V2478">
        <v>6246959</v>
      </c>
      <c r="W2478" t="s">
        <v>21</v>
      </c>
    </row>
    <row r="2479" spans="1:23" x14ac:dyDescent="0.3">
      <c r="A2479" t="s">
        <v>3618</v>
      </c>
      <c r="B2479">
        <v>37</v>
      </c>
      <c r="C2479">
        <v>96</v>
      </c>
      <c r="D2479">
        <v>15062898</v>
      </c>
      <c r="E2479" t="s">
        <v>48</v>
      </c>
      <c r="L2479" t="s">
        <v>3619</v>
      </c>
      <c r="M2479">
        <v>11729</v>
      </c>
      <c r="N2479">
        <v>106</v>
      </c>
      <c r="O2479" t="s">
        <v>29</v>
      </c>
      <c r="P2479" t="s">
        <v>30</v>
      </c>
      <c r="Q2479" t="s">
        <v>213</v>
      </c>
      <c r="R2479">
        <v>14000000</v>
      </c>
      <c r="S2479">
        <v>1998</v>
      </c>
      <c r="T2479">
        <v>6</v>
      </c>
      <c r="U2479">
        <v>1.6</v>
      </c>
      <c r="V2479">
        <v>1062898</v>
      </c>
      <c r="W2479" t="s">
        <v>21</v>
      </c>
    </row>
    <row r="2480" spans="1:23" x14ac:dyDescent="0.3">
      <c r="A2480" t="s">
        <v>3620</v>
      </c>
      <c r="B2480">
        <v>62</v>
      </c>
      <c r="C2480">
        <v>117</v>
      </c>
      <c r="D2480">
        <v>14348123</v>
      </c>
      <c r="E2480" t="s">
        <v>48</v>
      </c>
      <c r="F2480" t="s">
        <v>55</v>
      </c>
      <c r="G2480" t="s">
        <v>58</v>
      </c>
      <c r="L2480" t="s">
        <v>3621</v>
      </c>
      <c r="M2480">
        <v>9323</v>
      </c>
      <c r="N2480">
        <v>157</v>
      </c>
      <c r="O2480" t="s">
        <v>29</v>
      </c>
      <c r="P2480" t="s">
        <v>2365</v>
      </c>
      <c r="Q2480" t="s">
        <v>52</v>
      </c>
      <c r="R2480">
        <v>12000000</v>
      </c>
      <c r="S2480">
        <v>1999</v>
      </c>
      <c r="T2480">
        <v>6.9</v>
      </c>
      <c r="U2480">
        <v>2</v>
      </c>
      <c r="V2480">
        <v>2348123</v>
      </c>
      <c r="W2480" t="s">
        <v>21</v>
      </c>
    </row>
    <row r="2481" spans="1:23" x14ac:dyDescent="0.3">
      <c r="A2481" t="s">
        <v>3622</v>
      </c>
      <c r="B2481">
        <v>73</v>
      </c>
      <c r="C2481">
        <v>93</v>
      </c>
      <c r="D2481">
        <v>15171475</v>
      </c>
      <c r="E2481" t="s">
        <v>26</v>
      </c>
      <c r="F2481" t="s">
        <v>57</v>
      </c>
      <c r="L2481" t="s">
        <v>3623</v>
      </c>
      <c r="M2481">
        <v>19805</v>
      </c>
      <c r="N2481">
        <v>122</v>
      </c>
      <c r="O2481" t="s">
        <v>29</v>
      </c>
      <c r="P2481" t="s">
        <v>30</v>
      </c>
      <c r="Q2481" t="s">
        <v>213</v>
      </c>
      <c r="R2481">
        <v>8500000</v>
      </c>
      <c r="S2481">
        <v>1996</v>
      </c>
      <c r="T2481">
        <v>5.7</v>
      </c>
      <c r="U2481">
        <v>1.6</v>
      </c>
      <c r="V2481">
        <v>6671475</v>
      </c>
      <c r="W2481" t="s">
        <v>21</v>
      </c>
    </row>
    <row r="2482" spans="1:23" x14ac:dyDescent="0.3">
      <c r="A2482" t="s">
        <v>1375</v>
      </c>
      <c r="B2482">
        <v>25</v>
      </c>
      <c r="C2482">
        <v>115</v>
      </c>
      <c r="D2482">
        <v>13640000</v>
      </c>
      <c r="E2482" t="s">
        <v>48</v>
      </c>
      <c r="F2482" t="s">
        <v>55</v>
      </c>
      <c r="L2482" t="s">
        <v>3624</v>
      </c>
      <c r="M2482">
        <v>6011</v>
      </c>
      <c r="N2482">
        <v>39</v>
      </c>
      <c r="O2482" t="s">
        <v>29</v>
      </c>
      <c r="P2482" t="s">
        <v>30</v>
      </c>
      <c r="Q2482" t="s">
        <v>31</v>
      </c>
      <c r="R2482">
        <v>14000000</v>
      </c>
      <c r="S2482">
        <v>1994</v>
      </c>
      <c r="T2482">
        <v>6.9</v>
      </c>
      <c r="U2482">
        <v>1.9</v>
      </c>
      <c r="V2482">
        <v>-360000</v>
      </c>
      <c r="W2482" t="s">
        <v>38</v>
      </c>
    </row>
    <row r="2483" spans="1:23" x14ac:dyDescent="0.3">
      <c r="A2483" t="s">
        <v>3625</v>
      </c>
      <c r="B2483">
        <v>205</v>
      </c>
      <c r="C2483">
        <v>85</v>
      </c>
      <c r="D2483">
        <v>12610731</v>
      </c>
      <c r="E2483" t="s">
        <v>24</v>
      </c>
      <c r="F2483" t="s">
        <v>57</v>
      </c>
      <c r="G2483" t="s">
        <v>27</v>
      </c>
      <c r="H2483" t="s">
        <v>35</v>
      </c>
      <c r="L2483" t="s">
        <v>3626</v>
      </c>
      <c r="M2483">
        <v>38985</v>
      </c>
      <c r="N2483">
        <v>673</v>
      </c>
      <c r="O2483" t="s">
        <v>29</v>
      </c>
      <c r="P2483" t="s">
        <v>30</v>
      </c>
      <c r="Q2483" t="s">
        <v>213</v>
      </c>
      <c r="R2483">
        <v>11000000</v>
      </c>
      <c r="S2483">
        <v>2001</v>
      </c>
      <c r="T2483">
        <v>4.4000000000000004</v>
      </c>
      <c r="U2483">
        <v>1.4</v>
      </c>
      <c r="V2483">
        <v>1610731</v>
      </c>
      <c r="W2483" t="s">
        <v>21</v>
      </c>
    </row>
    <row r="2484" spans="1:23" x14ac:dyDescent="0.3">
      <c r="A2484" t="s">
        <v>3627</v>
      </c>
      <c r="B2484">
        <v>195</v>
      </c>
      <c r="C2484">
        <v>112</v>
      </c>
      <c r="D2484">
        <v>11204499</v>
      </c>
      <c r="E2484" t="s">
        <v>55</v>
      </c>
      <c r="F2484" t="s">
        <v>54</v>
      </c>
      <c r="L2484" t="s">
        <v>3628</v>
      </c>
      <c r="M2484">
        <v>38142</v>
      </c>
      <c r="N2484">
        <v>270</v>
      </c>
      <c r="O2484" t="s">
        <v>29</v>
      </c>
      <c r="P2484" t="s">
        <v>30</v>
      </c>
      <c r="Q2484" t="s">
        <v>213</v>
      </c>
      <c r="R2484">
        <v>14000000</v>
      </c>
      <c r="S2484">
        <v>2006</v>
      </c>
      <c r="T2484">
        <v>7</v>
      </c>
      <c r="U2484">
        <v>1.9</v>
      </c>
      <c r="V2484">
        <v>-2795501</v>
      </c>
      <c r="W2484" t="s">
        <v>38</v>
      </c>
    </row>
    <row r="2485" spans="1:23" x14ac:dyDescent="0.3">
      <c r="A2485" t="s">
        <v>582</v>
      </c>
      <c r="B2485">
        <v>61</v>
      </c>
      <c r="C2485">
        <v>86</v>
      </c>
      <c r="D2485">
        <v>10397365</v>
      </c>
      <c r="E2485" t="s">
        <v>48</v>
      </c>
      <c r="F2485" t="s">
        <v>60</v>
      </c>
      <c r="G2485" t="s">
        <v>44</v>
      </c>
      <c r="L2485" t="s">
        <v>3629</v>
      </c>
      <c r="M2485">
        <v>11693</v>
      </c>
      <c r="N2485">
        <v>104</v>
      </c>
      <c r="O2485" t="s">
        <v>29</v>
      </c>
      <c r="P2485" t="s">
        <v>30</v>
      </c>
      <c r="Q2485" t="s">
        <v>31</v>
      </c>
      <c r="R2485">
        <v>14000000</v>
      </c>
      <c r="S2485">
        <v>2001</v>
      </c>
      <c r="T2485">
        <v>5.4</v>
      </c>
      <c r="U2485">
        <v>1.4</v>
      </c>
      <c r="V2485">
        <v>-3602635</v>
      </c>
      <c r="W2485" t="s">
        <v>38</v>
      </c>
    </row>
    <row r="2486" spans="1:23" x14ac:dyDescent="0.3">
      <c r="A2486" t="s">
        <v>3630</v>
      </c>
      <c r="B2486">
        <v>77</v>
      </c>
      <c r="C2486">
        <v>86</v>
      </c>
      <c r="D2486">
        <v>9402410</v>
      </c>
      <c r="E2486" t="s">
        <v>25</v>
      </c>
      <c r="F2486" t="s">
        <v>48</v>
      </c>
      <c r="L2486" t="s">
        <v>3631</v>
      </c>
      <c r="M2486">
        <v>11233</v>
      </c>
      <c r="N2486">
        <v>32</v>
      </c>
      <c r="O2486" t="s">
        <v>29</v>
      </c>
      <c r="P2486" t="s">
        <v>30</v>
      </c>
      <c r="Q2486" t="s">
        <v>31</v>
      </c>
      <c r="R2486">
        <v>14000000</v>
      </c>
      <c r="S2486">
        <v>2012</v>
      </c>
      <c r="T2486">
        <v>5.4</v>
      </c>
      <c r="U2486">
        <v>1.4</v>
      </c>
      <c r="V2486">
        <v>-4597590</v>
      </c>
      <c r="W2486" t="s">
        <v>38</v>
      </c>
    </row>
    <row r="2487" spans="1:23" x14ac:dyDescent="0.3">
      <c r="A2487" t="s">
        <v>3632</v>
      </c>
      <c r="B2487">
        <v>251</v>
      </c>
      <c r="C2487">
        <v>137</v>
      </c>
      <c r="D2487">
        <v>5459824</v>
      </c>
      <c r="E2487" t="s">
        <v>55</v>
      </c>
      <c r="F2487" t="s">
        <v>44</v>
      </c>
      <c r="L2487" t="s">
        <v>3633</v>
      </c>
      <c r="M2487">
        <v>92781</v>
      </c>
      <c r="N2487">
        <v>320</v>
      </c>
      <c r="O2487" t="s">
        <v>29</v>
      </c>
      <c r="P2487" t="s">
        <v>30</v>
      </c>
      <c r="Q2487" t="s">
        <v>213</v>
      </c>
      <c r="R2487">
        <v>26000000</v>
      </c>
      <c r="S2487">
        <v>2006</v>
      </c>
      <c r="T2487">
        <v>7.6</v>
      </c>
      <c r="U2487">
        <v>2.2999999999999998</v>
      </c>
      <c r="V2487">
        <v>-20540176</v>
      </c>
      <c r="W2487" t="s">
        <v>38</v>
      </c>
    </row>
    <row r="2488" spans="1:23" x14ac:dyDescent="0.3">
      <c r="A2488" t="s">
        <v>3634</v>
      </c>
      <c r="B2488">
        <v>63</v>
      </c>
      <c r="C2488">
        <v>90</v>
      </c>
      <c r="D2488">
        <v>5108820</v>
      </c>
      <c r="E2488" t="s">
        <v>55</v>
      </c>
      <c r="F2488" t="s">
        <v>60</v>
      </c>
      <c r="G2488" t="s">
        <v>35</v>
      </c>
      <c r="L2488" t="s">
        <v>3635</v>
      </c>
      <c r="M2488">
        <v>12519</v>
      </c>
      <c r="N2488">
        <v>112</v>
      </c>
      <c r="O2488" t="s">
        <v>29</v>
      </c>
      <c r="P2488" t="s">
        <v>30</v>
      </c>
      <c r="Q2488" t="s">
        <v>213</v>
      </c>
      <c r="R2488">
        <v>24000000</v>
      </c>
      <c r="S2488">
        <v>2000</v>
      </c>
      <c r="T2488">
        <v>5.9</v>
      </c>
      <c r="U2488">
        <v>1.5</v>
      </c>
      <c r="V2488">
        <v>-18891180</v>
      </c>
      <c r="W2488" t="s">
        <v>38</v>
      </c>
    </row>
    <row r="2489" spans="1:23" x14ac:dyDescent="0.3">
      <c r="A2489" t="s">
        <v>2760</v>
      </c>
      <c r="B2489">
        <v>47</v>
      </c>
      <c r="C2489">
        <v>107</v>
      </c>
      <c r="D2489">
        <v>4741987</v>
      </c>
      <c r="E2489" t="s">
        <v>55</v>
      </c>
      <c r="L2489" t="s">
        <v>3636</v>
      </c>
      <c r="M2489">
        <v>6782</v>
      </c>
      <c r="N2489">
        <v>114</v>
      </c>
      <c r="O2489" t="s">
        <v>29</v>
      </c>
      <c r="P2489" t="s">
        <v>30</v>
      </c>
      <c r="Q2489" t="s">
        <v>213</v>
      </c>
      <c r="R2489">
        <v>14000000</v>
      </c>
      <c r="S2489">
        <v>1999</v>
      </c>
      <c r="T2489">
        <v>6.6</v>
      </c>
      <c r="U2489">
        <v>1.8</v>
      </c>
      <c r="V2489">
        <v>-9258013</v>
      </c>
      <c r="W2489" t="s">
        <v>38</v>
      </c>
    </row>
    <row r="2490" spans="1:23" x14ac:dyDescent="0.3">
      <c r="A2490" t="s">
        <v>361</v>
      </c>
      <c r="B2490">
        <v>108</v>
      </c>
      <c r="C2490">
        <v>98</v>
      </c>
      <c r="D2490">
        <v>4291965</v>
      </c>
      <c r="E2490" t="s">
        <v>242</v>
      </c>
      <c r="F2490" t="s">
        <v>55</v>
      </c>
      <c r="G2490" t="s">
        <v>54</v>
      </c>
      <c r="L2490" t="s">
        <v>3637</v>
      </c>
      <c r="M2490">
        <v>9334</v>
      </c>
      <c r="N2490">
        <v>59</v>
      </c>
      <c r="O2490" t="s">
        <v>29</v>
      </c>
      <c r="P2490" t="s">
        <v>545</v>
      </c>
      <c r="Q2490" t="s">
        <v>31</v>
      </c>
      <c r="R2490">
        <v>14000000</v>
      </c>
      <c r="S2490">
        <v>2006</v>
      </c>
      <c r="T2490">
        <v>6.7</v>
      </c>
      <c r="U2490">
        <v>1.6</v>
      </c>
      <c r="V2490">
        <v>-9708035</v>
      </c>
      <c r="W2490" t="s">
        <v>38</v>
      </c>
    </row>
    <row r="2491" spans="1:23" x14ac:dyDescent="0.3">
      <c r="A2491" t="s">
        <v>3638</v>
      </c>
      <c r="B2491">
        <v>64</v>
      </c>
      <c r="C2491">
        <v>84</v>
      </c>
      <c r="D2491">
        <v>3100650</v>
      </c>
      <c r="E2491" t="s">
        <v>55</v>
      </c>
      <c r="F2491" t="s">
        <v>57</v>
      </c>
      <c r="G2491" t="s">
        <v>60</v>
      </c>
      <c r="H2491" t="s">
        <v>35</v>
      </c>
      <c r="L2491" t="s">
        <v>3639</v>
      </c>
      <c r="M2491">
        <v>7277</v>
      </c>
      <c r="N2491">
        <v>181</v>
      </c>
      <c r="O2491" t="s">
        <v>29</v>
      </c>
      <c r="P2491" t="s">
        <v>30</v>
      </c>
      <c r="Q2491" t="s">
        <v>31</v>
      </c>
      <c r="R2491">
        <v>14000000</v>
      </c>
      <c r="S2491">
        <v>2001</v>
      </c>
      <c r="T2491">
        <v>3.9</v>
      </c>
      <c r="U2491">
        <v>1.4</v>
      </c>
      <c r="V2491">
        <v>-10899350</v>
      </c>
      <c r="W2491" t="s">
        <v>38</v>
      </c>
    </row>
    <row r="2492" spans="1:23" x14ac:dyDescent="0.3">
      <c r="A2492" t="s">
        <v>3368</v>
      </c>
      <c r="B2492">
        <v>20</v>
      </c>
      <c r="C2492">
        <v>139</v>
      </c>
      <c r="D2492">
        <v>2474000</v>
      </c>
      <c r="E2492" t="s">
        <v>242</v>
      </c>
      <c r="F2492" t="s">
        <v>55</v>
      </c>
      <c r="G2492" t="s">
        <v>54</v>
      </c>
      <c r="H2492" t="s">
        <v>44</v>
      </c>
      <c r="L2492" t="s">
        <v>3640</v>
      </c>
      <c r="M2492">
        <v>2427</v>
      </c>
      <c r="N2492">
        <v>27</v>
      </c>
      <c r="O2492" t="s">
        <v>29</v>
      </c>
      <c r="P2492" t="s">
        <v>545</v>
      </c>
      <c r="Q2492" t="s">
        <v>31</v>
      </c>
      <c r="R2492">
        <v>14000000</v>
      </c>
      <c r="S2492">
        <v>1995</v>
      </c>
      <c r="T2492">
        <v>5.7</v>
      </c>
      <c r="U2492">
        <v>2.2999999999999998</v>
      </c>
      <c r="V2492">
        <v>-11526000</v>
      </c>
      <c r="W2492" t="s">
        <v>38</v>
      </c>
    </row>
    <row r="2493" spans="1:23" x14ac:dyDescent="0.3">
      <c r="A2493" t="s">
        <v>3641</v>
      </c>
      <c r="B2493">
        <v>2</v>
      </c>
      <c r="C2493">
        <v>127</v>
      </c>
      <c r="D2493">
        <v>1000000</v>
      </c>
      <c r="E2493" t="s">
        <v>24</v>
      </c>
      <c r="F2493" t="s">
        <v>25</v>
      </c>
      <c r="G2493" t="s">
        <v>54</v>
      </c>
      <c r="L2493" t="s">
        <v>3642</v>
      </c>
      <c r="M2493">
        <v>524</v>
      </c>
      <c r="N2493">
        <v>8</v>
      </c>
      <c r="O2493" t="s">
        <v>29</v>
      </c>
      <c r="P2493" t="s">
        <v>3643</v>
      </c>
      <c r="Q2493" t="s">
        <v>52</v>
      </c>
      <c r="R2493">
        <v>14000000</v>
      </c>
      <c r="S2493">
        <v>1978</v>
      </c>
      <c r="T2493">
        <v>6.5</v>
      </c>
      <c r="U2493">
        <v>2.1</v>
      </c>
      <c r="V2493">
        <v>-13000000</v>
      </c>
      <c r="W2493" t="s">
        <v>38</v>
      </c>
    </row>
    <row r="2494" spans="1:23" x14ac:dyDescent="0.3">
      <c r="A2494" t="s">
        <v>3057</v>
      </c>
      <c r="B2494">
        <v>262</v>
      </c>
      <c r="C2494">
        <v>150</v>
      </c>
      <c r="D2494">
        <v>3958500</v>
      </c>
      <c r="E2494" t="s">
        <v>242</v>
      </c>
      <c r="F2494" t="s">
        <v>55</v>
      </c>
      <c r="G2494" t="s">
        <v>54</v>
      </c>
      <c r="L2494" t="s">
        <v>3644</v>
      </c>
      <c r="M2494">
        <v>17933</v>
      </c>
      <c r="N2494">
        <v>165</v>
      </c>
      <c r="O2494" t="s">
        <v>29</v>
      </c>
      <c r="P2494" t="s">
        <v>37</v>
      </c>
      <c r="Q2494" t="s">
        <v>213</v>
      </c>
      <c r="R2494">
        <v>8200000</v>
      </c>
      <c r="S2494">
        <v>2014</v>
      </c>
      <c r="T2494">
        <v>6.8</v>
      </c>
      <c r="U2494">
        <v>2.5</v>
      </c>
      <c r="V2494">
        <v>-4241500</v>
      </c>
      <c r="W2494" t="s">
        <v>38</v>
      </c>
    </row>
    <row r="2495" spans="1:23" x14ac:dyDescent="0.3">
      <c r="A2495" t="s">
        <v>1480</v>
      </c>
      <c r="B2495">
        <v>69</v>
      </c>
      <c r="C2495">
        <v>132</v>
      </c>
      <c r="D2495">
        <v>274299</v>
      </c>
      <c r="E2495" t="s">
        <v>242</v>
      </c>
      <c r="F2495" t="s">
        <v>56</v>
      </c>
      <c r="G2495" t="s">
        <v>55</v>
      </c>
      <c r="H2495" t="s">
        <v>58</v>
      </c>
      <c r="L2495" t="s">
        <v>3645</v>
      </c>
      <c r="M2495">
        <v>11077</v>
      </c>
      <c r="N2495">
        <v>55</v>
      </c>
      <c r="O2495" t="s">
        <v>29</v>
      </c>
      <c r="P2495" t="s">
        <v>545</v>
      </c>
      <c r="Q2495" t="s">
        <v>3646</v>
      </c>
      <c r="R2495">
        <v>103000000</v>
      </c>
      <c r="S2495">
        <v>2002</v>
      </c>
      <c r="T2495">
        <v>7.3</v>
      </c>
      <c r="U2495">
        <v>2.2000000000000002</v>
      </c>
      <c r="V2495">
        <v>-102725701</v>
      </c>
      <c r="W2495" t="s">
        <v>38</v>
      </c>
    </row>
    <row r="2496" spans="1:23" x14ac:dyDescent="0.3">
      <c r="A2496" t="s">
        <v>670</v>
      </c>
      <c r="B2496">
        <v>57</v>
      </c>
      <c r="C2496">
        <v>115</v>
      </c>
      <c r="D2496">
        <v>183088</v>
      </c>
      <c r="E2496" t="s">
        <v>48</v>
      </c>
      <c r="F2496" t="s">
        <v>55</v>
      </c>
      <c r="G2496" t="s">
        <v>58</v>
      </c>
      <c r="L2496" t="s">
        <v>3647</v>
      </c>
      <c r="M2496">
        <v>11704</v>
      </c>
      <c r="N2496">
        <v>36</v>
      </c>
      <c r="O2496" t="s">
        <v>29</v>
      </c>
      <c r="P2496" t="s">
        <v>30</v>
      </c>
      <c r="Q2496" t="s">
        <v>213</v>
      </c>
      <c r="R2496">
        <v>15000000</v>
      </c>
      <c r="S2496">
        <v>2008</v>
      </c>
      <c r="T2496">
        <v>7</v>
      </c>
      <c r="U2496">
        <v>1.9</v>
      </c>
      <c r="V2496">
        <v>-14816912</v>
      </c>
      <c r="W2496" t="s">
        <v>38</v>
      </c>
    </row>
    <row r="2497" spans="1:23" x14ac:dyDescent="0.3">
      <c r="A2497" t="s">
        <v>3648</v>
      </c>
      <c r="B2497">
        <v>116</v>
      </c>
      <c r="C2497">
        <v>186</v>
      </c>
      <c r="D2497">
        <v>46495</v>
      </c>
      <c r="E2497" t="s">
        <v>55</v>
      </c>
      <c r="L2497" t="s">
        <v>3649</v>
      </c>
      <c r="M2497">
        <v>12053</v>
      </c>
      <c r="N2497">
        <v>119</v>
      </c>
      <c r="O2497" t="s">
        <v>29</v>
      </c>
      <c r="P2497" t="s">
        <v>30</v>
      </c>
      <c r="Q2497" t="s">
        <v>213</v>
      </c>
      <c r="R2497">
        <v>14000000</v>
      </c>
      <c r="S2497">
        <v>2011</v>
      </c>
      <c r="T2497">
        <v>6.5</v>
      </c>
      <c r="U2497">
        <v>3.1</v>
      </c>
      <c r="V2497">
        <v>-13953505</v>
      </c>
      <c r="W2497" t="s">
        <v>38</v>
      </c>
    </row>
    <row r="2498" spans="1:23" x14ac:dyDescent="0.3">
      <c r="A2498" t="s">
        <v>1056</v>
      </c>
      <c r="B2498">
        <v>87</v>
      </c>
      <c r="C2498">
        <v>90</v>
      </c>
      <c r="D2498">
        <v>1752214</v>
      </c>
      <c r="E2498" t="s">
        <v>48</v>
      </c>
      <c r="F2498" t="s">
        <v>55</v>
      </c>
      <c r="G2498" t="s">
        <v>44</v>
      </c>
      <c r="L2498" t="s">
        <v>3650</v>
      </c>
      <c r="M2498">
        <v>60460</v>
      </c>
      <c r="N2498">
        <v>104</v>
      </c>
      <c r="O2498" t="s">
        <v>29</v>
      </c>
      <c r="P2498" t="s">
        <v>30</v>
      </c>
      <c r="Q2498" t="s">
        <v>52</v>
      </c>
      <c r="R2498">
        <v>14000000</v>
      </c>
      <c r="S2498">
        <v>2010</v>
      </c>
      <c r="T2498">
        <v>7.7</v>
      </c>
      <c r="U2498">
        <v>1.5</v>
      </c>
      <c r="V2498">
        <v>-12247786</v>
      </c>
      <c r="W2498" t="s">
        <v>38</v>
      </c>
    </row>
    <row r="2499" spans="1:23" x14ac:dyDescent="0.3">
      <c r="A2499" t="s">
        <v>325</v>
      </c>
      <c r="B2499">
        <v>357</v>
      </c>
      <c r="C2499">
        <v>134</v>
      </c>
      <c r="D2499">
        <v>83025853</v>
      </c>
      <c r="E2499" t="s">
        <v>55</v>
      </c>
      <c r="F2499" t="s">
        <v>44</v>
      </c>
      <c r="L2499" t="s">
        <v>3651</v>
      </c>
      <c r="M2499">
        <v>259837</v>
      </c>
      <c r="N2499">
        <v>2254</v>
      </c>
      <c r="O2499" t="s">
        <v>29</v>
      </c>
      <c r="P2499" t="s">
        <v>30</v>
      </c>
      <c r="Q2499" t="s">
        <v>213</v>
      </c>
      <c r="R2499">
        <v>14000000</v>
      </c>
      <c r="S2499">
        <v>2005</v>
      </c>
      <c r="T2499">
        <v>7.7</v>
      </c>
      <c r="U2499">
        <v>2.2000000000000002</v>
      </c>
      <c r="V2499">
        <v>69025853</v>
      </c>
      <c r="W2499" t="s">
        <v>21</v>
      </c>
    </row>
    <row r="2500" spans="1:23" x14ac:dyDescent="0.3">
      <c r="A2500" t="s">
        <v>3006</v>
      </c>
      <c r="B2500">
        <v>88</v>
      </c>
      <c r="C2500">
        <v>97</v>
      </c>
      <c r="D2500">
        <v>56631572</v>
      </c>
      <c r="E2500" t="s">
        <v>48</v>
      </c>
      <c r="F2500" t="s">
        <v>44</v>
      </c>
      <c r="L2500" t="s">
        <v>3652</v>
      </c>
      <c r="M2500">
        <v>123390</v>
      </c>
      <c r="N2500">
        <v>248</v>
      </c>
      <c r="O2500" t="s">
        <v>29</v>
      </c>
      <c r="P2500" t="s">
        <v>30</v>
      </c>
      <c r="Q2500" t="s">
        <v>31</v>
      </c>
      <c r="R2500">
        <v>12000000</v>
      </c>
      <c r="S2500">
        <v>1995</v>
      </c>
      <c r="T2500">
        <v>6.8</v>
      </c>
      <c r="U2500">
        <v>1.6</v>
      </c>
      <c r="V2500">
        <v>44631572</v>
      </c>
      <c r="W2500" t="s">
        <v>21</v>
      </c>
    </row>
    <row r="2501" spans="1:23" x14ac:dyDescent="0.3">
      <c r="A2501" t="s">
        <v>3073</v>
      </c>
      <c r="B2501">
        <v>181</v>
      </c>
      <c r="C2501">
        <v>107</v>
      </c>
      <c r="D2501">
        <v>15854988</v>
      </c>
      <c r="E2501" t="s">
        <v>55</v>
      </c>
      <c r="F2501" t="s">
        <v>44</v>
      </c>
      <c r="L2501" t="s">
        <v>3653</v>
      </c>
      <c r="M2501">
        <v>36542</v>
      </c>
      <c r="N2501">
        <v>378</v>
      </c>
      <c r="O2501" t="s">
        <v>29</v>
      </c>
      <c r="P2501" t="s">
        <v>30</v>
      </c>
      <c r="Q2501" t="s">
        <v>31</v>
      </c>
      <c r="R2501">
        <v>13500000</v>
      </c>
      <c r="S2501">
        <v>2002</v>
      </c>
      <c r="T2501">
        <v>7.4</v>
      </c>
      <c r="U2501">
        <v>1.8</v>
      </c>
      <c r="V2501">
        <v>2354988</v>
      </c>
      <c r="W2501" t="s">
        <v>21</v>
      </c>
    </row>
    <row r="2502" spans="1:23" x14ac:dyDescent="0.3">
      <c r="A2502" t="s">
        <v>1948</v>
      </c>
      <c r="B2502">
        <v>107</v>
      </c>
      <c r="C2502">
        <v>99</v>
      </c>
      <c r="D2502">
        <v>12282677</v>
      </c>
      <c r="E2502" t="s">
        <v>48</v>
      </c>
      <c r="F2502" t="s">
        <v>27</v>
      </c>
      <c r="L2502" t="s">
        <v>3654</v>
      </c>
      <c r="M2502">
        <v>28159</v>
      </c>
      <c r="N2502">
        <v>96</v>
      </c>
      <c r="O2502" t="s">
        <v>29</v>
      </c>
      <c r="P2502" t="s">
        <v>30</v>
      </c>
      <c r="Q2502" t="s">
        <v>213</v>
      </c>
      <c r="R2502">
        <v>14000000</v>
      </c>
      <c r="S2502">
        <v>2015</v>
      </c>
      <c r="T2502">
        <v>5.0999999999999996</v>
      </c>
      <c r="U2502">
        <v>1.6</v>
      </c>
      <c r="V2502">
        <v>-1717323</v>
      </c>
      <c r="W2502" t="s">
        <v>38</v>
      </c>
    </row>
    <row r="2503" spans="1:23" x14ac:dyDescent="0.3">
      <c r="A2503" t="s">
        <v>2472</v>
      </c>
      <c r="B2503">
        <v>132</v>
      </c>
      <c r="C2503">
        <v>124</v>
      </c>
      <c r="D2503">
        <v>7060876</v>
      </c>
      <c r="E2503" t="s">
        <v>242</v>
      </c>
      <c r="F2503" t="s">
        <v>55</v>
      </c>
      <c r="L2503" t="s">
        <v>3655</v>
      </c>
      <c r="M2503">
        <v>44795</v>
      </c>
      <c r="N2503">
        <v>314</v>
      </c>
      <c r="O2503" t="s">
        <v>29</v>
      </c>
      <c r="P2503" t="s">
        <v>37</v>
      </c>
      <c r="Q2503" t="s">
        <v>213</v>
      </c>
      <c r="R2503">
        <v>13500000</v>
      </c>
      <c r="S2503">
        <v>2000</v>
      </c>
      <c r="T2503">
        <v>7.4</v>
      </c>
      <c r="U2503">
        <v>2.1</v>
      </c>
      <c r="V2503">
        <v>-6439124</v>
      </c>
      <c r="W2503" t="s">
        <v>38</v>
      </c>
    </row>
    <row r="2504" spans="1:23" x14ac:dyDescent="0.3">
      <c r="A2504" t="s">
        <v>3535</v>
      </c>
      <c r="B2504">
        <v>401</v>
      </c>
      <c r="C2504">
        <v>110</v>
      </c>
      <c r="D2504">
        <v>14989761</v>
      </c>
      <c r="E2504" t="s">
        <v>48</v>
      </c>
      <c r="F2504" t="s">
        <v>56</v>
      </c>
      <c r="L2504" t="s">
        <v>3656</v>
      </c>
      <c r="M2504">
        <v>185845</v>
      </c>
      <c r="N2504">
        <v>284</v>
      </c>
      <c r="O2504" t="s">
        <v>29</v>
      </c>
      <c r="P2504" t="s">
        <v>37</v>
      </c>
      <c r="Q2504" t="s">
        <v>213</v>
      </c>
      <c r="R2504">
        <v>15000000</v>
      </c>
      <c r="S2504">
        <v>2012</v>
      </c>
      <c r="T2504">
        <v>7.2</v>
      </c>
      <c r="U2504">
        <v>1.8</v>
      </c>
      <c r="V2504">
        <v>-10239</v>
      </c>
      <c r="W2504" t="s">
        <v>38</v>
      </c>
    </row>
    <row r="2505" spans="1:23" x14ac:dyDescent="0.3">
      <c r="A2505" t="s">
        <v>806</v>
      </c>
      <c r="B2505">
        <v>192</v>
      </c>
      <c r="C2505">
        <v>178</v>
      </c>
      <c r="D2505">
        <v>5501940</v>
      </c>
      <c r="E2505" t="s">
        <v>242</v>
      </c>
      <c r="F2505" t="s">
        <v>55</v>
      </c>
      <c r="G2505" t="s">
        <v>54</v>
      </c>
      <c r="H2505" t="s">
        <v>58</v>
      </c>
      <c r="L2505" t="s">
        <v>3657</v>
      </c>
      <c r="M2505">
        <v>248354</v>
      </c>
      <c r="N2505">
        <v>564</v>
      </c>
      <c r="O2505" t="s">
        <v>3104</v>
      </c>
      <c r="P2505" t="s">
        <v>244</v>
      </c>
      <c r="Q2505" t="s">
        <v>213</v>
      </c>
      <c r="R2505">
        <v>13500000</v>
      </c>
      <c r="S2505">
        <v>2004</v>
      </c>
      <c r="T2505">
        <v>8.3000000000000007</v>
      </c>
      <c r="U2505">
        <v>3</v>
      </c>
      <c r="V2505">
        <v>-7998060</v>
      </c>
      <c r="W2505" t="s">
        <v>38</v>
      </c>
    </row>
    <row r="2506" spans="1:23" x14ac:dyDescent="0.3">
      <c r="A2506" t="s">
        <v>969</v>
      </c>
      <c r="B2506">
        <v>157</v>
      </c>
      <c r="C2506">
        <v>125</v>
      </c>
      <c r="D2506">
        <v>2086345</v>
      </c>
      <c r="E2506" t="s">
        <v>242</v>
      </c>
      <c r="F2506" t="s">
        <v>55</v>
      </c>
      <c r="G2506" t="s">
        <v>44</v>
      </c>
      <c r="L2506" t="s">
        <v>3658</v>
      </c>
      <c r="M2506">
        <v>64556</v>
      </c>
      <c r="N2506">
        <v>140</v>
      </c>
      <c r="O2506" t="s">
        <v>763</v>
      </c>
      <c r="P2506" t="s">
        <v>971</v>
      </c>
      <c r="Q2506" t="s">
        <v>31</v>
      </c>
      <c r="R2506">
        <v>10000000</v>
      </c>
      <c r="S2506">
        <v>2004</v>
      </c>
      <c r="T2506">
        <v>8.1</v>
      </c>
      <c r="U2506">
        <v>2.1</v>
      </c>
      <c r="V2506">
        <v>-7913655</v>
      </c>
      <c r="W2506" t="s">
        <v>38</v>
      </c>
    </row>
    <row r="2507" spans="1:23" x14ac:dyDescent="0.3">
      <c r="A2507" t="s">
        <v>851</v>
      </c>
      <c r="B2507">
        <v>62</v>
      </c>
      <c r="C2507">
        <v>121</v>
      </c>
      <c r="D2507">
        <v>123922370</v>
      </c>
      <c r="E2507" t="s">
        <v>242</v>
      </c>
      <c r="F2507" t="s">
        <v>48</v>
      </c>
      <c r="G2507" t="s">
        <v>55</v>
      </c>
      <c r="H2507" t="s">
        <v>58</v>
      </c>
      <c r="L2507" t="s">
        <v>3659</v>
      </c>
      <c r="M2507">
        <v>98348</v>
      </c>
      <c r="N2507">
        <v>131</v>
      </c>
      <c r="O2507" t="s">
        <v>29</v>
      </c>
      <c r="P2507" t="s">
        <v>30</v>
      </c>
      <c r="Q2507" t="s">
        <v>213</v>
      </c>
      <c r="R2507">
        <v>13000000</v>
      </c>
      <c r="S2507">
        <v>1987</v>
      </c>
      <c r="T2507">
        <v>7.3</v>
      </c>
      <c r="U2507">
        <v>2</v>
      </c>
      <c r="V2507">
        <v>110922370</v>
      </c>
      <c r="W2507" t="s">
        <v>21</v>
      </c>
    </row>
    <row r="2508" spans="1:23" x14ac:dyDescent="0.3">
      <c r="A2508" t="s">
        <v>2165</v>
      </c>
      <c r="B2508">
        <v>4</v>
      </c>
      <c r="C2508">
        <v>100</v>
      </c>
      <c r="D2508">
        <v>163591</v>
      </c>
      <c r="E2508" t="s">
        <v>48</v>
      </c>
      <c r="L2508" t="s">
        <v>3660</v>
      </c>
      <c r="M2508">
        <v>912</v>
      </c>
      <c r="N2508">
        <v>17</v>
      </c>
      <c r="O2508" t="s">
        <v>29</v>
      </c>
      <c r="P2508" t="s">
        <v>1877</v>
      </c>
      <c r="Q2508" t="s">
        <v>31</v>
      </c>
      <c r="R2508">
        <v>13400000</v>
      </c>
      <c r="S2508">
        <v>2010</v>
      </c>
      <c r="T2508">
        <v>3.6</v>
      </c>
      <c r="U2508">
        <v>1.7</v>
      </c>
      <c r="V2508">
        <v>-13236409</v>
      </c>
      <c r="W2508" t="s">
        <v>38</v>
      </c>
    </row>
    <row r="2509" spans="1:23" x14ac:dyDescent="0.3">
      <c r="A2509" t="s">
        <v>327</v>
      </c>
      <c r="B2509">
        <v>84</v>
      </c>
      <c r="C2509">
        <v>115</v>
      </c>
      <c r="D2509">
        <v>73000942</v>
      </c>
      <c r="E2509" t="s">
        <v>790</v>
      </c>
      <c r="F2509" t="s">
        <v>59</v>
      </c>
      <c r="L2509" t="s">
        <v>3661</v>
      </c>
      <c r="M2509">
        <v>74351</v>
      </c>
      <c r="N2509">
        <v>233</v>
      </c>
      <c r="O2509" t="s">
        <v>29</v>
      </c>
      <c r="P2509" t="s">
        <v>30</v>
      </c>
      <c r="Q2509" t="s">
        <v>118</v>
      </c>
      <c r="R2509">
        <v>13000000</v>
      </c>
      <c r="S2509">
        <v>2011</v>
      </c>
      <c r="T2509">
        <v>1.6</v>
      </c>
      <c r="U2509">
        <v>1.9</v>
      </c>
      <c r="V2509">
        <v>60000942</v>
      </c>
      <c r="W2509" t="s">
        <v>21</v>
      </c>
    </row>
    <row r="2510" spans="1:23" x14ac:dyDescent="0.3">
      <c r="A2510" t="s">
        <v>363</v>
      </c>
      <c r="B2510">
        <v>669</v>
      </c>
      <c r="C2510">
        <v>108</v>
      </c>
      <c r="D2510">
        <v>106952327</v>
      </c>
      <c r="E2510" t="s">
        <v>55</v>
      </c>
      <c r="F2510" t="s">
        <v>35</v>
      </c>
      <c r="L2510" t="s">
        <v>3662</v>
      </c>
      <c r="M2510">
        <v>551363</v>
      </c>
      <c r="N2510">
        <v>1140</v>
      </c>
      <c r="O2510" t="s">
        <v>29</v>
      </c>
      <c r="P2510" t="s">
        <v>30</v>
      </c>
      <c r="Q2510" t="s">
        <v>213</v>
      </c>
      <c r="R2510">
        <v>13000000</v>
      </c>
      <c r="S2510">
        <v>2010</v>
      </c>
      <c r="T2510">
        <v>8</v>
      </c>
      <c r="U2510">
        <v>1.8</v>
      </c>
      <c r="V2510">
        <v>93952327</v>
      </c>
      <c r="W2510" t="s">
        <v>21</v>
      </c>
    </row>
    <row r="2511" spans="1:23" x14ac:dyDescent="0.3">
      <c r="A2511" t="s">
        <v>1309</v>
      </c>
      <c r="B2511">
        <v>149</v>
      </c>
      <c r="C2511">
        <v>220</v>
      </c>
      <c r="D2511">
        <v>57300000</v>
      </c>
      <c r="E2511" t="s">
        <v>56</v>
      </c>
      <c r="F2511" t="s">
        <v>55</v>
      </c>
      <c r="L2511" t="s">
        <v>3663</v>
      </c>
      <c r="M2511">
        <v>790926</v>
      </c>
      <c r="N2511">
        <v>650</v>
      </c>
      <c r="O2511" t="s">
        <v>29</v>
      </c>
      <c r="P2511" t="s">
        <v>30</v>
      </c>
      <c r="Q2511" t="s">
        <v>213</v>
      </c>
      <c r="R2511">
        <v>13000000</v>
      </c>
      <c r="S2511">
        <v>1974</v>
      </c>
      <c r="T2511">
        <v>9</v>
      </c>
      <c r="U2511">
        <v>3.7</v>
      </c>
      <c r="V2511">
        <v>44300000</v>
      </c>
      <c r="W2511" t="s">
        <v>21</v>
      </c>
    </row>
    <row r="2512" spans="1:23" x14ac:dyDescent="0.3">
      <c r="A2512" t="s">
        <v>1560</v>
      </c>
      <c r="B2512">
        <v>101</v>
      </c>
      <c r="C2512">
        <v>112</v>
      </c>
      <c r="D2512">
        <v>91038276</v>
      </c>
      <c r="E2512" t="s">
        <v>55</v>
      </c>
      <c r="F2512" t="s">
        <v>59</v>
      </c>
      <c r="G2512" t="s">
        <v>44</v>
      </c>
      <c r="L2512" t="s">
        <v>3664</v>
      </c>
      <c r="M2512">
        <v>47876</v>
      </c>
      <c r="N2512">
        <v>320</v>
      </c>
      <c r="O2512" t="s">
        <v>29</v>
      </c>
      <c r="P2512" t="s">
        <v>30</v>
      </c>
      <c r="Q2512" t="s">
        <v>31</v>
      </c>
      <c r="R2512">
        <v>13000000</v>
      </c>
      <c r="S2512">
        <v>2001</v>
      </c>
      <c r="T2512">
        <v>6.1</v>
      </c>
      <c r="U2512">
        <v>1.9</v>
      </c>
      <c r="V2512">
        <v>78038276</v>
      </c>
      <c r="W2512" t="s">
        <v>21</v>
      </c>
    </row>
    <row r="2513" spans="1:23" x14ac:dyDescent="0.3">
      <c r="A2513" t="s">
        <v>589</v>
      </c>
      <c r="B2513">
        <v>102</v>
      </c>
      <c r="C2513">
        <v>99</v>
      </c>
      <c r="D2513">
        <v>49369900</v>
      </c>
      <c r="E2513" t="s">
        <v>26</v>
      </c>
      <c r="F2513" t="s">
        <v>57</v>
      </c>
      <c r="G2513" t="s">
        <v>35</v>
      </c>
      <c r="L2513" t="s">
        <v>3665</v>
      </c>
      <c r="M2513">
        <v>36108</v>
      </c>
      <c r="N2513">
        <v>260</v>
      </c>
      <c r="O2513" t="s">
        <v>29</v>
      </c>
      <c r="P2513" t="s">
        <v>30</v>
      </c>
      <c r="Q2513" t="s">
        <v>213</v>
      </c>
      <c r="R2513">
        <v>7000000</v>
      </c>
      <c r="S2513">
        <v>1988</v>
      </c>
      <c r="T2513">
        <v>5.7</v>
      </c>
      <c r="U2513">
        <v>1.6</v>
      </c>
      <c r="V2513">
        <v>42369900</v>
      </c>
      <c r="W2513" t="s">
        <v>21</v>
      </c>
    </row>
    <row r="2514" spans="1:23" x14ac:dyDescent="0.3">
      <c r="A2514" t="s">
        <v>2667</v>
      </c>
      <c r="B2514">
        <v>63</v>
      </c>
      <c r="C2514">
        <v>109</v>
      </c>
      <c r="D2514">
        <v>61693523</v>
      </c>
      <c r="E2514" t="s">
        <v>55</v>
      </c>
      <c r="L2514" t="s">
        <v>3666</v>
      </c>
      <c r="M2514">
        <v>6276</v>
      </c>
      <c r="N2514">
        <v>55</v>
      </c>
      <c r="O2514" t="s">
        <v>29</v>
      </c>
      <c r="P2514" t="s">
        <v>30</v>
      </c>
      <c r="Q2514" t="s">
        <v>52</v>
      </c>
      <c r="R2514">
        <v>13000000</v>
      </c>
      <c r="S2514">
        <v>2016</v>
      </c>
      <c r="T2514">
        <v>6.8</v>
      </c>
      <c r="U2514">
        <v>1.8</v>
      </c>
      <c r="V2514">
        <v>48693523</v>
      </c>
      <c r="W2514" t="s">
        <v>21</v>
      </c>
    </row>
    <row r="2515" spans="1:23" x14ac:dyDescent="0.3">
      <c r="A2515" t="s">
        <v>3667</v>
      </c>
      <c r="B2515">
        <v>106</v>
      </c>
      <c r="C2515">
        <v>83</v>
      </c>
      <c r="D2515">
        <v>46729374</v>
      </c>
      <c r="E2515" t="s">
        <v>48</v>
      </c>
      <c r="F2515" t="s">
        <v>60</v>
      </c>
      <c r="L2515" t="s">
        <v>3668</v>
      </c>
      <c r="M2515">
        <v>116625</v>
      </c>
      <c r="N2515">
        <v>469</v>
      </c>
      <c r="O2515" t="s">
        <v>29</v>
      </c>
      <c r="P2515" t="s">
        <v>30</v>
      </c>
      <c r="Q2515" t="s">
        <v>31</v>
      </c>
      <c r="R2515">
        <v>13000000</v>
      </c>
      <c r="S2515">
        <v>2000</v>
      </c>
      <c r="T2515">
        <v>5.5</v>
      </c>
      <c r="U2515">
        <v>1.4</v>
      </c>
      <c r="V2515">
        <v>33729374</v>
      </c>
      <c r="W2515" t="s">
        <v>21</v>
      </c>
    </row>
    <row r="2516" spans="1:23" x14ac:dyDescent="0.3">
      <c r="A2516" t="s">
        <v>3669</v>
      </c>
      <c r="B2516">
        <v>50</v>
      </c>
      <c r="C2516">
        <v>107</v>
      </c>
      <c r="D2516">
        <v>44726644</v>
      </c>
      <c r="E2516" t="s">
        <v>24</v>
      </c>
      <c r="F2516" t="s">
        <v>56</v>
      </c>
      <c r="G2516" t="s">
        <v>55</v>
      </c>
      <c r="H2516" t="s">
        <v>35</v>
      </c>
      <c r="I2516" t="s">
        <v>53</v>
      </c>
      <c r="L2516" t="s">
        <v>3670</v>
      </c>
      <c r="M2516">
        <v>42614</v>
      </c>
      <c r="N2516">
        <v>120</v>
      </c>
      <c r="O2516" t="s">
        <v>29</v>
      </c>
      <c r="P2516" t="s">
        <v>30</v>
      </c>
      <c r="Q2516" t="s">
        <v>213</v>
      </c>
      <c r="R2516">
        <v>13000000</v>
      </c>
      <c r="S2516">
        <v>1988</v>
      </c>
      <c r="T2516">
        <v>6.8</v>
      </c>
      <c r="U2516">
        <v>1.8</v>
      </c>
      <c r="V2516">
        <v>31726644</v>
      </c>
      <c r="W2516" t="s">
        <v>21</v>
      </c>
    </row>
    <row r="2517" spans="1:23" x14ac:dyDescent="0.3">
      <c r="A2517" t="s">
        <v>3671</v>
      </c>
      <c r="B2517">
        <v>275</v>
      </c>
      <c r="C2517">
        <v>102</v>
      </c>
      <c r="D2517">
        <v>44134898</v>
      </c>
      <c r="E2517" t="s">
        <v>48</v>
      </c>
      <c r="F2517" t="s">
        <v>55</v>
      </c>
      <c r="L2517" t="s">
        <v>3672</v>
      </c>
      <c r="M2517">
        <v>72803</v>
      </c>
      <c r="N2517">
        <v>171</v>
      </c>
      <c r="O2517" t="s">
        <v>29</v>
      </c>
      <c r="P2517" t="s">
        <v>30</v>
      </c>
      <c r="Q2517" t="s">
        <v>31</v>
      </c>
      <c r="R2517">
        <v>13000000</v>
      </c>
      <c r="S2517">
        <v>2014</v>
      </c>
      <c r="T2517">
        <v>7.3</v>
      </c>
      <c r="U2517">
        <v>1.7</v>
      </c>
      <c r="V2517">
        <v>31134898</v>
      </c>
      <c r="W2517" t="s">
        <v>21</v>
      </c>
    </row>
    <row r="2518" spans="1:23" x14ac:dyDescent="0.3">
      <c r="A2518" t="s">
        <v>1948</v>
      </c>
      <c r="B2518">
        <v>90</v>
      </c>
      <c r="C2518">
        <v>100</v>
      </c>
      <c r="D2518">
        <v>48637684</v>
      </c>
      <c r="E2518" t="s">
        <v>48</v>
      </c>
      <c r="F2518" t="s">
        <v>44</v>
      </c>
      <c r="L2518" t="s">
        <v>3673</v>
      </c>
      <c r="M2518">
        <v>16979</v>
      </c>
      <c r="N2518">
        <v>42</v>
      </c>
      <c r="O2518" t="s">
        <v>29</v>
      </c>
      <c r="P2518" t="s">
        <v>30</v>
      </c>
      <c r="Q2518" t="s">
        <v>213</v>
      </c>
      <c r="R2518">
        <v>12500000</v>
      </c>
      <c r="S2518">
        <v>2014</v>
      </c>
      <c r="T2518">
        <v>6.1</v>
      </c>
      <c r="U2518">
        <v>1.7</v>
      </c>
      <c r="V2518">
        <v>36137684</v>
      </c>
      <c r="W2518" t="s">
        <v>21</v>
      </c>
    </row>
    <row r="2519" spans="1:23" x14ac:dyDescent="0.3">
      <c r="A2519" t="s">
        <v>2021</v>
      </c>
      <c r="B2519">
        <v>133</v>
      </c>
      <c r="C2519">
        <v>97</v>
      </c>
      <c r="D2519">
        <v>38176108</v>
      </c>
      <c r="E2519" t="s">
        <v>48</v>
      </c>
      <c r="F2519" t="s">
        <v>55</v>
      </c>
      <c r="G2519" t="s">
        <v>44</v>
      </c>
      <c r="L2519" t="s">
        <v>3674</v>
      </c>
      <c r="M2519">
        <v>222099</v>
      </c>
      <c r="N2519">
        <v>549</v>
      </c>
      <c r="O2519" t="s">
        <v>29</v>
      </c>
      <c r="P2519" t="s">
        <v>30</v>
      </c>
      <c r="Q2519" t="s">
        <v>31</v>
      </c>
      <c r="R2519">
        <v>16000000</v>
      </c>
      <c r="S2519">
        <v>1999</v>
      </c>
      <c r="T2519">
        <v>7.2</v>
      </c>
      <c r="U2519">
        <v>1.6</v>
      </c>
      <c r="V2519">
        <v>22176108</v>
      </c>
      <c r="W2519" t="s">
        <v>21</v>
      </c>
    </row>
    <row r="2520" spans="1:23" x14ac:dyDescent="0.3">
      <c r="A2520" t="s">
        <v>3675</v>
      </c>
      <c r="B2520">
        <v>49</v>
      </c>
      <c r="C2520">
        <v>92</v>
      </c>
      <c r="D2520">
        <v>28972187</v>
      </c>
      <c r="E2520" t="s">
        <v>48</v>
      </c>
      <c r="L2520" t="s">
        <v>3676</v>
      </c>
      <c r="M2520">
        <v>28805</v>
      </c>
      <c r="N2520">
        <v>159</v>
      </c>
      <c r="O2520" t="s">
        <v>29</v>
      </c>
      <c r="P2520" t="s">
        <v>30</v>
      </c>
      <c r="Q2520" t="s">
        <v>31</v>
      </c>
      <c r="R2520">
        <v>13000000</v>
      </c>
      <c r="S2520">
        <v>2002</v>
      </c>
      <c r="T2520">
        <v>5.9</v>
      </c>
      <c r="U2520">
        <v>1.5</v>
      </c>
      <c r="V2520">
        <v>15972187</v>
      </c>
      <c r="W2520" t="s">
        <v>21</v>
      </c>
    </row>
    <row r="2521" spans="1:23" x14ac:dyDescent="0.3">
      <c r="A2521" t="s">
        <v>3677</v>
      </c>
      <c r="B2521">
        <v>19</v>
      </c>
      <c r="C2521">
        <v>84</v>
      </c>
      <c r="D2521">
        <v>27979400</v>
      </c>
      <c r="E2521" t="s">
        <v>24</v>
      </c>
      <c r="F2521" t="s">
        <v>48</v>
      </c>
      <c r="G2521" t="s">
        <v>56</v>
      </c>
      <c r="L2521" t="s">
        <v>3678</v>
      </c>
      <c r="M2521">
        <v>37611</v>
      </c>
      <c r="N2521">
        <v>72</v>
      </c>
      <c r="O2521" t="s">
        <v>29</v>
      </c>
      <c r="P2521" t="s">
        <v>30</v>
      </c>
      <c r="Q2521" t="s">
        <v>31</v>
      </c>
      <c r="R2521">
        <v>8200000</v>
      </c>
      <c r="S2521">
        <v>1993</v>
      </c>
      <c r="T2521">
        <v>6.1</v>
      </c>
      <c r="U2521">
        <v>1.4</v>
      </c>
      <c r="V2521">
        <v>19779400</v>
      </c>
      <c r="W2521" t="s">
        <v>21</v>
      </c>
    </row>
    <row r="2522" spans="1:23" x14ac:dyDescent="0.3">
      <c r="A2522" t="s">
        <v>1391</v>
      </c>
      <c r="B2522">
        <v>186</v>
      </c>
      <c r="C2522">
        <v>86</v>
      </c>
      <c r="D2522">
        <v>54257433</v>
      </c>
      <c r="E2522" t="s">
        <v>55</v>
      </c>
      <c r="F2522" t="s">
        <v>57</v>
      </c>
      <c r="G2522" t="s">
        <v>35</v>
      </c>
      <c r="L2522" t="s">
        <v>3679</v>
      </c>
      <c r="M2522">
        <v>12983</v>
      </c>
      <c r="N2522">
        <v>139</v>
      </c>
      <c r="O2522" t="s">
        <v>29</v>
      </c>
      <c r="P2522" t="s">
        <v>30</v>
      </c>
      <c r="Q2522" t="s">
        <v>31</v>
      </c>
      <c r="R2522">
        <v>17000000</v>
      </c>
      <c r="S2522">
        <v>2016</v>
      </c>
      <c r="T2522">
        <v>6.8</v>
      </c>
      <c r="U2522">
        <v>1.4</v>
      </c>
      <c r="V2522">
        <v>37257433</v>
      </c>
      <c r="W2522" t="s">
        <v>21</v>
      </c>
    </row>
    <row r="2523" spans="1:23" x14ac:dyDescent="0.3">
      <c r="A2523" t="s">
        <v>3680</v>
      </c>
      <c r="B2523">
        <v>185</v>
      </c>
      <c r="C2523">
        <v>120</v>
      </c>
      <c r="D2523">
        <v>23947</v>
      </c>
      <c r="E2523" t="s">
        <v>27</v>
      </c>
      <c r="F2523" t="s">
        <v>35</v>
      </c>
      <c r="L2523" t="s">
        <v>3681</v>
      </c>
      <c r="M2523">
        <v>357579</v>
      </c>
      <c r="N2523">
        <v>1100</v>
      </c>
      <c r="O2523" t="s">
        <v>29</v>
      </c>
      <c r="P2523" t="s">
        <v>30</v>
      </c>
      <c r="Q2523" t="s">
        <v>213</v>
      </c>
      <c r="R2523">
        <v>13000000</v>
      </c>
      <c r="S2523">
        <v>2004</v>
      </c>
      <c r="T2523">
        <v>7.7</v>
      </c>
      <c r="U2523">
        <v>2</v>
      </c>
      <c r="V2523">
        <v>-12976053</v>
      </c>
      <c r="W2523" t="s">
        <v>38</v>
      </c>
    </row>
    <row r="2524" spans="1:23" x14ac:dyDescent="0.3">
      <c r="A2524" t="s">
        <v>3004</v>
      </c>
      <c r="B2524">
        <v>42</v>
      </c>
      <c r="C2524">
        <v>89</v>
      </c>
      <c r="D2524">
        <v>60008303</v>
      </c>
      <c r="E2524" t="s">
        <v>25</v>
      </c>
      <c r="F2524" t="s">
        <v>48</v>
      </c>
      <c r="G2524" t="s">
        <v>49</v>
      </c>
      <c r="L2524" t="s">
        <v>3682</v>
      </c>
      <c r="M2524">
        <v>9285</v>
      </c>
      <c r="N2524">
        <v>91</v>
      </c>
      <c r="O2524" t="s">
        <v>29</v>
      </c>
      <c r="P2524" t="s">
        <v>30</v>
      </c>
      <c r="Q2524" t="s">
        <v>52</v>
      </c>
      <c r="R2524">
        <v>13000000</v>
      </c>
      <c r="S2524">
        <v>2000</v>
      </c>
      <c r="T2524">
        <v>4.9000000000000004</v>
      </c>
      <c r="U2524">
        <v>1.5</v>
      </c>
      <c r="V2524">
        <v>47008303</v>
      </c>
      <c r="W2524" t="s">
        <v>21</v>
      </c>
    </row>
    <row r="2525" spans="1:23" x14ac:dyDescent="0.3">
      <c r="A2525" t="s">
        <v>3683</v>
      </c>
      <c r="B2525">
        <v>37</v>
      </c>
      <c r="C2525">
        <v>117</v>
      </c>
      <c r="D2525">
        <v>49121934</v>
      </c>
      <c r="E2525" t="s">
        <v>48</v>
      </c>
      <c r="F2525" t="s">
        <v>55</v>
      </c>
      <c r="G2525" t="s">
        <v>44</v>
      </c>
      <c r="L2525" t="s">
        <v>3684</v>
      </c>
      <c r="M2525">
        <v>6528</v>
      </c>
      <c r="N2525">
        <v>32</v>
      </c>
      <c r="O2525" t="s">
        <v>29</v>
      </c>
      <c r="P2525" t="s">
        <v>30</v>
      </c>
      <c r="Q2525" t="s">
        <v>31</v>
      </c>
      <c r="R2525">
        <v>13000000</v>
      </c>
      <c r="S2525">
        <v>2007</v>
      </c>
      <c r="T2525">
        <v>6.1</v>
      </c>
      <c r="U2525">
        <v>2</v>
      </c>
      <c r="V2525">
        <v>36121934</v>
      </c>
      <c r="W2525" t="s">
        <v>21</v>
      </c>
    </row>
    <row r="2526" spans="1:23" x14ac:dyDescent="0.3">
      <c r="A2526" t="s">
        <v>3041</v>
      </c>
      <c r="B2526">
        <v>45</v>
      </c>
      <c r="C2526">
        <v>97</v>
      </c>
      <c r="D2526">
        <v>27141959</v>
      </c>
      <c r="E2526" t="s">
        <v>48</v>
      </c>
      <c r="F2526" t="s">
        <v>56</v>
      </c>
      <c r="G2526" t="s">
        <v>49</v>
      </c>
      <c r="H2526" t="s">
        <v>27</v>
      </c>
      <c r="L2526" t="s">
        <v>3685</v>
      </c>
      <c r="M2526">
        <v>19547</v>
      </c>
      <c r="N2526">
        <v>168</v>
      </c>
      <c r="O2526" t="s">
        <v>29</v>
      </c>
      <c r="P2526" t="s">
        <v>30</v>
      </c>
      <c r="Q2526" t="s">
        <v>52</v>
      </c>
      <c r="R2526">
        <v>18000000</v>
      </c>
      <c r="S2526">
        <v>1999</v>
      </c>
      <c r="T2526">
        <v>2.5</v>
      </c>
      <c r="U2526">
        <v>1.6</v>
      </c>
      <c r="V2526">
        <v>9141959</v>
      </c>
      <c r="W2526" t="s">
        <v>21</v>
      </c>
    </row>
    <row r="2527" spans="1:23" x14ac:dyDescent="0.3">
      <c r="A2527" t="s">
        <v>3686</v>
      </c>
      <c r="B2527">
        <v>57</v>
      </c>
      <c r="C2527">
        <v>91</v>
      </c>
      <c r="D2527">
        <v>27052167</v>
      </c>
      <c r="E2527" t="s">
        <v>24</v>
      </c>
      <c r="F2527" t="s">
        <v>48</v>
      </c>
      <c r="G2527" t="s">
        <v>56</v>
      </c>
      <c r="H2527" t="s">
        <v>35</v>
      </c>
      <c r="L2527" t="s">
        <v>3687</v>
      </c>
      <c r="M2527">
        <v>24834</v>
      </c>
      <c r="N2527">
        <v>168</v>
      </c>
      <c r="O2527" t="s">
        <v>29</v>
      </c>
      <c r="P2527" t="s">
        <v>30</v>
      </c>
      <c r="Q2527" t="s">
        <v>213</v>
      </c>
      <c r="R2527">
        <v>13000000</v>
      </c>
      <c r="S2527">
        <v>1998</v>
      </c>
      <c r="T2527">
        <v>6.1</v>
      </c>
      <c r="U2527">
        <v>1.5</v>
      </c>
      <c r="V2527">
        <v>14052167</v>
      </c>
      <c r="W2527" t="s">
        <v>21</v>
      </c>
    </row>
    <row r="2528" spans="1:23" x14ac:dyDescent="0.3">
      <c r="A2528" t="s">
        <v>3688</v>
      </c>
      <c r="B2528">
        <v>25</v>
      </c>
      <c r="C2528">
        <v>100</v>
      </c>
      <c r="D2528">
        <v>26539321</v>
      </c>
      <c r="E2528" t="s">
        <v>48</v>
      </c>
      <c r="F2528" t="s">
        <v>55</v>
      </c>
      <c r="G2528" t="s">
        <v>49</v>
      </c>
      <c r="L2528" t="s">
        <v>3689</v>
      </c>
      <c r="M2528">
        <v>7984</v>
      </c>
      <c r="N2528">
        <v>42</v>
      </c>
      <c r="O2528" t="s">
        <v>29</v>
      </c>
      <c r="P2528" t="s">
        <v>30</v>
      </c>
      <c r="Q2528" t="s">
        <v>52</v>
      </c>
      <c r="R2528">
        <v>13000000</v>
      </c>
      <c r="S2528">
        <v>1996</v>
      </c>
      <c r="T2528">
        <v>5.9</v>
      </c>
      <c r="U2528">
        <v>1.7</v>
      </c>
      <c r="V2528">
        <v>13539321</v>
      </c>
      <c r="W2528" t="s">
        <v>21</v>
      </c>
    </row>
    <row r="2529" spans="1:23" x14ac:dyDescent="0.3">
      <c r="A2529" t="s">
        <v>3690</v>
      </c>
      <c r="B2529">
        <v>59</v>
      </c>
      <c r="C2529">
        <v>72</v>
      </c>
      <c r="D2529">
        <v>28501605</v>
      </c>
      <c r="E2529" t="s">
        <v>26</v>
      </c>
      <c r="F2529" t="s">
        <v>57</v>
      </c>
      <c r="L2529" t="s">
        <v>3691</v>
      </c>
      <c r="M2529">
        <v>31371</v>
      </c>
      <c r="N2529">
        <v>166</v>
      </c>
      <c r="O2529" t="s">
        <v>29</v>
      </c>
      <c r="P2529" t="s">
        <v>30</v>
      </c>
      <c r="Q2529" t="s">
        <v>213</v>
      </c>
      <c r="R2529">
        <v>13000000</v>
      </c>
      <c r="S2529">
        <v>1990</v>
      </c>
      <c r="T2529">
        <v>5.7</v>
      </c>
      <c r="U2529">
        <v>1.2</v>
      </c>
      <c r="V2529">
        <v>15501605</v>
      </c>
      <c r="W2529" t="s">
        <v>21</v>
      </c>
    </row>
    <row r="2530" spans="1:23" x14ac:dyDescent="0.3">
      <c r="A2530" t="s">
        <v>3692</v>
      </c>
      <c r="B2530">
        <v>58</v>
      </c>
      <c r="C2530">
        <v>84</v>
      </c>
      <c r="D2530">
        <v>52543632</v>
      </c>
      <c r="E2530" t="s">
        <v>56</v>
      </c>
      <c r="F2530" t="s">
        <v>35</v>
      </c>
      <c r="L2530" t="s">
        <v>3693</v>
      </c>
      <c r="M2530">
        <v>12676</v>
      </c>
      <c r="N2530">
        <v>84</v>
      </c>
      <c r="O2530" t="s">
        <v>29</v>
      </c>
      <c r="P2530" t="s">
        <v>30</v>
      </c>
      <c r="Q2530" t="s">
        <v>31</v>
      </c>
      <c r="R2530">
        <v>13200000</v>
      </c>
      <c r="S2530">
        <v>2014</v>
      </c>
      <c r="T2530">
        <v>5.6</v>
      </c>
      <c r="U2530">
        <v>1.4</v>
      </c>
      <c r="V2530">
        <v>39343632</v>
      </c>
      <c r="W2530" t="s">
        <v>21</v>
      </c>
    </row>
    <row r="2531" spans="1:23" x14ac:dyDescent="0.3">
      <c r="A2531" t="s">
        <v>888</v>
      </c>
      <c r="B2531">
        <v>330</v>
      </c>
      <c r="C2531">
        <v>126</v>
      </c>
      <c r="D2531">
        <v>25592632</v>
      </c>
      <c r="E2531" t="s">
        <v>57</v>
      </c>
      <c r="L2531" t="s">
        <v>3694</v>
      </c>
      <c r="M2531">
        <v>220475</v>
      </c>
      <c r="N2531">
        <v>1066</v>
      </c>
      <c r="O2531" t="s">
        <v>29</v>
      </c>
      <c r="P2531" t="s">
        <v>30</v>
      </c>
      <c r="Q2531" t="s">
        <v>213</v>
      </c>
      <c r="R2531">
        <v>18000000</v>
      </c>
      <c r="S2531">
        <v>2007</v>
      </c>
      <c r="T2531">
        <v>7.2</v>
      </c>
      <c r="U2531">
        <v>2.1</v>
      </c>
      <c r="V2531">
        <v>7592632</v>
      </c>
      <c r="W2531" t="s">
        <v>21</v>
      </c>
    </row>
    <row r="2532" spans="1:23" x14ac:dyDescent="0.3">
      <c r="A2532" t="s">
        <v>3695</v>
      </c>
      <c r="B2532">
        <v>489</v>
      </c>
      <c r="C2532">
        <v>108</v>
      </c>
      <c r="D2532">
        <v>25440971</v>
      </c>
      <c r="E2532" t="s">
        <v>55</v>
      </c>
      <c r="F2532" t="s">
        <v>60</v>
      </c>
      <c r="G2532" t="s">
        <v>27</v>
      </c>
      <c r="H2532" t="s">
        <v>35</v>
      </c>
      <c r="L2532" t="s">
        <v>3696</v>
      </c>
      <c r="M2532">
        <v>289508</v>
      </c>
      <c r="N2532">
        <v>611</v>
      </c>
      <c r="O2532" t="s">
        <v>29</v>
      </c>
      <c r="P2532" t="s">
        <v>37</v>
      </c>
      <c r="Q2532" t="s">
        <v>213</v>
      </c>
      <c r="R2532">
        <v>15000000</v>
      </c>
      <c r="S2532">
        <v>2015</v>
      </c>
      <c r="T2532">
        <v>7.7</v>
      </c>
      <c r="U2532">
        <v>1.8</v>
      </c>
      <c r="V2532">
        <v>10440971</v>
      </c>
      <c r="W2532" t="s">
        <v>21</v>
      </c>
    </row>
    <row r="2533" spans="1:23" x14ac:dyDescent="0.3">
      <c r="A2533" t="s">
        <v>514</v>
      </c>
      <c r="B2533">
        <v>242</v>
      </c>
      <c r="C2533">
        <v>112</v>
      </c>
      <c r="D2533">
        <v>22858926</v>
      </c>
      <c r="E2533" t="s">
        <v>48</v>
      </c>
      <c r="F2533" t="s">
        <v>55</v>
      </c>
      <c r="G2533" t="s">
        <v>26</v>
      </c>
      <c r="L2533" t="s">
        <v>3697</v>
      </c>
      <c r="M2533">
        <v>254404</v>
      </c>
      <c r="N2533">
        <v>840</v>
      </c>
      <c r="O2533" t="s">
        <v>29</v>
      </c>
      <c r="P2533" t="s">
        <v>30</v>
      </c>
      <c r="Q2533" t="s">
        <v>213</v>
      </c>
      <c r="R2533">
        <v>13000000</v>
      </c>
      <c r="S2533">
        <v>1999</v>
      </c>
      <c r="T2533">
        <v>7.8</v>
      </c>
      <c r="U2533">
        <v>1.9</v>
      </c>
      <c r="V2533">
        <v>9858926</v>
      </c>
      <c r="W2533" t="s">
        <v>21</v>
      </c>
    </row>
    <row r="2534" spans="1:23" x14ac:dyDescent="0.3">
      <c r="A2534" t="s">
        <v>3698</v>
      </c>
      <c r="B2534">
        <v>40</v>
      </c>
      <c r="C2534">
        <v>90</v>
      </c>
      <c r="D2534">
        <v>22235901</v>
      </c>
      <c r="E2534" t="s">
        <v>48</v>
      </c>
      <c r="F2534" t="s">
        <v>44</v>
      </c>
      <c r="L2534" t="s">
        <v>3699</v>
      </c>
      <c r="M2534">
        <v>4339</v>
      </c>
      <c r="N2534">
        <v>31</v>
      </c>
      <c r="O2534" t="s">
        <v>29</v>
      </c>
      <c r="P2534" t="s">
        <v>30</v>
      </c>
      <c r="Q2534" t="s">
        <v>213</v>
      </c>
      <c r="R2534">
        <v>6000000</v>
      </c>
      <c r="S2534">
        <v>2001</v>
      </c>
      <c r="T2534">
        <v>6.1</v>
      </c>
      <c r="U2534">
        <v>1.5</v>
      </c>
      <c r="V2534">
        <v>16235901</v>
      </c>
      <c r="W2534" t="s">
        <v>21</v>
      </c>
    </row>
    <row r="2535" spans="1:23" x14ac:dyDescent="0.3">
      <c r="A2535" t="s">
        <v>3700</v>
      </c>
      <c r="B2535">
        <v>112</v>
      </c>
      <c r="C2535">
        <v>91</v>
      </c>
      <c r="D2535">
        <v>38916903</v>
      </c>
      <c r="E2535" t="s">
        <v>25</v>
      </c>
      <c r="F2535" t="s">
        <v>49</v>
      </c>
      <c r="G2535" t="s">
        <v>27</v>
      </c>
      <c r="L2535" t="s">
        <v>3701</v>
      </c>
      <c r="M2535">
        <v>15664</v>
      </c>
      <c r="N2535">
        <v>149</v>
      </c>
      <c r="O2535" t="s">
        <v>29</v>
      </c>
      <c r="P2535" t="s">
        <v>30</v>
      </c>
      <c r="Q2535" t="s">
        <v>52</v>
      </c>
      <c r="R2535">
        <v>13000000</v>
      </c>
      <c r="S2535">
        <v>2014</v>
      </c>
      <c r="T2535">
        <v>5.8</v>
      </c>
      <c r="U2535">
        <v>1.5</v>
      </c>
      <c r="V2535">
        <v>25916903</v>
      </c>
      <c r="W2535" t="s">
        <v>21</v>
      </c>
    </row>
    <row r="2536" spans="1:23" x14ac:dyDescent="0.3">
      <c r="A2536" t="s">
        <v>1473</v>
      </c>
      <c r="B2536">
        <v>84</v>
      </c>
      <c r="C2536">
        <v>135</v>
      </c>
      <c r="D2536">
        <v>16929123</v>
      </c>
      <c r="E2536" t="s">
        <v>55</v>
      </c>
      <c r="F2536" t="s">
        <v>44</v>
      </c>
      <c r="L2536" t="s">
        <v>3702</v>
      </c>
      <c r="M2536">
        <v>21406</v>
      </c>
      <c r="N2536">
        <v>169</v>
      </c>
      <c r="O2536" t="s">
        <v>29</v>
      </c>
      <c r="P2536" t="s">
        <v>30</v>
      </c>
      <c r="Q2536" t="s">
        <v>31</v>
      </c>
      <c r="R2536">
        <v>14000000</v>
      </c>
      <c r="S2536">
        <v>2001</v>
      </c>
      <c r="T2536">
        <v>6.5</v>
      </c>
      <c r="U2536">
        <v>2.2000000000000002</v>
      </c>
      <c r="V2536">
        <v>2929123</v>
      </c>
      <c r="W2536" t="s">
        <v>21</v>
      </c>
    </row>
    <row r="2537" spans="1:23" x14ac:dyDescent="0.3">
      <c r="A2537" t="s">
        <v>1004</v>
      </c>
      <c r="B2537">
        <v>251</v>
      </c>
      <c r="C2537">
        <v>141</v>
      </c>
      <c r="D2537">
        <v>13753931</v>
      </c>
      <c r="E2537" t="s">
        <v>55</v>
      </c>
      <c r="F2537" t="s">
        <v>54</v>
      </c>
      <c r="G2537" t="s">
        <v>58</v>
      </c>
      <c r="L2537" t="s">
        <v>3703</v>
      </c>
      <c r="M2537">
        <v>132149</v>
      </c>
      <c r="N2537">
        <v>316</v>
      </c>
      <c r="O2537" t="s">
        <v>2104</v>
      </c>
      <c r="P2537" t="s">
        <v>30</v>
      </c>
      <c r="Q2537" t="s">
        <v>213</v>
      </c>
      <c r="R2537">
        <v>19000000</v>
      </c>
      <c r="S2537">
        <v>2006</v>
      </c>
      <c r="T2537">
        <v>7.9</v>
      </c>
      <c r="U2537">
        <v>2.4</v>
      </c>
      <c r="V2537">
        <v>-5246069</v>
      </c>
      <c r="W2537" t="s">
        <v>38</v>
      </c>
    </row>
    <row r="2538" spans="1:23" x14ac:dyDescent="0.3">
      <c r="A2538" t="s">
        <v>3704</v>
      </c>
      <c r="B2538">
        <v>113</v>
      </c>
      <c r="C2538">
        <v>104</v>
      </c>
      <c r="D2538">
        <v>10996440</v>
      </c>
      <c r="E2538" t="s">
        <v>25</v>
      </c>
      <c r="F2538" t="s">
        <v>55</v>
      </c>
      <c r="G2538" t="s">
        <v>27</v>
      </c>
      <c r="L2538" t="s">
        <v>3705</v>
      </c>
      <c r="M2538">
        <v>19707</v>
      </c>
      <c r="N2538">
        <v>128</v>
      </c>
      <c r="O2538" t="s">
        <v>29</v>
      </c>
      <c r="P2538" t="s">
        <v>30</v>
      </c>
      <c r="Q2538" t="s">
        <v>52</v>
      </c>
      <c r="R2538">
        <v>13000000</v>
      </c>
      <c r="S2538">
        <v>2006</v>
      </c>
      <c r="T2538">
        <v>6.3</v>
      </c>
      <c r="U2538">
        <v>1.7</v>
      </c>
      <c r="V2538">
        <v>-2003560</v>
      </c>
      <c r="W2538" t="s">
        <v>38</v>
      </c>
    </row>
    <row r="2539" spans="1:23" x14ac:dyDescent="0.3">
      <c r="A2539" t="s">
        <v>3706</v>
      </c>
      <c r="B2539">
        <v>421</v>
      </c>
      <c r="C2539">
        <v>118</v>
      </c>
      <c r="D2539">
        <v>14677654</v>
      </c>
      <c r="E2539" t="s">
        <v>55</v>
      </c>
      <c r="L2539" t="s">
        <v>3707</v>
      </c>
      <c r="M2539">
        <v>161288</v>
      </c>
      <c r="N2539">
        <v>351</v>
      </c>
      <c r="O2539" t="s">
        <v>29</v>
      </c>
      <c r="P2539" t="s">
        <v>2161</v>
      </c>
      <c r="Q2539" t="s">
        <v>213</v>
      </c>
      <c r="R2539">
        <v>13000000</v>
      </c>
      <c r="S2539">
        <v>2015</v>
      </c>
      <c r="T2539">
        <v>8.3000000000000007</v>
      </c>
      <c r="U2539">
        <v>2</v>
      </c>
      <c r="V2539">
        <v>1677654</v>
      </c>
      <c r="W2539" t="s">
        <v>21</v>
      </c>
    </row>
    <row r="2540" spans="1:23" x14ac:dyDescent="0.3">
      <c r="A2540" t="s">
        <v>3708</v>
      </c>
      <c r="B2540">
        <v>32</v>
      </c>
      <c r="C2540">
        <v>82</v>
      </c>
      <c r="D2540">
        <v>9975684</v>
      </c>
      <c r="E2540" t="s">
        <v>48</v>
      </c>
      <c r="L2540" t="s">
        <v>3709</v>
      </c>
      <c r="M2540">
        <v>20033</v>
      </c>
      <c r="N2540">
        <v>117</v>
      </c>
      <c r="O2540" t="s">
        <v>29</v>
      </c>
      <c r="P2540" t="s">
        <v>115</v>
      </c>
      <c r="Q2540" t="s">
        <v>31</v>
      </c>
      <c r="R2540">
        <v>13000000</v>
      </c>
      <c r="S2540">
        <v>1998</v>
      </c>
      <c r="T2540">
        <v>6.4</v>
      </c>
      <c r="U2540">
        <v>1.4</v>
      </c>
      <c r="V2540">
        <v>-3024316</v>
      </c>
      <c r="W2540" t="s">
        <v>38</v>
      </c>
    </row>
    <row r="2541" spans="1:23" x14ac:dyDescent="0.3">
      <c r="A2541" t="s">
        <v>3710</v>
      </c>
      <c r="B2541">
        <v>52</v>
      </c>
      <c r="C2541">
        <v>95</v>
      </c>
      <c r="D2541">
        <v>7881335</v>
      </c>
      <c r="E2541" t="s">
        <v>48</v>
      </c>
      <c r="F2541" t="s">
        <v>56</v>
      </c>
      <c r="G2541" t="s">
        <v>35</v>
      </c>
      <c r="L2541" t="s">
        <v>3711</v>
      </c>
      <c r="M2541">
        <v>21212</v>
      </c>
      <c r="N2541">
        <v>107</v>
      </c>
      <c r="O2541" t="s">
        <v>29</v>
      </c>
      <c r="P2541" t="s">
        <v>30</v>
      </c>
      <c r="Q2541" t="s">
        <v>213</v>
      </c>
      <c r="R2541">
        <v>13000000</v>
      </c>
      <c r="S2541">
        <v>1994</v>
      </c>
      <c r="T2541">
        <v>6.7</v>
      </c>
      <c r="U2541">
        <v>1.6</v>
      </c>
      <c r="V2541">
        <v>-5118665</v>
      </c>
      <c r="W2541" t="s">
        <v>38</v>
      </c>
    </row>
    <row r="2542" spans="1:23" x14ac:dyDescent="0.3">
      <c r="A2542" t="s">
        <v>2958</v>
      </c>
      <c r="B2542">
        <v>81</v>
      </c>
      <c r="C2542">
        <v>94</v>
      </c>
      <c r="D2542">
        <v>6241697</v>
      </c>
      <c r="E2542" t="s">
        <v>48</v>
      </c>
      <c r="L2542" t="s">
        <v>3712</v>
      </c>
      <c r="M2542">
        <v>16059</v>
      </c>
      <c r="N2542">
        <v>210</v>
      </c>
      <c r="O2542" t="s">
        <v>29</v>
      </c>
      <c r="P2542" t="s">
        <v>545</v>
      </c>
      <c r="Q2542" t="s">
        <v>31</v>
      </c>
      <c r="R2542">
        <v>13000000</v>
      </c>
      <c r="S2542">
        <v>1999</v>
      </c>
      <c r="T2542">
        <v>6.1</v>
      </c>
      <c r="U2542">
        <v>1.6</v>
      </c>
      <c r="V2542">
        <v>-6758303</v>
      </c>
      <c r="W2542" t="s">
        <v>38</v>
      </c>
    </row>
    <row r="2543" spans="1:23" x14ac:dyDescent="0.3">
      <c r="A2543" t="s">
        <v>3713</v>
      </c>
      <c r="B2543">
        <v>39</v>
      </c>
      <c r="C2543">
        <v>99</v>
      </c>
      <c r="D2543">
        <v>5871603</v>
      </c>
      <c r="E2543" t="s">
        <v>55</v>
      </c>
      <c r="F2543" t="s">
        <v>35</v>
      </c>
      <c r="L2543" t="s">
        <v>3714</v>
      </c>
      <c r="M2543">
        <v>3116</v>
      </c>
      <c r="N2543">
        <v>39</v>
      </c>
      <c r="O2543" t="s">
        <v>29</v>
      </c>
      <c r="P2543" t="s">
        <v>30</v>
      </c>
      <c r="Q2543" t="s">
        <v>213</v>
      </c>
      <c r="R2543">
        <v>13000000</v>
      </c>
      <c r="S2543">
        <v>1999</v>
      </c>
      <c r="T2543">
        <v>6</v>
      </c>
      <c r="U2543">
        <v>1.6</v>
      </c>
      <c r="V2543">
        <v>-7128397</v>
      </c>
      <c r="W2543" t="s">
        <v>38</v>
      </c>
    </row>
    <row r="2544" spans="1:23" x14ac:dyDescent="0.3">
      <c r="A2544" t="s">
        <v>3715</v>
      </c>
      <c r="B2544">
        <v>63</v>
      </c>
      <c r="C2544">
        <v>121</v>
      </c>
      <c r="D2544">
        <v>16574731</v>
      </c>
      <c r="E2544" t="s">
        <v>55</v>
      </c>
      <c r="F2544" t="s">
        <v>59</v>
      </c>
      <c r="L2544">
        <v>54</v>
      </c>
      <c r="M2544">
        <v>27675</v>
      </c>
      <c r="N2544">
        <v>181</v>
      </c>
      <c r="O2544" t="s">
        <v>29</v>
      </c>
      <c r="P2544" t="s">
        <v>30</v>
      </c>
      <c r="Q2544" t="s">
        <v>213</v>
      </c>
      <c r="R2544">
        <v>13000000</v>
      </c>
      <c r="S2544">
        <v>1998</v>
      </c>
      <c r="T2544">
        <v>5.8</v>
      </c>
      <c r="U2544">
        <v>2</v>
      </c>
      <c r="V2544">
        <v>3574731</v>
      </c>
      <c r="W2544" t="s">
        <v>21</v>
      </c>
    </row>
    <row r="2545" spans="1:23" x14ac:dyDescent="0.3">
      <c r="A2545" t="s">
        <v>3716</v>
      </c>
      <c r="B2545">
        <v>47</v>
      </c>
      <c r="C2545">
        <v>84</v>
      </c>
      <c r="D2545">
        <v>5002310</v>
      </c>
      <c r="E2545" t="s">
        <v>25</v>
      </c>
      <c r="F2545" t="s">
        <v>48</v>
      </c>
      <c r="G2545" t="s">
        <v>44</v>
      </c>
      <c r="H2545" t="s">
        <v>27</v>
      </c>
      <c r="L2545" t="s">
        <v>3717</v>
      </c>
      <c r="M2545">
        <v>25541</v>
      </c>
      <c r="N2545">
        <v>181</v>
      </c>
      <c r="O2545" t="s">
        <v>29</v>
      </c>
      <c r="P2545" t="s">
        <v>30</v>
      </c>
      <c r="Q2545" t="s">
        <v>31</v>
      </c>
      <c r="R2545">
        <v>13000000</v>
      </c>
      <c r="S2545">
        <v>2001</v>
      </c>
      <c r="T2545">
        <v>5.6</v>
      </c>
      <c r="U2545">
        <v>1.4</v>
      </c>
      <c r="V2545">
        <v>-7997690</v>
      </c>
      <c r="W2545" t="s">
        <v>38</v>
      </c>
    </row>
    <row r="2546" spans="1:23" x14ac:dyDescent="0.3">
      <c r="A2546" t="s">
        <v>3718</v>
      </c>
      <c r="B2546">
        <v>111</v>
      </c>
      <c r="C2546">
        <v>93</v>
      </c>
      <c r="D2546">
        <v>4919896</v>
      </c>
      <c r="E2546" t="s">
        <v>48</v>
      </c>
      <c r="F2546" t="s">
        <v>56</v>
      </c>
      <c r="G2546" t="s">
        <v>35</v>
      </c>
      <c r="L2546" t="s">
        <v>3719</v>
      </c>
      <c r="M2546">
        <v>21530</v>
      </c>
      <c r="N2546">
        <v>159</v>
      </c>
      <c r="O2546" t="s">
        <v>29</v>
      </c>
      <c r="P2546" t="s">
        <v>37</v>
      </c>
      <c r="Q2546" t="s">
        <v>213</v>
      </c>
      <c r="R2546">
        <v>13000000</v>
      </c>
      <c r="S2546">
        <v>2001</v>
      </c>
      <c r="T2546">
        <v>6.1</v>
      </c>
      <c r="U2546">
        <v>1.6</v>
      </c>
      <c r="V2546">
        <v>-8080104</v>
      </c>
      <c r="W2546" t="s">
        <v>38</v>
      </c>
    </row>
    <row r="2547" spans="1:23" x14ac:dyDescent="0.3">
      <c r="A2547" t="s">
        <v>3720</v>
      </c>
      <c r="B2547">
        <v>168</v>
      </c>
      <c r="C2547">
        <v>93</v>
      </c>
      <c r="D2547">
        <v>25675765</v>
      </c>
      <c r="E2547" t="s">
        <v>48</v>
      </c>
      <c r="L2547" t="s">
        <v>3721</v>
      </c>
      <c r="M2547">
        <v>60407</v>
      </c>
      <c r="N2547">
        <v>84</v>
      </c>
      <c r="O2547" t="s">
        <v>29</v>
      </c>
      <c r="P2547" t="s">
        <v>30</v>
      </c>
      <c r="Q2547" t="s">
        <v>213</v>
      </c>
      <c r="R2547">
        <v>13000000</v>
      </c>
      <c r="S2547">
        <v>2013</v>
      </c>
      <c r="T2547">
        <v>5.9</v>
      </c>
      <c r="U2547">
        <v>1.6</v>
      </c>
      <c r="V2547">
        <v>12675765</v>
      </c>
      <c r="W2547" t="s">
        <v>21</v>
      </c>
    </row>
    <row r="2548" spans="1:23" x14ac:dyDescent="0.3">
      <c r="A2548" t="s">
        <v>3722</v>
      </c>
      <c r="B2548">
        <v>165</v>
      </c>
      <c r="C2548">
        <v>120</v>
      </c>
      <c r="D2548">
        <v>4857376</v>
      </c>
      <c r="E2548" t="s">
        <v>48</v>
      </c>
      <c r="F2548" t="s">
        <v>55</v>
      </c>
      <c r="G2548" t="s">
        <v>44</v>
      </c>
      <c r="L2548" t="s">
        <v>3723</v>
      </c>
      <c r="M2548">
        <v>63084</v>
      </c>
      <c r="N2548">
        <v>123</v>
      </c>
      <c r="O2548" t="s">
        <v>792</v>
      </c>
      <c r="P2548" t="s">
        <v>545</v>
      </c>
      <c r="Q2548" t="s">
        <v>213</v>
      </c>
      <c r="R2548">
        <v>13000000</v>
      </c>
      <c r="S2548">
        <v>2006</v>
      </c>
      <c r="T2548">
        <v>7.3</v>
      </c>
      <c r="U2548">
        <v>2</v>
      </c>
      <c r="V2548">
        <v>-8142624</v>
      </c>
      <c r="W2548" t="s">
        <v>38</v>
      </c>
    </row>
    <row r="2549" spans="1:23" x14ac:dyDescent="0.3">
      <c r="A2549" t="s">
        <v>1183</v>
      </c>
      <c r="B2549">
        <v>104</v>
      </c>
      <c r="C2549">
        <v>112</v>
      </c>
      <c r="D2549">
        <v>3169424</v>
      </c>
      <c r="E2549" t="s">
        <v>55</v>
      </c>
      <c r="F2549" t="s">
        <v>61</v>
      </c>
      <c r="L2549" t="s">
        <v>3724</v>
      </c>
      <c r="M2549">
        <v>18442</v>
      </c>
      <c r="N2549">
        <v>59</v>
      </c>
      <c r="O2549" t="s">
        <v>29</v>
      </c>
      <c r="P2549" t="s">
        <v>30</v>
      </c>
      <c r="Q2549" t="s">
        <v>31</v>
      </c>
      <c r="R2549">
        <v>13000000</v>
      </c>
      <c r="S2549">
        <v>2007</v>
      </c>
      <c r="T2549">
        <v>6.8</v>
      </c>
      <c r="U2549">
        <v>1.9</v>
      </c>
      <c r="V2549">
        <v>-9830576</v>
      </c>
      <c r="W2549" t="s">
        <v>38</v>
      </c>
    </row>
    <row r="2550" spans="1:23" x14ac:dyDescent="0.3">
      <c r="A2550" t="s">
        <v>497</v>
      </c>
      <c r="B2550">
        <v>150</v>
      </c>
      <c r="C2550">
        <v>107</v>
      </c>
      <c r="D2550">
        <v>18004225</v>
      </c>
      <c r="E2550" t="s">
        <v>48</v>
      </c>
      <c r="F2550" t="s">
        <v>55</v>
      </c>
      <c r="G2550" t="s">
        <v>44</v>
      </c>
      <c r="L2550" t="s">
        <v>3725</v>
      </c>
      <c r="M2550">
        <v>28573</v>
      </c>
      <c r="N2550">
        <v>87</v>
      </c>
      <c r="O2550" t="s">
        <v>29</v>
      </c>
      <c r="P2550" t="s">
        <v>30</v>
      </c>
      <c r="Q2550" t="s">
        <v>31</v>
      </c>
      <c r="R2550">
        <v>13000000</v>
      </c>
      <c r="S2550">
        <v>2013</v>
      </c>
      <c r="T2550">
        <v>5.7</v>
      </c>
      <c r="U2550">
        <v>1.8</v>
      </c>
      <c r="V2550">
        <v>5004225</v>
      </c>
      <c r="W2550" t="s">
        <v>21</v>
      </c>
    </row>
    <row r="2551" spans="1:23" x14ac:dyDescent="0.3">
      <c r="A2551" t="s">
        <v>3726</v>
      </c>
      <c r="B2551">
        <v>61</v>
      </c>
      <c r="C2551">
        <v>112</v>
      </c>
      <c r="D2551">
        <v>3058380</v>
      </c>
      <c r="E2551" t="s">
        <v>55</v>
      </c>
      <c r="F2551" t="s">
        <v>44</v>
      </c>
      <c r="L2551" t="s">
        <v>3727</v>
      </c>
      <c r="M2551">
        <v>4767</v>
      </c>
      <c r="N2551">
        <v>69</v>
      </c>
      <c r="O2551" t="s">
        <v>792</v>
      </c>
      <c r="P2551" t="s">
        <v>545</v>
      </c>
      <c r="Q2551" t="s">
        <v>213</v>
      </c>
      <c r="R2551">
        <v>100000000</v>
      </c>
      <c r="S2551">
        <v>2000</v>
      </c>
      <c r="T2551">
        <v>7.3</v>
      </c>
      <c r="U2551">
        <v>1.9</v>
      </c>
      <c r="V2551">
        <v>-96941620</v>
      </c>
      <c r="W2551" t="s">
        <v>38</v>
      </c>
    </row>
    <row r="2552" spans="1:23" x14ac:dyDescent="0.3">
      <c r="A2552" t="s">
        <v>2698</v>
      </c>
      <c r="B2552">
        <v>226</v>
      </c>
      <c r="C2552">
        <v>96</v>
      </c>
      <c r="D2552">
        <v>3074838</v>
      </c>
      <c r="E2552" t="s">
        <v>55</v>
      </c>
      <c r="F2552" t="s">
        <v>60</v>
      </c>
      <c r="G2552" t="s">
        <v>44</v>
      </c>
      <c r="H2552" t="s">
        <v>35</v>
      </c>
      <c r="L2552" t="s">
        <v>3728</v>
      </c>
      <c r="M2552">
        <v>56264</v>
      </c>
      <c r="N2552">
        <v>166</v>
      </c>
      <c r="O2552" t="s">
        <v>29</v>
      </c>
      <c r="P2552" t="s">
        <v>30</v>
      </c>
      <c r="Q2552" t="s">
        <v>213</v>
      </c>
      <c r="R2552">
        <v>11000000</v>
      </c>
      <c r="S2552">
        <v>2009</v>
      </c>
      <c r="T2552">
        <v>6.3</v>
      </c>
      <c r="U2552">
        <v>1.6</v>
      </c>
      <c r="V2552">
        <v>-7925162</v>
      </c>
      <c r="W2552" t="s">
        <v>38</v>
      </c>
    </row>
    <row r="2553" spans="1:23" x14ac:dyDescent="0.3">
      <c r="A2553" t="s">
        <v>3729</v>
      </c>
      <c r="B2553">
        <v>21</v>
      </c>
      <c r="C2553">
        <v>91</v>
      </c>
      <c r="D2553">
        <v>2104000</v>
      </c>
      <c r="E2553" t="s">
        <v>48</v>
      </c>
      <c r="F2553" t="s">
        <v>56</v>
      </c>
      <c r="G2553" t="s">
        <v>55</v>
      </c>
      <c r="L2553" t="s">
        <v>3730</v>
      </c>
      <c r="M2553">
        <v>1595</v>
      </c>
      <c r="N2553">
        <v>19</v>
      </c>
      <c r="O2553" t="s">
        <v>29</v>
      </c>
      <c r="P2553" t="s">
        <v>30</v>
      </c>
      <c r="Q2553" t="s">
        <v>213</v>
      </c>
      <c r="R2553">
        <v>13000000</v>
      </c>
      <c r="S2553">
        <v>1996</v>
      </c>
      <c r="T2553">
        <v>5.9</v>
      </c>
      <c r="U2553">
        <v>1.5</v>
      </c>
      <c r="V2553">
        <v>-10896000</v>
      </c>
      <c r="W2553" t="s">
        <v>38</v>
      </c>
    </row>
    <row r="2554" spans="1:23" x14ac:dyDescent="0.3">
      <c r="A2554" t="s">
        <v>2737</v>
      </c>
      <c r="B2554">
        <v>94</v>
      </c>
      <c r="C2554">
        <v>125</v>
      </c>
      <c r="D2554">
        <v>1172769</v>
      </c>
      <c r="E2554" t="s">
        <v>242</v>
      </c>
      <c r="F2554" t="s">
        <v>48</v>
      </c>
      <c r="G2554" t="s">
        <v>56</v>
      </c>
      <c r="H2554" t="s">
        <v>55</v>
      </c>
      <c r="L2554" t="s">
        <v>3731</v>
      </c>
      <c r="M2554">
        <v>28068</v>
      </c>
      <c r="N2554">
        <v>108</v>
      </c>
      <c r="O2554" t="s">
        <v>29</v>
      </c>
      <c r="P2554" t="s">
        <v>244</v>
      </c>
      <c r="Q2554" t="s">
        <v>213</v>
      </c>
      <c r="R2554">
        <v>13000000</v>
      </c>
      <c r="S2554">
        <v>2006</v>
      </c>
      <c r="T2554">
        <v>7.1</v>
      </c>
      <c r="U2554">
        <v>2.1</v>
      </c>
      <c r="V2554">
        <v>-11827231</v>
      </c>
      <c r="W2554" t="s">
        <v>38</v>
      </c>
    </row>
    <row r="2555" spans="1:23" x14ac:dyDescent="0.3">
      <c r="A2555" t="s">
        <v>3732</v>
      </c>
      <c r="B2555">
        <v>364</v>
      </c>
      <c r="C2555">
        <v>102</v>
      </c>
      <c r="D2555">
        <v>17738570</v>
      </c>
      <c r="E2555" t="s">
        <v>55</v>
      </c>
      <c r="F2555" t="s">
        <v>44</v>
      </c>
      <c r="L2555" t="s">
        <v>3733</v>
      </c>
      <c r="M2555">
        <v>351274</v>
      </c>
      <c r="N2555">
        <v>457</v>
      </c>
      <c r="O2555" t="s">
        <v>29</v>
      </c>
      <c r="P2555" t="s">
        <v>30</v>
      </c>
      <c r="Q2555" t="s">
        <v>31</v>
      </c>
      <c r="R2555">
        <v>13000000</v>
      </c>
      <c r="S2555">
        <v>2012</v>
      </c>
      <c r="T2555">
        <v>8</v>
      </c>
      <c r="U2555">
        <v>1.7</v>
      </c>
      <c r="V2555">
        <v>4738570</v>
      </c>
      <c r="W2555" t="s">
        <v>21</v>
      </c>
    </row>
    <row r="2556" spans="1:23" x14ac:dyDescent="0.3">
      <c r="A2556" t="s">
        <v>3734</v>
      </c>
      <c r="B2556">
        <v>19</v>
      </c>
      <c r="C2556">
        <v>87</v>
      </c>
      <c r="D2556">
        <v>1200000</v>
      </c>
      <c r="E2556" t="s">
        <v>24</v>
      </c>
      <c r="L2556" t="s">
        <v>3735</v>
      </c>
      <c r="M2556">
        <v>922</v>
      </c>
      <c r="N2556">
        <v>23</v>
      </c>
      <c r="O2556" t="s">
        <v>29</v>
      </c>
      <c r="P2556" t="s">
        <v>30</v>
      </c>
      <c r="Q2556" t="s">
        <v>213</v>
      </c>
      <c r="R2556">
        <v>3000000</v>
      </c>
      <c r="S2556">
        <v>1993</v>
      </c>
      <c r="T2556">
        <v>5.0999999999999996</v>
      </c>
      <c r="U2556">
        <v>1.4</v>
      </c>
      <c r="V2556">
        <v>-1800000</v>
      </c>
      <c r="W2556" t="s">
        <v>38</v>
      </c>
    </row>
    <row r="2557" spans="1:23" x14ac:dyDescent="0.3">
      <c r="A2557" t="s">
        <v>2741</v>
      </c>
      <c r="B2557">
        <v>129</v>
      </c>
      <c r="C2557">
        <v>118</v>
      </c>
      <c r="D2557">
        <v>1150403</v>
      </c>
      <c r="E2557" t="s">
        <v>242</v>
      </c>
      <c r="F2557" t="s">
        <v>56</v>
      </c>
      <c r="G2557" t="s">
        <v>55</v>
      </c>
      <c r="L2557" t="s">
        <v>3736</v>
      </c>
      <c r="M2557">
        <v>14143</v>
      </c>
      <c r="N2557">
        <v>102</v>
      </c>
      <c r="O2557" t="s">
        <v>29</v>
      </c>
      <c r="P2557" t="s">
        <v>30</v>
      </c>
      <c r="Q2557" t="s">
        <v>213</v>
      </c>
      <c r="R2557">
        <v>13000000</v>
      </c>
      <c r="S2557">
        <v>2006</v>
      </c>
      <c r="T2557">
        <v>7.1</v>
      </c>
      <c r="U2557">
        <v>2</v>
      </c>
      <c r="V2557">
        <v>-11849597</v>
      </c>
      <c r="W2557" t="s">
        <v>38</v>
      </c>
    </row>
    <row r="2558" spans="1:23" x14ac:dyDescent="0.3">
      <c r="A2558" t="s">
        <v>3526</v>
      </c>
      <c r="B2558">
        <v>71</v>
      </c>
      <c r="C2558">
        <v>115</v>
      </c>
      <c r="D2558">
        <v>403932</v>
      </c>
      <c r="E2558" t="s">
        <v>55</v>
      </c>
      <c r="F2558" t="s">
        <v>44</v>
      </c>
      <c r="G2558" t="s">
        <v>53</v>
      </c>
      <c r="L2558" t="s">
        <v>3737</v>
      </c>
      <c r="M2558">
        <v>5254</v>
      </c>
      <c r="N2558">
        <v>92</v>
      </c>
      <c r="O2558" t="s">
        <v>29</v>
      </c>
      <c r="P2558" t="s">
        <v>37</v>
      </c>
      <c r="Q2558" t="s">
        <v>213</v>
      </c>
      <c r="R2558">
        <v>20000000</v>
      </c>
      <c r="S2558">
        <v>2000</v>
      </c>
      <c r="T2558">
        <v>6.5</v>
      </c>
      <c r="U2558">
        <v>1.9</v>
      </c>
      <c r="V2558">
        <v>-19596068</v>
      </c>
      <c r="W2558" t="s">
        <v>38</v>
      </c>
    </row>
    <row r="2559" spans="1:23" x14ac:dyDescent="0.3">
      <c r="A2559" t="s">
        <v>1227</v>
      </c>
      <c r="B2559">
        <v>93</v>
      </c>
      <c r="C2559">
        <v>91</v>
      </c>
      <c r="D2559">
        <v>1712111</v>
      </c>
      <c r="E2559" t="s">
        <v>57</v>
      </c>
      <c r="F2559" t="s">
        <v>35</v>
      </c>
      <c r="L2559" t="s">
        <v>3738</v>
      </c>
      <c r="M2559">
        <v>7199</v>
      </c>
      <c r="N2559">
        <v>53</v>
      </c>
      <c r="O2559" t="s">
        <v>29</v>
      </c>
      <c r="P2559" t="s">
        <v>30</v>
      </c>
      <c r="Q2559" t="s">
        <v>31</v>
      </c>
      <c r="R2559">
        <v>8495000</v>
      </c>
      <c r="S2559">
        <v>2015</v>
      </c>
      <c r="T2559">
        <v>4.5</v>
      </c>
      <c r="U2559">
        <v>1.5</v>
      </c>
      <c r="V2559">
        <v>-6782889</v>
      </c>
      <c r="W2559" t="s">
        <v>38</v>
      </c>
    </row>
    <row r="2560" spans="1:23" x14ac:dyDescent="0.3">
      <c r="A2560" t="s">
        <v>3739</v>
      </c>
      <c r="B2560">
        <v>399</v>
      </c>
      <c r="C2560">
        <v>88</v>
      </c>
      <c r="D2560">
        <v>1024175</v>
      </c>
      <c r="E2560" t="s">
        <v>24</v>
      </c>
      <c r="F2560" t="s">
        <v>48</v>
      </c>
      <c r="G2560" t="s">
        <v>27</v>
      </c>
      <c r="H2560" t="s">
        <v>35</v>
      </c>
      <c r="L2560" t="s">
        <v>3740</v>
      </c>
      <c r="M2560">
        <v>82331</v>
      </c>
      <c r="N2560">
        <v>297</v>
      </c>
      <c r="O2560" t="s">
        <v>29</v>
      </c>
      <c r="P2560" t="s">
        <v>37</v>
      </c>
      <c r="Q2560" t="s">
        <v>213</v>
      </c>
      <c r="R2560">
        <v>13000000</v>
      </c>
      <c r="S2560">
        <v>2011</v>
      </c>
      <c r="T2560">
        <v>6.6</v>
      </c>
      <c r="U2560">
        <v>1.5</v>
      </c>
      <c r="V2560">
        <v>-11975825</v>
      </c>
      <c r="W2560" t="s">
        <v>38</v>
      </c>
    </row>
    <row r="2561" spans="1:23" x14ac:dyDescent="0.3">
      <c r="A2561" t="s">
        <v>1002</v>
      </c>
      <c r="B2561">
        <v>110</v>
      </c>
      <c r="C2561">
        <v>127</v>
      </c>
      <c r="D2561">
        <v>301305</v>
      </c>
      <c r="E2561" t="s">
        <v>55</v>
      </c>
      <c r="F2561" t="s">
        <v>44</v>
      </c>
      <c r="G2561" t="s">
        <v>58</v>
      </c>
      <c r="L2561" t="s">
        <v>3741</v>
      </c>
      <c r="M2561">
        <v>31414</v>
      </c>
      <c r="N2561">
        <v>180</v>
      </c>
      <c r="O2561" t="s">
        <v>3742</v>
      </c>
      <c r="P2561" t="s">
        <v>30</v>
      </c>
      <c r="Q2561" t="s">
        <v>213</v>
      </c>
      <c r="R2561">
        <v>13000000</v>
      </c>
      <c r="S2561">
        <v>2011</v>
      </c>
      <c r="T2561">
        <v>4.3</v>
      </c>
      <c r="U2561">
        <v>2.1</v>
      </c>
      <c r="V2561">
        <v>-12698695</v>
      </c>
      <c r="W2561" t="s">
        <v>38</v>
      </c>
    </row>
    <row r="2562" spans="1:23" x14ac:dyDescent="0.3">
      <c r="A2562" t="s">
        <v>3557</v>
      </c>
      <c r="B2562">
        <v>285</v>
      </c>
      <c r="C2562">
        <v>94</v>
      </c>
      <c r="D2562">
        <v>51872378</v>
      </c>
      <c r="E2562" t="s">
        <v>56</v>
      </c>
      <c r="F2562" t="s">
        <v>35</v>
      </c>
      <c r="L2562" t="s">
        <v>3743</v>
      </c>
      <c r="M2562">
        <v>88241</v>
      </c>
      <c r="N2562">
        <v>266</v>
      </c>
      <c r="O2562" t="s">
        <v>29</v>
      </c>
      <c r="P2562" t="s">
        <v>30</v>
      </c>
      <c r="Q2562" t="s">
        <v>213</v>
      </c>
      <c r="R2562">
        <v>13000000</v>
      </c>
      <c r="S2562">
        <v>2013</v>
      </c>
      <c r="T2562">
        <v>6.7</v>
      </c>
      <c r="U2562">
        <v>1.6</v>
      </c>
      <c r="V2562">
        <v>38872378</v>
      </c>
      <c r="W2562" t="s">
        <v>21</v>
      </c>
    </row>
    <row r="2563" spans="1:23" x14ac:dyDescent="0.3">
      <c r="A2563" t="s">
        <v>3744</v>
      </c>
      <c r="B2563">
        <v>61</v>
      </c>
      <c r="C2563">
        <v>90</v>
      </c>
      <c r="D2563">
        <v>28399192</v>
      </c>
      <c r="E2563" t="s">
        <v>24</v>
      </c>
      <c r="F2563" t="s">
        <v>25</v>
      </c>
      <c r="G2563" t="s">
        <v>48</v>
      </c>
      <c r="H2563" t="s">
        <v>49</v>
      </c>
      <c r="L2563" t="s">
        <v>3745</v>
      </c>
      <c r="M2563">
        <v>5663</v>
      </c>
      <c r="N2563">
        <v>106</v>
      </c>
      <c r="O2563" t="s">
        <v>29</v>
      </c>
      <c r="P2563" t="s">
        <v>143</v>
      </c>
      <c r="Q2563" t="s">
        <v>52</v>
      </c>
      <c r="R2563">
        <v>13000000</v>
      </c>
      <c r="S2563">
        <v>2002</v>
      </c>
      <c r="T2563">
        <v>5.4</v>
      </c>
      <c r="U2563">
        <v>1.5</v>
      </c>
      <c r="V2563">
        <v>15399192</v>
      </c>
      <c r="W2563" t="s">
        <v>21</v>
      </c>
    </row>
    <row r="2564" spans="1:23" x14ac:dyDescent="0.3">
      <c r="A2564" t="s">
        <v>1017</v>
      </c>
      <c r="B2564">
        <v>242</v>
      </c>
      <c r="C2564">
        <v>102</v>
      </c>
      <c r="D2564">
        <v>2035566</v>
      </c>
      <c r="E2564" t="s">
        <v>242</v>
      </c>
      <c r="F2564" t="s">
        <v>48</v>
      </c>
      <c r="G2564" t="s">
        <v>56</v>
      </c>
      <c r="H2564" t="s">
        <v>55</v>
      </c>
      <c r="I2564" t="s">
        <v>44</v>
      </c>
      <c r="L2564" t="s">
        <v>3746</v>
      </c>
      <c r="M2564">
        <v>77305</v>
      </c>
      <c r="N2564">
        <v>162</v>
      </c>
      <c r="O2564" t="s">
        <v>29</v>
      </c>
      <c r="P2564" t="s">
        <v>545</v>
      </c>
      <c r="Q2564" t="s">
        <v>213</v>
      </c>
      <c r="R2564">
        <v>13000000</v>
      </c>
      <c r="S2564">
        <v>2009</v>
      </c>
      <c r="T2564">
        <v>6.6</v>
      </c>
      <c r="U2564">
        <v>1.7</v>
      </c>
      <c r="V2564">
        <v>-10964434</v>
      </c>
      <c r="W2564" t="s">
        <v>38</v>
      </c>
    </row>
    <row r="2565" spans="1:23" x14ac:dyDescent="0.3">
      <c r="A2565" t="s">
        <v>3445</v>
      </c>
      <c r="B2565">
        <v>121</v>
      </c>
      <c r="C2565">
        <v>117</v>
      </c>
      <c r="D2565">
        <v>21078145</v>
      </c>
      <c r="E2565" t="s">
        <v>242</v>
      </c>
      <c r="F2565" t="s">
        <v>55</v>
      </c>
      <c r="L2565" t="s">
        <v>3747</v>
      </c>
      <c r="M2565">
        <v>26493</v>
      </c>
      <c r="N2565">
        <v>159</v>
      </c>
      <c r="O2565" t="s">
        <v>29</v>
      </c>
      <c r="P2565" t="s">
        <v>30</v>
      </c>
      <c r="Q2565" t="s">
        <v>31</v>
      </c>
      <c r="R2565">
        <v>12500000</v>
      </c>
      <c r="S2565">
        <v>2002</v>
      </c>
      <c r="T2565">
        <v>7.3</v>
      </c>
      <c r="U2565">
        <v>2</v>
      </c>
      <c r="V2565">
        <v>8578145</v>
      </c>
      <c r="W2565" t="s">
        <v>21</v>
      </c>
    </row>
    <row r="2566" spans="1:23" x14ac:dyDescent="0.3">
      <c r="A2566" t="s">
        <v>2538</v>
      </c>
      <c r="B2566">
        <v>83</v>
      </c>
      <c r="C2566">
        <v>109</v>
      </c>
      <c r="D2566">
        <v>14060950</v>
      </c>
      <c r="E2566" t="s">
        <v>55</v>
      </c>
      <c r="L2566" t="s">
        <v>3748</v>
      </c>
      <c r="M2566">
        <v>14354</v>
      </c>
      <c r="N2566">
        <v>139</v>
      </c>
      <c r="O2566" t="s">
        <v>29</v>
      </c>
      <c r="P2566" t="s">
        <v>30</v>
      </c>
      <c r="Q2566" t="s">
        <v>31</v>
      </c>
      <c r="R2566">
        <v>12500000</v>
      </c>
      <c r="S2566">
        <v>2002</v>
      </c>
      <c r="T2566">
        <v>6.9</v>
      </c>
      <c r="U2566">
        <v>1.8</v>
      </c>
      <c r="V2566">
        <v>1560950</v>
      </c>
      <c r="W2566" t="s">
        <v>21</v>
      </c>
    </row>
    <row r="2567" spans="1:23" x14ac:dyDescent="0.3">
      <c r="A2567" t="s">
        <v>495</v>
      </c>
      <c r="B2567">
        <v>122</v>
      </c>
      <c r="C2567">
        <v>121</v>
      </c>
      <c r="D2567">
        <v>12281500</v>
      </c>
      <c r="E2567" t="s">
        <v>24</v>
      </c>
      <c r="F2567" t="s">
        <v>56</v>
      </c>
      <c r="G2567" t="s">
        <v>55</v>
      </c>
      <c r="H2567" t="s">
        <v>44</v>
      </c>
      <c r="I2567" t="s">
        <v>35</v>
      </c>
      <c r="L2567" t="s">
        <v>3749</v>
      </c>
      <c r="M2567">
        <v>163492</v>
      </c>
      <c r="N2567">
        <v>460</v>
      </c>
      <c r="O2567" t="s">
        <v>29</v>
      </c>
      <c r="P2567" t="s">
        <v>30</v>
      </c>
      <c r="Q2567" t="s">
        <v>213</v>
      </c>
      <c r="R2567">
        <v>13000000</v>
      </c>
      <c r="S2567">
        <v>1993</v>
      </c>
      <c r="T2567">
        <v>8</v>
      </c>
      <c r="U2567">
        <v>2</v>
      </c>
      <c r="V2567">
        <v>-718500</v>
      </c>
      <c r="W2567" t="s">
        <v>38</v>
      </c>
    </row>
    <row r="2568" spans="1:23" x14ac:dyDescent="0.3">
      <c r="A2568" t="s">
        <v>3507</v>
      </c>
      <c r="B2568">
        <v>120</v>
      </c>
      <c r="C2568">
        <v>100</v>
      </c>
      <c r="D2568">
        <v>10725228</v>
      </c>
      <c r="E2568" t="s">
        <v>56</v>
      </c>
      <c r="F2568" t="s">
        <v>55</v>
      </c>
      <c r="G2568" t="s">
        <v>60</v>
      </c>
      <c r="L2568" t="s">
        <v>3750</v>
      </c>
      <c r="M2568">
        <v>75675</v>
      </c>
      <c r="N2568">
        <v>365</v>
      </c>
      <c r="O2568" t="s">
        <v>29</v>
      </c>
      <c r="P2568" t="s">
        <v>30</v>
      </c>
      <c r="Q2568" t="s">
        <v>213</v>
      </c>
      <c r="R2568">
        <v>12500000</v>
      </c>
      <c r="S2568">
        <v>1992</v>
      </c>
      <c r="T2568">
        <v>7.8</v>
      </c>
      <c r="U2568">
        <v>1.7</v>
      </c>
      <c r="V2568">
        <v>-1774772</v>
      </c>
      <c r="W2568" t="s">
        <v>38</v>
      </c>
    </row>
    <row r="2569" spans="1:23" x14ac:dyDescent="0.3">
      <c r="A2569" t="s">
        <v>3526</v>
      </c>
      <c r="B2569">
        <v>225</v>
      </c>
      <c r="C2569">
        <v>109</v>
      </c>
      <c r="D2569">
        <v>214966</v>
      </c>
      <c r="E2569" t="s">
        <v>56</v>
      </c>
      <c r="F2569" t="s">
        <v>55</v>
      </c>
      <c r="G2569" t="s">
        <v>35</v>
      </c>
      <c r="L2569" t="s">
        <v>3751</v>
      </c>
      <c r="M2569">
        <v>28483</v>
      </c>
      <c r="N2569">
        <v>176</v>
      </c>
      <c r="O2569" t="s">
        <v>29</v>
      </c>
      <c r="P2569" t="s">
        <v>30</v>
      </c>
      <c r="Q2569" t="s">
        <v>213</v>
      </c>
      <c r="R2569">
        <v>13000000</v>
      </c>
      <c r="S2569">
        <v>2010</v>
      </c>
      <c r="T2569">
        <v>6.1</v>
      </c>
      <c r="U2569">
        <v>1.8</v>
      </c>
      <c r="V2569">
        <v>-12785034</v>
      </c>
      <c r="W2569" t="s">
        <v>38</v>
      </c>
    </row>
    <row r="2570" spans="1:23" x14ac:dyDescent="0.3">
      <c r="A2570" t="s">
        <v>3752</v>
      </c>
      <c r="B2570">
        <v>167</v>
      </c>
      <c r="C2570">
        <v>101</v>
      </c>
      <c r="D2570">
        <v>11956207</v>
      </c>
      <c r="E2570" t="s">
        <v>57</v>
      </c>
      <c r="F2570" t="s">
        <v>60</v>
      </c>
      <c r="L2570" t="s">
        <v>3753</v>
      </c>
      <c r="M2570">
        <v>24012</v>
      </c>
      <c r="N2570">
        <v>126</v>
      </c>
      <c r="O2570" t="s">
        <v>29</v>
      </c>
      <c r="P2570" t="s">
        <v>30</v>
      </c>
      <c r="Q2570" t="s">
        <v>213</v>
      </c>
      <c r="R2570">
        <v>16000000</v>
      </c>
      <c r="S2570">
        <v>2009</v>
      </c>
      <c r="T2570">
        <v>5.0999999999999996</v>
      </c>
      <c r="U2570">
        <v>1.7</v>
      </c>
      <c r="V2570">
        <v>-4043793</v>
      </c>
      <c r="W2570" t="s">
        <v>38</v>
      </c>
    </row>
    <row r="2571" spans="1:23" x14ac:dyDescent="0.3">
      <c r="A2571" t="s">
        <v>2343</v>
      </c>
      <c r="B2571">
        <v>226</v>
      </c>
      <c r="C2571">
        <v>106</v>
      </c>
      <c r="D2571">
        <v>5949693</v>
      </c>
      <c r="E2571" t="s">
        <v>48</v>
      </c>
      <c r="F2571" t="s">
        <v>55</v>
      </c>
      <c r="G2571" t="s">
        <v>44</v>
      </c>
      <c r="L2571" t="s">
        <v>3754</v>
      </c>
      <c r="M2571">
        <v>114762</v>
      </c>
      <c r="N2571">
        <v>299</v>
      </c>
      <c r="O2571" t="s">
        <v>29</v>
      </c>
      <c r="P2571" t="s">
        <v>30</v>
      </c>
      <c r="Q2571" t="s">
        <v>31</v>
      </c>
      <c r="R2571">
        <v>12000000</v>
      </c>
      <c r="S2571">
        <v>2007</v>
      </c>
      <c r="T2571">
        <v>7.4</v>
      </c>
      <c r="U2571">
        <v>1.8</v>
      </c>
      <c r="V2571">
        <v>-6050307</v>
      </c>
      <c r="W2571" t="s">
        <v>38</v>
      </c>
    </row>
    <row r="2572" spans="1:23" x14ac:dyDescent="0.3">
      <c r="A2572" t="s">
        <v>3755</v>
      </c>
      <c r="B2572">
        <v>185</v>
      </c>
      <c r="C2572">
        <v>94</v>
      </c>
      <c r="D2572">
        <v>9030581</v>
      </c>
      <c r="E2572" t="s">
        <v>55</v>
      </c>
      <c r="F2572" t="s">
        <v>58</v>
      </c>
      <c r="L2572" t="s">
        <v>3756</v>
      </c>
      <c r="M2572">
        <v>132386</v>
      </c>
      <c r="N2572">
        <v>398</v>
      </c>
      <c r="O2572" t="s">
        <v>29</v>
      </c>
      <c r="P2572" t="s">
        <v>37</v>
      </c>
      <c r="Q2572" t="s">
        <v>31</v>
      </c>
      <c r="R2572">
        <v>12500000</v>
      </c>
      <c r="S2572">
        <v>2008</v>
      </c>
      <c r="T2572">
        <v>7.8</v>
      </c>
      <c r="U2572">
        <v>1.6</v>
      </c>
      <c r="V2572">
        <v>-3469419</v>
      </c>
      <c r="W2572" t="s">
        <v>38</v>
      </c>
    </row>
    <row r="2573" spans="1:23" x14ac:dyDescent="0.3">
      <c r="A2573" t="s">
        <v>3591</v>
      </c>
      <c r="B2573">
        <v>177</v>
      </c>
      <c r="C2573">
        <v>140</v>
      </c>
      <c r="D2573">
        <v>4157491</v>
      </c>
      <c r="E2573" t="s">
        <v>56</v>
      </c>
      <c r="F2573" t="s">
        <v>55</v>
      </c>
      <c r="G2573" t="s">
        <v>50</v>
      </c>
      <c r="L2573" t="s">
        <v>3757</v>
      </c>
      <c r="M2573">
        <v>79330</v>
      </c>
      <c r="N2573">
        <v>690</v>
      </c>
      <c r="O2573" t="s">
        <v>29</v>
      </c>
      <c r="P2573" t="s">
        <v>2091</v>
      </c>
      <c r="Q2573" t="s">
        <v>213</v>
      </c>
      <c r="R2573">
        <v>12800000</v>
      </c>
      <c r="S2573">
        <v>2000</v>
      </c>
      <c r="T2573">
        <v>8</v>
      </c>
      <c r="U2573">
        <v>2.2999999999999998</v>
      </c>
      <c r="V2573">
        <v>-8642509</v>
      </c>
      <c r="W2573" t="s">
        <v>38</v>
      </c>
    </row>
    <row r="2574" spans="1:23" x14ac:dyDescent="0.3">
      <c r="A2574" t="s">
        <v>3411</v>
      </c>
      <c r="B2574">
        <v>28</v>
      </c>
      <c r="C2574">
        <v>132</v>
      </c>
      <c r="D2574">
        <v>1508689</v>
      </c>
      <c r="E2574" t="s">
        <v>55</v>
      </c>
      <c r="F2574" t="s">
        <v>44</v>
      </c>
      <c r="L2574" t="s">
        <v>3758</v>
      </c>
      <c r="M2574">
        <v>5648</v>
      </c>
      <c r="N2574">
        <v>50</v>
      </c>
      <c r="O2574" t="s">
        <v>29</v>
      </c>
      <c r="P2574" t="s">
        <v>30</v>
      </c>
      <c r="Q2574" t="s">
        <v>213</v>
      </c>
      <c r="R2574">
        <v>16000000</v>
      </c>
      <c r="S2574">
        <v>1997</v>
      </c>
      <c r="T2574">
        <v>6.7</v>
      </c>
      <c r="U2574">
        <v>2.2000000000000002</v>
      </c>
      <c r="V2574">
        <v>-14491311</v>
      </c>
      <c r="W2574" t="s">
        <v>38</v>
      </c>
    </row>
    <row r="2575" spans="1:23" x14ac:dyDescent="0.3">
      <c r="A2575" t="s">
        <v>3759</v>
      </c>
      <c r="B2575">
        <v>48</v>
      </c>
      <c r="C2575">
        <v>99</v>
      </c>
      <c r="D2575">
        <v>1227324</v>
      </c>
      <c r="E2575" t="s">
        <v>56</v>
      </c>
      <c r="F2575" t="s">
        <v>55</v>
      </c>
      <c r="L2575" t="s">
        <v>3760</v>
      </c>
      <c r="M2575">
        <v>6921</v>
      </c>
      <c r="N2575">
        <v>48</v>
      </c>
      <c r="O2575" t="s">
        <v>29</v>
      </c>
      <c r="P2575" t="s">
        <v>30</v>
      </c>
      <c r="Q2575" t="s">
        <v>213</v>
      </c>
      <c r="R2575">
        <v>12500000</v>
      </c>
      <c r="S2575">
        <v>1996</v>
      </c>
      <c r="T2575">
        <v>6.6</v>
      </c>
      <c r="U2575">
        <v>1.6</v>
      </c>
      <c r="V2575">
        <v>-11272676</v>
      </c>
      <c r="W2575" t="s">
        <v>38</v>
      </c>
    </row>
    <row r="2576" spans="1:23" x14ac:dyDescent="0.3">
      <c r="A2576" t="s">
        <v>3761</v>
      </c>
      <c r="B2576">
        <v>116</v>
      </c>
      <c r="C2576">
        <v>90</v>
      </c>
      <c r="D2576">
        <v>4360548</v>
      </c>
      <c r="E2576" t="s">
        <v>48</v>
      </c>
      <c r="F2576" t="s">
        <v>55</v>
      </c>
      <c r="G2576" t="s">
        <v>44</v>
      </c>
      <c r="L2576" t="s">
        <v>3762</v>
      </c>
      <c r="M2576">
        <v>13371</v>
      </c>
      <c r="N2576">
        <v>60</v>
      </c>
      <c r="O2576" t="s">
        <v>29</v>
      </c>
      <c r="P2576" t="s">
        <v>30</v>
      </c>
      <c r="Q2576" t="s">
        <v>213</v>
      </c>
      <c r="R2576">
        <v>15000000</v>
      </c>
      <c r="S2576">
        <v>2009</v>
      </c>
      <c r="T2576">
        <v>6.4</v>
      </c>
      <c r="U2576">
        <v>1.5</v>
      </c>
      <c r="V2576">
        <v>-10639452</v>
      </c>
      <c r="W2576" t="s">
        <v>38</v>
      </c>
    </row>
    <row r="2577" spans="1:23" x14ac:dyDescent="0.3">
      <c r="A2577" t="s">
        <v>3763</v>
      </c>
      <c r="B2577">
        <v>391</v>
      </c>
      <c r="C2577">
        <v>105</v>
      </c>
      <c r="D2577">
        <v>26589953</v>
      </c>
      <c r="E2577" t="s">
        <v>24</v>
      </c>
      <c r="F2577" t="s">
        <v>56</v>
      </c>
      <c r="G2577" t="s">
        <v>35</v>
      </c>
      <c r="L2577" t="s">
        <v>3764</v>
      </c>
      <c r="M2577">
        <v>165792</v>
      </c>
      <c r="N2577">
        <v>392</v>
      </c>
      <c r="O2577" t="s">
        <v>29</v>
      </c>
      <c r="P2577" t="s">
        <v>30</v>
      </c>
      <c r="Q2577" t="s">
        <v>213</v>
      </c>
      <c r="R2577">
        <v>10500000</v>
      </c>
      <c r="S2577">
        <v>2010</v>
      </c>
      <c r="T2577">
        <v>6.7</v>
      </c>
      <c r="U2577">
        <v>1.8</v>
      </c>
      <c r="V2577">
        <v>16089953</v>
      </c>
      <c r="W2577" t="s">
        <v>21</v>
      </c>
    </row>
    <row r="2578" spans="1:23" x14ac:dyDescent="0.3">
      <c r="A2578" t="s">
        <v>3765</v>
      </c>
      <c r="B2578">
        <v>117</v>
      </c>
      <c r="C2578">
        <v>108</v>
      </c>
      <c r="D2578">
        <v>1039869</v>
      </c>
      <c r="E2578" t="s">
        <v>242</v>
      </c>
      <c r="F2578" t="s">
        <v>48</v>
      </c>
      <c r="G2578" t="s">
        <v>56</v>
      </c>
      <c r="H2578" t="s">
        <v>55</v>
      </c>
      <c r="L2578" t="s">
        <v>3766</v>
      </c>
      <c r="M2578">
        <v>14757</v>
      </c>
      <c r="N2578">
        <v>51</v>
      </c>
      <c r="O2578" t="s">
        <v>29</v>
      </c>
      <c r="P2578" t="s">
        <v>115</v>
      </c>
      <c r="Q2578" t="s">
        <v>213</v>
      </c>
      <c r="R2578">
        <v>15000000</v>
      </c>
      <c r="S2578">
        <v>2010</v>
      </c>
      <c r="T2578">
        <v>6.2</v>
      </c>
      <c r="U2578">
        <v>1.8</v>
      </c>
      <c r="V2578">
        <v>-13960131</v>
      </c>
      <c r="W2578" t="s">
        <v>38</v>
      </c>
    </row>
    <row r="2579" spans="1:23" x14ac:dyDescent="0.3">
      <c r="A2579" t="s">
        <v>860</v>
      </c>
      <c r="B2579">
        <v>24</v>
      </c>
      <c r="C2579">
        <v>69</v>
      </c>
      <c r="D2579">
        <v>48092846</v>
      </c>
      <c r="E2579" t="s">
        <v>25</v>
      </c>
      <c r="F2579" t="s">
        <v>47</v>
      </c>
      <c r="G2579" t="s">
        <v>49</v>
      </c>
      <c r="L2579" t="s">
        <v>3767</v>
      </c>
      <c r="M2579">
        <v>61753</v>
      </c>
      <c r="N2579">
        <v>133</v>
      </c>
      <c r="O2579" t="s">
        <v>29</v>
      </c>
      <c r="P2579" t="s">
        <v>30</v>
      </c>
      <c r="Q2579" t="s">
        <v>118</v>
      </c>
      <c r="R2579">
        <v>12500000</v>
      </c>
      <c r="S2579">
        <v>1988</v>
      </c>
      <c r="T2579">
        <v>7.3</v>
      </c>
      <c r="U2579">
        <v>1.2</v>
      </c>
      <c r="V2579">
        <v>35592846</v>
      </c>
      <c r="W2579" t="s">
        <v>21</v>
      </c>
    </row>
    <row r="2580" spans="1:23" x14ac:dyDescent="0.3">
      <c r="A2580" t="s">
        <v>3768</v>
      </c>
      <c r="B2580">
        <v>86</v>
      </c>
      <c r="C2580">
        <v>148</v>
      </c>
      <c r="D2580">
        <v>1110186</v>
      </c>
      <c r="E2580" t="s">
        <v>24</v>
      </c>
      <c r="F2580" t="s">
        <v>55</v>
      </c>
      <c r="G2580" t="s">
        <v>58</v>
      </c>
      <c r="L2580" t="s">
        <v>3769</v>
      </c>
      <c r="M2580">
        <v>31943</v>
      </c>
      <c r="N2580">
        <v>224</v>
      </c>
      <c r="O2580" t="s">
        <v>3770</v>
      </c>
      <c r="P2580" t="s">
        <v>1877</v>
      </c>
      <c r="Q2580" t="s">
        <v>213</v>
      </c>
      <c r="R2580">
        <v>12800000</v>
      </c>
      <c r="S2580">
        <v>2004</v>
      </c>
      <c r="T2580">
        <v>8.1</v>
      </c>
      <c r="U2580">
        <v>2.5</v>
      </c>
      <c r="V2580">
        <v>-11689814</v>
      </c>
      <c r="W2580" t="s">
        <v>38</v>
      </c>
    </row>
    <row r="2581" spans="1:23" x14ac:dyDescent="0.3">
      <c r="A2581" t="s">
        <v>3771</v>
      </c>
      <c r="B2581">
        <v>41</v>
      </c>
      <c r="C2581">
        <v>118</v>
      </c>
      <c r="D2581">
        <v>1089445</v>
      </c>
      <c r="E2581" t="s">
        <v>48</v>
      </c>
      <c r="F2581" t="s">
        <v>55</v>
      </c>
      <c r="G2581" t="s">
        <v>49</v>
      </c>
      <c r="H2581" t="s">
        <v>61</v>
      </c>
      <c r="L2581" t="s">
        <v>3772</v>
      </c>
      <c r="M2581">
        <v>2676</v>
      </c>
      <c r="N2581">
        <v>33</v>
      </c>
      <c r="O2581" t="s">
        <v>29</v>
      </c>
      <c r="P2581" t="s">
        <v>115</v>
      </c>
      <c r="Q2581" t="s">
        <v>52</v>
      </c>
      <c r="R2581">
        <v>12500000</v>
      </c>
      <c r="S2581">
        <v>2009</v>
      </c>
      <c r="T2581">
        <v>7</v>
      </c>
      <c r="U2581">
        <v>2</v>
      </c>
      <c r="V2581">
        <v>-11410555</v>
      </c>
      <c r="W2581" t="s">
        <v>38</v>
      </c>
    </row>
    <row r="2582" spans="1:23" x14ac:dyDescent="0.3">
      <c r="A2582" t="s">
        <v>1280</v>
      </c>
      <c r="B2582">
        <v>304</v>
      </c>
      <c r="C2582">
        <v>132</v>
      </c>
      <c r="D2582">
        <v>204565000</v>
      </c>
      <c r="E2582" t="s">
        <v>57</v>
      </c>
      <c r="L2582" t="s">
        <v>3773</v>
      </c>
      <c r="M2582">
        <v>284252</v>
      </c>
      <c r="N2582">
        <v>1058</v>
      </c>
      <c r="O2582" t="s">
        <v>29</v>
      </c>
      <c r="P2582" t="s">
        <v>30</v>
      </c>
      <c r="Q2582" t="s">
        <v>213</v>
      </c>
      <c r="R2582">
        <v>8000000</v>
      </c>
      <c r="S2582">
        <v>1973</v>
      </c>
      <c r="T2582">
        <v>8</v>
      </c>
      <c r="U2582">
        <v>2.2000000000000002</v>
      </c>
      <c r="V2582">
        <v>196565000</v>
      </c>
      <c r="W2582" t="s">
        <v>21</v>
      </c>
    </row>
    <row r="2583" spans="1:23" x14ac:dyDescent="0.3">
      <c r="A2583" t="s">
        <v>149</v>
      </c>
      <c r="B2583">
        <v>385</v>
      </c>
      <c r="C2583">
        <v>130</v>
      </c>
      <c r="D2583">
        <v>260000000</v>
      </c>
      <c r="E2583" t="s">
        <v>25</v>
      </c>
      <c r="F2583" t="s">
        <v>55</v>
      </c>
      <c r="G2583" t="s">
        <v>35</v>
      </c>
      <c r="L2583" t="s">
        <v>3774</v>
      </c>
      <c r="M2583">
        <v>412454</v>
      </c>
      <c r="N2583">
        <v>962</v>
      </c>
      <c r="O2583" t="s">
        <v>29</v>
      </c>
      <c r="P2583" t="s">
        <v>30</v>
      </c>
      <c r="Q2583" t="s">
        <v>52</v>
      </c>
      <c r="R2583">
        <v>8000000</v>
      </c>
      <c r="S2583">
        <v>1975</v>
      </c>
      <c r="T2583">
        <v>8</v>
      </c>
      <c r="U2583">
        <v>2.2000000000000002</v>
      </c>
      <c r="V2583">
        <v>252000000</v>
      </c>
      <c r="W2583" t="s">
        <v>21</v>
      </c>
    </row>
    <row r="2584" spans="1:23" x14ac:dyDescent="0.3">
      <c r="A2584" t="s">
        <v>497</v>
      </c>
      <c r="B2584">
        <v>145</v>
      </c>
      <c r="C2584">
        <v>95</v>
      </c>
      <c r="D2584">
        <v>101736215</v>
      </c>
      <c r="E2584" t="s">
        <v>48</v>
      </c>
      <c r="L2584" t="s">
        <v>3775</v>
      </c>
      <c r="M2584">
        <v>315549</v>
      </c>
      <c r="N2584">
        <v>789</v>
      </c>
      <c r="O2584" t="s">
        <v>29</v>
      </c>
      <c r="P2584" t="s">
        <v>30</v>
      </c>
      <c r="Q2584" t="s">
        <v>213</v>
      </c>
      <c r="R2584">
        <v>11000000</v>
      </c>
      <c r="S2584">
        <v>1999</v>
      </c>
      <c r="T2584">
        <v>7</v>
      </c>
      <c r="U2584">
        <v>1.6</v>
      </c>
      <c r="V2584">
        <v>90736215</v>
      </c>
      <c r="W2584" t="s">
        <v>21</v>
      </c>
    </row>
    <row r="2585" spans="1:23" x14ac:dyDescent="0.3">
      <c r="A2585" t="s">
        <v>3776</v>
      </c>
      <c r="B2585">
        <v>99</v>
      </c>
      <c r="C2585">
        <v>80</v>
      </c>
      <c r="D2585">
        <v>71442</v>
      </c>
      <c r="E2585" t="s">
        <v>47</v>
      </c>
      <c r="F2585" t="s">
        <v>48</v>
      </c>
      <c r="G2585" t="s">
        <v>56</v>
      </c>
      <c r="H2585" t="s">
        <v>55</v>
      </c>
      <c r="I2585" t="s">
        <v>49</v>
      </c>
      <c r="L2585" t="s">
        <v>3777</v>
      </c>
      <c r="M2585">
        <v>12029</v>
      </c>
      <c r="N2585">
        <v>32</v>
      </c>
      <c r="O2585" t="s">
        <v>792</v>
      </c>
      <c r="P2585" t="s">
        <v>545</v>
      </c>
      <c r="Q2585" t="s">
        <v>52</v>
      </c>
      <c r="R2585">
        <v>9600000</v>
      </c>
      <c r="S2585">
        <v>2012</v>
      </c>
      <c r="T2585">
        <v>7.9</v>
      </c>
      <c r="U2585">
        <v>1.3</v>
      </c>
      <c r="V2585">
        <v>-9528558</v>
      </c>
      <c r="W2585" t="s">
        <v>38</v>
      </c>
    </row>
    <row r="2586" spans="1:23" x14ac:dyDescent="0.3">
      <c r="A2586" t="s">
        <v>2439</v>
      </c>
      <c r="B2586">
        <v>29</v>
      </c>
      <c r="C2586">
        <v>94</v>
      </c>
      <c r="D2586">
        <v>79817937</v>
      </c>
      <c r="E2586" t="s">
        <v>24</v>
      </c>
      <c r="F2586" t="s">
        <v>25</v>
      </c>
      <c r="G2586" t="s">
        <v>48</v>
      </c>
      <c r="H2586" t="s">
        <v>26</v>
      </c>
      <c r="I2586" t="s">
        <v>60</v>
      </c>
      <c r="L2586" t="s">
        <v>3778</v>
      </c>
      <c r="M2586">
        <v>39798</v>
      </c>
      <c r="N2586">
        <v>69</v>
      </c>
      <c r="O2586" t="s">
        <v>29</v>
      </c>
      <c r="P2586" t="s">
        <v>30</v>
      </c>
      <c r="Q2586" t="s">
        <v>31</v>
      </c>
      <c r="R2586">
        <v>25000000</v>
      </c>
      <c r="S2586">
        <v>1986</v>
      </c>
      <c r="T2586">
        <v>5.9</v>
      </c>
      <c r="U2586">
        <v>1.6</v>
      </c>
      <c r="V2586">
        <v>54817937</v>
      </c>
      <c r="W2586" t="s">
        <v>21</v>
      </c>
    </row>
    <row r="2587" spans="1:23" x14ac:dyDescent="0.3">
      <c r="A2587" t="s">
        <v>401</v>
      </c>
      <c r="B2587">
        <v>77</v>
      </c>
      <c r="C2587">
        <v>122</v>
      </c>
      <c r="D2587">
        <v>91547205</v>
      </c>
      <c r="E2587" t="s">
        <v>48</v>
      </c>
      <c r="F2587" t="s">
        <v>44</v>
      </c>
      <c r="L2587" t="s">
        <v>3779</v>
      </c>
      <c r="M2587">
        <v>34579</v>
      </c>
      <c r="N2587">
        <v>62</v>
      </c>
      <c r="O2587" t="s">
        <v>29</v>
      </c>
      <c r="P2587" t="s">
        <v>30</v>
      </c>
      <c r="Q2587" t="s">
        <v>31</v>
      </c>
      <c r="R2587">
        <v>12000000</v>
      </c>
      <c r="S2587">
        <v>2012</v>
      </c>
      <c r="T2587">
        <v>6.6</v>
      </c>
      <c r="U2587">
        <v>2</v>
      </c>
      <c r="V2587">
        <v>79547205</v>
      </c>
      <c r="W2587" t="s">
        <v>21</v>
      </c>
    </row>
    <row r="2588" spans="1:23" x14ac:dyDescent="0.3">
      <c r="A2588" t="s">
        <v>401</v>
      </c>
      <c r="B2588">
        <v>91</v>
      </c>
      <c r="C2588">
        <v>102</v>
      </c>
      <c r="D2588">
        <v>75074950</v>
      </c>
      <c r="E2588" t="s">
        <v>48</v>
      </c>
      <c r="F2588" t="s">
        <v>55</v>
      </c>
      <c r="L2588" t="s">
        <v>3780</v>
      </c>
      <c r="M2588">
        <v>22147</v>
      </c>
      <c r="N2588">
        <v>156</v>
      </c>
      <c r="O2588" t="s">
        <v>29</v>
      </c>
      <c r="P2588" t="s">
        <v>30</v>
      </c>
      <c r="Q2588" t="s">
        <v>31</v>
      </c>
      <c r="R2588">
        <v>12000000</v>
      </c>
      <c r="S2588">
        <v>2002</v>
      </c>
      <c r="T2588">
        <v>6.3</v>
      </c>
      <c r="U2588">
        <v>1.7</v>
      </c>
      <c r="V2588">
        <v>63074950</v>
      </c>
      <c r="W2588" t="s">
        <v>21</v>
      </c>
    </row>
    <row r="2589" spans="1:23" x14ac:dyDescent="0.3">
      <c r="A2589" t="s">
        <v>2461</v>
      </c>
      <c r="B2589">
        <v>148</v>
      </c>
      <c r="C2589">
        <v>116</v>
      </c>
      <c r="D2589">
        <v>78900000</v>
      </c>
      <c r="E2589" t="s">
        <v>24</v>
      </c>
      <c r="F2589" t="s">
        <v>25</v>
      </c>
      <c r="G2589" t="s">
        <v>27</v>
      </c>
      <c r="L2589" t="s">
        <v>3781</v>
      </c>
      <c r="M2589">
        <v>91414</v>
      </c>
      <c r="N2589">
        <v>359</v>
      </c>
      <c r="O2589" t="s">
        <v>29</v>
      </c>
      <c r="P2589" t="s">
        <v>30</v>
      </c>
      <c r="Q2589" t="s">
        <v>52</v>
      </c>
      <c r="R2589">
        <v>11000000</v>
      </c>
      <c r="S2589">
        <v>1982</v>
      </c>
      <c r="T2589">
        <v>7.7</v>
      </c>
      <c r="U2589">
        <v>1.9</v>
      </c>
      <c r="V2589">
        <v>67900000</v>
      </c>
      <c r="W2589" t="s">
        <v>21</v>
      </c>
    </row>
    <row r="2590" spans="1:23" x14ac:dyDescent="0.3">
      <c r="A2590" t="s">
        <v>179</v>
      </c>
      <c r="B2590">
        <v>61</v>
      </c>
      <c r="C2590">
        <v>78</v>
      </c>
      <c r="D2590">
        <v>72217000</v>
      </c>
      <c r="E2590" t="s">
        <v>48</v>
      </c>
      <c r="L2590" t="s">
        <v>3782</v>
      </c>
      <c r="M2590">
        <v>216486</v>
      </c>
      <c r="N2590">
        <v>242</v>
      </c>
      <c r="O2590" t="s">
        <v>29</v>
      </c>
      <c r="P2590" t="s">
        <v>30</v>
      </c>
      <c r="Q2590" t="s">
        <v>31</v>
      </c>
      <c r="R2590">
        <v>12000000</v>
      </c>
      <c r="S2590">
        <v>1994</v>
      </c>
      <c r="T2590">
        <v>6.9</v>
      </c>
      <c r="U2590">
        <v>1.3</v>
      </c>
      <c r="V2590">
        <v>60217000</v>
      </c>
      <c r="W2590" t="s">
        <v>21</v>
      </c>
    </row>
    <row r="2591" spans="1:23" x14ac:dyDescent="0.3">
      <c r="A2591" t="s">
        <v>3783</v>
      </c>
      <c r="B2591">
        <v>84</v>
      </c>
      <c r="C2591">
        <v>114</v>
      </c>
      <c r="D2591">
        <v>79568000</v>
      </c>
      <c r="E2591" t="s">
        <v>27</v>
      </c>
      <c r="F2591" t="s">
        <v>35</v>
      </c>
      <c r="L2591" t="s">
        <v>3784</v>
      </c>
      <c r="M2591">
        <v>71842</v>
      </c>
      <c r="N2591">
        <v>152</v>
      </c>
      <c r="O2591" t="s">
        <v>29</v>
      </c>
      <c r="P2591" t="s">
        <v>30</v>
      </c>
      <c r="Q2591" t="s">
        <v>52</v>
      </c>
      <c r="R2591">
        <v>12000000</v>
      </c>
      <c r="S2591">
        <v>1983</v>
      </c>
      <c r="T2591">
        <v>7.1</v>
      </c>
      <c r="U2591">
        <v>1.9</v>
      </c>
      <c r="V2591">
        <v>67568000</v>
      </c>
      <c r="W2591" t="s">
        <v>21</v>
      </c>
    </row>
    <row r="2592" spans="1:23" x14ac:dyDescent="0.3">
      <c r="A2592" t="s">
        <v>335</v>
      </c>
      <c r="B2592">
        <v>83</v>
      </c>
      <c r="C2592">
        <v>112</v>
      </c>
      <c r="D2592">
        <v>65500000</v>
      </c>
      <c r="E2592" t="s">
        <v>56</v>
      </c>
      <c r="F2592" t="s">
        <v>55</v>
      </c>
      <c r="G2592" t="s">
        <v>44</v>
      </c>
      <c r="H2592" t="s">
        <v>35</v>
      </c>
      <c r="L2592" t="s">
        <v>3785</v>
      </c>
      <c r="M2592">
        <v>66966</v>
      </c>
      <c r="N2592">
        <v>175</v>
      </c>
      <c r="O2592" t="s">
        <v>29</v>
      </c>
      <c r="P2592" t="s">
        <v>30</v>
      </c>
      <c r="Q2592" t="s">
        <v>213</v>
      </c>
      <c r="R2592">
        <v>12000000</v>
      </c>
      <c r="S2592">
        <v>1985</v>
      </c>
      <c r="T2592">
        <v>7.4</v>
      </c>
      <c r="U2592">
        <v>1.9</v>
      </c>
      <c r="V2592">
        <v>53500000</v>
      </c>
      <c r="W2592" t="s">
        <v>21</v>
      </c>
    </row>
    <row r="2593" spans="1:23" x14ac:dyDescent="0.3">
      <c r="A2593" t="s">
        <v>3786</v>
      </c>
      <c r="B2593">
        <v>216</v>
      </c>
      <c r="C2593">
        <v>110</v>
      </c>
      <c r="D2593">
        <v>70011073</v>
      </c>
      <c r="E2593" t="s">
        <v>24</v>
      </c>
      <c r="F2593" t="s">
        <v>25</v>
      </c>
      <c r="G2593" t="s">
        <v>55</v>
      </c>
      <c r="H2593" t="s">
        <v>35</v>
      </c>
      <c r="I2593" t="s">
        <v>58</v>
      </c>
      <c r="L2593" t="s">
        <v>3787</v>
      </c>
      <c r="M2593">
        <v>57996</v>
      </c>
      <c r="N2593">
        <v>349</v>
      </c>
      <c r="O2593" t="s">
        <v>29</v>
      </c>
      <c r="P2593" t="s">
        <v>30</v>
      </c>
      <c r="Q2593" t="s">
        <v>213</v>
      </c>
      <c r="R2593">
        <v>12000000</v>
      </c>
      <c r="S2593">
        <v>2012</v>
      </c>
      <c r="T2593">
        <v>6.5</v>
      </c>
      <c r="U2593">
        <v>1.8</v>
      </c>
      <c r="V2593">
        <v>58011073</v>
      </c>
      <c r="W2593" t="s">
        <v>21</v>
      </c>
    </row>
    <row r="2594" spans="1:23" x14ac:dyDescent="0.3">
      <c r="A2594" t="s">
        <v>1697</v>
      </c>
      <c r="B2594">
        <v>107</v>
      </c>
      <c r="C2594">
        <v>104</v>
      </c>
      <c r="D2594">
        <v>65269010</v>
      </c>
      <c r="E2594" t="s">
        <v>56</v>
      </c>
      <c r="F2594" t="s">
        <v>55</v>
      </c>
      <c r="G2594" t="s">
        <v>59</v>
      </c>
      <c r="H2594" t="s">
        <v>44</v>
      </c>
      <c r="L2594" t="s">
        <v>3788</v>
      </c>
      <c r="M2594">
        <v>90938</v>
      </c>
      <c r="N2594">
        <v>271</v>
      </c>
      <c r="O2594" t="s">
        <v>29</v>
      </c>
      <c r="P2594" t="s">
        <v>30</v>
      </c>
      <c r="Q2594" t="s">
        <v>31</v>
      </c>
      <c r="R2594">
        <v>12000000</v>
      </c>
      <c r="S2594">
        <v>2006</v>
      </c>
      <c r="T2594">
        <v>6.5</v>
      </c>
      <c r="U2594">
        <v>1.7</v>
      </c>
      <c r="V2594">
        <v>53269010</v>
      </c>
      <c r="W2594" t="s">
        <v>21</v>
      </c>
    </row>
    <row r="2595" spans="1:23" x14ac:dyDescent="0.3">
      <c r="A2595" t="s">
        <v>3789</v>
      </c>
      <c r="B2595">
        <v>63</v>
      </c>
      <c r="C2595">
        <v>81</v>
      </c>
      <c r="D2595">
        <v>63071133</v>
      </c>
      <c r="E2595" t="s">
        <v>25</v>
      </c>
      <c r="F2595" t="s">
        <v>47</v>
      </c>
      <c r="G2595" t="s">
        <v>48</v>
      </c>
      <c r="H2595" t="s">
        <v>56</v>
      </c>
      <c r="L2595" t="s">
        <v>3790</v>
      </c>
      <c r="M2595">
        <v>42892</v>
      </c>
      <c r="N2595">
        <v>154</v>
      </c>
      <c r="O2595" t="s">
        <v>29</v>
      </c>
      <c r="P2595" t="s">
        <v>30</v>
      </c>
      <c r="Q2595" t="s">
        <v>31</v>
      </c>
      <c r="R2595">
        <v>12000000</v>
      </c>
      <c r="S2595">
        <v>1996</v>
      </c>
      <c r="T2595">
        <v>6.8</v>
      </c>
      <c r="U2595">
        <v>1.4</v>
      </c>
      <c r="V2595">
        <v>51071133</v>
      </c>
      <c r="W2595" t="s">
        <v>21</v>
      </c>
    </row>
    <row r="2596" spans="1:23" x14ac:dyDescent="0.3">
      <c r="A2596" t="s">
        <v>503</v>
      </c>
      <c r="B2596">
        <v>140</v>
      </c>
      <c r="C2596">
        <v>154</v>
      </c>
      <c r="D2596">
        <v>39647595</v>
      </c>
      <c r="E2596" t="s">
        <v>56</v>
      </c>
      <c r="F2596" t="s">
        <v>35</v>
      </c>
      <c r="L2596" t="s">
        <v>3791</v>
      </c>
      <c r="M2596">
        <v>239540</v>
      </c>
      <c r="N2596">
        <v>462</v>
      </c>
      <c r="O2596" t="s">
        <v>29</v>
      </c>
      <c r="P2596" t="s">
        <v>30</v>
      </c>
      <c r="Q2596" t="s">
        <v>213</v>
      </c>
      <c r="R2596">
        <v>12000000</v>
      </c>
      <c r="S2596">
        <v>1997</v>
      </c>
      <c r="T2596">
        <v>7.5</v>
      </c>
      <c r="U2596">
        <v>2.6</v>
      </c>
      <c r="V2596">
        <v>27647595</v>
      </c>
      <c r="W2596" t="s">
        <v>21</v>
      </c>
    </row>
    <row r="2597" spans="1:23" x14ac:dyDescent="0.3">
      <c r="A2597" t="s">
        <v>1423</v>
      </c>
      <c r="B2597">
        <v>153</v>
      </c>
      <c r="C2597">
        <v>102</v>
      </c>
      <c r="D2597">
        <v>38087366</v>
      </c>
      <c r="E2597" t="s">
        <v>25</v>
      </c>
      <c r="F2597" t="s">
        <v>48</v>
      </c>
      <c r="L2597" t="s">
        <v>3792</v>
      </c>
      <c r="M2597">
        <v>113918</v>
      </c>
      <c r="N2597">
        <v>165</v>
      </c>
      <c r="O2597" t="s">
        <v>29</v>
      </c>
      <c r="P2597" t="s">
        <v>30</v>
      </c>
      <c r="Q2597" t="s">
        <v>213</v>
      </c>
      <c r="R2597">
        <v>12000000</v>
      </c>
      <c r="S2597">
        <v>2008</v>
      </c>
      <c r="T2597">
        <v>6.6</v>
      </c>
      <c r="U2597">
        <v>1.7</v>
      </c>
      <c r="V2597">
        <v>26087366</v>
      </c>
      <c r="W2597" t="s">
        <v>21</v>
      </c>
    </row>
    <row r="2598" spans="1:23" x14ac:dyDescent="0.3">
      <c r="A2598" t="s">
        <v>437</v>
      </c>
      <c r="B2598">
        <v>414</v>
      </c>
      <c r="C2598">
        <v>89</v>
      </c>
      <c r="D2598">
        <v>64572496</v>
      </c>
      <c r="E2598" t="s">
        <v>55</v>
      </c>
      <c r="F2598" t="s">
        <v>27</v>
      </c>
      <c r="G2598" t="s">
        <v>35</v>
      </c>
      <c r="L2598" t="s">
        <v>3793</v>
      </c>
      <c r="M2598">
        <v>204327</v>
      </c>
      <c r="N2598">
        <v>471</v>
      </c>
      <c r="O2598" t="s">
        <v>29</v>
      </c>
      <c r="P2598" t="s">
        <v>30</v>
      </c>
      <c r="Q2598" t="s">
        <v>31</v>
      </c>
      <c r="R2598">
        <v>12000000</v>
      </c>
      <c r="S2598">
        <v>2012</v>
      </c>
      <c r="T2598">
        <v>7.1</v>
      </c>
      <c r="U2598">
        <v>1.5</v>
      </c>
      <c r="V2598">
        <v>52572496</v>
      </c>
      <c r="W2598" t="s">
        <v>21</v>
      </c>
    </row>
    <row r="2599" spans="1:23" x14ac:dyDescent="0.3">
      <c r="A2599" t="s">
        <v>1664</v>
      </c>
      <c r="B2599">
        <v>16</v>
      </c>
      <c r="C2599">
        <v>132</v>
      </c>
      <c r="D2599">
        <v>30400000</v>
      </c>
      <c r="E2599" t="s">
        <v>55</v>
      </c>
      <c r="F2599" t="s">
        <v>50</v>
      </c>
      <c r="G2599" t="s">
        <v>44</v>
      </c>
      <c r="L2599" t="s">
        <v>3794</v>
      </c>
      <c r="M2599">
        <v>9503</v>
      </c>
      <c r="N2599">
        <v>68</v>
      </c>
      <c r="O2599" t="s">
        <v>29</v>
      </c>
      <c r="P2599" t="s">
        <v>37</v>
      </c>
      <c r="Q2599" t="s">
        <v>52</v>
      </c>
      <c r="R2599">
        <v>12000000</v>
      </c>
      <c r="S2599">
        <v>1983</v>
      </c>
      <c r="T2599">
        <v>6.6</v>
      </c>
      <c r="U2599">
        <v>2.2000000000000002</v>
      </c>
      <c r="V2599">
        <v>18400000</v>
      </c>
      <c r="W2599" t="s">
        <v>21</v>
      </c>
    </row>
    <row r="2600" spans="1:23" x14ac:dyDescent="0.3">
      <c r="A2600" t="s">
        <v>768</v>
      </c>
      <c r="B2600">
        <v>139</v>
      </c>
      <c r="C2600">
        <v>103</v>
      </c>
      <c r="D2600">
        <v>42365600</v>
      </c>
      <c r="E2600" t="s">
        <v>25</v>
      </c>
      <c r="F2600" t="s">
        <v>48</v>
      </c>
      <c r="G2600" t="s">
        <v>26</v>
      </c>
      <c r="H2600" t="s">
        <v>27</v>
      </c>
      <c r="L2600" t="s">
        <v>3795</v>
      </c>
      <c r="M2600">
        <v>45890</v>
      </c>
      <c r="N2600">
        <v>177</v>
      </c>
      <c r="O2600" t="s">
        <v>29</v>
      </c>
      <c r="P2600" t="s">
        <v>37</v>
      </c>
      <c r="Q2600" t="s">
        <v>52</v>
      </c>
      <c r="R2600">
        <v>5000000</v>
      </c>
      <c r="S2600">
        <v>1981</v>
      </c>
      <c r="T2600">
        <v>7</v>
      </c>
      <c r="U2600">
        <v>1.7</v>
      </c>
      <c r="V2600">
        <v>37365600</v>
      </c>
      <c r="W2600" t="s">
        <v>21</v>
      </c>
    </row>
    <row r="2601" spans="1:23" x14ac:dyDescent="0.3">
      <c r="A2601" t="s">
        <v>3796</v>
      </c>
      <c r="B2601">
        <v>111</v>
      </c>
      <c r="C2601">
        <v>93</v>
      </c>
      <c r="D2601">
        <v>37188667</v>
      </c>
      <c r="E2601" t="s">
        <v>48</v>
      </c>
      <c r="F2601" t="s">
        <v>55</v>
      </c>
      <c r="L2601" t="s">
        <v>3797</v>
      </c>
      <c r="M2601">
        <v>34219</v>
      </c>
      <c r="N2601">
        <v>578</v>
      </c>
      <c r="O2601" t="s">
        <v>29</v>
      </c>
      <c r="P2601" t="s">
        <v>30</v>
      </c>
      <c r="Q2601" t="s">
        <v>31</v>
      </c>
      <c r="R2601">
        <v>12000000</v>
      </c>
      <c r="S2601">
        <v>2002</v>
      </c>
      <c r="T2601">
        <v>3.3</v>
      </c>
      <c r="U2601">
        <v>1.6</v>
      </c>
      <c r="V2601">
        <v>25188667</v>
      </c>
      <c r="W2601" t="s">
        <v>21</v>
      </c>
    </row>
    <row r="2602" spans="1:23" x14ac:dyDescent="0.3">
      <c r="A2602" t="s">
        <v>3798</v>
      </c>
      <c r="B2602">
        <v>229</v>
      </c>
      <c r="C2602">
        <v>93</v>
      </c>
      <c r="D2602">
        <v>54724272</v>
      </c>
      <c r="E2602" t="s">
        <v>48</v>
      </c>
      <c r="F2602" t="s">
        <v>56</v>
      </c>
      <c r="L2602" t="s">
        <v>3799</v>
      </c>
      <c r="M2602">
        <v>157051</v>
      </c>
      <c r="N2602">
        <v>261</v>
      </c>
      <c r="O2602" t="s">
        <v>29</v>
      </c>
      <c r="P2602" t="s">
        <v>30</v>
      </c>
      <c r="Q2602" t="s">
        <v>213</v>
      </c>
      <c r="R2602">
        <v>12000000</v>
      </c>
      <c r="S2602">
        <v>2012</v>
      </c>
      <c r="T2602">
        <v>6.7</v>
      </c>
      <c r="U2602">
        <v>1.6</v>
      </c>
      <c r="V2602">
        <v>42724272</v>
      </c>
      <c r="W2602" t="s">
        <v>21</v>
      </c>
    </row>
    <row r="2603" spans="1:23" x14ac:dyDescent="0.3">
      <c r="A2603" t="s">
        <v>3555</v>
      </c>
      <c r="B2603">
        <v>207</v>
      </c>
      <c r="C2603">
        <v>96</v>
      </c>
      <c r="D2603">
        <v>31597131</v>
      </c>
      <c r="E2603" t="s">
        <v>55</v>
      </c>
      <c r="F2603" t="s">
        <v>35</v>
      </c>
      <c r="L2603" t="s">
        <v>3800</v>
      </c>
      <c r="M2603">
        <v>97938</v>
      </c>
      <c r="N2603">
        <v>605</v>
      </c>
      <c r="O2603" t="s">
        <v>29</v>
      </c>
      <c r="P2603" t="s">
        <v>30</v>
      </c>
      <c r="Q2603" t="s">
        <v>213</v>
      </c>
      <c r="R2603">
        <v>12000000</v>
      </c>
      <c r="S2603">
        <v>2002</v>
      </c>
      <c r="T2603">
        <v>6.8</v>
      </c>
      <c r="U2603">
        <v>1.6</v>
      </c>
      <c r="V2603">
        <v>19597131</v>
      </c>
      <c r="W2603" t="s">
        <v>21</v>
      </c>
    </row>
    <row r="2604" spans="1:23" x14ac:dyDescent="0.3">
      <c r="A2604" t="s">
        <v>3801</v>
      </c>
      <c r="B2604">
        <v>198</v>
      </c>
      <c r="C2604">
        <v>89</v>
      </c>
      <c r="D2604">
        <v>31691811</v>
      </c>
      <c r="E2604" t="s">
        <v>57</v>
      </c>
      <c r="F2604" t="s">
        <v>27</v>
      </c>
      <c r="G2604" t="s">
        <v>35</v>
      </c>
      <c r="L2604" t="s">
        <v>3802</v>
      </c>
      <c r="M2604">
        <v>57446</v>
      </c>
      <c r="N2604">
        <v>369</v>
      </c>
      <c r="O2604" t="s">
        <v>29</v>
      </c>
      <c r="P2604" t="s">
        <v>30</v>
      </c>
      <c r="Q2604" t="s">
        <v>213</v>
      </c>
      <c r="R2604">
        <v>12000000</v>
      </c>
      <c r="S2604">
        <v>2008</v>
      </c>
      <c r="T2604">
        <v>6</v>
      </c>
      <c r="U2604">
        <v>1.5</v>
      </c>
      <c r="V2604">
        <v>19691811</v>
      </c>
      <c r="W2604" t="s">
        <v>21</v>
      </c>
    </row>
    <row r="2605" spans="1:23" x14ac:dyDescent="0.3">
      <c r="A2605" t="s">
        <v>3803</v>
      </c>
      <c r="B2605">
        <v>172</v>
      </c>
      <c r="C2605">
        <v>92</v>
      </c>
      <c r="D2605">
        <v>31397498</v>
      </c>
      <c r="E2605" t="s">
        <v>57</v>
      </c>
      <c r="F2605" t="s">
        <v>60</v>
      </c>
      <c r="L2605" t="s">
        <v>3804</v>
      </c>
      <c r="M2605">
        <v>44130</v>
      </c>
      <c r="N2605">
        <v>156</v>
      </c>
      <c r="O2605" t="s">
        <v>29</v>
      </c>
      <c r="P2605" t="s">
        <v>30</v>
      </c>
      <c r="Q2605" t="s">
        <v>31</v>
      </c>
      <c r="R2605">
        <v>12000000</v>
      </c>
      <c r="S2605">
        <v>2008</v>
      </c>
      <c r="T2605">
        <v>5.4</v>
      </c>
      <c r="U2605">
        <v>1.5</v>
      </c>
      <c r="V2605">
        <v>19397498</v>
      </c>
      <c r="W2605" t="s">
        <v>21</v>
      </c>
    </row>
    <row r="2606" spans="1:23" x14ac:dyDescent="0.3">
      <c r="A2606" t="s">
        <v>3805</v>
      </c>
      <c r="B2606">
        <v>45</v>
      </c>
      <c r="C2606">
        <v>97</v>
      </c>
      <c r="D2606">
        <v>31179516</v>
      </c>
      <c r="E2606" t="s">
        <v>48</v>
      </c>
      <c r="L2606" t="s">
        <v>3806</v>
      </c>
      <c r="M2606">
        <v>5928</v>
      </c>
      <c r="N2606">
        <v>49</v>
      </c>
      <c r="O2606" t="s">
        <v>29</v>
      </c>
      <c r="P2606" t="s">
        <v>30</v>
      </c>
      <c r="Q2606" t="s">
        <v>31</v>
      </c>
      <c r="R2606">
        <v>12000000</v>
      </c>
      <c r="S2606">
        <v>2004</v>
      </c>
      <c r="T2606">
        <v>4.3</v>
      </c>
      <c r="U2606">
        <v>1.6</v>
      </c>
      <c r="V2606">
        <v>19179516</v>
      </c>
      <c r="W2606" t="s">
        <v>21</v>
      </c>
    </row>
    <row r="2607" spans="1:23" x14ac:dyDescent="0.3">
      <c r="A2607" t="s">
        <v>1244</v>
      </c>
      <c r="B2607">
        <v>34</v>
      </c>
      <c r="C2607">
        <v>93</v>
      </c>
      <c r="D2607">
        <v>31155435</v>
      </c>
      <c r="E2607" t="s">
        <v>48</v>
      </c>
      <c r="F2607" t="s">
        <v>26</v>
      </c>
      <c r="L2607" t="s">
        <v>3807</v>
      </c>
      <c r="M2607">
        <v>42644</v>
      </c>
      <c r="N2607">
        <v>102</v>
      </c>
      <c r="O2607" t="s">
        <v>29</v>
      </c>
      <c r="P2607" t="s">
        <v>30</v>
      </c>
      <c r="Q2607" t="s">
        <v>213</v>
      </c>
      <c r="R2607">
        <v>12000000</v>
      </c>
      <c r="S2607">
        <v>2001</v>
      </c>
      <c r="T2607">
        <v>6.2</v>
      </c>
      <c r="U2607">
        <v>1.6</v>
      </c>
      <c r="V2607">
        <v>19155435</v>
      </c>
      <c r="W2607" t="s">
        <v>21</v>
      </c>
    </row>
    <row r="2608" spans="1:23" x14ac:dyDescent="0.3">
      <c r="A2608" t="s">
        <v>3808</v>
      </c>
      <c r="B2608">
        <v>75</v>
      </c>
      <c r="C2608">
        <v>89</v>
      </c>
      <c r="D2608">
        <v>27281507</v>
      </c>
      <c r="E2608" t="s">
        <v>48</v>
      </c>
      <c r="F2608" t="s">
        <v>55</v>
      </c>
      <c r="G2608" t="s">
        <v>49</v>
      </c>
      <c r="H2608" t="s">
        <v>26</v>
      </c>
      <c r="I2608" t="s">
        <v>50</v>
      </c>
      <c r="L2608" t="s">
        <v>3809</v>
      </c>
      <c r="M2608">
        <v>33850</v>
      </c>
      <c r="N2608">
        <v>147</v>
      </c>
      <c r="O2608" t="s">
        <v>29</v>
      </c>
      <c r="P2608" t="s">
        <v>30</v>
      </c>
      <c r="Q2608" t="s">
        <v>118</v>
      </c>
      <c r="R2608">
        <v>12000000</v>
      </c>
      <c r="S2608">
        <v>1992</v>
      </c>
      <c r="T2608">
        <v>7.7</v>
      </c>
      <c r="U2608">
        <v>1.5</v>
      </c>
      <c r="V2608">
        <v>15281507</v>
      </c>
      <c r="W2608" t="s">
        <v>21</v>
      </c>
    </row>
    <row r="2609" spans="1:23" x14ac:dyDescent="0.3">
      <c r="A2609" t="s">
        <v>1594</v>
      </c>
      <c r="B2609">
        <v>128</v>
      </c>
      <c r="C2609">
        <v>123</v>
      </c>
      <c r="D2609">
        <v>25776062</v>
      </c>
      <c r="E2609" t="s">
        <v>242</v>
      </c>
      <c r="F2609" t="s">
        <v>55</v>
      </c>
      <c r="G2609" t="s">
        <v>44</v>
      </c>
      <c r="L2609" t="s">
        <v>3810</v>
      </c>
      <c r="M2609">
        <v>61651</v>
      </c>
      <c r="N2609">
        <v>271</v>
      </c>
      <c r="O2609" t="s">
        <v>29</v>
      </c>
      <c r="P2609" t="s">
        <v>30</v>
      </c>
      <c r="Q2609" t="s">
        <v>213</v>
      </c>
      <c r="R2609">
        <v>12000000</v>
      </c>
      <c r="S2609">
        <v>2002</v>
      </c>
      <c r="T2609">
        <v>7.4</v>
      </c>
      <c r="U2609">
        <v>2</v>
      </c>
      <c r="V2609">
        <v>13776062</v>
      </c>
      <c r="W2609" t="s">
        <v>21</v>
      </c>
    </row>
    <row r="2610" spans="1:23" x14ac:dyDescent="0.3">
      <c r="A2610" t="s">
        <v>3811</v>
      </c>
      <c r="B2610">
        <v>68</v>
      </c>
      <c r="C2610">
        <v>93</v>
      </c>
      <c r="D2610">
        <v>25240988</v>
      </c>
      <c r="E2610" t="s">
        <v>790</v>
      </c>
      <c r="F2610" t="s">
        <v>59</v>
      </c>
      <c r="L2610" t="s">
        <v>3812</v>
      </c>
      <c r="M2610">
        <v>12383</v>
      </c>
      <c r="N2610">
        <v>50</v>
      </c>
      <c r="O2610" t="s">
        <v>29</v>
      </c>
      <c r="P2610" t="s">
        <v>30</v>
      </c>
      <c r="Q2610" t="s">
        <v>52</v>
      </c>
      <c r="R2610">
        <v>12000000</v>
      </c>
      <c r="S2610">
        <v>2012</v>
      </c>
      <c r="T2610">
        <v>5.9</v>
      </c>
      <c r="U2610">
        <v>1.6</v>
      </c>
      <c r="V2610">
        <v>13240988</v>
      </c>
      <c r="W2610" t="s">
        <v>21</v>
      </c>
    </row>
    <row r="2611" spans="1:23" x14ac:dyDescent="0.3">
      <c r="A2611" t="s">
        <v>3813</v>
      </c>
      <c r="B2611">
        <v>326</v>
      </c>
      <c r="C2611">
        <v>133</v>
      </c>
      <c r="D2611">
        <v>124868837</v>
      </c>
      <c r="E2611" t="s">
        <v>55</v>
      </c>
      <c r="F2611" t="s">
        <v>44</v>
      </c>
      <c r="L2611" t="s">
        <v>3814</v>
      </c>
      <c r="M2611">
        <v>249688</v>
      </c>
      <c r="N2611">
        <v>548</v>
      </c>
      <c r="O2611" t="s">
        <v>29</v>
      </c>
      <c r="P2611" t="s">
        <v>30</v>
      </c>
      <c r="Q2611" t="s">
        <v>31</v>
      </c>
      <c r="R2611">
        <v>12000000</v>
      </c>
      <c r="S2611">
        <v>2014</v>
      </c>
      <c r="T2611">
        <v>7.8</v>
      </c>
      <c r="U2611">
        <v>2.2000000000000002</v>
      </c>
      <c r="V2611">
        <v>112868837</v>
      </c>
      <c r="W2611" t="s">
        <v>21</v>
      </c>
    </row>
    <row r="2612" spans="1:23" x14ac:dyDescent="0.3">
      <c r="A2612" t="s">
        <v>1203</v>
      </c>
      <c r="B2612">
        <v>128</v>
      </c>
      <c r="C2612">
        <v>121</v>
      </c>
      <c r="D2612">
        <v>22905674</v>
      </c>
      <c r="E2612" t="s">
        <v>56</v>
      </c>
      <c r="F2612" t="s">
        <v>55</v>
      </c>
      <c r="L2612" t="s">
        <v>3815</v>
      </c>
      <c r="M2612">
        <v>121676</v>
      </c>
      <c r="N2612">
        <v>290</v>
      </c>
      <c r="O2612" t="s">
        <v>29</v>
      </c>
      <c r="P2612" t="s">
        <v>30</v>
      </c>
      <c r="Q2612" t="s">
        <v>213</v>
      </c>
      <c r="R2612">
        <v>12000000</v>
      </c>
      <c r="S2612">
        <v>1998</v>
      </c>
      <c r="T2612">
        <v>7.4</v>
      </c>
      <c r="U2612">
        <v>2</v>
      </c>
      <c r="V2612">
        <v>10905674</v>
      </c>
      <c r="W2612" t="s">
        <v>21</v>
      </c>
    </row>
    <row r="2613" spans="1:23" x14ac:dyDescent="0.3">
      <c r="A2613" t="s">
        <v>1961</v>
      </c>
      <c r="B2613">
        <v>161</v>
      </c>
      <c r="C2613">
        <v>102</v>
      </c>
      <c r="D2613">
        <v>25277561</v>
      </c>
      <c r="E2613" t="s">
        <v>48</v>
      </c>
      <c r="F2613" t="s">
        <v>44</v>
      </c>
      <c r="L2613" t="s">
        <v>3816</v>
      </c>
      <c r="M2613">
        <v>21672</v>
      </c>
      <c r="N2613">
        <v>93</v>
      </c>
      <c r="O2613" t="s">
        <v>29</v>
      </c>
      <c r="P2613" t="s">
        <v>30</v>
      </c>
      <c r="Q2613" t="s">
        <v>213</v>
      </c>
      <c r="R2613">
        <v>12000000</v>
      </c>
      <c r="S2613">
        <v>2014</v>
      </c>
      <c r="T2613">
        <v>6.5</v>
      </c>
      <c r="U2613">
        <v>1.7</v>
      </c>
      <c r="V2613">
        <v>13277561</v>
      </c>
      <c r="W2613" t="s">
        <v>21</v>
      </c>
    </row>
    <row r="2614" spans="1:23" x14ac:dyDescent="0.3">
      <c r="A2614" t="s">
        <v>1198</v>
      </c>
      <c r="B2614">
        <v>164</v>
      </c>
      <c r="C2614">
        <v>99</v>
      </c>
      <c r="D2614">
        <v>21133087</v>
      </c>
      <c r="E2614" t="s">
        <v>57</v>
      </c>
      <c r="F2614" t="s">
        <v>60</v>
      </c>
      <c r="G2614" t="s">
        <v>35</v>
      </c>
      <c r="L2614" t="s">
        <v>3817</v>
      </c>
      <c r="M2614">
        <v>62468</v>
      </c>
      <c r="N2614">
        <v>374</v>
      </c>
      <c r="O2614" t="s">
        <v>29</v>
      </c>
      <c r="P2614" t="s">
        <v>30</v>
      </c>
      <c r="Q2614" t="s">
        <v>213</v>
      </c>
      <c r="R2614">
        <v>12000000</v>
      </c>
      <c r="S2614">
        <v>1999</v>
      </c>
      <c r="T2614">
        <v>7</v>
      </c>
      <c r="U2614">
        <v>1.6</v>
      </c>
      <c r="V2614">
        <v>9133087</v>
      </c>
      <c r="W2614" t="s">
        <v>21</v>
      </c>
    </row>
    <row r="2615" spans="1:23" x14ac:dyDescent="0.3">
      <c r="A2615" t="s">
        <v>1529</v>
      </c>
      <c r="B2615">
        <v>354</v>
      </c>
      <c r="C2615">
        <v>98</v>
      </c>
      <c r="D2615">
        <v>37707719</v>
      </c>
      <c r="E2615" t="s">
        <v>242</v>
      </c>
      <c r="F2615" t="s">
        <v>55</v>
      </c>
      <c r="L2615" t="s">
        <v>3818</v>
      </c>
      <c r="M2615">
        <v>76094</v>
      </c>
      <c r="N2615">
        <v>233</v>
      </c>
      <c r="O2615" t="s">
        <v>29</v>
      </c>
      <c r="P2615" t="s">
        <v>37</v>
      </c>
      <c r="Q2615" t="s">
        <v>31</v>
      </c>
      <c r="R2615">
        <v>12000000</v>
      </c>
      <c r="S2615">
        <v>2013</v>
      </c>
      <c r="T2615">
        <v>7.6</v>
      </c>
      <c r="U2615">
        <v>1.6</v>
      </c>
      <c r="V2615">
        <v>25707719</v>
      </c>
      <c r="W2615" t="s">
        <v>21</v>
      </c>
    </row>
    <row r="2616" spans="1:23" x14ac:dyDescent="0.3">
      <c r="A2616" t="s">
        <v>2985</v>
      </c>
      <c r="B2616">
        <v>125</v>
      </c>
      <c r="C2616">
        <v>118</v>
      </c>
      <c r="D2616">
        <v>18761993</v>
      </c>
      <c r="E2616" t="s">
        <v>48</v>
      </c>
      <c r="F2616" t="s">
        <v>55</v>
      </c>
      <c r="L2616" t="s">
        <v>3819</v>
      </c>
      <c r="M2616">
        <v>19007</v>
      </c>
      <c r="N2616">
        <v>219</v>
      </c>
      <c r="O2616" t="s">
        <v>29</v>
      </c>
      <c r="P2616" t="s">
        <v>30</v>
      </c>
      <c r="Q2616" t="s">
        <v>213</v>
      </c>
      <c r="R2616">
        <v>9000000</v>
      </c>
      <c r="S2616">
        <v>2005</v>
      </c>
      <c r="T2616">
        <v>6.9</v>
      </c>
      <c r="U2616">
        <v>2</v>
      </c>
      <c r="V2616">
        <v>9761993</v>
      </c>
      <c r="W2616" t="s">
        <v>21</v>
      </c>
    </row>
    <row r="2617" spans="1:23" x14ac:dyDescent="0.3">
      <c r="A2617" t="s">
        <v>3465</v>
      </c>
      <c r="B2617">
        <v>66</v>
      </c>
      <c r="C2617">
        <v>104</v>
      </c>
      <c r="D2617">
        <v>18595716</v>
      </c>
      <c r="E2617" t="s">
        <v>48</v>
      </c>
      <c r="F2617" t="s">
        <v>49</v>
      </c>
      <c r="G2617" t="s">
        <v>26</v>
      </c>
      <c r="H2617" t="s">
        <v>44</v>
      </c>
      <c r="L2617" t="s">
        <v>3820</v>
      </c>
      <c r="M2617">
        <v>30462</v>
      </c>
      <c r="N2617">
        <v>150</v>
      </c>
      <c r="O2617" t="s">
        <v>29</v>
      </c>
      <c r="P2617" t="s">
        <v>30</v>
      </c>
      <c r="Q2617" t="s">
        <v>52</v>
      </c>
      <c r="R2617">
        <v>12000000</v>
      </c>
      <c r="S2617">
        <v>2006</v>
      </c>
      <c r="T2617">
        <v>5.3</v>
      </c>
      <c r="U2617">
        <v>1.7</v>
      </c>
      <c r="V2617">
        <v>6595716</v>
      </c>
      <c r="W2617" t="s">
        <v>21</v>
      </c>
    </row>
    <row r="2618" spans="1:23" x14ac:dyDescent="0.3">
      <c r="A2618" t="s">
        <v>3821</v>
      </c>
      <c r="B2618">
        <v>191</v>
      </c>
      <c r="C2618">
        <v>109</v>
      </c>
      <c r="D2618">
        <v>31990064</v>
      </c>
      <c r="E2618" t="s">
        <v>55</v>
      </c>
      <c r="F2618" t="s">
        <v>60</v>
      </c>
      <c r="G2618" t="s">
        <v>44</v>
      </c>
      <c r="L2618" t="s">
        <v>3822</v>
      </c>
      <c r="M2618">
        <v>63390</v>
      </c>
      <c r="N2618">
        <v>160</v>
      </c>
      <c r="O2618" t="s">
        <v>29</v>
      </c>
      <c r="P2618" t="s">
        <v>30</v>
      </c>
      <c r="Q2618" t="s">
        <v>31</v>
      </c>
      <c r="R2618">
        <v>12000000</v>
      </c>
      <c r="S2618">
        <v>2015</v>
      </c>
      <c r="T2618">
        <v>6.4</v>
      </c>
      <c r="U2618">
        <v>1.8</v>
      </c>
      <c r="V2618">
        <v>19990064</v>
      </c>
      <c r="W2618" t="s">
        <v>21</v>
      </c>
    </row>
    <row r="2619" spans="1:23" x14ac:dyDescent="0.3">
      <c r="A2619" t="s">
        <v>2226</v>
      </c>
      <c r="B2619">
        <v>433</v>
      </c>
      <c r="C2619">
        <v>115</v>
      </c>
      <c r="D2619">
        <v>17613460</v>
      </c>
      <c r="E2619" t="s">
        <v>25</v>
      </c>
      <c r="F2619" t="s">
        <v>48</v>
      </c>
      <c r="G2619" t="s">
        <v>55</v>
      </c>
      <c r="L2619" t="s">
        <v>3823</v>
      </c>
      <c r="M2619">
        <v>91082</v>
      </c>
      <c r="N2619">
        <v>274</v>
      </c>
      <c r="O2619" t="s">
        <v>29</v>
      </c>
      <c r="P2619" t="s">
        <v>30</v>
      </c>
      <c r="Q2619" t="s">
        <v>213</v>
      </c>
      <c r="R2619">
        <v>12000000</v>
      </c>
      <c r="S2619">
        <v>2013</v>
      </c>
      <c r="T2619">
        <v>7.8</v>
      </c>
      <c r="U2619">
        <v>1.9</v>
      </c>
      <c r="V2619">
        <v>5613460</v>
      </c>
      <c r="W2619" t="s">
        <v>21</v>
      </c>
    </row>
    <row r="2620" spans="1:23" x14ac:dyDescent="0.3">
      <c r="A2620" t="s">
        <v>3824</v>
      </c>
      <c r="B2620">
        <v>66</v>
      </c>
      <c r="C2620">
        <v>92</v>
      </c>
      <c r="D2620">
        <v>21088568</v>
      </c>
      <c r="E2620" t="s">
        <v>24</v>
      </c>
      <c r="F2620" t="s">
        <v>26</v>
      </c>
      <c r="G2620" t="s">
        <v>57</v>
      </c>
      <c r="H2620" t="s">
        <v>35</v>
      </c>
      <c r="L2620" t="s">
        <v>3825</v>
      </c>
      <c r="M2620">
        <v>16646</v>
      </c>
      <c r="N2620">
        <v>104</v>
      </c>
      <c r="O2620" t="s">
        <v>29</v>
      </c>
      <c r="P2620" t="s">
        <v>30</v>
      </c>
      <c r="Q2620" t="s">
        <v>213</v>
      </c>
      <c r="R2620">
        <v>13000000</v>
      </c>
      <c r="S2620">
        <v>1995</v>
      </c>
      <c r="T2620">
        <v>6.7</v>
      </c>
      <c r="U2620">
        <v>1.5</v>
      </c>
      <c r="V2620">
        <v>8088568</v>
      </c>
      <c r="W2620" t="s">
        <v>21</v>
      </c>
    </row>
    <row r="2621" spans="1:23" x14ac:dyDescent="0.3">
      <c r="A2621" t="s">
        <v>1065</v>
      </c>
      <c r="B2621">
        <v>37</v>
      </c>
      <c r="C2621">
        <v>91</v>
      </c>
      <c r="D2621">
        <v>17292381</v>
      </c>
      <c r="E2621" t="s">
        <v>48</v>
      </c>
      <c r="F2621" t="s">
        <v>56</v>
      </c>
      <c r="G2621" t="s">
        <v>49</v>
      </c>
      <c r="L2621" t="s">
        <v>3826</v>
      </c>
      <c r="M2621">
        <v>5794</v>
      </c>
      <c r="N2621">
        <v>69</v>
      </c>
      <c r="O2621" t="s">
        <v>29</v>
      </c>
      <c r="P2621" t="s">
        <v>30</v>
      </c>
      <c r="Q2621" t="s">
        <v>52</v>
      </c>
      <c r="R2621">
        <v>12000000</v>
      </c>
      <c r="S2621">
        <v>2001</v>
      </c>
      <c r="T2621">
        <v>5.3</v>
      </c>
      <c r="U2621">
        <v>1.5</v>
      </c>
      <c r="V2621">
        <v>5292381</v>
      </c>
      <c r="W2621" t="s">
        <v>21</v>
      </c>
    </row>
    <row r="2622" spans="1:23" x14ac:dyDescent="0.3">
      <c r="A2622" t="s">
        <v>2224</v>
      </c>
      <c r="B2622">
        <v>325</v>
      </c>
      <c r="C2622">
        <v>94</v>
      </c>
      <c r="D2622">
        <v>16300302</v>
      </c>
      <c r="E2622" t="s">
        <v>48</v>
      </c>
      <c r="F2622" t="s">
        <v>55</v>
      </c>
      <c r="L2622" t="s">
        <v>3827</v>
      </c>
      <c r="M2622">
        <v>64682</v>
      </c>
      <c r="N2622">
        <v>203</v>
      </c>
      <c r="O2622" t="s">
        <v>29</v>
      </c>
      <c r="P2622" t="s">
        <v>30</v>
      </c>
      <c r="Q2622" t="s">
        <v>213</v>
      </c>
      <c r="R2622">
        <v>12000000</v>
      </c>
      <c r="S2622">
        <v>2011</v>
      </c>
      <c r="T2622">
        <v>6.3</v>
      </c>
      <c r="U2622">
        <v>1.6</v>
      </c>
      <c r="V2622">
        <v>4300302</v>
      </c>
      <c r="W2622" t="s">
        <v>21</v>
      </c>
    </row>
    <row r="2623" spans="1:23" x14ac:dyDescent="0.3">
      <c r="A2623" t="s">
        <v>1227</v>
      </c>
      <c r="B2623">
        <v>170</v>
      </c>
      <c r="C2623">
        <v>93</v>
      </c>
      <c r="D2623">
        <v>27829874</v>
      </c>
      <c r="E2623" t="s">
        <v>24</v>
      </c>
      <c r="F2623" t="s">
        <v>56</v>
      </c>
      <c r="G2623" t="s">
        <v>35</v>
      </c>
      <c r="L2623" t="s">
        <v>3828</v>
      </c>
      <c r="M2623">
        <v>196422</v>
      </c>
      <c r="N2623">
        <v>444</v>
      </c>
      <c r="O2623" t="s">
        <v>29</v>
      </c>
      <c r="P2623" t="s">
        <v>30</v>
      </c>
      <c r="Q2623" t="s">
        <v>213</v>
      </c>
      <c r="R2623">
        <v>12000000</v>
      </c>
      <c r="S2623">
        <v>2006</v>
      </c>
      <c r="T2623">
        <v>7</v>
      </c>
      <c r="U2623">
        <v>1.6</v>
      </c>
      <c r="V2623">
        <v>15829874</v>
      </c>
      <c r="W2623" t="s">
        <v>21</v>
      </c>
    </row>
    <row r="2624" spans="1:23" x14ac:dyDescent="0.3">
      <c r="A2624" t="s">
        <v>1490</v>
      </c>
      <c r="B2624">
        <v>24</v>
      </c>
      <c r="C2624">
        <v>100</v>
      </c>
      <c r="D2624">
        <v>12902790</v>
      </c>
      <c r="E2624" t="s">
        <v>48</v>
      </c>
      <c r="F2624" t="s">
        <v>55</v>
      </c>
      <c r="G2624" t="s">
        <v>44</v>
      </c>
      <c r="L2624" t="s">
        <v>3829</v>
      </c>
      <c r="M2624">
        <v>4052</v>
      </c>
      <c r="N2624">
        <v>88</v>
      </c>
      <c r="O2624" t="s">
        <v>29</v>
      </c>
      <c r="P2624" t="s">
        <v>30</v>
      </c>
      <c r="Q2624" t="s">
        <v>213</v>
      </c>
      <c r="R2624">
        <v>12000000</v>
      </c>
      <c r="S2624">
        <v>1998</v>
      </c>
      <c r="T2624">
        <v>6.6</v>
      </c>
      <c r="U2624">
        <v>1.7</v>
      </c>
      <c r="V2624">
        <v>902790</v>
      </c>
      <c r="W2624" t="s">
        <v>21</v>
      </c>
    </row>
    <row r="2625" spans="1:23" x14ac:dyDescent="0.3">
      <c r="A2625" t="s">
        <v>227</v>
      </c>
      <c r="B2625">
        <v>96</v>
      </c>
      <c r="C2625">
        <v>293</v>
      </c>
      <c r="D2625">
        <v>11433134</v>
      </c>
      <c r="E2625" t="s">
        <v>25</v>
      </c>
      <c r="F2625" t="s">
        <v>55</v>
      </c>
      <c r="G2625" t="s">
        <v>35</v>
      </c>
      <c r="H2625" t="s">
        <v>58</v>
      </c>
      <c r="L2625" t="s">
        <v>3830</v>
      </c>
      <c r="M2625">
        <v>168203</v>
      </c>
      <c r="N2625">
        <v>426</v>
      </c>
      <c r="O2625" t="s">
        <v>3104</v>
      </c>
      <c r="P2625" t="s">
        <v>3831</v>
      </c>
      <c r="Q2625" t="s">
        <v>213</v>
      </c>
      <c r="R2625">
        <v>14000000</v>
      </c>
      <c r="S2625">
        <v>1981</v>
      </c>
      <c r="T2625">
        <v>8.4</v>
      </c>
      <c r="U2625">
        <v>4.9000000000000004</v>
      </c>
      <c r="V2625">
        <v>-2566866</v>
      </c>
      <c r="W2625" t="s">
        <v>38</v>
      </c>
    </row>
    <row r="2626" spans="1:23" x14ac:dyDescent="0.3">
      <c r="A2626" t="s">
        <v>3832</v>
      </c>
      <c r="B2626">
        <v>53</v>
      </c>
      <c r="C2626">
        <v>93</v>
      </c>
      <c r="D2626">
        <v>10198766</v>
      </c>
      <c r="E2626" t="s">
        <v>48</v>
      </c>
      <c r="L2626" t="s">
        <v>3833</v>
      </c>
      <c r="M2626">
        <v>12007</v>
      </c>
      <c r="N2626">
        <v>105</v>
      </c>
      <c r="O2626" t="s">
        <v>29</v>
      </c>
      <c r="P2626" t="s">
        <v>30</v>
      </c>
      <c r="Q2626" t="s">
        <v>213</v>
      </c>
      <c r="R2626">
        <v>12000000</v>
      </c>
      <c r="S2626">
        <v>2002</v>
      </c>
      <c r="T2626">
        <v>5.4</v>
      </c>
      <c r="U2626">
        <v>1.6</v>
      </c>
      <c r="V2626">
        <v>-1801234</v>
      </c>
      <c r="W2626" t="s">
        <v>38</v>
      </c>
    </row>
    <row r="2627" spans="1:23" x14ac:dyDescent="0.3">
      <c r="A2627" t="s">
        <v>1567</v>
      </c>
      <c r="B2627">
        <v>274</v>
      </c>
      <c r="C2627">
        <v>123</v>
      </c>
      <c r="D2627">
        <v>15294553</v>
      </c>
      <c r="E2627" t="s">
        <v>55</v>
      </c>
      <c r="F2627" t="s">
        <v>26</v>
      </c>
      <c r="G2627" t="s">
        <v>44</v>
      </c>
      <c r="L2627" t="s">
        <v>3834</v>
      </c>
      <c r="M2627">
        <v>202341</v>
      </c>
      <c r="N2627">
        <v>391</v>
      </c>
      <c r="O2627" t="s">
        <v>29</v>
      </c>
      <c r="P2627" t="s">
        <v>37</v>
      </c>
      <c r="Q2627" t="s">
        <v>213</v>
      </c>
      <c r="R2627">
        <v>12000000</v>
      </c>
      <c r="S2627">
        <v>2013</v>
      </c>
      <c r="T2627">
        <v>7.8</v>
      </c>
      <c r="U2627">
        <v>2</v>
      </c>
      <c r="V2627">
        <v>3294553</v>
      </c>
      <c r="W2627" t="s">
        <v>21</v>
      </c>
    </row>
    <row r="2628" spans="1:23" x14ac:dyDescent="0.3">
      <c r="A2628" t="s">
        <v>552</v>
      </c>
      <c r="B2628">
        <v>248</v>
      </c>
      <c r="C2628">
        <v>119</v>
      </c>
      <c r="D2628">
        <v>11041228</v>
      </c>
      <c r="E2628" t="s">
        <v>24</v>
      </c>
      <c r="F2628" t="s">
        <v>25</v>
      </c>
      <c r="G2628" t="s">
        <v>55</v>
      </c>
      <c r="H2628" t="s">
        <v>44</v>
      </c>
      <c r="L2628" t="s">
        <v>3835</v>
      </c>
      <c r="M2628">
        <v>92295</v>
      </c>
      <c r="N2628">
        <v>420</v>
      </c>
      <c r="O2628" t="s">
        <v>554</v>
      </c>
      <c r="P2628" t="s">
        <v>278</v>
      </c>
      <c r="Q2628" t="s">
        <v>31</v>
      </c>
      <c r="R2628">
        <v>100000000</v>
      </c>
      <c r="S2628">
        <v>2004</v>
      </c>
      <c r="T2628">
        <v>7.6</v>
      </c>
      <c r="U2628">
        <v>2</v>
      </c>
      <c r="V2628">
        <v>-88958772</v>
      </c>
      <c r="W2628" t="s">
        <v>38</v>
      </c>
    </row>
    <row r="2629" spans="1:23" x14ac:dyDescent="0.3">
      <c r="A2629" t="s">
        <v>3836</v>
      </c>
      <c r="B2629">
        <v>288</v>
      </c>
      <c r="C2629">
        <v>107</v>
      </c>
      <c r="D2629">
        <v>7918283</v>
      </c>
      <c r="E2629" t="s">
        <v>55</v>
      </c>
      <c r="F2629" t="s">
        <v>35</v>
      </c>
      <c r="L2629" t="s">
        <v>3837</v>
      </c>
      <c r="M2629">
        <v>41574</v>
      </c>
      <c r="N2629">
        <v>145</v>
      </c>
      <c r="O2629" t="s">
        <v>29</v>
      </c>
      <c r="P2629" t="s">
        <v>30</v>
      </c>
      <c r="Q2629" t="s">
        <v>213</v>
      </c>
      <c r="R2629">
        <v>12000000</v>
      </c>
      <c r="S2629">
        <v>2012</v>
      </c>
      <c r="T2629">
        <v>6.6</v>
      </c>
      <c r="U2629">
        <v>1.8</v>
      </c>
      <c r="V2629">
        <v>-4081717</v>
      </c>
      <c r="W2629" t="s">
        <v>38</v>
      </c>
    </row>
    <row r="2630" spans="1:23" x14ac:dyDescent="0.3">
      <c r="A2630" t="s">
        <v>3838</v>
      </c>
      <c r="B2630">
        <v>177</v>
      </c>
      <c r="C2630">
        <v>106</v>
      </c>
      <c r="D2630">
        <v>22331028</v>
      </c>
      <c r="E2630" t="s">
        <v>27</v>
      </c>
      <c r="F2630" t="s">
        <v>35</v>
      </c>
      <c r="L2630" t="s">
        <v>3839</v>
      </c>
      <c r="M2630">
        <v>57349</v>
      </c>
      <c r="N2630">
        <v>177</v>
      </c>
      <c r="O2630" t="s">
        <v>29</v>
      </c>
      <c r="P2630" t="s">
        <v>30</v>
      </c>
      <c r="Q2630" t="s">
        <v>31</v>
      </c>
      <c r="R2630">
        <v>12000000</v>
      </c>
      <c r="S2630">
        <v>2015</v>
      </c>
      <c r="T2630">
        <v>6.4</v>
      </c>
      <c r="U2630">
        <v>1.8</v>
      </c>
      <c r="V2630">
        <v>10331028</v>
      </c>
      <c r="W2630" t="s">
        <v>21</v>
      </c>
    </row>
    <row r="2631" spans="1:23" x14ac:dyDescent="0.3">
      <c r="A2631" t="s">
        <v>3840</v>
      </c>
      <c r="B2631">
        <v>81</v>
      </c>
      <c r="C2631">
        <v>109</v>
      </c>
      <c r="D2631">
        <v>8134217</v>
      </c>
      <c r="E2631" t="s">
        <v>242</v>
      </c>
      <c r="F2631" t="s">
        <v>55</v>
      </c>
      <c r="G2631" t="s">
        <v>59</v>
      </c>
      <c r="L2631" t="s">
        <v>3841</v>
      </c>
      <c r="M2631">
        <v>15412</v>
      </c>
      <c r="N2631">
        <v>90</v>
      </c>
      <c r="O2631" t="s">
        <v>29</v>
      </c>
      <c r="P2631" t="s">
        <v>30</v>
      </c>
      <c r="Q2631" t="s">
        <v>213</v>
      </c>
      <c r="R2631">
        <v>12000000</v>
      </c>
      <c r="S2631">
        <v>2008</v>
      </c>
      <c r="T2631">
        <v>7</v>
      </c>
      <c r="U2631">
        <v>1.8</v>
      </c>
      <c r="V2631">
        <v>-3865783</v>
      </c>
      <c r="W2631" t="s">
        <v>38</v>
      </c>
    </row>
    <row r="2632" spans="1:23" x14ac:dyDescent="0.3">
      <c r="A2632" t="s">
        <v>3842</v>
      </c>
      <c r="B2632">
        <v>29</v>
      </c>
      <c r="C2632">
        <v>81</v>
      </c>
      <c r="D2632">
        <v>6982680</v>
      </c>
      <c r="E2632" t="s">
        <v>48</v>
      </c>
      <c r="F2632" t="s">
        <v>56</v>
      </c>
      <c r="L2632" t="s">
        <v>3843</v>
      </c>
      <c r="M2632">
        <v>6965</v>
      </c>
      <c r="N2632">
        <v>69</v>
      </c>
      <c r="O2632" t="s">
        <v>29</v>
      </c>
      <c r="P2632" t="s">
        <v>30</v>
      </c>
      <c r="Q2632" t="s">
        <v>31</v>
      </c>
      <c r="R2632">
        <v>10000000</v>
      </c>
      <c r="S2632">
        <v>2000</v>
      </c>
      <c r="T2632">
        <v>5.7</v>
      </c>
      <c r="U2632">
        <v>1.4</v>
      </c>
      <c r="V2632">
        <v>-3017320</v>
      </c>
      <c r="W2632" t="s">
        <v>38</v>
      </c>
    </row>
    <row r="2633" spans="1:23" x14ac:dyDescent="0.3">
      <c r="A2633" t="s">
        <v>3844</v>
      </c>
      <c r="B2633">
        <v>58</v>
      </c>
      <c r="C2633">
        <v>95</v>
      </c>
      <c r="D2633">
        <v>6739141</v>
      </c>
      <c r="E2633" t="s">
        <v>24</v>
      </c>
      <c r="F2633" t="s">
        <v>56</v>
      </c>
      <c r="G2633" t="s">
        <v>27</v>
      </c>
      <c r="H2633" t="s">
        <v>35</v>
      </c>
      <c r="L2633" t="s">
        <v>3845</v>
      </c>
      <c r="M2633">
        <v>23383</v>
      </c>
      <c r="N2633">
        <v>68</v>
      </c>
      <c r="O2633" t="s">
        <v>29</v>
      </c>
      <c r="P2633" t="s">
        <v>143</v>
      </c>
      <c r="Q2633" t="s">
        <v>213</v>
      </c>
      <c r="R2633">
        <v>8000000</v>
      </c>
      <c r="S2633">
        <v>1992</v>
      </c>
      <c r="T2633">
        <v>5.9</v>
      </c>
      <c r="U2633">
        <v>1.6</v>
      </c>
      <c r="V2633">
        <v>-1260859</v>
      </c>
      <c r="W2633" t="s">
        <v>38</v>
      </c>
    </row>
    <row r="2634" spans="1:23" x14ac:dyDescent="0.3">
      <c r="A2634" t="s">
        <v>3846</v>
      </c>
      <c r="B2634">
        <v>144</v>
      </c>
      <c r="C2634">
        <v>86</v>
      </c>
      <c r="D2634">
        <v>5542025</v>
      </c>
      <c r="E2634" t="s">
        <v>48</v>
      </c>
      <c r="L2634" t="s">
        <v>3847</v>
      </c>
      <c r="M2634">
        <v>12197</v>
      </c>
      <c r="N2634">
        <v>150</v>
      </c>
      <c r="O2634" t="s">
        <v>29</v>
      </c>
      <c r="P2634" t="s">
        <v>30</v>
      </c>
      <c r="Q2634" t="s">
        <v>31</v>
      </c>
      <c r="R2634">
        <v>12000000</v>
      </c>
      <c r="S2634">
        <v>2006</v>
      </c>
      <c r="T2634">
        <v>6.3</v>
      </c>
      <c r="U2634">
        <v>1.4</v>
      </c>
      <c r="V2634">
        <v>-6457975</v>
      </c>
      <c r="W2634" t="s">
        <v>38</v>
      </c>
    </row>
    <row r="2635" spans="1:23" x14ac:dyDescent="0.3">
      <c r="A2635" t="s">
        <v>2246</v>
      </c>
      <c r="B2635">
        <v>114</v>
      </c>
      <c r="C2635">
        <v>113</v>
      </c>
      <c r="D2635">
        <v>5032496</v>
      </c>
      <c r="E2635" t="s">
        <v>48</v>
      </c>
      <c r="F2635" t="s">
        <v>55</v>
      </c>
      <c r="L2635" t="s">
        <v>3848</v>
      </c>
      <c r="M2635">
        <v>20576</v>
      </c>
      <c r="N2635">
        <v>161</v>
      </c>
      <c r="O2635" t="s">
        <v>29</v>
      </c>
      <c r="P2635" t="s">
        <v>30</v>
      </c>
      <c r="Q2635" t="s">
        <v>213</v>
      </c>
      <c r="R2635">
        <v>12000000</v>
      </c>
      <c r="S2635">
        <v>1998</v>
      </c>
      <c r="T2635">
        <v>6.3</v>
      </c>
      <c r="U2635">
        <v>1.9</v>
      </c>
      <c r="V2635">
        <v>-6967504</v>
      </c>
      <c r="W2635" t="s">
        <v>38</v>
      </c>
    </row>
    <row r="2636" spans="1:23" x14ac:dyDescent="0.3">
      <c r="A2636" t="s">
        <v>1092</v>
      </c>
      <c r="B2636">
        <v>132</v>
      </c>
      <c r="C2636">
        <v>122</v>
      </c>
      <c r="D2636">
        <v>6754898</v>
      </c>
      <c r="E2636" t="s">
        <v>48</v>
      </c>
      <c r="F2636" t="s">
        <v>55</v>
      </c>
      <c r="L2636" t="s">
        <v>3849</v>
      </c>
      <c r="M2636">
        <v>20000</v>
      </c>
      <c r="N2636">
        <v>188</v>
      </c>
      <c r="O2636" t="s">
        <v>29</v>
      </c>
      <c r="P2636" t="s">
        <v>30</v>
      </c>
      <c r="Q2636" t="s">
        <v>213</v>
      </c>
      <c r="R2636">
        <v>12000000</v>
      </c>
      <c r="S2636">
        <v>2006</v>
      </c>
      <c r="T2636">
        <v>6.2</v>
      </c>
      <c r="U2636">
        <v>2</v>
      </c>
      <c r="V2636">
        <v>-5245102</v>
      </c>
      <c r="W2636" t="s">
        <v>38</v>
      </c>
    </row>
    <row r="2637" spans="1:23" x14ac:dyDescent="0.3">
      <c r="A2637" t="s">
        <v>3341</v>
      </c>
      <c r="B2637">
        <v>60</v>
      </c>
      <c r="C2637">
        <v>90</v>
      </c>
      <c r="D2637">
        <v>4922166</v>
      </c>
      <c r="E2637" t="s">
        <v>48</v>
      </c>
      <c r="F2637" t="s">
        <v>50</v>
      </c>
      <c r="G2637" t="s">
        <v>44</v>
      </c>
      <c r="L2637" t="s">
        <v>3850</v>
      </c>
      <c r="M2637">
        <v>23606</v>
      </c>
      <c r="N2637">
        <v>304</v>
      </c>
      <c r="O2637" t="s">
        <v>29</v>
      </c>
      <c r="P2637" t="s">
        <v>30</v>
      </c>
      <c r="Q2637" t="s">
        <v>52</v>
      </c>
      <c r="R2637">
        <v>12000000</v>
      </c>
      <c r="S2637">
        <v>2003</v>
      </c>
      <c r="T2637">
        <v>2.1</v>
      </c>
      <c r="U2637">
        <v>1.5</v>
      </c>
      <c r="V2637">
        <v>-7077834</v>
      </c>
      <c r="W2637" t="s">
        <v>38</v>
      </c>
    </row>
    <row r="2638" spans="1:23" x14ac:dyDescent="0.3">
      <c r="A2638" t="s">
        <v>1375</v>
      </c>
      <c r="B2638">
        <v>30</v>
      </c>
      <c r="C2638">
        <v>108</v>
      </c>
      <c r="D2638">
        <v>4903000</v>
      </c>
      <c r="E2638" t="s">
        <v>48</v>
      </c>
      <c r="F2638" t="s">
        <v>55</v>
      </c>
      <c r="L2638" t="s">
        <v>3851</v>
      </c>
      <c r="M2638">
        <v>4961</v>
      </c>
      <c r="N2638">
        <v>33</v>
      </c>
      <c r="O2638" t="s">
        <v>29</v>
      </c>
      <c r="P2638" t="s">
        <v>30</v>
      </c>
      <c r="Q2638" t="s">
        <v>213</v>
      </c>
      <c r="R2638">
        <v>12000000</v>
      </c>
      <c r="S2638">
        <v>1996</v>
      </c>
      <c r="T2638">
        <v>5</v>
      </c>
      <c r="U2638">
        <v>1.8</v>
      </c>
      <c r="V2638">
        <v>-7097000</v>
      </c>
      <c r="W2638" t="s">
        <v>38</v>
      </c>
    </row>
    <row r="2639" spans="1:23" x14ac:dyDescent="0.3">
      <c r="A2639" t="s">
        <v>3852</v>
      </c>
      <c r="B2639">
        <v>138</v>
      </c>
      <c r="C2639">
        <v>113</v>
      </c>
      <c r="D2639">
        <v>4717455</v>
      </c>
      <c r="E2639" t="s">
        <v>60</v>
      </c>
      <c r="F2639" t="s">
        <v>35</v>
      </c>
      <c r="L2639" t="s">
        <v>3853</v>
      </c>
      <c r="M2639">
        <v>18632</v>
      </c>
      <c r="N2639">
        <v>354</v>
      </c>
      <c r="O2639" t="s">
        <v>29</v>
      </c>
      <c r="P2639" t="s">
        <v>143</v>
      </c>
      <c r="Q2639" t="s">
        <v>213</v>
      </c>
      <c r="R2639">
        <v>12000000</v>
      </c>
      <c r="S2639">
        <v>2003</v>
      </c>
      <c r="T2639">
        <v>5.3</v>
      </c>
      <c r="U2639">
        <v>1.9</v>
      </c>
      <c r="V2639">
        <v>-7282545</v>
      </c>
      <c r="W2639" t="s">
        <v>38</v>
      </c>
    </row>
    <row r="2640" spans="1:23" x14ac:dyDescent="0.3">
      <c r="A2640" t="s">
        <v>2432</v>
      </c>
      <c r="B2640">
        <v>190</v>
      </c>
      <c r="C2640">
        <v>110</v>
      </c>
      <c r="D2640">
        <v>3148482</v>
      </c>
      <c r="E2640" t="s">
        <v>55</v>
      </c>
      <c r="F2640" t="s">
        <v>44</v>
      </c>
      <c r="L2640" t="s">
        <v>3854</v>
      </c>
      <c r="M2640">
        <v>29613</v>
      </c>
      <c r="N2640">
        <v>98</v>
      </c>
      <c r="O2640" t="s">
        <v>29</v>
      </c>
      <c r="P2640" t="s">
        <v>30</v>
      </c>
      <c r="Q2640" t="s">
        <v>213</v>
      </c>
      <c r="R2640">
        <v>12000000</v>
      </c>
      <c r="S2640">
        <v>2008</v>
      </c>
      <c r="T2640">
        <v>7.1</v>
      </c>
      <c r="U2640">
        <v>1.8</v>
      </c>
      <c r="V2640">
        <v>-8851518</v>
      </c>
      <c r="W2640" t="s">
        <v>38</v>
      </c>
    </row>
    <row r="2641" spans="1:23" x14ac:dyDescent="0.3">
      <c r="A2641" t="s">
        <v>3855</v>
      </c>
      <c r="B2641">
        <v>61</v>
      </c>
      <c r="C2641">
        <v>109</v>
      </c>
      <c r="D2641">
        <v>2326407</v>
      </c>
      <c r="E2641" t="s">
        <v>55</v>
      </c>
      <c r="L2641" t="s">
        <v>3856</v>
      </c>
      <c r="M2641">
        <v>5016</v>
      </c>
      <c r="N2641">
        <v>99</v>
      </c>
      <c r="O2641" t="s">
        <v>29</v>
      </c>
      <c r="P2641" t="s">
        <v>37</v>
      </c>
      <c r="Q2641" t="s">
        <v>213</v>
      </c>
      <c r="R2641">
        <v>12000000</v>
      </c>
      <c r="S2641">
        <v>2001</v>
      </c>
      <c r="T2641">
        <v>7</v>
      </c>
      <c r="U2641">
        <v>1.8</v>
      </c>
      <c r="V2641">
        <v>-9673593</v>
      </c>
      <c r="W2641" t="s">
        <v>38</v>
      </c>
    </row>
    <row r="2642" spans="1:23" x14ac:dyDescent="0.3">
      <c r="A2642" t="s">
        <v>3857</v>
      </c>
      <c r="B2642">
        <v>131</v>
      </c>
      <c r="C2642">
        <v>101</v>
      </c>
      <c r="D2642">
        <v>2060953</v>
      </c>
      <c r="E2642" t="s">
        <v>26</v>
      </c>
      <c r="F2642" t="s">
        <v>57</v>
      </c>
      <c r="G2642" t="s">
        <v>35</v>
      </c>
      <c r="L2642" t="s">
        <v>3858</v>
      </c>
      <c r="M2642">
        <v>29990</v>
      </c>
      <c r="N2642">
        <v>316</v>
      </c>
      <c r="O2642" t="s">
        <v>29</v>
      </c>
      <c r="P2642" t="s">
        <v>1511</v>
      </c>
      <c r="Q2642" t="s">
        <v>213</v>
      </c>
      <c r="R2642">
        <v>12000000</v>
      </c>
      <c r="S2642">
        <v>1999</v>
      </c>
      <c r="T2642">
        <v>7.1</v>
      </c>
      <c r="U2642">
        <v>1.7</v>
      </c>
      <c r="V2642">
        <v>-9939047</v>
      </c>
      <c r="W2642" t="s">
        <v>38</v>
      </c>
    </row>
    <row r="2643" spans="1:23" x14ac:dyDescent="0.3">
      <c r="A2643" t="s">
        <v>3859</v>
      </c>
      <c r="B2643">
        <v>146</v>
      </c>
      <c r="C2643">
        <v>97</v>
      </c>
      <c r="D2643">
        <v>3950294</v>
      </c>
      <c r="E2643" t="s">
        <v>48</v>
      </c>
      <c r="F2643" t="s">
        <v>55</v>
      </c>
      <c r="G2643" t="s">
        <v>44</v>
      </c>
      <c r="L2643" t="s">
        <v>3860</v>
      </c>
      <c r="M2643">
        <v>56654</v>
      </c>
      <c r="N2643">
        <v>124</v>
      </c>
      <c r="O2643" t="s">
        <v>29</v>
      </c>
      <c r="P2643" t="s">
        <v>30</v>
      </c>
      <c r="Q2643" t="s">
        <v>213</v>
      </c>
      <c r="R2643">
        <v>12000000</v>
      </c>
      <c r="S2643">
        <v>2007</v>
      </c>
      <c r="T2643">
        <v>7</v>
      </c>
      <c r="U2643">
        <v>1.6</v>
      </c>
      <c r="V2643">
        <v>-8049706</v>
      </c>
      <c r="W2643" t="s">
        <v>38</v>
      </c>
    </row>
    <row r="2644" spans="1:23" x14ac:dyDescent="0.3">
      <c r="A2644" t="s">
        <v>3861</v>
      </c>
      <c r="B2644">
        <v>280</v>
      </c>
      <c r="C2644">
        <v>172</v>
      </c>
      <c r="D2644">
        <v>2835886</v>
      </c>
      <c r="E2644" t="s">
        <v>55</v>
      </c>
      <c r="L2644" t="s">
        <v>3862</v>
      </c>
      <c r="M2644">
        <v>55516</v>
      </c>
      <c r="N2644">
        <v>124</v>
      </c>
      <c r="O2644" t="s">
        <v>2648</v>
      </c>
      <c r="P2644" t="s">
        <v>2365</v>
      </c>
      <c r="Q2644" t="s">
        <v>2708</v>
      </c>
      <c r="R2644">
        <v>9200000</v>
      </c>
      <c r="S2644">
        <v>2013</v>
      </c>
      <c r="T2644">
        <v>7.7</v>
      </c>
      <c r="U2644">
        <v>2.9</v>
      </c>
      <c r="V2644">
        <v>-6364114</v>
      </c>
      <c r="W2644" t="s">
        <v>38</v>
      </c>
    </row>
    <row r="2645" spans="1:23" x14ac:dyDescent="0.3">
      <c r="A2645" t="s">
        <v>3863</v>
      </c>
      <c r="B2645">
        <v>78</v>
      </c>
      <c r="C2645">
        <v>104</v>
      </c>
      <c r="D2645">
        <v>1779284</v>
      </c>
      <c r="E2645" t="s">
        <v>48</v>
      </c>
      <c r="F2645" t="s">
        <v>55</v>
      </c>
      <c r="L2645" t="s">
        <v>3864</v>
      </c>
      <c r="M2645">
        <v>12047</v>
      </c>
      <c r="N2645">
        <v>122</v>
      </c>
      <c r="O2645" t="s">
        <v>29</v>
      </c>
      <c r="P2645" t="s">
        <v>30</v>
      </c>
      <c r="Q2645" t="s">
        <v>213</v>
      </c>
      <c r="R2645">
        <v>12000000</v>
      </c>
      <c r="S2645">
        <v>2002</v>
      </c>
      <c r="T2645">
        <v>7.1</v>
      </c>
      <c r="U2645">
        <v>1.7</v>
      </c>
      <c r="V2645">
        <v>-10220716</v>
      </c>
      <c r="W2645" t="s">
        <v>38</v>
      </c>
    </row>
    <row r="2646" spans="1:23" x14ac:dyDescent="0.3">
      <c r="A2646" t="s">
        <v>3865</v>
      </c>
      <c r="B2646">
        <v>469</v>
      </c>
      <c r="C2646">
        <v>99</v>
      </c>
      <c r="D2646">
        <v>1702277</v>
      </c>
      <c r="E2646" t="s">
        <v>55</v>
      </c>
      <c r="F2646" t="s">
        <v>35</v>
      </c>
      <c r="L2646" t="s">
        <v>3866</v>
      </c>
      <c r="M2646">
        <v>84620</v>
      </c>
      <c r="N2646">
        <v>235</v>
      </c>
      <c r="O2646" t="s">
        <v>29</v>
      </c>
      <c r="P2646" t="s">
        <v>37</v>
      </c>
      <c r="Q2646" t="s">
        <v>213</v>
      </c>
      <c r="R2646">
        <v>12000000</v>
      </c>
      <c r="S2646">
        <v>2013</v>
      </c>
      <c r="T2646">
        <v>6.8</v>
      </c>
      <c r="U2646">
        <v>1.6</v>
      </c>
      <c r="V2646">
        <v>-10297723</v>
      </c>
      <c r="W2646" t="s">
        <v>38</v>
      </c>
    </row>
    <row r="2647" spans="1:23" x14ac:dyDescent="0.3">
      <c r="A2647" t="s">
        <v>1894</v>
      </c>
      <c r="B2647">
        <v>194</v>
      </c>
      <c r="C2647">
        <v>129</v>
      </c>
      <c r="D2647">
        <v>261481</v>
      </c>
      <c r="E2647" t="s">
        <v>55</v>
      </c>
      <c r="F2647" t="s">
        <v>44</v>
      </c>
      <c r="G2647" t="s">
        <v>27</v>
      </c>
      <c r="L2647">
        <v>2046</v>
      </c>
      <c r="M2647">
        <v>41496</v>
      </c>
      <c r="N2647">
        <v>210</v>
      </c>
      <c r="O2647" t="s">
        <v>1966</v>
      </c>
      <c r="P2647" t="s">
        <v>1047</v>
      </c>
      <c r="Q2647" t="s">
        <v>213</v>
      </c>
      <c r="R2647">
        <v>12000000</v>
      </c>
      <c r="S2647">
        <v>2004</v>
      </c>
      <c r="T2647">
        <v>7.5</v>
      </c>
      <c r="U2647">
        <v>2.2000000000000002</v>
      </c>
      <c r="V2647">
        <v>-11738519</v>
      </c>
      <c r="W2647" t="s">
        <v>38</v>
      </c>
    </row>
    <row r="2648" spans="1:23" x14ac:dyDescent="0.3">
      <c r="A2648" t="s">
        <v>3867</v>
      </c>
      <c r="B2648">
        <v>121</v>
      </c>
      <c r="C2648">
        <v>91</v>
      </c>
      <c r="D2648">
        <v>1506998</v>
      </c>
      <c r="E2648" t="s">
        <v>56</v>
      </c>
      <c r="F2648" t="s">
        <v>55</v>
      </c>
      <c r="G2648" t="s">
        <v>44</v>
      </c>
      <c r="L2648" t="s">
        <v>3868</v>
      </c>
      <c r="M2648">
        <v>8014</v>
      </c>
      <c r="N2648">
        <v>50</v>
      </c>
      <c r="O2648" t="s">
        <v>29</v>
      </c>
      <c r="P2648" t="s">
        <v>30</v>
      </c>
      <c r="Q2648" t="s">
        <v>31</v>
      </c>
      <c r="R2648">
        <v>12000000</v>
      </c>
      <c r="S2648">
        <v>2007</v>
      </c>
      <c r="T2648">
        <v>6.3</v>
      </c>
      <c r="U2648">
        <v>1.5</v>
      </c>
      <c r="V2648">
        <v>-10493002</v>
      </c>
      <c r="W2648" t="s">
        <v>38</v>
      </c>
    </row>
    <row r="2649" spans="1:23" x14ac:dyDescent="0.3">
      <c r="A2649" t="s">
        <v>3869</v>
      </c>
      <c r="B2649">
        <v>38</v>
      </c>
      <c r="C2649">
        <v>100</v>
      </c>
      <c r="D2649">
        <v>860002</v>
      </c>
      <c r="E2649" t="s">
        <v>25</v>
      </c>
      <c r="F2649" t="s">
        <v>55</v>
      </c>
      <c r="G2649" t="s">
        <v>49</v>
      </c>
      <c r="L2649" t="s">
        <v>3870</v>
      </c>
      <c r="M2649">
        <v>6454</v>
      </c>
      <c r="N2649">
        <v>43</v>
      </c>
      <c r="O2649" t="s">
        <v>29</v>
      </c>
      <c r="P2649" t="s">
        <v>30</v>
      </c>
      <c r="Q2649" t="s">
        <v>52</v>
      </c>
      <c r="R2649">
        <v>12000000</v>
      </c>
      <c r="S2649">
        <v>2005</v>
      </c>
      <c r="T2649">
        <v>7.3</v>
      </c>
      <c r="U2649">
        <v>1.7</v>
      </c>
      <c r="V2649">
        <v>-11139998</v>
      </c>
      <c r="W2649" t="s">
        <v>38</v>
      </c>
    </row>
    <row r="2650" spans="1:23" x14ac:dyDescent="0.3">
      <c r="A2650" t="s">
        <v>1367</v>
      </c>
      <c r="B2650">
        <v>123</v>
      </c>
      <c r="C2650">
        <v>111</v>
      </c>
      <c r="D2650">
        <v>548934</v>
      </c>
      <c r="E2650" t="s">
        <v>55</v>
      </c>
      <c r="F2650" t="s">
        <v>60</v>
      </c>
      <c r="G2650" t="s">
        <v>44</v>
      </c>
      <c r="L2650" t="s">
        <v>3871</v>
      </c>
      <c r="M2650">
        <v>16863</v>
      </c>
      <c r="N2650">
        <v>57</v>
      </c>
      <c r="O2650" t="s">
        <v>29</v>
      </c>
      <c r="P2650" t="s">
        <v>2161</v>
      </c>
      <c r="Q2650" t="s">
        <v>31</v>
      </c>
      <c r="R2650">
        <v>12000000</v>
      </c>
      <c r="S2650">
        <v>2009</v>
      </c>
      <c r="T2650">
        <v>6.8</v>
      </c>
      <c r="U2650">
        <v>1.8</v>
      </c>
      <c r="V2650">
        <v>-11451066</v>
      </c>
      <c r="W2650" t="s">
        <v>38</v>
      </c>
    </row>
    <row r="2651" spans="1:23" x14ac:dyDescent="0.3">
      <c r="A2651" t="s">
        <v>3872</v>
      </c>
      <c r="B2651">
        <v>81</v>
      </c>
      <c r="C2651">
        <v>114</v>
      </c>
      <c r="D2651">
        <v>447750</v>
      </c>
      <c r="E2651" t="s">
        <v>56</v>
      </c>
      <c r="F2651" t="s">
        <v>55</v>
      </c>
      <c r="G2651" t="s">
        <v>35</v>
      </c>
      <c r="L2651" t="s">
        <v>3873</v>
      </c>
      <c r="M2651">
        <v>18520</v>
      </c>
      <c r="N2651">
        <v>133</v>
      </c>
      <c r="O2651" t="s">
        <v>29</v>
      </c>
      <c r="P2651" t="s">
        <v>30</v>
      </c>
      <c r="Q2651" t="s">
        <v>213</v>
      </c>
      <c r="R2651">
        <v>10000000</v>
      </c>
      <c r="S2651">
        <v>2000</v>
      </c>
      <c r="T2651">
        <v>7.2</v>
      </c>
      <c r="U2651">
        <v>1.9</v>
      </c>
      <c r="V2651">
        <v>-9552250</v>
      </c>
      <c r="W2651" t="s">
        <v>38</v>
      </c>
    </row>
    <row r="2652" spans="1:23" x14ac:dyDescent="0.3">
      <c r="A2652" t="s">
        <v>101</v>
      </c>
      <c r="B2652">
        <v>72</v>
      </c>
      <c r="C2652">
        <v>86</v>
      </c>
      <c r="D2652">
        <v>333976</v>
      </c>
      <c r="E2652" t="s">
        <v>48</v>
      </c>
      <c r="F2652" t="s">
        <v>56</v>
      </c>
      <c r="L2652" t="s">
        <v>3874</v>
      </c>
      <c r="M2652">
        <v>12559</v>
      </c>
      <c r="N2652">
        <v>90</v>
      </c>
      <c r="O2652" t="s">
        <v>29</v>
      </c>
      <c r="P2652" t="s">
        <v>30</v>
      </c>
      <c r="Q2652" t="s">
        <v>213</v>
      </c>
      <c r="R2652">
        <v>12000000</v>
      </c>
      <c r="S2652">
        <v>2002</v>
      </c>
      <c r="T2652">
        <v>6.4</v>
      </c>
      <c r="U2652">
        <v>1.4</v>
      </c>
      <c r="V2652">
        <v>-11666024</v>
      </c>
      <c r="W2652" t="s">
        <v>38</v>
      </c>
    </row>
    <row r="2653" spans="1:23" x14ac:dyDescent="0.3">
      <c r="A2653" t="s">
        <v>2737</v>
      </c>
      <c r="B2653">
        <v>25</v>
      </c>
      <c r="C2653">
        <v>107</v>
      </c>
      <c r="D2653">
        <v>141853</v>
      </c>
      <c r="E2653" t="s">
        <v>48</v>
      </c>
      <c r="F2653" t="s">
        <v>55</v>
      </c>
      <c r="L2653" t="s">
        <v>3875</v>
      </c>
      <c r="M2653">
        <v>1427</v>
      </c>
      <c r="N2653">
        <v>12</v>
      </c>
      <c r="O2653" t="s">
        <v>29</v>
      </c>
      <c r="P2653" t="s">
        <v>143</v>
      </c>
      <c r="Q2653" t="s">
        <v>213</v>
      </c>
      <c r="R2653">
        <v>12000000</v>
      </c>
      <c r="S2653">
        <v>1997</v>
      </c>
      <c r="T2653">
        <v>6</v>
      </c>
      <c r="U2653">
        <v>1.8</v>
      </c>
      <c r="V2653">
        <v>-11858147</v>
      </c>
      <c r="W2653" t="s">
        <v>38</v>
      </c>
    </row>
    <row r="2654" spans="1:23" x14ac:dyDescent="0.3">
      <c r="A2654" t="s">
        <v>3311</v>
      </c>
      <c r="B2654">
        <v>78</v>
      </c>
      <c r="C2654">
        <v>90</v>
      </c>
      <c r="D2654">
        <v>303439</v>
      </c>
      <c r="E2654" t="s">
        <v>55</v>
      </c>
      <c r="F2654" t="s">
        <v>60</v>
      </c>
      <c r="G2654" t="s">
        <v>35</v>
      </c>
      <c r="L2654" t="s">
        <v>3876</v>
      </c>
      <c r="M2654">
        <v>12125</v>
      </c>
      <c r="N2654">
        <v>78</v>
      </c>
      <c r="O2654" t="s">
        <v>29</v>
      </c>
      <c r="P2654" t="s">
        <v>30</v>
      </c>
      <c r="Q2654" t="s">
        <v>213</v>
      </c>
      <c r="R2654">
        <v>8000000</v>
      </c>
      <c r="S2654">
        <v>2007</v>
      </c>
      <c r="T2654">
        <v>6.4</v>
      </c>
      <c r="U2654">
        <v>1.5</v>
      </c>
      <c r="V2654">
        <v>-7696561</v>
      </c>
      <c r="W2654" t="s">
        <v>38</v>
      </c>
    </row>
    <row r="2655" spans="1:23" x14ac:dyDescent="0.3">
      <c r="A2655" t="s">
        <v>3877</v>
      </c>
      <c r="B2655">
        <v>69</v>
      </c>
      <c r="C2655">
        <v>120</v>
      </c>
      <c r="D2655">
        <v>214202</v>
      </c>
      <c r="E2655" t="s">
        <v>56</v>
      </c>
      <c r="F2655" t="s">
        <v>55</v>
      </c>
      <c r="G2655" t="s">
        <v>35</v>
      </c>
      <c r="L2655" t="s">
        <v>3878</v>
      </c>
      <c r="M2655">
        <v>14831</v>
      </c>
      <c r="N2655">
        <v>75</v>
      </c>
      <c r="O2655" t="s">
        <v>29</v>
      </c>
      <c r="P2655" t="s">
        <v>244</v>
      </c>
      <c r="Q2655" t="s">
        <v>213</v>
      </c>
      <c r="R2655">
        <v>12000000</v>
      </c>
      <c r="S2655">
        <v>2007</v>
      </c>
      <c r="T2655">
        <v>7.5</v>
      </c>
      <c r="U2655">
        <v>2</v>
      </c>
      <c r="V2655">
        <v>-11785798</v>
      </c>
      <c r="W2655" t="s">
        <v>38</v>
      </c>
    </row>
    <row r="2656" spans="1:23" x14ac:dyDescent="0.3">
      <c r="A2656" t="s">
        <v>3879</v>
      </c>
      <c r="B2656">
        <v>73</v>
      </c>
      <c r="C2656">
        <v>134</v>
      </c>
      <c r="D2656">
        <v>195888</v>
      </c>
      <c r="E2656" t="s">
        <v>55</v>
      </c>
      <c r="F2656" t="s">
        <v>44</v>
      </c>
      <c r="G2656" t="s">
        <v>58</v>
      </c>
      <c r="L2656" t="s">
        <v>3880</v>
      </c>
      <c r="M2656">
        <v>5603</v>
      </c>
      <c r="N2656">
        <v>45</v>
      </c>
      <c r="O2656" t="s">
        <v>3881</v>
      </c>
      <c r="P2656" t="s">
        <v>2966</v>
      </c>
      <c r="Q2656" t="s">
        <v>213</v>
      </c>
      <c r="R2656">
        <v>2500000000</v>
      </c>
      <c r="S2656">
        <v>2005</v>
      </c>
      <c r="T2656">
        <v>7.1</v>
      </c>
      <c r="U2656">
        <v>2.2000000000000002</v>
      </c>
      <c r="V2656">
        <v>-2499804112</v>
      </c>
      <c r="W2656" t="s">
        <v>38</v>
      </c>
    </row>
    <row r="2657" spans="1:23" x14ac:dyDescent="0.3">
      <c r="A2657" t="s">
        <v>3882</v>
      </c>
      <c r="B2657">
        <v>42</v>
      </c>
      <c r="C2657">
        <v>110</v>
      </c>
      <c r="D2657">
        <v>175370</v>
      </c>
      <c r="E2657" t="s">
        <v>48</v>
      </c>
      <c r="L2657" t="s">
        <v>3883</v>
      </c>
      <c r="M2657">
        <v>6884</v>
      </c>
      <c r="N2657">
        <v>133</v>
      </c>
      <c r="O2657" t="s">
        <v>29</v>
      </c>
      <c r="P2657" t="s">
        <v>30</v>
      </c>
      <c r="Q2657" t="s">
        <v>213</v>
      </c>
      <c r="R2657">
        <v>12000000</v>
      </c>
      <c r="S2657">
        <v>1999</v>
      </c>
      <c r="T2657">
        <v>4.5999999999999996</v>
      </c>
      <c r="U2657">
        <v>1.8</v>
      </c>
      <c r="V2657">
        <v>-11824630</v>
      </c>
      <c r="W2657" t="s">
        <v>38</v>
      </c>
    </row>
    <row r="2658" spans="1:23" x14ac:dyDescent="0.3">
      <c r="A2658" t="s">
        <v>3884</v>
      </c>
      <c r="B2658">
        <v>149</v>
      </c>
      <c r="C2658">
        <v>132</v>
      </c>
      <c r="D2658">
        <v>119922</v>
      </c>
      <c r="E2658" t="s">
        <v>55</v>
      </c>
      <c r="F2658" t="s">
        <v>54</v>
      </c>
      <c r="G2658" t="s">
        <v>58</v>
      </c>
      <c r="L2658" t="s">
        <v>3885</v>
      </c>
      <c r="M2658">
        <v>8429</v>
      </c>
      <c r="N2658">
        <v>62</v>
      </c>
      <c r="O2658" t="s">
        <v>554</v>
      </c>
      <c r="P2658" t="s">
        <v>278</v>
      </c>
      <c r="Q2658" t="s">
        <v>213</v>
      </c>
      <c r="R2658">
        <v>12000000</v>
      </c>
      <c r="S2658">
        <v>2009</v>
      </c>
      <c r="T2658">
        <v>7.7</v>
      </c>
      <c r="U2658">
        <v>2.2000000000000002</v>
      </c>
      <c r="V2658">
        <v>-11880078</v>
      </c>
      <c r="W2658" t="s">
        <v>38</v>
      </c>
    </row>
    <row r="2659" spans="1:23" x14ac:dyDescent="0.3">
      <c r="A2659" t="s">
        <v>589</v>
      </c>
      <c r="B2659">
        <v>74</v>
      </c>
      <c r="C2659">
        <v>113</v>
      </c>
      <c r="D2659">
        <v>17149</v>
      </c>
      <c r="E2659" t="s">
        <v>24</v>
      </c>
      <c r="F2659" t="s">
        <v>55</v>
      </c>
      <c r="G2659" t="s">
        <v>58</v>
      </c>
      <c r="L2659" t="s">
        <v>3886</v>
      </c>
      <c r="M2659">
        <v>12128</v>
      </c>
      <c r="N2659">
        <v>61</v>
      </c>
      <c r="O2659" t="s">
        <v>29</v>
      </c>
      <c r="P2659" t="s">
        <v>3887</v>
      </c>
      <c r="Q2659" t="s">
        <v>213</v>
      </c>
      <c r="R2659">
        <v>20000000</v>
      </c>
      <c r="S2659">
        <v>2011</v>
      </c>
      <c r="T2659">
        <v>5.6</v>
      </c>
      <c r="U2659">
        <v>1.9</v>
      </c>
      <c r="V2659">
        <v>-19982851</v>
      </c>
      <c r="W2659" t="s">
        <v>38</v>
      </c>
    </row>
    <row r="2660" spans="1:23" x14ac:dyDescent="0.3">
      <c r="A2660" t="s">
        <v>3888</v>
      </c>
      <c r="B2660">
        <v>1</v>
      </c>
      <c r="C2660">
        <v>111</v>
      </c>
      <c r="D2660">
        <v>14616</v>
      </c>
      <c r="E2660" t="s">
        <v>55</v>
      </c>
      <c r="L2660" t="s">
        <v>3889</v>
      </c>
      <c r="M2660">
        <v>314</v>
      </c>
      <c r="N2660">
        <v>10</v>
      </c>
      <c r="O2660" t="s">
        <v>29</v>
      </c>
      <c r="P2660" t="s">
        <v>30</v>
      </c>
      <c r="Q2660" t="s">
        <v>213</v>
      </c>
      <c r="R2660">
        <v>12000000</v>
      </c>
      <c r="S2660">
        <v>2015</v>
      </c>
      <c r="T2660">
        <v>7.5</v>
      </c>
      <c r="U2660">
        <v>1.8</v>
      </c>
      <c r="V2660">
        <v>-11985384</v>
      </c>
      <c r="W2660" t="s">
        <v>38</v>
      </c>
    </row>
    <row r="2661" spans="1:23" x14ac:dyDescent="0.3">
      <c r="A2661" t="s">
        <v>385</v>
      </c>
      <c r="B2661">
        <v>151</v>
      </c>
      <c r="C2661">
        <v>104</v>
      </c>
      <c r="D2661">
        <v>30093107</v>
      </c>
      <c r="E2661" t="s">
        <v>48</v>
      </c>
      <c r="F2661" t="s">
        <v>56</v>
      </c>
      <c r="L2661" t="s">
        <v>3890</v>
      </c>
      <c r="M2661">
        <v>600996</v>
      </c>
      <c r="N2661">
        <v>726</v>
      </c>
      <c r="O2661" t="s">
        <v>29</v>
      </c>
      <c r="P2661" t="s">
        <v>37</v>
      </c>
      <c r="Q2661" t="s">
        <v>213</v>
      </c>
      <c r="R2661">
        <v>6000000</v>
      </c>
      <c r="S2661">
        <v>2000</v>
      </c>
      <c r="T2661">
        <v>8.3000000000000007</v>
      </c>
      <c r="U2661">
        <v>1.7</v>
      </c>
      <c r="V2661">
        <v>24093107</v>
      </c>
      <c r="W2661" t="s">
        <v>21</v>
      </c>
    </row>
    <row r="2662" spans="1:23" x14ac:dyDescent="0.3">
      <c r="A2662" t="s">
        <v>3545</v>
      </c>
      <c r="B2662">
        <v>98</v>
      </c>
      <c r="C2662">
        <v>103</v>
      </c>
      <c r="D2662">
        <v>57469179</v>
      </c>
      <c r="E2662" t="s">
        <v>26</v>
      </c>
      <c r="F2662" t="s">
        <v>57</v>
      </c>
      <c r="L2662" t="s">
        <v>3891</v>
      </c>
      <c r="M2662">
        <v>63855</v>
      </c>
      <c r="N2662">
        <v>248</v>
      </c>
      <c r="O2662" t="s">
        <v>29</v>
      </c>
      <c r="P2662" t="s">
        <v>30</v>
      </c>
      <c r="Q2662" t="s">
        <v>213</v>
      </c>
      <c r="R2662">
        <v>11500000</v>
      </c>
      <c r="S2662">
        <v>1989</v>
      </c>
      <c r="T2662">
        <v>6.6</v>
      </c>
      <c r="U2662">
        <v>1.7</v>
      </c>
      <c r="V2662">
        <v>45969179</v>
      </c>
      <c r="W2662" t="s">
        <v>21</v>
      </c>
    </row>
    <row r="2663" spans="1:23" x14ac:dyDescent="0.3">
      <c r="A2663" t="s">
        <v>778</v>
      </c>
      <c r="B2663">
        <v>183</v>
      </c>
      <c r="C2663">
        <v>106</v>
      </c>
      <c r="D2663">
        <v>148170000</v>
      </c>
      <c r="E2663" t="s">
        <v>48</v>
      </c>
      <c r="F2663" t="s">
        <v>26</v>
      </c>
      <c r="G2663" t="s">
        <v>57</v>
      </c>
      <c r="L2663" t="s">
        <v>3892</v>
      </c>
      <c r="M2663">
        <v>142293</v>
      </c>
      <c r="N2663">
        <v>245</v>
      </c>
      <c r="O2663" t="s">
        <v>29</v>
      </c>
      <c r="P2663" t="s">
        <v>30</v>
      </c>
      <c r="Q2663" t="s">
        <v>52</v>
      </c>
      <c r="R2663">
        <v>11000000</v>
      </c>
      <c r="S2663">
        <v>1984</v>
      </c>
      <c r="T2663">
        <v>7.2</v>
      </c>
      <c r="U2663">
        <v>1.8</v>
      </c>
      <c r="V2663">
        <v>137170000</v>
      </c>
      <c r="W2663" t="s">
        <v>21</v>
      </c>
    </row>
    <row r="2664" spans="1:23" x14ac:dyDescent="0.3">
      <c r="A2664" t="s">
        <v>422</v>
      </c>
      <c r="B2664">
        <v>282</v>
      </c>
      <c r="C2664">
        <v>125</v>
      </c>
      <c r="D2664">
        <v>460935665</v>
      </c>
      <c r="E2664" t="s">
        <v>24</v>
      </c>
      <c r="F2664" t="s">
        <v>25</v>
      </c>
      <c r="G2664" t="s">
        <v>26</v>
      </c>
      <c r="H2664" t="s">
        <v>27</v>
      </c>
      <c r="L2664" t="s">
        <v>3893</v>
      </c>
      <c r="M2664">
        <v>911097</v>
      </c>
      <c r="N2664">
        <v>1470</v>
      </c>
      <c r="O2664" t="s">
        <v>29</v>
      </c>
      <c r="P2664" t="s">
        <v>30</v>
      </c>
      <c r="Q2664" t="s">
        <v>52</v>
      </c>
      <c r="R2664">
        <v>11000000</v>
      </c>
      <c r="S2664">
        <v>1977</v>
      </c>
      <c r="T2664">
        <v>8.6999999999999993</v>
      </c>
      <c r="U2664">
        <v>2.1</v>
      </c>
      <c r="V2664">
        <v>449935665</v>
      </c>
      <c r="W2664" t="s">
        <v>21</v>
      </c>
    </row>
    <row r="2665" spans="1:23" x14ac:dyDescent="0.3">
      <c r="A2665" t="s">
        <v>3894</v>
      </c>
      <c r="B2665">
        <v>158</v>
      </c>
      <c r="C2665">
        <v>109</v>
      </c>
      <c r="D2665">
        <v>35537564</v>
      </c>
      <c r="E2665" t="s">
        <v>48</v>
      </c>
      <c r="L2665" t="s">
        <v>3895</v>
      </c>
      <c r="M2665">
        <v>49671</v>
      </c>
      <c r="N2665">
        <v>166</v>
      </c>
      <c r="O2665" t="s">
        <v>29</v>
      </c>
      <c r="P2665" t="s">
        <v>30</v>
      </c>
      <c r="Q2665" t="s">
        <v>213</v>
      </c>
      <c r="R2665">
        <v>11500000</v>
      </c>
      <c r="S2665">
        <v>2016</v>
      </c>
      <c r="T2665">
        <v>6</v>
      </c>
      <c r="U2665">
        <v>1.8</v>
      </c>
      <c r="V2665">
        <v>24037564</v>
      </c>
      <c r="W2665" t="s">
        <v>21</v>
      </c>
    </row>
    <row r="2666" spans="1:23" x14ac:dyDescent="0.3">
      <c r="A2666" t="s">
        <v>2456</v>
      </c>
      <c r="B2666">
        <v>89</v>
      </c>
      <c r="C2666">
        <v>200</v>
      </c>
      <c r="D2666">
        <v>111722000</v>
      </c>
      <c r="E2666" t="s">
        <v>55</v>
      </c>
      <c r="F2666" t="s">
        <v>44</v>
      </c>
      <c r="G2666" t="s">
        <v>58</v>
      </c>
      <c r="L2666" t="s">
        <v>3896</v>
      </c>
      <c r="M2666">
        <v>55816</v>
      </c>
      <c r="N2666">
        <v>255</v>
      </c>
      <c r="O2666" t="s">
        <v>29</v>
      </c>
      <c r="P2666" t="s">
        <v>30</v>
      </c>
      <c r="Q2666" t="s">
        <v>31</v>
      </c>
      <c r="R2666">
        <v>11000000</v>
      </c>
      <c r="S2666">
        <v>1965</v>
      </c>
      <c r="T2666">
        <v>8</v>
      </c>
      <c r="U2666">
        <v>3.3</v>
      </c>
      <c r="V2666">
        <v>100722000</v>
      </c>
      <c r="W2666" t="s">
        <v>21</v>
      </c>
    </row>
    <row r="2667" spans="1:23" x14ac:dyDescent="0.3">
      <c r="A2667" t="s">
        <v>1105</v>
      </c>
      <c r="B2667">
        <v>128</v>
      </c>
      <c r="C2667">
        <v>112</v>
      </c>
      <c r="D2667">
        <v>90556401</v>
      </c>
      <c r="E2667" t="s">
        <v>48</v>
      </c>
      <c r="F2667" t="s">
        <v>55</v>
      </c>
      <c r="G2667" t="s">
        <v>49</v>
      </c>
      <c r="H2667" t="s">
        <v>59</v>
      </c>
      <c r="I2667" t="s">
        <v>50</v>
      </c>
      <c r="J2667" t="s">
        <v>44</v>
      </c>
      <c r="L2667" t="s">
        <v>3897</v>
      </c>
      <c r="M2667">
        <v>43795</v>
      </c>
      <c r="N2667">
        <v>171</v>
      </c>
      <c r="O2667" t="s">
        <v>29</v>
      </c>
      <c r="P2667" t="s">
        <v>30</v>
      </c>
      <c r="Q2667" t="s">
        <v>118</v>
      </c>
      <c r="R2667">
        <v>11000000</v>
      </c>
      <c r="S2667">
        <v>2008</v>
      </c>
      <c r="T2667">
        <v>4.5</v>
      </c>
      <c r="U2667">
        <v>1.9</v>
      </c>
      <c r="V2667">
        <v>79556401</v>
      </c>
      <c r="W2667" t="s">
        <v>21</v>
      </c>
    </row>
    <row r="2668" spans="1:23" x14ac:dyDescent="0.3">
      <c r="A2668" t="s">
        <v>1134</v>
      </c>
      <c r="B2668">
        <v>410</v>
      </c>
      <c r="C2668">
        <v>116</v>
      </c>
      <c r="D2668">
        <v>93571803</v>
      </c>
      <c r="E2668" t="s">
        <v>242</v>
      </c>
      <c r="F2668" t="s">
        <v>55</v>
      </c>
      <c r="G2668" t="s">
        <v>61</v>
      </c>
      <c r="L2668" t="s">
        <v>3898</v>
      </c>
      <c r="M2668">
        <v>275869</v>
      </c>
      <c r="N2668">
        <v>389</v>
      </c>
      <c r="O2668" t="s">
        <v>29</v>
      </c>
      <c r="P2668" t="s">
        <v>30</v>
      </c>
      <c r="Q2668" t="s">
        <v>213</v>
      </c>
      <c r="R2668">
        <v>25000000</v>
      </c>
      <c r="S2668">
        <v>2010</v>
      </c>
      <c r="T2668">
        <v>7.9</v>
      </c>
      <c r="U2668">
        <v>1.9</v>
      </c>
      <c r="V2668">
        <v>68571803</v>
      </c>
      <c r="W2668" t="s">
        <v>21</v>
      </c>
    </row>
    <row r="2669" spans="1:23" x14ac:dyDescent="0.3">
      <c r="A2669" t="s">
        <v>1889</v>
      </c>
      <c r="B2669">
        <v>54</v>
      </c>
      <c r="C2669">
        <v>120</v>
      </c>
      <c r="D2669">
        <v>52929168</v>
      </c>
      <c r="E2669" t="s">
        <v>48</v>
      </c>
      <c r="F2669" t="s">
        <v>56</v>
      </c>
      <c r="L2669" t="s">
        <v>3899</v>
      </c>
      <c r="M2669">
        <v>82743</v>
      </c>
      <c r="N2669">
        <v>201</v>
      </c>
      <c r="O2669" t="s">
        <v>29</v>
      </c>
      <c r="P2669" t="s">
        <v>30</v>
      </c>
      <c r="Q2669" t="s">
        <v>213</v>
      </c>
      <c r="R2669">
        <v>11000000</v>
      </c>
      <c r="S2669">
        <v>1992</v>
      </c>
      <c r="T2669">
        <v>7.5</v>
      </c>
      <c r="U2669">
        <v>2</v>
      </c>
      <c r="V2669">
        <v>41929168</v>
      </c>
      <c r="W2669" t="s">
        <v>21</v>
      </c>
    </row>
    <row r="2670" spans="1:23" x14ac:dyDescent="0.3">
      <c r="A2670" t="s">
        <v>3900</v>
      </c>
      <c r="B2670">
        <v>141</v>
      </c>
      <c r="C2670">
        <v>107</v>
      </c>
      <c r="D2670">
        <v>50461335</v>
      </c>
      <c r="E2670" t="s">
        <v>55</v>
      </c>
      <c r="F2670" t="s">
        <v>26</v>
      </c>
      <c r="G2670" t="s">
        <v>59</v>
      </c>
      <c r="H2670" t="s">
        <v>44</v>
      </c>
      <c r="L2670" t="s">
        <v>3901</v>
      </c>
      <c r="M2670">
        <v>83893</v>
      </c>
      <c r="N2670">
        <v>132</v>
      </c>
      <c r="O2670" t="s">
        <v>29</v>
      </c>
      <c r="P2670" t="s">
        <v>30</v>
      </c>
      <c r="Q2670" t="s">
        <v>31</v>
      </c>
      <c r="R2670">
        <v>11000000</v>
      </c>
      <c r="S2670">
        <v>2014</v>
      </c>
      <c r="T2670">
        <v>6.8</v>
      </c>
      <c r="U2670">
        <v>1.8</v>
      </c>
      <c r="V2670">
        <v>39461335</v>
      </c>
      <c r="W2670" t="s">
        <v>21</v>
      </c>
    </row>
    <row r="2671" spans="1:23" x14ac:dyDescent="0.3">
      <c r="A2671" t="s">
        <v>3902</v>
      </c>
      <c r="B2671">
        <v>57</v>
      </c>
      <c r="C2671">
        <v>107</v>
      </c>
      <c r="D2671">
        <v>49797148</v>
      </c>
      <c r="E2671" t="s">
        <v>48</v>
      </c>
      <c r="F2671" t="s">
        <v>61</v>
      </c>
      <c r="L2671" t="s">
        <v>3903</v>
      </c>
      <c r="M2671">
        <v>49007</v>
      </c>
      <c r="N2671">
        <v>97</v>
      </c>
      <c r="O2671" t="s">
        <v>29</v>
      </c>
      <c r="P2671" t="s">
        <v>30</v>
      </c>
      <c r="Q2671" t="s">
        <v>213</v>
      </c>
      <c r="R2671">
        <v>11000000</v>
      </c>
      <c r="S2671">
        <v>1989</v>
      </c>
      <c r="T2671">
        <v>7.2</v>
      </c>
      <c r="U2671">
        <v>1.8</v>
      </c>
      <c r="V2671">
        <v>38797148</v>
      </c>
      <c r="W2671" t="s">
        <v>21</v>
      </c>
    </row>
    <row r="2672" spans="1:23" x14ac:dyDescent="0.3">
      <c r="A2672" t="s">
        <v>394</v>
      </c>
      <c r="B2672">
        <v>216</v>
      </c>
      <c r="C2672">
        <v>81</v>
      </c>
      <c r="D2672">
        <v>46563158</v>
      </c>
      <c r="E2672" t="s">
        <v>56</v>
      </c>
      <c r="F2672" t="s">
        <v>35</v>
      </c>
      <c r="L2672" t="s">
        <v>3904</v>
      </c>
      <c r="M2672">
        <v>207934</v>
      </c>
      <c r="N2672">
        <v>629</v>
      </c>
      <c r="O2672" t="s">
        <v>29</v>
      </c>
      <c r="P2672" t="s">
        <v>30</v>
      </c>
      <c r="Q2672" t="s">
        <v>213</v>
      </c>
      <c r="R2672">
        <v>13000000</v>
      </c>
      <c r="S2672">
        <v>2002</v>
      </c>
      <c r="T2672">
        <v>7.1</v>
      </c>
      <c r="U2672">
        <v>1.4</v>
      </c>
      <c r="V2672">
        <v>33563158</v>
      </c>
      <c r="W2672" t="s">
        <v>21</v>
      </c>
    </row>
    <row r="2673" spans="1:23" x14ac:dyDescent="0.3">
      <c r="A2673" t="s">
        <v>724</v>
      </c>
      <c r="B2673">
        <v>80</v>
      </c>
      <c r="C2673">
        <v>101</v>
      </c>
      <c r="D2673">
        <v>41227069</v>
      </c>
      <c r="E2673" t="s">
        <v>55</v>
      </c>
      <c r="F2673" t="s">
        <v>44</v>
      </c>
      <c r="L2673" t="s">
        <v>3905</v>
      </c>
      <c r="M2673">
        <v>162701</v>
      </c>
      <c r="N2673">
        <v>962</v>
      </c>
      <c r="O2673" t="s">
        <v>29</v>
      </c>
      <c r="P2673" t="s">
        <v>30</v>
      </c>
      <c r="Q2673" t="s">
        <v>52</v>
      </c>
      <c r="R2673">
        <v>11000000</v>
      </c>
      <c r="S2673">
        <v>2002</v>
      </c>
      <c r="T2673">
        <v>7.4</v>
      </c>
      <c r="U2673">
        <v>1.7</v>
      </c>
      <c r="V2673">
        <v>30227069</v>
      </c>
      <c r="W2673" t="s">
        <v>21</v>
      </c>
    </row>
    <row r="2674" spans="1:23" x14ac:dyDescent="0.3">
      <c r="A2674" t="s">
        <v>2171</v>
      </c>
      <c r="B2674">
        <v>77</v>
      </c>
      <c r="C2674">
        <v>122</v>
      </c>
      <c r="D2674">
        <v>39025000</v>
      </c>
      <c r="E2674" t="s">
        <v>56</v>
      </c>
      <c r="F2674" t="s">
        <v>55</v>
      </c>
      <c r="L2674" t="s">
        <v>3906</v>
      </c>
      <c r="M2674">
        <v>73193</v>
      </c>
      <c r="N2674">
        <v>190</v>
      </c>
      <c r="O2674" t="s">
        <v>29</v>
      </c>
      <c r="P2674" t="s">
        <v>37</v>
      </c>
      <c r="Q2674" t="s">
        <v>213</v>
      </c>
      <c r="R2674">
        <v>11000000</v>
      </c>
      <c r="S2674">
        <v>1995</v>
      </c>
      <c r="T2674">
        <v>7.6</v>
      </c>
      <c r="U2674">
        <v>2</v>
      </c>
      <c r="V2674">
        <v>28025000</v>
      </c>
      <c r="W2674" t="s">
        <v>21</v>
      </c>
    </row>
    <row r="2675" spans="1:23" x14ac:dyDescent="0.3">
      <c r="A2675" t="s">
        <v>1646</v>
      </c>
      <c r="B2675">
        <v>101</v>
      </c>
      <c r="C2675">
        <v>97</v>
      </c>
      <c r="D2675">
        <v>38201895</v>
      </c>
      <c r="E2675" t="s">
        <v>55</v>
      </c>
      <c r="F2675" t="s">
        <v>44</v>
      </c>
      <c r="L2675" t="s">
        <v>3907</v>
      </c>
      <c r="M2675">
        <v>149222</v>
      </c>
      <c r="N2675">
        <v>749</v>
      </c>
      <c r="O2675" t="s">
        <v>29</v>
      </c>
      <c r="P2675" t="s">
        <v>30</v>
      </c>
      <c r="Q2675" t="s">
        <v>213</v>
      </c>
      <c r="R2675">
        <v>10500000</v>
      </c>
      <c r="S2675">
        <v>1999</v>
      </c>
      <c r="T2675">
        <v>6.9</v>
      </c>
      <c r="U2675">
        <v>1.6</v>
      </c>
      <c r="V2675">
        <v>27701895</v>
      </c>
      <c r="W2675" t="s">
        <v>21</v>
      </c>
    </row>
    <row r="2676" spans="1:23" x14ac:dyDescent="0.3">
      <c r="A2676" t="s">
        <v>3263</v>
      </c>
      <c r="B2676">
        <v>156</v>
      </c>
      <c r="C2676">
        <v>92</v>
      </c>
      <c r="D2676">
        <v>27669413</v>
      </c>
      <c r="E2676" t="s">
        <v>57</v>
      </c>
      <c r="F2676" t="s">
        <v>60</v>
      </c>
      <c r="L2676" t="s">
        <v>3908</v>
      </c>
      <c r="M2676">
        <v>76207</v>
      </c>
      <c r="N2676">
        <v>194</v>
      </c>
      <c r="O2676" t="s">
        <v>29</v>
      </c>
      <c r="P2676" t="s">
        <v>115</v>
      </c>
      <c r="Q2676" t="s">
        <v>213</v>
      </c>
      <c r="R2676">
        <v>11000000</v>
      </c>
      <c r="S2676">
        <v>2009</v>
      </c>
      <c r="T2676">
        <v>6</v>
      </c>
      <c r="U2676">
        <v>1.5</v>
      </c>
      <c r="V2676">
        <v>16669413</v>
      </c>
      <c r="W2676" t="s">
        <v>21</v>
      </c>
    </row>
    <row r="2677" spans="1:23" x14ac:dyDescent="0.3">
      <c r="A2677" t="s">
        <v>3456</v>
      </c>
      <c r="B2677">
        <v>109</v>
      </c>
      <c r="C2677">
        <v>110</v>
      </c>
      <c r="D2677">
        <v>37766350</v>
      </c>
      <c r="E2677" t="s">
        <v>55</v>
      </c>
      <c r="L2677" t="s">
        <v>3909</v>
      </c>
      <c r="M2677">
        <v>19440</v>
      </c>
      <c r="N2677">
        <v>56</v>
      </c>
      <c r="O2677" t="s">
        <v>29</v>
      </c>
      <c r="P2677" t="s">
        <v>30</v>
      </c>
      <c r="Q2677" t="s">
        <v>31</v>
      </c>
      <c r="R2677">
        <v>11000000</v>
      </c>
      <c r="S2677">
        <v>2008</v>
      </c>
      <c r="T2677">
        <v>7.3</v>
      </c>
      <c r="U2677">
        <v>1.8</v>
      </c>
      <c r="V2677">
        <v>26766350</v>
      </c>
      <c r="W2677" t="s">
        <v>21</v>
      </c>
    </row>
    <row r="2678" spans="1:23" x14ac:dyDescent="0.3">
      <c r="A2678" t="s">
        <v>3910</v>
      </c>
      <c r="B2678">
        <v>62</v>
      </c>
      <c r="C2678">
        <v>86</v>
      </c>
      <c r="D2678">
        <v>23978402</v>
      </c>
      <c r="E2678" t="s">
        <v>48</v>
      </c>
      <c r="F2678" t="s">
        <v>56</v>
      </c>
      <c r="L2678" t="s">
        <v>3911</v>
      </c>
      <c r="M2678">
        <v>10966</v>
      </c>
      <c r="N2678">
        <v>100</v>
      </c>
      <c r="O2678" t="s">
        <v>29</v>
      </c>
      <c r="P2678" t="s">
        <v>30</v>
      </c>
      <c r="Q2678" t="s">
        <v>31</v>
      </c>
      <c r="R2678">
        <v>11000000</v>
      </c>
      <c r="S2678">
        <v>2001</v>
      </c>
      <c r="T2678">
        <v>4.5999999999999996</v>
      </c>
      <c r="U2678">
        <v>1.4</v>
      </c>
      <c r="V2678">
        <v>12978402</v>
      </c>
      <c r="W2678" t="s">
        <v>21</v>
      </c>
    </row>
    <row r="2679" spans="1:23" x14ac:dyDescent="0.3">
      <c r="A2679" t="s">
        <v>630</v>
      </c>
      <c r="B2679">
        <v>33</v>
      </c>
      <c r="C2679">
        <v>91</v>
      </c>
      <c r="D2679">
        <v>21370057</v>
      </c>
      <c r="E2679" t="s">
        <v>56</v>
      </c>
      <c r="F2679" t="s">
        <v>55</v>
      </c>
      <c r="G2679" t="s">
        <v>35</v>
      </c>
      <c r="L2679" t="s">
        <v>3912</v>
      </c>
      <c r="M2679">
        <v>9903</v>
      </c>
      <c r="N2679">
        <v>80</v>
      </c>
      <c r="O2679" t="s">
        <v>29</v>
      </c>
      <c r="P2679" t="s">
        <v>30</v>
      </c>
      <c r="Q2679" t="s">
        <v>213</v>
      </c>
      <c r="R2679">
        <v>12000000</v>
      </c>
      <c r="S2679">
        <v>1992</v>
      </c>
      <c r="T2679">
        <v>6</v>
      </c>
      <c r="U2679">
        <v>1.5</v>
      </c>
      <c r="V2679">
        <v>9370057</v>
      </c>
      <c r="W2679" t="s">
        <v>21</v>
      </c>
    </row>
    <row r="2680" spans="1:23" x14ac:dyDescent="0.3">
      <c r="A2680" t="s">
        <v>2012</v>
      </c>
      <c r="B2680">
        <v>52</v>
      </c>
      <c r="C2680">
        <v>100</v>
      </c>
      <c r="D2680">
        <v>4884663</v>
      </c>
      <c r="E2680" t="s">
        <v>57</v>
      </c>
      <c r="F2680" t="s">
        <v>27</v>
      </c>
      <c r="L2680" t="s">
        <v>3913</v>
      </c>
      <c r="M2680">
        <v>5187</v>
      </c>
      <c r="N2680">
        <v>64</v>
      </c>
      <c r="O2680" t="s">
        <v>29</v>
      </c>
      <c r="P2680" t="s">
        <v>30</v>
      </c>
      <c r="Q2680" t="s">
        <v>52</v>
      </c>
      <c r="R2680">
        <v>12000000</v>
      </c>
      <c r="S2680">
        <v>1986</v>
      </c>
      <c r="T2680">
        <v>5.5</v>
      </c>
      <c r="U2680">
        <v>1.7</v>
      </c>
      <c r="V2680">
        <v>-7115337</v>
      </c>
      <c r="W2680" t="s">
        <v>38</v>
      </c>
    </row>
    <row r="2681" spans="1:23" x14ac:dyDescent="0.3">
      <c r="A2681" t="s">
        <v>3914</v>
      </c>
      <c r="B2681">
        <v>351</v>
      </c>
      <c r="C2681">
        <v>111</v>
      </c>
      <c r="D2681">
        <v>38317535</v>
      </c>
      <c r="E2681" t="s">
        <v>55</v>
      </c>
      <c r="F2681" t="s">
        <v>44</v>
      </c>
      <c r="L2681" t="s">
        <v>3915</v>
      </c>
      <c r="M2681">
        <v>73249</v>
      </c>
      <c r="N2681">
        <v>212</v>
      </c>
      <c r="O2681" t="s">
        <v>29</v>
      </c>
      <c r="P2681" t="s">
        <v>37</v>
      </c>
      <c r="Q2681" t="s">
        <v>31</v>
      </c>
      <c r="R2681">
        <v>11000000</v>
      </c>
      <c r="S2681">
        <v>2015</v>
      </c>
      <c r="T2681">
        <v>7.5</v>
      </c>
      <c r="U2681">
        <v>1.8</v>
      </c>
      <c r="V2681">
        <v>27317535</v>
      </c>
      <c r="W2681" t="s">
        <v>21</v>
      </c>
    </row>
    <row r="2682" spans="1:23" x14ac:dyDescent="0.3">
      <c r="A2682" t="s">
        <v>3916</v>
      </c>
      <c r="B2682">
        <v>37</v>
      </c>
      <c r="C2682">
        <v>89</v>
      </c>
      <c r="D2682">
        <v>13903262</v>
      </c>
      <c r="E2682" t="s">
        <v>48</v>
      </c>
      <c r="F2682" t="s">
        <v>61</v>
      </c>
      <c r="L2682" t="s">
        <v>3917</v>
      </c>
      <c r="M2682">
        <v>14656</v>
      </c>
      <c r="N2682">
        <v>90</v>
      </c>
      <c r="O2682" t="s">
        <v>29</v>
      </c>
      <c r="P2682" t="s">
        <v>30</v>
      </c>
      <c r="Q2682" t="s">
        <v>31</v>
      </c>
      <c r="R2682">
        <v>11000000</v>
      </c>
      <c r="S2682">
        <v>2001</v>
      </c>
      <c r="T2682">
        <v>6.3</v>
      </c>
      <c r="U2682">
        <v>1.5</v>
      </c>
      <c r="V2682">
        <v>2903262</v>
      </c>
      <c r="W2682" t="s">
        <v>21</v>
      </c>
    </row>
    <row r="2683" spans="1:23" x14ac:dyDescent="0.3">
      <c r="A2683" t="s">
        <v>1657</v>
      </c>
      <c r="B2683">
        <v>58</v>
      </c>
      <c r="C2683">
        <v>84</v>
      </c>
      <c r="D2683">
        <v>13592872</v>
      </c>
      <c r="E2683" t="s">
        <v>48</v>
      </c>
      <c r="L2683" t="s">
        <v>3918</v>
      </c>
      <c r="M2683">
        <v>10777</v>
      </c>
      <c r="N2683">
        <v>79</v>
      </c>
      <c r="O2683" t="s">
        <v>29</v>
      </c>
      <c r="P2683" t="s">
        <v>30</v>
      </c>
      <c r="Q2683" t="s">
        <v>213</v>
      </c>
      <c r="R2683">
        <v>11000000</v>
      </c>
      <c r="S2683">
        <v>2000</v>
      </c>
      <c r="T2683">
        <v>5.0999999999999996</v>
      </c>
      <c r="U2683">
        <v>1.4</v>
      </c>
      <c r="V2683">
        <v>2592872</v>
      </c>
      <c r="W2683" t="s">
        <v>21</v>
      </c>
    </row>
    <row r="2684" spans="1:23" x14ac:dyDescent="0.3">
      <c r="A2684" t="s">
        <v>3919</v>
      </c>
      <c r="B2684">
        <v>175</v>
      </c>
      <c r="C2684">
        <v>98</v>
      </c>
      <c r="D2684">
        <v>18381787</v>
      </c>
      <c r="E2684" t="s">
        <v>48</v>
      </c>
      <c r="F2684" t="s">
        <v>55</v>
      </c>
      <c r="L2684" t="s">
        <v>3920</v>
      </c>
      <c r="M2684">
        <v>15684</v>
      </c>
      <c r="N2684">
        <v>126</v>
      </c>
      <c r="O2684" t="s">
        <v>29</v>
      </c>
      <c r="P2684" t="s">
        <v>37</v>
      </c>
      <c r="Q2684" t="s">
        <v>31</v>
      </c>
      <c r="R2684">
        <v>11000000</v>
      </c>
      <c r="S2684">
        <v>2012</v>
      </c>
      <c r="T2684">
        <v>6.8</v>
      </c>
      <c r="U2684">
        <v>1.6</v>
      </c>
      <c r="V2684">
        <v>7381787</v>
      </c>
      <c r="W2684" t="s">
        <v>21</v>
      </c>
    </row>
    <row r="2685" spans="1:23" x14ac:dyDescent="0.3">
      <c r="A2685" t="s">
        <v>3921</v>
      </c>
      <c r="B2685">
        <v>75</v>
      </c>
      <c r="C2685">
        <v>95</v>
      </c>
      <c r="D2685">
        <v>13558739</v>
      </c>
      <c r="E2685" t="s">
        <v>48</v>
      </c>
      <c r="L2685" t="s">
        <v>3922</v>
      </c>
      <c r="M2685">
        <v>15427</v>
      </c>
      <c r="N2685">
        <v>121</v>
      </c>
      <c r="O2685" t="s">
        <v>29</v>
      </c>
      <c r="P2685" t="s">
        <v>30</v>
      </c>
      <c r="Q2685" t="s">
        <v>213</v>
      </c>
      <c r="R2685">
        <v>11000000</v>
      </c>
      <c r="S2685">
        <v>2001</v>
      </c>
      <c r="T2685">
        <v>5.3</v>
      </c>
      <c r="U2685">
        <v>1.6</v>
      </c>
      <c r="V2685">
        <v>2558739</v>
      </c>
      <c r="W2685" t="s">
        <v>21</v>
      </c>
    </row>
    <row r="2686" spans="1:23" x14ac:dyDescent="0.3">
      <c r="A2686" t="s">
        <v>3923</v>
      </c>
      <c r="B2686">
        <v>161</v>
      </c>
      <c r="C2686">
        <v>100</v>
      </c>
      <c r="D2686">
        <v>13103828</v>
      </c>
      <c r="E2686" t="s">
        <v>56</v>
      </c>
      <c r="F2686" t="s">
        <v>55</v>
      </c>
      <c r="G2686" t="s">
        <v>35</v>
      </c>
      <c r="L2686" t="s">
        <v>3924</v>
      </c>
      <c r="M2686">
        <v>59982</v>
      </c>
      <c r="N2686">
        <v>463</v>
      </c>
      <c r="O2686" t="s">
        <v>29</v>
      </c>
      <c r="P2686" t="s">
        <v>30</v>
      </c>
      <c r="Q2686" t="s">
        <v>213</v>
      </c>
      <c r="R2686">
        <v>11000000</v>
      </c>
      <c r="S2686">
        <v>2001</v>
      </c>
      <c r="T2686">
        <v>7.3</v>
      </c>
      <c r="U2686">
        <v>1.7</v>
      </c>
      <c r="V2686">
        <v>2103828</v>
      </c>
      <c r="W2686" t="s">
        <v>21</v>
      </c>
    </row>
    <row r="2687" spans="1:23" x14ac:dyDescent="0.3">
      <c r="A2687" t="s">
        <v>3925</v>
      </c>
      <c r="B2687">
        <v>203</v>
      </c>
      <c r="C2687">
        <v>109</v>
      </c>
      <c r="D2687">
        <v>33305037</v>
      </c>
      <c r="E2687" t="s">
        <v>242</v>
      </c>
      <c r="F2687" t="s">
        <v>55</v>
      </c>
      <c r="G2687" t="s">
        <v>54</v>
      </c>
      <c r="L2687" t="s">
        <v>3926</v>
      </c>
      <c r="M2687">
        <v>33856</v>
      </c>
      <c r="N2687">
        <v>147</v>
      </c>
      <c r="O2687" t="s">
        <v>29</v>
      </c>
      <c r="P2687" t="s">
        <v>37</v>
      </c>
      <c r="Q2687" t="s">
        <v>31</v>
      </c>
      <c r="R2687">
        <v>11000000</v>
      </c>
      <c r="S2687">
        <v>2015</v>
      </c>
      <c r="T2687">
        <v>7.3</v>
      </c>
      <c r="U2687">
        <v>1.8</v>
      </c>
      <c r="V2687">
        <v>22305037</v>
      </c>
      <c r="W2687" t="s">
        <v>21</v>
      </c>
    </row>
    <row r="2688" spans="1:23" x14ac:dyDescent="0.3">
      <c r="A2688" t="s">
        <v>337</v>
      </c>
      <c r="B2688">
        <v>188</v>
      </c>
      <c r="C2688">
        <v>118</v>
      </c>
      <c r="D2688">
        <v>10214647</v>
      </c>
      <c r="E2688" t="s">
        <v>242</v>
      </c>
      <c r="F2688" t="s">
        <v>55</v>
      </c>
      <c r="L2688" t="s">
        <v>3927</v>
      </c>
      <c r="M2688">
        <v>42689</v>
      </c>
      <c r="N2688">
        <v>204</v>
      </c>
      <c r="O2688" t="s">
        <v>29</v>
      </c>
      <c r="P2688" t="s">
        <v>30</v>
      </c>
      <c r="Q2688" t="s">
        <v>213</v>
      </c>
      <c r="R2688">
        <v>11000000</v>
      </c>
      <c r="S2688">
        <v>2004</v>
      </c>
      <c r="T2688">
        <v>7.1</v>
      </c>
      <c r="U2688">
        <v>2</v>
      </c>
      <c r="V2688">
        <v>-785353</v>
      </c>
      <c r="W2688" t="s">
        <v>38</v>
      </c>
    </row>
    <row r="2689" spans="1:23" x14ac:dyDescent="0.3">
      <c r="A2689" t="s">
        <v>43</v>
      </c>
      <c r="B2689">
        <v>221</v>
      </c>
      <c r="C2689">
        <v>88</v>
      </c>
      <c r="D2689">
        <v>11501093</v>
      </c>
      <c r="E2689" t="s">
        <v>48</v>
      </c>
      <c r="F2689" t="s">
        <v>26</v>
      </c>
      <c r="G2689" t="s">
        <v>57</v>
      </c>
      <c r="L2689" t="s">
        <v>3928</v>
      </c>
      <c r="M2689">
        <v>128850</v>
      </c>
      <c r="N2689">
        <v>604</v>
      </c>
      <c r="O2689" t="s">
        <v>29</v>
      </c>
      <c r="P2689" t="s">
        <v>30</v>
      </c>
      <c r="Q2689" t="s">
        <v>213</v>
      </c>
      <c r="R2689">
        <v>13000000</v>
      </c>
      <c r="S2689">
        <v>1992</v>
      </c>
      <c r="T2689">
        <v>7.6</v>
      </c>
      <c r="U2689">
        <v>1.5</v>
      </c>
      <c r="V2689">
        <v>-1498907</v>
      </c>
      <c r="W2689" t="s">
        <v>38</v>
      </c>
    </row>
    <row r="2690" spans="1:23" x14ac:dyDescent="0.3">
      <c r="A2690" t="s">
        <v>3929</v>
      </c>
      <c r="B2690">
        <v>66</v>
      </c>
      <c r="C2690">
        <v>86</v>
      </c>
      <c r="D2690">
        <v>4814244</v>
      </c>
      <c r="E2690" t="s">
        <v>48</v>
      </c>
      <c r="F2690" t="s">
        <v>44</v>
      </c>
      <c r="L2690" t="s">
        <v>3930</v>
      </c>
      <c r="M2690">
        <v>12437</v>
      </c>
      <c r="N2690">
        <v>107</v>
      </c>
      <c r="O2690" t="s">
        <v>29</v>
      </c>
      <c r="P2690" t="s">
        <v>115</v>
      </c>
      <c r="Q2690" t="s">
        <v>213</v>
      </c>
      <c r="R2690">
        <v>11000000</v>
      </c>
      <c r="S2690">
        <v>2002</v>
      </c>
      <c r="T2690">
        <v>5.3</v>
      </c>
      <c r="U2690">
        <v>1.4</v>
      </c>
      <c r="V2690">
        <v>-6185756</v>
      </c>
      <c r="W2690" t="s">
        <v>38</v>
      </c>
    </row>
    <row r="2691" spans="1:23" x14ac:dyDescent="0.3">
      <c r="A2691" t="s">
        <v>2068</v>
      </c>
      <c r="B2691">
        <v>80</v>
      </c>
      <c r="C2691">
        <v>118</v>
      </c>
      <c r="D2691">
        <v>9170214</v>
      </c>
      <c r="E2691" t="s">
        <v>55</v>
      </c>
      <c r="F2691" t="s">
        <v>44</v>
      </c>
      <c r="L2691" t="s">
        <v>3931</v>
      </c>
      <c r="M2691">
        <v>171882</v>
      </c>
      <c r="N2691">
        <v>292</v>
      </c>
      <c r="O2691" t="s">
        <v>29</v>
      </c>
      <c r="P2691" t="s">
        <v>30</v>
      </c>
      <c r="Q2691" t="s">
        <v>31</v>
      </c>
      <c r="R2691">
        <v>11000000</v>
      </c>
      <c r="S2691">
        <v>1993</v>
      </c>
      <c r="T2691">
        <v>7.8</v>
      </c>
      <c r="U2691">
        <v>2</v>
      </c>
      <c r="V2691">
        <v>-1829786</v>
      </c>
      <c r="W2691" t="s">
        <v>38</v>
      </c>
    </row>
    <row r="2692" spans="1:23" x14ac:dyDescent="0.3">
      <c r="A2692" t="s">
        <v>3932</v>
      </c>
      <c r="B2692">
        <v>25</v>
      </c>
      <c r="C2692">
        <v>125</v>
      </c>
      <c r="D2692">
        <v>4068087</v>
      </c>
      <c r="E2692" t="s">
        <v>242</v>
      </c>
      <c r="F2692" t="s">
        <v>55</v>
      </c>
      <c r="G2692" t="s">
        <v>54</v>
      </c>
      <c r="L2692" t="s">
        <v>3933</v>
      </c>
      <c r="M2692">
        <v>2164</v>
      </c>
      <c r="N2692">
        <v>74</v>
      </c>
      <c r="O2692" t="s">
        <v>29</v>
      </c>
      <c r="P2692" t="s">
        <v>115</v>
      </c>
      <c r="Q2692" t="s">
        <v>31</v>
      </c>
      <c r="R2692">
        <v>17000000</v>
      </c>
      <c r="S2692">
        <v>2003</v>
      </c>
      <c r="T2692">
        <v>7.7</v>
      </c>
      <c r="U2692">
        <v>2.1</v>
      </c>
      <c r="V2692">
        <v>-12931913</v>
      </c>
      <c r="W2692" t="s">
        <v>38</v>
      </c>
    </row>
    <row r="2693" spans="1:23" x14ac:dyDescent="0.3">
      <c r="A2693" t="s">
        <v>3057</v>
      </c>
      <c r="B2693">
        <v>169</v>
      </c>
      <c r="C2693">
        <v>125</v>
      </c>
      <c r="D2693">
        <v>3753806</v>
      </c>
      <c r="E2693" t="s">
        <v>56</v>
      </c>
      <c r="F2693" t="s">
        <v>55</v>
      </c>
      <c r="L2693" t="s">
        <v>3934</v>
      </c>
      <c r="M2693">
        <v>20307</v>
      </c>
      <c r="N2693">
        <v>165</v>
      </c>
      <c r="O2693" t="s">
        <v>29</v>
      </c>
      <c r="P2693" t="s">
        <v>37</v>
      </c>
      <c r="Q2693" t="s">
        <v>213</v>
      </c>
      <c r="R2693">
        <v>11000000</v>
      </c>
      <c r="S2693">
        <v>2004</v>
      </c>
      <c r="T2693">
        <v>7.7</v>
      </c>
      <c r="U2693">
        <v>2.1</v>
      </c>
      <c r="V2693">
        <v>-7246194</v>
      </c>
      <c r="W2693" t="s">
        <v>38</v>
      </c>
    </row>
    <row r="2694" spans="1:23" x14ac:dyDescent="0.3">
      <c r="A2694" t="s">
        <v>3935</v>
      </c>
      <c r="B2694">
        <v>70</v>
      </c>
      <c r="C2694">
        <v>94</v>
      </c>
      <c r="D2694">
        <v>3034181</v>
      </c>
      <c r="E2694" t="s">
        <v>48</v>
      </c>
      <c r="F2694" t="s">
        <v>59</v>
      </c>
      <c r="G2694" t="s">
        <v>44</v>
      </c>
      <c r="L2694" t="s">
        <v>3936</v>
      </c>
      <c r="M2694">
        <v>13622</v>
      </c>
      <c r="N2694">
        <v>128</v>
      </c>
      <c r="O2694" t="s">
        <v>29</v>
      </c>
      <c r="P2694" t="s">
        <v>37</v>
      </c>
      <c r="Q2694" t="s">
        <v>213</v>
      </c>
      <c r="R2694">
        <v>11000000</v>
      </c>
      <c r="S2694">
        <v>2002</v>
      </c>
      <c r="T2694">
        <v>5.4</v>
      </c>
      <c r="U2694">
        <v>1.6</v>
      </c>
      <c r="V2694">
        <v>-7965819</v>
      </c>
      <c r="W2694" t="s">
        <v>38</v>
      </c>
    </row>
    <row r="2695" spans="1:23" x14ac:dyDescent="0.3">
      <c r="A2695" t="s">
        <v>2781</v>
      </c>
      <c r="B2695">
        <v>15</v>
      </c>
      <c r="C2695">
        <v>113</v>
      </c>
      <c r="D2695">
        <v>2832826</v>
      </c>
      <c r="E2695" t="s">
        <v>48</v>
      </c>
      <c r="F2695" t="s">
        <v>55</v>
      </c>
      <c r="G2695" t="s">
        <v>44</v>
      </c>
      <c r="L2695" t="s">
        <v>3937</v>
      </c>
      <c r="M2695">
        <v>1761</v>
      </c>
      <c r="N2695">
        <v>19</v>
      </c>
      <c r="O2695" t="s">
        <v>29</v>
      </c>
      <c r="P2695" t="s">
        <v>30</v>
      </c>
      <c r="Q2695" t="s">
        <v>213</v>
      </c>
      <c r="R2695">
        <v>11000000</v>
      </c>
      <c r="S2695">
        <v>1995</v>
      </c>
      <c r="T2695">
        <v>6.2</v>
      </c>
      <c r="U2695">
        <v>1.9</v>
      </c>
      <c r="V2695">
        <v>-8167174</v>
      </c>
      <c r="W2695" t="s">
        <v>38</v>
      </c>
    </row>
    <row r="2696" spans="1:23" x14ac:dyDescent="0.3">
      <c r="A2696" t="s">
        <v>1929</v>
      </c>
      <c r="B2696">
        <v>535</v>
      </c>
      <c r="C2696">
        <v>104</v>
      </c>
      <c r="D2696">
        <v>13214255</v>
      </c>
      <c r="E2696" t="s">
        <v>55</v>
      </c>
      <c r="F2696" t="s">
        <v>59</v>
      </c>
      <c r="L2696" t="s">
        <v>3938</v>
      </c>
      <c r="M2696">
        <v>96233</v>
      </c>
      <c r="N2696">
        <v>313</v>
      </c>
      <c r="O2696" t="s">
        <v>29</v>
      </c>
      <c r="P2696" t="s">
        <v>30</v>
      </c>
      <c r="Q2696" t="s">
        <v>213</v>
      </c>
      <c r="R2696">
        <v>11000000</v>
      </c>
      <c r="S2696">
        <v>2013</v>
      </c>
      <c r="T2696">
        <v>7.4</v>
      </c>
      <c r="U2696">
        <v>1.7</v>
      </c>
      <c r="V2696">
        <v>2214255</v>
      </c>
      <c r="W2696" t="s">
        <v>21</v>
      </c>
    </row>
    <row r="2697" spans="1:23" x14ac:dyDescent="0.3">
      <c r="A2697" t="s">
        <v>3939</v>
      </c>
      <c r="B2697">
        <v>92</v>
      </c>
      <c r="C2697">
        <v>95</v>
      </c>
      <c r="D2697">
        <v>16017403</v>
      </c>
      <c r="E2697" t="s">
        <v>55</v>
      </c>
      <c r="F2697" t="s">
        <v>44</v>
      </c>
      <c r="G2697" t="s">
        <v>35</v>
      </c>
      <c r="L2697" t="s">
        <v>3940</v>
      </c>
      <c r="M2697">
        <v>17333</v>
      </c>
      <c r="N2697">
        <v>153</v>
      </c>
      <c r="O2697" t="s">
        <v>29</v>
      </c>
      <c r="P2697" t="s">
        <v>30</v>
      </c>
      <c r="Q2697" t="s">
        <v>213</v>
      </c>
      <c r="R2697">
        <v>5000000</v>
      </c>
      <c r="S2697">
        <v>2001</v>
      </c>
      <c r="T2697">
        <v>6.2</v>
      </c>
      <c r="U2697">
        <v>1.6</v>
      </c>
      <c r="V2697">
        <v>11017403</v>
      </c>
      <c r="W2697" t="s">
        <v>21</v>
      </c>
    </row>
    <row r="2698" spans="1:23" x14ac:dyDescent="0.3">
      <c r="A2698" t="s">
        <v>3941</v>
      </c>
      <c r="B2698">
        <v>14</v>
      </c>
      <c r="C2698">
        <v>102</v>
      </c>
      <c r="D2698">
        <v>2807854</v>
      </c>
      <c r="E2698" t="s">
        <v>25</v>
      </c>
      <c r="F2698" t="s">
        <v>55</v>
      </c>
      <c r="G2698" t="s">
        <v>44</v>
      </c>
      <c r="L2698" t="s">
        <v>3942</v>
      </c>
      <c r="M2698">
        <v>14129</v>
      </c>
      <c r="N2698">
        <v>39</v>
      </c>
      <c r="O2698" t="s">
        <v>29</v>
      </c>
      <c r="P2698" t="s">
        <v>30</v>
      </c>
      <c r="Q2698" t="s">
        <v>31</v>
      </c>
      <c r="R2698">
        <v>11000000</v>
      </c>
      <c r="S2698">
        <v>1991</v>
      </c>
      <c r="T2698">
        <v>5.0999999999999996</v>
      </c>
      <c r="U2698">
        <v>1.7</v>
      </c>
      <c r="V2698">
        <v>-8192146</v>
      </c>
      <c r="W2698" t="s">
        <v>38</v>
      </c>
    </row>
    <row r="2699" spans="1:23" x14ac:dyDescent="0.3">
      <c r="A2699" t="s">
        <v>3943</v>
      </c>
      <c r="B2699">
        <v>78</v>
      </c>
      <c r="C2699">
        <v>104</v>
      </c>
      <c r="D2699">
        <v>352786</v>
      </c>
      <c r="E2699" t="s">
        <v>242</v>
      </c>
      <c r="F2699" t="s">
        <v>55</v>
      </c>
      <c r="G2699" t="s">
        <v>59</v>
      </c>
      <c r="L2699" t="s">
        <v>3944</v>
      </c>
      <c r="M2699">
        <v>11132</v>
      </c>
      <c r="N2699">
        <v>86</v>
      </c>
      <c r="O2699" t="s">
        <v>29</v>
      </c>
      <c r="P2699" t="s">
        <v>30</v>
      </c>
      <c r="Q2699" t="s">
        <v>31</v>
      </c>
      <c r="R2699">
        <v>11000000</v>
      </c>
      <c r="S2699">
        <v>2006</v>
      </c>
      <c r="T2699">
        <v>6.8</v>
      </c>
      <c r="U2699">
        <v>1.7</v>
      </c>
      <c r="V2699">
        <v>-10647214</v>
      </c>
      <c r="W2699" t="s">
        <v>38</v>
      </c>
    </row>
    <row r="2700" spans="1:23" x14ac:dyDescent="0.3">
      <c r="A2700" t="s">
        <v>3945</v>
      </c>
      <c r="B2700">
        <v>160</v>
      </c>
      <c r="C2700">
        <v>95</v>
      </c>
      <c r="D2700">
        <v>56729973</v>
      </c>
      <c r="E2700" t="s">
        <v>57</v>
      </c>
      <c r="F2700" t="s">
        <v>60</v>
      </c>
      <c r="L2700" t="s">
        <v>3946</v>
      </c>
      <c r="M2700">
        <v>88529</v>
      </c>
      <c r="N2700">
        <v>262</v>
      </c>
      <c r="O2700" t="s">
        <v>29</v>
      </c>
      <c r="P2700" t="s">
        <v>30</v>
      </c>
      <c r="Q2700" t="s">
        <v>213</v>
      </c>
      <c r="R2700">
        <v>10800000</v>
      </c>
      <c r="S2700">
        <v>2008</v>
      </c>
      <c r="T2700">
        <v>5.8</v>
      </c>
      <c r="U2700">
        <v>1.6</v>
      </c>
      <c r="V2700">
        <v>45929973</v>
      </c>
      <c r="W2700" t="s">
        <v>21</v>
      </c>
    </row>
    <row r="2701" spans="1:23" x14ac:dyDescent="0.3">
      <c r="A2701" t="s">
        <v>3947</v>
      </c>
      <c r="B2701">
        <v>75</v>
      </c>
      <c r="C2701">
        <v>118</v>
      </c>
      <c r="D2701">
        <v>399879</v>
      </c>
      <c r="E2701" t="s">
        <v>56</v>
      </c>
      <c r="F2701" t="s">
        <v>55</v>
      </c>
      <c r="G2701" t="s">
        <v>60</v>
      </c>
      <c r="H2701" t="s">
        <v>35</v>
      </c>
      <c r="L2701" t="s">
        <v>3948</v>
      </c>
      <c r="M2701">
        <v>5772</v>
      </c>
      <c r="N2701">
        <v>115</v>
      </c>
      <c r="O2701" t="s">
        <v>29</v>
      </c>
      <c r="P2701" t="s">
        <v>143</v>
      </c>
      <c r="Q2701" t="s">
        <v>213</v>
      </c>
      <c r="R2701">
        <v>15000000</v>
      </c>
      <c r="S2701">
        <v>2006</v>
      </c>
      <c r="T2701">
        <v>6.4</v>
      </c>
      <c r="U2701">
        <v>2</v>
      </c>
      <c r="V2701">
        <v>-14600121</v>
      </c>
      <c r="W2701" t="s">
        <v>38</v>
      </c>
    </row>
    <row r="2702" spans="1:23" x14ac:dyDescent="0.3">
      <c r="A2702" t="s">
        <v>3949</v>
      </c>
      <c r="B2702">
        <v>20</v>
      </c>
      <c r="C2702">
        <v>193</v>
      </c>
      <c r="D2702">
        <v>3275443</v>
      </c>
      <c r="E2702" t="s">
        <v>55</v>
      </c>
      <c r="L2702" t="s">
        <v>3950</v>
      </c>
      <c r="M2702">
        <v>13998</v>
      </c>
      <c r="N2702">
        <v>264</v>
      </c>
      <c r="O2702" t="s">
        <v>3951</v>
      </c>
      <c r="P2702" t="s">
        <v>3952</v>
      </c>
      <c r="Q2702" t="s">
        <v>213</v>
      </c>
      <c r="R2702">
        <v>700000000</v>
      </c>
      <c r="S2702">
        <v>2006</v>
      </c>
      <c r="T2702">
        <v>6</v>
      </c>
      <c r="U2702">
        <v>3.2</v>
      </c>
      <c r="V2702">
        <v>-696724557</v>
      </c>
      <c r="W2702" t="s">
        <v>38</v>
      </c>
    </row>
    <row r="2703" spans="1:23" x14ac:dyDescent="0.3">
      <c r="A2703" t="s">
        <v>1624</v>
      </c>
      <c r="B2703">
        <v>105</v>
      </c>
      <c r="C2703">
        <v>97</v>
      </c>
      <c r="D2703">
        <v>18535191</v>
      </c>
      <c r="E2703" t="s">
        <v>48</v>
      </c>
      <c r="F2703" t="s">
        <v>44</v>
      </c>
      <c r="L2703" t="s">
        <v>3953</v>
      </c>
      <c r="M2703">
        <v>12980</v>
      </c>
      <c r="N2703">
        <v>132</v>
      </c>
      <c r="O2703" t="s">
        <v>29</v>
      </c>
      <c r="P2703" t="s">
        <v>37</v>
      </c>
      <c r="Q2703" t="s">
        <v>31</v>
      </c>
      <c r="R2703">
        <v>14000000</v>
      </c>
      <c r="S2703">
        <v>1999</v>
      </c>
      <c r="T2703">
        <v>6.9</v>
      </c>
      <c r="U2703">
        <v>1.6</v>
      </c>
      <c r="V2703">
        <v>4535191</v>
      </c>
      <c r="W2703" t="s">
        <v>21</v>
      </c>
    </row>
    <row r="2704" spans="1:23" x14ac:dyDescent="0.3">
      <c r="A2704" t="s">
        <v>3954</v>
      </c>
      <c r="B2704">
        <v>120</v>
      </c>
      <c r="C2704">
        <v>98</v>
      </c>
      <c r="D2704">
        <v>23838</v>
      </c>
      <c r="E2704" t="s">
        <v>57</v>
      </c>
      <c r="F2704" t="s">
        <v>27</v>
      </c>
      <c r="G2704" t="s">
        <v>35</v>
      </c>
      <c r="L2704" t="s">
        <v>3955</v>
      </c>
      <c r="M2704">
        <v>28570</v>
      </c>
      <c r="N2704">
        <v>160</v>
      </c>
      <c r="O2704" t="s">
        <v>29</v>
      </c>
      <c r="P2704" t="s">
        <v>37</v>
      </c>
      <c r="Q2704" t="s">
        <v>213</v>
      </c>
      <c r="R2704">
        <v>7000000</v>
      </c>
      <c r="S2704">
        <v>2013</v>
      </c>
      <c r="T2704">
        <v>5.5</v>
      </c>
      <c r="U2704">
        <v>1.6</v>
      </c>
      <c r="V2704">
        <v>-6976162</v>
      </c>
      <c r="W2704" t="s">
        <v>38</v>
      </c>
    </row>
    <row r="2705" spans="1:23" x14ac:dyDescent="0.3">
      <c r="A2705" t="s">
        <v>3956</v>
      </c>
      <c r="B2705">
        <v>108</v>
      </c>
      <c r="C2705">
        <v>103</v>
      </c>
      <c r="D2705">
        <v>22160085</v>
      </c>
      <c r="E2705" t="s">
        <v>57</v>
      </c>
      <c r="L2705" t="s">
        <v>3957</v>
      </c>
      <c r="M2705">
        <v>16747</v>
      </c>
      <c r="N2705">
        <v>349</v>
      </c>
      <c r="O2705" t="s">
        <v>29</v>
      </c>
      <c r="P2705" t="s">
        <v>30</v>
      </c>
      <c r="Q2705" t="s">
        <v>31</v>
      </c>
      <c r="R2705">
        <v>10600000</v>
      </c>
      <c r="S2705">
        <v>2002</v>
      </c>
      <c r="T2705">
        <v>5.4</v>
      </c>
      <c r="U2705">
        <v>1.7</v>
      </c>
      <c r="V2705">
        <v>11560085</v>
      </c>
      <c r="W2705" t="s">
        <v>21</v>
      </c>
    </row>
    <row r="2706" spans="1:23" x14ac:dyDescent="0.3">
      <c r="A2706" t="s">
        <v>1013</v>
      </c>
      <c r="B2706">
        <v>285</v>
      </c>
      <c r="C2706">
        <v>161</v>
      </c>
      <c r="D2706">
        <v>56715371</v>
      </c>
      <c r="E2706" t="s">
        <v>25</v>
      </c>
      <c r="F2706" t="s">
        <v>60</v>
      </c>
      <c r="G2706" t="s">
        <v>27</v>
      </c>
      <c r="L2706" t="s">
        <v>3958</v>
      </c>
      <c r="M2706">
        <v>427357</v>
      </c>
      <c r="N2706">
        <v>1736</v>
      </c>
      <c r="O2706" t="s">
        <v>29</v>
      </c>
      <c r="P2706" t="s">
        <v>37</v>
      </c>
      <c r="Q2706" t="s">
        <v>118</v>
      </c>
      <c r="R2706">
        <v>12000000</v>
      </c>
      <c r="S2706">
        <v>1968</v>
      </c>
      <c r="T2706">
        <v>8.3000000000000007</v>
      </c>
      <c r="U2706">
        <v>2.7</v>
      </c>
      <c r="V2706">
        <v>44715371</v>
      </c>
      <c r="W2706" t="s">
        <v>21</v>
      </c>
    </row>
    <row r="2707" spans="1:23" x14ac:dyDescent="0.3">
      <c r="A2707" t="s">
        <v>149</v>
      </c>
      <c r="B2707">
        <v>215</v>
      </c>
      <c r="C2707">
        <v>120</v>
      </c>
      <c r="D2707">
        <v>434949459</v>
      </c>
      <c r="E2707" t="s">
        <v>49</v>
      </c>
      <c r="F2707" t="s">
        <v>27</v>
      </c>
      <c r="L2707" t="s">
        <v>3959</v>
      </c>
      <c r="M2707">
        <v>281842</v>
      </c>
      <c r="N2707">
        <v>515</v>
      </c>
      <c r="O2707" t="s">
        <v>29</v>
      </c>
      <c r="P2707" t="s">
        <v>30</v>
      </c>
      <c r="Q2707" t="s">
        <v>52</v>
      </c>
      <c r="R2707">
        <v>10500000</v>
      </c>
      <c r="S2707">
        <v>1982</v>
      </c>
      <c r="T2707">
        <v>7.9</v>
      </c>
      <c r="U2707">
        <v>2</v>
      </c>
      <c r="V2707">
        <v>424449459</v>
      </c>
      <c r="W2707" t="s">
        <v>21</v>
      </c>
    </row>
    <row r="2708" spans="1:23" x14ac:dyDescent="0.3">
      <c r="A2708" t="s">
        <v>3960</v>
      </c>
      <c r="B2708">
        <v>81</v>
      </c>
      <c r="C2708">
        <v>97</v>
      </c>
      <c r="D2708">
        <v>11043445</v>
      </c>
      <c r="E2708" t="s">
        <v>48</v>
      </c>
      <c r="F2708" t="s">
        <v>55</v>
      </c>
      <c r="G2708" t="s">
        <v>44</v>
      </c>
      <c r="L2708" t="s">
        <v>3961</v>
      </c>
      <c r="M2708">
        <v>27689</v>
      </c>
      <c r="N2708">
        <v>74</v>
      </c>
      <c r="O2708" t="s">
        <v>29</v>
      </c>
      <c r="P2708" t="s">
        <v>30</v>
      </c>
      <c r="Q2708" t="s">
        <v>31</v>
      </c>
      <c r="R2708">
        <v>10000000</v>
      </c>
      <c r="S2708">
        <v>2007</v>
      </c>
      <c r="T2708">
        <v>6.5</v>
      </c>
      <c r="U2708">
        <v>1.6</v>
      </c>
      <c r="V2708">
        <v>1043445</v>
      </c>
      <c r="W2708" t="s">
        <v>21</v>
      </c>
    </row>
    <row r="2709" spans="1:23" x14ac:dyDescent="0.3">
      <c r="A2709" t="s">
        <v>3962</v>
      </c>
      <c r="B2709">
        <v>43</v>
      </c>
      <c r="C2709">
        <v>145</v>
      </c>
      <c r="D2709">
        <v>5669081</v>
      </c>
      <c r="E2709" t="s">
        <v>55</v>
      </c>
      <c r="F2709" t="s">
        <v>54</v>
      </c>
      <c r="G2709" t="s">
        <v>58</v>
      </c>
      <c r="L2709" t="s">
        <v>3963</v>
      </c>
      <c r="M2709">
        <v>3665</v>
      </c>
      <c r="N2709">
        <v>57</v>
      </c>
      <c r="O2709" t="s">
        <v>763</v>
      </c>
      <c r="P2709" t="s">
        <v>3061</v>
      </c>
      <c r="Q2709" t="s">
        <v>213</v>
      </c>
      <c r="R2709">
        <v>10818775</v>
      </c>
      <c r="S2709">
        <v>2012</v>
      </c>
      <c r="T2709">
        <v>6.6</v>
      </c>
      <c r="U2709">
        <v>2.4</v>
      </c>
      <c r="V2709">
        <v>-5149694</v>
      </c>
      <c r="W2709" t="s">
        <v>38</v>
      </c>
    </row>
    <row r="2710" spans="1:23" x14ac:dyDescent="0.3">
      <c r="A2710" t="s">
        <v>1642</v>
      </c>
      <c r="B2710">
        <v>161</v>
      </c>
      <c r="C2710">
        <v>126</v>
      </c>
      <c r="D2710">
        <v>138339411</v>
      </c>
      <c r="E2710" t="s">
        <v>55</v>
      </c>
      <c r="L2710" t="s">
        <v>3964</v>
      </c>
      <c r="M2710">
        <v>604904</v>
      </c>
      <c r="N2710">
        <v>682</v>
      </c>
      <c r="O2710" t="s">
        <v>29</v>
      </c>
      <c r="P2710" t="s">
        <v>30</v>
      </c>
      <c r="Q2710" t="s">
        <v>213</v>
      </c>
      <c r="R2710">
        <v>10000000</v>
      </c>
      <c r="S2710">
        <v>1997</v>
      </c>
      <c r="T2710">
        <v>8.3000000000000007</v>
      </c>
      <c r="U2710">
        <v>2.1</v>
      </c>
      <c r="V2710">
        <v>128339411</v>
      </c>
      <c r="W2710" t="s">
        <v>21</v>
      </c>
    </row>
    <row r="2711" spans="1:23" x14ac:dyDescent="0.3">
      <c r="A2711" t="s">
        <v>3965</v>
      </c>
      <c r="B2711">
        <v>210</v>
      </c>
      <c r="C2711">
        <v>121</v>
      </c>
      <c r="D2711">
        <v>80150343</v>
      </c>
      <c r="E2711" t="s">
        <v>57</v>
      </c>
      <c r="F2711" t="s">
        <v>60</v>
      </c>
      <c r="L2711" t="s">
        <v>3966</v>
      </c>
      <c r="M2711">
        <v>142115</v>
      </c>
      <c r="N2711">
        <v>614</v>
      </c>
      <c r="O2711" t="s">
        <v>29</v>
      </c>
      <c r="P2711" t="s">
        <v>30</v>
      </c>
      <c r="Q2711" t="s">
        <v>213</v>
      </c>
      <c r="R2711">
        <v>10000000</v>
      </c>
      <c r="S2711">
        <v>2006</v>
      </c>
      <c r="T2711">
        <v>6.2</v>
      </c>
      <c r="U2711">
        <v>2</v>
      </c>
      <c r="V2711">
        <v>70150343</v>
      </c>
      <c r="W2711" t="s">
        <v>21</v>
      </c>
    </row>
    <row r="2712" spans="1:23" x14ac:dyDescent="0.3">
      <c r="A2712" t="s">
        <v>745</v>
      </c>
      <c r="B2712">
        <v>52</v>
      </c>
      <c r="C2712">
        <v>117</v>
      </c>
      <c r="D2712">
        <v>85300000</v>
      </c>
      <c r="E2712" t="s">
        <v>24</v>
      </c>
      <c r="F2712" t="s">
        <v>48</v>
      </c>
      <c r="G2712" t="s">
        <v>58</v>
      </c>
      <c r="L2712" t="s">
        <v>3967</v>
      </c>
      <c r="M2712">
        <v>48629</v>
      </c>
      <c r="N2712">
        <v>134</v>
      </c>
      <c r="O2712" t="s">
        <v>29</v>
      </c>
      <c r="P2712" t="s">
        <v>30</v>
      </c>
      <c r="Q2712" t="s">
        <v>213</v>
      </c>
      <c r="R2712">
        <v>10000000</v>
      </c>
      <c r="S2712">
        <v>1981</v>
      </c>
      <c r="T2712">
        <v>6.9</v>
      </c>
      <c r="U2712">
        <v>2</v>
      </c>
      <c r="V2712">
        <v>75300000</v>
      </c>
      <c r="W2712" t="s">
        <v>21</v>
      </c>
    </row>
    <row r="2713" spans="1:23" x14ac:dyDescent="0.3">
      <c r="A2713" t="s">
        <v>353</v>
      </c>
      <c r="B2713">
        <v>139</v>
      </c>
      <c r="C2713">
        <v>98</v>
      </c>
      <c r="D2713">
        <v>68353550</v>
      </c>
      <c r="E2713" t="s">
        <v>48</v>
      </c>
      <c r="F2713" t="s">
        <v>61</v>
      </c>
      <c r="L2713" t="s">
        <v>3968</v>
      </c>
      <c r="M2713">
        <v>70141</v>
      </c>
      <c r="N2713">
        <v>385</v>
      </c>
      <c r="O2713" t="s">
        <v>29</v>
      </c>
      <c r="P2713" t="s">
        <v>30</v>
      </c>
      <c r="Q2713" t="s">
        <v>31</v>
      </c>
      <c r="R2713">
        <v>10000000</v>
      </c>
      <c r="S2713">
        <v>2000</v>
      </c>
      <c r="T2713">
        <v>5.9</v>
      </c>
      <c r="U2713">
        <v>1.6</v>
      </c>
      <c r="V2713">
        <v>58353550</v>
      </c>
      <c r="W2713" t="s">
        <v>21</v>
      </c>
    </row>
    <row r="2714" spans="1:23" x14ac:dyDescent="0.3">
      <c r="A2714" t="s">
        <v>3969</v>
      </c>
      <c r="B2714">
        <v>165</v>
      </c>
      <c r="C2714">
        <v>109</v>
      </c>
      <c r="D2714">
        <v>78845130</v>
      </c>
      <c r="E2714" t="s">
        <v>24</v>
      </c>
      <c r="F2714" t="s">
        <v>57</v>
      </c>
      <c r="G2714" t="s">
        <v>27</v>
      </c>
      <c r="H2714" t="s">
        <v>35</v>
      </c>
      <c r="L2714" t="s">
        <v>3970</v>
      </c>
      <c r="M2714">
        <v>17596</v>
      </c>
      <c r="N2714">
        <v>94</v>
      </c>
      <c r="O2714" t="s">
        <v>29</v>
      </c>
      <c r="P2714" t="s">
        <v>545</v>
      </c>
      <c r="Q2714" t="s">
        <v>213</v>
      </c>
      <c r="R2714">
        <v>10000000</v>
      </c>
      <c r="S2714">
        <v>2016</v>
      </c>
      <c r="T2714">
        <v>6.1</v>
      </c>
      <c r="U2714">
        <v>1.8</v>
      </c>
      <c r="V2714">
        <v>68845130</v>
      </c>
      <c r="W2714" t="s">
        <v>21</v>
      </c>
    </row>
    <row r="2715" spans="1:23" x14ac:dyDescent="0.3">
      <c r="A2715" t="s">
        <v>3341</v>
      </c>
      <c r="B2715">
        <v>96</v>
      </c>
      <c r="C2715">
        <v>95</v>
      </c>
      <c r="D2715">
        <v>63319509</v>
      </c>
      <c r="E2715" t="s">
        <v>48</v>
      </c>
      <c r="F2715" t="s">
        <v>44</v>
      </c>
      <c r="L2715" t="s">
        <v>3971</v>
      </c>
      <c r="M2715">
        <v>67115</v>
      </c>
      <c r="N2715">
        <v>389</v>
      </c>
      <c r="O2715" t="s">
        <v>29</v>
      </c>
      <c r="P2715" t="s">
        <v>30</v>
      </c>
      <c r="Q2715" t="s">
        <v>31</v>
      </c>
      <c r="R2715">
        <v>10000000</v>
      </c>
      <c r="S2715">
        <v>1999</v>
      </c>
      <c r="T2715">
        <v>5.8</v>
      </c>
      <c r="U2715">
        <v>1.6</v>
      </c>
      <c r="V2715">
        <v>53319509</v>
      </c>
      <c r="W2715" t="s">
        <v>21</v>
      </c>
    </row>
    <row r="2716" spans="1:23" x14ac:dyDescent="0.3">
      <c r="A2716" t="s">
        <v>3965</v>
      </c>
      <c r="B2716">
        <v>190</v>
      </c>
      <c r="C2716">
        <v>96</v>
      </c>
      <c r="D2716">
        <v>63270259</v>
      </c>
      <c r="E2716" t="s">
        <v>57</v>
      </c>
      <c r="F2716" t="s">
        <v>60</v>
      </c>
      <c r="L2716" t="s">
        <v>3972</v>
      </c>
      <c r="M2716">
        <v>111087</v>
      </c>
      <c r="N2716">
        <v>319</v>
      </c>
      <c r="O2716" t="s">
        <v>29</v>
      </c>
      <c r="P2716" t="s">
        <v>30</v>
      </c>
      <c r="Q2716" t="s">
        <v>213</v>
      </c>
      <c r="R2716">
        <v>10000000</v>
      </c>
      <c r="S2716">
        <v>2007</v>
      </c>
      <c r="T2716">
        <v>5.9</v>
      </c>
      <c r="U2716">
        <v>1.6</v>
      </c>
      <c r="V2716">
        <v>53270259</v>
      </c>
      <c r="W2716" t="s">
        <v>21</v>
      </c>
    </row>
    <row r="2717" spans="1:23" x14ac:dyDescent="0.3">
      <c r="A2717" t="s">
        <v>1864</v>
      </c>
      <c r="B2717">
        <v>173</v>
      </c>
      <c r="C2717">
        <v>101</v>
      </c>
      <c r="D2717">
        <v>55865715</v>
      </c>
      <c r="E2717" t="s">
        <v>55</v>
      </c>
      <c r="F2717" t="s">
        <v>57</v>
      </c>
      <c r="G2717" t="s">
        <v>60</v>
      </c>
      <c r="H2717" t="s">
        <v>35</v>
      </c>
      <c r="L2717" t="s">
        <v>3973</v>
      </c>
      <c r="M2717">
        <v>41763</v>
      </c>
      <c r="N2717">
        <v>403</v>
      </c>
      <c r="O2717" t="s">
        <v>29</v>
      </c>
      <c r="P2717" t="s">
        <v>37</v>
      </c>
      <c r="Q2717" t="s">
        <v>31</v>
      </c>
      <c r="R2717">
        <v>10000000</v>
      </c>
      <c r="S2717">
        <v>2005</v>
      </c>
      <c r="T2717">
        <v>5.5</v>
      </c>
      <c r="U2717">
        <v>1.7</v>
      </c>
      <c r="V2717">
        <v>45865715</v>
      </c>
      <c r="W2717" t="s">
        <v>21</v>
      </c>
    </row>
    <row r="2718" spans="1:23" x14ac:dyDescent="0.3">
      <c r="A2718" t="s">
        <v>2567</v>
      </c>
      <c r="B2718">
        <v>46</v>
      </c>
      <c r="C2718">
        <v>107</v>
      </c>
      <c r="D2718">
        <v>63231524</v>
      </c>
      <c r="E2718" t="s">
        <v>48</v>
      </c>
      <c r="F2718" t="s">
        <v>55</v>
      </c>
      <c r="G2718" t="s">
        <v>44</v>
      </c>
      <c r="L2718" t="s">
        <v>3974</v>
      </c>
      <c r="M2718">
        <v>8962</v>
      </c>
      <c r="N2718">
        <v>137</v>
      </c>
      <c r="O2718" t="s">
        <v>29</v>
      </c>
      <c r="P2718" t="s">
        <v>30</v>
      </c>
      <c r="Q2718" t="s">
        <v>31</v>
      </c>
      <c r="R2718">
        <v>6000000</v>
      </c>
      <c r="S2718">
        <v>2006</v>
      </c>
      <c r="T2718">
        <v>5</v>
      </c>
      <c r="U2718">
        <v>1.8</v>
      </c>
      <c r="V2718">
        <v>57231524</v>
      </c>
      <c r="W2718" t="s">
        <v>21</v>
      </c>
    </row>
    <row r="2719" spans="1:23" x14ac:dyDescent="0.3">
      <c r="A2719" t="s">
        <v>172</v>
      </c>
      <c r="B2719">
        <v>59</v>
      </c>
      <c r="C2719">
        <v>119</v>
      </c>
      <c r="D2719">
        <v>52293982</v>
      </c>
      <c r="E2719" t="s">
        <v>55</v>
      </c>
      <c r="F2719" t="s">
        <v>61</v>
      </c>
      <c r="L2719" t="s">
        <v>3975</v>
      </c>
      <c r="M2719">
        <v>57831</v>
      </c>
      <c r="N2719">
        <v>115</v>
      </c>
      <c r="O2719" t="s">
        <v>29</v>
      </c>
      <c r="P2719" t="s">
        <v>30</v>
      </c>
      <c r="Q2719" t="s">
        <v>213</v>
      </c>
      <c r="R2719">
        <v>13800000</v>
      </c>
      <c r="S2719">
        <v>1986</v>
      </c>
      <c r="T2719">
        <v>7</v>
      </c>
      <c r="U2719">
        <v>2</v>
      </c>
      <c r="V2719">
        <v>38493982</v>
      </c>
      <c r="W2719" t="s">
        <v>21</v>
      </c>
    </row>
    <row r="2720" spans="1:23" x14ac:dyDescent="0.3">
      <c r="A2720" t="s">
        <v>1208</v>
      </c>
      <c r="B2720">
        <v>22</v>
      </c>
      <c r="C2720">
        <v>100</v>
      </c>
      <c r="D2720">
        <v>50752337</v>
      </c>
      <c r="E2720" t="s">
        <v>48</v>
      </c>
      <c r="F2720" t="s">
        <v>55</v>
      </c>
      <c r="G2720" t="s">
        <v>49</v>
      </c>
      <c r="H2720" t="s">
        <v>61</v>
      </c>
      <c r="L2720" t="s">
        <v>3976</v>
      </c>
      <c r="M2720">
        <v>44502</v>
      </c>
      <c r="N2720">
        <v>46</v>
      </c>
      <c r="O2720" t="s">
        <v>29</v>
      </c>
      <c r="P2720" t="s">
        <v>30</v>
      </c>
      <c r="Q2720" t="s">
        <v>52</v>
      </c>
      <c r="R2720">
        <v>10000000</v>
      </c>
      <c r="S2720">
        <v>1992</v>
      </c>
      <c r="T2720">
        <v>6.4</v>
      </c>
      <c r="U2720">
        <v>1.7</v>
      </c>
      <c r="V2720">
        <v>40752337</v>
      </c>
      <c r="W2720" t="s">
        <v>21</v>
      </c>
    </row>
    <row r="2721" spans="1:23" x14ac:dyDescent="0.3">
      <c r="A2721" t="s">
        <v>2922</v>
      </c>
      <c r="B2721">
        <v>203</v>
      </c>
      <c r="C2721">
        <v>98</v>
      </c>
      <c r="D2721">
        <v>110175871</v>
      </c>
      <c r="E2721" t="s">
        <v>57</v>
      </c>
      <c r="F2721" t="s">
        <v>60</v>
      </c>
      <c r="G2721" t="s">
        <v>35</v>
      </c>
      <c r="L2721" t="s">
        <v>3977</v>
      </c>
      <c r="M2721">
        <v>115050</v>
      </c>
      <c r="N2721">
        <v>911</v>
      </c>
      <c r="O2721" t="s">
        <v>29</v>
      </c>
      <c r="P2721" t="s">
        <v>30</v>
      </c>
      <c r="Q2721" t="s">
        <v>31</v>
      </c>
      <c r="R2721">
        <v>10000000</v>
      </c>
      <c r="S2721">
        <v>2004</v>
      </c>
      <c r="T2721">
        <v>5.9</v>
      </c>
      <c r="U2721">
        <v>1.6</v>
      </c>
      <c r="V2721">
        <v>100175871</v>
      </c>
      <c r="W2721" t="s">
        <v>21</v>
      </c>
    </row>
    <row r="2722" spans="1:23" x14ac:dyDescent="0.3">
      <c r="A2722" t="s">
        <v>614</v>
      </c>
      <c r="B2722">
        <v>77</v>
      </c>
      <c r="C2722">
        <v>92</v>
      </c>
      <c r="D2722">
        <v>38624000</v>
      </c>
      <c r="E2722" t="s">
        <v>48</v>
      </c>
      <c r="F2722" t="s">
        <v>61</v>
      </c>
      <c r="L2722" t="s">
        <v>3978</v>
      </c>
      <c r="M2722">
        <v>156143</v>
      </c>
      <c r="N2722">
        <v>289</v>
      </c>
      <c r="O2722" t="s">
        <v>29</v>
      </c>
      <c r="P2722" t="s">
        <v>30</v>
      </c>
      <c r="Q2722" t="s">
        <v>31</v>
      </c>
      <c r="R2722">
        <v>12000000</v>
      </c>
      <c r="S2722">
        <v>1996</v>
      </c>
      <c r="T2722">
        <v>7</v>
      </c>
      <c r="U2722">
        <v>1.5</v>
      </c>
      <c r="V2722">
        <v>26624000</v>
      </c>
      <c r="W2722" t="s">
        <v>21</v>
      </c>
    </row>
    <row r="2723" spans="1:23" x14ac:dyDescent="0.3">
      <c r="A2723" t="s">
        <v>2597</v>
      </c>
      <c r="B2723">
        <v>190</v>
      </c>
      <c r="C2723">
        <v>90</v>
      </c>
      <c r="D2723">
        <v>37470017</v>
      </c>
      <c r="E2723" t="s">
        <v>57</v>
      </c>
      <c r="F2723" t="s">
        <v>60</v>
      </c>
      <c r="L2723" t="s">
        <v>3979</v>
      </c>
      <c r="M2723">
        <v>86890</v>
      </c>
      <c r="N2723">
        <v>985</v>
      </c>
      <c r="O2723" t="s">
        <v>29</v>
      </c>
      <c r="P2723" t="s">
        <v>244</v>
      </c>
      <c r="Q2723" t="s">
        <v>213</v>
      </c>
      <c r="R2723">
        <v>10000000</v>
      </c>
      <c r="S2723">
        <v>2001</v>
      </c>
      <c r="T2723">
        <v>6.1</v>
      </c>
      <c r="U2723">
        <v>1.5</v>
      </c>
      <c r="V2723">
        <v>27470017</v>
      </c>
      <c r="W2723" t="s">
        <v>21</v>
      </c>
    </row>
    <row r="2724" spans="1:23" x14ac:dyDescent="0.3">
      <c r="A2724" t="s">
        <v>1208</v>
      </c>
      <c r="B2724">
        <v>81</v>
      </c>
      <c r="C2724">
        <v>90</v>
      </c>
      <c r="D2724">
        <v>40485039</v>
      </c>
      <c r="E2724" t="s">
        <v>25</v>
      </c>
      <c r="F2724" t="s">
        <v>48</v>
      </c>
      <c r="G2724" t="s">
        <v>59</v>
      </c>
      <c r="H2724" t="s">
        <v>27</v>
      </c>
      <c r="L2724" t="s">
        <v>3980</v>
      </c>
      <c r="M2724">
        <v>85362</v>
      </c>
      <c r="N2724">
        <v>181</v>
      </c>
      <c r="O2724" t="s">
        <v>29</v>
      </c>
      <c r="P2724" t="s">
        <v>30</v>
      </c>
      <c r="Q2724" t="s">
        <v>52</v>
      </c>
      <c r="R2724">
        <v>10000000</v>
      </c>
      <c r="S2724">
        <v>1989</v>
      </c>
      <c r="T2724">
        <v>6.9</v>
      </c>
      <c r="U2724">
        <v>1.5</v>
      </c>
      <c r="V2724">
        <v>30485039</v>
      </c>
      <c r="W2724" t="s">
        <v>21</v>
      </c>
    </row>
    <row r="2725" spans="1:23" x14ac:dyDescent="0.3">
      <c r="A2725" t="s">
        <v>3981</v>
      </c>
      <c r="B2725">
        <v>56</v>
      </c>
      <c r="C2725">
        <v>153</v>
      </c>
      <c r="D2725">
        <v>16800000</v>
      </c>
      <c r="E2725" t="s">
        <v>55</v>
      </c>
      <c r="F2725" t="s">
        <v>49</v>
      </c>
      <c r="G2725" t="s">
        <v>50</v>
      </c>
      <c r="L2725" t="s">
        <v>3982</v>
      </c>
      <c r="M2725">
        <v>25303</v>
      </c>
      <c r="N2725">
        <v>138</v>
      </c>
      <c r="O2725" t="s">
        <v>29</v>
      </c>
      <c r="P2725" t="s">
        <v>37</v>
      </c>
      <c r="Q2725" t="s">
        <v>118</v>
      </c>
      <c r="R2725">
        <v>10000000</v>
      </c>
      <c r="S2725">
        <v>1968</v>
      </c>
      <c r="T2725">
        <v>7.5</v>
      </c>
      <c r="U2725">
        <v>2.6</v>
      </c>
      <c r="V2725">
        <v>6800000</v>
      </c>
      <c r="W2725" t="s">
        <v>21</v>
      </c>
    </row>
    <row r="2726" spans="1:23" x14ac:dyDescent="0.3">
      <c r="A2726" t="s">
        <v>1229</v>
      </c>
      <c r="B2726">
        <v>264</v>
      </c>
      <c r="C2726">
        <v>124</v>
      </c>
      <c r="D2726">
        <v>46377022</v>
      </c>
      <c r="E2726" t="s">
        <v>48</v>
      </c>
      <c r="F2726" t="s">
        <v>55</v>
      </c>
      <c r="L2726" t="s">
        <v>3983</v>
      </c>
      <c r="M2726">
        <v>75306</v>
      </c>
      <c r="N2726">
        <v>266</v>
      </c>
      <c r="O2726" t="s">
        <v>29</v>
      </c>
      <c r="P2726" t="s">
        <v>37</v>
      </c>
      <c r="Q2726" t="s">
        <v>31</v>
      </c>
      <c r="R2726">
        <v>10000000</v>
      </c>
      <c r="S2726">
        <v>2011</v>
      </c>
      <c r="T2726">
        <v>7.3</v>
      </c>
      <c r="U2726">
        <v>2.1</v>
      </c>
      <c r="V2726">
        <v>36377022</v>
      </c>
      <c r="W2726" t="s">
        <v>21</v>
      </c>
    </row>
    <row r="2727" spans="1:23" x14ac:dyDescent="0.3">
      <c r="A2727" t="s">
        <v>3984</v>
      </c>
      <c r="B2727">
        <v>44</v>
      </c>
      <c r="C2727">
        <v>82</v>
      </c>
      <c r="D2727">
        <v>36696761</v>
      </c>
      <c r="E2727" t="s">
        <v>47</v>
      </c>
      <c r="F2727" t="s">
        <v>48</v>
      </c>
      <c r="G2727" t="s">
        <v>49</v>
      </c>
      <c r="H2727" t="s">
        <v>60</v>
      </c>
      <c r="I2727" t="s">
        <v>27</v>
      </c>
      <c r="L2727" t="s">
        <v>3985</v>
      </c>
      <c r="M2727">
        <v>6808</v>
      </c>
      <c r="N2727">
        <v>38</v>
      </c>
      <c r="O2727" t="s">
        <v>29</v>
      </c>
      <c r="P2727" t="s">
        <v>30</v>
      </c>
      <c r="Q2727" t="s">
        <v>118</v>
      </c>
      <c r="R2727">
        <v>23000000</v>
      </c>
      <c r="S2727">
        <v>2001</v>
      </c>
      <c r="T2727">
        <v>6.5</v>
      </c>
      <c r="U2727">
        <v>1.4</v>
      </c>
      <c r="V2727">
        <v>13696761</v>
      </c>
      <c r="W2727" t="s">
        <v>21</v>
      </c>
    </row>
    <row r="2728" spans="1:23" x14ac:dyDescent="0.3">
      <c r="A2728" t="s">
        <v>263</v>
      </c>
      <c r="B2728">
        <v>117</v>
      </c>
      <c r="C2728">
        <v>107</v>
      </c>
      <c r="D2728">
        <v>36200000</v>
      </c>
      <c r="E2728" t="s">
        <v>24</v>
      </c>
      <c r="F2728" t="s">
        <v>25</v>
      </c>
      <c r="G2728" t="s">
        <v>27</v>
      </c>
      <c r="H2728" t="s">
        <v>35</v>
      </c>
      <c r="L2728" t="s">
        <v>3986</v>
      </c>
      <c r="M2728">
        <v>101840</v>
      </c>
      <c r="N2728">
        <v>193</v>
      </c>
      <c r="O2728" t="s">
        <v>29</v>
      </c>
      <c r="P2728" t="s">
        <v>143</v>
      </c>
      <c r="Q2728" t="s">
        <v>31</v>
      </c>
      <c r="R2728">
        <v>12305523</v>
      </c>
      <c r="S2728">
        <v>1985</v>
      </c>
      <c r="T2728">
        <v>6.2</v>
      </c>
      <c r="U2728">
        <v>1.8</v>
      </c>
      <c r="V2728">
        <v>23894477</v>
      </c>
      <c r="W2728" t="s">
        <v>21</v>
      </c>
    </row>
    <row r="2729" spans="1:23" x14ac:dyDescent="0.3">
      <c r="A2729" t="s">
        <v>2967</v>
      </c>
      <c r="B2729">
        <v>159</v>
      </c>
      <c r="C2729">
        <v>97</v>
      </c>
      <c r="D2729">
        <v>35794166</v>
      </c>
      <c r="E2729" t="s">
        <v>57</v>
      </c>
      <c r="F2729" t="s">
        <v>60</v>
      </c>
      <c r="G2729" t="s">
        <v>35</v>
      </c>
      <c r="L2729" t="s">
        <v>3987</v>
      </c>
      <c r="M2729">
        <v>35654</v>
      </c>
      <c r="N2729">
        <v>155</v>
      </c>
      <c r="O2729" t="s">
        <v>29</v>
      </c>
      <c r="P2729" t="s">
        <v>30</v>
      </c>
      <c r="Q2729" t="s">
        <v>31</v>
      </c>
      <c r="R2729">
        <v>10000000</v>
      </c>
      <c r="S2729">
        <v>2016</v>
      </c>
      <c r="T2729">
        <v>6</v>
      </c>
      <c r="U2729">
        <v>1.6</v>
      </c>
      <c r="V2729">
        <v>25794166</v>
      </c>
      <c r="W2729" t="s">
        <v>21</v>
      </c>
    </row>
    <row r="2730" spans="1:23" x14ac:dyDescent="0.3">
      <c r="A2730" t="s">
        <v>3801</v>
      </c>
      <c r="B2730">
        <v>273</v>
      </c>
      <c r="C2730">
        <v>80</v>
      </c>
      <c r="D2730">
        <v>33583175</v>
      </c>
      <c r="E2730" t="s">
        <v>57</v>
      </c>
      <c r="F2730" t="s">
        <v>60</v>
      </c>
      <c r="G2730" t="s">
        <v>35</v>
      </c>
      <c r="L2730" t="s">
        <v>3988</v>
      </c>
      <c r="M2730">
        <v>104089</v>
      </c>
      <c r="N2730">
        <v>319</v>
      </c>
      <c r="O2730" t="s">
        <v>29</v>
      </c>
      <c r="P2730" t="s">
        <v>30</v>
      </c>
      <c r="Q2730" t="s">
        <v>31</v>
      </c>
      <c r="R2730">
        <v>10000000</v>
      </c>
      <c r="S2730">
        <v>2010</v>
      </c>
      <c r="T2730">
        <v>6.3</v>
      </c>
      <c r="U2730">
        <v>1.3</v>
      </c>
      <c r="V2730">
        <v>23583175</v>
      </c>
      <c r="W2730" t="s">
        <v>21</v>
      </c>
    </row>
    <row r="2731" spans="1:23" x14ac:dyDescent="0.3">
      <c r="A2731" t="s">
        <v>3989</v>
      </c>
      <c r="B2731">
        <v>26</v>
      </c>
      <c r="C2731">
        <v>85</v>
      </c>
      <c r="D2731">
        <v>32983713</v>
      </c>
      <c r="E2731" t="s">
        <v>48</v>
      </c>
      <c r="F2731" t="s">
        <v>55</v>
      </c>
      <c r="L2731" t="s">
        <v>3990</v>
      </c>
      <c r="M2731">
        <v>19284</v>
      </c>
      <c r="N2731">
        <v>66</v>
      </c>
      <c r="O2731" t="s">
        <v>29</v>
      </c>
      <c r="P2731" t="s">
        <v>30</v>
      </c>
      <c r="Q2731" t="s">
        <v>213</v>
      </c>
      <c r="R2731">
        <v>20000000</v>
      </c>
      <c r="S2731">
        <v>2002</v>
      </c>
      <c r="T2731">
        <v>5.8</v>
      </c>
      <c r="U2731">
        <v>1.4</v>
      </c>
      <c r="V2731">
        <v>12983713</v>
      </c>
      <c r="W2731" t="s">
        <v>21</v>
      </c>
    </row>
    <row r="2732" spans="1:23" x14ac:dyDescent="0.3">
      <c r="A2732" t="s">
        <v>3991</v>
      </c>
      <c r="B2732">
        <v>242</v>
      </c>
      <c r="C2732">
        <v>97</v>
      </c>
      <c r="D2732">
        <v>52200504</v>
      </c>
      <c r="E2732" t="s">
        <v>26</v>
      </c>
      <c r="F2732" t="s">
        <v>57</v>
      </c>
      <c r="G2732" t="s">
        <v>35</v>
      </c>
      <c r="L2732" t="s">
        <v>3992</v>
      </c>
      <c r="M2732">
        <v>54190</v>
      </c>
      <c r="N2732">
        <v>183</v>
      </c>
      <c r="O2732" t="s">
        <v>29</v>
      </c>
      <c r="P2732" t="s">
        <v>115</v>
      </c>
      <c r="Q2732" t="s">
        <v>31</v>
      </c>
      <c r="R2732">
        <v>10000000</v>
      </c>
      <c r="S2732">
        <v>2015</v>
      </c>
      <c r="T2732">
        <v>6.1</v>
      </c>
      <c r="U2732">
        <v>1.6</v>
      </c>
      <c r="V2732">
        <v>42200504</v>
      </c>
      <c r="W2732" t="s">
        <v>21</v>
      </c>
    </row>
    <row r="2733" spans="1:23" x14ac:dyDescent="0.3">
      <c r="A2733" t="s">
        <v>3993</v>
      </c>
      <c r="B2733">
        <v>55</v>
      </c>
      <c r="C2733">
        <v>109</v>
      </c>
      <c r="D2733">
        <v>33000000</v>
      </c>
      <c r="E2733" t="s">
        <v>24</v>
      </c>
      <c r="F2733" t="s">
        <v>48</v>
      </c>
      <c r="G2733" t="s">
        <v>55</v>
      </c>
      <c r="H2733" t="s">
        <v>59</v>
      </c>
      <c r="L2733" t="s">
        <v>3994</v>
      </c>
      <c r="M2733">
        <v>9424</v>
      </c>
      <c r="N2733">
        <v>109</v>
      </c>
      <c r="O2733" t="s">
        <v>29</v>
      </c>
      <c r="P2733" t="s">
        <v>30</v>
      </c>
      <c r="Q2733" t="s">
        <v>31</v>
      </c>
      <c r="R2733">
        <v>10000000</v>
      </c>
      <c r="S2733">
        <v>1985</v>
      </c>
      <c r="T2733">
        <v>6.9</v>
      </c>
      <c r="U2733">
        <v>1.8</v>
      </c>
      <c r="V2733">
        <v>23000000</v>
      </c>
      <c r="W2733" t="s">
        <v>21</v>
      </c>
    </row>
    <row r="2734" spans="1:23" x14ac:dyDescent="0.3">
      <c r="A2734" t="s">
        <v>2306</v>
      </c>
      <c r="B2734">
        <v>48</v>
      </c>
      <c r="C2734">
        <v>140</v>
      </c>
      <c r="D2734">
        <v>32101000</v>
      </c>
      <c r="E2734" t="s">
        <v>57</v>
      </c>
      <c r="F2734" t="s">
        <v>27</v>
      </c>
      <c r="L2734" t="s">
        <v>3995</v>
      </c>
      <c r="M2734">
        <v>27800</v>
      </c>
      <c r="N2734">
        <v>96</v>
      </c>
      <c r="O2734" t="s">
        <v>29</v>
      </c>
      <c r="P2734" t="s">
        <v>37</v>
      </c>
      <c r="Q2734" t="s">
        <v>213</v>
      </c>
      <c r="R2734">
        <v>10000000</v>
      </c>
      <c r="S2734">
        <v>1992</v>
      </c>
      <c r="T2734">
        <v>5.4</v>
      </c>
      <c r="U2734">
        <v>2.2999999999999998</v>
      </c>
      <c r="V2734">
        <v>22101000</v>
      </c>
      <c r="W2734" t="s">
        <v>21</v>
      </c>
    </row>
    <row r="2735" spans="1:23" x14ac:dyDescent="0.3">
      <c r="A2735" t="s">
        <v>3996</v>
      </c>
      <c r="B2735">
        <v>166</v>
      </c>
      <c r="C2735">
        <v>90</v>
      </c>
      <c r="D2735">
        <v>31487293</v>
      </c>
      <c r="E2735" t="s">
        <v>48</v>
      </c>
      <c r="F2735" t="s">
        <v>55</v>
      </c>
      <c r="G2735" t="s">
        <v>59</v>
      </c>
      <c r="H2735" t="s">
        <v>44</v>
      </c>
      <c r="L2735" t="s">
        <v>3997</v>
      </c>
      <c r="M2735">
        <v>74887</v>
      </c>
      <c r="N2735">
        <v>129</v>
      </c>
      <c r="O2735" t="s">
        <v>29</v>
      </c>
      <c r="P2735" t="s">
        <v>30</v>
      </c>
      <c r="Q2735" t="s">
        <v>31</v>
      </c>
      <c r="R2735">
        <v>9000000</v>
      </c>
      <c r="S2735">
        <v>2008</v>
      </c>
      <c r="T2735">
        <v>6.7</v>
      </c>
      <c r="U2735">
        <v>1.5</v>
      </c>
      <c r="V2735">
        <v>22487293</v>
      </c>
      <c r="W2735" t="s">
        <v>21</v>
      </c>
    </row>
    <row r="2736" spans="1:23" x14ac:dyDescent="0.3">
      <c r="A2736" t="s">
        <v>1935</v>
      </c>
      <c r="B2736">
        <v>206</v>
      </c>
      <c r="C2736">
        <v>130</v>
      </c>
      <c r="D2736">
        <v>30651422</v>
      </c>
      <c r="E2736" t="s">
        <v>25</v>
      </c>
      <c r="F2736" t="s">
        <v>48</v>
      </c>
      <c r="G2736" t="s">
        <v>55</v>
      </c>
      <c r="H2736" t="s">
        <v>26</v>
      </c>
      <c r="L2736" t="s">
        <v>3998</v>
      </c>
      <c r="M2736">
        <v>181737</v>
      </c>
      <c r="N2736">
        <v>1015</v>
      </c>
      <c r="O2736" t="s">
        <v>29</v>
      </c>
      <c r="P2736" t="s">
        <v>30</v>
      </c>
      <c r="Q2736" t="s">
        <v>213</v>
      </c>
      <c r="R2736">
        <v>10000000</v>
      </c>
      <c r="S2736">
        <v>1999</v>
      </c>
      <c r="T2736">
        <v>7.4</v>
      </c>
      <c r="U2736">
        <v>2.2000000000000002</v>
      </c>
      <c r="V2736">
        <v>20651422</v>
      </c>
      <c r="W2736" t="s">
        <v>21</v>
      </c>
    </row>
    <row r="2737" spans="1:23" x14ac:dyDescent="0.3">
      <c r="A2737" t="s">
        <v>3999</v>
      </c>
      <c r="B2737">
        <v>92</v>
      </c>
      <c r="C2737">
        <v>98</v>
      </c>
      <c r="D2737">
        <v>30306281</v>
      </c>
      <c r="E2737" t="s">
        <v>48</v>
      </c>
      <c r="F2737" t="s">
        <v>55</v>
      </c>
      <c r="L2737" t="s">
        <v>4000</v>
      </c>
      <c r="M2737">
        <v>12388</v>
      </c>
      <c r="N2737">
        <v>147</v>
      </c>
      <c r="O2737" t="s">
        <v>29</v>
      </c>
      <c r="P2737" t="s">
        <v>30</v>
      </c>
      <c r="Q2737" t="s">
        <v>213</v>
      </c>
      <c r="R2737">
        <v>10000000</v>
      </c>
      <c r="S2737">
        <v>2002</v>
      </c>
      <c r="T2737">
        <v>5.6</v>
      </c>
      <c r="U2737">
        <v>1.6</v>
      </c>
      <c r="V2737">
        <v>20306281</v>
      </c>
      <c r="W2737" t="s">
        <v>21</v>
      </c>
    </row>
    <row r="2738" spans="1:23" x14ac:dyDescent="0.3">
      <c r="A2738" t="s">
        <v>778</v>
      </c>
      <c r="B2738">
        <v>78</v>
      </c>
      <c r="C2738">
        <v>101</v>
      </c>
      <c r="D2738">
        <v>29500000</v>
      </c>
      <c r="E2738" t="s">
        <v>26</v>
      </c>
      <c r="F2738" t="s">
        <v>57</v>
      </c>
      <c r="G2738" t="s">
        <v>27</v>
      </c>
      <c r="L2738" t="s">
        <v>4001</v>
      </c>
      <c r="M2738">
        <v>25613</v>
      </c>
      <c r="N2738">
        <v>121</v>
      </c>
      <c r="O2738" t="s">
        <v>29</v>
      </c>
      <c r="P2738" t="s">
        <v>30</v>
      </c>
      <c r="Q2738" t="s">
        <v>52</v>
      </c>
      <c r="R2738">
        <v>10000000</v>
      </c>
      <c r="S2738">
        <v>1983</v>
      </c>
      <c r="T2738">
        <v>6.5</v>
      </c>
      <c r="U2738">
        <v>1.7</v>
      </c>
      <c r="V2738">
        <v>19500000</v>
      </c>
      <c r="W2738" t="s">
        <v>21</v>
      </c>
    </row>
    <row r="2739" spans="1:23" x14ac:dyDescent="0.3">
      <c r="A2739" t="s">
        <v>4002</v>
      </c>
      <c r="B2739">
        <v>83</v>
      </c>
      <c r="C2739">
        <v>114</v>
      </c>
      <c r="D2739">
        <v>30050028</v>
      </c>
      <c r="E2739" t="s">
        <v>24</v>
      </c>
      <c r="F2739" t="s">
        <v>35</v>
      </c>
      <c r="L2739" t="s">
        <v>4003</v>
      </c>
      <c r="M2739">
        <v>42987</v>
      </c>
      <c r="N2739">
        <v>201</v>
      </c>
      <c r="O2739" t="s">
        <v>29</v>
      </c>
      <c r="P2739" t="s">
        <v>30</v>
      </c>
      <c r="Q2739" t="s">
        <v>213</v>
      </c>
      <c r="R2739">
        <v>17000000</v>
      </c>
      <c r="S2739">
        <v>1989</v>
      </c>
      <c r="T2739">
        <v>6.5</v>
      </c>
      <c r="U2739">
        <v>1.9</v>
      </c>
      <c r="V2739">
        <v>13050028</v>
      </c>
      <c r="W2739" t="s">
        <v>21</v>
      </c>
    </row>
    <row r="2740" spans="1:23" x14ac:dyDescent="0.3">
      <c r="A2740" t="s">
        <v>1053</v>
      </c>
      <c r="B2740">
        <v>8</v>
      </c>
      <c r="C2740">
        <v>100</v>
      </c>
      <c r="D2740">
        <v>29392418</v>
      </c>
      <c r="E2740" t="s">
        <v>24</v>
      </c>
      <c r="F2740" t="s">
        <v>48</v>
      </c>
      <c r="G2740" t="s">
        <v>56</v>
      </c>
      <c r="L2740" t="s">
        <v>4004</v>
      </c>
      <c r="M2740">
        <v>3924</v>
      </c>
      <c r="N2740">
        <v>26</v>
      </c>
      <c r="O2740" t="s">
        <v>29</v>
      </c>
      <c r="P2740" t="s">
        <v>30</v>
      </c>
      <c r="Q2740" t="s">
        <v>213</v>
      </c>
      <c r="R2740">
        <v>10000000</v>
      </c>
      <c r="S2740">
        <v>1994</v>
      </c>
      <c r="T2740">
        <v>5.8</v>
      </c>
      <c r="U2740">
        <v>1.7</v>
      </c>
      <c r="V2740">
        <v>19392418</v>
      </c>
      <c r="W2740" t="s">
        <v>21</v>
      </c>
    </row>
    <row r="2741" spans="1:23" x14ac:dyDescent="0.3">
      <c r="A2741" t="s">
        <v>2571</v>
      </c>
      <c r="B2741">
        <v>86</v>
      </c>
      <c r="C2741">
        <v>85</v>
      </c>
      <c r="D2741">
        <v>28563926</v>
      </c>
      <c r="E2741" t="s">
        <v>55</v>
      </c>
      <c r="F2741" t="s">
        <v>35</v>
      </c>
      <c r="L2741" t="s">
        <v>4005</v>
      </c>
      <c r="M2741">
        <v>16300</v>
      </c>
      <c r="N2741">
        <v>217</v>
      </c>
      <c r="O2741" t="s">
        <v>29</v>
      </c>
      <c r="P2741" t="s">
        <v>30</v>
      </c>
      <c r="Q2741" t="s">
        <v>31</v>
      </c>
      <c r="R2741">
        <v>8500000</v>
      </c>
      <c r="S2741">
        <v>2002</v>
      </c>
      <c r="T2741">
        <v>5</v>
      </c>
      <c r="U2741">
        <v>1.4</v>
      </c>
      <c r="V2741">
        <v>20063926</v>
      </c>
      <c r="W2741" t="s">
        <v>21</v>
      </c>
    </row>
    <row r="2742" spans="1:23" x14ac:dyDescent="0.3">
      <c r="A2742" t="s">
        <v>4006</v>
      </c>
      <c r="B2742">
        <v>85</v>
      </c>
      <c r="C2742">
        <v>103</v>
      </c>
      <c r="D2742">
        <v>28435406</v>
      </c>
      <c r="E2742" t="s">
        <v>48</v>
      </c>
      <c r="F2742" t="s">
        <v>44</v>
      </c>
      <c r="L2742" t="s">
        <v>4007</v>
      </c>
      <c r="M2742">
        <v>37681</v>
      </c>
      <c r="N2742">
        <v>151</v>
      </c>
      <c r="O2742" t="s">
        <v>29</v>
      </c>
      <c r="P2742" t="s">
        <v>30</v>
      </c>
      <c r="Q2742" t="s">
        <v>31</v>
      </c>
      <c r="R2742">
        <v>12000000</v>
      </c>
      <c r="S2742">
        <v>2006</v>
      </c>
      <c r="T2742">
        <v>5.5</v>
      </c>
      <c r="U2742">
        <v>1.7</v>
      </c>
      <c r="V2742">
        <v>16435406</v>
      </c>
      <c r="W2742" t="s">
        <v>21</v>
      </c>
    </row>
    <row r="2743" spans="1:23" x14ac:dyDescent="0.3">
      <c r="A2743" t="s">
        <v>2814</v>
      </c>
      <c r="B2743">
        <v>76</v>
      </c>
      <c r="C2743">
        <v>100</v>
      </c>
      <c r="D2743">
        <v>25339117</v>
      </c>
      <c r="E2743" t="s">
        <v>48</v>
      </c>
      <c r="F2743" t="s">
        <v>44</v>
      </c>
      <c r="L2743" t="s">
        <v>4008</v>
      </c>
      <c r="M2743">
        <v>37885</v>
      </c>
      <c r="N2743">
        <v>247</v>
      </c>
      <c r="O2743" t="s">
        <v>29</v>
      </c>
      <c r="P2743" t="s">
        <v>30</v>
      </c>
      <c r="Q2743" t="s">
        <v>31</v>
      </c>
      <c r="R2743">
        <v>10000000</v>
      </c>
      <c r="S2743">
        <v>1998</v>
      </c>
      <c r="T2743">
        <v>6.5</v>
      </c>
      <c r="U2743">
        <v>1.7</v>
      </c>
      <c r="V2743">
        <v>15339117</v>
      </c>
      <c r="W2743" t="s">
        <v>21</v>
      </c>
    </row>
    <row r="2744" spans="1:23" x14ac:dyDescent="0.3">
      <c r="A2744" t="s">
        <v>1309</v>
      </c>
      <c r="B2744">
        <v>60</v>
      </c>
      <c r="C2744">
        <v>114</v>
      </c>
      <c r="D2744">
        <v>25600000</v>
      </c>
      <c r="E2744" t="s">
        <v>56</v>
      </c>
      <c r="F2744" t="s">
        <v>55</v>
      </c>
      <c r="L2744" t="s">
        <v>4009</v>
      </c>
      <c r="M2744">
        <v>57363</v>
      </c>
      <c r="N2744">
        <v>308</v>
      </c>
      <c r="O2744" t="s">
        <v>29</v>
      </c>
      <c r="P2744" t="s">
        <v>30</v>
      </c>
      <c r="Q2744" t="s">
        <v>31</v>
      </c>
      <c r="R2744">
        <v>10000000</v>
      </c>
      <c r="S2744">
        <v>1983</v>
      </c>
      <c r="T2744">
        <v>7.2</v>
      </c>
      <c r="U2744">
        <v>1.9</v>
      </c>
      <c r="V2744">
        <v>15600000</v>
      </c>
      <c r="W2744" t="s">
        <v>21</v>
      </c>
    </row>
    <row r="2745" spans="1:23" x14ac:dyDescent="0.3">
      <c r="A2745" t="s">
        <v>4010</v>
      </c>
      <c r="B2745">
        <v>189</v>
      </c>
      <c r="C2745">
        <v>97</v>
      </c>
      <c r="D2745">
        <v>27736779</v>
      </c>
      <c r="E2745" t="s">
        <v>57</v>
      </c>
      <c r="F2745" t="s">
        <v>60</v>
      </c>
      <c r="G2745" t="s">
        <v>35</v>
      </c>
      <c r="L2745" t="s">
        <v>4011</v>
      </c>
      <c r="M2745">
        <v>25210</v>
      </c>
      <c r="N2745">
        <v>126</v>
      </c>
      <c r="O2745" t="s">
        <v>29</v>
      </c>
      <c r="P2745" t="s">
        <v>30</v>
      </c>
      <c r="Q2745" t="s">
        <v>213</v>
      </c>
      <c r="R2745">
        <v>10000000</v>
      </c>
      <c r="S2745">
        <v>2015</v>
      </c>
      <c r="T2745">
        <v>5.2</v>
      </c>
      <c r="U2745">
        <v>1.6</v>
      </c>
      <c r="V2745">
        <v>17736779</v>
      </c>
      <c r="W2745" t="s">
        <v>21</v>
      </c>
    </row>
    <row r="2746" spans="1:23" x14ac:dyDescent="0.3">
      <c r="A2746" t="s">
        <v>4012</v>
      </c>
      <c r="B2746">
        <v>82</v>
      </c>
      <c r="C2746">
        <v>116</v>
      </c>
      <c r="D2746">
        <v>24397469</v>
      </c>
      <c r="E2746" t="s">
        <v>55</v>
      </c>
      <c r="F2746" t="s">
        <v>59</v>
      </c>
      <c r="L2746" t="s">
        <v>4013</v>
      </c>
      <c r="M2746">
        <v>5161</v>
      </c>
      <c r="N2746">
        <v>48</v>
      </c>
      <c r="O2746" t="s">
        <v>29</v>
      </c>
      <c r="P2746" t="s">
        <v>30</v>
      </c>
      <c r="Q2746" t="s">
        <v>31</v>
      </c>
      <c r="R2746">
        <v>17000000</v>
      </c>
      <c r="S2746">
        <v>2012</v>
      </c>
      <c r="T2746">
        <v>5.7</v>
      </c>
      <c r="U2746">
        <v>1.9</v>
      </c>
      <c r="V2746">
        <v>7397469</v>
      </c>
      <c r="W2746" t="s">
        <v>21</v>
      </c>
    </row>
    <row r="2747" spans="1:23" x14ac:dyDescent="0.3">
      <c r="A2747" t="s">
        <v>3603</v>
      </c>
      <c r="B2747">
        <v>120</v>
      </c>
      <c r="C2747">
        <v>96</v>
      </c>
      <c r="D2747">
        <v>20384136</v>
      </c>
      <c r="E2747" t="s">
        <v>57</v>
      </c>
      <c r="F2747" t="s">
        <v>60</v>
      </c>
      <c r="G2747" t="s">
        <v>35</v>
      </c>
      <c r="L2747" t="s">
        <v>4014</v>
      </c>
      <c r="M2747">
        <v>20467</v>
      </c>
      <c r="N2747">
        <v>371</v>
      </c>
      <c r="O2747" t="s">
        <v>29</v>
      </c>
      <c r="P2747" t="s">
        <v>30</v>
      </c>
      <c r="Q2747" t="s">
        <v>213</v>
      </c>
      <c r="R2747">
        <v>10000000</v>
      </c>
      <c r="S2747">
        <v>2001</v>
      </c>
      <c r="T2747">
        <v>4.7</v>
      </c>
      <c r="U2747">
        <v>1.6</v>
      </c>
      <c r="V2747">
        <v>10384136</v>
      </c>
      <c r="W2747" t="s">
        <v>21</v>
      </c>
    </row>
    <row r="2748" spans="1:23" x14ac:dyDescent="0.3">
      <c r="A2748" t="s">
        <v>4015</v>
      </c>
      <c r="B2748">
        <v>183</v>
      </c>
      <c r="C2748">
        <v>98</v>
      </c>
      <c r="D2748">
        <v>25464480</v>
      </c>
      <c r="E2748" t="s">
        <v>60</v>
      </c>
      <c r="F2748" t="s">
        <v>27</v>
      </c>
      <c r="G2748" t="s">
        <v>35</v>
      </c>
      <c r="L2748" t="s">
        <v>4016</v>
      </c>
      <c r="M2748">
        <v>63108</v>
      </c>
      <c r="N2748">
        <v>330</v>
      </c>
      <c r="O2748" t="s">
        <v>29</v>
      </c>
      <c r="P2748" t="s">
        <v>30</v>
      </c>
      <c r="Q2748" t="s">
        <v>31</v>
      </c>
      <c r="R2748">
        <v>10000000</v>
      </c>
      <c r="S2748">
        <v>2009</v>
      </c>
      <c r="T2748">
        <v>5.9</v>
      </c>
      <c r="U2748">
        <v>1.6</v>
      </c>
      <c r="V2748">
        <v>15464480</v>
      </c>
      <c r="W2748" t="s">
        <v>21</v>
      </c>
    </row>
    <row r="2749" spans="1:23" x14ac:dyDescent="0.3">
      <c r="A2749" t="s">
        <v>3133</v>
      </c>
      <c r="B2749">
        <v>211</v>
      </c>
      <c r="C2749">
        <v>105</v>
      </c>
      <c r="D2749">
        <v>20338609</v>
      </c>
      <c r="E2749" t="s">
        <v>48</v>
      </c>
      <c r="F2749" t="s">
        <v>55</v>
      </c>
      <c r="G2749" t="s">
        <v>59</v>
      </c>
      <c r="L2749" t="s">
        <v>4017</v>
      </c>
      <c r="M2749">
        <v>19655</v>
      </c>
      <c r="N2749">
        <v>280</v>
      </c>
      <c r="O2749" t="s">
        <v>29</v>
      </c>
      <c r="P2749" t="s">
        <v>30</v>
      </c>
      <c r="Q2749" t="s">
        <v>31</v>
      </c>
      <c r="R2749">
        <v>10000000</v>
      </c>
      <c r="S2749">
        <v>2006</v>
      </c>
      <c r="T2749">
        <v>6.8</v>
      </c>
      <c r="U2749">
        <v>1.8</v>
      </c>
      <c r="V2749">
        <v>10338609</v>
      </c>
      <c r="W2749" t="s">
        <v>21</v>
      </c>
    </row>
    <row r="2750" spans="1:23" x14ac:dyDescent="0.3">
      <c r="A2750" t="s">
        <v>4018</v>
      </c>
      <c r="B2750">
        <v>14</v>
      </c>
      <c r="C2750">
        <v>123</v>
      </c>
      <c r="D2750">
        <v>18272447</v>
      </c>
      <c r="E2750" t="s">
        <v>55</v>
      </c>
      <c r="F2750" t="s">
        <v>35</v>
      </c>
      <c r="L2750" t="s">
        <v>4019</v>
      </c>
      <c r="M2750">
        <v>3119</v>
      </c>
      <c r="N2750">
        <v>35</v>
      </c>
      <c r="O2750" t="s">
        <v>29</v>
      </c>
      <c r="P2750" t="s">
        <v>30</v>
      </c>
      <c r="Q2750" t="s">
        <v>213</v>
      </c>
      <c r="R2750">
        <v>10000000</v>
      </c>
      <c r="S2750">
        <v>1993</v>
      </c>
      <c r="T2750">
        <v>5.9</v>
      </c>
      <c r="U2750">
        <v>2</v>
      </c>
      <c r="V2750">
        <v>8272447</v>
      </c>
      <c r="W2750" t="s">
        <v>21</v>
      </c>
    </row>
    <row r="2751" spans="1:23" x14ac:dyDescent="0.3">
      <c r="A2751" t="s">
        <v>1465</v>
      </c>
      <c r="B2751">
        <v>179</v>
      </c>
      <c r="C2751">
        <v>93</v>
      </c>
      <c r="D2751">
        <v>17096053</v>
      </c>
      <c r="E2751" t="s">
        <v>48</v>
      </c>
      <c r="F2751" t="s">
        <v>55</v>
      </c>
      <c r="L2751" t="s">
        <v>4020</v>
      </c>
      <c r="M2751">
        <v>134458</v>
      </c>
      <c r="N2751">
        <v>640</v>
      </c>
      <c r="O2751" t="s">
        <v>29</v>
      </c>
      <c r="P2751" t="s">
        <v>30</v>
      </c>
      <c r="Q2751" t="s">
        <v>213</v>
      </c>
      <c r="R2751">
        <v>9000000</v>
      </c>
      <c r="S2751">
        <v>1998</v>
      </c>
      <c r="T2751">
        <v>7.7</v>
      </c>
      <c r="U2751">
        <v>1.6</v>
      </c>
      <c r="V2751">
        <v>8096053</v>
      </c>
      <c r="W2751" t="s">
        <v>21</v>
      </c>
    </row>
    <row r="2752" spans="1:23" x14ac:dyDescent="0.3">
      <c r="A2752" t="s">
        <v>1773</v>
      </c>
      <c r="B2752">
        <v>221</v>
      </c>
      <c r="C2752">
        <v>97</v>
      </c>
      <c r="D2752">
        <v>21371425</v>
      </c>
      <c r="E2752" t="s">
        <v>24</v>
      </c>
      <c r="F2752" t="s">
        <v>27</v>
      </c>
      <c r="G2752" t="s">
        <v>35</v>
      </c>
      <c r="L2752" t="s">
        <v>4021</v>
      </c>
      <c r="M2752">
        <v>76199</v>
      </c>
      <c r="N2752">
        <v>944</v>
      </c>
      <c r="O2752" t="s">
        <v>29</v>
      </c>
      <c r="P2752" t="s">
        <v>30</v>
      </c>
      <c r="Q2752" t="s">
        <v>31</v>
      </c>
      <c r="R2752">
        <v>10000000</v>
      </c>
      <c r="S2752">
        <v>2010</v>
      </c>
      <c r="T2752">
        <v>4.4000000000000004</v>
      </c>
      <c r="U2752">
        <v>1.6</v>
      </c>
      <c r="V2752">
        <v>11371425</v>
      </c>
      <c r="W2752" t="s">
        <v>21</v>
      </c>
    </row>
    <row r="2753" spans="1:23" x14ac:dyDescent="0.3">
      <c r="A2753" t="s">
        <v>1229</v>
      </c>
      <c r="B2753">
        <v>158</v>
      </c>
      <c r="C2753">
        <v>122</v>
      </c>
      <c r="D2753">
        <v>33071558</v>
      </c>
      <c r="E2753" t="s">
        <v>48</v>
      </c>
      <c r="F2753" t="s">
        <v>55</v>
      </c>
      <c r="L2753" t="s">
        <v>4022</v>
      </c>
      <c r="M2753">
        <v>22369</v>
      </c>
      <c r="N2753">
        <v>100</v>
      </c>
      <c r="O2753" t="s">
        <v>29</v>
      </c>
      <c r="P2753" t="s">
        <v>37</v>
      </c>
      <c r="Q2753" t="s">
        <v>52</v>
      </c>
      <c r="R2753">
        <v>10000000</v>
      </c>
      <c r="S2753">
        <v>2015</v>
      </c>
      <c r="T2753">
        <v>6.6</v>
      </c>
      <c r="U2753">
        <v>2</v>
      </c>
      <c r="V2753">
        <v>23071558</v>
      </c>
      <c r="W2753" t="s">
        <v>21</v>
      </c>
    </row>
    <row r="2754" spans="1:23" x14ac:dyDescent="0.3">
      <c r="A2754" t="s">
        <v>4023</v>
      </c>
      <c r="B2754">
        <v>73</v>
      </c>
      <c r="C2754">
        <v>101</v>
      </c>
      <c r="D2754">
        <v>17655201</v>
      </c>
      <c r="E2754" t="s">
        <v>55</v>
      </c>
      <c r="F2754" t="s">
        <v>49</v>
      </c>
      <c r="L2754" t="s">
        <v>4024</v>
      </c>
      <c r="M2754">
        <v>4719</v>
      </c>
      <c r="N2754">
        <v>24</v>
      </c>
      <c r="O2754" t="s">
        <v>29</v>
      </c>
      <c r="P2754" t="s">
        <v>30</v>
      </c>
      <c r="Q2754" t="s">
        <v>118</v>
      </c>
      <c r="R2754">
        <v>10000000</v>
      </c>
      <c r="S2754">
        <v>2008</v>
      </c>
      <c r="T2754">
        <v>6.7</v>
      </c>
      <c r="U2754">
        <v>1.7</v>
      </c>
      <c r="V2754">
        <v>7655201</v>
      </c>
      <c r="W2754" t="s">
        <v>21</v>
      </c>
    </row>
    <row r="2755" spans="1:23" x14ac:dyDescent="0.3">
      <c r="A2755" t="s">
        <v>3108</v>
      </c>
      <c r="B2755">
        <v>65</v>
      </c>
      <c r="C2755">
        <v>100</v>
      </c>
      <c r="D2755">
        <v>16247775</v>
      </c>
      <c r="E2755" t="s">
        <v>48</v>
      </c>
      <c r="F2755" t="s">
        <v>49</v>
      </c>
      <c r="G2755" t="s">
        <v>44</v>
      </c>
      <c r="L2755" t="s">
        <v>4025</v>
      </c>
      <c r="M2755">
        <v>23527</v>
      </c>
      <c r="N2755">
        <v>104</v>
      </c>
      <c r="O2755" t="s">
        <v>29</v>
      </c>
      <c r="P2755" t="s">
        <v>30</v>
      </c>
      <c r="Q2755" t="s">
        <v>52</v>
      </c>
      <c r="R2755">
        <v>25000000</v>
      </c>
      <c r="S2755">
        <v>2005</v>
      </c>
      <c r="T2755">
        <v>5.5</v>
      </c>
      <c r="U2755">
        <v>1.7</v>
      </c>
      <c r="V2755">
        <v>-8752225</v>
      </c>
      <c r="W2755" t="s">
        <v>38</v>
      </c>
    </row>
    <row r="2756" spans="1:23" x14ac:dyDescent="0.3">
      <c r="A2756" t="s">
        <v>1375</v>
      </c>
      <c r="B2756">
        <v>23</v>
      </c>
      <c r="C2756">
        <v>129</v>
      </c>
      <c r="D2756">
        <v>16153600</v>
      </c>
      <c r="E2756" t="s">
        <v>55</v>
      </c>
      <c r="F2756" t="s">
        <v>59</v>
      </c>
      <c r="G2756" t="s">
        <v>44</v>
      </c>
      <c r="L2756" t="s">
        <v>4026</v>
      </c>
      <c r="M2756">
        <v>8295</v>
      </c>
      <c r="N2756">
        <v>30</v>
      </c>
      <c r="O2756" t="s">
        <v>29</v>
      </c>
      <c r="P2756" t="s">
        <v>30</v>
      </c>
      <c r="Q2756" t="s">
        <v>213</v>
      </c>
      <c r="R2756">
        <v>10000000</v>
      </c>
      <c r="S2756">
        <v>1990</v>
      </c>
      <c r="T2756">
        <v>6.5</v>
      </c>
      <c r="U2756">
        <v>2.2000000000000002</v>
      </c>
      <c r="V2756">
        <v>6153600</v>
      </c>
      <c r="W2756" t="s">
        <v>21</v>
      </c>
    </row>
    <row r="2757" spans="1:23" x14ac:dyDescent="0.3">
      <c r="A2757" t="s">
        <v>1350</v>
      </c>
      <c r="B2757">
        <v>63</v>
      </c>
      <c r="C2757">
        <v>81</v>
      </c>
      <c r="D2757">
        <v>16033556</v>
      </c>
      <c r="E2757" t="s">
        <v>24</v>
      </c>
      <c r="F2757" t="s">
        <v>48</v>
      </c>
      <c r="L2757" t="s">
        <v>4027</v>
      </c>
      <c r="M2757">
        <v>37901</v>
      </c>
      <c r="N2757">
        <v>518</v>
      </c>
      <c r="O2757" t="s">
        <v>29</v>
      </c>
      <c r="P2757" t="s">
        <v>30</v>
      </c>
      <c r="Q2757" t="s">
        <v>31</v>
      </c>
      <c r="R2757">
        <v>10000000</v>
      </c>
      <c r="S2757">
        <v>2002</v>
      </c>
      <c r="T2757">
        <v>6.2</v>
      </c>
      <c r="U2757">
        <v>1.4</v>
      </c>
      <c r="V2757">
        <v>6033556</v>
      </c>
      <c r="W2757" t="s">
        <v>21</v>
      </c>
    </row>
    <row r="2758" spans="1:23" x14ac:dyDescent="0.3">
      <c r="A2758" t="s">
        <v>542</v>
      </c>
      <c r="B2758">
        <v>132</v>
      </c>
      <c r="C2758">
        <v>96</v>
      </c>
      <c r="D2758">
        <v>16667084</v>
      </c>
      <c r="E2758" t="s">
        <v>48</v>
      </c>
      <c r="F2758" t="s">
        <v>57</v>
      </c>
      <c r="G2758" t="s">
        <v>27</v>
      </c>
      <c r="L2758" t="s">
        <v>4028</v>
      </c>
      <c r="M2758">
        <v>90070</v>
      </c>
      <c r="N2758">
        <v>248</v>
      </c>
      <c r="O2758" t="s">
        <v>29</v>
      </c>
      <c r="P2758" t="s">
        <v>30</v>
      </c>
      <c r="Q2758" t="s">
        <v>31</v>
      </c>
      <c r="R2758">
        <v>11000000</v>
      </c>
      <c r="S2758">
        <v>1990</v>
      </c>
      <c r="T2758">
        <v>7.1</v>
      </c>
      <c r="U2758">
        <v>1.6</v>
      </c>
      <c r="V2758">
        <v>5667084</v>
      </c>
      <c r="W2758" t="s">
        <v>21</v>
      </c>
    </row>
    <row r="2759" spans="1:23" x14ac:dyDescent="0.3">
      <c r="A2759" t="s">
        <v>4029</v>
      </c>
      <c r="B2759">
        <v>191</v>
      </c>
      <c r="C2759">
        <v>84</v>
      </c>
      <c r="D2759">
        <v>15417771</v>
      </c>
      <c r="E2759" t="s">
        <v>57</v>
      </c>
      <c r="F2759" t="s">
        <v>35</v>
      </c>
      <c r="L2759" t="s">
        <v>4030</v>
      </c>
      <c r="M2759">
        <v>87494</v>
      </c>
      <c r="N2759">
        <v>540</v>
      </c>
      <c r="O2759" t="s">
        <v>29</v>
      </c>
      <c r="P2759" t="s">
        <v>30</v>
      </c>
      <c r="Q2759" t="s">
        <v>213</v>
      </c>
      <c r="R2759">
        <v>12600000</v>
      </c>
      <c r="S2759">
        <v>2003</v>
      </c>
      <c r="T2759">
        <v>6.1</v>
      </c>
      <c r="U2759">
        <v>1.4</v>
      </c>
      <c r="V2759">
        <v>2817771</v>
      </c>
      <c r="W2759" t="s">
        <v>21</v>
      </c>
    </row>
    <row r="2760" spans="1:23" x14ac:dyDescent="0.3">
      <c r="A2760" t="s">
        <v>3507</v>
      </c>
      <c r="B2760">
        <v>91</v>
      </c>
      <c r="C2760">
        <v>110</v>
      </c>
      <c r="D2760">
        <v>15156200</v>
      </c>
      <c r="E2760" t="s">
        <v>24</v>
      </c>
      <c r="F2760" t="s">
        <v>56</v>
      </c>
      <c r="G2760" t="s">
        <v>55</v>
      </c>
      <c r="H2760" t="s">
        <v>60</v>
      </c>
      <c r="I2760" t="s">
        <v>35</v>
      </c>
      <c r="L2760" t="s">
        <v>4031</v>
      </c>
      <c r="M2760">
        <v>15358</v>
      </c>
      <c r="N2760">
        <v>131</v>
      </c>
      <c r="O2760" t="s">
        <v>29</v>
      </c>
      <c r="P2760" t="s">
        <v>30</v>
      </c>
      <c r="Q2760" t="s">
        <v>213</v>
      </c>
      <c r="R2760">
        <v>30000000</v>
      </c>
      <c r="S2760">
        <v>1999</v>
      </c>
      <c r="T2760">
        <v>6</v>
      </c>
      <c r="U2760">
        <v>1.8</v>
      </c>
      <c r="V2760">
        <v>-14843800</v>
      </c>
      <c r="W2760" t="s">
        <v>38</v>
      </c>
    </row>
    <row r="2761" spans="1:23" x14ac:dyDescent="0.3">
      <c r="A2761" t="s">
        <v>3222</v>
      </c>
      <c r="B2761">
        <v>368</v>
      </c>
      <c r="C2761">
        <v>130</v>
      </c>
      <c r="D2761">
        <v>21589307</v>
      </c>
      <c r="E2761" t="s">
        <v>55</v>
      </c>
      <c r="L2761" t="s">
        <v>4032</v>
      </c>
      <c r="M2761">
        <v>135286</v>
      </c>
      <c r="N2761">
        <v>261</v>
      </c>
      <c r="O2761" t="s">
        <v>29</v>
      </c>
      <c r="P2761" t="s">
        <v>30</v>
      </c>
      <c r="Q2761" t="s">
        <v>31</v>
      </c>
      <c r="R2761">
        <v>10000000</v>
      </c>
      <c r="S2761">
        <v>2012</v>
      </c>
      <c r="T2761">
        <v>7.4</v>
      </c>
      <c r="U2761">
        <v>2.2000000000000002</v>
      </c>
      <c r="V2761">
        <v>11589307</v>
      </c>
      <c r="W2761" t="s">
        <v>21</v>
      </c>
    </row>
    <row r="2762" spans="1:23" x14ac:dyDescent="0.3">
      <c r="A2762" t="s">
        <v>4033</v>
      </c>
      <c r="B2762">
        <v>89</v>
      </c>
      <c r="C2762">
        <v>84</v>
      </c>
      <c r="D2762">
        <v>20339754</v>
      </c>
      <c r="E2762" t="s">
        <v>48</v>
      </c>
      <c r="F2762" t="s">
        <v>56</v>
      </c>
      <c r="L2762" t="s">
        <v>4034</v>
      </c>
      <c r="M2762">
        <v>23928</v>
      </c>
      <c r="N2762">
        <v>73</v>
      </c>
      <c r="O2762" t="s">
        <v>29</v>
      </c>
      <c r="P2762" t="s">
        <v>30</v>
      </c>
      <c r="Q2762" t="s">
        <v>213</v>
      </c>
      <c r="R2762">
        <v>10000000</v>
      </c>
      <c r="S2762">
        <v>2007</v>
      </c>
      <c r="T2762">
        <v>5.9</v>
      </c>
      <c r="U2762">
        <v>1.4</v>
      </c>
      <c r="V2762">
        <v>10339754</v>
      </c>
      <c r="W2762" t="s">
        <v>21</v>
      </c>
    </row>
    <row r="2763" spans="1:23" x14ac:dyDescent="0.3">
      <c r="A2763" t="s">
        <v>4035</v>
      </c>
      <c r="B2763">
        <v>83</v>
      </c>
      <c r="C2763">
        <v>106</v>
      </c>
      <c r="D2763">
        <v>28873374</v>
      </c>
      <c r="E2763" t="s">
        <v>790</v>
      </c>
      <c r="F2763" t="s">
        <v>59</v>
      </c>
      <c r="L2763" t="s">
        <v>4036</v>
      </c>
      <c r="M2763">
        <v>22161</v>
      </c>
      <c r="N2763">
        <v>68</v>
      </c>
      <c r="O2763" t="s">
        <v>29</v>
      </c>
      <c r="P2763" t="s">
        <v>30</v>
      </c>
      <c r="Q2763" t="s">
        <v>52</v>
      </c>
      <c r="R2763">
        <v>10000000</v>
      </c>
      <c r="S2763">
        <v>2013</v>
      </c>
      <c r="T2763">
        <v>4.0999999999999996</v>
      </c>
      <c r="U2763">
        <v>1.8</v>
      </c>
      <c r="V2763">
        <v>18873374</v>
      </c>
      <c r="W2763" t="s">
        <v>21</v>
      </c>
    </row>
    <row r="2764" spans="1:23" x14ac:dyDescent="0.3">
      <c r="A2764" t="s">
        <v>4037</v>
      </c>
      <c r="B2764">
        <v>33</v>
      </c>
      <c r="C2764">
        <v>76</v>
      </c>
      <c r="D2764">
        <v>13684949</v>
      </c>
      <c r="E2764" t="s">
        <v>25</v>
      </c>
      <c r="F2764" t="s">
        <v>47</v>
      </c>
      <c r="G2764" t="s">
        <v>48</v>
      </c>
      <c r="H2764" t="s">
        <v>49</v>
      </c>
      <c r="L2764" t="s">
        <v>4038</v>
      </c>
      <c r="M2764">
        <v>4564</v>
      </c>
      <c r="N2764">
        <v>43</v>
      </c>
      <c r="O2764" t="s">
        <v>29</v>
      </c>
      <c r="P2764" t="s">
        <v>30</v>
      </c>
      <c r="Q2764" t="s">
        <v>52</v>
      </c>
      <c r="R2764">
        <v>3000000</v>
      </c>
      <c r="S2764">
        <v>2002</v>
      </c>
      <c r="T2764">
        <v>5.9</v>
      </c>
      <c r="U2764">
        <v>1.3</v>
      </c>
      <c r="V2764">
        <v>10684949</v>
      </c>
      <c r="W2764" t="s">
        <v>21</v>
      </c>
    </row>
    <row r="2765" spans="1:23" x14ac:dyDescent="0.3">
      <c r="A2765" t="s">
        <v>3925</v>
      </c>
      <c r="B2765">
        <v>386</v>
      </c>
      <c r="C2765">
        <v>99</v>
      </c>
      <c r="D2765">
        <v>14597405</v>
      </c>
      <c r="E2765" t="s">
        <v>242</v>
      </c>
      <c r="F2765" t="s">
        <v>55</v>
      </c>
      <c r="L2765" t="s">
        <v>4039</v>
      </c>
      <c r="M2765">
        <v>71679</v>
      </c>
      <c r="N2765">
        <v>216</v>
      </c>
      <c r="O2765" t="s">
        <v>29</v>
      </c>
      <c r="P2765" t="s">
        <v>37</v>
      </c>
      <c r="Q2765" t="s">
        <v>213</v>
      </c>
      <c r="R2765">
        <v>6400000</v>
      </c>
      <c r="S2765">
        <v>2011</v>
      </c>
      <c r="T2765">
        <v>7</v>
      </c>
      <c r="U2765">
        <v>1.6</v>
      </c>
      <c r="V2765">
        <v>8197405</v>
      </c>
      <c r="W2765" t="s">
        <v>21</v>
      </c>
    </row>
    <row r="2766" spans="1:23" x14ac:dyDescent="0.3">
      <c r="A2766" t="s">
        <v>1868</v>
      </c>
      <c r="B2766">
        <v>191</v>
      </c>
      <c r="C2766">
        <v>96</v>
      </c>
      <c r="D2766">
        <v>12570442</v>
      </c>
      <c r="E2766" t="s">
        <v>48</v>
      </c>
      <c r="F2766" t="s">
        <v>56</v>
      </c>
      <c r="G2766" t="s">
        <v>55</v>
      </c>
      <c r="H2766" t="s">
        <v>35</v>
      </c>
      <c r="L2766" t="s">
        <v>4040</v>
      </c>
      <c r="M2766">
        <v>40514</v>
      </c>
      <c r="N2766">
        <v>234</v>
      </c>
      <c r="O2766" t="s">
        <v>29</v>
      </c>
      <c r="P2766" t="s">
        <v>30</v>
      </c>
      <c r="Q2766" t="s">
        <v>213</v>
      </c>
      <c r="R2766">
        <v>10000000</v>
      </c>
      <c r="S2766">
        <v>2005</v>
      </c>
      <c r="T2766">
        <v>6.8</v>
      </c>
      <c r="U2766">
        <v>1.6</v>
      </c>
      <c r="V2766">
        <v>2570442</v>
      </c>
      <c r="W2766" t="s">
        <v>21</v>
      </c>
    </row>
    <row r="2767" spans="1:23" x14ac:dyDescent="0.3">
      <c r="A2767" t="s">
        <v>4041</v>
      </c>
      <c r="B2767">
        <v>16</v>
      </c>
      <c r="C2767">
        <v>104</v>
      </c>
      <c r="D2767">
        <v>12514138</v>
      </c>
      <c r="E2767" t="s">
        <v>55</v>
      </c>
      <c r="F2767" t="s">
        <v>44</v>
      </c>
      <c r="L2767" t="s">
        <v>4042</v>
      </c>
      <c r="M2767">
        <v>2801</v>
      </c>
      <c r="N2767">
        <v>28</v>
      </c>
      <c r="O2767" t="s">
        <v>29</v>
      </c>
      <c r="P2767" t="s">
        <v>30</v>
      </c>
      <c r="Q2767" t="s">
        <v>213</v>
      </c>
      <c r="R2767">
        <v>10000000</v>
      </c>
      <c r="S2767">
        <v>1997</v>
      </c>
      <c r="T2767">
        <v>7.4</v>
      </c>
      <c r="U2767">
        <v>1.7</v>
      </c>
      <c r="V2767">
        <v>2514138</v>
      </c>
      <c r="W2767" t="s">
        <v>21</v>
      </c>
    </row>
    <row r="2768" spans="1:23" x14ac:dyDescent="0.3">
      <c r="A2768" t="s">
        <v>4043</v>
      </c>
      <c r="B2768">
        <v>297</v>
      </c>
      <c r="C2768">
        <v>108</v>
      </c>
      <c r="D2768">
        <v>43771291</v>
      </c>
      <c r="E2768" t="s">
        <v>60</v>
      </c>
      <c r="F2768" t="s">
        <v>35</v>
      </c>
      <c r="L2768" t="s">
        <v>4044</v>
      </c>
      <c r="M2768">
        <v>79909</v>
      </c>
      <c r="N2768">
        <v>279</v>
      </c>
      <c r="O2768" t="s">
        <v>29</v>
      </c>
      <c r="P2768" t="s">
        <v>30</v>
      </c>
      <c r="Q2768" t="s">
        <v>213</v>
      </c>
      <c r="R2768">
        <v>5000000</v>
      </c>
      <c r="S2768">
        <v>2015</v>
      </c>
      <c r="T2768">
        <v>7.1</v>
      </c>
      <c r="U2768">
        <v>1.8</v>
      </c>
      <c r="V2768">
        <v>38771291</v>
      </c>
      <c r="W2768" t="s">
        <v>21</v>
      </c>
    </row>
    <row r="2769" spans="1:23" x14ac:dyDescent="0.3">
      <c r="A2769" t="s">
        <v>4045</v>
      </c>
      <c r="B2769">
        <v>47</v>
      </c>
      <c r="C2769">
        <v>108</v>
      </c>
      <c r="D2769">
        <v>11703287</v>
      </c>
      <c r="E2769" t="s">
        <v>25</v>
      </c>
      <c r="F2769" t="s">
        <v>55</v>
      </c>
      <c r="L2769" t="s">
        <v>4046</v>
      </c>
      <c r="M2769">
        <v>4360</v>
      </c>
      <c r="N2769">
        <v>148</v>
      </c>
      <c r="O2769" t="s">
        <v>29</v>
      </c>
      <c r="P2769" t="s">
        <v>30</v>
      </c>
      <c r="Q2769" t="s">
        <v>31</v>
      </c>
      <c r="R2769">
        <v>10000000</v>
      </c>
      <c r="S2769">
        <v>2005</v>
      </c>
      <c r="T2769">
        <v>7</v>
      </c>
      <c r="U2769">
        <v>1.8</v>
      </c>
      <c r="V2769">
        <v>1703287</v>
      </c>
      <c r="W2769" t="s">
        <v>21</v>
      </c>
    </row>
    <row r="2770" spans="1:23" x14ac:dyDescent="0.3">
      <c r="A2770" t="s">
        <v>2046</v>
      </c>
      <c r="B2770">
        <v>63</v>
      </c>
      <c r="C2770">
        <v>87</v>
      </c>
      <c r="D2770">
        <v>11560259</v>
      </c>
      <c r="E2770" t="s">
        <v>48</v>
      </c>
      <c r="F2770" t="s">
        <v>44</v>
      </c>
      <c r="L2770" t="s">
        <v>4047</v>
      </c>
      <c r="M2770">
        <v>15617</v>
      </c>
      <c r="N2770">
        <v>180</v>
      </c>
      <c r="O2770" t="s">
        <v>29</v>
      </c>
      <c r="P2770" t="s">
        <v>30</v>
      </c>
      <c r="Q2770" t="s">
        <v>31</v>
      </c>
      <c r="R2770">
        <v>22000000</v>
      </c>
      <c r="S2770">
        <v>2001</v>
      </c>
      <c r="T2770">
        <v>5.8</v>
      </c>
      <c r="U2770">
        <v>1.4</v>
      </c>
      <c r="V2770">
        <v>-10439741</v>
      </c>
      <c r="W2770" t="s">
        <v>38</v>
      </c>
    </row>
    <row r="2771" spans="1:23" x14ac:dyDescent="0.3">
      <c r="A2771" t="s">
        <v>3789</v>
      </c>
      <c r="B2771">
        <v>144</v>
      </c>
      <c r="C2771">
        <v>89</v>
      </c>
      <c r="D2771">
        <v>10824921</v>
      </c>
      <c r="E2771" t="s">
        <v>48</v>
      </c>
      <c r="L2771" t="s">
        <v>4048</v>
      </c>
      <c r="M2771">
        <v>200293</v>
      </c>
      <c r="N2771">
        <v>621</v>
      </c>
      <c r="O2771" t="s">
        <v>29</v>
      </c>
      <c r="P2771" t="s">
        <v>30</v>
      </c>
      <c r="Q2771" t="s">
        <v>213</v>
      </c>
      <c r="R2771">
        <v>10000000</v>
      </c>
      <c r="S2771">
        <v>1999</v>
      </c>
      <c r="T2771">
        <v>7.8</v>
      </c>
      <c r="U2771">
        <v>1.5</v>
      </c>
      <c r="V2771">
        <v>824921</v>
      </c>
      <c r="W2771" t="s">
        <v>21</v>
      </c>
    </row>
    <row r="2772" spans="1:23" x14ac:dyDescent="0.3">
      <c r="A2772" t="s">
        <v>4049</v>
      </c>
      <c r="B2772">
        <v>77</v>
      </c>
      <c r="C2772">
        <v>97</v>
      </c>
      <c r="D2772">
        <v>10561238</v>
      </c>
      <c r="E2772" t="s">
        <v>48</v>
      </c>
      <c r="F2772" t="s">
        <v>44</v>
      </c>
      <c r="G2772" t="s">
        <v>35</v>
      </c>
      <c r="L2772" t="s">
        <v>4050</v>
      </c>
      <c r="M2772">
        <v>27265</v>
      </c>
      <c r="N2772">
        <v>321</v>
      </c>
      <c r="O2772" t="s">
        <v>29</v>
      </c>
      <c r="P2772" t="s">
        <v>244</v>
      </c>
      <c r="Q2772" t="s">
        <v>31</v>
      </c>
      <c r="R2772">
        <v>10000000</v>
      </c>
      <c r="S2772">
        <v>1999</v>
      </c>
      <c r="T2772">
        <v>6.5</v>
      </c>
      <c r="U2772">
        <v>1.6</v>
      </c>
      <c r="V2772">
        <v>561238</v>
      </c>
      <c r="W2772" t="s">
        <v>21</v>
      </c>
    </row>
    <row r="2773" spans="1:23" x14ac:dyDescent="0.3">
      <c r="A2773" t="s">
        <v>111</v>
      </c>
      <c r="B2773">
        <v>325</v>
      </c>
      <c r="C2773">
        <v>106</v>
      </c>
      <c r="D2773">
        <v>14479776</v>
      </c>
      <c r="E2773" t="s">
        <v>242</v>
      </c>
      <c r="F2773" t="s">
        <v>56</v>
      </c>
      <c r="G2773" t="s">
        <v>55</v>
      </c>
      <c r="H2773" t="s">
        <v>44</v>
      </c>
      <c r="L2773" t="s">
        <v>4051</v>
      </c>
      <c r="M2773">
        <v>55539</v>
      </c>
      <c r="N2773">
        <v>147</v>
      </c>
      <c r="O2773" t="s">
        <v>29</v>
      </c>
      <c r="P2773" t="s">
        <v>30</v>
      </c>
      <c r="Q2773" t="s">
        <v>31</v>
      </c>
      <c r="R2773">
        <v>10000000</v>
      </c>
      <c r="S2773">
        <v>2014</v>
      </c>
      <c r="T2773">
        <v>7</v>
      </c>
      <c r="U2773">
        <v>1.8</v>
      </c>
      <c r="V2773">
        <v>4479776</v>
      </c>
      <c r="W2773" t="s">
        <v>21</v>
      </c>
    </row>
    <row r="2774" spans="1:23" x14ac:dyDescent="0.3">
      <c r="A2774" t="s">
        <v>103</v>
      </c>
      <c r="B2774">
        <v>100</v>
      </c>
      <c r="C2774">
        <v>100</v>
      </c>
      <c r="D2774">
        <v>9801782</v>
      </c>
      <c r="E2774" t="s">
        <v>48</v>
      </c>
      <c r="F2774" t="s">
        <v>56</v>
      </c>
      <c r="G2774" t="s">
        <v>35</v>
      </c>
      <c r="L2774" t="s">
        <v>4052</v>
      </c>
      <c r="M2774">
        <v>39331</v>
      </c>
      <c r="N2774">
        <v>481</v>
      </c>
      <c r="O2774" t="s">
        <v>29</v>
      </c>
      <c r="P2774" t="s">
        <v>30</v>
      </c>
      <c r="Q2774" t="s">
        <v>213</v>
      </c>
      <c r="R2774">
        <v>10000000</v>
      </c>
      <c r="S2774">
        <v>1998</v>
      </c>
      <c r="T2774">
        <v>6.3</v>
      </c>
      <c r="U2774">
        <v>1.7</v>
      </c>
      <c r="V2774">
        <v>-198218</v>
      </c>
      <c r="W2774" t="s">
        <v>38</v>
      </c>
    </row>
    <row r="2775" spans="1:23" x14ac:dyDescent="0.3">
      <c r="A2775" t="s">
        <v>3309</v>
      </c>
      <c r="B2775">
        <v>52</v>
      </c>
      <c r="C2775">
        <v>89</v>
      </c>
      <c r="D2775">
        <v>8070311</v>
      </c>
      <c r="E2775" t="s">
        <v>48</v>
      </c>
      <c r="F2775" t="s">
        <v>44</v>
      </c>
      <c r="L2775" t="s">
        <v>4053</v>
      </c>
      <c r="M2775">
        <v>12706</v>
      </c>
      <c r="N2775">
        <v>75</v>
      </c>
      <c r="O2775" t="s">
        <v>29</v>
      </c>
      <c r="P2775" t="s">
        <v>30</v>
      </c>
      <c r="Q2775" t="s">
        <v>52</v>
      </c>
      <c r="R2775">
        <v>10000000</v>
      </c>
      <c r="S2775">
        <v>2004</v>
      </c>
      <c r="T2775">
        <v>5.3</v>
      </c>
      <c r="U2775">
        <v>1.5</v>
      </c>
      <c r="V2775">
        <v>-1929689</v>
      </c>
      <c r="W2775" t="s">
        <v>38</v>
      </c>
    </row>
    <row r="2776" spans="1:23" x14ac:dyDescent="0.3">
      <c r="A2776" t="s">
        <v>4054</v>
      </c>
      <c r="B2776">
        <v>163</v>
      </c>
      <c r="C2776">
        <v>95</v>
      </c>
      <c r="D2776">
        <v>8460995</v>
      </c>
      <c r="E2776" t="s">
        <v>24</v>
      </c>
      <c r="F2776" t="s">
        <v>48</v>
      </c>
      <c r="G2776" t="s">
        <v>44</v>
      </c>
      <c r="L2776" t="s">
        <v>4055</v>
      </c>
      <c r="M2776">
        <v>35888</v>
      </c>
      <c r="N2776">
        <v>125</v>
      </c>
      <c r="O2776" t="s">
        <v>29</v>
      </c>
      <c r="P2776" t="s">
        <v>30</v>
      </c>
      <c r="Q2776" t="s">
        <v>213</v>
      </c>
      <c r="R2776">
        <v>10000000</v>
      </c>
      <c r="S2776">
        <v>2010</v>
      </c>
      <c r="T2776">
        <v>5.5</v>
      </c>
      <c r="U2776">
        <v>1.6</v>
      </c>
      <c r="V2776">
        <v>-1539005</v>
      </c>
      <c r="W2776" t="s">
        <v>38</v>
      </c>
    </row>
    <row r="2777" spans="1:23" x14ac:dyDescent="0.3">
      <c r="A2777" t="s">
        <v>1529</v>
      </c>
      <c r="B2777">
        <v>137</v>
      </c>
      <c r="C2777">
        <v>97</v>
      </c>
      <c r="D2777">
        <v>8111360</v>
      </c>
      <c r="E2777" t="s">
        <v>56</v>
      </c>
      <c r="F2777" t="s">
        <v>55</v>
      </c>
      <c r="G2777" t="s">
        <v>35</v>
      </c>
      <c r="L2777" t="s">
        <v>4056</v>
      </c>
      <c r="M2777">
        <v>34848</v>
      </c>
      <c r="N2777">
        <v>203</v>
      </c>
      <c r="O2777" t="s">
        <v>29</v>
      </c>
      <c r="P2777" t="s">
        <v>37</v>
      </c>
      <c r="Q2777" t="s">
        <v>213</v>
      </c>
      <c r="R2777">
        <v>10000000</v>
      </c>
      <c r="S2777">
        <v>2002</v>
      </c>
      <c r="T2777">
        <v>7.4</v>
      </c>
      <c r="U2777">
        <v>1.6</v>
      </c>
      <c r="V2777">
        <v>-1888640</v>
      </c>
      <c r="W2777" t="s">
        <v>38</v>
      </c>
    </row>
    <row r="2778" spans="1:23" x14ac:dyDescent="0.3">
      <c r="A2778" t="s">
        <v>2380</v>
      </c>
      <c r="B2778">
        <v>180</v>
      </c>
      <c r="C2778">
        <v>94</v>
      </c>
      <c r="D2778">
        <v>8828771</v>
      </c>
      <c r="E2778" t="s">
        <v>48</v>
      </c>
      <c r="L2778" t="s">
        <v>4057</v>
      </c>
      <c r="M2778">
        <v>79146</v>
      </c>
      <c r="N2778">
        <v>352</v>
      </c>
      <c r="O2778" t="s">
        <v>29</v>
      </c>
      <c r="P2778" t="s">
        <v>30</v>
      </c>
      <c r="Q2778" t="s">
        <v>213</v>
      </c>
      <c r="R2778">
        <v>6000000</v>
      </c>
      <c r="S2778">
        <v>2013</v>
      </c>
      <c r="T2778">
        <v>4.3</v>
      </c>
      <c r="U2778">
        <v>1.6</v>
      </c>
      <c r="V2778">
        <v>2828771</v>
      </c>
      <c r="W2778" t="s">
        <v>21</v>
      </c>
    </row>
    <row r="2779" spans="1:23" x14ac:dyDescent="0.3">
      <c r="A2779" t="s">
        <v>4058</v>
      </c>
      <c r="B2779">
        <v>100</v>
      </c>
      <c r="C2779">
        <v>95</v>
      </c>
      <c r="D2779">
        <v>7563670</v>
      </c>
      <c r="E2779" t="s">
        <v>48</v>
      </c>
      <c r="F2779" t="s">
        <v>26</v>
      </c>
      <c r="G2779" t="s">
        <v>44</v>
      </c>
      <c r="L2779" t="s">
        <v>4059</v>
      </c>
      <c r="M2779">
        <v>21268</v>
      </c>
      <c r="N2779">
        <v>53</v>
      </c>
      <c r="O2779" t="s">
        <v>29</v>
      </c>
      <c r="P2779" t="s">
        <v>30</v>
      </c>
      <c r="Q2779" t="s">
        <v>31</v>
      </c>
      <c r="R2779">
        <v>10000000</v>
      </c>
      <c r="S2779">
        <v>2008</v>
      </c>
      <c r="T2779">
        <v>5.2</v>
      </c>
      <c r="U2779">
        <v>1.6</v>
      </c>
      <c r="V2779">
        <v>-2436330</v>
      </c>
      <c r="W2779" t="s">
        <v>38</v>
      </c>
    </row>
    <row r="2780" spans="1:23" x14ac:dyDescent="0.3">
      <c r="A2780" t="s">
        <v>4060</v>
      </c>
      <c r="B2780">
        <v>265</v>
      </c>
      <c r="C2780">
        <v>101</v>
      </c>
      <c r="D2780">
        <v>6619173</v>
      </c>
      <c r="E2780" t="s">
        <v>25</v>
      </c>
      <c r="F2780" t="s">
        <v>48</v>
      </c>
      <c r="G2780" t="s">
        <v>55</v>
      </c>
      <c r="H2780" t="s">
        <v>44</v>
      </c>
      <c r="I2780" t="s">
        <v>27</v>
      </c>
      <c r="L2780" t="s">
        <v>4061</v>
      </c>
      <c r="M2780">
        <v>87203</v>
      </c>
      <c r="N2780">
        <v>221</v>
      </c>
      <c r="O2780" t="s">
        <v>29</v>
      </c>
      <c r="P2780" t="s">
        <v>30</v>
      </c>
      <c r="Q2780" t="s">
        <v>213</v>
      </c>
      <c r="R2780">
        <v>10000000</v>
      </c>
      <c r="S2780">
        <v>2012</v>
      </c>
      <c r="T2780">
        <v>6.7</v>
      </c>
      <c r="U2780">
        <v>1.7</v>
      </c>
      <c r="V2780">
        <v>-3380827</v>
      </c>
      <c r="W2780" t="s">
        <v>38</v>
      </c>
    </row>
    <row r="2781" spans="1:23" x14ac:dyDescent="0.3">
      <c r="A2781" t="s">
        <v>4062</v>
      </c>
      <c r="B2781">
        <v>162</v>
      </c>
      <c r="C2781">
        <v>101</v>
      </c>
      <c r="D2781">
        <v>6712241</v>
      </c>
      <c r="E2781" t="s">
        <v>56</v>
      </c>
      <c r="F2781" t="s">
        <v>55</v>
      </c>
      <c r="L2781" t="s">
        <v>4063</v>
      </c>
      <c r="M2781">
        <v>782437</v>
      </c>
      <c r="N2781">
        <v>1420</v>
      </c>
      <c r="O2781" t="s">
        <v>29</v>
      </c>
      <c r="P2781" t="s">
        <v>30</v>
      </c>
      <c r="Q2781" t="s">
        <v>213</v>
      </c>
      <c r="R2781">
        <v>7500000</v>
      </c>
      <c r="S2781">
        <v>1998</v>
      </c>
      <c r="T2781">
        <v>8.6</v>
      </c>
      <c r="U2781">
        <v>1.7</v>
      </c>
      <c r="V2781">
        <v>-787759</v>
      </c>
      <c r="W2781" t="s">
        <v>38</v>
      </c>
    </row>
    <row r="2782" spans="1:23" x14ac:dyDescent="0.3">
      <c r="A2782" t="s">
        <v>4064</v>
      </c>
      <c r="B2782">
        <v>147</v>
      </c>
      <c r="C2782">
        <v>82</v>
      </c>
      <c r="D2782">
        <v>6842058</v>
      </c>
      <c r="E2782" t="s">
        <v>24</v>
      </c>
      <c r="F2782" t="s">
        <v>57</v>
      </c>
      <c r="G2782" t="s">
        <v>35</v>
      </c>
      <c r="L2782" t="s">
        <v>4065</v>
      </c>
      <c r="M2782">
        <v>36029</v>
      </c>
      <c r="N2782">
        <v>99</v>
      </c>
      <c r="O2782" t="s">
        <v>29</v>
      </c>
      <c r="P2782" t="s">
        <v>30</v>
      </c>
      <c r="Q2782" t="s">
        <v>213</v>
      </c>
      <c r="R2782">
        <v>10000000</v>
      </c>
      <c r="S2782">
        <v>2012</v>
      </c>
      <c r="T2782">
        <v>6.1</v>
      </c>
      <c r="U2782">
        <v>1.4</v>
      </c>
      <c r="V2782">
        <v>-3157942</v>
      </c>
      <c r="W2782" t="s">
        <v>38</v>
      </c>
    </row>
    <row r="2783" spans="1:23" x14ac:dyDescent="0.3">
      <c r="A2783" t="s">
        <v>4066</v>
      </c>
      <c r="B2783">
        <v>33</v>
      </c>
      <c r="C2783">
        <v>74</v>
      </c>
      <c r="D2783">
        <v>6491350</v>
      </c>
      <c r="E2783" t="s">
        <v>47</v>
      </c>
      <c r="F2783" t="s">
        <v>48</v>
      </c>
      <c r="G2783" t="s">
        <v>49</v>
      </c>
      <c r="H2783" t="s">
        <v>26</v>
      </c>
      <c r="I2783" t="s">
        <v>50</v>
      </c>
      <c r="L2783" t="s">
        <v>4067</v>
      </c>
      <c r="M2783">
        <v>1231</v>
      </c>
      <c r="N2783">
        <v>26</v>
      </c>
      <c r="O2783" t="s">
        <v>29</v>
      </c>
      <c r="P2783" t="s">
        <v>30</v>
      </c>
      <c r="Q2783" t="s">
        <v>52</v>
      </c>
      <c r="R2783">
        <v>10000000</v>
      </c>
      <c r="S2783">
        <v>2004</v>
      </c>
      <c r="T2783">
        <v>5.8</v>
      </c>
      <c r="U2783">
        <v>1.2</v>
      </c>
      <c r="V2783">
        <v>-3508650</v>
      </c>
      <c r="W2783" t="s">
        <v>38</v>
      </c>
    </row>
    <row r="2784" spans="1:23" x14ac:dyDescent="0.3">
      <c r="A2784" t="s">
        <v>4068</v>
      </c>
      <c r="B2784">
        <v>94</v>
      </c>
      <c r="C2784">
        <v>130</v>
      </c>
      <c r="D2784">
        <v>9473382</v>
      </c>
      <c r="E2784" t="s">
        <v>55</v>
      </c>
      <c r="F2784" t="s">
        <v>59</v>
      </c>
      <c r="G2784" t="s">
        <v>60</v>
      </c>
      <c r="H2784" t="s">
        <v>44</v>
      </c>
      <c r="L2784" t="s">
        <v>4069</v>
      </c>
      <c r="M2784">
        <v>26832</v>
      </c>
      <c r="N2784">
        <v>247</v>
      </c>
      <c r="O2784" t="s">
        <v>792</v>
      </c>
      <c r="P2784" t="s">
        <v>115</v>
      </c>
      <c r="Q2784" t="s">
        <v>213</v>
      </c>
      <c r="R2784">
        <v>10000000</v>
      </c>
      <c r="S2784">
        <v>1998</v>
      </c>
      <c r="T2784">
        <v>7.7</v>
      </c>
      <c r="U2784">
        <v>2.2000000000000002</v>
      </c>
      <c r="V2784">
        <v>-526618</v>
      </c>
      <c r="W2784" t="s">
        <v>38</v>
      </c>
    </row>
    <row r="2785" spans="1:23" x14ac:dyDescent="0.3">
      <c r="A2785" t="s">
        <v>1592</v>
      </c>
      <c r="B2785">
        <v>143</v>
      </c>
      <c r="C2785">
        <v>112</v>
      </c>
      <c r="D2785">
        <v>6197866</v>
      </c>
      <c r="E2785" t="s">
        <v>242</v>
      </c>
      <c r="F2785" t="s">
        <v>55</v>
      </c>
      <c r="L2785" t="s">
        <v>4070</v>
      </c>
      <c r="M2785">
        <v>63733</v>
      </c>
      <c r="N2785">
        <v>414</v>
      </c>
      <c r="O2785" t="s">
        <v>29</v>
      </c>
      <c r="P2785" t="s">
        <v>545</v>
      </c>
      <c r="Q2785" t="s">
        <v>118</v>
      </c>
      <c r="R2785">
        <v>10000000</v>
      </c>
      <c r="S2785">
        <v>1999</v>
      </c>
      <c r="T2785">
        <v>8</v>
      </c>
      <c r="U2785">
        <v>1.9</v>
      </c>
      <c r="V2785">
        <v>-3802134</v>
      </c>
      <c r="W2785" t="s">
        <v>38</v>
      </c>
    </row>
    <row r="2786" spans="1:23" x14ac:dyDescent="0.3">
      <c r="A2786" t="s">
        <v>4071</v>
      </c>
      <c r="B2786">
        <v>38</v>
      </c>
      <c r="C2786">
        <v>96</v>
      </c>
      <c r="D2786">
        <v>6044618</v>
      </c>
      <c r="E2786" t="s">
        <v>24</v>
      </c>
      <c r="F2786" t="s">
        <v>56</v>
      </c>
      <c r="G2786" t="s">
        <v>55</v>
      </c>
      <c r="L2786" t="s">
        <v>4072</v>
      </c>
      <c r="M2786">
        <v>6200</v>
      </c>
      <c r="N2786">
        <v>92</v>
      </c>
      <c r="O2786" t="s">
        <v>29</v>
      </c>
      <c r="P2786" t="s">
        <v>30</v>
      </c>
      <c r="Q2786" t="s">
        <v>213</v>
      </c>
      <c r="R2786">
        <v>10000000</v>
      </c>
      <c r="S2786">
        <v>2002</v>
      </c>
      <c r="T2786">
        <v>5.6</v>
      </c>
      <c r="U2786">
        <v>1.6</v>
      </c>
      <c r="V2786">
        <v>-3955382</v>
      </c>
      <c r="W2786" t="s">
        <v>38</v>
      </c>
    </row>
    <row r="2787" spans="1:23" x14ac:dyDescent="0.3">
      <c r="A2787" t="s">
        <v>4073</v>
      </c>
      <c r="B2787">
        <v>126</v>
      </c>
      <c r="C2787">
        <v>89</v>
      </c>
      <c r="D2787">
        <v>7764027</v>
      </c>
      <c r="E2787" t="s">
        <v>48</v>
      </c>
      <c r="F2787" t="s">
        <v>55</v>
      </c>
      <c r="L2787" t="s">
        <v>4074</v>
      </c>
      <c r="M2787">
        <v>38459</v>
      </c>
      <c r="N2787">
        <v>119</v>
      </c>
      <c r="O2787" t="s">
        <v>29</v>
      </c>
      <c r="P2787" t="s">
        <v>30</v>
      </c>
      <c r="Q2787" t="s">
        <v>213</v>
      </c>
      <c r="R2787">
        <v>10000000</v>
      </c>
      <c r="S2787">
        <v>2013</v>
      </c>
      <c r="T2787">
        <v>6.7</v>
      </c>
      <c r="U2787">
        <v>1.5</v>
      </c>
      <c r="V2787">
        <v>-2235973</v>
      </c>
      <c r="W2787" t="s">
        <v>38</v>
      </c>
    </row>
    <row r="2788" spans="1:23" x14ac:dyDescent="0.3">
      <c r="A2788" t="s">
        <v>2985</v>
      </c>
      <c r="B2788">
        <v>91</v>
      </c>
      <c r="C2788">
        <v>121</v>
      </c>
      <c r="D2788">
        <v>21569041</v>
      </c>
      <c r="E2788" t="s">
        <v>55</v>
      </c>
      <c r="L2788" t="s">
        <v>4075</v>
      </c>
      <c r="M2788">
        <v>8058</v>
      </c>
      <c r="N2788">
        <v>57</v>
      </c>
      <c r="O2788" t="s">
        <v>29</v>
      </c>
      <c r="P2788" t="s">
        <v>30</v>
      </c>
      <c r="Q2788" t="s">
        <v>31</v>
      </c>
      <c r="R2788">
        <v>9000000</v>
      </c>
      <c r="S2788">
        <v>2014</v>
      </c>
      <c r="T2788">
        <v>6.6</v>
      </c>
      <c r="U2788">
        <v>2</v>
      </c>
      <c r="V2788">
        <v>12569041</v>
      </c>
      <c r="W2788" t="s">
        <v>21</v>
      </c>
    </row>
    <row r="2789" spans="1:23" x14ac:dyDescent="0.3">
      <c r="A2789" t="s">
        <v>4076</v>
      </c>
      <c r="B2789">
        <v>46</v>
      </c>
      <c r="C2789">
        <v>85</v>
      </c>
      <c r="D2789">
        <v>4356743</v>
      </c>
      <c r="E2789" t="s">
        <v>48</v>
      </c>
      <c r="F2789" t="s">
        <v>49</v>
      </c>
      <c r="G2789" t="s">
        <v>44</v>
      </c>
      <c r="L2789" t="s">
        <v>4077</v>
      </c>
      <c r="M2789">
        <v>3662</v>
      </c>
      <c r="N2789">
        <v>79</v>
      </c>
      <c r="O2789" t="s">
        <v>29</v>
      </c>
      <c r="P2789" t="s">
        <v>30</v>
      </c>
      <c r="Q2789" t="s">
        <v>52</v>
      </c>
      <c r="R2789">
        <v>16000000</v>
      </c>
      <c r="S2789">
        <v>2001</v>
      </c>
      <c r="T2789">
        <v>4.0999999999999996</v>
      </c>
      <c r="U2789">
        <v>1.4</v>
      </c>
      <c r="V2789">
        <v>-11643257</v>
      </c>
      <c r="W2789" t="s">
        <v>38</v>
      </c>
    </row>
    <row r="2790" spans="1:23" x14ac:dyDescent="0.3">
      <c r="A2790" t="s">
        <v>2705</v>
      </c>
      <c r="B2790">
        <v>198</v>
      </c>
      <c r="C2790">
        <v>120</v>
      </c>
      <c r="D2790">
        <v>5484375</v>
      </c>
      <c r="E2790" t="s">
        <v>25</v>
      </c>
      <c r="F2790" t="s">
        <v>242</v>
      </c>
      <c r="G2790" t="s">
        <v>55</v>
      </c>
      <c r="H2790" t="s">
        <v>58</v>
      </c>
      <c r="L2790" t="s">
        <v>4078</v>
      </c>
      <c r="M2790">
        <v>84641</v>
      </c>
      <c r="N2790">
        <v>205</v>
      </c>
      <c r="O2790" t="s">
        <v>29</v>
      </c>
      <c r="P2790" t="s">
        <v>30</v>
      </c>
      <c r="Q2790" t="s">
        <v>31</v>
      </c>
      <c r="R2790">
        <v>10000000</v>
      </c>
      <c r="S2790">
        <v>2006</v>
      </c>
      <c r="T2790">
        <v>7.3</v>
      </c>
      <c r="U2790">
        <v>2</v>
      </c>
      <c r="V2790">
        <v>-4515625</v>
      </c>
      <c r="W2790" t="s">
        <v>38</v>
      </c>
    </row>
    <row r="2791" spans="1:23" x14ac:dyDescent="0.3">
      <c r="A2791" t="s">
        <v>4079</v>
      </c>
      <c r="B2791">
        <v>182</v>
      </c>
      <c r="C2791">
        <v>83</v>
      </c>
      <c r="D2791">
        <v>4244155</v>
      </c>
      <c r="E2791" t="s">
        <v>48</v>
      </c>
      <c r="F2791" t="s">
        <v>55</v>
      </c>
      <c r="L2791" t="s">
        <v>4080</v>
      </c>
      <c r="M2791">
        <v>56005</v>
      </c>
      <c r="N2791">
        <v>112</v>
      </c>
      <c r="O2791" t="s">
        <v>29</v>
      </c>
      <c r="P2791" t="s">
        <v>30</v>
      </c>
      <c r="Q2791" t="s">
        <v>213</v>
      </c>
      <c r="R2791">
        <v>10000000</v>
      </c>
      <c r="S2791">
        <v>2011</v>
      </c>
      <c r="T2791">
        <v>6.5</v>
      </c>
      <c r="U2791">
        <v>1.4</v>
      </c>
      <c r="V2791">
        <v>-5755845</v>
      </c>
      <c r="W2791" t="s">
        <v>38</v>
      </c>
    </row>
    <row r="2792" spans="1:23" x14ac:dyDescent="0.3">
      <c r="A2792" t="s">
        <v>4081</v>
      </c>
      <c r="B2792">
        <v>181</v>
      </c>
      <c r="C2792">
        <v>120</v>
      </c>
      <c r="D2792">
        <v>5004648</v>
      </c>
      <c r="E2792" t="s">
        <v>55</v>
      </c>
      <c r="F2792" t="s">
        <v>44</v>
      </c>
      <c r="L2792" t="s">
        <v>4082</v>
      </c>
      <c r="M2792">
        <v>14031</v>
      </c>
      <c r="N2792">
        <v>114</v>
      </c>
      <c r="O2792" t="s">
        <v>2648</v>
      </c>
      <c r="P2792" t="s">
        <v>2365</v>
      </c>
      <c r="Q2792" t="s">
        <v>213</v>
      </c>
      <c r="R2792">
        <v>10000000</v>
      </c>
      <c r="S2792">
        <v>2009</v>
      </c>
      <c r="T2792">
        <v>7</v>
      </c>
      <c r="U2792">
        <v>2</v>
      </c>
      <c r="V2792">
        <v>-4995352</v>
      </c>
      <c r="W2792" t="s">
        <v>38</v>
      </c>
    </row>
    <row r="2793" spans="1:23" x14ac:dyDescent="0.3">
      <c r="A2793" t="s">
        <v>4083</v>
      </c>
      <c r="B2793">
        <v>23</v>
      </c>
      <c r="C2793">
        <v>111</v>
      </c>
      <c r="D2793">
        <v>3333823</v>
      </c>
      <c r="E2793" t="s">
        <v>55</v>
      </c>
      <c r="F2793" t="s">
        <v>60</v>
      </c>
      <c r="G2793" t="s">
        <v>27</v>
      </c>
      <c r="L2793" t="s">
        <v>4084</v>
      </c>
      <c r="M2793">
        <v>5612</v>
      </c>
      <c r="N2793">
        <v>122</v>
      </c>
      <c r="O2793" t="s">
        <v>29</v>
      </c>
      <c r="P2793" t="s">
        <v>30</v>
      </c>
      <c r="Q2793" t="s">
        <v>31</v>
      </c>
      <c r="R2793">
        <v>10000000</v>
      </c>
      <c r="S2793">
        <v>2012</v>
      </c>
      <c r="T2793">
        <v>5.5</v>
      </c>
      <c r="U2793">
        <v>1.8</v>
      </c>
      <c r="V2793">
        <v>-6666177</v>
      </c>
      <c r="W2793" t="s">
        <v>38</v>
      </c>
    </row>
    <row r="2794" spans="1:23" x14ac:dyDescent="0.3">
      <c r="A2794" t="s">
        <v>4085</v>
      </c>
      <c r="B2794">
        <v>30</v>
      </c>
      <c r="C2794">
        <v>100</v>
      </c>
      <c r="D2794">
        <v>3275585</v>
      </c>
      <c r="E2794" t="s">
        <v>24</v>
      </c>
      <c r="F2794" t="s">
        <v>56</v>
      </c>
      <c r="G2794" t="s">
        <v>55</v>
      </c>
      <c r="H2794" t="s">
        <v>35</v>
      </c>
      <c r="L2794" t="s">
        <v>4086</v>
      </c>
      <c r="M2794">
        <v>10735</v>
      </c>
      <c r="N2794">
        <v>88</v>
      </c>
      <c r="O2794" t="s">
        <v>29</v>
      </c>
      <c r="P2794" t="s">
        <v>37</v>
      </c>
      <c r="Q2794" t="s">
        <v>213</v>
      </c>
      <c r="R2794">
        <v>11500000</v>
      </c>
      <c r="S2794">
        <v>1993</v>
      </c>
      <c r="T2794">
        <v>6.6</v>
      </c>
      <c r="U2794">
        <v>1.7</v>
      </c>
      <c r="V2794">
        <v>-8224415</v>
      </c>
      <c r="W2794" t="s">
        <v>38</v>
      </c>
    </row>
    <row r="2795" spans="1:23" x14ac:dyDescent="0.3">
      <c r="A2795" t="s">
        <v>445</v>
      </c>
      <c r="B2795">
        <v>111</v>
      </c>
      <c r="C2795">
        <v>89</v>
      </c>
      <c r="D2795">
        <v>3193102</v>
      </c>
      <c r="E2795" t="s">
        <v>56</v>
      </c>
      <c r="F2795" t="s">
        <v>55</v>
      </c>
      <c r="G2795" t="s">
        <v>60</v>
      </c>
      <c r="H2795" t="s">
        <v>35</v>
      </c>
      <c r="L2795" t="s">
        <v>4087</v>
      </c>
      <c r="M2795">
        <v>24412</v>
      </c>
      <c r="N2795">
        <v>240</v>
      </c>
      <c r="O2795" t="s">
        <v>29</v>
      </c>
      <c r="P2795" t="s">
        <v>30</v>
      </c>
      <c r="Q2795" t="s">
        <v>213</v>
      </c>
      <c r="R2795">
        <v>9000000</v>
      </c>
      <c r="S2795">
        <v>1999</v>
      </c>
      <c r="T2795">
        <v>7.1</v>
      </c>
      <c r="U2795">
        <v>1.5</v>
      </c>
      <c r="V2795">
        <v>-5806898</v>
      </c>
      <c r="W2795" t="s">
        <v>38</v>
      </c>
    </row>
    <row r="2796" spans="1:23" x14ac:dyDescent="0.3">
      <c r="A2796" t="s">
        <v>2317</v>
      </c>
      <c r="B2796">
        <v>287</v>
      </c>
      <c r="C2796">
        <v>115</v>
      </c>
      <c r="D2796">
        <v>54557348</v>
      </c>
      <c r="E2796" t="s">
        <v>56</v>
      </c>
      <c r="F2796" t="s">
        <v>55</v>
      </c>
      <c r="G2796" t="s">
        <v>35</v>
      </c>
      <c r="L2796" t="s">
        <v>4088</v>
      </c>
      <c r="M2796">
        <v>361169</v>
      </c>
      <c r="N2796">
        <v>1624</v>
      </c>
      <c r="O2796" t="s">
        <v>29</v>
      </c>
      <c r="P2796" t="s">
        <v>244</v>
      </c>
      <c r="Q2796" t="s">
        <v>213</v>
      </c>
      <c r="R2796">
        <v>6500000</v>
      </c>
      <c r="S2796">
        <v>2004</v>
      </c>
      <c r="T2796">
        <v>7.9</v>
      </c>
      <c r="U2796">
        <v>1.9</v>
      </c>
      <c r="V2796">
        <v>48057348</v>
      </c>
      <c r="W2796" t="s">
        <v>21</v>
      </c>
    </row>
    <row r="2797" spans="1:23" x14ac:dyDescent="0.3">
      <c r="A2797" t="s">
        <v>4089</v>
      </c>
      <c r="B2797">
        <v>96</v>
      </c>
      <c r="C2797">
        <v>135</v>
      </c>
      <c r="D2797">
        <v>3041803</v>
      </c>
      <c r="E2797" t="s">
        <v>55</v>
      </c>
      <c r="F2797" t="s">
        <v>44</v>
      </c>
      <c r="L2797" t="s">
        <v>4090</v>
      </c>
      <c r="M2797">
        <v>6377</v>
      </c>
      <c r="N2797">
        <v>181</v>
      </c>
      <c r="O2797" t="s">
        <v>29</v>
      </c>
      <c r="P2797" t="s">
        <v>37</v>
      </c>
      <c r="Q2797" t="s">
        <v>52</v>
      </c>
      <c r="R2797">
        <v>10000000</v>
      </c>
      <c r="S2797">
        <v>2000</v>
      </c>
      <c r="T2797">
        <v>7.1</v>
      </c>
      <c r="U2797">
        <v>2.2000000000000002</v>
      </c>
      <c r="V2797">
        <v>-6958197</v>
      </c>
      <c r="W2797" t="s">
        <v>38</v>
      </c>
    </row>
    <row r="2798" spans="1:23" x14ac:dyDescent="0.3">
      <c r="A2798" t="s">
        <v>4091</v>
      </c>
      <c r="B2798">
        <v>27</v>
      </c>
      <c r="C2798">
        <v>92</v>
      </c>
      <c r="D2798">
        <v>3060858</v>
      </c>
      <c r="E2798" t="s">
        <v>24</v>
      </c>
      <c r="F2798" t="s">
        <v>55</v>
      </c>
      <c r="G2798" t="s">
        <v>35</v>
      </c>
      <c r="L2798" t="s">
        <v>4092</v>
      </c>
      <c r="M2798">
        <v>1768</v>
      </c>
      <c r="N2798">
        <v>37</v>
      </c>
      <c r="O2798" t="s">
        <v>29</v>
      </c>
      <c r="P2798" t="s">
        <v>30</v>
      </c>
      <c r="Q2798" t="s">
        <v>213</v>
      </c>
      <c r="R2798">
        <v>10000000</v>
      </c>
      <c r="S2798">
        <v>1987</v>
      </c>
      <c r="T2798">
        <v>5.6</v>
      </c>
      <c r="U2798">
        <v>1.5</v>
      </c>
      <c r="V2798">
        <v>-6939142</v>
      </c>
      <c r="W2798" t="s">
        <v>38</v>
      </c>
    </row>
    <row r="2799" spans="1:23" x14ac:dyDescent="0.3">
      <c r="A2799" t="s">
        <v>2597</v>
      </c>
      <c r="B2799">
        <v>44</v>
      </c>
      <c r="C2799">
        <v>120</v>
      </c>
      <c r="D2799">
        <v>1055654</v>
      </c>
      <c r="E2799" t="s">
        <v>55</v>
      </c>
      <c r="F2799" t="s">
        <v>44</v>
      </c>
      <c r="G2799" t="s">
        <v>61</v>
      </c>
      <c r="L2799" t="s">
        <v>4093</v>
      </c>
      <c r="M2799">
        <v>20426</v>
      </c>
      <c r="N2799">
        <v>175</v>
      </c>
      <c r="O2799" t="s">
        <v>29</v>
      </c>
      <c r="P2799" t="s">
        <v>244</v>
      </c>
      <c r="Q2799" t="s">
        <v>31</v>
      </c>
      <c r="R2799">
        <v>10000000</v>
      </c>
      <c r="S2799">
        <v>2006</v>
      </c>
      <c r="T2799">
        <v>7.3</v>
      </c>
      <c r="U2799">
        <v>2</v>
      </c>
      <c r="V2799">
        <v>-8944346</v>
      </c>
      <c r="W2799" t="s">
        <v>38</v>
      </c>
    </row>
    <row r="2800" spans="1:23" x14ac:dyDescent="0.3">
      <c r="A2800" t="s">
        <v>4094</v>
      </c>
      <c r="B2800">
        <v>49</v>
      </c>
      <c r="C2800">
        <v>97</v>
      </c>
      <c r="D2800">
        <v>2331318</v>
      </c>
      <c r="E2800" t="s">
        <v>48</v>
      </c>
      <c r="L2800" t="s">
        <v>4095</v>
      </c>
      <c r="M2800">
        <v>9541</v>
      </c>
      <c r="N2800">
        <v>64</v>
      </c>
      <c r="O2800" t="s">
        <v>29</v>
      </c>
      <c r="P2800" t="s">
        <v>30</v>
      </c>
      <c r="Q2800" t="s">
        <v>213</v>
      </c>
      <c r="R2800">
        <v>10000000</v>
      </c>
      <c r="S2800">
        <v>2011</v>
      </c>
      <c r="T2800">
        <v>3.3</v>
      </c>
      <c r="U2800">
        <v>1.6</v>
      </c>
      <c r="V2800">
        <v>-7668682</v>
      </c>
      <c r="W2800" t="s">
        <v>38</v>
      </c>
    </row>
    <row r="2801" spans="1:23" x14ac:dyDescent="0.3">
      <c r="A2801" t="s">
        <v>1375</v>
      </c>
      <c r="B2801">
        <v>57</v>
      </c>
      <c r="C2801">
        <v>135</v>
      </c>
      <c r="D2801">
        <v>2185266</v>
      </c>
      <c r="E2801" t="s">
        <v>48</v>
      </c>
      <c r="F2801" t="s">
        <v>55</v>
      </c>
      <c r="G2801" t="s">
        <v>59</v>
      </c>
      <c r="L2801" t="s">
        <v>4096</v>
      </c>
      <c r="M2801">
        <v>8720</v>
      </c>
      <c r="N2801">
        <v>186</v>
      </c>
      <c r="O2801" t="s">
        <v>29</v>
      </c>
      <c r="P2801" t="s">
        <v>30</v>
      </c>
      <c r="Q2801" t="s">
        <v>213</v>
      </c>
      <c r="R2801">
        <v>10000000</v>
      </c>
      <c r="S2801">
        <v>2000</v>
      </c>
      <c r="T2801">
        <v>6.5</v>
      </c>
      <c r="U2801">
        <v>2.2000000000000002</v>
      </c>
      <c r="V2801">
        <v>-7814734</v>
      </c>
      <c r="W2801" t="s">
        <v>38</v>
      </c>
    </row>
    <row r="2802" spans="1:23" x14ac:dyDescent="0.3">
      <c r="A2802" t="s">
        <v>4097</v>
      </c>
      <c r="B2802">
        <v>185</v>
      </c>
      <c r="C2802">
        <v>93</v>
      </c>
      <c r="D2802">
        <v>26583369</v>
      </c>
      <c r="E2802" t="s">
        <v>57</v>
      </c>
      <c r="F2802" t="s">
        <v>60</v>
      </c>
      <c r="G2802" t="s">
        <v>35</v>
      </c>
      <c r="L2802" t="s">
        <v>4098</v>
      </c>
      <c r="M2802">
        <v>20837</v>
      </c>
      <c r="N2802">
        <v>127</v>
      </c>
      <c r="O2802" t="s">
        <v>29</v>
      </c>
      <c r="P2802" t="s">
        <v>30</v>
      </c>
      <c r="Q2802" t="s">
        <v>31</v>
      </c>
      <c r="R2802">
        <v>10000000</v>
      </c>
      <c r="S2802">
        <v>2016</v>
      </c>
      <c r="T2802">
        <v>4.8</v>
      </c>
      <c r="U2802">
        <v>1.6</v>
      </c>
      <c r="V2802">
        <v>16583369</v>
      </c>
      <c r="W2802" t="s">
        <v>21</v>
      </c>
    </row>
    <row r="2803" spans="1:23" x14ac:dyDescent="0.3">
      <c r="A2803" t="s">
        <v>4099</v>
      </c>
      <c r="B2803">
        <v>2</v>
      </c>
      <c r="C2803">
        <v>118</v>
      </c>
      <c r="D2803">
        <v>800000</v>
      </c>
      <c r="E2803" t="s">
        <v>25</v>
      </c>
      <c r="F2803" t="s">
        <v>60</v>
      </c>
      <c r="G2803" t="s">
        <v>35</v>
      </c>
      <c r="L2803" t="s">
        <v>4100</v>
      </c>
      <c r="M2803">
        <v>892</v>
      </c>
      <c r="N2803">
        <v>21</v>
      </c>
      <c r="O2803" t="s">
        <v>29</v>
      </c>
      <c r="P2803" t="s">
        <v>30</v>
      </c>
      <c r="Q2803" t="s">
        <v>52</v>
      </c>
      <c r="R2803">
        <v>14000000</v>
      </c>
      <c r="S2803">
        <v>1981</v>
      </c>
      <c r="T2803">
        <v>5.2</v>
      </c>
      <c r="U2803">
        <v>2</v>
      </c>
      <c r="V2803">
        <v>-13200000</v>
      </c>
      <c r="W2803" t="s">
        <v>38</v>
      </c>
    </row>
    <row r="2804" spans="1:23" x14ac:dyDescent="0.3">
      <c r="A2804" t="s">
        <v>4101</v>
      </c>
      <c r="B2804">
        <v>270</v>
      </c>
      <c r="C2804">
        <v>97</v>
      </c>
      <c r="D2804">
        <v>7574066</v>
      </c>
      <c r="E2804" t="s">
        <v>48</v>
      </c>
      <c r="F2804" t="s">
        <v>55</v>
      </c>
      <c r="L2804" t="s">
        <v>4102</v>
      </c>
      <c r="M2804">
        <v>30325</v>
      </c>
      <c r="N2804">
        <v>96</v>
      </c>
      <c r="O2804" t="s">
        <v>29</v>
      </c>
      <c r="P2804" t="s">
        <v>30</v>
      </c>
      <c r="Q2804" t="s">
        <v>213</v>
      </c>
      <c r="R2804">
        <v>10000000</v>
      </c>
      <c r="S2804">
        <v>2014</v>
      </c>
      <c r="T2804">
        <v>6.3</v>
      </c>
      <c r="U2804">
        <v>1.6</v>
      </c>
      <c r="V2804">
        <v>-2425934</v>
      </c>
      <c r="W2804" t="s">
        <v>38</v>
      </c>
    </row>
    <row r="2805" spans="1:23" x14ac:dyDescent="0.3">
      <c r="A2805" t="s">
        <v>97</v>
      </c>
      <c r="B2805">
        <v>94</v>
      </c>
      <c r="C2805">
        <v>98</v>
      </c>
      <c r="D2805">
        <v>1754319</v>
      </c>
      <c r="E2805" t="s">
        <v>55</v>
      </c>
      <c r="F2805" t="s">
        <v>44</v>
      </c>
      <c r="L2805" t="s">
        <v>4103</v>
      </c>
      <c r="M2805">
        <v>13174</v>
      </c>
      <c r="N2805">
        <v>81</v>
      </c>
      <c r="O2805" t="s">
        <v>29</v>
      </c>
      <c r="P2805" t="s">
        <v>30</v>
      </c>
      <c r="Q2805" t="s">
        <v>31</v>
      </c>
      <c r="R2805">
        <v>10000000</v>
      </c>
      <c r="S2805">
        <v>2011</v>
      </c>
      <c r="T2805">
        <v>7.2</v>
      </c>
      <c r="U2805">
        <v>1.6</v>
      </c>
      <c r="V2805">
        <v>-8245681</v>
      </c>
      <c r="W2805" t="s">
        <v>38</v>
      </c>
    </row>
    <row r="2806" spans="1:23" x14ac:dyDescent="0.3">
      <c r="A2806" t="s">
        <v>1471</v>
      </c>
      <c r="B2806">
        <v>157</v>
      </c>
      <c r="C2806">
        <v>98</v>
      </c>
      <c r="D2806">
        <v>1641788</v>
      </c>
      <c r="E2806" t="s">
        <v>55</v>
      </c>
      <c r="F2806" t="s">
        <v>60</v>
      </c>
      <c r="G2806" t="s">
        <v>35</v>
      </c>
      <c r="L2806" t="s">
        <v>4104</v>
      </c>
      <c r="M2806">
        <v>30096</v>
      </c>
      <c r="N2806">
        <v>213</v>
      </c>
      <c r="O2806" t="s">
        <v>29</v>
      </c>
      <c r="P2806" t="s">
        <v>115</v>
      </c>
      <c r="Q2806" t="s">
        <v>213</v>
      </c>
      <c r="R2806">
        <v>8000000</v>
      </c>
      <c r="S2806">
        <v>2002</v>
      </c>
      <c r="T2806">
        <v>6.8</v>
      </c>
      <c r="U2806">
        <v>1.6</v>
      </c>
      <c r="V2806">
        <v>-6358212</v>
      </c>
      <c r="W2806" t="s">
        <v>38</v>
      </c>
    </row>
    <row r="2807" spans="1:23" x14ac:dyDescent="0.3">
      <c r="A2807" t="s">
        <v>4105</v>
      </c>
      <c r="B2807">
        <v>49</v>
      </c>
      <c r="C2807">
        <v>101</v>
      </c>
      <c r="D2807">
        <v>1631839</v>
      </c>
      <c r="E2807" t="s">
        <v>48</v>
      </c>
      <c r="F2807" t="s">
        <v>56</v>
      </c>
      <c r="G2807" t="s">
        <v>44</v>
      </c>
      <c r="L2807" t="s">
        <v>4106</v>
      </c>
      <c r="M2807">
        <v>5936</v>
      </c>
      <c r="N2807">
        <v>91</v>
      </c>
      <c r="O2807" t="s">
        <v>29</v>
      </c>
      <c r="P2807" t="s">
        <v>30</v>
      </c>
      <c r="Q2807" t="s">
        <v>213</v>
      </c>
      <c r="R2807">
        <v>10000000</v>
      </c>
      <c r="S2807">
        <v>2000</v>
      </c>
      <c r="T2807">
        <v>5.7</v>
      </c>
      <c r="U2807">
        <v>1.7</v>
      </c>
      <c r="V2807">
        <v>-8368161</v>
      </c>
      <c r="W2807" t="s">
        <v>38</v>
      </c>
    </row>
    <row r="2808" spans="1:23" x14ac:dyDescent="0.3">
      <c r="A2808" t="s">
        <v>2741</v>
      </c>
      <c r="B2808">
        <v>80</v>
      </c>
      <c r="C2808">
        <v>132</v>
      </c>
      <c r="D2808">
        <v>1309849</v>
      </c>
      <c r="E2808" t="s">
        <v>55</v>
      </c>
      <c r="F2808" t="s">
        <v>44</v>
      </c>
      <c r="L2808" t="s">
        <v>4107</v>
      </c>
      <c r="M2808">
        <v>9395</v>
      </c>
      <c r="N2808">
        <v>103</v>
      </c>
      <c r="O2808" t="s">
        <v>29</v>
      </c>
      <c r="P2808" t="s">
        <v>37</v>
      </c>
      <c r="Q2808" t="s">
        <v>52</v>
      </c>
      <c r="R2808">
        <v>10000000</v>
      </c>
      <c r="S2808">
        <v>2002</v>
      </c>
      <c r="T2808">
        <v>7.2</v>
      </c>
      <c r="U2808">
        <v>2.2000000000000002</v>
      </c>
      <c r="V2808">
        <v>-8690151</v>
      </c>
      <c r="W2808" t="s">
        <v>38</v>
      </c>
    </row>
    <row r="2809" spans="1:23" x14ac:dyDescent="0.3">
      <c r="A2809" t="s">
        <v>2178</v>
      </c>
      <c r="B2809">
        <v>221</v>
      </c>
      <c r="C2809">
        <v>106</v>
      </c>
      <c r="D2809">
        <v>1939441</v>
      </c>
      <c r="E2809" t="s">
        <v>242</v>
      </c>
      <c r="F2809" t="s">
        <v>56</v>
      </c>
      <c r="G2809" t="s">
        <v>55</v>
      </c>
      <c r="L2809" t="s">
        <v>4108</v>
      </c>
      <c r="M2809">
        <v>55567</v>
      </c>
      <c r="N2809">
        <v>144</v>
      </c>
      <c r="O2809" t="s">
        <v>29</v>
      </c>
      <c r="P2809" t="s">
        <v>30</v>
      </c>
      <c r="Q2809" t="s">
        <v>213</v>
      </c>
      <c r="R2809">
        <v>10000000</v>
      </c>
      <c r="S2809">
        <v>2012</v>
      </c>
      <c r="T2809">
        <v>6.9</v>
      </c>
      <c r="U2809">
        <v>1.8</v>
      </c>
      <c r="V2809">
        <v>-8060559</v>
      </c>
      <c r="W2809" t="s">
        <v>38</v>
      </c>
    </row>
    <row r="2810" spans="1:23" x14ac:dyDescent="0.3">
      <c r="A2810" t="s">
        <v>3710</v>
      </c>
      <c r="B2810">
        <v>90</v>
      </c>
      <c r="C2810">
        <v>87</v>
      </c>
      <c r="D2810">
        <v>1276984</v>
      </c>
      <c r="E2810" t="s">
        <v>48</v>
      </c>
      <c r="F2810" t="s">
        <v>56</v>
      </c>
      <c r="G2810" t="s">
        <v>35</v>
      </c>
      <c r="L2810" t="s">
        <v>4109</v>
      </c>
      <c r="M2810">
        <v>11403</v>
      </c>
      <c r="N2810">
        <v>150</v>
      </c>
      <c r="O2810" t="s">
        <v>29</v>
      </c>
      <c r="P2810" t="s">
        <v>545</v>
      </c>
      <c r="Q2810" t="s">
        <v>213</v>
      </c>
      <c r="R2810">
        <v>10000000</v>
      </c>
      <c r="S2810">
        <v>2000</v>
      </c>
      <c r="T2810">
        <v>6.2</v>
      </c>
      <c r="U2810">
        <v>1.4</v>
      </c>
      <c r="V2810">
        <v>-8723016</v>
      </c>
      <c r="W2810" t="s">
        <v>38</v>
      </c>
    </row>
    <row r="2811" spans="1:23" x14ac:dyDescent="0.3">
      <c r="A2811" t="s">
        <v>1280</v>
      </c>
      <c r="B2811">
        <v>376</v>
      </c>
      <c r="C2811">
        <v>98</v>
      </c>
      <c r="D2811">
        <v>1987762</v>
      </c>
      <c r="E2811" t="s">
        <v>56</v>
      </c>
      <c r="F2811" t="s">
        <v>55</v>
      </c>
      <c r="G2811" t="s">
        <v>44</v>
      </c>
      <c r="H2811" t="s">
        <v>35</v>
      </c>
      <c r="L2811" t="s">
        <v>4110</v>
      </c>
      <c r="M2811">
        <v>59297</v>
      </c>
      <c r="N2811">
        <v>216</v>
      </c>
      <c r="O2811" t="s">
        <v>29</v>
      </c>
      <c r="P2811" t="s">
        <v>30</v>
      </c>
      <c r="Q2811" t="s">
        <v>213</v>
      </c>
      <c r="R2811">
        <v>11000000</v>
      </c>
      <c r="S2811">
        <v>2011</v>
      </c>
      <c r="T2811">
        <v>6.7</v>
      </c>
      <c r="U2811">
        <v>1.6</v>
      </c>
      <c r="V2811">
        <v>-9012238</v>
      </c>
      <c r="W2811" t="s">
        <v>38</v>
      </c>
    </row>
    <row r="2812" spans="1:23" x14ac:dyDescent="0.3">
      <c r="A2812" t="s">
        <v>4111</v>
      </c>
      <c r="B2812">
        <v>144</v>
      </c>
      <c r="C2812">
        <v>96</v>
      </c>
      <c r="D2812">
        <v>1474508</v>
      </c>
      <c r="E2812" t="s">
        <v>48</v>
      </c>
      <c r="F2812" t="s">
        <v>55</v>
      </c>
      <c r="L2812" t="s">
        <v>4112</v>
      </c>
      <c r="M2812">
        <v>33473</v>
      </c>
      <c r="N2812">
        <v>88</v>
      </c>
      <c r="O2812" t="s">
        <v>29</v>
      </c>
      <c r="P2812" t="s">
        <v>30</v>
      </c>
      <c r="Q2812" t="s">
        <v>213</v>
      </c>
      <c r="R2812">
        <v>5000000</v>
      </c>
      <c r="S2812">
        <v>2009</v>
      </c>
      <c r="T2812">
        <v>6.5</v>
      </c>
      <c r="U2812">
        <v>1.6</v>
      </c>
      <c r="V2812">
        <v>-3525492</v>
      </c>
      <c r="W2812" t="s">
        <v>38</v>
      </c>
    </row>
    <row r="2813" spans="1:23" x14ac:dyDescent="0.3">
      <c r="A2813" t="s">
        <v>4113</v>
      </c>
      <c r="B2813">
        <v>82</v>
      </c>
      <c r="C2813">
        <v>104</v>
      </c>
      <c r="D2813">
        <v>1011054</v>
      </c>
      <c r="E2813" t="s">
        <v>56</v>
      </c>
      <c r="F2813" t="s">
        <v>55</v>
      </c>
      <c r="G2813" t="s">
        <v>35</v>
      </c>
      <c r="L2813" t="s">
        <v>4114</v>
      </c>
      <c r="M2813">
        <v>10585</v>
      </c>
      <c r="N2813">
        <v>83</v>
      </c>
      <c r="O2813" t="s">
        <v>29</v>
      </c>
      <c r="P2813" t="s">
        <v>115</v>
      </c>
      <c r="Q2813" t="s">
        <v>213</v>
      </c>
      <c r="R2813">
        <v>10000000</v>
      </c>
      <c r="S2813">
        <v>2003</v>
      </c>
      <c r="T2813">
        <v>7.2</v>
      </c>
      <c r="U2813">
        <v>1.7</v>
      </c>
      <c r="V2813">
        <v>-8988946</v>
      </c>
      <c r="W2813" t="s">
        <v>38</v>
      </c>
    </row>
    <row r="2814" spans="1:23" x14ac:dyDescent="0.3">
      <c r="A2814" t="s">
        <v>4115</v>
      </c>
      <c r="B2814">
        <v>51</v>
      </c>
      <c r="C2814">
        <v>93</v>
      </c>
      <c r="D2814">
        <v>900926</v>
      </c>
      <c r="E2814" t="s">
        <v>48</v>
      </c>
      <c r="L2814" t="s">
        <v>4116</v>
      </c>
      <c r="M2814">
        <v>9517</v>
      </c>
      <c r="N2814">
        <v>46</v>
      </c>
      <c r="O2814" t="s">
        <v>29</v>
      </c>
      <c r="P2814" t="s">
        <v>30</v>
      </c>
      <c r="Q2814" t="s">
        <v>213</v>
      </c>
      <c r="R2814">
        <v>10000000</v>
      </c>
      <c r="S2814">
        <v>2007</v>
      </c>
      <c r="T2814">
        <v>5.3</v>
      </c>
      <c r="U2814">
        <v>1.6</v>
      </c>
      <c r="V2814">
        <v>-9099074</v>
      </c>
      <c r="W2814" t="s">
        <v>38</v>
      </c>
    </row>
    <row r="2815" spans="1:23" x14ac:dyDescent="0.3">
      <c r="A2815" t="s">
        <v>1894</v>
      </c>
      <c r="B2815">
        <v>192</v>
      </c>
      <c r="C2815">
        <v>95</v>
      </c>
      <c r="D2815">
        <v>866778</v>
      </c>
      <c r="E2815" t="s">
        <v>55</v>
      </c>
      <c r="F2815" t="s">
        <v>44</v>
      </c>
      <c r="L2815" t="s">
        <v>4117</v>
      </c>
      <c r="M2815">
        <v>44208</v>
      </c>
      <c r="N2815">
        <v>117</v>
      </c>
      <c r="O2815" t="s">
        <v>29</v>
      </c>
      <c r="P2815" t="s">
        <v>1047</v>
      </c>
      <c r="Q2815" t="s">
        <v>31</v>
      </c>
      <c r="R2815">
        <v>10000000</v>
      </c>
      <c r="S2815">
        <v>2007</v>
      </c>
      <c r="T2815">
        <v>6.7</v>
      </c>
      <c r="U2815">
        <v>1.6</v>
      </c>
      <c r="V2815">
        <v>-9133222</v>
      </c>
      <c r="W2815" t="s">
        <v>38</v>
      </c>
    </row>
    <row r="2816" spans="1:23" x14ac:dyDescent="0.3">
      <c r="A2816" t="s">
        <v>385</v>
      </c>
      <c r="B2816">
        <v>71</v>
      </c>
      <c r="C2816">
        <v>89</v>
      </c>
      <c r="D2816">
        <v>598645</v>
      </c>
      <c r="E2816" t="s">
        <v>48</v>
      </c>
      <c r="F2816" t="s">
        <v>44</v>
      </c>
      <c r="L2816" t="s">
        <v>4118</v>
      </c>
      <c r="M2816">
        <v>13145</v>
      </c>
      <c r="N2816">
        <v>215</v>
      </c>
      <c r="O2816" t="s">
        <v>29</v>
      </c>
      <c r="P2816" t="s">
        <v>37</v>
      </c>
      <c r="Q2816" t="s">
        <v>213</v>
      </c>
      <c r="R2816">
        <v>10000000</v>
      </c>
      <c r="S2816">
        <v>2002</v>
      </c>
      <c r="T2816">
        <v>3.6</v>
      </c>
      <c r="U2816">
        <v>1.5</v>
      </c>
      <c r="V2816">
        <v>-9401355</v>
      </c>
      <c r="W2816" t="s">
        <v>38</v>
      </c>
    </row>
    <row r="2817" spans="1:23" x14ac:dyDescent="0.3">
      <c r="A2817" t="s">
        <v>4119</v>
      </c>
      <c r="B2817">
        <v>79</v>
      </c>
      <c r="C2817">
        <v>107</v>
      </c>
      <c r="D2817">
        <v>578527</v>
      </c>
      <c r="E2817" t="s">
        <v>24</v>
      </c>
      <c r="F2817" t="s">
        <v>48</v>
      </c>
      <c r="G2817" t="s">
        <v>35</v>
      </c>
      <c r="L2817" t="s">
        <v>4120</v>
      </c>
      <c r="M2817">
        <v>20008</v>
      </c>
      <c r="N2817">
        <v>112</v>
      </c>
      <c r="O2817" t="s">
        <v>29</v>
      </c>
      <c r="P2817" t="s">
        <v>30</v>
      </c>
      <c r="Q2817" t="s">
        <v>213</v>
      </c>
      <c r="R2817">
        <v>10000000</v>
      </c>
      <c r="S2817">
        <v>2008</v>
      </c>
      <c r="T2817">
        <v>5.7</v>
      </c>
      <c r="U2817">
        <v>1.8</v>
      </c>
      <c r="V2817">
        <v>-9421473</v>
      </c>
      <c r="W2817" t="s">
        <v>38</v>
      </c>
    </row>
    <row r="2818" spans="1:23" x14ac:dyDescent="0.3">
      <c r="A2818" t="s">
        <v>2995</v>
      </c>
      <c r="B2818">
        <v>246</v>
      </c>
      <c r="C2818">
        <v>85</v>
      </c>
      <c r="D2818">
        <v>488872</v>
      </c>
      <c r="E2818" t="s">
        <v>24</v>
      </c>
      <c r="F2818" t="s">
        <v>48</v>
      </c>
      <c r="G2818" t="s">
        <v>61</v>
      </c>
      <c r="L2818" t="s">
        <v>4121</v>
      </c>
      <c r="M2818">
        <v>56923</v>
      </c>
      <c r="N2818">
        <v>243</v>
      </c>
      <c r="O2818" t="s">
        <v>1966</v>
      </c>
      <c r="P2818" t="s">
        <v>1047</v>
      </c>
      <c r="Q2818" t="s">
        <v>52</v>
      </c>
      <c r="R2818">
        <v>10000000</v>
      </c>
      <c r="S2818">
        <v>2001</v>
      </c>
      <c r="T2818">
        <v>7.3</v>
      </c>
      <c r="U2818">
        <v>1.4</v>
      </c>
      <c r="V2818">
        <v>-9511128</v>
      </c>
      <c r="W2818" t="s">
        <v>38</v>
      </c>
    </row>
    <row r="2819" spans="1:23" x14ac:dyDescent="0.3">
      <c r="A2819" t="s">
        <v>4122</v>
      </c>
      <c r="B2819">
        <v>115</v>
      </c>
      <c r="C2819">
        <v>93</v>
      </c>
      <c r="D2819">
        <v>365734</v>
      </c>
      <c r="E2819" t="s">
        <v>55</v>
      </c>
      <c r="L2819" t="s">
        <v>4123</v>
      </c>
      <c r="M2819">
        <v>11487</v>
      </c>
      <c r="N2819">
        <v>226</v>
      </c>
      <c r="O2819" t="s">
        <v>29</v>
      </c>
      <c r="P2819" t="s">
        <v>30</v>
      </c>
      <c r="Q2819" t="s">
        <v>2708</v>
      </c>
      <c r="R2819">
        <v>10000000</v>
      </c>
      <c r="S2819">
        <v>2003</v>
      </c>
      <c r="T2819">
        <v>5</v>
      </c>
      <c r="U2819">
        <v>1.6</v>
      </c>
      <c r="V2819">
        <v>-9634266</v>
      </c>
      <c r="W2819" t="s">
        <v>38</v>
      </c>
    </row>
    <row r="2820" spans="1:23" x14ac:dyDescent="0.3">
      <c r="A2820" t="s">
        <v>4124</v>
      </c>
      <c r="B2820">
        <v>129</v>
      </c>
      <c r="C2820">
        <v>103</v>
      </c>
      <c r="D2820">
        <v>3093491</v>
      </c>
      <c r="E2820" t="s">
        <v>242</v>
      </c>
      <c r="F2820" t="s">
        <v>55</v>
      </c>
      <c r="L2820" t="s">
        <v>4125</v>
      </c>
      <c r="M2820">
        <v>8307</v>
      </c>
      <c r="N2820">
        <v>37</v>
      </c>
      <c r="O2820" t="s">
        <v>29</v>
      </c>
      <c r="P2820" t="s">
        <v>30</v>
      </c>
      <c r="Q2820" t="s">
        <v>213</v>
      </c>
      <c r="R2820">
        <v>5000000</v>
      </c>
      <c r="S2820">
        <v>2014</v>
      </c>
      <c r="T2820">
        <v>6.6</v>
      </c>
      <c r="U2820">
        <v>1.7</v>
      </c>
      <c r="V2820">
        <v>-1906509</v>
      </c>
      <c r="W2820" t="s">
        <v>38</v>
      </c>
    </row>
    <row r="2821" spans="1:23" x14ac:dyDescent="0.3">
      <c r="A2821" t="s">
        <v>4126</v>
      </c>
      <c r="B2821">
        <v>73</v>
      </c>
      <c r="C2821">
        <v>111</v>
      </c>
      <c r="D2821">
        <v>228524</v>
      </c>
      <c r="E2821" t="s">
        <v>48</v>
      </c>
      <c r="F2821" t="s">
        <v>55</v>
      </c>
      <c r="L2821" t="s">
        <v>4127</v>
      </c>
      <c r="M2821">
        <v>8708</v>
      </c>
      <c r="N2821">
        <v>56</v>
      </c>
      <c r="O2821" t="s">
        <v>29</v>
      </c>
      <c r="P2821" t="s">
        <v>30</v>
      </c>
      <c r="Q2821" t="s">
        <v>213</v>
      </c>
      <c r="R2821">
        <v>4000000</v>
      </c>
      <c r="S2821">
        <v>2004</v>
      </c>
      <c r="T2821">
        <v>7.3</v>
      </c>
      <c r="U2821">
        <v>1.8</v>
      </c>
      <c r="V2821">
        <v>-3771476</v>
      </c>
      <c r="W2821" t="s">
        <v>38</v>
      </c>
    </row>
    <row r="2822" spans="1:23" x14ac:dyDescent="0.3">
      <c r="A2822" t="s">
        <v>4128</v>
      </c>
      <c r="B2822">
        <v>43</v>
      </c>
      <c r="C2822">
        <v>86</v>
      </c>
      <c r="D2822">
        <v>226792</v>
      </c>
      <c r="E2822" t="s">
        <v>24</v>
      </c>
      <c r="F2822" t="s">
        <v>48</v>
      </c>
      <c r="G2822" t="s">
        <v>55</v>
      </c>
      <c r="L2822" t="s">
        <v>4129</v>
      </c>
      <c r="M2822">
        <v>3080</v>
      </c>
      <c r="N2822">
        <v>44</v>
      </c>
      <c r="O2822" t="s">
        <v>29</v>
      </c>
      <c r="P2822" t="s">
        <v>37</v>
      </c>
      <c r="Q2822" t="s">
        <v>213</v>
      </c>
      <c r="R2822">
        <v>10000000</v>
      </c>
      <c r="S2822">
        <v>2001</v>
      </c>
      <c r="T2822">
        <v>6.2</v>
      </c>
      <c r="U2822">
        <v>1.4</v>
      </c>
      <c r="V2822">
        <v>-9773208</v>
      </c>
      <c r="W2822" t="s">
        <v>38</v>
      </c>
    </row>
    <row r="2823" spans="1:23" x14ac:dyDescent="0.3">
      <c r="A2823" t="s">
        <v>4130</v>
      </c>
      <c r="B2823">
        <v>200</v>
      </c>
      <c r="C2823">
        <v>90</v>
      </c>
      <c r="D2823">
        <v>136432</v>
      </c>
      <c r="E2823" t="s">
        <v>48</v>
      </c>
      <c r="F2823" t="s">
        <v>57</v>
      </c>
      <c r="G2823" t="s">
        <v>35</v>
      </c>
      <c r="L2823" t="s">
        <v>4131</v>
      </c>
      <c r="M2823">
        <v>31890</v>
      </c>
      <c r="N2823">
        <v>194</v>
      </c>
      <c r="O2823" t="s">
        <v>29</v>
      </c>
      <c r="P2823" t="s">
        <v>37</v>
      </c>
      <c r="Q2823" t="s">
        <v>213</v>
      </c>
      <c r="R2823">
        <v>5000000</v>
      </c>
      <c r="S2823">
        <v>2006</v>
      </c>
      <c r="T2823">
        <v>6.6</v>
      </c>
      <c r="U2823">
        <v>1.5</v>
      </c>
      <c r="V2823">
        <v>-4863568</v>
      </c>
      <c r="W2823" t="s">
        <v>38</v>
      </c>
    </row>
    <row r="2824" spans="1:23" x14ac:dyDescent="0.3">
      <c r="A2824" t="s">
        <v>3844</v>
      </c>
      <c r="B2824">
        <v>79</v>
      </c>
      <c r="C2824">
        <v>82</v>
      </c>
      <c r="D2824">
        <v>131617</v>
      </c>
      <c r="E2824" t="s">
        <v>55</v>
      </c>
      <c r="F2824" t="s">
        <v>35</v>
      </c>
      <c r="L2824" t="s">
        <v>4132</v>
      </c>
      <c r="M2824">
        <v>9971</v>
      </c>
      <c r="N2824">
        <v>119</v>
      </c>
      <c r="O2824" t="s">
        <v>29</v>
      </c>
      <c r="P2824" t="s">
        <v>30</v>
      </c>
      <c r="Q2824" t="s">
        <v>213</v>
      </c>
      <c r="R2824">
        <v>10000000</v>
      </c>
      <c r="S2824">
        <v>2005</v>
      </c>
      <c r="T2824">
        <v>6.3</v>
      </c>
      <c r="U2824">
        <v>1.4</v>
      </c>
      <c r="V2824">
        <v>-9868383</v>
      </c>
      <c r="W2824" t="s">
        <v>38</v>
      </c>
    </row>
    <row r="2825" spans="1:23" x14ac:dyDescent="0.3">
      <c r="A2825" t="s">
        <v>4133</v>
      </c>
      <c r="B2825">
        <v>17</v>
      </c>
      <c r="C2825">
        <v>83</v>
      </c>
      <c r="D2825">
        <v>126247</v>
      </c>
      <c r="E2825" t="s">
        <v>48</v>
      </c>
      <c r="F2825" t="s">
        <v>56</v>
      </c>
      <c r="L2825" t="s">
        <v>4134</v>
      </c>
      <c r="M2825">
        <v>24958</v>
      </c>
      <c r="N2825">
        <v>103</v>
      </c>
      <c r="O2825" t="s">
        <v>29</v>
      </c>
      <c r="P2825" t="s">
        <v>30</v>
      </c>
      <c r="Q2825" t="s">
        <v>52</v>
      </c>
      <c r="R2825">
        <v>6200000</v>
      </c>
      <c r="S2825">
        <v>1994</v>
      </c>
      <c r="T2825">
        <v>3.3</v>
      </c>
      <c r="U2825">
        <v>1.4</v>
      </c>
      <c r="V2825">
        <v>-6073753</v>
      </c>
      <c r="W2825" t="s">
        <v>38</v>
      </c>
    </row>
    <row r="2826" spans="1:23" x14ac:dyDescent="0.3">
      <c r="A2826" t="s">
        <v>4135</v>
      </c>
      <c r="B2826">
        <v>29</v>
      </c>
      <c r="C2826">
        <v>86</v>
      </c>
      <c r="D2826">
        <v>15447</v>
      </c>
      <c r="E2826" t="s">
        <v>48</v>
      </c>
      <c r="L2826" t="s">
        <v>4136</v>
      </c>
      <c r="M2826">
        <v>2971</v>
      </c>
      <c r="N2826">
        <v>85</v>
      </c>
      <c r="O2826" t="s">
        <v>29</v>
      </c>
      <c r="P2826" t="s">
        <v>30</v>
      </c>
      <c r="Q2826" t="s">
        <v>213</v>
      </c>
      <c r="R2826">
        <v>10000000</v>
      </c>
      <c r="S2826">
        <v>1997</v>
      </c>
      <c r="T2826">
        <v>3.5</v>
      </c>
      <c r="U2826">
        <v>1.4</v>
      </c>
      <c r="V2826">
        <v>-9984553</v>
      </c>
      <c r="W2826" t="s">
        <v>38</v>
      </c>
    </row>
    <row r="2827" spans="1:23" x14ac:dyDescent="0.3">
      <c r="A2827" t="s">
        <v>4137</v>
      </c>
      <c r="B2827">
        <v>23</v>
      </c>
      <c r="C2827">
        <v>91</v>
      </c>
      <c r="D2827">
        <v>19348</v>
      </c>
      <c r="E2827" t="s">
        <v>48</v>
      </c>
      <c r="F2827" t="s">
        <v>55</v>
      </c>
      <c r="L2827" t="s">
        <v>4138</v>
      </c>
      <c r="M2827">
        <v>2941</v>
      </c>
      <c r="N2827">
        <v>11</v>
      </c>
      <c r="O2827" t="s">
        <v>29</v>
      </c>
      <c r="P2827" t="s">
        <v>30</v>
      </c>
      <c r="Q2827" t="s">
        <v>31</v>
      </c>
      <c r="R2827">
        <v>10000000</v>
      </c>
      <c r="S2827">
        <v>2009</v>
      </c>
      <c r="T2827">
        <v>5.5</v>
      </c>
      <c r="U2827">
        <v>1.5</v>
      </c>
      <c r="V2827">
        <v>-9980652</v>
      </c>
      <c r="W2827" t="s">
        <v>38</v>
      </c>
    </row>
    <row r="2828" spans="1:23" x14ac:dyDescent="0.3">
      <c r="A2828" t="s">
        <v>4139</v>
      </c>
      <c r="B2828">
        <v>22</v>
      </c>
      <c r="C2828">
        <v>90</v>
      </c>
      <c r="D2828">
        <v>100503</v>
      </c>
      <c r="E2828" t="s">
        <v>48</v>
      </c>
      <c r="F2828" t="s">
        <v>44</v>
      </c>
      <c r="L2828" t="s">
        <v>4140</v>
      </c>
      <c r="M2828">
        <v>7759</v>
      </c>
      <c r="N2828">
        <v>20</v>
      </c>
      <c r="O2828" t="s">
        <v>29</v>
      </c>
      <c r="P2828" t="s">
        <v>30</v>
      </c>
      <c r="Q2828" t="s">
        <v>213</v>
      </c>
      <c r="R2828">
        <v>8000000</v>
      </c>
      <c r="S2828">
        <v>2009</v>
      </c>
      <c r="T2828">
        <v>5.9</v>
      </c>
      <c r="U2828">
        <v>1.5</v>
      </c>
      <c r="V2828">
        <v>-7899497</v>
      </c>
      <c r="W2828" t="s">
        <v>38</v>
      </c>
    </row>
    <row r="2829" spans="1:23" x14ac:dyDescent="0.3">
      <c r="A2829" t="s">
        <v>4141</v>
      </c>
      <c r="B2829">
        <v>43</v>
      </c>
      <c r="C2829">
        <v>90</v>
      </c>
      <c r="D2829">
        <v>92900</v>
      </c>
      <c r="E2829" t="s">
        <v>48</v>
      </c>
      <c r="F2829" t="s">
        <v>55</v>
      </c>
      <c r="L2829" t="s">
        <v>4142</v>
      </c>
      <c r="M2829">
        <v>3662</v>
      </c>
      <c r="N2829">
        <v>23</v>
      </c>
      <c r="O2829" t="s">
        <v>29</v>
      </c>
      <c r="P2829" t="s">
        <v>30</v>
      </c>
      <c r="Q2829" t="s">
        <v>31</v>
      </c>
      <c r="R2829">
        <v>5000000</v>
      </c>
      <c r="S2829">
        <v>2009</v>
      </c>
      <c r="T2829">
        <v>4.7</v>
      </c>
      <c r="U2829">
        <v>1.5</v>
      </c>
      <c r="V2829">
        <v>-4907100</v>
      </c>
      <c r="W2829" t="s">
        <v>38</v>
      </c>
    </row>
    <row r="2830" spans="1:23" x14ac:dyDescent="0.3">
      <c r="A2830" t="s">
        <v>4143</v>
      </c>
      <c r="B2830">
        <v>20</v>
      </c>
      <c r="C2830">
        <v>93</v>
      </c>
      <c r="D2830">
        <v>5561</v>
      </c>
      <c r="E2830" t="s">
        <v>48</v>
      </c>
      <c r="F2830" t="s">
        <v>44</v>
      </c>
      <c r="L2830" t="s">
        <v>4144</v>
      </c>
      <c r="M2830">
        <v>4995</v>
      </c>
      <c r="N2830">
        <v>34</v>
      </c>
      <c r="O2830" t="s">
        <v>29</v>
      </c>
      <c r="P2830" t="s">
        <v>30</v>
      </c>
      <c r="Q2830" t="s">
        <v>31</v>
      </c>
      <c r="R2830">
        <v>10000000</v>
      </c>
      <c r="S2830">
        <v>2007</v>
      </c>
      <c r="T2830">
        <v>3.9</v>
      </c>
      <c r="U2830">
        <v>1.6</v>
      </c>
      <c r="V2830">
        <v>-9994439</v>
      </c>
      <c r="W2830" t="s">
        <v>38</v>
      </c>
    </row>
    <row r="2831" spans="1:23" x14ac:dyDescent="0.3">
      <c r="A2831" t="s">
        <v>4145</v>
      </c>
      <c r="B2831">
        <v>71</v>
      </c>
      <c r="C2831">
        <v>104</v>
      </c>
      <c r="D2831">
        <v>3607</v>
      </c>
      <c r="E2831" t="s">
        <v>56</v>
      </c>
      <c r="F2831" t="s">
        <v>60</v>
      </c>
      <c r="G2831" t="s">
        <v>35</v>
      </c>
      <c r="L2831" t="s">
        <v>4146</v>
      </c>
      <c r="M2831">
        <v>22753</v>
      </c>
      <c r="N2831">
        <v>94</v>
      </c>
      <c r="O2831" t="s">
        <v>29</v>
      </c>
      <c r="P2831" t="s">
        <v>971</v>
      </c>
      <c r="Q2831" t="s">
        <v>213</v>
      </c>
      <c r="R2831">
        <v>10000000</v>
      </c>
      <c r="S2831">
        <v>2008</v>
      </c>
      <c r="T2831">
        <v>6.1</v>
      </c>
      <c r="U2831">
        <v>1.7</v>
      </c>
      <c r="V2831">
        <v>-9996393</v>
      </c>
      <c r="W2831" t="s">
        <v>38</v>
      </c>
    </row>
    <row r="2832" spans="1:23" x14ac:dyDescent="0.3">
      <c r="A2832" t="s">
        <v>4147</v>
      </c>
      <c r="B2832">
        <v>27</v>
      </c>
      <c r="C2832">
        <v>85</v>
      </c>
      <c r="D2832">
        <v>70527</v>
      </c>
      <c r="E2832" t="s">
        <v>48</v>
      </c>
      <c r="F2832" t="s">
        <v>55</v>
      </c>
      <c r="L2832" t="s">
        <v>4148</v>
      </c>
      <c r="M2832">
        <v>7690</v>
      </c>
      <c r="N2832">
        <v>68</v>
      </c>
      <c r="O2832" t="s">
        <v>29</v>
      </c>
      <c r="P2832" t="s">
        <v>30</v>
      </c>
      <c r="Q2832" t="s">
        <v>213</v>
      </c>
      <c r="R2832">
        <v>6500000</v>
      </c>
      <c r="S2832">
        <v>2004</v>
      </c>
      <c r="T2832">
        <v>6.7</v>
      </c>
      <c r="U2832">
        <v>1.4</v>
      </c>
      <c r="V2832">
        <v>-6429473</v>
      </c>
      <c r="W2832" t="s">
        <v>38</v>
      </c>
    </row>
    <row r="2833" spans="1:23" x14ac:dyDescent="0.3">
      <c r="A2833" t="s">
        <v>2350</v>
      </c>
      <c r="B2833">
        <v>152</v>
      </c>
      <c r="C2833">
        <v>135</v>
      </c>
      <c r="D2833">
        <v>128486</v>
      </c>
      <c r="E2833" t="s">
        <v>24</v>
      </c>
      <c r="F2833" t="s">
        <v>25</v>
      </c>
      <c r="G2833" t="s">
        <v>48</v>
      </c>
      <c r="H2833" t="s">
        <v>53</v>
      </c>
      <c r="L2833" t="s">
        <v>4149</v>
      </c>
      <c r="M2833">
        <v>26156</v>
      </c>
      <c r="N2833">
        <v>74</v>
      </c>
      <c r="O2833" t="s">
        <v>3770</v>
      </c>
      <c r="P2833" t="s">
        <v>1877</v>
      </c>
      <c r="Q2833" t="s">
        <v>213</v>
      </c>
      <c r="R2833">
        <v>10000000</v>
      </c>
      <c r="S2833">
        <v>2008</v>
      </c>
      <c r="T2833">
        <v>7.3</v>
      </c>
      <c r="U2833">
        <v>2.2000000000000002</v>
      </c>
      <c r="V2833">
        <v>-9871514</v>
      </c>
      <c r="W2833" t="s">
        <v>38</v>
      </c>
    </row>
    <row r="2834" spans="1:23" x14ac:dyDescent="0.3">
      <c r="A2834" t="s">
        <v>4150</v>
      </c>
      <c r="B2834">
        <v>52</v>
      </c>
      <c r="C2834">
        <v>144</v>
      </c>
      <c r="D2834">
        <v>2483955</v>
      </c>
      <c r="E2834" t="s">
        <v>55</v>
      </c>
      <c r="F2834" t="s">
        <v>44</v>
      </c>
      <c r="L2834" t="s">
        <v>4151</v>
      </c>
      <c r="M2834">
        <v>8369</v>
      </c>
      <c r="N2834">
        <v>165</v>
      </c>
      <c r="O2834" t="s">
        <v>29</v>
      </c>
      <c r="P2834" t="s">
        <v>30</v>
      </c>
      <c r="Q2834" t="s">
        <v>213</v>
      </c>
      <c r="R2834">
        <v>9600000</v>
      </c>
      <c r="S2834">
        <v>2005</v>
      </c>
      <c r="T2834">
        <v>6.7</v>
      </c>
      <c r="U2834">
        <v>2.4</v>
      </c>
      <c r="V2834">
        <v>-7116045</v>
      </c>
      <c r="W2834" t="s">
        <v>38</v>
      </c>
    </row>
    <row r="2835" spans="1:23" x14ac:dyDescent="0.3">
      <c r="A2835" t="s">
        <v>881</v>
      </c>
      <c r="B2835">
        <v>55</v>
      </c>
      <c r="C2835">
        <v>98</v>
      </c>
      <c r="D2835">
        <v>57176582</v>
      </c>
      <c r="E2835" t="s">
        <v>48</v>
      </c>
      <c r="L2835" t="s">
        <v>4152</v>
      </c>
      <c r="M2835">
        <v>27492</v>
      </c>
      <c r="N2835">
        <v>84</v>
      </c>
      <c r="O2835" t="s">
        <v>29</v>
      </c>
      <c r="P2835" t="s">
        <v>30</v>
      </c>
      <c r="Q2835" t="s">
        <v>213</v>
      </c>
      <c r="R2835">
        <v>9500000</v>
      </c>
      <c r="S2835">
        <v>2000</v>
      </c>
      <c r="T2835">
        <v>6.1</v>
      </c>
      <c r="U2835">
        <v>1.6</v>
      </c>
      <c r="V2835">
        <v>47676582</v>
      </c>
      <c r="W2835" t="s">
        <v>21</v>
      </c>
    </row>
    <row r="2836" spans="1:23" x14ac:dyDescent="0.3">
      <c r="A2836" t="s">
        <v>2182</v>
      </c>
      <c r="B2836">
        <v>130</v>
      </c>
      <c r="C2836">
        <v>117</v>
      </c>
      <c r="D2836">
        <v>43100000</v>
      </c>
      <c r="E2836" t="s">
        <v>24</v>
      </c>
      <c r="F2836" t="s">
        <v>25</v>
      </c>
      <c r="G2836" t="s">
        <v>35</v>
      </c>
      <c r="L2836" t="s">
        <v>4153</v>
      </c>
      <c r="M2836">
        <v>75280</v>
      </c>
      <c r="N2836">
        <v>267</v>
      </c>
      <c r="O2836" t="s">
        <v>29</v>
      </c>
      <c r="P2836" t="s">
        <v>37</v>
      </c>
      <c r="Q2836" t="s">
        <v>1636</v>
      </c>
      <c r="R2836">
        <v>9500000</v>
      </c>
      <c r="S2836">
        <v>1967</v>
      </c>
      <c r="T2836">
        <v>6.9</v>
      </c>
      <c r="U2836">
        <v>2</v>
      </c>
      <c r="V2836">
        <v>33600000</v>
      </c>
      <c r="W2836" t="s">
        <v>21</v>
      </c>
    </row>
    <row r="2837" spans="1:23" x14ac:dyDescent="0.3">
      <c r="A2837" t="s">
        <v>3228</v>
      </c>
      <c r="B2837">
        <v>447</v>
      </c>
      <c r="C2837">
        <v>127</v>
      </c>
      <c r="D2837">
        <v>225377</v>
      </c>
      <c r="E2837" t="s">
        <v>55</v>
      </c>
      <c r="F2837" t="s">
        <v>44</v>
      </c>
      <c r="L2837" t="s">
        <v>4154</v>
      </c>
      <c r="M2837">
        <v>70382</v>
      </c>
      <c r="N2837">
        <v>190</v>
      </c>
      <c r="O2837" t="s">
        <v>792</v>
      </c>
      <c r="P2837" t="s">
        <v>545</v>
      </c>
      <c r="Q2837" t="s">
        <v>31</v>
      </c>
      <c r="R2837">
        <v>8900000</v>
      </c>
      <c r="S2837">
        <v>2012</v>
      </c>
      <c r="T2837">
        <v>7.9</v>
      </c>
      <c r="U2837">
        <v>2.1</v>
      </c>
      <c r="V2837">
        <v>-8674623</v>
      </c>
      <c r="W2837" t="s">
        <v>38</v>
      </c>
    </row>
    <row r="2838" spans="1:23" x14ac:dyDescent="0.3">
      <c r="A2838" t="s">
        <v>4155</v>
      </c>
      <c r="B2838">
        <v>66</v>
      </c>
      <c r="C2838">
        <v>98</v>
      </c>
      <c r="D2838">
        <v>14114488</v>
      </c>
      <c r="E2838" t="s">
        <v>57</v>
      </c>
      <c r="F2838" t="s">
        <v>35</v>
      </c>
      <c r="L2838" t="s">
        <v>4156</v>
      </c>
      <c r="M2838">
        <v>13190</v>
      </c>
      <c r="N2838">
        <v>114</v>
      </c>
      <c r="O2838" t="s">
        <v>29</v>
      </c>
      <c r="P2838" t="s">
        <v>30</v>
      </c>
      <c r="Q2838" t="s">
        <v>31</v>
      </c>
      <c r="R2838">
        <v>10500000</v>
      </c>
      <c r="S2838">
        <v>1988</v>
      </c>
      <c r="T2838">
        <v>4.5</v>
      </c>
      <c r="U2838">
        <v>1.6</v>
      </c>
      <c r="V2838">
        <v>3614488</v>
      </c>
      <c r="W2838" t="s">
        <v>21</v>
      </c>
    </row>
    <row r="2839" spans="1:23" x14ac:dyDescent="0.3">
      <c r="A2839" t="s">
        <v>4157</v>
      </c>
      <c r="B2839">
        <v>61</v>
      </c>
      <c r="C2839">
        <v>197</v>
      </c>
      <c r="D2839">
        <v>46300000</v>
      </c>
      <c r="E2839" t="s">
        <v>24</v>
      </c>
      <c r="F2839" t="s">
        <v>25</v>
      </c>
      <c r="G2839" t="s">
        <v>48</v>
      </c>
      <c r="H2839" t="s">
        <v>56</v>
      </c>
      <c r="L2839" t="s">
        <v>4158</v>
      </c>
      <c r="M2839">
        <v>29323</v>
      </c>
      <c r="N2839">
        <v>344</v>
      </c>
      <c r="O2839" t="s">
        <v>29</v>
      </c>
      <c r="P2839" t="s">
        <v>30</v>
      </c>
      <c r="Q2839" t="s">
        <v>1636</v>
      </c>
      <c r="R2839">
        <v>9400000</v>
      </c>
      <c r="S2839">
        <v>1963</v>
      </c>
      <c r="T2839">
        <v>7.6</v>
      </c>
      <c r="U2839">
        <v>3.3</v>
      </c>
      <c r="V2839">
        <v>36900000</v>
      </c>
      <c r="W2839" t="s">
        <v>21</v>
      </c>
    </row>
    <row r="2840" spans="1:23" x14ac:dyDescent="0.3">
      <c r="A2840" t="s">
        <v>1414</v>
      </c>
      <c r="B2840">
        <v>56</v>
      </c>
      <c r="C2840">
        <v>104</v>
      </c>
      <c r="D2840">
        <v>2600000</v>
      </c>
      <c r="E2840" t="s">
        <v>55</v>
      </c>
      <c r="F2840" t="s">
        <v>58</v>
      </c>
      <c r="L2840" t="s">
        <v>4159</v>
      </c>
      <c r="M2840">
        <v>11612</v>
      </c>
      <c r="N2840">
        <v>88</v>
      </c>
      <c r="O2840" t="s">
        <v>29</v>
      </c>
      <c r="P2840" t="s">
        <v>37</v>
      </c>
      <c r="Q2840" t="s">
        <v>213</v>
      </c>
      <c r="R2840">
        <v>6000000</v>
      </c>
      <c r="S2840">
        <v>1995</v>
      </c>
      <c r="T2840">
        <v>7.5</v>
      </c>
      <c r="U2840">
        <v>1.7</v>
      </c>
      <c r="V2840">
        <v>-3400000</v>
      </c>
      <c r="W2840" t="s">
        <v>38</v>
      </c>
    </row>
    <row r="2841" spans="1:23" x14ac:dyDescent="0.3">
      <c r="A2841" t="s">
        <v>3591</v>
      </c>
      <c r="B2841">
        <v>439</v>
      </c>
      <c r="C2841">
        <v>130</v>
      </c>
      <c r="D2841">
        <v>3029870</v>
      </c>
      <c r="E2841" t="s">
        <v>55</v>
      </c>
      <c r="F2841" t="s">
        <v>27</v>
      </c>
      <c r="L2841" t="s">
        <v>4160</v>
      </c>
      <c r="M2841">
        <v>128729</v>
      </c>
      <c r="N2841">
        <v>551</v>
      </c>
      <c r="O2841" t="s">
        <v>29</v>
      </c>
      <c r="P2841" t="s">
        <v>2091</v>
      </c>
      <c r="Q2841" t="s">
        <v>213</v>
      </c>
      <c r="R2841">
        <v>7400000</v>
      </c>
      <c r="S2841">
        <v>2011</v>
      </c>
      <c r="T2841">
        <v>7.1</v>
      </c>
      <c r="U2841">
        <v>2.2000000000000002</v>
      </c>
      <c r="V2841">
        <v>-4370130</v>
      </c>
      <c r="W2841" t="s">
        <v>38</v>
      </c>
    </row>
    <row r="2842" spans="1:23" x14ac:dyDescent="0.3">
      <c r="A2842" t="s">
        <v>4161</v>
      </c>
      <c r="B2842">
        <v>50</v>
      </c>
      <c r="C2842">
        <v>176</v>
      </c>
      <c r="D2842">
        <v>3047539</v>
      </c>
      <c r="E2842" t="s">
        <v>55</v>
      </c>
      <c r="F2842" t="s">
        <v>44</v>
      </c>
      <c r="L2842" t="s">
        <v>4162</v>
      </c>
      <c r="M2842">
        <v>42296</v>
      </c>
      <c r="N2842">
        <v>286</v>
      </c>
      <c r="O2842" t="s">
        <v>3951</v>
      </c>
      <c r="P2842" t="s">
        <v>3952</v>
      </c>
      <c r="Q2842" t="s">
        <v>2708</v>
      </c>
      <c r="R2842">
        <v>7217600</v>
      </c>
      <c r="S2842">
        <v>2012</v>
      </c>
      <c r="T2842">
        <v>6.9</v>
      </c>
      <c r="U2842">
        <v>2.9</v>
      </c>
      <c r="V2842">
        <v>-4170061</v>
      </c>
      <c r="W2842" t="s">
        <v>38</v>
      </c>
    </row>
    <row r="2843" spans="1:23" x14ac:dyDescent="0.3">
      <c r="A2843" t="s">
        <v>94</v>
      </c>
      <c r="B2843">
        <v>392</v>
      </c>
      <c r="C2843">
        <v>116</v>
      </c>
      <c r="D2843">
        <v>78900000</v>
      </c>
      <c r="E2843" t="s">
        <v>57</v>
      </c>
      <c r="F2843" t="s">
        <v>27</v>
      </c>
      <c r="L2843" t="s">
        <v>4163</v>
      </c>
      <c r="M2843">
        <v>563827</v>
      </c>
      <c r="N2843">
        <v>1110</v>
      </c>
      <c r="O2843" t="s">
        <v>29</v>
      </c>
      <c r="P2843" t="s">
        <v>37</v>
      </c>
      <c r="Q2843" t="s">
        <v>213</v>
      </c>
      <c r="R2843">
        <v>11000000</v>
      </c>
      <c r="S2843">
        <v>1979</v>
      </c>
      <c r="T2843">
        <v>8.5</v>
      </c>
      <c r="U2843">
        <v>1.9</v>
      </c>
      <c r="V2843">
        <v>67900000</v>
      </c>
      <c r="W2843" t="s">
        <v>21</v>
      </c>
    </row>
    <row r="2844" spans="1:23" x14ac:dyDescent="0.3">
      <c r="A2844" t="s">
        <v>2012</v>
      </c>
      <c r="B2844">
        <v>277</v>
      </c>
      <c r="C2844">
        <v>88</v>
      </c>
      <c r="D2844">
        <v>30859000</v>
      </c>
      <c r="E2844" t="s">
        <v>57</v>
      </c>
      <c r="F2844" t="s">
        <v>35</v>
      </c>
      <c r="L2844" t="s">
        <v>4164</v>
      </c>
      <c r="M2844">
        <v>96410</v>
      </c>
      <c r="N2844">
        <v>826</v>
      </c>
      <c r="O2844" t="s">
        <v>29</v>
      </c>
      <c r="P2844" t="s">
        <v>30</v>
      </c>
      <c r="Q2844" t="s">
        <v>213</v>
      </c>
      <c r="R2844">
        <v>83532</v>
      </c>
      <c r="S2844">
        <v>1974</v>
      </c>
      <c r="T2844">
        <v>7.5</v>
      </c>
      <c r="U2844">
        <v>1.5</v>
      </c>
      <c r="V2844">
        <v>30775468</v>
      </c>
      <c r="W2844" t="s">
        <v>21</v>
      </c>
    </row>
    <row r="2845" spans="1:23" x14ac:dyDescent="0.3">
      <c r="A2845" t="s">
        <v>4165</v>
      </c>
      <c r="B2845">
        <v>259</v>
      </c>
      <c r="C2845">
        <v>106</v>
      </c>
      <c r="D2845">
        <v>3571735</v>
      </c>
      <c r="E2845" t="s">
        <v>242</v>
      </c>
      <c r="F2845" t="s">
        <v>55</v>
      </c>
      <c r="G2845" t="s">
        <v>59</v>
      </c>
      <c r="L2845" t="s">
        <v>4166</v>
      </c>
      <c r="M2845">
        <v>39260</v>
      </c>
      <c r="N2845">
        <v>129</v>
      </c>
      <c r="O2845" t="s">
        <v>29</v>
      </c>
      <c r="P2845" t="s">
        <v>30</v>
      </c>
      <c r="Q2845" t="s">
        <v>213</v>
      </c>
      <c r="R2845">
        <v>10000000</v>
      </c>
      <c r="S2845">
        <v>2010</v>
      </c>
      <c r="T2845">
        <v>6.6</v>
      </c>
      <c r="U2845">
        <v>1.8</v>
      </c>
      <c r="V2845">
        <v>-6428265</v>
      </c>
      <c r="W2845" t="s">
        <v>38</v>
      </c>
    </row>
    <row r="2846" spans="1:23" x14ac:dyDescent="0.3">
      <c r="A2846" t="s">
        <v>1897</v>
      </c>
      <c r="B2846">
        <v>66</v>
      </c>
      <c r="C2846">
        <v>181</v>
      </c>
      <c r="D2846">
        <v>50000000</v>
      </c>
      <c r="E2846" t="s">
        <v>55</v>
      </c>
      <c r="F2846" t="s">
        <v>49</v>
      </c>
      <c r="G2846" t="s">
        <v>50</v>
      </c>
      <c r="H2846" t="s">
        <v>44</v>
      </c>
      <c r="L2846" t="s">
        <v>4167</v>
      </c>
      <c r="M2846">
        <v>29839</v>
      </c>
      <c r="N2846">
        <v>150</v>
      </c>
      <c r="O2846" t="s">
        <v>29</v>
      </c>
      <c r="P2846" t="s">
        <v>30</v>
      </c>
      <c r="Q2846" t="s">
        <v>118</v>
      </c>
      <c r="R2846">
        <v>9000000</v>
      </c>
      <c r="S2846">
        <v>1971</v>
      </c>
      <c r="T2846">
        <v>8</v>
      </c>
      <c r="U2846">
        <v>3</v>
      </c>
      <c r="V2846">
        <v>41000000</v>
      </c>
      <c r="W2846" t="s">
        <v>21</v>
      </c>
    </row>
    <row r="2847" spans="1:23" x14ac:dyDescent="0.3">
      <c r="A2847" t="s">
        <v>4168</v>
      </c>
      <c r="B2847">
        <v>129</v>
      </c>
      <c r="C2847">
        <v>130</v>
      </c>
      <c r="D2847">
        <v>63600000</v>
      </c>
      <c r="E2847" t="s">
        <v>24</v>
      </c>
      <c r="F2847" t="s">
        <v>25</v>
      </c>
      <c r="G2847" t="s">
        <v>35</v>
      </c>
      <c r="L2847" t="s">
        <v>4169</v>
      </c>
      <c r="M2847">
        <v>82073</v>
      </c>
      <c r="N2847">
        <v>275</v>
      </c>
      <c r="O2847" t="s">
        <v>29</v>
      </c>
      <c r="P2847" t="s">
        <v>37</v>
      </c>
      <c r="Q2847" t="s">
        <v>1636</v>
      </c>
      <c r="R2847">
        <v>9000000</v>
      </c>
      <c r="S2847">
        <v>1965</v>
      </c>
      <c r="T2847">
        <v>7</v>
      </c>
      <c r="U2847">
        <v>2.2000000000000002</v>
      </c>
      <c r="V2847">
        <v>54600000</v>
      </c>
      <c r="W2847" t="s">
        <v>21</v>
      </c>
    </row>
    <row r="2848" spans="1:23" x14ac:dyDescent="0.3">
      <c r="A2848" t="s">
        <v>840</v>
      </c>
      <c r="B2848">
        <v>29</v>
      </c>
      <c r="C2848">
        <v>123</v>
      </c>
      <c r="D2848">
        <v>36049108</v>
      </c>
      <c r="E2848" t="s">
        <v>24</v>
      </c>
      <c r="F2848" t="s">
        <v>56</v>
      </c>
      <c r="G2848" t="s">
        <v>55</v>
      </c>
      <c r="H2848" t="s">
        <v>44</v>
      </c>
      <c r="I2848" t="s">
        <v>35</v>
      </c>
      <c r="L2848" t="s">
        <v>4170</v>
      </c>
      <c r="M2848">
        <v>10139</v>
      </c>
      <c r="N2848">
        <v>70</v>
      </c>
      <c r="O2848" t="s">
        <v>29</v>
      </c>
      <c r="P2848" t="s">
        <v>30</v>
      </c>
      <c r="Q2848" t="s">
        <v>213</v>
      </c>
      <c r="R2848">
        <v>9000000</v>
      </c>
      <c r="S2848">
        <v>1996</v>
      </c>
      <c r="T2848">
        <v>6.8</v>
      </c>
      <c r="U2848">
        <v>2</v>
      </c>
      <c r="V2848">
        <v>27049108</v>
      </c>
      <c r="W2848" t="s">
        <v>21</v>
      </c>
    </row>
    <row r="2849" spans="1:23" x14ac:dyDescent="0.3">
      <c r="A2849" t="s">
        <v>2454</v>
      </c>
      <c r="B2849">
        <v>32</v>
      </c>
      <c r="C2849">
        <v>120</v>
      </c>
      <c r="D2849">
        <v>34074895</v>
      </c>
      <c r="E2849" t="s">
        <v>48</v>
      </c>
      <c r="F2849" t="s">
        <v>55</v>
      </c>
      <c r="L2849" t="s">
        <v>4171</v>
      </c>
      <c r="M2849">
        <v>6525</v>
      </c>
      <c r="N2849">
        <v>79</v>
      </c>
      <c r="O2849" t="s">
        <v>29</v>
      </c>
      <c r="P2849" t="s">
        <v>30</v>
      </c>
      <c r="Q2849" t="s">
        <v>213</v>
      </c>
      <c r="R2849">
        <v>9000000</v>
      </c>
      <c r="S2849">
        <v>1999</v>
      </c>
      <c r="T2849">
        <v>6.7</v>
      </c>
      <c r="U2849">
        <v>2</v>
      </c>
      <c r="V2849">
        <v>25074895</v>
      </c>
      <c r="W2849" t="s">
        <v>21</v>
      </c>
    </row>
    <row r="2850" spans="1:23" x14ac:dyDescent="0.3">
      <c r="A2850" t="s">
        <v>3622</v>
      </c>
      <c r="B2850">
        <v>142</v>
      </c>
      <c r="C2850">
        <v>87</v>
      </c>
      <c r="D2850">
        <v>33244684</v>
      </c>
      <c r="E2850" t="s">
        <v>26</v>
      </c>
      <c r="F2850" t="s">
        <v>57</v>
      </c>
      <c r="L2850" t="s">
        <v>4172</v>
      </c>
      <c r="M2850">
        <v>62038</v>
      </c>
      <c r="N2850">
        <v>281</v>
      </c>
      <c r="O2850" t="s">
        <v>29</v>
      </c>
      <c r="P2850" t="s">
        <v>30</v>
      </c>
      <c r="Q2850" t="s">
        <v>213</v>
      </c>
      <c r="R2850">
        <v>9000000</v>
      </c>
      <c r="S2850">
        <v>1988</v>
      </c>
      <c r="T2850">
        <v>6.5</v>
      </c>
      <c r="U2850">
        <v>1.4</v>
      </c>
      <c r="V2850">
        <v>24244684</v>
      </c>
      <c r="W2850" t="s">
        <v>21</v>
      </c>
    </row>
    <row r="2851" spans="1:23" x14ac:dyDescent="0.3">
      <c r="A2851" t="s">
        <v>4173</v>
      </c>
      <c r="B2851">
        <v>263</v>
      </c>
      <c r="C2851">
        <v>123</v>
      </c>
      <c r="D2851">
        <v>24530513</v>
      </c>
      <c r="E2851" t="s">
        <v>790</v>
      </c>
      <c r="F2851" t="s">
        <v>55</v>
      </c>
      <c r="L2851" t="s">
        <v>4174</v>
      </c>
      <c r="M2851">
        <v>66610</v>
      </c>
      <c r="N2851">
        <v>429</v>
      </c>
      <c r="O2851" t="s">
        <v>29</v>
      </c>
      <c r="P2851" t="s">
        <v>30</v>
      </c>
      <c r="Q2851" t="s">
        <v>31</v>
      </c>
      <c r="R2851">
        <v>9000000</v>
      </c>
      <c r="S2851">
        <v>2007</v>
      </c>
      <c r="T2851">
        <v>8</v>
      </c>
      <c r="U2851">
        <v>2</v>
      </c>
      <c r="V2851">
        <v>15530513</v>
      </c>
      <c r="W2851" t="s">
        <v>21</v>
      </c>
    </row>
    <row r="2852" spans="1:23" x14ac:dyDescent="0.3">
      <c r="A2852" t="s">
        <v>3969</v>
      </c>
      <c r="B2852">
        <v>285</v>
      </c>
      <c r="C2852">
        <v>103</v>
      </c>
      <c r="D2852">
        <v>71519230</v>
      </c>
      <c r="E2852" t="s">
        <v>24</v>
      </c>
      <c r="F2852" t="s">
        <v>57</v>
      </c>
      <c r="G2852" t="s">
        <v>27</v>
      </c>
      <c r="H2852" t="s">
        <v>35</v>
      </c>
      <c r="L2852" t="s">
        <v>4175</v>
      </c>
      <c r="M2852">
        <v>92364</v>
      </c>
      <c r="N2852">
        <v>244</v>
      </c>
      <c r="O2852" t="s">
        <v>29</v>
      </c>
      <c r="P2852" t="s">
        <v>30</v>
      </c>
      <c r="Q2852" t="s">
        <v>213</v>
      </c>
      <c r="R2852">
        <v>9000000</v>
      </c>
      <c r="S2852">
        <v>2014</v>
      </c>
      <c r="T2852">
        <v>6.5</v>
      </c>
      <c r="U2852">
        <v>1.7</v>
      </c>
      <c r="V2852">
        <v>62519230</v>
      </c>
      <c r="W2852" t="s">
        <v>21</v>
      </c>
    </row>
    <row r="2853" spans="1:23" x14ac:dyDescent="0.3">
      <c r="A2853" t="s">
        <v>4176</v>
      </c>
      <c r="B2853">
        <v>64</v>
      </c>
      <c r="C2853">
        <v>91</v>
      </c>
      <c r="D2853">
        <v>20035310</v>
      </c>
      <c r="E2853" t="s">
        <v>48</v>
      </c>
      <c r="F2853" t="s">
        <v>55</v>
      </c>
      <c r="G2853" t="s">
        <v>44</v>
      </c>
      <c r="L2853" t="s">
        <v>4177</v>
      </c>
      <c r="M2853">
        <v>12324</v>
      </c>
      <c r="N2853">
        <v>173</v>
      </c>
      <c r="O2853" t="s">
        <v>29</v>
      </c>
      <c r="P2853" t="s">
        <v>30</v>
      </c>
      <c r="Q2853" t="s">
        <v>31</v>
      </c>
      <c r="R2853">
        <v>9000000</v>
      </c>
      <c r="S2853">
        <v>2000</v>
      </c>
      <c r="T2853">
        <v>4.9000000000000004</v>
      </c>
      <c r="U2853">
        <v>1.5</v>
      </c>
      <c r="V2853">
        <v>11035310</v>
      </c>
      <c r="W2853" t="s">
        <v>21</v>
      </c>
    </row>
    <row r="2854" spans="1:23" x14ac:dyDescent="0.3">
      <c r="A2854" t="s">
        <v>3667</v>
      </c>
      <c r="B2854">
        <v>150</v>
      </c>
      <c r="C2854">
        <v>88</v>
      </c>
      <c r="D2854">
        <v>18225165</v>
      </c>
      <c r="E2854" t="s">
        <v>25</v>
      </c>
      <c r="F2854" t="s">
        <v>48</v>
      </c>
      <c r="L2854" t="s">
        <v>4178</v>
      </c>
      <c r="M2854">
        <v>155262</v>
      </c>
      <c r="N2854">
        <v>316</v>
      </c>
      <c r="O2854" t="s">
        <v>29</v>
      </c>
      <c r="P2854" t="s">
        <v>30</v>
      </c>
      <c r="Q2854" t="s">
        <v>213</v>
      </c>
      <c r="R2854">
        <v>9000000</v>
      </c>
      <c r="S2854">
        <v>2004</v>
      </c>
      <c r="T2854">
        <v>7.1</v>
      </c>
      <c r="U2854">
        <v>1.5</v>
      </c>
      <c r="V2854">
        <v>9225165</v>
      </c>
      <c r="W2854" t="s">
        <v>21</v>
      </c>
    </row>
    <row r="2855" spans="1:23" x14ac:dyDescent="0.3">
      <c r="A2855" t="s">
        <v>1183</v>
      </c>
      <c r="B2855">
        <v>136</v>
      </c>
      <c r="C2855">
        <v>126</v>
      </c>
      <c r="D2855">
        <v>17804273</v>
      </c>
      <c r="E2855" t="s">
        <v>55</v>
      </c>
      <c r="F2855" t="s">
        <v>35</v>
      </c>
      <c r="L2855" t="s">
        <v>4179</v>
      </c>
      <c r="M2855">
        <v>20449</v>
      </c>
      <c r="N2855">
        <v>370</v>
      </c>
      <c r="O2855" t="s">
        <v>29</v>
      </c>
      <c r="P2855" t="s">
        <v>30</v>
      </c>
      <c r="Q2855" t="s">
        <v>213</v>
      </c>
      <c r="R2855">
        <v>20000000</v>
      </c>
      <c r="S2855">
        <v>2000</v>
      </c>
      <c r="T2855">
        <v>7</v>
      </c>
      <c r="U2855">
        <v>2.1</v>
      </c>
      <c r="V2855">
        <v>-2195727</v>
      </c>
      <c r="W2855" t="s">
        <v>38</v>
      </c>
    </row>
    <row r="2856" spans="1:23" x14ac:dyDescent="0.3">
      <c r="A2856" t="s">
        <v>4180</v>
      </c>
      <c r="B2856">
        <v>132</v>
      </c>
      <c r="C2856">
        <v>120</v>
      </c>
      <c r="D2856">
        <v>16938179</v>
      </c>
      <c r="E2856" t="s">
        <v>56</v>
      </c>
      <c r="F2856" t="s">
        <v>55</v>
      </c>
      <c r="G2856" t="s">
        <v>35</v>
      </c>
      <c r="L2856" t="s">
        <v>4181</v>
      </c>
      <c r="M2856">
        <v>41313</v>
      </c>
      <c r="N2856">
        <v>246</v>
      </c>
      <c r="O2856" t="s">
        <v>29</v>
      </c>
      <c r="P2856" t="s">
        <v>30</v>
      </c>
      <c r="Q2856" t="s">
        <v>213</v>
      </c>
      <c r="R2856">
        <v>8000000</v>
      </c>
      <c r="S2856">
        <v>2000</v>
      </c>
      <c r="T2856">
        <v>7</v>
      </c>
      <c r="U2856">
        <v>2</v>
      </c>
      <c r="V2856">
        <v>8938179</v>
      </c>
      <c r="W2856" t="s">
        <v>21</v>
      </c>
    </row>
    <row r="2857" spans="1:23" x14ac:dyDescent="0.3">
      <c r="A2857" t="s">
        <v>3054</v>
      </c>
      <c r="B2857">
        <v>186</v>
      </c>
      <c r="C2857">
        <v>94</v>
      </c>
      <c r="D2857">
        <v>16235293</v>
      </c>
      <c r="E2857" t="s">
        <v>57</v>
      </c>
      <c r="L2857" t="s">
        <v>4182</v>
      </c>
      <c r="M2857">
        <v>19918</v>
      </c>
      <c r="N2857">
        <v>278</v>
      </c>
      <c r="O2857" t="s">
        <v>29</v>
      </c>
      <c r="P2857" t="s">
        <v>30</v>
      </c>
      <c r="Q2857" t="s">
        <v>213</v>
      </c>
      <c r="R2857">
        <v>9000000</v>
      </c>
      <c r="S2857">
        <v>2006</v>
      </c>
      <c r="T2857">
        <v>4.5</v>
      </c>
      <c r="U2857">
        <v>1.6</v>
      </c>
      <c r="V2857">
        <v>7235293</v>
      </c>
      <c r="W2857" t="s">
        <v>21</v>
      </c>
    </row>
    <row r="2858" spans="1:23" x14ac:dyDescent="0.3">
      <c r="A2858" t="s">
        <v>267</v>
      </c>
      <c r="B2858">
        <v>46</v>
      </c>
      <c r="C2858">
        <v>137</v>
      </c>
      <c r="D2858">
        <v>10161099</v>
      </c>
      <c r="E2858" t="s">
        <v>24</v>
      </c>
      <c r="F2858" t="s">
        <v>242</v>
      </c>
      <c r="G2858" t="s">
        <v>55</v>
      </c>
      <c r="H2858" t="s">
        <v>54</v>
      </c>
      <c r="I2858" t="s">
        <v>44</v>
      </c>
      <c r="J2858" t="s">
        <v>58</v>
      </c>
      <c r="L2858" t="s">
        <v>4183</v>
      </c>
      <c r="M2858">
        <v>23441</v>
      </c>
      <c r="N2858">
        <v>108</v>
      </c>
      <c r="O2858" t="s">
        <v>29</v>
      </c>
      <c r="P2858" t="s">
        <v>37</v>
      </c>
      <c r="Q2858" t="s">
        <v>31</v>
      </c>
      <c r="R2858">
        <v>9000000</v>
      </c>
      <c r="S2858">
        <v>1989</v>
      </c>
      <c r="T2858">
        <v>7.7</v>
      </c>
      <c r="U2858">
        <v>2.2999999999999998</v>
      </c>
      <c r="V2858">
        <v>1161099</v>
      </c>
      <c r="W2858" t="s">
        <v>21</v>
      </c>
    </row>
    <row r="2859" spans="1:23" x14ac:dyDescent="0.3">
      <c r="A2859" t="s">
        <v>276</v>
      </c>
      <c r="B2859">
        <v>117</v>
      </c>
      <c r="C2859">
        <v>119</v>
      </c>
      <c r="D2859">
        <v>6047856</v>
      </c>
      <c r="E2859" t="s">
        <v>24</v>
      </c>
      <c r="F2859" t="s">
        <v>56</v>
      </c>
      <c r="G2859" t="s">
        <v>55</v>
      </c>
      <c r="H2859" t="s">
        <v>35</v>
      </c>
      <c r="L2859" t="s">
        <v>4184</v>
      </c>
      <c r="M2859">
        <v>27536</v>
      </c>
      <c r="N2859">
        <v>327</v>
      </c>
      <c r="O2859" t="s">
        <v>29</v>
      </c>
      <c r="P2859" t="s">
        <v>30</v>
      </c>
      <c r="Q2859" t="s">
        <v>213</v>
      </c>
      <c r="R2859">
        <v>8500000</v>
      </c>
      <c r="S2859">
        <v>2000</v>
      </c>
      <c r="T2859">
        <v>6.7</v>
      </c>
      <c r="U2859">
        <v>2</v>
      </c>
      <c r="V2859">
        <v>-2452144</v>
      </c>
      <c r="W2859" t="s">
        <v>38</v>
      </c>
    </row>
    <row r="2860" spans="1:23" x14ac:dyDescent="0.3">
      <c r="A2860" t="s">
        <v>1649</v>
      </c>
      <c r="B2860">
        <v>136</v>
      </c>
      <c r="C2860">
        <v>99</v>
      </c>
      <c r="D2860">
        <v>4681503</v>
      </c>
      <c r="E2860" t="s">
        <v>48</v>
      </c>
      <c r="F2860" t="s">
        <v>55</v>
      </c>
      <c r="L2860" t="s">
        <v>4185</v>
      </c>
      <c r="M2860">
        <v>29058</v>
      </c>
      <c r="N2860">
        <v>238</v>
      </c>
      <c r="O2860" t="s">
        <v>29</v>
      </c>
      <c r="P2860" t="s">
        <v>30</v>
      </c>
      <c r="Q2860" t="s">
        <v>213</v>
      </c>
      <c r="R2860">
        <v>9000000</v>
      </c>
      <c r="S2860">
        <v>2002</v>
      </c>
      <c r="T2860">
        <v>7</v>
      </c>
      <c r="U2860">
        <v>1.6</v>
      </c>
      <c r="V2860">
        <v>-4318497</v>
      </c>
      <c r="W2860" t="s">
        <v>38</v>
      </c>
    </row>
    <row r="2861" spans="1:23" x14ac:dyDescent="0.3">
      <c r="A2861" t="s">
        <v>4186</v>
      </c>
      <c r="B2861">
        <v>15</v>
      </c>
      <c r="C2861">
        <v>79</v>
      </c>
      <c r="D2861">
        <v>4350774</v>
      </c>
      <c r="E2861" t="s">
        <v>48</v>
      </c>
      <c r="L2861" t="s">
        <v>4187</v>
      </c>
      <c r="M2861">
        <v>10476</v>
      </c>
      <c r="N2861">
        <v>52</v>
      </c>
      <c r="O2861" t="s">
        <v>29</v>
      </c>
      <c r="P2861" t="s">
        <v>30</v>
      </c>
      <c r="Q2861" t="s">
        <v>31</v>
      </c>
      <c r="R2861">
        <v>8000000</v>
      </c>
      <c r="S2861">
        <v>1994</v>
      </c>
      <c r="T2861">
        <v>6.5</v>
      </c>
      <c r="U2861">
        <v>1.3</v>
      </c>
      <c r="V2861">
        <v>-3649226</v>
      </c>
      <c r="W2861" t="s">
        <v>38</v>
      </c>
    </row>
    <row r="2862" spans="1:23" x14ac:dyDescent="0.3">
      <c r="A2862" t="s">
        <v>3634</v>
      </c>
      <c r="B2862">
        <v>65</v>
      </c>
      <c r="C2862">
        <v>95</v>
      </c>
      <c r="D2862">
        <v>2955039</v>
      </c>
      <c r="E2862" t="s">
        <v>242</v>
      </c>
      <c r="F2862" t="s">
        <v>55</v>
      </c>
      <c r="G2862" t="s">
        <v>61</v>
      </c>
      <c r="L2862" t="s">
        <v>4188</v>
      </c>
      <c r="M2862">
        <v>3624</v>
      </c>
      <c r="N2862">
        <v>27</v>
      </c>
      <c r="O2862" t="s">
        <v>29</v>
      </c>
      <c r="P2862" t="s">
        <v>30</v>
      </c>
      <c r="Q2862" t="s">
        <v>31</v>
      </c>
      <c r="R2862">
        <v>9000000</v>
      </c>
      <c r="S2862">
        <v>2007</v>
      </c>
      <c r="T2862">
        <v>6.2</v>
      </c>
      <c r="U2862">
        <v>1.6</v>
      </c>
      <c r="V2862">
        <v>-6044961</v>
      </c>
      <c r="W2862" t="s">
        <v>38</v>
      </c>
    </row>
    <row r="2863" spans="1:23" x14ac:dyDescent="0.3">
      <c r="A2863" t="s">
        <v>3193</v>
      </c>
      <c r="B2863">
        <v>100</v>
      </c>
      <c r="C2863">
        <v>103</v>
      </c>
      <c r="D2863">
        <v>1530535</v>
      </c>
      <c r="E2863" t="s">
        <v>48</v>
      </c>
      <c r="F2863" t="s">
        <v>55</v>
      </c>
      <c r="G2863" t="s">
        <v>44</v>
      </c>
      <c r="L2863" t="s">
        <v>4189</v>
      </c>
      <c r="M2863">
        <v>7833</v>
      </c>
      <c r="N2863">
        <v>63</v>
      </c>
      <c r="O2863" t="s">
        <v>29</v>
      </c>
      <c r="P2863" t="s">
        <v>30</v>
      </c>
      <c r="Q2863" t="s">
        <v>213</v>
      </c>
      <c r="R2863">
        <v>9000000</v>
      </c>
      <c r="S2863">
        <v>2005</v>
      </c>
      <c r="T2863">
        <v>5.7</v>
      </c>
      <c r="U2863">
        <v>1.7</v>
      </c>
      <c r="V2863">
        <v>-7469465</v>
      </c>
      <c r="W2863" t="s">
        <v>38</v>
      </c>
    </row>
    <row r="2864" spans="1:23" x14ac:dyDescent="0.3">
      <c r="A2864" t="s">
        <v>2958</v>
      </c>
      <c r="B2864">
        <v>129</v>
      </c>
      <c r="C2864">
        <v>92</v>
      </c>
      <c r="D2864">
        <v>4881867</v>
      </c>
      <c r="E2864" t="s">
        <v>48</v>
      </c>
      <c r="F2864" t="s">
        <v>59</v>
      </c>
      <c r="L2864" t="s">
        <v>4190</v>
      </c>
      <c r="M2864">
        <v>15200</v>
      </c>
      <c r="N2864">
        <v>76</v>
      </c>
      <c r="O2864" t="s">
        <v>29</v>
      </c>
      <c r="P2864" t="s">
        <v>30</v>
      </c>
      <c r="Q2864" t="s">
        <v>213</v>
      </c>
      <c r="R2864">
        <v>9000000</v>
      </c>
      <c r="S2864">
        <v>2008</v>
      </c>
      <c r="T2864">
        <v>6.4</v>
      </c>
      <c r="U2864">
        <v>1.5</v>
      </c>
      <c r="V2864">
        <v>-4118133</v>
      </c>
      <c r="W2864" t="s">
        <v>38</v>
      </c>
    </row>
    <row r="2865" spans="1:23" x14ac:dyDescent="0.3">
      <c r="A2865" t="s">
        <v>3186</v>
      </c>
      <c r="B2865">
        <v>67</v>
      </c>
      <c r="C2865">
        <v>84</v>
      </c>
      <c r="D2865">
        <v>11860839</v>
      </c>
      <c r="E2865" t="s">
        <v>790</v>
      </c>
      <c r="F2865" t="s">
        <v>59</v>
      </c>
      <c r="L2865" t="s">
        <v>4191</v>
      </c>
      <c r="M2865">
        <v>5156</v>
      </c>
      <c r="N2865">
        <v>21</v>
      </c>
      <c r="O2865" t="s">
        <v>29</v>
      </c>
      <c r="P2865" t="s">
        <v>30</v>
      </c>
      <c r="Q2865" t="s">
        <v>52</v>
      </c>
      <c r="R2865">
        <v>9000000</v>
      </c>
      <c r="S2865">
        <v>2011</v>
      </c>
      <c r="T2865">
        <v>5.4</v>
      </c>
      <c r="U2865">
        <v>1.4</v>
      </c>
      <c r="V2865">
        <v>2860839</v>
      </c>
      <c r="W2865" t="s">
        <v>21</v>
      </c>
    </row>
    <row r="2866" spans="1:23" x14ac:dyDescent="0.3">
      <c r="A2866" t="s">
        <v>4192</v>
      </c>
      <c r="B2866">
        <v>31</v>
      </c>
      <c r="C2866">
        <v>300</v>
      </c>
      <c r="D2866">
        <v>454255</v>
      </c>
      <c r="E2866" t="s">
        <v>24</v>
      </c>
      <c r="F2866" t="s">
        <v>25</v>
      </c>
      <c r="G2866" t="s">
        <v>55</v>
      </c>
      <c r="H2866" t="s">
        <v>54</v>
      </c>
      <c r="I2866" t="s">
        <v>58</v>
      </c>
      <c r="L2866" t="s">
        <v>4193</v>
      </c>
      <c r="M2866">
        <v>1666</v>
      </c>
      <c r="N2866">
        <v>47</v>
      </c>
      <c r="O2866" t="s">
        <v>3574</v>
      </c>
      <c r="P2866" t="s">
        <v>3575</v>
      </c>
      <c r="Q2866" t="s">
        <v>213</v>
      </c>
      <c r="R2866">
        <v>400000000</v>
      </c>
      <c r="S2866">
        <v>2001</v>
      </c>
      <c r="T2866">
        <v>6.6</v>
      </c>
      <c r="U2866">
        <v>5</v>
      </c>
      <c r="V2866">
        <v>-399545745</v>
      </c>
      <c r="W2866" t="s">
        <v>38</v>
      </c>
    </row>
    <row r="2867" spans="1:23" x14ac:dyDescent="0.3">
      <c r="A2867" t="s">
        <v>4194</v>
      </c>
      <c r="B2867">
        <v>76</v>
      </c>
      <c r="C2867">
        <v>120</v>
      </c>
      <c r="D2867">
        <v>349618</v>
      </c>
      <c r="E2867" t="s">
        <v>57</v>
      </c>
      <c r="L2867" t="s">
        <v>4195</v>
      </c>
      <c r="M2867">
        <v>4302</v>
      </c>
      <c r="N2867">
        <v>45</v>
      </c>
      <c r="O2867" t="s">
        <v>29</v>
      </c>
      <c r="P2867" t="s">
        <v>2365</v>
      </c>
      <c r="Q2867" t="s">
        <v>213</v>
      </c>
      <c r="R2867">
        <v>9000000</v>
      </c>
      <c r="S2867">
        <v>1990</v>
      </c>
      <c r="T2867">
        <v>6.1</v>
      </c>
      <c r="U2867">
        <v>2</v>
      </c>
      <c r="V2867">
        <v>-8650382</v>
      </c>
      <c r="W2867" t="s">
        <v>38</v>
      </c>
    </row>
    <row r="2868" spans="1:23" x14ac:dyDescent="0.3">
      <c r="A2868" t="s">
        <v>3057</v>
      </c>
      <c r="B2868">
        <v>81</v>
      </c>
      <c r="C2868">
        <v>121</v>
      </c>
      <c r="D2868">
        <v>112935</v>
      </c>
      <c r="E2868" t="s">
        <v>55</v>
      </c>
      <c r="L2868" t="s">
        <v>4196</v>
      </c>
      <c r="M2868">
        <v>8161</v>
      </c>
      <c r="N2868">
        <v>94</v>
      </c>
      <c r="O2868" t="s">
        <v>29</v>
      </c>
      <c r="P2868" t="s">
        <v>37</v>
      </c>
      <c r="Q2868" t="s">
        <v>213</v>
      </c>
      <c r="R2868">
        <v>9000000</v>
      </c>
      <c r="S2868">
        <v>2002</v>
      </c>
      <c r="T2868">
        <v>7.6</v>
      </c>
      <c r="U2868">
        <v>2</v>
      </c>
      <c r="V2868">
        <v>-8887065</v>
      </c>
      <c r="W2868" t="s">
        <v>38</v>
      </c>
    </row>
    <row r="2869" spans="1:23" x14ac:dyDescent="0.3">
      <c r="A2869" t="s">
        <v>4197</v>
      </c>
      <c r="B2869">
        <v>26</v>
      </c>
      <c r="C2869">
        <v>97</v>
      </c>
      <c r="D2869">
        <v>883887</v>
      </c>
      <c r="E2869" t="s">
        <v>55</v>
      </c>
      <c r="L2869" t="s">
        <v>4198</v>
      </c>
      <c r="M2869">
        <v>1201</v>
      </c>
      <c r="N2869">
        <v>14</v>
      </c>
      <c r="O2869" t="s">
        <v>29</v>
      </c>
      <c r="P2869" t="s">
        <v>30</v>
      </c>
      <c r="Q2869" t="s">
        <v>52</v>
      </c>
      <c r="R2869">
        <v>9000000</v>
      </c>
      <c r="S2869">
        <v>2009</v>
      </c>
      <c r="T2869">
        <v>6.2</v>
      </c>
      <c r="U2869">
        <v>1.6</v>
      </c>
      <c r="V2869">
        <v>-8116113</v>
      </c>
      <c r="W2869" t="s">
        <v>38</v>
      </c>
    </row>
    <row r="2870" spans="1:23" x14ac:dyDescent="0.3">
      <c r="A2870" t="s">
        <v>3539</v>
      </c>
      <c r="B2870">
        <v>24</v>
      </c>
      <c r="C2870">
        <v>86</v>
      </c>
      <c r="D2870">
        <v>13751</v>
      </c>
      <c r="E2870" t="s">
        <v>55</v>
      </c>
      <c r="F2870" t="s">
        <v>49</v>
      </c>
      <c r="L2870" t="s">
        <v>4199</v>
      </c>
      <c r="M2870">
        <v>813</v>
      </c>
      <c r="N2870">
        <v>6</v>
      </c>
      <c r="O2870" t="s">
        <v>29</v>
      </c>
      <c r="P2870" t="s">
        <v>143</v>
      </c>
      <c r="Q2870" t="s">
        <v>52</v>
      </c>
      <c r="R2870">
        <v>11400000</v>
      </c>
      <c r="S2870">
        <v>2006</v>
      </c>
      <c r="T2870">
        <v>6.6</v>
      </c>
      <c r="U2870">
        <v>1.4</v>
      </c>
      <c r="V2870">
        <v>-11386249</v>
      </c>
      <c r="W2870" t="s">
        <v>38</v>
      </c>
    </row>
    <row r="2871" spans="1:23" x14ac:dyDescent="0.3">
      <c r="A2871" t="s">
        <v>4200</v>
      </c>
      <c r="B2871">
        <v>80</v>
      </c>
      <c r="C2871">
        <v>45</v>
      </c>
      <c r="D2871">
        <v>145109</v>
      </c>
      <c r="E2871" t="s">
        <v>55</v>
      </c>
      <c r="F2871" t="s">
        <v>54</v>
      </c>
      <c r="G2871" t="s">
        <v>35</v>
      </c>
      <c r="H2871" t="s">
        <v>58</v>
      </c>
      <c r="L2871" t="s">
        <v>4201</v>
      </c>
      <c r="M2871">
        <v>14247</v>
      </c>
      <c r="N2871">
        <v>44</v>
      </c>
      <c r="O2871" t="s">
        <v>4202</v>
      </c>
      <c r="P2871" t="s">
        <v>2091</v>
      </c>
      <c r="Q2871" t="s">
        <v>2708</v>
      </c>
      <c r="R2871">
        <v>45000000</v>
      </c>
      <c r="S2871">
        <v>2008</v>
      </c>
      <c r="T2871">
        <v>7.3</v>
      </c>
      <c r="U2871">
        <v>0.8</v>
      </c>
      <c r="V2871">
        <v>-44854891</v>
      </c>
      <c r="W2871" t="s">
        <v>38</v>
      </c>
    </row>
    <row r="2872" spans="1:23" x14ac:dyDescent="0.3">
      <c r="A2872" t="s">
        <v>4203</v>
      </c>
      <c r="B2872">
        <v>41</v>
      </c>
      <c r="C2872">
        <v>97</v>
      </c>
      <c r="D2872">
        <v>1046166</v>
      </c>
      <c r="E2872" t="s">
        <v>48</v>
      </c>
      <c r="F2872" t="s">
        <v>59</v>
      </c>
      <c r="G2872" t="s">
        <v>44</v>
      </c>
      <c r="L2872" t="s">
        <v>4204</v>
      </c>
      <c r="M2872">
        <v>2599</v>
      </c>
      <c r="N2872">
        <v>45</v>
      </c>
      <c r="O2872" t="s">
        <v>29</v>
      </c>
      <c r="P2872" t="s">
        <v>244</v>
      </c>
      <c r="Q2872" t="s">
        <v>31</v>
      </c>
      <c r="R2872">
        <v>9000000</v>
      </c>
      <c r="S2872">
        <v>2005</v>
      </c>
      <c r="T2872">
        <v>4.2</v>
      </c>
      <c r="U2872">
        <v>1.6</v>
      </c>
      <c r="V2872">
        <v>-7953834</v>
      </c>
      <c r="W2872" t="s">
        <v>38</v>
      </c>
    </row>
    <row r="2873" spans="1:23" x14ac:dyDescent="0.3">
      <c r="A2873" t="s">
        <v>4205</v>
      </c>
      <c r="B2873">
        <v>35</v>
      </c>
      <c r="C2873">
        <v>93</v>
      </c>
      <c r="D2873">
        <v>174635000</v>
      </c>
      <c r="E2873" t="s">
        <v>25</v>
      </c>
      <c r="F2873" t="s">
        <v>48</v>
      </c>
      <c r="L2873" t="s">
        <v>4206</v>
      </c>
      <c r="M2873">
        <v>74743</v>
      </c>
      <c r="N2873">
        <v>93</v>
      </c>
      <c r="O2873" t="s">
        <v>29</v>
      </c>
      <c r="P2873" t="s">
        <v>143</v>
      </c>
      <c r="Q2873" t="s">
        <v>31</v>
      </c>
      <c r="R2873">
        <v>8800000</v>
      </c>
      <c r="S2873">
        <v>1986</v>
      </c>
      <c r="T2873">
        <v>6.5</v>
      </c>
      <c r="U2873">
        <v>1.6</v>
      </c>
      <c r="V2873">
        <v>165835000</v>
      </c>
      <c r="W2873" t="s">
        <v>21</v>
      </c>
    </row>
    <row r="2874" spans="1:23" x14ac:dyDescent="0.3">
      <c r="A2874" t="s">
        <v>4207</v>
      </c>
      <c r="B2874">
        <v>133</v>
      </c>
      <c r="C2874">
        <v>84</v>
      </c>
      <c r="D2874">
        <v>14373825</v>
      </c>
      <c r="E2874" t="s">
        <v>56</v>
      </c>
      <c r="F2874" t="s">
        <v>60</v>
      </c>
      <c r="G2874" t="s">
        <v>35</v>
      </c>
      <c r="L2874" t="s">
        <v>4208</v>
      </c>
      <c r="M2874">
        <v>63216</v>
      </c>
      <c r="N2874">
        <v>196</v>
      </c>
      <c r="O2874" t="s">
        <v>29</v>
      </c>
      <c r="P2874" t="s">
        <v>30</v>
      </c>
      <c r="Q2874" t="s">
        <v>213</v>
      </c>
      <c r="R2874">
        <v>8600000</v>
      </c>
      <c r="S2874">
        <v>2007</v>
      </c>
      <c r="T2874">
        <v>6.5</v>
      </c>
      <c r="U2874">
        <v>1.4</v>
      </c>
      <c r="V2874">
        <v>5773825</v>
      </c>
      <c r="W2874" t="s">
        <v>21</v>
      </c>
    </row>
    <row r="2875" spans="1:23" x14ac:dyDescent="0.3">
      <c r="A2875" t="s">
        <v>4209</v>
      </c>
      <c r="B2875">
        <v>66</v>
      </c>
      <c r="C2875">
        <v>96</v>
      </c>
      <c r="D2875">
        <v>162</v>
      </c>
      <c r="E2875" t="s">
        <v>24</v>
      </c>
      <c r="F2875" t="s">
        <v>56</v>
      </c>
      <c r="G2875" t="s">
        <v>35</v>
      </c>
      <c r="L2875" t="s">
        <v>4210</v>
      </c>
      <c r="M2875">
        <v>5228</v>
      </c>
      <c r="N2875">
        <v>38</v>
      </c>
      <c r="O2875" t="s">
        <v>29</v>
      </c>
      <c r="P2875" t="s">
        <v>3575</v>
      </c>
      <c r="Q2875" t="s">
        <v>213</v>
      </c>
      <c r="R2875">
        <v>9000000</v>
      </c>
      <c r="S2875">
        <v>2014</v>
      </c>
      <c r="T2875">
        <v>5.7</v>
      </c>
      <c r="U2875">
        <v>1.6</v>
      </c>
      <c r="V2875">
        <v>-8999838</v>
      </c>
      <c r="W2875" t="s">
        <v>38</v>
      </c>
    </row>
    <row r="2876" spans="1:23" x14ac:dyDescent="0.3">
      <c r="A2876" t="s">
        <v>1321</v>
      </c>
      <c r="B2876">
        <v>273</v>
      </c>
      <c r="C2876">
        <v>112</v>
      </c>
      <c r="D2876">
        <v>39462438</v>
      </c>
      <c r="E2876" t="s">
        <v>55</v>
      </c>
      <c r="F2876" t="s">
        <v>59</v>
      </c>
      <c r="G2876" t="s">
        <v>44</v>
      </c>
      <c r="L2876" t="s">
        <v>4211</v>
      </c>
      <c r="M2876">
        <v>67760</v>
      </c>
      <c r="N2876">
        <v>226</v>
      </c>
      <c r="O2876" t="s">
        <v>29</v>
      </c>
      <c r="P2876" t="s">
        <v>30</v>
      </c>
      <c r="Q2876" t="s">
        <v>213</v>
      </c>
      <c r="R2876">
        <v>7000000</v>
      </c>
      <c r="S2876">
        <v>2009</v>
      </c>
      <c r="T2876">
        <v>7.3</v>
      </c>
      <c r="U2876">
        <v>1.9</v>
      </c>
      <c r="V2876">
        <v>32462438</v>
      </c>
      <c r="W2876" t="s">
        <v>21</v>
      </c>
    </row>
    <row r="2877" spans="1:23" x14ac:dyDescent="0.3">
      <c r="A2877" t="s">
        <v>4212</v>
      </c>
      <c r="B2877">
        <v>32</v>
      </c>
      <c r="C2877">
        <v>125</v>
      </c>
      <c r="D2877">
        <v>29200000</v>
      </c>
      <c r="E2877" t="s">
        <v>55</v>
      </c>
      <c r="F2877" t="s">
        <v>59</v>
      </c>
      <c r="G2877" t="s">
        <v>44</v>
      </c>
      <c r="L2877" t="s">
        <v>4213</v>
      </c>
      <c r="M2877">
        <v>6142</v>
      </c>
      <c r="N2877">
        <v>52</v>
      </c>
      <c r="O2877" t="s">
        <v>29</v>
      </c>
      <c r="P2877" t="s">
        <v>30</v>
      </c>
      <c r="Q2877" t="s">
        <v>213</v>
      </c>
      <c r="R2877">
        <v>8500000</v>
      </c>
      <c r="S2877">
        <v>1979</v>
      </c>
      <c r="T2877">
        <v>6.9</v>
      </c>
      <c r="U2877">
        <v>2.1</v>
      </c>
      <c r="V2877">
        <v>20700000</v>
      </c>
      <c r="W2877" t="s">
        <v>21</v>
      </c>
    </row>
    <row r="2878" spans="1:23" x14ac:dyDescent="0.3">
      <c r="A2878" t="s">
        <v>4214</v>
      </c>
      <c r="B2878">
        <v>52</v>
      </c>
      <c r="C2878">
        <v>96</v>
      </c>
      <c r="D2878">
        <v>21564616</v>
      </c>
      <c r="E2878" t="s">
        <v>48</v>
      </c>
      <c r="L2878" t="s">
        <v>4215</v>
      </c>
      <c r="M2878">
        <v>7098</v>
      </c>
      <c r="N2878">
        <v>41</v>
      </c>
      <c r="O2878" t="s">
        <v>29</v>
      </c>
      <c r="P2878" t="s">
        <v>30</v>
      </c>
      <c r="Q2878" t="s">
        <v>31</v>
      </c>
      <c r="R2878">
        <v>8500000</v>
      </c>
      <c r="S2878">
        <v>2013</v>
      </c>
      <c r="T2878">
        <v>5</v>
      </c>
      <c r="U2878">
        <v>1.6</v>
      </c>
      <c r="V2878">
        <v>13064616</v>
      </c>
      <c r="W2878" t="s">
        <v>21</v>
      </c>
    </row>
    <row r="2879" spans="1:23" x14ac:dyDescent="0.3">
      <c r="A2879" t="s">
        <v>2226</v>
      </c>
      <c r="B2879">
        <v>175</v>
      </c>
      <c r="C2879">
        <v>103</v>
      </c>
      <c r="D2879">
        <v>14879556</v>
      </c>
      <c r="E2879" t="s">
        <v>48</v>
      </c>
      <c r="F2879" t="s">
        <v>55</v>
      </c>
      <c r="L2879" t="s">
        <v>4216</v>
      </c>
      <c r="M2879">
        <v>73640</v>
      </c>
      <c r="N2879">
        <v>441</v>
      </c>
      <c r="O2879" t="s">
        <v>29</v>
      </c>
      <c r="P2879" t="s">
        <v>30</v>
      </c>
      <c r="Q2879" t="s">
        <v>213</v>
      </c>
      <c r="R2879">
        <v>8000000</v>
      </c>
      <c r="S2879">
        <v>1999</v>
      </c>
      <c r="T2879">
        <v>7.3</v>
      </c>
      <c r="U2879">
        <v>1.7</v>
      </c>
      <c r="V2879">
        <v>6879556</v>
      </c>
      <c r="W2879" t="s">
        <v>21</v>
      </c>
    </row>
    <row r="2880" spans="1:23" x14ac:dyDescent="0.3">
      <c r="A2880" t="s">
        <v>4217</v>
      </c>
      <c r="B2880">
        <v>132</v>
      </c>
      <c r="C2880">
        <v>101</v>
      </c>
      <c r="D2880">
        <v>34017854</v>
      </c>
      <c r="E2880" t="s">
        <v>48</v>
      </c>
      <c r="L2880" t="s">
        <v>4218</v>
      </c>
      <c r="M2880">
        <v>51326</v>
      </c>
      <c r="N2880">
        <v>116</v>
      </c>
      <c r="O2880" t="s">
        <v>29</v>
      </c>
      <c r="P2880" t="s">
        <v>30</v>
      </c>
      <c r="Q2880" t="s">
        <v>31</v>
      </c>
      <c r="R2880">
        <v>8500000</v>
      </c>
      <c r="S2880">
        <v>2015</v>
      </c>
      <c r="T2880">
        <v>6.5</v>
      </c>
      <c r="U2880">
        <v>1.7</v>
      </c>
      <c r="V2880">
        <v>25517854</v>
      </c>
      <c r="W2880" t="s">
        <v>21</v>
      </c>
    </row>
    <row r="2881" spans="1:23" x14ac:dyDescent="0.3">
      <c r="A2881" t="s">
        <v>4219</v>
      </c>
      <c r="B2881">
        <v>66</v>
      </c>
      <c r="C2881">
        <v>104</v>
      </c>
      <c r="D2881">
        <v>4273372</v>
      </c>
      <c r="E2881" t="s">
        <v>55</v>
      </c>
      <c r="F2881" t="s">
        <v>59</v>
      </c>
      <c r="G2881" t="s">
        <v>44</v>
      </c>
      <c r="L2881" t="s">
        <v>4220</v>
      </c>
      <c r="M2881">
        <v>19412</v>
      </c>
      <c r="N2881">
        <v>308</v>
      </c>
      <c r="O2881" t="s">
        <v>29</v>
      </c>
      <c r="P2881" t="s">
        <v>30</v>
      </c>
      <c r="Q2881" t="s">
        <v>31</v>
      </c>
      <c r="R2881">
        <v>22000000</v>
      </c>
      <c r="S2881">
        <v>2001</v>
      </c>
      <c r="T2881">
        <v>2.1</v>
      </c>
      <c r="U2881">
        <v>1.7</v>
      </c>
      <c r="V2881">
        <v>-17726628</v>
      </c>
      <c r="W2881" t="s">
        <v>38</v>
      </c>
    </row>
    <row r="2882" spans="1:23" x14ac:dyDescent="0.3">
      <c r="A2882" t="s">
        <v>3852</v>
      </c>
      <c r="B2882">
        <v>222</v>
      </c>
      <c r="C2882">
        <v>119</v>
      </c>
      <c r="D2882">
        <v>4440055</v>
      </c>
      <c r="E2882" t="s">
        <v>242</v>
      </c>
      <c r="F2882" t="s">
        <v>55</v>
      </c>
      <c r="G2882" t="s">
        <v>44</v>
      </c>
      <c r="L2882" t="s">
        <v>4221</v>
      </c>
      <c r="M2882">
        <v>21360</v>
      </c>
      <c r="N2882">
        <v>110</v>
      </c>
      <c r="O2882" t="s">
        <v>29</v>
      </c>
      <c r="P2882" t="s">
        <v>37</v>
      </c>
      <c r="Q2882" t="s">
        <v>52</v>
      </c>
      <c r="R2882">
        <v>8500000</v>
      </c>
      <c r="S2882">
        <v>2009</v>
      </c>
      <c r="T2882">
        <v>7</v>
      </c>
      <c r="U2882">
        <v>2</v>
      </c>
      <c r="V2882">
        <v>-4059945</v>
      </c>
      <c r="W2882" t="s">
        <v>38</v>
      </c>
    </row>
    <row r="2883" spans="1:23" x14ac:dyDescent="0.3">
      <c r="A2883" t="s">
        <v>3949</v>
      </c>
      <c r="B2883">
        <v>210</v>
      </c>
      <c r="C2883">
        <v>128</v>
      </c>
      <c r="D2883">
        <v>4018695</v>
      </c>
      <c r="E2883" t="s">
        <v>25</v>
      </c>
      <c r="F2883" t="s">
        <v>55</v>
      </c>
      <c r="G2883" t="s">
        <v>35</v>
      </c>
      <c r="L2883" t="s">
        <v>4222</v>
      </c>
      <c r="M2883">
        <v>69759</v>
      </c>
      <c r="N2883">
        <v>235</v>
      </c>
      <c r="O2883" t="s">
        <v>3951</v>
      </c>
      <c r="P2883" t="s">
        <v>3952</v>
      </c>
      <c r="Q2883" t="s">
        <v>31</v>
      </c>
      <c r="R2883">
        <v>12000000</v>
      </c>
      <c r="S2883">
        <v>2010</v>
      </c>
      <c r="T2883">
        <v>8</v>
      </c>
      <c r="U2883">
        <v>2.1</v>
      </c>
      <c r="V2883">
        <v>-7981305</v>
      </c>
      <c r="W2883" t="s">
        <v>38</v>
      </c>
    </row>
    <row r="2884" spans="1:23" x14ac:dyDescent="0.3">
      <c r="A2884" t="s">
        <v>4223</v>
      </c>
      <c r="B2884">
        <v>46</v>
      </c>
      <c r="C2884">
        <v>126</v>
      </c>
      <c r="D2884">
        <v>1997807</v>
      </c>
      <c r="E2884" t="s">
        <v>25</v>
      </c>
      <c r="F2884" t="s">
        <v>55</v>
      </c>
      <c r="G2884" t="s">
        <v>35</v>
      </c>
      <c r="L2884" t="s">
        <v>4224</v>
      </c>
      <c r="M2884">
        <v>5158</v>
      </c>
      <c r="N2884">
        <v>140</v>
      </c>
      <c r="O2884" t="s">
        <v>29</v>
      </c>
      <c r="P2884" t="s">
        <v>30</v>
      </c>
      <c r="Q2884" t="s">
        <v>213</v>
      </c>
      <c r="R2884">
        <v>8000000</v>
      </c>
      <c r="S2884">
        <v>1999</v>
      </c>
      <c r="T2884">
        <v>7.1</v>
      </c>
      <c r="U2884">
        <v>2.1</v>
      </c>
      <c r="V2884">
        <v>-6002193</v>
      </c>
      <c r="W2884" t="s">
        <v>38</v>
      </c>
    </row>
    <row r="2885" spans="1:23" x14ac:dyDescent="0.3">
      <c r="A2885" t="s">
        <v>3965</v>
      </c>
      <c r="B2885">
        <v>147</v>
      </c>
      <c r="C2885">
        <v>150</v>
      </c>
      <c r="D2885">
        <v>140244</v>
      </c>
      <c r="E2885" t="s">
        <v>57</v>
      </c>
      <c r="F2885" t="s">
        <v>50</v>
      </c>
      <c r="G2885" t="s">
        <v>27</v>
      </c>
      <c r="L2885" t="s">
        <v>4225</v>
      </c>
      <c r="M2885">
        <v>20419</v>
      </c>
      <c r="N2885">
        <v>259</v>
      </c>
      <c r="O2885" t="s">
        <v>29</v>
      </c>
      <c r="P2885" t="s">
        <v>30</v>
      </c>
      <c r="Q2885" t="s">
        <v>213</v>
      </c>
      <c r="R2885">
        <v>8500000</v>
      </c>
      <c r="S2885">
        <v>2008</v>
      </c>
      <c r="T2885">
        <v>6.7</v>
      </c>
      <c r="U2885">
        <v>2.5</v>
      </c>
      <c r="V2885">
        <v>-8359756</v>
      </c>
      <c r="W2885" t="s">
        <v>38</v>
      </c>
    </row>
    <row r="2886" spans="1:23" x14ac:dyDescent="0.3">
      <c r="A2886" t="s">
        <v>503</v>
      </c>
      <c r="B2886">
        <v>215</v>
      </c>
      <c r="C2886">
        <v>178</v>
      </c>
      <c r="D2886">
        <v>107930000</v>
      </c>
      <c r="E2886" t="s">
        <v>56</v>
      </c>
      <c r="F2886" t="s">
        <v>55</v>
      </c>
      <c r="L2886" t="s">
        <v>4226</v>
      </c>
      <c r="M2886">
        <v>1324680</v>
      </c>
      <c r="N2886">
        <v>2195</v>
      </c>
      <c r="O2886" t="s">
        <v>29</v>
      </c>
      <c r="P2886" t="s">
        <v>30</v>
      </c>
      <c r="Q2886" t="s">
        <v>213</v>
      </c>
      <c r="R2886">
        <v>8000000</v>
      </c>
      <c r="S2886">
        <v>1994</v>
      </c>
      <c r="T2886">
        <v>8.9</v>
      </c>
      <c r="U2886">
        <v>3</v>
      </c>
      <c r="V2886">
        <v>99930000</v>
      </c>
      <c r="W2886" t="s">
        <v>21</v>
      </c>
    </row>
    <row r="2887" spans="1:23" x14ac:dyDescent="0.3">
      <c r="A2887" t="s">
        <v>4227</v>
      </c>
      <c r="B2887">
        <v>534</v>
      </c>
      <c r="C2887">
        <v>117</v>
      </c>
      <c r="D2887">
        <v>32279955</v>
      </c>
      <c r="E2887" t="s">
        <v>56</v>
      </c>
      <c r="F2887" t="s">
        <v>55</v>
      </c>
      <c r="G2887" t="s">
        <v>35</v>
      </c>
      <c r="L2887" t="s">
        <v>4228</v>
      </c>
      <c r="M2887">
        <v>293304</v>
      </c>
      <c r="N2887">
        <v>552</v>
      </c>
      <c r="O2887" t="s">
        <v>29</v>
      </c>
      <c r="P2887" t="s">
        <v>30</v>
      </c>
      <c r="Q2887" t="s">
        <v>213</v>
      </c>
      <c r="R2887">
        <v>8500000</v>
      </c>
      <c r="S2887">
        <v>2014</v>
      </c>
      <c r="T2887">
        <v>7.9</v>
      </c>
      <c r="U2887">
        <v>2</v>
      </c>
      <c r="V2887">
        <v>23779955</v>
      </c>
      <c r="W2887" t="s">
        <v>21</v>
      </c>
    </row>
    <row r="2888" spans="1:23" x14ac:dyDescent="0.3">
      <c r="A2888" t="s">
        <v>1336</v>
      </c>
      <c r="B2888">
        <v>66</v>
      </c>
      <c r="C2888">
        <v>119</v>
      </c>
      <c r="D2888">
        <v>4992159</v>
      </c>
      <c r="E2888" t="s">
        <v>48</v>
      </c>
      <c r="F2888" t="s">
        <v>57</v>
      </c>
      <c r="G2888" t="s">
        <v>35</v>
      </c>
      <c r="L2888" t="s">
        <v>4229</v>
      </c>
      <c r="M2888">
        <v>23823</v>
      </c>
      <c r="N2888">
        <v>201</v>
      </c>
      <c r="O2888" t="s">
        <v>29</v>
      </c>
      <c r="P2888" t="s">
        <v>30</v>
      </c>
      <c r="Q2888" t="s">
        <v>213</v>
      </c>
      <c r="R2888">
        <v>8550000</v>
      </c>
      <c r="S2888">
        <v>2004</v>
      </c>
      <c r="T2888">
        <v>5.6</v>
      </c>
      <c r="U2888">
        <v>2</v>
      </c>
      <c r="V2888">
        <v>-3557841</v>
      </c>
      <c r="W2888" t="s">
        <v>38</v>
      </c>
    </row>
    <row r="2889" spans="1:23" x14ac:dyDescent="0.3">
      <c r="A2889" t="s">
        <v>1976</v>
      </c>
      <c r="B2889">
        <v>119</v>
      </c>
      <c r="C2889">
        <v>174</v>
      </c>
      <c r="D2889">
        <v>163214286</v>
      </c>
      <c r="E2889" t="s">
        <v>242</v>
      </c>
      <c r="F2889" t="s">
        <v>55</v>
      </c>
      <c r="G2889" t="s">
        <v>49</v>
      </c>
      <c r="H2889" t="s">
        <v>50</v>
      </c>
      <c r="I2889" t="s">
        <v>44</v>
      </c>
      <c r="L2889" t="s">
        <v>4230</v>
      </c>
      <c r="M2889">
        <v>148172</v>
      </c>
      <c r="N2889">
        <v>406</v>
      </c>
      <c r="O2889" t="s">
        <v>29</v>
      </c>
      <c r="P2889" t="s">
        <v>30</v>
      </c>
      <c r="Q2889" t="s">
        <v>118</v>
      </c>
      <c r="R2889">
        <v>8200000</v>
      </c>
      <c r="S2889">
        <v>1965</v>
      </c>
      <c r="T2889">
        <v>8</v>
      </c>
      <c r="U2889">
        <v>2.9</v>
      </c>
      <c r="V2889">
        <v>155014286</v>
      </c>
      <c r="W2889" t="s">
        <v>21</v>
      </c>
    </row>
    <row r="2890" spans="1:23" x14ac:dyDescent="0.3">
      <c r="A2890" t="s">
        <v>265</v>
      </c>
      <c r="B2890">
        <v>43</v>
      </c>
      <c r="C2890">
        <v>111</v>
      </c>
      <c r="D2890">
        <v>69800000</v>
      </c>
      <c r="E2890" t="s">
        <v>48</v>
      </c>
      <c r="F2890" t="s">
        <v>26</v>
      </c>
      <c r="G2890" t="s">
        <v>44</v>
      </c>
      <c r="L2890" t="s">
        <v>4231</v>
      </c>
      <c r="M2890">
        <v>54723</v>
      </c>
      <c r="N2890">
        <v>99</v>
      </c>
      <c r="O2890" t="s">
        <v>29</v>
      </c>
      <c r="P2890" t="s">
        <v>30</v>
      </c>
      <c r="Q2890" t="s">
        <v>52</v>
      </c>
      <c r="R2890">
        <v>8000000</v>
      </c>
      <c r="S2890">
        <v>1984</v>
      </c>
      <c r="T2890">
        <v>6.2</v>
      </c>
      <c r="U2890">
        <v>1.8</v>
      </c>
      <c r="V2890">
        <v>61800000</v>
      </c>
      <c r="W2890" t="s">
        <v>21</v>
      </c>
    </row>
    <row r="2891" spans="1:23" x14ac:dyDescent="0.3">
      <c r="A2891" t="s">
        <v>4232</v>
      </c>
      <c r="B2891">
        <v>270</v>
      </c>
      <c r="C2891">
        <v>101</v>
      </c>
      <c r="D2891">
        <v>59889948</v>
      </c>
      <c r="E2891" t="s">
        <v>48</v>
      </c>
      <c r="F2891" t="s">
        <v>55</v>
      </c>
      <c r="L2891" t="s">
        <v>4233</v>
      </c>
      <c r="M2891">
        <v>355810</v>
      </c>
      <c r="N2891">
        <v>889</v>
      </c>
      <c r="O2891" t="s">
        <v>29</v>
      </c>
      <c r="P2891" t="s">
        <v>30</v>
      </c>
      <c r="Q2891" t="s">
        <v>213</v>
      </c>
      <c r="R2891">
        <v>8000000</v>
      </c>
      <c r="S2891">
        <v>2006</v>
      </c>
      <c r="T2891">
        <v>7.9</v>
      </c>
      <c r="U2891">
        <v>1.7</v>
      </c>
      <c r="V2891">
        <v>51889948</v>
      </c>
      <c r="W2891" t="s">
        <v>21</v>
      </c>
    </row>
    <row r="2892" spans="1:23" x14ac:dyDescent="0.3">
      <c r="A2892" t="s">
        <v>1056</v>
      </c>
      <c r="B2892">
        <v>99</v>
      </c>
      <c r="C2892">
        <v>89</v>
      </c>
      <c r="D2892">
        <v>52287414</v>
      </c>
      <c r="E2892" t="s">
        <v>25</v>
      </c>
      <c r="F2892" t="s">
        <v>55</v>
      </c>
      <c r="L2892" t="s">
        <v>4234</v>
      </c>
      <c r="M2892">
        <v>271794</v>
      </c>
      <c r="N2892">
        <v>584</v>
      </c>
      <c r="O2892" t="s">
        <v>29</v>
      </c>
      <c r="P2892" t="s">
        <v>30</v>
      </c>
      <c r="Q2892" t="s">
        <v>213</v>
      </c>
      <c r="R2892">
        <v>8000000</v>
      </c>
      <c r="S2892">
        <v>1986</v>
      </c>
      <c r="T2892">
        <v>8.1</v>
      </c>
      <c r="U2892">
        <v>1.5</v>
      </c>
      <c r="V2892">
        <v>44287414</v>
      </c>
      <c r="W2892" t="s">
        <v>21</v>
      </c>
    </row>
    <row r="2893" spans="1:23" x14ac:dyDescent="0.3">
      <c r="A2893" t="s">
        <v>1442</v>
      </c>
      <c r="B2893">
        <v>224</v>
      </c>
      <c r="C2893">
        <v>113</v>
      </c>
      <c r="D2893">
        <v>45063889</v>
      </c>
      <c r="E2893" t="s">
        <v>55</v>
      </c>
      <c r="F2893" t="s">
        <v>57</v>
      </c>
      <c r="G2893" t="s">
        <v>27</v>
      </c>
      <c r="H2893" t="s">
        <v>35</v>
      </c>
      <c r="L2893" t="s">
        <v>4235</v>
      </c>
      <c r="M2893">
        <v>297250</v>
      </c>
      <c r="N2893">
        <v>1441</v>
      </c>
      <c r="O2893" t="s">
        <v>29</v>
      </c>
      <c r="P2893" t="s">
        <v>37</v>
      </c>
      <c r="Q2893" t="s">
        <v>213</v>
      </c>
      <c r="R2893">
        <v>8000000</v>
      </c>
      <c r="S2893">
        <v>2002</v>
      </c>
      <c r="T2893">
        <v>7.6</v>
      </c>
      <c r="U2893">
        <v>1.9</v>
      </c>
      <c r="V2893">
        <v>37063889</v>
      </c>
      <c r="W2893" t="s">
        <v>21</v>
      </c>
    </row>
    <row r="2894" spans="1:23" x14ac:dyDescent="0.3">
      <c r="A2894" t="s">
        <v>4236</v>
      </c>
      <c r="B2894">
        <v>58</v>
      </c>
      <c r="C2894">
        <v>95</v>
      </c>
      <c r="D2894">
        <v>40066497</v>
      </c>
      <c r="E2894" t="s">
        <v>55</v>
      </c>
      <c r="F2894" t="s">
        <v>59</v>
      </c>
      <c r="L2894" t="s">
        <v>4237</v>
      </c>
      <c r="M2894">
        <v>23671</v>
      </c>
      <c r="N2894">
        <v>247</v>
      </c>
      <c r="O2894" t="s">
        <v>29</v>
      </c>
      <c r="P2894" t="s">
        <v>30</v>
      </c>
      <c r="Q2894" t="s">
        <v>31</v>
      </c>
      <c r="R2894">
        <v>8000000</v>
      </c>
      <c r="S2894">
        <v>2004</v>
      </c>
      <c r="T2894">
        <v>3.5</v>
      </c>
      <c r="U2894">
        <v>1.6</v>
      </c>
      <c r="V2894">
        <v>32066497</v>
      </c>
      <c r="W2894" t="s">
        <v>21</v>
      </c>
    </row>
    <row r="2895" spans="1:23" x14ac:dyDescent="0.3">
      <c r="A2895" t="s">
        <v>4238</v>
      </c>
      <c r="B2895">
        <v>53</v>
      </c>
      <c r="C2895">
        <v>112</v>
      </c>
      <c r="D2895">
        <v>36500000</v>
      </c>
      <c r="E2895" t="s">
        <v>242</v>
      </c>
      <c r="F2895" t="s">
        <v>56</v>
      </c>
      <c r="G2895" t="s">
        <v>55</v>
      </c>
      <c r="L2895" t="s">
        <v>4239</v>
      </c>
      <c r="M2895">
        <v>87090</v>
      </c>
      <c r="N2895">
        <v>142</v>
      </c>
      <c r="O2895" t="s">
        <v>29</v>
      </c>
      <c r="P2895" t="s">
        <v>30</v>
      </c>
      <c r="Q2895" t="s">
        <v>52</v>
      </c>
      <c r="R2895">
        <v>8000000</v>
      </c>
      <c r="S2895">
        <v>1979</v>
      </c>
      <c r="T2895">
        <v>7.6</v>
      </c>
      <c r="U2895">
        <v>1.9</v>
      </c>
      <c r="V2895">
        <v>28500000</v>
      </c>
      <c r="W2895" t="s">
        <v>21</v>
      </c>
    </row>
    <row r="2896" spans="1:23" x14ac:dyDescent="0.3">
      <c r="A2896" t="s">
        <v>3616</v>
      </c>
      <c r="B2896">
        <v>37</v>
      </c>
      <c r="C2896">
        <v>109</v>
      </c>
      <c r="D2896">
        <v>27362712</v>
      </c>
      <c r="E2896" t="s">
        <v>48</v>
      </c>
      <c r="F2896" t="s">
        <v>55</v>
      </c>
      <c r="G2896" t="s">
        <v>59</v>
      </c>
      <c r="H2896" t="s">
        <v>44</v>
      </c>
      <c r="L2896" t="s">
        <v>4240</v>
      </c>
      <c r="M2896">
        <v>5971</v>
      </c>
      <c r="N2896">
        <v>60</v>
      </c>
      <c r="O2896" t="s">
        <v>29</v>
      </c>
      <c r="P2896" t="s">
        <v>30</v>
      </c>
      <c r="Q2896" t="s">
        <v>31</v>
      </c>
      <c r="R2896">
        <v>8000000</v>
      </c>
      <c r="S2896">
        <v>2002</v>
      </c>
      <c r="T2896">
        <v>6.5</v>
      </c>
      <c r="U2896">
        <v>1.8</v>
      </c>
      <c r="V2896">
        <v>19362712</v>
      </c>
      <c r="W2896" t="s">
        <v>21</v>
      </c>
    </row>
    <row r="2897" spans="1:23" x14ac:dyDescent="0.3">
      <c r="A2897" t="s">
        <v>4241</v>
      </c>
      <c r="B2897">
        <v>11</v>
      </c>
      <c r="C2897">
        <v>108</v>
      </c>
      <c r="D2897">
        <v>34746109</v>
      </c>
      <c r="E2897" t="s">
        <v>48</v>
      </c>
      <c r="F2897" t="s">
        <v>56</v>
      </c>
      <c r="G2897" t="s">
        <v>55</v>
      </c>
      <c r="H2897" t="s">
        <v>44</v>
      </c>
      <c r="I2897" t="s">
        <v>35</v>
      </c>
      <c r="L2897" t="s">
        <v>4242</v>
      </c>
      <c r="M2897">
        <v>3122</v>
      </c>
      <c r="N2897">
        <v>14</v>
      </c>
      <c r="O2897" t="s">
        <v>29</v>
      </c>
      <c r="P2897" t="s">
        <v>30</v>
      </c>
      <c r="Q2897" t="s">
        <v>213</v>
      </c>
      <c r="R2897">
        <v>8000000</v>
      </c>
      <c r="S2897">
        <v>1996</v>
      </c>
      <c r="T2897">
        <v>5.6</v>
      </c>
      <c r="U2897">
        <v>1.8</v>
      </c>
      <c r="V2897">
        <v>26746109</v>
      </c>
      <c r="W2897" t="s">
        <v>21</v>
      </c>
    </row>
    <row r="2898" spans="1:23" x14ac:dyDescent="0.3">
      <c r="A2898" t="s">
        <v>2228</v>
      </c>
      <c r="B2898">
        <v>327</v>
      </c>
      <c r="C2898">
        <v>100</v>
      </c>
      <c r="D2898">
        <v>34963967</v>
      </c>
      <c r="E2898" t="s">
        <v>48</v>
      </c>
      <c r="F2898" t="s">
        <v>55</v>
      </c>
      <c r="G2898" t="s">
        <v>44</v>
      </c>
      <c r="L2898" t="s">
        <v>4243</v>
      </c>
      <c r="M2898">
        <v>270441</v>
      </c>
      <c r="N2898">
        <v>378</v>
      </c>
      <c r="O2898" t="s">
        <v>29</v>
      </c>
      <c r="P2898" t="s">
        <v>30</v>
      </c>
      <c r="Q2898" t="s">
        <v>213</v>
      </c>
      <c r="R2898">
        <v>8000000</v>
      </c>
      <c r="S2898">
        <v>2011</v>
      </c>
      <c r="T2898">
        <v>7.7</v>
      </c>
      <c r="U2898">
        <v>1.7</v>
      </c>
      <c r="V2898">
        <v>26963967</v>
      </c>
      <c r="W2898" t="s">
        <v>21</v>
      </c>
    </row>
    <row r="2899" spans="1:23" x14ac:dyDescent="0.3">
      <c r="A2899" t="s">
        <v>4244</v>
      </c>
      <c r="B2899">
        <v>135</v>
      </c>
      <c r="C2899">
        <v>90</v>
      </c>
      <c r="D2899">
        <v>25926543</v>
      </c>
      <c r="E2899" t="s">
        <v>57</v>
      </c>
      <c r="F2899" t="s">
        <v>60</v>
      </c>
      <c r="G2899" t="s">
        <v>35</v>
      </c>
      <c r="L2899" t="s">
        <v>4245</v>
      </c>
      <c r="M2899">
        <v>26609</v>
      </c>
      <c r="N2899">
        <v>148</v>
      </c>
      <c r="O2899" t="s">
        <v>29</v>
      </c>
      <c r="P2899" t="s">
        <v>30</v>
      </c>
      <c r="Q2899" t="s">
        <v>31</v>
      </c>
      <c r="R2899">
        <v>8000000</v>
      </c>
      <c r="S2899">
        <v>2008</v>
      </c>
      <c r="T2899">
        <v>5.2</v>
      </c>
      <c r="U2899">
        <v>1.5</v>
      </c>
      <c r="V2899">
        <v>17926543</v>
      </c>
      <c r="W2899" t="s">
        <v>21</v>
      </c>
    </row>
    <row r="2900" spans="1:23" x14ac:dyDescent="0.3">
      <c r="A2900" t="s">
        <v>4246</v>
      </c>
      <c r="B2900">
        <v>164</v>
      </c>
      <c r="C2900">
        <v>94</v>
      </c>
      <c r="D2900">
        <v>26049082</v>
      </c>
      <c r="E2900" t="s">
        <v>48</v>
      </c>
      <c r="F2900" t="s">
        <v>44</v>
      </c>
      <c r="L2900" t="s">
        <v>4247</v>
      </c>
      <c r="M2900">
        <v>76791</v>
      </c>
      <c r="N2900">
        <v>100</v>
      </c>
      <c r="O2900" t="s">
        <v>29</v>
      </c>
      <c r="P2900" t="s">
        <v>30</v>
      </c>
      <c r="Q2900" t="s">
        <v>213</v>
      </c>
      <c r="R2900">
        <v>8000000</v>
      </c>
      <c r="S2900">
        <v>2014</v>
      </c>
      <c r="T2900">
        <v>6.1</v>
      </c>
      <c r="U2900">
        <v>1.6</v>
      </c>
      <c r="V2900">
        <v>18049082</v>
      </c>
      <c r="W2900" t="s">
        <v>21</v>
      </c>
    </row>
    <row r="2901" spans="1:23" x14ac:dyDescent="0.3">
      <c r="A2901" t="s">
        <v>267</v>
      </c>
      <c r="B2901">
        <v>41</v>
      </c>
      <c r="C2901">
        <v>111</v>
      </c>
      <c r="D2901">
        <v>22551000</v>
      </c>
      <c r="E2901" t="s">
        <v>48</v>
      </c>
      <c r="F2901" t="s">
        <v>55</v>
      </c>
      <c r="G2901" t="s">
        <v>44</v>
      </c>
      <c r="L2901" t="s">
        <v>4248</v>
      </c>
      <c r="M2901">
        <v>37269</v>
      </c>
      <c r="N2901">
        <v>165</v>
      </c>
      <c r="O2901" t="s">
        <v>29</v>
      </c>
      <c r="P2901" t="s">
        <v>37</v>
      </c>
      <c r="Q2901" t="s">
        <v>31</v>
      </c>
      <c r="R2901">
        <v>8000000</v>
      </c>
      <c r="S2901">
        <v>1993</v>
      </c>
      <c r="T2901">
        <v>7.4</v>
      </c>
      <c r="U2901">
        <v>1.8</v>
      </c>
      <c r="V2901">
        <v>14551000</v>
      </c>
      <c r="W2901" t="s">
        <v>21</v>
      </c>
    </row>
    <row r="2902" spans="1:23" x14ac:dyDescent="0.3">
      <c r="A2902" t="s">
        <v>4249</v>
      </c>
      <c r="B2902">
        <v>143</v>
      </c>
      <c r="C2902">
        <v>142</v>
      </c>
      <c r="D2902">
        <v>22800000</v>
      </c>
      <c r="E2902" t="s">
        <v>24</v>
      </c>
      <c r="F2902" t="s">
        <v>25</v>
      </c>
      <c r="G2902" t="s">
        <v>35</v>
      </c>
      <c r="L2902" t="s">
        <v>4250</v>
      </c>
      <c r="M2902">
        <v>59941</v>
      </c>
      <c r="N2902">
        <v>452</v>
      </c>
      <c r="O2902" t="s">
        <v>29</v>
      </c>
      <c r="P2902" t="s">
        <v>37</v>
      </c>
      <c r="Q2902" t="s">
        <v>4251</v>
      </c>
      <c r="R2902">
        <v>7000000</v>
      </c>
      <c r="S2902">
        <v>1969</v>
      </c>
      <c r="T2902">
        <v>6.8</v>
      </c>
      <c r="U2902">
        <v>2.4</v>
      </c>
      <c r="V2902">
        <v>15800000</v>
      </c>
      <c r="W2902" t="s">
        <v>21</v>
      </c>
    </row>
    <row r="2903" spans="1:23" x14ac:dyDescent="0.3">
      <c r="A2903" t="s">
        <v>1715</v>
      </c>
      <c r="B2903">
        <v>109</v>
      </c>
      <c r="C2903">
        <v>107</v>
      </c>
      <c r="D2903">
        <v>18090181</v>
      </c>
      <c r="E2903" t="s">
        <v>26</v>
      </c>
      <c r="F2903" t="s">
        <v>57</v>
      </c>
      <c r="G2903" t="s">
        <v>60</v>
      </c>
      <c r="H2903" t="s">
        <v>35</v>
      </c>
      <c r="L2903" t="s">
        <v>4252</v>
      </c>
      <c r="M2903">
        <v>38191</v>
      </c>
      <c r="N2903">
        <v>271</v>
      </c>
      <c r="O2903" t="s">
        <v>29</v>
      </c>
      <c r="P2903" t="s">
        <v>30</v>
      </c>
      <c r="Q2903" t="s">
        <v>213</v>
      </c>
      <c r="R2903">
        <v>8000000</v>
      </c>
      <c r="S2903">
        <v>1994</v>
      </c>
      <c r="T2903">
        <v>6.4</v>
      </c>
      <c r="U2903">
        <v>1.8</v>
      </c>
      <c r="V2903">
        <v>10090181</v>
      </c>
      <c r="W2903" t="s">
        <v>21</v>
      </c>
    </row>
    <row r="2904" spans="1:23" x14ac:dyDescent="0.3">
      <c r="A2904" t="s">
        <v>1603</v>
      </c>
      <c r="B2904">
        <v>59</v>
      </c>
      <c r="C2904">
        <v>91</v>
      </c>
      <c r="D2904">
        <v>17843379</v>
      </c>
      <c r="E2904" t="s">
        <v>48</v>
      </c>
      <c r="F2904" t="s">
        <v>55</v>
      </c>
      <c r="G2904" t="s">
        <v>44</v>
      </c>
      <c r="L2904" t="s">
        <v>4253</v>
      </c>
      <c r="M2904">
        <v>14904</v>
      </c>
      <c r="N2904">
        <v>147</v>
      </c>
      <c r="O2904" t="s">
        <v>29</v>
      </c>
      <c r="P2904" t="s">
        <v>30</v>
      </c>
      <c r="Q2904" t="s">
        <v>31</v>
      </c>
      <c r="R2904">
        <v>8000000</v>
      </c>
      <c r="S2904">
        <v>1999</v>
      </c>
      <c r="T2904">
        <v>5.7</v>
      </c>
      <c r="U2904">
        <v>1.5</v>
      </c>
      <c r="V2904">
        <v>9843379</v>
      </c>
      <c r="W2904" t="s">
        <v>21</v>
      </c>
    </row>
    <row r="2905" spans="1:23" x14ac:dyDescent="0.3">
      <c r="A2905" t="s">
        <v>3796</v>
      </c>
      <c r="B2905">
        <v>40</v>
      </c>
      <c r="C2905">
        <v>82</v>
      </c>
      <c r="D2905">
        <v>17278980</v>
      </c>
      <c r="E2905" t="s">
        <v>48</v>
      </c>
      <c r="F2905" t="s">
        <v>56</v>
      </c>
      <c r="L2905" t="s">
        <v>4254</v>
      </c>
      <c r="M2905">
        <v>48225</v>
      </c>
      <c r="N2905">
        <v>164</v>
      </c>
      <c r="O2905" t="s">
        <v>29</v>
      </c>
      <c r="P2905" t="s">
        <v>30</v>
      </c>
      <c r="Q2905" t="s">
        <v>213</v>
      </c>
      <c r="R2905">
        <v>8000000</v>
      </c>
      <c r="S2905">
        <v>1998</v>
      </c>
      <c r="T2905">
        <v>6.7</v>
      </c>
      <c r="U2905">
        <v>1.4</v>
      </c>
      <c r="V2905">
        <v>9278980</v>
      </c>
      <c r="W2905" t="s">
        <v>21</v>
      </c>
    </row>
    <row r="2906" spans="1:23" x14ac:dyDescent="0.3">
      <c r="A2906" t="s">
        <v>4255</v>
      </c>
      <c r="B2906">
        <v>121</v>
      </c>
      <c r="C2906">
        <v>97</v>
      </c>
      <c r="D2906">
        <v>16699684</v>
      </c>
      <c r="E2906" t="s">
        <v>48</v>
      </c>
      <c r="F2906" t="s">
        <v>44</v>
      </c>
      <c r="L2906" t="s">
        <v>4256</v>
      </c>
      <c r="M2906">
        <v>17461</v>
      </c>
      <c r="N2906">
        <v>78</v>
      </c>
      <c r="O2906" t="s">
        <v>29</v>
      </c>
      <c r="P2906" t="s">
        <v>30</v>
      </c>
      <c r="Q2906" t="s">
        <v>52</v>
      </c>
      <c r="R2906">
        <v>8000000</v>
      </c>
      <c r="S2906">
        <v>2009</v>
      </c>
      <c r="T2906">
        <v>5.6</v>
      </c>
      <c r="U2906">
        <v>1.6</v>
      </c>
      <c r="V2906">
        <v>8699684</v>
      </c>
      <c r="W2906" t="s">
        <v>21</v>
      </c>
    </row>
    <row r="2907" spans="1:23" x14ac:dyDescent="0.3">
      <c r="A2907" t="s">
        <v>4257</v>
      </c>
      <c r="B2907">
        <v>288</v>
      </c>
      <c r="C2907">
        <v>102</v>
      </c>
      <c r="D2907">
        <v>15047419</v>
      </c>
      <c r="E2907" t="s">
        <v>56</v>
      </c>
      <c r="F2907" t="s">
        <v>55</v>
      </c>
      <c r="L2907" t="s">
        <v>4258</v>
      </c>
      <c r="M2907">
        <v>357275</v>
      </c>
      <c r="N2907">
        <v>1061</v>
      </c>
      <c r="O2907" t="s">
        <v>29</v>
      </c>
      <c r="P2907" t="s">
        <v>30</v>
      </c>
      <c r="Q2907" t="s">
        <v>213</v>
      </c>
      <c r="R2907">
        <v>7000000</v>
      </c>
      <c r="S2907">
        <v>2000</v>
      </c>
      <c r="T2907">
        <v>7.6</v>
      </c>
      <c r="U2907">
        <v>1.7</v>
      </c>
      <c r="V2907">
        <v>8047419</v>
      </c>
      <c r="W2907" t="s">
        <v>21</v>
      </c>
    </row>
    <row r="2908" spans="1:23" x14ac:dyDescent="0.3">
      <c r="A2908" t="s">
        <v>2426</v>
      </c>
      <c r="B2908">
        <v>107</v>
      </c>
      <c r="C2908">
        <v>93</v>
      </c>
      <c r="D2908">
        <v>14015786</v>
      </c>
      <c r="E2908" t="s">
        <v>55</v>
      </c>
      <c r="F2908" t="s">
        <v>44</v>
      </c>
      <c r="L2908" t="s">
        <v>4259</v>
      </c>
      <c r="M2908">
        <v>37952</v>
      </c>
      <c r="N2908">
        <v>298</v>
      </c>
      <c r="O2908" t="s">
        <v>29</v>
      </c>
      <c r="P2908" t="s">
        <v>30</v>
      </c>
      <c r="Q2908" t="s">
        <v>213</v>
      </c>
      <c r="R2908">
        <v>5000000</v>
      </c>
      <c r="S2908">
        <v>2002</v>
      </c>
      <c r="T2908">
        <v>6.5</v>
      </c>
      <c r="U2908">
        <v>1.6</v>
      </c>
      <c r="V2908">
        <v>9015786</v>
      </c>
      <c r="W2908" t="s">
        <v>21</v>
      </c>
    </row>
    <row r="2909" spans="1:23" x14ac:dyDescent="0.3">
      <c r="A2909" t="s">
        <v>4260</v>
      </c>
      <c r="B2909">
        <v>91</v>
      </c>
      <c r="C2909">
        <v>138</v>
      </c>
      <c r="D2909">
        <v>10269307</v>
      </c>
      <c r="E2909" t="s">
        <v>24</v>
      </c>
      <c r="F2909" t="s">
        <v>56</v>
      </c>
      <c r="G2909" t="s">
        <v>35</v>
      </c>
      <c r="L2909" t="s">
        <v>4261</v>
      </c>
      <c r="M2909">
        <v>53251</v>
      </c>
      <c r="N2909">
        <v>188</v>
      </c>
      <c r="O2909" t="s">
        <v>29</v>
      </c>
      <c r="P2909" t="s">
        <v>30</v>
      </c>
      <c r="Q2909" t="s">
        <v>213</v>
      </c>
      <c r="R2909">
        <v>8000000</v>
      </c>
      <c r="S2909">
        <v>2009</v>
      </c>
      <c r="T2909">
        <v>6.3</v>
      </c>
      <c r="U2909">
        <v>2.2999999999999998</v>
      </c>
      <c r="V2909">
        <v>2269307</v>
      </c>
      <c r="W2909" t="s">
        <v>21</v>
      </c>
    </row>
    <row r="2910" spans="1:23" x14ac:dyDescent="0.3">
      <c r="A2910" t="s">
        <v>4262</v>
      </c>
      <c r="B2910">
        <v>231</v>
      </c>
      <c r="C2910">
        <v>93</v>
      </c>
      <c r="D2910">
        <v>17536788</v>
      </c>
      <c r="E2910" t="s">
        <v>48</v>
      </c>
      <c r="F2910" t="s">
        <v>55</v>
      </c>
      <c r="G2910" t="s">
        <v>44</v>
      </c>
      <c r="L2910" t="s">
        <v>4263</v>
      </c>
      <c r="M2910">
        <v>49240</v>
      </c>
      <c r="N2910">
        <v>142</v>
      </c>
      <c r="O2910" t="s">
        <v>29</v>
      </c>
      <c r="P2910" t="s">
        <v>30</v>
      </c>
      <c r="Q2910" t="s">
        <v>31</v>
      </c>
      <c r="R2910">
        <v>8000000</v>
      </c>
      <c r="S2910">
        <v>2013</v>
      </c>
      <c r="T2910">
        <v>7.1</v>
      </c>
      <c r="U2910">
        <v>1.6</v>
      </c>
      <c r="V2910">
        <v>9536788</v>
      </c>
      <c r="W2910" t="s">
        <v>21</v>
      </c>
    </row>
    <row r="2911" spans="1:23" x14ac:dyDescent="0.3">
      <c r="A2911" t="s">
        <v>1015</v>
      </c>
      <c r="B2911">
        <v>262</v>
      </c>
      <c r="C2911">
        <v>92</v>
      </c>
      <c r="D2911">
        <v>58401464</v>
      </c>
      <c r="E2911" t="s">
        <v>48</v>
      </c>
      <c r="F2911" t="s">
        <v>44</v>
      </c>
      <c r="L2911" t="s">
        <v>4264</v>
      </c>
      <c r="M2911">
        <v>276746</v>
      </c>
      <c r="N2911">
        <v>264</v>
      </c>
      <c r="O2911" t="s">
        <v>29</v>
      </c>
      <c r="P2911" t="s">
        <v>30</v>
      </c>
      <c r="Q2911" t="s">
        <v>31</v>
      </c>
      <c r="R2911">
        <v>8000000</v>
      </c>
      <c r="S2911">
        <v>2010</v>
      </c>
      <c r="T2911">
        <v>7.1</v>
      </c>
      <c r="U2911">
        <v>1.5</v>
      </c>
      <c r="V2911">
        <v>50401464</v>
      </c>
      <c r="W2911" t="s">
        <v>21</v>
      </c>
    </row>
    <row r="2912" spans="1:23" x14ac:dyDescent="0.3">
      <c r="A2912" t="s">
        <v>2481</v>
      </c>
      <c r="B2912">
        <v>196</v>
      </c>
      <c r="C2912">
        <v>92</v>
      </c>
      <c r="D2912">
        <v>8279017</v>
      </c>
      <c r="E2912" t="s">
        <v>55</v>
      </c>
      <c r="F2912" t="s">
        <v>57</v>
      </c>
      <c r="L2912" t="s">
        <v>4265</v>
      </c>
      <c r="M2912">
        <v>34191</v>
      </c>
      <c r="N2912">
        <v>339</v>
      </c>
      <c r="O2912" t="s">
        <v>29</v>
      </c>
      <c r="P2912" t="s">
        <v>37</v>
      </c>
      <c r="Q2912" t="s">
        <v>213</v>
      </c>
      <c r="R2912">
        <v>8000000</v>
      </c>
      <c r="S2912">
        <v>2000</v>
      </c>
      <c r="T2912">
        <v>6.9</v>
      </c>
      <c r="U2912">
        <v>1.5</v>
      </c>
      <c r="V2912">
        <v>279017</v>
      </c>
      <c r="W2912" t="s">
        <v>21</v>
      </c>
    </row>
    <row r="2913" spans="1:23" x14ac:dyDescent="0.3">
      <c r="A2913" t="s">
        <v>3309</v>
      </c>
      <c r="B2913">
        <v>83</v>
      </c>
      <c r="C2913">
        <v>104</v>
      </c>
      <c r="D2913">
        <v>10106233</v>
      </c>
      <c r="E2913" t="s">
        <v>48</v>
      </c>
      <c r="F2913" t="s">
        <v>55</v>
      </c>
      <c r="L2913" t="s">
        <v>4266</v>
      </c>
      <c r="M2913">
        <v>12702</v>
      </c>
      <c r="N2913">
        <v>32</v>
      </c>
      <c r="O2913" t="s">
        <v>29</v>
      </c>
      <c r="P2913" t="s">
        <v>30</v>
      </c>
      <c r="Q2913" t="s">
        <v>52</v>
      </c>
      <c r="R2913">
        <v>8000000</v>
      </c>
      <c r="S2913">
        <v>2011</v>
      </c>
      <c r="T2913">
        <v>5.4</v>
      </c>
      <c r="U2913">
        <v>1.7</v>
      </c>
      <c r="V2913">
        <v>2106233</v>
      </c>
      <c r="W2913" t="s">
        <v>21</v>
      </c>
    </row>
    <row r="2914" spans="1:23" x14ac:dyDescent="0.3">
      <c r="A2914" t="s">
        <v>2982</v>
      </c>
      <c r="B2914">
        <v>11</v>
      </c>
      <c r="C2914">
        <v>89</v>
      </c>
      <c r="D2914">
        <v>4692814</v>
      </c>
      <c r="E2914" t="s">
        <v>48</v>
      </c>
      <c r="L2914" t="s">
        <v>4267</v>
      </c>
      <c r="M2914">
        <v>2870</v>
      </c>
      <c r="N2914">
        <v>34</v>
      </c>
      <c r="O2914" t="s">
        <v>29</v>
      </c>
      <c r="P2914" t="s">
        <v>30</v>
      </c>
      <c r="Q2914" t="s">
        <v>31</v>
      </c>
      <c r="R2914">
        <v>8000000</v>
      </c>
      <c r="S2914">
        <v>1999</v>
      </c>
      <c r="T2914">
        <v>5.0999999999999996</v>
      </c>
      <c r="U2914">
        <v>1.5</v>
      </c>
      <c r="V2914">
        <v>-3307186</v>
      </c>
      <c r="W2914" t="s">
        <v>38</v>
      </c>
    </row>
    <row r="2915" spans="1:23" x14ac:dyDescent="0.3">
      <c r="A2915" t="s">
        <v>4268</v>
      </c>
      <c r="B2915">
        <v>72</v>
      </c>
      <c r="C2915">
        <v>92</v>
      </c>
      <c r="D2915">
        <v>5018450</v>
      </c>
      <c r="E2915" t="s">
        <v>48</v>
      </c>
      <c r="F2915" t="s">
        <v>26</v>
      </c>
      <c r="G2915" t="s">
        <v>44</v>
      </c>
      <c r="L2915" t="s">
        <v>4269</v>
      </c>
      <c r="M2915">
        <v>8546</v>
      </c>
      <c r="N2915">
        <v>86</v>
      </c>
      <c r="O2915" t="s">
        <v>29</v>
      </c>
      <c r="P2915" t="s">
        <v>30</v>
      </c>
      <c r="Q2915" t="s">
        <v>213</v>
      </c>
      <c r="R2915">
        <v>8000000</v>
      </c>
      <c r="S2915">
        <v>2000</v>
      </c>
      <c r="T2915">
        <v>5.3</v>
      </c>
      <c r="U2915">
        <v>1.5</v>
      </c>
      <c r="V2915">
        <v>-2981550</v>
      </c>
      <c r="W2915" t="s">
        <v>38</v>
      </c>
    </row>
    <row r="2916" spans="1:23" x14ac:dyDescent="0.3">
      <c r="A2916" t="s">
        <v>4270</v>
      </c>
      <c r="B2916">
        <v>328</v>
      </c>
      <c r="C2916">
        <v>90</v>
      </c>
      <c r="D2916">
        <v>3442820</v>
      </c>
      <c r="E2916" t="s">
        <v>47</v>
      </c>
      <c r="F2916" t="s">
        <v>48</v>
      </c>
      <c r="G2916" t="s">
        <v>55</v>
      </c>
      <c r="H2916" t="s">
        <v>44</v>
      </c>
      <c r="L2916" t="s">
        <v>4271</v>
      </c>
      <c r="M2916">
        <v>31489</v>
      </c>
      <c r="N2916">
        <v>140</v>
      </c>
      <c r="O2916" t="s">
        <v>29</v>
      </c>
      <c r="P2916" t="s">
        <v>30</v>
      </c>
      <c r="Q2916" t="s">
        <v>213</v>
      </c>
      <c r="R2916">
        <v>8000000</v>
      </c>
      <c r="S2916">
        <v>2015</v>
      </c>
      <c r="T2916">
        <v>7.3</v>
      </c>
      <c r="U2916">
        <v>1.5</v>
      </c>
      <c r="V2916">
        <v>-4557180</v>
      </c>
      <c r="W2916" t="s">
        <v>38</v>
      </c>
    </row>
    <row r="2917" spans="1:23" x14ac:dyDescent="0.3">
      <c r="A2917" t="s">
        <v>3057</v>
      </c>
      <c r="B2917">
        <v>248</v>
      </c>
      <c r="C2917">
        <v>129</v>
      </c>
      <c r="D2917">
        <v>3205244</v>
      </c>
      <c r="E2917" t="s">
        <v>48</v>
      </c>
      <c r="F2917" t="s">
        <v>55</v>
      </c>
      <c r="L2917" t="s">
        <v>4272</v>
      </c>
      <c r="M2917">
        <v>23629</v>
      </c>
      <c r="N2917">
        <v>141</v>
      </c>
      <c r="O2917" t="s">
        <v>29</v>
      </c>
      <c r="P2917" t="s">
        <v>37</v>
      </c>
      <c r="Q2917" t="s">
        <v>31</v>
      </c>
      <c r="R2917">
        <v>10000000</v>
      </c>
      <c r="S2917">
        <v>2010</v>
      </c>
      <c r="T2917">
        <v>7.3</v>
      </c>
      <c r="U2917">
        <v>2.2000000000000002</v>
      </c>
      <c r="V2917">
        <v>-6794756</v>
      </c>
      <c r="W2917" t="s">
        <v>38</v>
      </c>
    </row>
    <row r="2918" spans="1:23" x14ac:dyDescent="0.3">
      <c r="A2918" t="s">
        <v>4273</v>
      </c>
      <c r="B2918">
        <v>128</v>
      </c>
      <c r="C2918">
        <v>111</v>
      </c>
      <c r="D2918">
        <v>3076425</v>
      </c>
      <c r="E2918" t="s">
        <v>48</v>
      </c>
      <c r="F2918" t="s">
        <v>56</v>
      </c>
      <c r="G2918" t="s">
        <v>50</v>
      </c>
      <c r="H2918" t="s">
        <v>44</v>
      </c>
      <c r="L2918" t="s">
        <v>4274</v>
      </c>
      <c r="M2918">
        <v>23660</v>
      </c>
      <c r="N2918">
        <v>162</v>
      </c>
      <c r="O2918" t="s">
        <v>792</v>
      </c>
      <c r="P2918" t="s">
        <v>545</v>
      </c>
      <c r="Q2918" t="s">
        <v>213</v>
      </c>
      <c r="R2918">
        <v>8000000</v>
      </c>
      <c r="S2918">
        <v>2002</v>
      </c>
      <c r="T2918">
        <v>7.1</v>
      </c>
      <c r="U2918">
        <v>1.8</v>
      </c>
      <c r="V2918">
        <v>-4923575</v>
      </c>
      <c r="W2918" t="s">
        <v>38</v>
      </c>
    </row>
    <row r="2919" spans="1:23" x14ac:dyDescent="0.3">
      <c r="A2919" t="s">
        <v>3491</v>
      </c>
      <c r="B2919">
        <v>45</v>
      </c>
      <c r="C2919">
        <v>79</v>
      </c>
      <c r="D2919">
        <v>2275557</v>
      </c>
      <c r="E2919" t="s">
        <v>24</v>
      </c>
      <c r="F2919" t="s">
        <v>48</v>
      </c>
      <c r="G2919" t="s">
        <v>56</v>
      </c>
      <c r="H2919" t="s">
        <v>35</v>
      </c>
      <c r="L2919" t="s">
        <v>4275</v>
      </c>
      <c r="M2919">
        <v>12561</v>
      </c>
      <c r="N2919">
        <v>102</v>
      </c>
      <c r="O2919" t="s">
        <v>29</v>
      </c>
      <c r="P2919" t="s">
        <v>30</v>
      </c>
      <c r="Q2919" t="s">
        <v>213</v>
      </c>
      <c r="R2919">
        <v>8000000</v>
      </c>
      <c r="S2919">
        <v>1991</v>
      </c>
      <c r="T2919">
        <v>6</v>
      </c>
      <c r="U2919">
        <v>1.3</v>
      </c>
      <c r="V2919">
        <v>-5724443</v>
      </c>
      <c r="W2919" t="s">
        <v>38</v>
      </c>
    </row>
    <row r="2920" spans="1:23" x14ac:dyDescent="0.3">
      <c r="A2920" t="s">
        <v>1340</v>
      </c>
      <c r="B2920">
        <v>49</v>
      </c>
      <c r="C2920">
        <v>104</v>
      </c>
      <c r="D2920">
        <v>1789892</v>
      </c>
      <c r="E2920" t="s">
        <v>48</v>
      </c>
      <c r="F2920" t="s">
        <v>56</v>
      </c>
      <c r="L2920" t="s">
        <v>4276</v>
      </c>
      <c r="M2920">
        <v>9494</v>
      </c>
      <c r="N2920">
        <v>109</v>
      </c>
      <c r="O2920" t="s">
        <v>29</v>
      </c>
      <c r="P2920" t="s">
        <v>244</v>
      </c>
      <c r="Q2920" t="s">
        <v>213</v>
      </c>
      <c r="R2920">
        <v>8000000</v>
      </c>
      <c r="S2920">
        <v>1998</v>
      </c>
      <c r="T2920">
        <v>6.6</v>
      </c>
      <c r="U2920">
        <v>1.7</v>
      </c>
      <c r="V2920">
        <v>-6210108</v>
      </c>
      <c r="W2920" t="s">
        <v>38</v>
      </c>
    </row>
    <row r="2921" spans="1:23" x14ac:dyDescent="0.3">
      <c r="A2921" t="s">
        <v>4277</v>
      </c>
      <c r="B2921">
        <v>163</v>
      </c>
      <c r="C2921">
        <v>101</v>
      </c>
      <c r="D2921">
        <v>6350058</v>
      </c>
      <c r="E2921" t="s">
        <v>48</v>
      </c>
      <c r="F2921" t="s">
        <v>55</v>
      </c>
      <c r="G2921" t="s">
        <v>44</v>
      </c>
      <c r="L2921" t="s">
        <v>4278</v>
      </c>
      <c r="M2921">
        <v>106098</v>
      </c>
      <c r="N2921">
        <v>150</v>
      </c>
      <c r="O2921" t="s">
        <v>29</v>
      </c>
      <c r="P2921" t="s">
        <v>30</v>
      </c>
      <c r="Q2921" t="s">
        <v>31</v>
      </c>
      <c r="R2921">
        <v>8000000</v>
      </c>
      <c r="S2921">
        <v>2010</v>
      </c>
      <c r="T2921">
        <v>7.2</v>
      </c>
      <c r="U2921">
        <v>1.7</v>
      </c>
      <c r="V2921">
        <v>-1649942</v>
      </c>
      <c r="W2921" t="s">
        <v>38</v>
      </c>
    </row>
    <row r="2922" spans="1:23" x14ac:dyDescent="0.3">
      <c r="A2922" t="s">
        <v>2626</v>
      </c>
      <c r="B2922">
        <v>163</v>
      </c>
      <c r="C2922">
        <v>113</v>
      </c>
      <c r="D2922">
        <v>1094798</v>
      </c>
      <c r="E2922" t="s">
        <v>242</v>
      </c>
      <c r="F2922" t="s">
        <v>48</v>
      </c>
      <c r="G2922" t="s">
        <v>55</v>
      </c>
      <c r="H2922" t="s">
        <v>54</v>
      </c>
      <c r="L2922" t="s">
        <v>4279</v>
      </c>
      <c r="M2922">
        <v>11158</v>
      </c>
      <c r="N2922">
        <v>73</v>
      </c>
      <c r="O2922" t="s">
        <v>29</v>
      </c>
      <c r="P2922" t="s">
        <v>37</v>
      </c>
      <c r="Q2922" t="s">
        <v>213</v>
      </c>
      <c r="R2922">
        <v>7200000</v>
      </c>
      <c r="S2922">
        <v>2010</v>
      </c>
      <c r="T2922">
        <v>7.2</v>
      </c>
      <c r="U2922">
        <v>1.9</v>
      </c>
      <c r="V2922">
        <v>-6105202</v>
      </c>
      <c r="W2922" t="s">
        <v>38</v>
      </c>
    </row>
    <row r="2923" spans="1:23" x14ac:dyDescent="0.3">
      <c r="A2923" t="s">
        <v>3127</v>
      </c>
      <c r="B2923">
        <v>90</v>
      </c>
      <c r="C2923">
        <v>92</v>
      </c>
      <c r="D2923">
        <v>1071240</v>
      </c>
      <c r="E2923" t="s">
        <v>242</v>
      </c>
      <c r="F2923" t="s">
        <v>55</v>
      </c>
      <c r="L2923" t="s">
        <v>4280</v>
      </c>
      <c r="M2923">
        <v>3571</v>
      </c>
      <c r="N2923">
        <v>34</v>
      </c>
      <c r="O2923" t="s">
        <v>29</v>
      </c>
      <c r="P2923" t="s">
        <v>37</v>
      </c>
      <c r="Q2923" t="s">
        <v>31</v>
      </c>
      <c r="R2923">
        <v>8000000</v>
      </c>
      <c r="S2923">
        <v>2007</v>
      </c>
      <c r="T2923">
        <v>6.9</v>
      </c>
      <c r="U2923">
        <v>1.5</v>
      </c>
      <c r="V2923">
        <v>-6928760</v>
      </c>
      <c r="W2923" t="s">
        <v>38</v>
      </c>
    </row>
    <row r="2924" spans="1:23" x14ac:dyDescent="0.3">
      <c r="A2924" t="s">
        <v>4281</v>
      </c>
      <c r="B2924">
        <v>23</v>
      </c>
      <c r="C2924">
        <v>106</v>
      </c>
      <c r="D2924">
        <v>532190</v>
      </c>
      <c r="E2924" t="s">
        <v>242</v>
      </c>
      <c r="F2924" t="s">
        <v>55</v>
      </c>
      <c r="G2924" t="s">
        <v>44</v>
      </c>
      <c r="H2924" t="s">
        <v>61</v>
      </c>
      <c r="L2924" t="s">
        <v>4282</v>
      </c>
      <c r="M2924">
        <v>5673</v>
      </c>
      <c r="N2924">
        <v>37</v>
      </c>
      <c r="O2924" t="s">
        <v>29</v>
      </c>
      <c r="P2924" t="s">
        <v>30</v>
      </c>
      <c r="Q2924" t="s">
        <v>31</v>
      </c>
      <c r="R2924">
        <v>8000000</v>
      </c>
      <c r="S2924">
        <v>1997</v>
      </c>
      <c r="T2924">
        <v>6.8</v>
      </c>
      <c r="U2924">
        <v>1.8</v>
      </c>
      <c r="V2924">
        <v>-7467810</v>
      </c>
      <c r="W2924" t="s">
        <v>38</v>
      </c>
    </row>
    <row r="2925" spans="1:23" x14ac:dyDescent="0.3">
      <c r="A2925" t="s">
        <v>4283</v>
      </c>
      <c r="B2925">
        <v>118</v>
      </c>
      <c r="C2925">
        <v>75</v>
      </c>
      <c r="D2925">
        <v>686383</v>
      </c>
      <c r="E2925" t="s">
        <v>25</v>
      </c>
      <c r="F2925" t="s">
        <v>47</v>
      </c>
      <c r="G2925" t="s">
        <v>49</v>
      </c>
      <c r="H2925" t="s">
        <v>26</v>
      </c>
      <c r="L2925" t="s">
        <v>4284</v>
      </c>
      <c r="M2925">
        <v>22811</v>
      </c>
      <c r="N2925">
        <v>71</v>
      </c>
      <c r="O2925" t="s">
        <v>29</v>
      </c>
      <c r="P2925" t="s">
        <v>545</v>
      </c>
      <c r="Q2925" t="s">
        <v>2708</v>
      </c>
      <c r="R2925">
        <v>6500000</v>
      </c>
      <c r="S2925">
        <v>2009</v>
      </c>
      <c r="T2925">
        <v>7.7</v>
      </c>
      <c r="U2925">
        <v>1.2</v>
      </c>
      <c r="V2925">
        <v>-5813617</v>
      </c>
      <c r="W2925" t="s">
        <v>38</v>
      </c>
    </row>
    <row r="2926" spans="1:23" x14ac:dyDescent="0.3">
      <c r="A2926" t="s">
        <v>4285</v>
      </c>
      <c r="B2926">
        <v>283</v>
      </c>
      <c r="C2926">
        <v>104</v>
      </c>
      <c r="D2926">
        <v>16168741</v>
      </c>
      <c r="E2926" t="s">
        <v>55</v>
      </c>
      <c r="F2926" t="s">
        <v>59</v>
      </c>
      <c r="L2926" t="s">
        <v>4286</v>
      </c>
      <c r="M2926">
        <v>99430</v>
      </c>
      <c r="N2926">
        <v>182</v>
      </c>
      <c r="O2926" t="s">
        <v>29</v>
      </c>
      <c r="P2926" t="s">
        <v>30</v>
      </c>
      <c r="Q2926" t="s">
        <v>213</v>
      </c>
      <c r="R2926">
        <v>8000000</v>
      </c>
      <c r="S2926">
        <v>2013</v>
      </c>
      <c r="T2926">
        <v>7.4</v>
      </c>
      <c r="U2926">
        <v>1.7</v>
      </c>
      <c r="V2926">
        <v>8168741</v>
      </c>
      <c r="W2926" t="s">
        <v>21</v>
      </c>
    </row>
    <row r="2927" spans="1:23" x14ac:dyDescent="0.3">
      <c r="A2927" t="s">
        <v>4287</v>
      </c>
      <c r="B2927">
        <v>74</v>
      </c>
      <c r="C2927">
        <v>108</v>
      </c>
      <c r="D2927">
        <v>568695</v>
      </c>
      <c r="E2927" t="s">
        <v>55</v>
      </c>
      <c r="F2927" t="s">
        <v>44</v>
      </c>
      <c r="G2927" t="s">
        <v>35</v>
      </c>
      <c r="L2927" t="s">
        <v>4288</v>
      </c>
      <c r="M2927">
        <v>16617</v>
      </c>
      <c r="N2927">
        <v>110</v>
      </c>
      <c r="O2927" t="s">
        <v>29</v>
      </c>
      <c r="P2927" t="s">
        <v>30</v>
      </c>
      <c r="Q2927" t="s">
        <v>213</v>
      </c>
      <c r="R2927">
        <v>8000000</v>
      </c>
      <c r="S2927">
        <v>2005</v>
      </c>
      <c r="T2927">
        <v>6.5</v>
      </c>
      <c r="U2927">
        <v>1.8</v>
      </c>
      <c r="V2927">
        <v>-7431305</v>
      </c>
      <c r="W2927" t="s">
        <v>38</v>
      </c>
    </row>
    <row r="2928" spans="1:23" x14ac:dyDescent="0.3">
      <c r="A2928" t="s">
        <v>4289</v>
      </c>
      <c r="B2928">
        <v>41</v>
      </c>
      <c r="C2928">
        <v>99</v>
      </c>
      <c r="D2928">
        <v>398420</v>
      </c>
      <c r="E2928" t="s">
        <v>56</v>
      </c>
      <c r="F2928" t="s">
        <v>55</v>
      </c>
      <c r="L2928" t="s">
        <v>4290</v>
      </c>
      <c r="M2928">
        <v>5049</v>
      </c>
      <c r="N2928">
        <v>48</v>
      </c>
      <c r="O2928" t="s">
        <v>29</v>
      </c>
      <c r="P2928" t="s">
        <v>30</v>
      </c>
      <c r="Q2928" t="s">
        <v>213</v>
      </c>
      <c r="R2928">
        <v>8000000</v>
      </c>
      <c r="S2928">
        <v>2007</v>
      </c>
      <c r="T2928">
        <v>6.4</v>
      </c>
      <c r="U2928">
        <v>1.6</v>
      </c>
      <c r="V2928">
        <v>-7601580</v>
      </c>
      <c r="W2928" t="s">
        <v>38</v>
      </c>
    </row>
    <row r="2929" spans="1:23" x14ac:dyDescent="0.3">
      <c r="A2929" t="s">
        <v>4291</v>
      </c>
      <c r="B2929">
        <v>66</v>
      </c>
      <c r="C2929">
        <v>109</v>
      </c>
      <c r="D2929">
        <v>336456</v>
      </c>
      <c r="E2929" t="s">
        <v>48</v>
      </c>
      <c r="F2929" t="s">
        <v>56</v>
      </c>
      <c r="G2929" t="s">
        <v>50</v>
      </c>
      <c r="H2929" t="s">
        <v>60</v>
      </c>
      <c r="L2929" t="s">
        <v>4292</v>
      </c>
      <c r="M2929">
        <v>7116</v>
      </c>
      <c r="N2929">
        <v>79</v>
      </c>
      <c r="O2929" t="s">
        <v>29</v>
      </c>
      <c r="P2929" t="s">
        <v>30</v>
      </c>
      <c r="Q2929" t="s">
        <v>213</v>
      </c>
      <c r="R2929">
        <v>8000000</v>
      </c>
      <c r="S2929">
        <v>2003</v>
      </c>
      <c r="T2929">
        <v>5.6</v>
      </c>
      <c r="U2929">
        <v>1.8</v>
      </c>
      <c r="V2929">
        <v>-7663544</v>
      </c>
      <c r="W2929" t="s">
        <v>38</v>
      </c>
    </row>
    <row r="2930" spans="1:23" x14ac:dyDescent="0.3">
      <c r="A2930" t="s">
        <v>4293</v>
      </c>
      <c r="B2930">
        <v>140</v>
      </c>
      <c r="C2930">
        <v>93</v>
      </c>
      <c r="D2930">
        <v>298110</v>
      </c>
      <c r="E2930" t="s">
        <v>48</v>
      </c>
      <c r="F2930" t="s">
        <v>55</v>
      </c>
      <c r="G2930" t="s">
        <v>57</v>
      </c>
      <c r="H2930" t="s">
        <v>27</v>
      </c>
      <c r="L2930" t="s">
        <v>4294</v>
      </c>
      <c r="M2930">
        <v>25055</v>
      </c>
      <c r="N2930">
        <v>98</v>
      </c>
      <c r="O2930" t="s">
        <v>29</v>
      </c>
      <c r="P2930" t="s">
        <v>115</v>
      </c>
      <c r="Q2930" t="s">
        <v>213</v>
      </c>
      <c r="R2930">
        <v>8000000</v>
      </c>
      <c r="S2930">
        <v>2006</v>
      </c>
      <c r="T2930">
        <v>6.8</v>
      </c>
      <c r="U2930">
        <v>1.6</v>
      </c>
      <c r="V2930">
        <v>-7701890</v>
      </c>
      <c r="W2930" t="s">
        <v>38</v>
      </c>
    </row>
    <row r="2931" spans="1:23" x14ac:dyDescent="0.3">
      <c r="A2931" t="s">
        <v>4295</v>
      </c>
      <c r="B2931">
        <v>32</v>
      </c>
      <c r="C2931">
        <v>99</v>
      </c>
      <c r="D2931">
        <v>127144</v>
      </c>
      <c r="E2931" t="s">
        <v>48</v>
      </c>
      <c r="F2931" t="s">
        <v>55</v>
      </c>
      <c r="G2931" t="s">
        <v>44</v>
      </c>
      <c r="L2931" t="s">
        <v>4296</v>
      </c>
      <c r="M2931">
        <v>5159</v>
      </c>
      <c r="N2931">
        <v>27</v>
      </c>
      <c r="O2931" t="s">
        <v>29</v>
      </c>
      <c r="P2931" t="s">
        <v>30</v>
      </c>
      <c r="Q2931" t="s">
        <v>31</v>
      </c>
      <c r="R2931">
        <v>8000000</v>
      </c>
      <c r="S2931">
        <v>2005</v>
      </c>
      <c r="T2931">
        <v>5.5</v>
      </c>
      <c r="U2931">
        <v>1.6</v>
      </c>
      <c r="V2931">
        <v>-7872856</v>
      </c>
      <c r="W2931" t="s">
        <v>38</v>
      </c>
    </row>
    <row r="2932" spans="1:23" x14ac:dyDescent="0.3">
      <c r="A2932" t="s">
        <v>1889</v>
      </c>
      <c r="B2932">
        <v>68</v>
      </c>
      <c r="C2932">
        <v>98</v>
      </c>
      <c r="D2932">
        <v>117190</v>
      </c>
      <c r="E2932" t="s">
        <v>24</v>
      </c>
      <c r="F2932" t="s">
        <v>48</v>
      </c>
      <c r="G2932" t="s">
        <v>56</v>
      </c>
      <c r="L2932" t="s">
        <v>4297</v>
      </c>
      <c r="M2932">
        <v>29994</v>
      </c>
      <c r="N2932">
        <v>86</v>
      </c>
      <c r="O2932" t="s">
        <v>29</v>
      </c>
      <c r="P2932" t="s">
        <v>37</v>
      </c>
      <c r="Q2932" t="s">
        <v>31</v>
      </c>
      <c r="R2932">
        <v>8000000</v>
      </c>
      <c r="S2932">
        <v>2010</v>
      </c>
      <c r="T2932">
        <v>6.9</v>
      </c>
      <c r="U2932">
        <v>1.6</v>
      </c>
      <c r="V2932">
        <v>-7882810</v>
      </c>
      <c r="W2932" t="s">
        <v>38</v>
      </c>
    </row>
    <row r="2933" spans="1:23" x14ac:dyDescent="0.3">
      <c r="A2933" t="s">
        <v>4298</v>
      </c>
      <c r="B2933">
        <v>79</v>
      </c>
      <c r="C2933">
        <v>95</v>
      </c>
      <c r="D2933">
        <v>108662</v>
      </c>
      <c r="E2933" t="s">
        <v>56</v>
      </c>
      <c r="F2933" t="s">
        <v>57</v>
      </c>
      <c r="G2933" t="s">
        <v>35</v>
      </c>
      <c r="L2933" t="s">
        <v>4299</v>
      </c>
      <c r="M2933">
        <v>26849</v>
      </c>
      <c r="N2933">
        <v>107</v>
      </c>
      <c r="O2933" t="s">
        <v>29</v>
      </c>
      <c r="P2933" t="s">
        <v>30</v>
      </c>
      <c r="Q2933" t="s">
        <v>213</v>
      </c>
      <c r="R2933">
        <v>8000000</v>
      </c>
      <c r="S2933">
        <v>2008</v>
      </c>
      <c r="T2933">
        <v>6</v>
      </c>
      <c r="U2933">
        <v>1.6</v>
      </c>
      <c r="V2933">
        <v>-7891338</v>
      </c>
      <c r="W2933" t="s">
        <v>38</v>
      </c>
    </row>
    <row r="2934" spans="1:23" x14ac:dyDescent="0.3">
      <c r="A2934" t="s">
        <v>4300</v>
      </c>
      <c r="B2934">
        <v>26</v>
      </c>
      <c r="C2934">
        <v>107</v>
      </c>
      <c r="D2934">
        <v>53481</v>
      </c>
      <c r="E2934" t="s">
        <v>56</v>
      </c>
      <c r="F2934" t="s">
        <v>55</v>
      </c>
      <c r="G2934" t="s">
        <v>35</v>
      </c>
      <c r="L2934" t="s">
        <v>4301</v>
      </c>
      <c r="M2934">
        <v>5557</v>
      </c>
      <c r="N2934">
        <v>34</v>
      </c>
      <c r="O2934" t="s">
        <v>29</v>
      </c>
      <c r="P2934" t="s">
        <v>30</v>
      </c>
      <c r="Q2934" t="s">
        <v>213</v>
      </c>
      <c r="R2934">
        <v>8000000</v>
      </c>
      <c r="S2934">
        <v>2006</v>
      </c>
      <c r="T2934">
        <v>6.4</v>
      </c>
      <c r="U2934">
        <v>1.8</v>
      </c>
      <c r="V2934">
        <v>-7946519</v>
      </c>
      <c r="W2934" t="s">
        <v>38</v>
      </c>
    </row>
    <row r="2935" spans="1:23" x14ac:dyDescent="0.3">
      <c r="A2935" t="s">
        <v>4302</v>
      </c>
      <c r="B2935">
        <v>100</v>
      </c>
      <c r="C2935">
        <v>102</v>
      </c>
      <c r="D2935">
        <v>23106</v>
      </c>
      <c r="E2935" t="s">
        <v>48</v>
      </c>
      <c r="F2935" t="s">
        <v>56</v>
      </c>
      <c r="G2935" t="s">
        <v>55</v>
      </c>
      <c r="H2935" t="s">
        <v>44</v>
      </c>
      <c r="L2935" t="s">
        <v>4303</v>
      </c>
      <c r="M2935">
        <v>9003</v>
      </c>
      <c r="N2935">
        <v>58</v>
      </c>
      <c r="O2935" t="s">
        <v>29</v>
      </c>
      <c r="P2935" t="s">
        <v>2365</v>
      </c>
      <c r="Q2935" t="s">
        <v>3646</v>
      </c>
      <c r="R2935">
        <v>50000000</v>
      </c>
      <c r="S2935">
        <v>2004</v>
      </c>
      <c r="T2935">
        <v>6.6</v>
      </c>
      <c r="U2935">
        <v>1.7</v>
      </c>
      <c r="V2935">
        <v>-49976894</v>
      </c>
      <c r="W2935" t="s">
        <v>38</v>
      </c>
    </row>
    <row r="2936" spans="1:23" x14ac:dyDescent="0.3">
      <c r="A2936" t="s">
        <v>4304</v>
      </c>
      <c r="B2936">
        <v>56</v>
      </c>
      <c r="C2936">
        <v>97</v>
      </c>
      <c r="D2936">
        <v>52961</v>
      </c>
      <c r="E2936" t="s">
        <v>55</v>
      </c>
      <c r="L2936" t="s">
        <v>4305</v>
      </c>
      <c r="M2936">
        <v>2103</v>
      </c>
      <c r="N2936">
        <v>11</v>
      </c>
      <c r="O2936" t="s">
        <v>29</v>
      </c>
      <c r="P2936" t="s">
        <v>971</v>
      </c>
      <c r="Q2936" t="s">
        <v>213</v>
      </c>
      <c r="R2936">
        <v>8000000</v>
      </c>
      <c r="S2936">
        <v>2014</v>
      </c>
      <c r="T2936">
        <v>5.3</v>
      </c>
      <c r="U2936">
        <v>1.6</v>
      </c>
      <c r="V2936">
        <v>-7947039</v>
      </c>
      <c r="W2936" t="s">
        <v>38</v>
      </c>
    </row>
    <row r="2937" spans="1:23" x14ac:dyDescent="0.3">
      <c r="A2937" t="s">
        <v>3093</v>
      </c>
      <c r="B2937">
        <v>150</v>
      </c>
      <c r="C2937">
        <v>124</v>
      </c>
      <c r="D2937">
        <v>439162</v>
      </c>
      <c r="E2937" t="s">
        <v>24</v>
      </c>
      <c r="F2937" t="s">
        <v>47</v>
      </c>
      <c r="G2937" t="s">
        <v>27</v>
      </c>
      <c r="L2937" t="s">
        <v>4306</v>
      </c>
      <c r="M2937">
        <v>106160</v>
      </c>
      <c r="N2937">
        <v>430</v>
      </c>
      <c r="O2937" t="s">
        <v>2104</v>
      </c>
      <c r="P2937" t="s">
        <v>812</v>
      </c>
      <c r="Q2937" t="s">
        <v>213</v>
      </c>
      <c r="R2937">
        <v>1100000000</v>
      </c>
      <c r="S2937">
        <v>1988</v>
      </c>
      <c r="T2937">
        <v>8.1</v>
      </c>
      <c r="U2937">
        <v>2.1</v>
      </c>
      <c r="V2937">
        <v>-1099560838</v>
      </c>
      <c r="W2937" t="s">
        <v>38</v>
      </c>
    </row>
    <row r="2938" spans="1:23" x14ac:dyDescent="0.3">
      <c r="A2938" t="s">
        <v>4307</v>
      </c>
      <c r="B2938">
        <v>85</v>
      </c>
      <c r="C2938">
        <v>90</v>
      </c>
      <c r="D2938">
        <v>671240</v>
      </c>
      <c r="E2938" t="s">
        <v>48</v>
      </c>
      <c r="F2938" t="s">
        <v>55</v>
      </c>
      <c r="G2938" t="s">
        <v>44</v>
      </c>
      <c r="L2938" t="s">
        <v>4308</v>
      </c>
      <c r="M2938">
        <v>23023</v>
      </c>
      <c r="N2938">
        <v>149</v>
      </c>
      <c r="O2938" t="s">
        <v>29</v>
      </c>
      <c r="P2938" t="s">
        <v>37</v>
      </c>
      <c r="Q2938" t="s">
        <v>213</v>
      </c>
      <c r="R2938">
        <v>7900000</v>
      </c>
      <c r="S2938">
        <v>2005</v>
      </c>
      <c r="T2938">
        <v>6.9</v>
      </c>
      <c r="U2938">
        <v>1.5</v>
      </c>
      <c r="V2938">
        <v>-7228760</v>
      </c>
      <c r="W2938" t="s">
        <v>38</v>
      </c>
    </row>
    <row r="2939" spans="1:23" x14ac:dyDescent="0.3">
      <c r="A2939" t="s">
        <v>4309</v>
      </c>
      <c r="B2939">
        <v>21</v>
      </c>
      <c r="C2939">
        <v>90</v>
      </c>
      <c r="D2939">
        <v>882290</v>
      </c>
      <c r="E2939" t="s">
        <v>24</v>
      </c>
      <c r="F2939" t="s">
        <v>27</v>
      </c>
      <c r="G2939" t="s">
        <v>61</v>
      </c>
      <c r="L2939" t="s">
        <v>4310</v>
      </c>
      <c r="M2939">
        <v>4792</v>
      </c>
      <c r="N2939">
        <v>43</v>
      </c>
      <c r="O2939" t="s">
        <v>29</v>
      </c>
      <c r="P2939" t="s">
        <v>143</v>
      </c>
      <c r="Q2939" t="s">
        <v>213</v>
      </c>
      <c r="R2939">
        <v>10000000</v>
      </c>
      <c r="S2939">
        <v>1989</v>
      </c>
      <c r="T2939">
        <v>6.5</v>
      </c>
      <c r="U2939">
        <v>1.5</v>
      </c>
      <c r="V2939">
        <v>-9117710</v>
      </c>
      <c r="W2939" t="s">
        <v>38</v>
      </c>
    </row>
    <row r="2940" spans="1:23" x14ac:dyDescent="0.3">
      <c r="A2940" t="s">
        <v>1699</v>
      </c>
      <c r="B2940">
        <v>61</v>
      </c>
      <c r="C2940">
        <v>99</v>
      </c>
      <c r="D2940">
        <v>106593296</v>
      </c>
      <c r="E2940" t="s">
        <v>48</v>
      </c>
      <c r="F2940" t="s">
        <v>55</v>
      </c>
      <c r="G2940" t="s">
        <v>49</v>
      </c>
      <c r="L2940" t="s">
        <v>4311</v>
      </c>
      <c r="M2940">
        <v>72324</v>
      </c>
      <c r="N2940">
        <v>134</v>
      </c>
      <c r="O2940" t="s">
        <v>29</v>
      </c>
      <c r="P2940" t="s">
        <v>30</v>
      </c>
      <c r="Q2940" t="s">
        <v>52</v>
      </c>
      <c r="R2940">
        <v>7500000</v>
      </c>
      <c r="S2940">
        <v>1989</v>
      </c>
      <c r="T2940">
        <v>7.4</v>
      </c>
      <c r="U2940">
        <v>1.6</v>
      </c>
      <c r="V2940">
        <v>99093296</v>
      </c>
      <c r="W2940" t="s">
        <v>21</v>
      </c>
    </row>
    <row r="2941" spans="1:23" x14ac:dyDescent="0.3">
      <c r="A2941" t="s">
        <v>2105</v>
      </c>
      <c r="B2941">
        <v>34</v>
      </c>
      <c r="C2941">
        <v>115</v>
      </c>
      <c r="D2941">
        <v>43490057</v>
      </c>
      <c r="E2941" t="s">
        <v>48</v>
      </c>
      <c r="F2941" t="s">
        <v>55</v>
      </c>
      <c r="L2941" t="s">
        <v>4312</v>
      </c>
      <c r="M2941">
        <v>5275</v>
      </c>
      <c r="N2941">
        <v>30</v>
      </c>
      <c r="O2941" t="s">
        <v>29</v>
      </c>
      <c r="P2941" t="s">
        <v>30</v>
      </c>
      <c r="Q2941" t="s">
        <v>213</v>
      </c>
      <c r="R2941">
        <v>7500000</v>
      </c>
      <c r="S2941">
        <v>1997</v>
      </c>
      <c r="T2941">
        <v>6.9</v>
      </c>
      <c r="U2941">
        <v>1.9</v>
      </c>
      <c r="V2941">
        <v>35990057</v>
      </c>
      <c r="W2941" t="s">
        <v>21</v>
      </c>
    </row>
    <row r="2942" spans="1:23" x14ac:dyDescent="0.3">
      <c r="A2942" t="s">
        <v>4313</v>
      </c>
      <c r="B2942">
        <v>62</v>
      </c>
      <c r="C2942">
        <v>89</v>
      </c>
      <c r="D2942">
        <v>32333860</v>
      </c>
      <c r="E2942" t="s">
        <v>24</v>
      </c>
      <c r="F2942" t="s">
        <v>48</v>
      </c>
      <c r="L2942" t="s">
        <v>4314</v>
      </c>
      <c r="M2942">
        <v>29843</v>
      </c>
      <c r="N2942">
        <v>81</v>
      </c>
      <c r="O2942" t="s">
        <v>1966</v>
      </c>
      <c r="P2942" t="s">
        <v>1047</v>
      </c>
      <c r="Q2942" t="s">
        <v>213</v>
      </c>
      <c r="R2942">
        <v>7500000</v>
      </c>
      <c r="S2942">
        <v>1995</v>
      </c>
      <c r="T2942">
        <v>6.7</v>
      </c>
      <c r="U2942">
        <v>1.5</v>
      </c>
      <c r="V2942">
        <v>24833860</v>
      </c>
      <c r="W2942" t="s">
        <v>21</v>
      </c>
    </row>
    <row r="2943" spans="1:23" x14ac:dyDescent="0.3">
      <c r="A2943" t="s">
        <v>2224</v>
      </c>
      <c r="B2943">
        <v>239</v>
      </c>
      <c r="C2943">
        <v>92</v>
      </c>
      <c r="D2943">
        <v>24792061</v>
      </c>
      <c r="E2943" t="s">
        <v>48</v>
      </c>
      <c r="F2943" t="s">
        <v>55</v>
      </c>
      <c r="L2943" t="s">
        <v>4315</v>
      </c>
      <c r="M2943">
        <v>191998</v>
      </c>
      <c r="N2943">
        <v>323</v>
      </c>
      <c r="O2943" t="s">
        <v>29</v>
      </c>
      <c r="P2943" t="s">
        <v>30</v>
      </c>
      <c r="Q2943" t="s">
        <v>213</v>
      </c>
      <c r="R2943">
        <v>6500000</v>
      </c>
      <c r="S2943">
        <v>2005</v>
      </c>
      <c r="T2943">
        <v>7.6</v>
      </c>
      <c r="U2943">
        <v>1.5</v>
      </c>
      <c r="V2943">
        <v>18292061</v>
      </c>
      <c r="W2943" t="s">
        <v>21</v>
      </c>
    </row>
    <row r="2944" spans="1:23" x14ac:dyDescent="0.3">
      <c r="A2944" t="s">
        <v>4316</v>
      </c>
      <c r="B2944">
        <v>252</v>
      </c>
      <c r="C2944">
        <v>94</v>
      </c>
      <c r="D2944">
        <v>17544812</v>
      </c>
      <c r="E2944" t="s">
        <v>57</v>
      </c>
      <c r="L2944" t="s">
        <v>4317</v>
      </c>
      <c r="M2944">
        <v>69989</v>
      </c>
      <c r="N2944">
        <v>384</v>
      </c>
      <c r="O2944" t="s">
        <v>29</v>
      </c>
      <c r="P2944" t="s">
        <v>30</v>
      </c>
      <c r="Q2944" t="s">
        <v>213</v>
      </c>
      <c r="R2944">
        <v>10000000</v>
      </c>
      <c r="S2944">
        <v>2007</v>
      </c>
      <c r="T2944">
        <v>5.4</v>
      </c>
      <c r="U2944">
        <v>1.6</v>
      </c>
      <c r="V2944">
        <v>7544812</v>
      </c>
      <c r="W2944" t="s">
        <v>21</v>
      </c>
    </row>
    <row r="2945" spans="1:23" x14ac:dyDescent="0.3">
      <c r="A2945" t="s">
        <v>3503</v>
      </c>
      <c r="B2945">
        <v>278</v>
      </c>
      <c r="C2945">
        <v>100</v>
      </c>
      <c r="D2945">
        <v>12574715</v>
      </c>
      <c r="E2945" t="s">
        <v>55</v>
      </c>
      <c r="L2945" t="s">
        <v>4318</v>
      </c>
      <c r="M2945">
        <v>112138</v>
      </c>
      <c r="N2945">
        <v>237</v>
      </c>
      <c r="O2945" t="s">
        <v>29</v>
      </c>
      <c r="P2945" t="s">
        <v>37</v>
      </c>
      <c r="Q2945" t="s">
        <v>31</v>
      </c>
      <c r="R2945">
        <v>4500000</v>
      </c>
      <c r="S2945">
        <v>2009</v>
      </c>
      <c r="T2945">
        <v>7.3</v>
      </c>
      <c r="U2945">
        <v>1.7</v>
      </c>
      <c r="V2945">
        <v>8074715</v>
      </c>
      <c r="W2945" t="s">
        <v>21</v>
      </c>
    </row>
    <row r="2946" spans="1:23" x14ac:dyDescent="0.3">
      <c r="A2946" t="s">
        <v>4319</v>
      </c>
      <c r="B2946">
        <v>9</v>
      </c>
      <c r="C2946">
        <v>109</v>
      </c>
      <c r="D2946">
        <v>5100000</v>
      </c>
      <c r="E2946" t="s">
        <v>48</v>
      </c>
      <c r="F2946" t="s">
        <v>55</v>
      </c>
      <c r="G2946" t="s">
        <v>44</v>
      </c>
      <c r="L2946" t="s">
        <v>4320</v>
      </c>
      <c r="M2946">
        <v>6595</v>
      </c>
      <c r="N2946">
        <v>61</v>
      </c>
      <c r="O2946" t="s">
        <v>29</v>
      </c>
      <c r="P2946" t="s">
        <v>37</v>
      </c>
      <c r="Q2946" t="s">
        <v>213</v>
      </c>
      <c r="R2946">
        <v>7500000</v>
      </c>
      <c r="S2946">
        <v>1984</v>
      </c>
      <c r="T2946">
        <v>6</v>
      </c>
      <c r="U2946">
        <v>1.8</v>
      </c>
      <c r="V2946">
        <v>-2400000</v>
      </c>
      <c r="W2946" t="s">
        <v>38</v>
      </c>
    </row>
    <row r="2947" spans="1:23" x14ac:dyDescent="0.3">
      <c r="A2947" t="s">
        <v>2569</v>
      </c>
      <c r="B2947">
        <v>127</v>
      </c>
      <c r="C2947">
        <v>105</v>
      </c>
      <c r="D2947">
        <v>10460089</v>
      </c>
      <c r="E2947" t="s">
        <v>56</v>
      </c>
      <c r="F2947" t="s">
        <v>55</v>
      </c>
      <c r="G2947" t="s">
        <v>60</v>
      </c>
      <c r="H2947" t="s">
        <v>35</v>
      </c>
      <c r="L2947" t="s">
        <v>4321</v>
      </c>
      <c r="M2947">
        <v>34098</v>
      </c>
      <c r="N2947">
        <v>214</v>
      </c>
      <c r="O2947" t="s">
        <v>29</v>
      </c>
      <c r="P2947" t="s">
        <v>30</v>
      </c>
      <c r="Q2947" t="s">
        <v>213</v>
      </c>
      <c r="R2947">
        <v>7500000</v>
      </c>
      <c r="S2947">
        <v>2002</v>
      </c>
      <c r="T2947">
        <v>7.2</v>
      </c>
      <c r="U2947">
        <v>1.8</v>
      </c>
      <c r="V2947">
        <v>2960089</v>
      </c>
      <c r="W2947" t="s">
        <v>21</v>
      </c>
    </row>
    <row r="2948" spans="1:23" x14ac:dyDescent="0.3">
      <c r="A2948" t="s">
        <v>4322</v>
      </c>
      <c r="B2948">
        <v>9</v>
      </c>
      <c r="C2948">
        <v>102</v>
      </c>
      <c r="D2948">
        <v>4239767</v>
      </c>
      <c r="E2948" t="s">
        <v>48</v>
      </c>
      <c r="F2948" t="s">
        <v>55</v>
      </c>
      <c r="G2948" t="s">
        <v>44</v>
      </c>
      <c r="H2948" t="s">
        <v>61</v>
      </c>
      <c r="L2948" t="s">
        <v>4323</v>
      </c>
      <c r="M2948">
        <v>3709</v>
      </c>
      <c r="N2948">
        <v>83</v>
      </c>
      <c r="O2948" t="s">
        <v>29</v>
      </c>
      <c r="P2948" t="s">
        <v>115</v>
      </c>
      <c r="Q2948" t="s">
        <v>213</v>
      </c>
      <c r="R2948">
        <v>7500000</v>
      </c>
      <c r="S2948">
        <v>2002</v>
      </c>
      <c r="T2948">
        <v>6</v>
      </c>
      <c r="U2948">
        <v>1.7</v>
      </c>
      <c r="V2948">
        <v>-3260233</v>
      </c>
      <c r="W2948" t="s">
        <v>38</v>
      </c>
    </row>
    <row r="2949" spans="1:23" x14ac:dyDescent="0.3">
      <c r="A2949" t="s">
        <v>4324</v>
      </c>
      <c r="B2949">
        <v>35</v>
      </c>
      <c r="C2949">
        <v>97</v>
      </c>
      <c r="D2949">
        <v>4131640</v>
      </c>
      <c r="E2949" t="s">
        <v>48</v>
      </c>
      <c r="F2949" t="s">
        <v>56</v>
      </c>
      <c r="L2949" t="s">
        <v>4325</v>
      </c>
      <c r="M2949">
        <v>5463</v>
      </c>
      <c r="N2949">
        <v>20</v>
      </c>
      <c r="O2949" t="s">
        <v>29</v>
      </c>
      <c r="P2949" t="s">
        <v>30</v>
      </c>
      <c r="Q2949" t="s">
        <v>31</v>
      </c>
      <c r="R2949">
        <v>7500000</v>
      </c>
      <c r="S2949">
        <v>2008</v>
      </c>
      <c r="T2949">
        <v>3.1</v>
      </c>
      <c r="U2949">
        <v>1.6</v>
      </c>
      <c r="V2949">
        <v>-3368360</v>
      </c>
      <c r="W2949" t="s">
        <v>38</v>
      </c>
    </row>
    <row r="2950" spans="1:23" x14ac:dyDescent="0.3">
      <c r="A2950" t="s">
        <v>3789</v>
      </c>
      <c r="B2950">
        <v>192</v>
      </c>
      <c r="C2950">
        <v>92</v>
      </c>
      <c r="D2950">
        <v>10814185</v>
      </c>
      <c r="E2950" t="s">
        <v>48</v>
      </c>
      <c r="F2950" t="s">
        <v>56</v>
      </c>
      <c r="G2950" t="s">
        <v>44</v>
      </c>
      <c r="L2950" t="s">
        <v>4326</v>
      </c>
      <c r="M2950">
        <v>37530</v>
      </c>
      <c r="N2950">
        <v>106</v>
      </c>
      <c r="O2950" t="s">
        <v>29</v>
      </c>
      <c r="P2950" t="s">
        <v>30</v>
      </c>
      <c r="Q2950" t="s">
        <v>213</v>
      </c>
      <c r="R2950">
        <v>8000000</v>
      </c>
      <c r="S2950">
        <v>2009</v>
      </c>
      <c r="T2950">
        <v>6.2</v>
      </c>
      <c r="U2950">
        <v>1.5</v>
      </c>
      <c r="V2950">
        <v>2814185</v>
      </c>
      <c r="W2950" t="s">
        <v>21</v>
      </c>
    </row>
    <row r="2951" spans="1:23" x14ac:dyDescent="0.3">
      <c r="A2951" t="s">
        <v>3526</v>
      </c>
      <c r="B2951">
        <v>133</v>
      </c>
      <c r="C2951">
        <v>93</v>
      </c>
      <c r="D2951">
        <v>197148</v>
      </c>
      <c r="E2951" t="s">
        <v>55</v>
      </c>
      <c r="F2951" t="s">
        <v>44</v>
      </c>
      <c r="G2951" t="s">
        <v>27</v>
      </c>
      <c r="H2951" t="s">
        <v>35</v>
      </c>
      <c r="L2951" t="s">
        <v>4327</v>
      </c>
      <c r="M2951">
        <v>18109</v>
      </c>
      <c r="N2951">
        <v>150</v>
      </c>
      <c r="O2951" t="s">
        <v>29</v>
      </c>
      <c r="P2951" t="s">
        <v>37</v>
      </c>
      <c r="Q2951" t="s">
        <v>213</v>
      </c>
      <c r="R2951">
        <v>7500000</v>
      </c>
      <c r="S2951">
        <v>2003</v>
      </c>
      <c r="T2951">
        <v>6.3</v>
      </c>
      <c r="U2951">
        <v>1.6</v>
      </c>
      <c r="V2951">
        <v>-7302852</v>
      </c>
      <c r="W2951" t="s">
        <v>38</v>
      </c>
    </row>
    <row r="2952" spans="1:23" x14ac:dyDescent="0.3">
      <c r="A2952" t="s">
        <v>4328</v>
      </c>
      <c r="B2952">
        <v>222</v>
      </c>
      <c r="C2952">
        <v>113</v>
      </c>
      <c r="D2952">
        <v>3014541</v>
      </c>
      <c r="E2952" t="s">
        <v>55</v>
      </c>
      <c r="L2952" t="s">
        <v>4329</v>
      </c>
      <c r="M2952">
        <v>19616</v>
      </c>
      <c r="N2952">
        <v>98</v>
      </c>
      <c r="O2952" t="s">
        <v>29</v>
      </c>
      <c r="P2952" t="s">
        <v>37</v>
      </c>
      <c r="Q2952" t="s">
        <v>213</v>
      </c>
      <c r="R2952">
        <v>8000000</v>
      </c>
      <c r="S2952">
        <v>2011</v>
      </c>
      <c r="T2952">
        <v>6.7</v>
      </c>
      <c r="U2952">
        <v>1.9</v>
      </c>
      <c r="V2952">
        <v>-4985459</v>
      </c>
      <c r="W2952" t="s">
        <v>38</v>
      </c>
    </row>
    <row r="2953" spans="1:23" x14ac:dyDescent="0.3">
      <c r="A2953" t="s">
        <v>4330</v>
      </c>
      <c r="B2953">
        <v>242</v>
      </c>
      <c r="C2953">
        <v>89</v>
      </c>
      <c r="D2953">
        <v>4443403</v>
      </c>
      <c r="E2953" t="s">
        <v>47</v>
      </c>
      <c r="F2953" t="s">
        <v>242</v>
      </c>
      <c r="G2953" t="s">
        <v>55</v>
      </c>
      <c r="H2953" t="s">
        <v>58</v>
      </c>
      <c r="L2953" t="s">
        <v>4331</v>
      </c>
      <c r="M2953">
        <v>70194</v>
      </c>
      <c r="N2953">
        <v>158</v>
      </c>
      <c r="O2953" t="s">
        <v>792</v>
      </c>
      <c r="P2953" t="s">
        <v>545</v>
      </c>
      <c r="Q2953" t="s">
        <v>31</v>
      </c>
      <c r="R2953">
        <v>7300000</v>
      </c>
      <c r="S2953">
        <v>2007</v>
      </c>
      <c r="T2953">
        <v>8</v>
      </c>
      <c r="U2953">
        <v>1.5</v>
      </c>
      <c r="V2953">
        <v>-2856597</v>
      </c>
      <c r="W2953" t="s">
        <v>38</v>
      </c>
    </row>
    <row r="2954" spans="1:23" x14ac:dyDescent="0.3">
      <c r="A2954" t="s">
        <v>3447</v>
      </c>
      <c r="B2954">
        <v>253</v>
      </c>
      <c r="C2954">
        <v>118</v>
      </c>
      <c r="D2954">
        <v>1330827</v>
      </c>
      <c r="E2954" t="s">
        <v>57</v>
      </c>
      <c r="F2954" t="s">
        <v>35</v>
      </c>
      <c r="L2954" t="s">
        <v>4332</v>
      </c>
      <c r="M2954">
        <v>9866</v>
      </c>
      <c r="N2954">
        <v>73</v>
      </c>
      <c r="O2954" t="s">
        <v>29</v>
      </c>
      <c r="P2954" t="s">
        <v>545</v>
      </c>
      <c r="Q2954" t="s">
        <v>213</v>
      </c>
      <c r="R2954">
        <v>7000000</v>
      </c>
      <c r="S2954">
        <v>2016</v>
      </c>
      <c r="T2954">
        <v>7</v>
      </c>
      <c r="U2954">
        <v>2</v>
      </c>
      <c r="V2954">
        <v>-5669173</v>
      </c>
      <c r="W2954" t="s">
        <v>38</v>
      </c>
    </row>
    <row r="2955" spans="1:23" x14ac:dyDescent="0.3">
      <c r="A2955" t="s">
        <v>4333</v>
      </c>
      <c r="B2955">
        <v>224</v>
      </c>
      <c r="C2955">
        <v>97</v>
      </c>
      <c r="D2955">
        <v>1818681</v>
      </c>
      <c r="E2955" t="s">
        <v>24</v>
      </c>
      <c r="F2955" t="s">
        <v>56</v>
      </c>
      <c r="G2955" t="s">
        <v>55</v>
      </c>
      <c r="H2955" t="s">
        <v>35</v>
      </c>
      <c r="L2955" t="s">
        <v>4334</v>
      </c>
      <c r="M2955">
        <v>74435</v>
      </c>
      <c r="N2955">
        <v>224</v>
      </c>
      <c r="O2955" t="s">
        <v>29</v>
      </c>
      <c r="P2955" t="s">
        <v>37</v>
      </c>
      <c r="Q2955" t="s">
        <v>213</v>
      </c>
      <c r="R2955">
        <v>7300000</v>
      </c>
      <c r="S2955">
        <v>2009</v>
      </c>
      <c r="T2955">
        <v>7.2</v>
      </c>
      <c r="U2955">
        <v>1.6</v>
      </c>
      <c r="V2955">
        <v>-5481319</v>
      </c>
      <c r="W2955" t="s">
        <v>38</v>
      </c>
    </row>
    <row r="2956" spans="1:23" x14ac:dyDescent="0.3">
      <c r="A2956" t="s">
        <v>4335</v>
      </c>
      <c r="B2956">
        <v>39</v>
      </c>
      <c r="C2956">
        <v>100</v>
      </c>
      <c r="D2956">
        <v>12610552</v>
      </c>
      <c r="E2956" t="s">
        <v>24</v>
      </c>
      <c r="F2956" t="s">
        <v>25</v>
      </c>
      <c r="G2956" t="s">
        <v>26</v>
      </c>
      <c r="H2956" t="s">
        <v>27</v>
      </c>
      <c r="I2956" t="s">
        <v>35</v>
      </c>
      <c r="L2956" t="s">
        <v>4336</v>
      </c>
      <c r="M2956">
        <v>4682</v>
      </c>
      <c r="N2956">
        <v>206</v>
      </c>
      <c r="O2956" t="s">
        <v>29</v>
      </c>
      <c r="P2956" t="s">
        <v>30</v>
      </c>
      <c r="Q2956" t="s">
        <v>31</v>
      </c>
      <c r="R2956">
        <v>7500000</v>
      </c>
      <c r="S2956">
        <v>1999</v>
      </c>
      <c r="T2956">
        <v>3.5</v>
      </c>
      <c r="U2956">
        <v>1.7</v>
      </c>
      <c r="V2956">
        <v>5110552</v>
      </c>
      <c r="W2956" t="s">
        <v>21</v>
      </c>
    </row>
    <row r="2957" spans="1:23" x14ac:dyDescent="0.3">
      <c r="A2957" t="s">
        <v>2224</v>
      </c>
      <c r="B2957">
        <v>387</v>
      </c>
      <c r="C2957">
        <v>96</v>
      </c>
      <c r="D2957">
        <v>143492840</v>
      </c>
      <c r="E2957" t="s">
        <v>48</v>
      </c>
      <c r="F2957" t="s">
        <v>55</v>
      </c>
      <c r="G2957" t="s">
        <v>44</v>
      </c>
      <c r="L2957" t="s">
        <v>4337</v>
      </c>
      <c r="M2957">
        <v>414335</v>
      </c>
      <c r="N2957">
        <v>881</v>
      </c>
      <c r="O2957" t="s">
        <v>29</v>
      </c>
      <c r="P2957" t="s">
        <v>30</v>
      </c>
      <c r="Q2957" t="s">
        <v>31</v>
      </c>
      <c r="R2957">
        <v>7500000</v>
      </c>
      <c r="S2957">
        <v>2007</v>
      </c>
      <c r="T2957">
        <v>7.5</v>
      </c>
      <c r="U2957">
        <v>1.6</v>
      </c>
      <c r="V2957">
        <v>135992840</v>
      </c>
      <c r="W2957" t="s">
        <v>21</v>
      </c>
    </row>
    <row r="2958" spans="1:23" x14ac:dyDescent="0.3">
      <c r="A2958" t="s">
        <v>4338</v>
      </c>
      <c r="B2958">
        <v>120</v>
      </c>
      <c r="C2958">
        <v>120</v>
      </c>
      <c r="D2958">
        <v>43800000</v>
      </c>
      <c r="E2958" t="s">
        <v>24</v>
      </c>
      <c r="F2958" t="s">
        <v>25</v>
      </c>
      <c r="G2958" t="s">
        <v>35</v>
      </c>
      <c r="L2958" t="s">
        <v>4339</v>
      </c>
      <c r="M2958">
        <v>74249</v>
      </c>
      <c r="N2958">
        <v>276</v>
      </c>
      <c r="O2958" t="s">
        <v>29</v>
      </c>
      <c r="P2958" t="s">
        <v>37</v>
      </c>
      <c r="Q2958" t="s">
        <v>4340</v>
      </c>
      <c r="R2958">
        <v>7200000</v>
      </c>
      <c r="S2958">
        <v>1971</v>
      </c>
      <c r="T2958">
        <v>6.7</v>
      </c>
      <c r="U2958">
        <v>2</v>
      </c>
      <c r="V2958">
        <v>36600000</v>
      </c>
      <c r="W2958" t="s">
        <v>21</v>
      </c>
    </row>
    <row r="2959" spans="1:23" x14ac:dyDescent="0.3">
      <c r="A2959" t="s">
        <v>1309</v>
      </c>
      <c r="B2959">
        <v>208</v>
      </c>
      <c r="C2959">
        <v>175</v>
      </c>
      <c r="D2959">
        <v>134821952</v>
      </c>
      <c r="E2959" t="s">
        <v>56</v>
      </c>
      <c r="F2959" t="s">
        <v>55</v>
      </c>
      <c r="L2959" t="s">
        <v>4341</v>
      </c>
      <c r="M2959">
        <v>1155770</v>
      </c>
      <c r="N2959">
        <v>2238</v>
      </c>
      <c r="O2959" t="s">
        <v>29</v>
      </c>
      <c r="P2959" t="s">
        <v>30</v>
      </c>
      <c r="Q2959" t="s">
        <v>213</v>
      </c>
      <c r="R2959">
        <v>6000000</v>
      </c>
      <c r="S2959">
        <v>1972</v>
      </c>
      <c r="T2959">
        <v>9.1999999999999993</v>
      </c>
      <c r="U2959">
        <v>2.9</v>
      </c>
      <c r="V2959">
        <v>128821952</v>
      </c>
      <c r="W2959" t="s">
        <v>21</v>
      </c>
    </row>
    <row r="2960" spans="1:23" x14ac:dyDescent="0.3">
      <c r="A2960" t="s">
        <v>1406</v>
      </c>
      <c r="B2960">
        <v>51</v>
      </c>
      <c r="C2960">
        <v>95</v>
      </c>
      <c r="D2960">
        <v>94900000</v>
      </c>
      <c r="E2960" t="s">
        <v>55</v>
      </c>
      <c r="F2960" t="s">
        <v>59</v>
      </c>
      <c r="G2960" t="s">
        <v>44</v>
      </c>
      <c r="L2960" t="s">
        <v>4342</v>
      </c>
      <c r="M2960">
        <v>35172</v>
      </c>
      <c r="N2960">
        <v>128</v>
      </c>
      <c r="O2960" t="s">
        <v>29</v>
      </c>
      <c r="P2960" t="s">
        <v>30</v>
      </c>
      <c r="Q2960" t="s">
        <v>213</v>
      </c>
      <c r="R2960">
        <v>4000000</v>
      </c>
      <c r="S2960">
        <v>1983</v>
      </c>
      <c r="T2960">
        <v>6.1</v>
      </c>
      <c r="U2960">
        <v>1.6</v>
      </c>
      <c r="V2960">
        <v>90900000</v>
      </c>
      <c r="W2960" t="s">
        <v>21</v>
      </c>
    </row>
    <row r="2961" spans="1:23" x14ac:dyDescent="0.3">
      <c r="A2961" t="s">
        <v>92</v>
      </c>
      <c r="B2961">
        <v>331</v>
      </c>
      <c r="C2961">
        <v>95</v>
      </c>
      <c r="D2961">
        <v>32391374</v>
      </c>
      <c r="E2961" t="s">
        <v>48</v>
      </c>
      <c r="F2961" t="s">
        <v>55</v>
      </c>
      <c r="G2961" t="s">
        <v>44</v>
      </c>
      <c r="L2961" t="s">
        <v>4343</v>
      </c>
      <c r="M2961">
        <v>376600</v>
      </c>
      <c r="N2961">
        <v>494</v>
      </c>
      <c r="O2961" t="s">
        <v>29</v>
      </c>
      <c r="P2961" t="s">
        <v>30</v>
      </c>
      <c r="Q2961" t="s">
        <v>31</v>
      </c>
      <c r="R2961">
        <v>7500000</v>
      </c>
      <c r="S2961">
        <v>2009</v>
      </c>
      <c r="T2961">
        <v>7.7</v>
      </c>
      <c r="U2961">
        <v>1.6</v>
      </c>
      <c r="V2961">
        <v>24891374</v>
      </c>
      <c r="W2961" t="s">
        <v>21</v>
      </c>
    </row>
    <row r="2962" spans="1:23" x14ac:dyDescent="0.3">
      <c r="A2962" t="s">
        <v>3852</v>
      </c>
      <c r="B2962">
        <v>83</v>
      </c>
      <c r="C2962">
        <v>121</v>
      </c>
      <c r="D2962">
        <v>40158000</v>
      </c>
      <c r="E2962" t="s">
        <v>55</v>
      </c>
      <c r="F2962" t="s">
        <v>59</v>
      </c>
      <c r="G2962" t="s">
        <v>44</v>
      </c>
      <c r="L2962" t="s">
        <v>4344</v>
      </c>
      <c r="M2962">
        <v>63931</v>
      </c>
      <c r="N2962">
        <v>241</v>
      </c>
      <c r="O2962" t="s">
        <v>29</v>
      </c>
      <c r="P2962" t="s">
        <v>91</v>
      </c>
      <c r="Q2962" t="s">
        <v>213</v>
      </c>
      <c r="R2962">
        <v>7000000</v>
      </c>
      <c r="S2962">
        <v>1993</v>
      </c>
      <c r="T2962">
        <v>7.6</v>
      </c>
      <c r="U2962">
        <v>2</v>
      </c>
      <c r="V2962">
        <v>33158000</v>
      </c>
      <c r="W2962" t="s">
        <v>21</v>
      </c>
    </row>
    <row r="2963" spans="1:23" x14ac:dyDescent="0.3">
      <c r="A2963" t="s">
        <v>445</v>
      </c>
      <c r="B2963">
        <v>324</v>
      </c>
      <c r="C2963">
        <v>110</v>
      </c>
      <c r="D2963">
        <v>113709992</v>
      </c>
      <c r="E2963" t="s">
        <v>48</v>
      </c>
      <c r="F2963" t="s">
        <v>55</v>
      </c>
      <c r="L2963" t="s">
        <v>4345</v>
      </c>
      <c r="M2963">
        <v>108843</v>
      </c>
      <c r="N2963">
        <v>281</v>
      </c>
      <c r="O2963" t="s">
        <v>29</v>
      </c>
      <c r="P2963" t="s">
        <v>30</v>
      </c>
      <c r="Q2963" t="s">
        <v>213</v>
      </c>
      <c r="R2963">
        <v>7000000</v>
      </c>
      <c r="S2963">
        <v>2012</v>
      </c>
      <c r="T2963">
        <v>6.1</v>
      </c>
      <c r="U2963">
        <v>1.8</v>
      </c>
      <c r="V2963">
        <v>106709992</v>
      </c>
      <c r="W2963" t="s">
        <v>21</v>
      </c>
    </row>
    <row r="2964" spans="1:23" x14ac:dyDescent="0.3">
      <c r="A2964" t="s">
        <v>273</v>
      </c>
      <c r="B2964">
        <v>140</v>
      </c>
      <c r="C2964">
        <v>96</v>
      </c>
      <c r="D2964">
        <v>32131483</v>
      </c>
      <c r="E2964" t="s">
        <v>57</v>
      </c>
      <c r="F2964" t="s">
        <v>60</v>
      </c>
      <c r="G2964" t="s">
        <v>35</v>
      </c>
      <c r="L2964" t="s">
        <v>4346</v>
      </c>
      <c r="M2964">
        <v>25870</v>
      </c>
      <c r="N2964">
        <v>369</v>
      </c>
      <c r="O2964" t="s">
        <v>29</v>
      </c>
      <c r="P2964" t="s">
        <v>30</v>
      </c>
      <c r="Q2964" t="s">
        <v>31</v>
      </c>
      <c r="R2964">
        <v>11000000</v>
      </c>
      <c r="S2964">
        <v>2003</v>
      </c>
      <c r="T2964">
        <v>4.9000000000000004</v>
      </c>
      <c r="U2964">
        <v>1.6</v>
      </c>
      <c r="V2964">
        <v>21131483</v>
      </c>
      <c r="W2964" t="s">
        <v>21</v>
      </c>
    </row>
    <row r="2965" spans="1:23" x14ac:dyDescent="0.3">
      <c r="A2965" t="s">
        <v>4338</v>
      </c>
      <c r="B2965">
        <v>136</v>
      </c>
      <c r="C2965">
        <v>121</v>
      </c>
      <c r="D2965">
        <v>35400000</v>
      </c>
      <c r="E2965" t="s">
        <v>24</v>
      </c>
      <c r="F2965" t="s">
        <v>25</v>
      </c>
      <c r="G2965" t="s">
        <v>35</v>
      </c>
      <c r="L2965" t="s">
        <v>4347</v>
      </c>
      <c r="M2965">
        <v>74957</v>
      </c>
      <c r="N2965">
        <v>251</v>
      </c>
      <c r="O2965" t="s">
        <v>29</v>
      </c>
      <c r="P2965" t="s">
        <v>37</v>
      </c>
      <c r="Q2965" t="s">
        <v>52</v>
      </c>
      <c r="R2965">
        <v>7000000</v>
      </c>
      <c r="S2965">
        <v>1973</v>
      </c>
      <c r="T2965">
        <v>6.8</v>
      </c>
      <c r="U2965">
        <v>2</v>
      </c>
      <c r="V2965">
        <v>28400000</v>
      </c>
      <c r="W2965" t="s">
        <v>21</v>
      </c>
    </row>
    <row r="2966" spans="1:23" x14ac:dyDescent="0.3">
      <c r="A2966" t="s">
        <v>1101</v>
      </c>
      <c r="B2966">
        <v>79</v>
      </c>
      <c r="C2966">
        <v>95</v>
      </c>
      <c r="D2966">
        <v>34099640</v>
      </c>
      <c r="E2966" t="s">
        <v>55</v>
      </c>
      <c r="F2966" t="s">
        <v>49</v>
      </c>
      <c r="G2966" t="s">
        <v>61</v>
      </c>
      <c r="L2966" t="s">
        <v>4348</v>
      </c>
      <c r="M2966">
        <v>16651</v>
      </c>
      <c r="N2966">
        <v>149</v>
      </c>
      <c r="O2966" t="s">
        <v>29</v>
      </c>
      <c r="P2966" t="s">
        <v>30</v>
      </c>
      <c r="Q2966" t="s">
        <v>52</v>
      </c>
      <c r="R2966">
        <v>5000000</v>
      </c>
      <c r="S2966">
        <v>2000</v>
      </c>
      <c r="T2966">
        <v>7</v>
      </c>
      <c r="U2966">
        <v>1.6</v>
      </c>
      <c r="V2966">
        <v>29099640</v>
      </c>
      <c r="W2966" t="s">
        <v>21</v>
      </c>
    </row>
    <row r="2967" spans="1:23" x14ac:dyDescent="0.3">
      <c r="A2967" t="s">
        <v>4012</v>
      </c>
      <c r="B2967">
        <v>52</v>
      </c>
      <c r="C2967">
        <v>112</v>
      </c>
      <c r="D2967">
        <v>37295394</v>
      </c>
      <c r="E2967" t="s">
        <v>48</v>
      </c>
      <c r="F2967" t="s">
        <v>55</v>
      </c>
      <c r="L2967" t="s">
        <v>4349</v>
      </c>
      <c r="M2967">
        <v>7973</v>
      </c>
      <c r="N2967">
        <v>59</v>
      </c>
      <c r="O2967" t="s">
        <v>29</v>
      </c>
      <c r="P2967" t="s">
        <v>30</v>
      </c>
      <c r="Q2967" t="s">
        <v>31</v>
      </c>
      <c r="R2967">
        <v>6600000</v>
      </c>
      <c r="S2967">
        <v>2011</v>
      </c>
      <c r="T2967">
        <v>5.7</v>
      </c>
      <c r="U2967">
        <v>1.9</v>
      </c>
      <c r="V2967">
        <v>30695394</v>
      </c>
      <c r="W2967" t="s">
        <v>21</v>
      </c>
    </row>
    <row r="2968" spans="1:23" x14ac:dyDescent="0.3">
      <c r="A2968" t="s">
        <v>923</v>
      </c>
      <c r="B2968">
        <v>351</v>
      </c>
      <c r="C2968">
        <v>93</v>
      </c>
      <c r="D2968">
        <v>31501218</v>
      </c>
      <c r="E2968" t="s">
        <v>242</v>
      </c>
      <c r="F2968" t="s">
        <v>55</v>
      </c>
      <c r="G2968" t="s">
        <v>54</v>
      </c>
      <c r="L2968" t="s">
        <v>4350</v>
      </c>
      <c r="M2968">
        <v>84070</v>
      </c>
      <c r="N2968">
        <v>526</v>
      </c>
      <c r="O2968" t="s">
        <v>29</v>
      </c>
      <c r="P2968" t="s">
        <v>30</v>
      </c>
      <c r="Q2968" t="s">
        <v>52</v>
      </c>
      <c r="R2968">
        <v>7500000</v>
      </c>
      <c r="S2968">
        <v>2005</v>
      </c>
      <c r="T2968">
        <v>7.5</v>
      </c>
      <c r="U2968">
        <v>1.6</v>
      </c>
      <c r="V2968">
        <v>24001218</v>
      </c>
      <c r="W2968" t="s">
        <v>21</v>
      </c>
    </row>
    <row r="2969" spans="1:23" x14ac:dyDescent="0.3">
      <c r="A2969" t="s">
        <v>1388</v>
      </c>
      <c r="B2969">
        <v>271</v>
      </c>
      <c r="C2969">
        <v>110</v>
      </c>
      <c r="D2969">
        <v>28747570</v>
      </c>
      <c r="E2969" t="s">
        <v>242</v>
      </c>
      <c r="F2969" t="s">
        <v>56</v>
      </c>
      <c r="G2969" t="s">
        <v>55</v>
      </c>
      <c r="L2969" t="s">
        <v>4351</v>
      </c>
      <c r="M2969">
        <v>100571</v>
      </c>
      <c r="N2969">
        <v>416</v>
      </c>
      <c r="O2969" t="s">
        <v>29</v>
      </c>
      <c r="P2969" t="s">
        <v>115</v>
      </c>
      <c r="Q2969" t="s">
        <v>213</v>
      </c>
      <c r="R2969">
        <v>7000000</v>
      </c>
      <c r="S2969">
        <v>2005</v>
      </c>
      <c r="T2969">
        <v>7.4</v>
      </c>
      <c r="U2969">
        <v>1.8</v>
      </c>
      <c r="V2969">
        <v>21747570</v>
      </c>
      <c r="W2969" t="s">
        <v>21</v>
      </c>
    </row>
    <row r="2970" spans="1:23" x14ac:dyDescent="0.3">
      <c r="A2970" t="s">
        <v>1325</v>
      </c>
      <c r="B2970">
        <v>93</v>
      </c>
      <c r="C2970">
        <v>104</v>
      </c>
      <c r="D2970">
        <v>25625110</v>
      </c>
      <c r="E2970" t="s">
        <v>24</v>
      </c>
      <c r="F2970" t="s">
        <v>56</v>
      </c>
      <c r="G2970" t="s">
        <v>35</v>
      </c>
      <c r="L2970" t="s">
        <v>4352</v>
      </c>
      <c r="M2970">
        <v>138707</v>
      </c>
      <c r="N2970">
        <v>202</v>
      </c>
      <c r="O2970" t="s">
        <v>29</v>
      </c>
      <c r="P2970" t="s">
        <v>30</v>
      </c>
      <c r="Q2970" t="s">
        <v>213</v>
      </c>
      <c r="R2970">
        <v>7000000</v>
      </c>
      <c r="S2970">
        <v>1995</v>
      </c>
      <c r="T2970">
        <v>7.2</v>
      </c>
      <c r="U2970">
        <v>1.7</v>
      </c>
      <c r="V2970">
        <v>18625110</v>
      </c>
      <c r="W2970" t="s">
        <v>21</v>
      </c>
    </row>
    <row r="2971" spans="1:23" x14ac:dyDescent="0.3">
      <c r="A2971" t="s">
        <v>4353</v>
      </c>
      <c r="B2971">
        <v>112</v>
      </c>
      <c r="C2971">
        <v>119</v>
      </c>
      <c r="D2971">
        <v>25000000</v>
      </c>
      <c r="E2971" t="s">
        <v>24</v>
      </c>
      <c r="F2971" t="s">
        <v>25</v>
      </c>
      <c r="G2971" t="s">
        <v>27</v>
      </c>
      <c r="L2971" t="s">
        <v>4354</v>
      </c>
      <c r="M2971">
        <v>39847</v>
      </c>
      <c r="N2971">
        <v>242</v>
      </c>
      <c r="O2971" t="s">
        <v>29</v>
      </c>
      <c r="P2971" t="s">
        <v>30</v>
      </c>
      <c r="Q2971" t="s">
        <v>52</v>
      </c>
      <c r="R2971">
        <v>9000000</v>
      </c>
      <c r="S2971">
        <v>1976</v>
      </c>
      <c r="T2971">
        <v>6.8</v>
      </c>
      <c r="U2971">
        <v>2</v>
      </c>
      <c r="V2971">
        <v>16000000</v>
      </c>
      <c r="W2971" t="s">
        <v>21</v>
      </c>
    </row>
    <row r="2972" spans="1:23" x14ac:dyDescent="0.3">
      <c r="A2972" t="s">
        <v>4338</v>
      </c>
      <c r="B2972">
        <v>118</v>
      </c>
      <c r="C2972">
        <v>125</v>
      </c>
      <c r="D2972">
        <v>21000000</v>
      </c>
      <c r="E2972" t="s">
        <v>24</v>
      </c>
      <c r="F2972" t="s">
        <v>25</v>
      </c>
      <c r="G2972" t="s">
        <v>35</v>
      </c>
      <c r="L2972" t="s">
        <v>4355</v>
      </c>
      <c r="M2972">
        <v>73950</v>
      </c>
      <c r="N2972">
        <v>258</v>
      </c>
      <c r="O2972" t="s">
        <v>29</v>
      </c>
      <c r="P2972" t="s">
        <v>37</v>
      </c>
      <c r="Q2972" t="s">
        <v>52</v>
      </c>
      <c r="R2972">
        <v>13000000</v>
      </c>
      <c r="S2972">
        <v>1974</v>
      </c>
      <c r="T2972">
        <v>6.8</v>
      </c>
      <c r="U2972">
        <v>2.1</v>
      </c>
      <c r="V2972">
        <v>8000000</v>
      </c>
      <c r="W2972" t="s">
        <v>21</v>
      </c>
    </row>
    <row r="2973" spans="1:23" x14ac:dyDescent="0.3">
      <c r="A2973" t="s">
        <v>2684</v>
      </c>
      <c r="B2973">
        <v>35</v>
      </c>
      <c r="C2973">
        <v>96</v>
      </c>
      <c r="D2973">
        <v>20257000</v>
      </c>
      <c r="E2973" t="s">
        <v>24</v>
      </c>
      <c r="F2973" t="s">
        <v>48</v>
      </c>
      <c r="G2973" t="s">
        <v>56</v>
      </c>
      <c r="H2973" t="s">
        <v>35</v>
      </c>
      <c r="L2973" t="s">
        <v>4356</v>
      </c>
      <c r="M2973">
        <v>7569</v>
      </c>
      <c r="N2973">
        <v>65</v>
      </c>
      <c r="O2973" t="s">
        <v>29</v>
      </c>
      <c r="P2973" t="s">
        <v>30</v>
      </c>
      <c r="Q2973" t="s">
        <v>213</v>
      </c>
      <c r="R2973">
        <v>7000000</v>
      </c>
      <c r="S2973">
        <v>1988</v>
      </c>
      <c r="T2973">
        <v>5.2</v>
      </c>
      <c r="U2973">
        <v>1.6</v>
      </c>
      <c r="V2973">
        <v>13257000</v>
      </c>
      <c r="W2973" t="s">
        <v>21</v>
      </c>
    </row>
    <row r="2974" spans="1:23" x14ac:dyDescent="0.3">
      <c r="A2974" t="s">
        <v>2132</v>
      </c>
      <c r="B2974">
        <v>342</v>
      </c>
      <c r="C2974">
        <v>100</v>
      </c>
      <c r="D2974">
        <v>26005908</v>
      </c>
      <c r="E2974" t="s">
        <v>25</v>
      </c>
      <c r="F2974" t="s">
        <v>57</v>
      </c>
      <c r="G2974" t="s">
        <v>35</v>
      </c>
      <c r="L2974" t="s">
        <v>4357</v>
      </c>
      <c r="M2974">
        <v>154938</v>
      </c>
      <c r="N2974">
        <v>1100</v>
      </c>
      <c r="O2974" t="s">
        <v>29</v>
      </c>
      <c r="P2974" t="s">
        <v>37</v>
      </c>
      <c r="Q2974" t="s">
        <v>213</v>
      </c>
      <c r="R2974">
        <v>3500000</v>
      </c>
      <c r="S2974">
        <v>2005</v>
      </c>
      <c r="T2974">
        <v>7.2</v>
      </c>
      <c r="U2974">
        <v>1.7</v>
      </c>
      <c r="V2974">
        <v>22505908</v>
      </c>
      <c r="W2974" t="s">
        <v>21</v>
      </c>
    </row>
    <row r="2975" spans="1:23" x14ac:dyDescent="0.3">
      <c r="A2975" t="s">
        <v>4358</v>
      </c>
      <c r="B2975">
        <v>137</v>
      </c>
      <c r="C2975">
        <v>89</v>
      </c>
      <c r="D2975">
        <v>15818967</v>
      </c>
      <c r="E2975" t="s">
        <v>57</v>
      </c>
      <c r="F2975" t="s">
        <v>60</v>
      </c>
      <c r="L2975" t="s">
        <v>4359</v>
      </c>
      <c r="M2975">
        <v>13913</v>
      </c>
      <c r="N2975">
        <v>120</v>
      </c>
      <c r="O2975" t="s">
        <v>29</v>
      </c>
      <c r="P2975" t="s">
        <v>30</v>
      </c>
      <c r="Q2975" t="s">
        <v>213</v>
      </c>
      <c r="R2975">
        <v>7000000</v>
      </c>
      <c r="S2975">
        <v>2014</v>
      </c>
      <c r="T2975">
        <v>4</v>
      </c>
      <c r="U2975">
        <v>1.5</v>
      </c>
      <c r="V2975">
        <v>8818967</v>
      </c>
      <c r="W2975" t="s">
        <v>21</v>
      </c>
    </row>
    <row r="2976" spans="1:23" x14ac:dyDescent="0.3">
      <c r="A2976" t="s">
        <v>1134</v>
      </c>
      <c r="B2976">
        <v>50</v>
      </c>
      <c r="C2976">
        <v>92</v>
      </c>
      <c r="D2976">
        <v>14891000</v>
      </c>
      <c r="E2976" t="s">
        <v>48</v>
      </c>
      <c r="L2976" t="s">
        <v>4360</v>
      </c>
      <c r="M2976">
        <v>15088</v>
      </c>
      <c r="N2976">
        <v>105</v>
      </c>
      <c r="O2976" t="s">
        <v>29</v>
      </c>
      <c r="P2976" t="s">
        <v>30</v>
      </c>
      <c r="Q2976" t="s">
        <v>213</v>
      </c>
      <c r="R2976">
        <v>7000000</v>
      </c>
      <c r="S2976">
        <v>1996</v>
      </c>
      <c r="T2976">
        <v>6.8</v>
      </c>
      <c r="U2976">
        <v>1.5</v>
      </c>
      <c r="V2976">
        <v>7891000</v>
      </c>
      <c r="W2976" t="s">
        <v>21</v>
      </c>
    </row>
    <row r="2977" spans="1:23" x14ac:dyDescent="0.3">
      <c r="A2977" t="s">
        <v>3436</v>
      </c>
      <c r="B2977">
        <v>261</v>
      </c>
      <c r="C2977">
        <v>109</v>
      </c>
      <c r="D2977">
        <v>16901126</v>
      </c>
      <c r="E2977" t="s">
        <v>56</v>
      </c>
      <c r="F2977" t="s">
        <v>57</v>
      </c>
      <c r="L2977" t="s">
        <v>4361</v>
      </c>
      <c r="M2977">
        <v>76267</v>
      </c>
      <c r="N2977">
        <v>687</v>
      </c>
      <c r="O2977" t="s">
        <v>29</v>
      </c>
      <c r="P2977" t="s">
        <v>30</v>
      </c>
      <c r="Q2977" t="s">
        <v>213</v>
      </c>
      <c r="R2977">
        <v>7000000</v>
      </c>
      <c r="S2977">
        <v>2005</v>
      </c>
      <c r="T2977">
        <v>6.9</v>
      </c>
      <c r="U2977">
        <v>1.8</v>
      </c>
      <c r="V2977">
        <v>9901126</v>
      </c>
      <c r="W2977" t="s">
        <v>21</v>
      </c>
    </row>
    <row r="2978" spans="1:23" x14ac:dyDescent="0.3">
      <c r="A2978" t="s">
        <v>3616</v>
      </c>
      <c r="B2978">
        <v>180</v>
      </c>
      <c r="C2978">
        <v>103</v>
      </c>
      <c r="D2978">
        <v>17474107</v>
      </c>
      <c r="E2978" t="s">
        <v>48</v>
      </c>
      <c r="F2978" t="s">
        <v>56</v>
      </c>
      <c r="G2978" t="s">
        <v>55</v>
      </c>
      <c r="L2978" t="s">
        <v>4362</v>
      </c>
      <c r="M2978">
        <v>56605</v>
      </c>
      <c r="N2978">
        <v>89</v>
      </c>
      <c r="O2978" t="s">
        <v>29</v>
      </c>
      <c r="P2978" t="s">
        <v>30</v>
      </c>
      <c r="Q2978" t="s">
        <v>213</v>
      </c>
      <c r="R2978">
        <v>7000000</v>
      </c>
      <c r="S2978">
        <v>2015</v>
      </c>
      <c r="T2978">
        <v>7.3</v>
      </c>
      <c r="U2978">
        <v>1.7</v>
      </c>
      <c r="V2978">
        <v>10474107</v>
      </c>
      <c r="W2978" t="s">
        <v>21</v>
      </c>
    </row>
    <row r="2979" spans="1:23" x14ac:dyDescent="0.3">
      <c r="A2979" t="s">
        <v>2032</v>
      </c>
      <c r="B2979">
        <v>28</v>
      </c>
      <c r="C2979">
        <v>95</v>
      </c>
      <c r="D2979">
        <v>14003141</v>
      </c>
      <c r="E2979" t="s">
        <v>56</v>
      </c>
      <c r="F2979" t="s">
        <v>55</v>
      </c>
      <c r="G2979" t="s">
        <v>35</v>
      </c>
      <c r="L2979" t="s">
        <v>4363</v>
      </c>
      <c r="M2979">
        <v>4598</v>
      </c>
      <c r="N2979">
        <v>29</v>
      </c>
      <c r="O2979" t="s">
        <v>29</v>
      </c>
      <c r="P2979" t="s">
        <v>30</v>
      </c>
      <c r="Q2979" t="s">
        <v>213</v>
      </c>
      <c r="R2979">
        <v>7000000</v>
      </c>
      <c r="S2979">
        <v>1999</v>
      </c>
      <c r="T2979">
        <v>6.1</v>
      </c>
      <c r="U2979">
        <v>1.6</v>
      </c>
      <c r="V2979">
        <v>7003141</v>
      </c>
      <c r="W2979" t="s">
        <v>21</v>
      </c>
    </row>
    <row r="2980" spans="1:23" x14ac:dyDescent="0.3">
      <c r="A2980" t="s">
        <v>3436</v>
      </c>
      <c r="B2980">
        <v>202</v>
      </c>
      <c r="C2980">
        <v>105</v>
      </c>
      <c r="D2980">
        <v>12583510</v>
      </c>
      <c r="E2980" t="s">
        <v>57</v>
      </c>
      <c r="L2980" t="s">
        <v>4364</v>
      </c>
      <c r="M2980">
        <v>60709</v>
      </c>
      <c r="N2980">
        <v>922</v>
      </c>
      <c r="O2980" t="s">
        <v>29</v>
      </c>
      <c r="P2980" t="s">
        <v>30</v>
      </c>
      <c r="Q2980" t="s">
        <v>213</v>
      </c>
      <c r="R2980">
        <v>7000000</v>
      </c>
      <c r="S2980">
        <v>2003</v>
      </c>
      <c r="T2980">
        <v>6</v>
      </c>
      <c r="U2980">
        <v>1.8</v>
      </c>
      <c r="V2980">
        <v>5583510</v>
      </c>
      <c r="W2980" t="s">
        <v>21</v>
      </c>
    </row>
    <row r="2981" spans="1:23" x14ac:dyDescent="0.3">
      <c r="A2981" t="s">
        <v>1929</v>
      </c>
      <c r="B2981">
        <v>341</v>
      </c>
      <c r="C2981">
        <v>106</v>
      </c>
      <c r="D2981">
        <v>9190525</v>
      </c>
      <c r="E2981" t="s">
        <v>48</v>
      </c>
      <c r="F2981" t="s">
        <v>55</v>
      </c>
      <c r="L2981" t="s">
        <v>4365</v>
      </c>
      <c r="M2981">
        <v>102125</v>
      </c>
      <c r="N2981">
        <v>324</v>
      </c>
      <c r="O2981" t="s">
        <v>29</v>
      </c>
      <c r="P2981" t="s">
        <v>30</v>
      </c>
      <c r="Q2981" t="s">
        <v>213</v>
      </c>
      <c r="R2981">
        <v>7000000</v>
      </c>
      <c r="S2981">
        <v>2009</v>
      </c>
      <c r="T2981">
        <v>7</v>
      </c>
      <c r="U2981">
        <v>1.8</v>
      </c>
      <c r="V2981">
        <v>2190525</v>
      </c>
      <c r="W2981" t="s">
        <v>21</v>
      </c>
    </row>
    <row r="2982" spans="1:23" x14ac:dyDescent="0.3">
      <c r="A2982" t="s">
        <v>4366</v>
      </c>
      <c r="B2982">
        <v>160</v>
      </c>
      <c r="C2982">
        <v>100</v>
      </c>
      <c r="D2982">
        <v>9176553</v>
      </c>
      <c r="E2982" t="s">
        <v>55</v>
      </c>
      <c r="F2982" t="s">
        <v>60</v>
      </c>
      <c r="L2982" t="s">
        <v>4367</v>
      </c>
      <c r="M2982">
        <v>19147</v>
      </c>
      <c r="N2982">
        <v>97</v>
      </c>
      <c r="O2982" t="s">
        <v>29</v>
      </c>
      <c r="P2982" t="s">
        <v>30</v>
      </c>
      <c r="Q2982" t="s">
        <v>31</v>
      </c>
      <c r="R2982">
        <v>7500000</v>
      </c>
      <c r="S2982">
        <v>2009</v>
      </c>
      <c r="T2982">
        <v>7.1</v>
      </c>
      <c r="U2982">
        <v>1.7</v>
      </c>
      <c r="V2982">
        <v>1676553</v>
      </c>
      <c r="W2982" t="s">
        <v>21</v>
      </c>
    </row>
    <row r="2983" spans="1:23" x14ac:dyDescent="0.3">
      <c r="A2983" t="s">
        <v>1916</v>
      </c>
      <c r="B2983">
        <v>31</v>
      </c>
      <c r="C2983">
        <v>103</v>
      </c>
      <c r="D2983">
        <v>9094451</v>
      </c>
      <c r="E2983" t="s">
        <v>24</v>
      </c>
      <c r="F2983" t="s">
        <v>26</v>
      </c>
      <c r="G2983" t="s">
        <v>57</v>
      </c>
      <c r="H2983" t="s">
        <v>35</v>
      </c>
      <c r="L2983" t="s">
        <v>4368</v>
      </c>
      <c r="M2983">
        <v>11668</v>
      </c>
      <c r="N2983">
        <v>79</v>
      </c>
      <c r="O2983" t="s">
        <v>29</v>
      </c>
      <c r="P2983" t="s">
        <v>30</v>
      </c>
      <c r="Q2983" t="s">
        <v>213</v>
      </c>
      <c r="R2983">
        <v>7000000</v>
      </c>
      <c r="S2983">
        <v>1989</v>
      </c>
      <c r="T2983">
        <v>6.2</v>
      </c>
      <c r="U2983">
        <v>1.7</v>
      </c>
      <c r="V2983">
        <v>2094451</v>
      </c>
      <c r="W2983" t="s">
        <v>21</v>
      </c>
    </row>
    <row r="2984" spans="1:23" x14ac:dyDescent="0.3">
      <c r="A2984" t="s">
        <v>4369</v>
      </c>
      <c r="B2984">
        <v>281</v>
      </c>
      <c r="C2984">
        <v>99</v>
      </c>
      <c r="D2984">
        <v>9166863</v>
      </c>
      <c r="E2984" t="s">
        <v>55</v>
      </c>
      <c r="F2984" t="s">
        <v>44</v>
      </c>
      <c r="L2984" t="s">
        <v>4370</v>
      </c>
      <c r="M2984">
        <v>83182</v>
      </c>
      <c r="N2984">
        <v>247</v>
      </c>
      <c r="O2984" t="s">
        <v>29</v>
      </c>
      <c r="P2984" t="s">
        <v>30</v>
      </c>
      <c r="Q2984" t="s">
        <v>213</v>
      </c>
      <c r="R2984">
        <v>7000000</v>
      </c>
      <c r="S2984">
        <v>2009</v>
      </c>
      <c r="T2984">
        <v>7.6</v>
      </c>
      <c r="U2984">
        <v>1.6</v>
      </c>
      <c r="V2984">
        <v>2166863</v>
      </c>
      <c r="W2984" t="s">
        <v>21</v>
      </c>
    </row>
    <row r="2985" spans="1:23" x14ac:dyDescent="0.3">
      <c r="A2985" t="s">
        <v>172</v>
      </c>
      <c r="B2985">
        <v>114</v>
      </c>
      <c r="C2985">
        <v>164</v>
      </c>
      <c r="D2985">
        <v>8373585</v>
      </c>
      <c r="E2985" t="s">
        <v>55</v>
      </c>
      <c r="L2985" t="s">
        <v>4371</v>
      </c>
      <c r="M2985">
        <v>39680</v>
      </c>
      <c r="N2985">
        <v>308</v>
      </c>
      <c r="O2985" t="s">
        <v>29</v>
      </c>
      <c r="P2985" t="s">
        <v>30</v>
      </c>
      <c r="Q2985" t="s">
        <v>213</v>
      </c>
      <c r="R2985">
        <v>7000000</v>
      </c>
      <c r="S2985">
        <v>1988</v>
      </c>
      <c r="T2985">
        <v>7.6</v>
      </c>
      <c r="U2985">
        <v>2.7</v>
      </c>
      <c r="V2985">
        <v>1373585</v>
      </c>
      <c r="W2985" t="s">
        <v>21</v>
      </c>
    </row>
    <row r="2986" spans="1:23" x14ac:dyDescent="0.3">
      <c r="A2986" t="s">
        <v>4289</v>
      </c>
      <c r="B2986">
        <v>72</v>
      </c>
      <c r="C2986">
        <v>96</v>
      </c>
      <c r="D2986">
        <v>7292175</v>
      </c>
      <c r="E2986" t="s">
        <v>48</v>
      </c>
      <c r="F2986" t="s">
        <v>55</v>
      </c>
      <c r="G2986" t="s">
        <v>44</v>
      </c>
      <c r="L2986" t="s">
        <v>4372</v>
      </c>
      <c r="M2986">
        <v>7736</v>
      </c>
      <c r="N2986">
        <v>100</v>
      </c>
      <c r="O2986" t="s">
        <v>29</v>
      </c>
      <c r="P2986" t="s">
        <v>30</v>
      </c>
      <c r="Q2986" t="s">
        <v>213</v>
      </c>
      <c r="R2986">
        <v>7000000</v>
      </c>
      <c r="S2986">
        <v>1999</v>
      </c>
      <c r="T2986">
        <v>6.4</v>
      </c>
      <c r="U2986">
        <v>1.6</v>
      </c>
      <c r="V2986">
        <v>292175</v>
      </c>
      <c r="W2986" t="s">
        <v>21</v>
      </c>
    </row>
    <row r="2987" spans="1:23" x14ac:dyDescent="0.3">
      <c r="A2987" t="s">
        <v>4373</v>
      </c>
      <c r="B2987">
        <v>119</v>
      </c>
      <c r="C2987">
        <v>122</v>
      </c>
      <c r="D2987">
        <v>6601079</v>
      </c>
      <c r="E2987" t="s">
        <v>48</v>
      </c>
      <c r="F2987" t="s">
        <v>55</v>
      </c>
      <c r="G2987" t="s">
        <v>50</v>
      </c>
      <c r="H2987" t="s">
        <v>44</v>
      </c>
      <c r="L2987" t="s">
        <v>4374</v>
      </c>
      <c r="M2987">
        <v>17436</v>
      </c>
      <c r="N2987">
        <v>276</v>
      </c>
      <c r="O2987" t="s">
        <v>29</v>
      </c>
      <c r="P2987" t="s">
        <v>37</v>
      </c>
      <c r="Q2987" t="s">
        <v>31</v>
      </c>
      <c r="R2987">
        <v>7000000</v>
      </c>
      <c r="S2987">
        <v>2004</v>
      </c>
      <c r="T2987">
        <v>6.2</v>
      </c>
      <c r="U2987">
        <v>2</v>
      </c>
      <c r="V2987">
        <v>-398921</v>
      </c>
      <c r="W2987" t="s">
        <v>38</v>
      </c>
    </row>
    <row r="2988" spans="1:23" x14ac:dyDescent="0.3">
      <c r="A2988" t="s">
        <v>361</v>
      </c>
      <c r="B2988">
        <v>74</v>
      </c>
      <c r="C2988">
        <v>94</v>
      </c>
      <c r="D2988">
        <v>6165429</v>
      </c>
      <c r="E2988" t="s">
        <v>25</v>
      </c>
      <c r="F2988" t="s">
        <v>242</v>
      </c>
      <c r="G2988" t="s">
        <v>55</v>
      </c>
      <c r="H2988" t="s">
        <v>54</v>
      </c>
      <c r="L2988" t="s">
        <v>4375</v>
      </c>
      <c r="M2988">
        <v>23486</v>
      </c>
      <c r="N2988">
        <v>249</v>
      </c>
      <c r="O2988" t="s">
        <v>623</v>
      </c>
      <c r="P2988" t="s">
        <v>143</v>
      </c>
      <c r="Q2988" t="s">
        <v>52</v>
      </c>
      <c r="R2988">
        <v>6000000</v>
      </c>
      <c r="S2988">
        <v>2002</v>
      </c>
      <c r="T2988">
        <v>7.5</v>
      </c>
      <c r="U2988">
        <v>1.6</v>
      </c>
      <c r="V2988">
        <v>165429</v>
      </c>
      <c r="W2988" t="s">
        <v>21</v>
      </c>
    </row>
    <row r="2989" spans="1:23" x14ac:dyDescent="0.3">
      <c r="A2989" t="s">
        <v>2641</v>
      </c>
      <c r="B2989">
        <v>25</v>
      </c>
      <c r="C2989">
        <v>93</v>
      </c>
      <c r="D2989">
        <v>5694308</v>
      </c>
      <c r="E2989" t="s">
        <v>48</v>
      </c>
      <c r="F2989" t="s">
        <v>61</v>
      </c>
      <c r="L2989" t="s">
        <v>4376</v>
      </c>
      <c r="M2989">
        <v>13815</v>
      </c>
      <c r="N2989">
        <v>46</v>
      </c>
      <c r="O2989" t="s">
        <v>29</v>
      </c>
      <c r="P2989" t="s">
        <v>30</v>
      </c>
      <c r="Q2989" t="s">
        <v>31</v>
      </c>
      <c r="R2989">
        <v>7000000</v>
      </c>
      <c r="S2989">
        <v>2007</v>
      </c>
      <c r="T2989">
        <v>2</v>
      </c>
      <c r="U2989">
        <v>1.6</v>
      </c>
      <c r="V2989">
        <v>-1305692</v>
      </c>
      <c r="W2989" t="s">
        <v>38</v>
      </c>
    </row>
    <row r="2990" spans="1:23" x14ac:dyDescent="0.3">
      <c r="A2990" t="s">
        <v>4377</v>
      </c>
      <c r="B2990">
        <v>39</v>
      </c>
      <c r="C2990">
        <v>96</v>
      </c>
      <c r="D2990">
        <v>5430822</v>
      </c>
      <c r="E2990" t="s">
        <v>24</v>
      </c>
      <c r="F2990" t="s">
        <v>56</v>
      </c>
      <c r="G2990" t="s">
        <v>57</v>
      </c>
      <c r="H2990" t="s">
        <v>27</v>
      </c>
      <c r="I2990" t="s">
        <v>35</v>
      </c>
      <c r="L2990" t="s">
        <v>4378</v>
      </c>
      <c r="M2990">
        <v>8391</v>
      </c>
      <c r="N2990">
        <v>75</v>
      </c>
      <c r="O2990" t="s">
        <v>29</v>
      </c>
      <c r="P2990" t="s">
        <v>37</v>
      </c>
      <c r="Q2990" t="s">
        <v>213</v>
      </c>
      <c r="R2990">
        <v>7000000</v>
      </c>
      <c r="S2990">
        <v>1992</v>
      </c>
      <c r="T2990">
        <v>6.2</v>
      </c>
      <c r="U2990">
        <v>1.6</v>
      </c>
      <c r="V2990">
        <v>-1569178</v>
      </c>
      <c r="W2990" t="s">
        <v>38</v>
      </c>
    </row>
    <row r="2991" spans="1:23" x14ac:dyDescent="0.3">
      <c r="A2991" t="s">
        <v>4379</v>
      </c>
      <c r="B2991">
        <v>27</v>
      </c>
      <c r="C2991">
        <v>113</v>
      </c>
      <c r="D2991">
        <v>4720371</v>
      </c>
      <c r="E2991" t="s">
        <v>25</v>
      </c>
      <c r="F2991" t="s">
        <v>242</v>
      </c>
      <c r="G2991" t="s">
        <v>55</v>
      </c>
      <c r="L2991" t="s">
        <v>4380</v>
      </c>
      <c r="M2991">
        <v>3203</v>
      </c>
      <c r="N2991">
        <v>85</v>
      </c>
      <c r="O2991" t="s">
        <v>29</v>
      </c>
      <c r="P2991" t="s">
        <v>30</v>
      </c>
      <c r="Q2991" t="s">
        <v>52</v>
      </c>
      <c r="R2991">
        <v>7000000</v>
      </c>
      <c r="S2991">
        <v>2001</v>
      </c>
      <c r="T2991">
        <v>6.5</v>
      </c>
      <c r="U2991">
        <v>1.9</v>
      </c>
      <c r="V2991">
        <v>-2279629</v>
      </c>
      <c r="W2991" t="s">
        <v>38</v>
      </c>
    </row>
    <row r="2992" spans="1:23" x14ac:dyDescent="0.3">
      <c r="A2992" t="s">
        <v>548</v>
      </c>
      <c r="B2992">
        <v>158</v>
      </c>
      <c r="C2992">
        <v>99</v>
      </c>
      <c r="D2992">
        <v>2344847</v>
      </c>
      <c r="E2992" t="s">
        <v>55</v>
      </c>
      <c r="F2992" t="s">
        <v>61</v>
      </c>
      <c r="L2992" t="s">
        <v>4381</v>
      </c>
      <c r="M2992">
        <v>18561</v>
      </c>
      <c r="N2992">
        <v>119</v>
      </c>
      <c r="O2992" t="s">
        <v>29</v>
      </c>
      <c r="P2992" t="s">
        <v>30</v>
      </c>
      <c r="Q2992" t="s">
        <v>213</v>
      </c>
      <c r="R2992">
        <v>7000000</v>
      </c>
      <c r="S2992">
        <v>2008</v>
      </c>
      <c r="T2992">
        <v>6.8</v>
      </c>
      <c r="U2992">
        <v>1.6</v>
      </c>
      <c r="V2992">
        <v>-4655153</v>
      </c>
      <c r="W2992" t="s">
        <v>38</v>
      </c>
    </row>
    <row r="2993" spans="1:23" x14ac:dyDescent="0.3">
      <c r="A2993" t="s">
        <v>4079</v>
      </c>
      <c r="B2993">
        <v>223</v>
      </c>
      <c r="C2993">
        <v>91</v>
      </c>
      <c r="D2993">
        <v>7455447</v>
      </c>
      <c r="E2993" t="s">
        <v>48</v>
      </c>
      <c r="F2993" t="s">
        <v>55</v>
      </c>
      <c r="G2993" t="s">
        <v>44</v>
      </c>
      <c r="L2993" t="s">
        <v>4382</v>
      </c>
      <c r="M2993">
        <v>29967</v>
      </c>
      <c r="N2993">
        <v>126</v>
      </c>
      <c r="O2993" t="s">
        <v>29</v>
      </c>
      <c r="P2993" t="s">
        <v>30</v>
      </c>
      <c r="Q2993" t="s">
        <v>213</v>
      </c>
      <c r="R2993">
        <v>7000000</v>
      </c>
      <c r="S2993">
        <v>2010</v>
      </c>
      <c r="T2993">
        <v>6.3</v>
      </c>
      <c r="U2993">
        <v>1.5</v>
      </c>
      <c r="V2993">
        <v>455447</v>
      </c>
      <c r="W2993" t="s">
        <v>21</v>
      </c>
    </row>
    <row r="2994" spans="1:23" x14ac:dyDescent="0.3">
      <c r="A2994" t="s">
        <v>4383</v>
      </c>
      <c r="B2994">
        <v>25</v>
      </c>
      <c r="C2994">
        <v>100</v>
      </c>
      <c r="D2994">
        <v>2148212</v>
      </c>
      <c r="E2994" t="s">
        <v>55</v>
      </c>
      <c r="F2994" t="s">
        <v>49</v>
      </c>
      <c r="L2994" t="s">
        <v>4384</v>
      </c>
      <c r="M2994">
        <v>781</v>
      </c>
      <c r="N2994">
        <v>20</v>
      </c>
      <c r="O2994" t="s">
        <v>29</v>
      </c>
      <c r="P2994" t="s">
        <v>30</v>
      </c>
      <c r="Q2994" t="s">
        <v>52</v>
      </c>
      <c r="R2994">
        <v>7000000</v>
      </c>
      <c r="S2994">
        <v>1999</v>
      </c>
      <c r="T2994">
        <v>6.3</v>
      </c>
      <c r="U2994">
        <v>1.7</v>
      </c>
      <c r="V2994">
        <v>-4851788</v>
      </c>
      <c r="W2994" t="s">
        <v>38</v>
      </c>
    </row>
    <row r="2995" spans="1:23" x14ac:dyDescent="0.3">
      <c r="A2995" t="s">
        <v>4385</v>
      </c>
      <c r="B2995">
        <v>97</v>
      </c>
      <c r="C2995">
        <v>105</v>
      </c>
      <c r="D2995">
        <v>2062066</v>
      </c>
      <c r="E2995" t="s">
        <v>242</v>
      </c>
      <c r="F2995" t="s">
        <v>56</v>
      </c>
      <c r="G2995" t="s">
        <v>55</v>
      </c>
      <c r="L2995" t="s">
        <v>4386</v>
      </c>
      <c r="M2995">
        <v>11387</v>
      </c>
      <c r="N2995">
        <v>147</v>
      </c>
      <c r="O2995" t="s">
        <v>29</v>
      </c>
      <c r="P2995" t="s">
        <v>30</v>
      </c>
      <c r="Q2995" t="s">
        <v>213</v>
      </c>
      <c r="R2995">
        <v>7000000</v>
      </c>
      <c r="S2995">
        <v>2002</v>
      </c>
      <c r="T2995">
        <v>6.6</v>
      </c>
      <c r="U2995">
        <v>1.8</v>
      </c>
      <c r="V2995">
        <v>-4937934</v>
      </c>
      <c r="W2995" t="s">
        <v>38</v>
      </c>
    </row>
    <row r="2996" spans="1:23" x14ac:dyDescent="0.3">
      <c r="A2996" t="s">
        <v>3765</v>
      </c>
      <c r="B2996">
        <v>117</v>
      </c>
      <c r="C2996">
        <v>99</v>
      </c>
      <c r="D2996">
        <v>1654367</v>
      </c>
      <c r="E2996" t="s">
        <v>242</v>
      </c>
      <c r="F2996" t="s">
        <v>55</v>
      </c>
      <c r="L2996" t="s">
        <v>4387</v>
      </c>
      <c r="M2996">
        <v>18355</v>
      </c>
      <c r="N2996">
        <v>106</v>
      </c>
      <c r="O2996" t="s">
        <v>29</v>
      </c>
      <c r="P2996" t="s">
        <v>30</v>
      </c>
      <c r="Q2996" t="s">
        <v>213</v>
      </c>
      <c r="R2996">
        <v>7000000</v>
      </c>
      <c r="S2996">
        <v>2006</v>
      </c>
      <c r="T2996">
        <v>6.4</v>
      </c>
      <c r="U2996">
        <v>1.6</v>
      </c>
      <c r="V2996">
        <v>-5345633</v>
      </c>
      <c r="W2996" t="s">
        <v>38</v>
      </c>
    </row>
    <row r="2997" spans="1:23" x14ac:dyDescent="0.3">
      <c r="A2997" t="s">
        <v>4388</v>
      </c>
      <c r="B2997">
        <v>389</v>
      </c>
      <c r="C2997">
        <v>112</v>
      </c>
      <c r="D2997">
        <v>1738692</v>
      </c>
      <c r="E2997" t="s">
        <v>55</v>
      </c>
      <c r="F2997" t="s">
        <v>35</v>
      </c>
      <c r="L2997" t="s">
        <v>4389</v>
      </c>
      <c r="M2997">
        <v>95529</v>
      </c>
      <c r="N2997">
        <v>301</v>
      </c>
      <c r="O2997" t="s">
        <v>29</v>
      </c>
      <c r="P2997" t="s">
        <v>37</v>
      </c>
      <c r="Q2997" t="s">
        <v>213</v>
      </c>
      <c r="R2997">
        <v>7000000</v>
      </c>
      <c r="S2997">
        <v>2011</v>
      </c>
      <c r="T2997">
        <v>7.5</v>
      </c>
      <c r="U2997">
        <v>1.9</v>
      </c>
      <c r="V2997">
        <v>-5261308</v>
      </c>
      <c r="W2997" t="s">
        <v>38</v>
      </c>
    </row>
    <row r="2998" spans="1:23" x14ac:dyDescent="0.3">
      <c r="A2998" t="s">
        <v>4390</v>
      </c>
      <c r="B2998">
        <v>34</v>
      </c>
      <c r="C2998">
        <v>99</v>
      </c>
      <c r="D2998">
        <v>1889522</v>
      </c>
      <c r="E2998" t="s">
        <v>55</v>
      </c>
      <c r="F2998" t="s">
        <v>61</v>
      </c>
      <c r="L2998" t="s">
        <v>4391</v>
      </c>
      <c r="M2998">
        <v>1119</v>
      </c>
      <c r="N2998">
        <v>12</v>
      </c>
      <c r="O2998" t="s">
        <v>29</v>
      </c>
      <c r="P2998" t="s">
        <v>30</v>
      </c>
      <c r="Q2998" t="s">
        <v>118</v>
      </c>
      <c r="R2998">
        <v>7000000</v>
      </c>
      <c r="S2998">
        <v>2009</v>
      </c>
      <c r="T2998">
        <v>6.5</v>
      </c>
      <c r="U2998">
        <v>1.6</v>
      </c>
      <c r="V2998">
        <v>-5110478</v>
      </c>
      <c r="W2998" t="s">
        <v>38</v>
      </c>
    </row>
    <row r="2999" spans="1:23" x14ac:dyDescent="0.3">
      <c r="A2999" t="s">
        <v>4328</v>
      </c>
      <c r="B2999">
        <v>161</v>
      </c>
      <c r="C2999">
        <v>125</v>
      </c>
      <c r="D2999">
        <v>1110286</v>
      </c>
      <c r="E2999" t="s">
        <v>55</v>
      </c>
      <c r="F2999" t="s">
        <v>44</v>
      </c>
      <c r="L2999" t="s">
        <v>4392</v>
      </c>
      <c r="M2999">
        <v>9727</v>
      </c>
      <c r="N2999">
        <v>65</v>
      </c>
      <c r="O2999" t="s">
        <v>29</v>
      </c>
      <c r="P2999" t="s">
        <v>30</v>
      </c>
      <c r="Q2999" t="s">
        <v>213</v>
      </c>
      <c r="R2999">
        <v>4825000</v>
      </c>
      <c r="S2999">
        <v>2009</v>
      </c>
      <c r="T2999">
        <v>7.2</v>
      </c>
      <c r="U2999">
        <v>2.1</v>
      </c>
      <c r="V2999">
        <v>-3714714</v>
      </c>
      <c r="W2999" t="s">
        <v>38</v>
      </c>
    </row>
    <row r="3000" spans="1:23" x14ac:dyDescent="0.3">
      <c r="A3000" t="s">
        <v>4393</v>
      </c>
      <c r="B3000">
        <v>6</v>
      </c>
      <c r="C3000">
        <v>107</v>
      </c>
      <c r="D3000">
        <v>1000000</v>
      </c>
      <c r="E3000" t="s">
        <v>25</v>
      </c>
      <c r="F3000" t="s">
        <v>55</v>
      </c>
      <c r="G3000" t="s">
        <v>44</v>
      </c>
      <c r="H3000" t="s">
        <v>58</v>
      </c>
      <c r="L3000" t="s">
        <v>4394</v>
      </c>
      <c r="M3000">
        <v>2215</v>
      </c>
      <c r="N3000">
        <v>26</v>
      </c>
      <c r="O3000" t="s">
        <v>29</v>
      </c>
      <c r="P3000" t="s">
        <v>37</v>
      </c>
      <c r="Q3000" t="s">
        <v>52</v>
      </c>
      <c r="R3000">
        <v>9000000</v>
      </c>
      <c r="S3000">
        <v>1977</v>
      </c>
      <c r="T3000">
        <v>6.3</v>
      </c>
      <c r="U3000">
        <v>1.8</v>
      </c>
      <c r="V3000">
        <v>-8000000</v>
      </c>
      <c r="W3000" t="s">
        <v>38</v>
      </c>
    </row>
    <row r="3001" spans="1:23" x14ac:dyDescent="0.3">
      <c r="A3001" t="s">
        <v>1857</v>
      </c>
      <c r="B3001">
        <v>16</v>
      </c>
      <c r="C3001">
        <v>107</v>
      </c>
      <c r="D3001">
        <v>700000</v>
      </c>
      <c r="E3001" t="s">
        <v>48</v>
      </c>
      <c r="F3001" t="s">
        <v>26</v>
      </c>
      <c r="G3001" t="s">
        <v>27</v>
      </c>
      <c r="L3001" t="s">
        <v>4395</v>
      </c>
      <c r="M3001">
        <v>24438</v>
      </c>
      <c r="N3001">
        <v>78</v>
      </c>
      <c r="O3001" t="s">
        <v>792</v>
      </c>
      <c r="P3001" t="s">
        <v>545</v>
      </c>
      <c r="Q3001" t="s">
        <v>213</v>
      </c>
      <c r="R3001">
        <v>50000000</v>
      </c>
      <c r="S3001">
        <v>1993</v>
      </c>
      <c r="T3001">
        <v>7</v>
      </c>
      <c r="U3001">
        <v>1.8</v>
      </c>
      <c r="V3001">
        <v>-49300000</v>
      </c>
      <c r="W3001" t="s">
        <v>38</v>
      </c>
    </row>
    <row r="3002" spans="1:23" x14ac:dyDescent="0.3">
      <c r="A3002" t="s">
        <v>1825</v>
      </c>
      <c r="B3002">
        <v>301</v>
      </c>
      <c r="C3002">
        <v>97</v>
      </c>
      <c r="D3002">
        <v>1768416</v>
      </c>
      <c r="E3002" t="s">
        <v>48</v>
      </c>
      <c r="F3002" t="s">
        <v>55</v>
      </c>
      <c r="L3002" t="s">
        <v>4396</v>
      </c>
      <c r="M3002">
        <v>35848</v>
      </c>
      <c r="N3002">
        <v>198</v>
      </c>
      <c r="O3002" t="s">
        <v>29</v>
      </c>
      <c r="P3002" t="s">
        <v>30</v>
      </c>
      <c r="Q3002" t="s">
        <v>213</v>
      </c>
      <c r="R3002">
        <v>7000000</v>
      </c>
      <c r="S3002">
        <v>2010</v>
      </c>
      <c r="T3002">
        <v>6.3</v>
      </c>
      <c r="U3002">
        <v>1.6</v>
      </c>
      <c r="V3002">
        <v>-5231584</v>
      </c>
      <c r="W3002" t="s">
        <v>38</v>
      </c>
    </row>
    <row r="3003" spans="1:23" x14ac:dyDescent="0.3">
      <c r="A3003" t="s">
        <v>4397</v>
      </c>
      <c r="B3003">
        <v>12</v>
      </c>
      <c r="C3003">
        <v>95</v>
      </c>
      <c r="D3003">
        <v>306715</v>
      </c>
      <c r="E3003" t="s">
        <v>48</v>
      </c>
      <c r="L3003" t="s">
        <v>4398</v>
      </c>
      <c r="M3003">
        <v>5143</v>
      </c>
      <c r="N3003">
        <v>62</v>
      </c>
      <c r="O3003" t="s">
        <v>29</v>
      </c>
      <c r="P3003" t="s">
        <v>30</v>
      </c>
      <c r="Q3003" t="s">
        <v>31</v>
      </c>
      <c r="R3003">
        <v>10000000</v>
      </c>
      <c r="S3003">
        <v>1998</v>
      </c>
      <c r="T3003">
        <v>2.2999999999999998</v>
      </c>
      <c r="U3003">
        <v>1.6</v>
      </c>
      <c r="V3003">
        <v>-9693285</v>
      </c>
      <c r="W3003" t="s">
        <v>38</v>
      </c>
    </row>
    <row r="3004" spans="1:23" x14ac:dyDescent="0.3">
      <c r="A3004" t="s">
        <v>4399</v>
      </c>
      <c r="B3004">
        <v>134</v>
      </c>
      <c r="C3004">
        <v>106</v>
      </c>
      <c r="D3004">
        <v>382946</v>
      </c>
      <c r="E3004" t="s">
        <v>55</v>
      </c>
      <c r="L3004" t="s">
        <v>4400</v>
      </c>
      <c r="M3004">
        <v>43965</v>
      </c>
      <c r="N3004">
        <v>99</v>
      </c>
      <c r="O3004" t="s">
        <v>29</v>
      </c>
      <c r="P3004" t="s">
        <v>30</v>
      </c>
      <c r="Q3004" t="s">
        <v>213</v>
      </c>
      <c r="R3004">
        <v>7000000</v>
      </c>
      <c r="S3004">
        <v>2010</v>
      </c>
      <c r="T3004">
        <v>7.1</v>
      </c>
      <c r="U3004">
        <v>1.8</v>
      </c>
      <c r="V3004">
        <v>-6617054</v>
      </c>
      <c r="W3004" t="s">
        <v>38</v>
      </c>
    </row>
    <row r="3005" spans="1:23" x14ac:dyDescent="0.3">
      <c r="A3005" t="s">
        <v>4401</v>
      </c>
      <c r="B3005">
        <v>39</v>
      </c>
      <c r="C3005">
        <v>96</v>
      </c>
      <c r="D3005">
        <v>196067</v>
      </c>
      <c r="E3005" t="s">
        <v>55</v>
      </c>
      <c r="F3005" t="s">
        <v>44</v>
      </c>
      <c r="L3005" t="s">
        <v>4402</v>
      </c>
      <c r="M3005">
        <v>1966</v>
      </c>
      <c r="N3005">
        <v>25</v>
      </c>
      <c r="O3005" t="s">
        <v>29</v>
      </c>
      <c r="P3005" t="s">
        <v>37</v>
      </c>
      <c r="Q3005" t="s">
        <v>213</v>
      </c>
      <c r="R3005">
        <v>7000000</v>
      </c>
      <c r="S3005">
        <v>2002</v>
      </c>
      <c r="T3005">
        <v>6.7</v>
      </c>
      <c r="U3005">
        <v>1.6</v>
      </c>
      <c r="V3005">
        <v>-6803933</v>
      </c>
      <c r="W3005" t="s">
        <v>38</v>
      </c>
    </row>
    <row r="3006" spans="1:23" x14ac:dyDescent="0.3">
      <c r="A3006" t="s">
        <v>3996</v>
      </c>
      <c r="B3006">
        <v>133</v>
      </c>
      <c r="C3006">
        <v>103</v>
      </c>
      <c r="D3006">
        <v>532988</v>
      </c>
      <c r="E3006" t="s">
        <v>242</v>
      </c>
      <c r="F3006" t="s">
        <v>55</v>
      </c>
      <c r="G3006" t="s">
        <v>44</v>
      </c>
      <c r="L3006" t="s">
        <v>4403</v>
      </c>
      <c r="M3006">
        <v>5863</v>
      </c>
      <c r="N3006">
        <v>25</v>
      </c>
      <c r="O3006" t="s">
        <v>29</v>
      </c>
      <c r="P3006" t="s">
        <v>30</v>
      </c>
      <c r="Q3006" t="s">
        <v>31</v>
      </c>
      <c r="R3006">
        <v>7000000</v>
      </c>
      <c r="S3006">
        <v>2015</v>
      </c>
      <c r="T3006">
        <v>6.5</v>
      </c>
      <c r="U3006">
        <v>1.7</v>
      </c>
      <c r="V3006">
        <v>-6467012</v>
      </c>
      <c r="W3006" t="s">
        <v>38</v>
      </c>
    </row>
    <row r="3007" spans="1:23" x14ac:dyDescent="0.3">
      <c r="A3007" t="s">
        <v>4404</v>
      </c>
      <c r="B3007">
        <v>104</v>
      </c>
      <c r="C3007">
        <v>108</v>
      </c>
      <c r="D3007">
        <v>453079</v>
      </c>
      <c r="E3007" t="s">
        <v>48</v>
      </c>
      <c r="L3007" t="s">
        <v>4405</v>
      </c>
      <c r="M3007">
        <v>4124</v>
      </c>
      <c r="N3007">
        <v>29</v>
      </c>
      <c r="O3007" t="s">
        <v>29</v>
      </c>
      <c r="P3007" t="s">
        <v>30</v>
      </c>
      <c r="Q3007" t="s">
        <v>213</v>
      </c>
      <c r="R3007">
        <v>7000000</v>
      </c>
      <c r="S3007">
        <v>2010</v>
      </c>
      <c r="T3007">
        <v>5.9</v>
      </c>
      <c r="U3007">
        <v>1.8</v>
      </c>
      <c r="V3007">
        <v>-6546921</v>
      </c>
      <c r="W3007" t="s">
        <v>38</v>
      </c>
    </row>
    <row r="3008" spans="1:23" x14ac:dyDescent="0.3">
      <c r="A3008" t="s">
        <v>4406</v>
      </c>
      <c r="B3008">
        <v>27</v>
      </c>
      <c r="C3008">
        <v>118</v>
      </c>
      <c r="D3008">
        <v>46451</v>
      </c>
      <c r="E3008" t="s">
        <v>48</v>
      </c>
      <c r="F3008" t="s">
        <v>56</v>
      </c>
      <c r="G3008" t="s">
        <v>35</v>
      </c>
      <c r="L3008" t="s">
        <v>4407</v>
      </c>
      <c r="M3008">
        <v>7663</v>
      </c>
      <c r="N3008">
        <v>38</v>
      </c>
      <c r="O3008" t="s">
        <v>29</v>
      </c>
      <c r="P3008" t="s">
        <v>30</v>
      </c>
      <c r="Q3008" t="s">
        <v>213</v>
      </c>
      <c r="R3008">
        <v>7000000</v>
      </c>
      <c r="S3008">
        <v>2010</v>
      </c>
      <c r="T3008">
        <v>6</v>
      </c>
      <c r="U3008">
        <v>2</v>
      </c>
      <c r="V3008">
        <v>-6953549</v>
      </c>
      <c r="W3008" t="s">
        <v>38</v>
      </c>
    </row>
    <row r="3009" spans="1:23" x14ac:dyDescent="0.3">
      <c r="A3009" t="s">
        <v>4408</v>
      </c>
      <c r="B3009">
        <v>49</v>
      </c>
      <c r="C3009">
        <v>97</v>
      </c>
      <c r="D3009">
        <v>233103</v>
      </c>
      <c r="E3009" t="s">
        <v>55</v>
      </c>
      <c r="L3009" t="s">
        <v>4409</v>
      </c>
      <c r="M3009">
        <v>2670</v>
      </c>
      <c r="N3009">
        <v>50</v>
      </c>
      <c r="O3009" t="s">
        <v>29</v>
      </c>
      <c r="P3009" t="s">
        <v>37</v>
      </c>
      <c r="Q3009" t="s">
        <v>213</v>
      </c>
      <c r="R3009">
        <v>7000000</v>
      </c>
      <c r="S3009">
        <v>2005</v>
      </c>
      <c r="T3009">
        <v>6.9</v>
      </c>
      <c r="U3009">
        <v>1.6</v>
      </c>
      <c r="V3009">
        <v>-6766897</v>
      </c>
      <c r="W3009" t="s">
        <v>38</v>
      </c>
    </row>
    <row r="3010" spans="1:23" x14ac:dyDescent="0.3">
      <c r="A3010" t="s">
        <v>1004</v>
      </c>
      <c r="B3010">
        <v>38</v>
      </c>
      <c r="C3010">
        <v>115</v>
      </c>
      <c r="D3010">
        <v>41400000</v>
      </c>
      <c r="E3010" t="s">
        <v>53</v>
      </c>
      <c r="L3010" t="s">
        <v>4410</v>
      </c>
      <c r="M3010">
        <v>39451</v>
      </c>
      <c r="N3010">
        <v>138</v>
      </c>
      <c r="O3010" t="s">
        <v>29</v>
      </c>
      <c r="P3010" t="s">
        <v>30</v>
      </c>
      <c r="Q3010" t="s">
        <v>213</v>
      </c>
      <c r="R3010">
        <v>6900000</v>
      </c>
      <c r="S3010">
        <v>1985</v>
      </c>
      <c r="T3010">
        <v>7.3</v>
      </c>
      <c r="U3010">
        <v>1.9</v>
      </c>
      <c r="V3010">
        <v>34500000</v>
      </c>
      <c r="W3010" t="s">
        <v>21</v>
      </c>
    </row>
    <row r="3011" spans="1:23" x14ac:dyDescent="0.3">
      <c r="A3011" t="s">
        <v>2478</v>
      </c>
      <c r="B3011">
        <v>152</v>
      </c>
      <c r="C3011">
        <v>102</v>
      </c>
      <c r="D3011">
        <v>7993039</v>
      </c>
      <c r="E3011" t="s">
        <v>48</v>
      </c>
      <c r="L3011" t="s">
        <v>4411</v>
      </c>
      <c r="M3011">
        <v>120036</v>
      </c>
      <c r="N3011">
        <v>408</v>
      </c>
      <c r="O3011" t="s">
        <v>29</v>
      </c>
      <c r="P3011" t="s">
        <v>30</v>
      </c>
      <c r="Q3011" t="s">
        <v>213</v>
      </c>
      <c r="R3011">
        <v>6900000</v>
      </c>
      <c r="S3011">
        <v>1993</v>
      </c>
      <c r="T3011">
        <v>7.7</v>
      </c>
      <c r="U3011">
        <v>1.7</v>
      </c>
      <c r="V3011">
        <v>1093039</v>
      </c>
      <c r="W3011" t="s">
        <v>21</v>
      </c>
    </row>
    <row r="3012" spans="1:23" x14ac:dyDescent="0.3">
      <c r="A3012" t="s">
        <v>4412</v>
      </c>
      <c r="B3012">
        <v>74</v>
      </c>
      <c r="C3012">
        <v>108</v>
      </c>
      <c r="D3012">
        <v>49526</v>
      </c>
      <c r="E3012" t="s">
        <v>48</v>
      </c>
      <c r="F3012" t="s">
        <v>55</v>
      </c>
      <c r="L3012" t="s">
        <v>4413</v>
      </c>
      <c r="M3012">
        <v>16299</v>
      </c>
      <c r="N3012">
        <v>129</v>
      </c>
      <c r="O3012" t="s">
        <v>29</v>
      </c>
      <c r="P3012" t="s">
        <v>30</v>
      </c>
      <c r="Q3012" t="s">
        <v>213</v>
      </c>
      <c r="R3012">
        <v>6800000</v>
      </c>
      <c r="S3012">
        <v>2005</v>
      </c>
      <c r="T3012">
        <v>7</v>
      </c>
      <c r="U3012">
        <v>1.8</v>
      </c>
      <c r="V3012">
        <v>-6750474</v>
      </c>
      <c r="W3012" t="s">
        <v>38</v>
      </c>
    </row>
    <row r="3013" spans="1:23" x14ac:dyDescent="0.3">
      <c r="A3013" t="s">
        <v>4414</v>
      </c>
      <c r="B3013">
        <v>25</v>
      </c>
      <c r="C3013">
        <v>101</v>
      </c>
      <c r="D3013">
        <v>10696</v>
      </c>
      <c r="E3013" t="s">
        <v>56</v>
      </c>
      <c r="F3013" t="s">
        <v>35</v>
      </c>
      <c r="L3013" t="s">
        <v>4415</v>
      </c>
      <c r="M3013">
        <v>10771</v>
      </c>
      <c r="N3013">
        <v>65</v>
      </c>
      <c r="O3013" t="s">
        <v>29</v>
      </c>
      <c r="P3013" t="s">
        <v>30</v>
      </c>
      <c r="Q3013" t="s">
        <v>213</v>
      </c>
      <c r="R3013">
        <v>6800000</v>
      </c>
      <c r="S3013">
        <v>2003</v>
      </c>
      <c r="T3013">
        <v>6.4</v>
      </c>
      <c r="U3013">
        <v>1.7</v>
      </c>
      <c r="V3013">
        <v>-6789304</v>
      </c>
      <c r="W3013" t="s">
        <v>38</v>
      </c>
    </row>
    <row r="3014" spans="1:23" x14ac:dyDescent="0.3">
      <c r="A3014" t="s">
        <v>4416</v>
      </c>
      <c r="B3014">
        <v>224</v>
      </c>
      <c r="C3014">
        <v>101</v>
      </c>
      <c r="D3014">
        <v>31607598</v>
      </c>
      <c r="E3014" t="s">
        <v>55</v>
      </c>
      <c r="F3014" t="s">
        <v>57</v>
      </c>
      <c r="G3014" t="s">
        <v>35</v>
      </c>
      <c r="L3014" t="s">
        <v>4417</v>
      </c>
      <c r="M3014">
        <v>58366</v>
      </c>
      <c r="N3014">
        <v>160</v>
      </c>
      <c r="O3014" t="s">
        <v>29</v>
      </c>
      <c r="P3014" t="s">
        <v>115</v>
      </c>
      <c r="Q3014" t="s">
        <v>31</v>
      </c>
      <c r="R3014">
        <v>6900000</v>
      </c>
      <c r="S3014">
        <v>2012</v>
      </c>
      <c r="T3014">
        <v>5.6</v>
      </c>
      <c r="U3014">
        <v>1.7</v>
      </c>
      <c r="V3014">
        <v>24707598</v>
      </c>
      <c r="W3014" t="s">
        <v>21</v>
      </c>
    </row>
    <row r="3015" spans="1:23" x14ac:dyDescent="0.3">
      <c r="A3015" t="s">
        <v>1553</v>
      </c>
      <c r="B3015">
        <v>226</v>
      </c>
      <c r="C3015">
        <v>139</v>
      </c>
      <c r="D3015">
        <v>6857096</v>
      </c>
      <c r="E3015" t="s">
        <v>55</v>
      </c>
      <c r="F3015" t="s">
        <v>60</v>
      </c>
      <c r="G3015" t="s">
        <v>58</v>
      </c>
      <c r="L3015" t="s">
        <v>4418</v>
      </c>
      <c r="M3015">
        <v>80429</v>
      </c>
      <c r="N3015">
        <v>156</v>
      </c>
      <c r="O3015" t="s">
        <v>792</v>
      </c>
      <c r="P3015" t="s">
        <v>115</v>
      </c>
      <c r="Q3015" t="s">
        <v>213</v>
      </c>
      <c r="R3015">
        <v>6800000</v>
      </c>
      <c r="S3015">
        <v>2010</v>
      </c>
      <c r="T3015">
        <v>8.1999999999999993</v>
      </c>
      <c r="U3015">
        <v>2.2999999999999998</v>
      </c>
      <c r="V3015">
        <v>57096</v>
      </c>
      <c r="W3015" t="s">
        <v>21</v>
      </c>
    </row>
    <row r="3016" spans="1:23" x14ac:dyDescent="0.3">
      <c r="A3016" t="s">
        <v>1253</v>
      </c>
      <c r="B3016">
        <v>36</v>
      </c>
      <c r="C3016">
        <v>125</v>
      </c>
      <c r="D3016">
        <v>223878</v>
      </c>
      <c r="E3016" t="s">
        <v>48</v>
      </c>
      <c r="F3016" t="s">
        <v>55</v>
      </c>
      <c r="G3016" t="s">
        <v>44</v>
      </c>
      <c r="L3016" t="s">
        <v>4419</v>
      </c>
      <c r="M3016">
        <v>3548</v>
      </c>
      <c r="N3016">
        <v>21</v>
      </c>
      <c r="O3016" t="s">
        <v>2648</v>
      </c>
      <c r="P3016" t="s">
        <v>2365</v>
      </c>
      <c r="Q3016" t="s">
        <v>213</v>
      </c>
      <c r="R3016">
        <v>5000000</v>
      </c>
      <c r="S3016">
        <v>2003</v>
      </c>
      <c r="T3016">
        <v>6.5</v>
      </c>
      <c r="U3016">
        <v>2.1</v>
      </c>
      <c r="V3016">
        <v>-4776122</v>
      </c>
      <c r="W3016" t="s">
        <v>38</v>
      </c>
    </row>
    <row r="3017" spans="1:23" x14ac:dyDescent="0.3">
      <c r="A3017" t="s">
        <v>414</v>
      </c>
      <c r="B3017">
        <v>142</v>
      </c>
      <c r="C3017">
        <v>115</v>
      </c>
      <c r="D3017">
        <v>8060</v>
      </c>
      <c r="E3017" t="s">
        <v>24</v>
      </c>
      <c r="F3017" t="s">
        <v>56</v>
      </c>
      <c r="G3017" t="s">
        <v>55</v>
      </c>
      <c r="H3017" t="s">
        <v>35</v>
      </c>
      <c r="L3017" t="s">
        <v>4420</v>
      </c>
      <c r="M3017">
        <v>81644</v>
      </c>
      <c r="N3017">
        <v>107</v>
      </c>
      <c r="O3017" t="s">
        <v>4421</v>
      </c>
      <c r="P3017" t="s">
        <v>3520</v>
      </c>
      <c r="Q3017" t="s">
        <v>213</v>
      </c>
      <c r="R3017">
        <v>4000000</v>
      </c>
      <c r="S3017">
        <v>2007</v>
      </c>
      <c r="T3017">
        <v>8.1</v>
      </c>
      <c r="U3017">
        <v>1.9</v>
      </c>
      <c r="V3017">
        <v>-3991940</v>
      </c>
      <c r="W3017" t="s">
        <v>38</v>
      </c>
    </row>
    <row r="3018" spans="1:23" x14ac:dyDescent="0.3">
      <c r="A3018" t="s">
        <v>2285</v>
      </c>
      <c r="B3018">
        <v>271</v>
      </c>
      <c r="C3018">
        <v>99</v>
      </c>
      <c r="D3018">
        <v>84263837</v>
      </c>
      <c r="E3018" t="s">
        <v>57</v>
      </c>
      <c r="F3018" t="s">
        <v>60</v>
      </c>
      <c r="L3018" t="s">
        <v>4422</v>
      </c>
      <c r="M3018">
        <v>81699</v>
      </c>
      <c r="N3018">
        <v>291</v>
      </c>
      <c r="O3018" t="s">
        <v>29</v>
      </c>
      <c r="P3018" t="s">
        <v>30</v>
      </c>
      <c r="Q3018" t="s">
        <v>213</v>
      </c>
      <c r="R3018">
        <v>6500000</v>
      </c>
      <c r="S3018">
        <v>2014</v>
      </c>
      <c r="T3018">
        <v>5.4</v>
      </c>
      <c r="U3018">
        <v>1.6</v>
      </c>
      <c r="V3018">
        <v>77763837</v>
      </c>
      <c r="W3018" t="s">
        <v>21</v>
      </c>
    </row>
    <row r="3019" spans="1:23" x14ac:dyDescent="0.3">
      <c r="A3019" t="s">
        <v>4423</v>
      </c>
      <c r="B3019">
        <v>33</v>
      </c>
      <c r="C3019">
        <v>88</v>
      </c>
      <c r="D3019">
        <v>110029</v>
      </c>
      <c r="E3019" t="s">
        <v>48</v>
      </c>
      <c r="F3019" t="s">
        <v>55</v>
      </c>
      <c r="G3019" t="s">
        <v>50</v>
      </c>
      <c r="L3019" t="s">
        <v>4424</v>
      </c>
      <c r="M3019">
        <v>1388</v>
      </c>
      <c r="N3019">
        <v>31</v>
      </c>
      <c r="O3019" t="s">
        <v>29</v>
      </c>
      <c r="P3019" t="s">
        <v>143</v>
      </c>
      <c r="Q3019" t="s">
        <v>31</v>
      </c>
      <c r="R3019">
        <v>6500000</v>
      </c>
      <c r="S3019">
        <v>2009</v>
      </c>
      <c r="T3019">
        <v>6.3</v>
      </c>
      <c r="U3019">
        <v>1.5</v>
      </c>
      <c r="V3019">
        <v>-6389971</v>
      </c>
      <c r="W3019" t="s">
        <v>38</v>
      </c>
    </row>
    <row r="3020" spans="1:23" x14ac:dyDescent="0.3">
      <c r="A3020" t="s">
        <v>803</v>
      </c>
      <c r="B3020">
        <v>64</v>
      </c>
      <c r="C3020">
        <v>112</v>
      </c>
      <c r="D3020">
        <v>57504069</v>
      </c>
      <c r="E3020" t="s">
        <v>56</v>
      </c>
      <c r="F3020" t="s">
        <v>55</v>
      </c>
      <c r="L3020" t="s">
        <v>4425</v>
      </c>
      <c r="M3020">
        <v>94139</v>
      </c>
      <c r="N3020">
        <v>183</v>
      </c>
      <c r="O3020" t="s">
        <v>29</v>
      </c>
      <c r="P3020" t="s">
        <v>30</v>
      </c>
      <c r="Q3020" t="s">
        <v>213</v>
      </c>
      <c r="R3020">
        <v>6000000</v>
      </c>
      <c r="S3020">
        <v>1991</v>
      </c>
      <c r="T3020">
        <v>7.8</v>
      </c>
      <c r="U3020">
        <v>1.9</v>
      </c>
      <c r="V3020">
        <v>51504069</v>
      </c>
      <c r="W3020" t="s">
        <v>21</v>
      </c>
    </row>
    <row r="3021" spans="1:23" x14ac:dyDescent="0.3">
      <c r="A3021" t="s">
        <v>4426</v>
      </c>
      <c r="B3021">
        <v>18</v>
      </c>
      <c r="C3021">
        <v>108</v>
      </c>
      <c r="D3021">
        <v>54215416</v>
      </c>
      <c r="E3021" t="s">
        <v>242</v>
      </c>
      <c r="F3021" t="s">
        <v>55</v>
      </c>
      <c r="G3021" t="s">
        <v>59</v>
      </c>
      <c r="L3021" t="s">
        <v>4427</v>
      </c>
      <c r="M3021">
        <v>21409</v>
      </c>
      <c r="N3021">
        <v>63</v>
      </c>
      <c r="O3021" t="s">
        <v>29</v>
      </c>
      <c r="P3021" t="s">
        <v>30</v>
      </c>
      <c r="Q3021" t="s">
        <v>31</v>
      </c>
      <c r="R3021">
        <v>6500000</v>
      </c>
      <c r="S3021">
        <v>1987</v>
      </c>
      <c r="T3021">
        <v>6.8</v>
      </c>
      <c r="U3021">
        <v>1.8</v>
      </c>
      <c r="V3021">
        <v>47715416</v>
      </c>
      <c r="W3021" t="s">
        <v>21</v>
      </c>
    </row>
    <row r="3022" spans="1:23" x14ac:dyDescent="0.3">
      <c r="A3022" t="s">
        <v>630</v>
      </c>
      <c r="B3022">
        <v>121</v>
      </c>
      <c r="C3022">
        <v>104</v>
      </c>
      <c r="D3022">
        <v>31899000</v>
      </c>
      <c r="E3022" t="s">
        <v>60</v>
      </c>
      <c r="F3022" t="s">
        <v>44</v>
      </c>
      <c r="G3022" t="s">
        <v>35</v>
      </c>
      <c r="L3022" t="s">
        <v>4428</v>
      </c>
      <c r="M3022">
        <v>23986</v>
      </c>
      <c r="N3022">
        <v>201</v>
      </c>
      <c r="O3022" t="s">
        <v>29</v>
      </c>
      <c r="P3022" t="s">
        <v>30</v>
      </c>
      <c r="Q3022" t="s">
        <v>1989</v>
      </c>
      <c r="R3022">
        <v>6500000</v>
      </c>
      <c r="S3022">
        <v>1980</v>
      </c>
      <c r="T3022">
        <v>7.1</v>
      </c>
      <c r="U3022">
        <v>1.7</v>
      </c>
      <c r="V3022">
        <v>25399000</v>
      </c>
      <c r="W3022" t="s">
        <v>21</v>
      </c>
    </row>
    <row r="3023" spans="1:23" x14ac:dyDescent="0.3">
      <c r="A3023" t="s">
        <v>185</v>
      </c>
      <c r="B3023">
        <v>14</v>
      </c>
      <c r="C3023">
        <v>108</v>
      </c>
      <c r="D3023">
        <v>24103594</v>
      </c>
      <c r="E3023" t="s">
        <v>25</v>
      </c>
      <c r="F3023" t="s">
        <v>48</v>
      </c>
      <c r="G3023" t="s">
        <v>55</v>
      </c>
      <c r="H3023" t="s">
        <v>49</v>
      </c>
      <c r="L3023" t="s">
        <v>4429</v>
      </c>
      <c r="M3023">
        <v>6384</v>
      </c>
      <c r="N3023">
        <v>54</v>
      </c>
      <c r="O3023" t="s">
        <v>29</v>
      </c>
      <c r="P3023" t="s">
        <v>30</v>
      </c>
      <c r="Q3023" t="s">
        <v>52</v>
      </c>
      <c r="R3023">
        <v>6500000</v>
      </c>
      <c r="S3023">
        <v>1993</v>
      </c>
      <c r="T3023">
        <v>6.2</v>
      </c>
      <c r="U3023">
        <v>1.8</v>
      </c>
      <c r="V3023">
        <v>17603594</v>
      </c>
      <c r="W3023" t="s">
        <v>21</v>
      </c>
    </row>
    <row r="3024" spans="1:23" x14ac:dyDescent="0.3">
      <c r="A3024" t="s">
        <v>181</v>
      </c>
      <c r="B3024">
        <v>137</v>
      </c>
      <c r="C3024">
        <v>102</v>
      </c>
      <c r="D3024">
        <v>16842303</v>
      </c>
      <c r="E3024" t="s">
        <v>48</v>
      </c>
      <c r="F3024" t="s">
        <v>56</v>
      </c>
      <c r="L3024" t="s">
        <v>4430</v>
      </c>
      <c r="M3024">
        <v>59474</v>
      </c>
      <c r="N3024">
        <v>418</v>
      </c>
      <c r="O3024" t="s">
        <v>29</v>
      </c>
      <c r="P3024" t="s">
        <v>30</v>
      </c>
      <c r="Q3024" t="s">
        <v>213</v>
      </c>
      <c r="R3024">
        <v>6500000</v>
      </c>
      <c r="S3024">
        <v>1999</v>
      </c>
      <c r="T3024">
        <v>7.3</v>
      </c>
      <c r="U3024">
        <v>1.7</v>
      </c>
      <c r="V3024">
        <v>10342303</v>
      </c>
      <c r="W3024" t="s">
        <v>21</v>
      </c>
    </row>
    <row r="3025" spans="1:23" x14ac:dyDescent="0.3">
      <c r="A3025" t="s">
        <v>4262</v>
      </c>
      <c r="B3025">
        <v>111</v>
      </c>
      <c r="C3025">
        <v>88</v>
      </c>
      <c r="D3025">
        <v>13367101</v>
      </c>
      <c r="E3025" t="s">
        <v>48</v>
      </c>
      <c r="F3025" t="s">
        <v>55</v>
      </c>
      <c r="G3025" t="s">
        <v>44</v>
      </c>
      <c r="L3025" t="s">
        <v>4431</v>
      </c>
      <c r="M3025">
        <v>19715</v>
      </c>
      <c r="N3025">
        <v>166</v>
      </c>
      <c r="O3025" t="s">
        <v>29</v>
      </c>
      <c r="P3025" t="s">
        <v>30</v>
      </c>
      <c r="Q3025" t="s">
        <v>213</v>
      </c>
      <c r="R3025">
        <v>6500000</v>
      </c>
      <c r="S3025">
        <v>2006</v>
      </c>
      <c r="T3025">
        <v>5.9</v>
      </c>
      <c r="U3025">
        <v>1.5</v>
      </c>
      <c r="V3025">
        <v>6867101</v>
      </c>
      <c r="W3025" t="s">
        <v>21</v>
      </c>
    </row>
    <row r="3026" spans="1:23" x14ac:dyDescent="0.3">
      <c r="A3026" t="s">
        <v>4432</v>
      </c>
      <c r="B3026">
        <v>97</v>
      </c>
      <c r="C3026">
        <v>91</v>
      </c>
      <c r="D3026">
        <v>10149779</v>
      </c>
      <c r="E3026" t="s">
        <v>57</v>
      </c>
      <c r="F3026" t="s">
        <v>27</v>
      </c>
      <c r="G3026" t="s">
        <v>35</v>
      </c>
      <c r="L3026" t="s">
        <v>4433</v>
      </c>
      <c r="M3026">
        <v>8294</v>
      </c>
      <c r="N3026">
        <v>160</v>
      </c>
      <c r="O3026" t="s">
        <v>29</v>
      </c>
      <c r="P3026" t="s">
        <v>30</v>
      </c>
      <c r="Q3026" t="s">
        <v>31</v>
      </c>
      <c r="R3026">
        <v>6500000</v>
      </c>
      <c r="S3026">
        <v>1999</v>
      </c>
      <c r="T3026">
        <v>3.6</v>
      </c>
      <c r="U3026">
        <v>1.5</v>
      </c>
      <c r="V3026">
        <v>3649779</v>
      </c>
      <c r="W3026" t="s">
        <v>21</v>
      </c>
    </row>
    <row r="3027" spans="1:23" x14ac:dyDescent="0.3">
      <c r="A3027" t="s">
        <v>4434</v>
      </c>
      <c r="B3027">
        <v>73</v>
      </c>
      <c r="C3027">
        <v>141</v>
      </c>
      <c r="D3027">
        <v>6173485</v>
      </c>
      <c r="E3027" t="s">
        <v>242</v>
      </c>
      <c r="F3027" t="s">
        <v>55</v>
      </c>
      <c r="L3027" t="s">
        <v>4435</v>
      </c>
      <c r="M3027">
        <v>10672</v>
      </c>
      <c r="N3027">
        <v>84</v>
      </c>
      <c r="O3027" t="s">
        <v>29</v>
      </c>
      <c r="P3027" t="s">
        <v>244</v>
      </c>
      <c r="Q3027" t="s">
        <v>213</v>
      </c>
      <c r="R3027">
        <v>7000000</v>
      </c>
      <c r="S3027">
        <v>2001</v>
      </c>
      <c r="T3027">
        <v>7.7</v>
      </c>
      <c r="U3027">
        <v>2.4</v>
      </c>
      <c r="V3027">
        <v>-826515</v>
      </c>
      <c r="W3027" t="s">
        <v>38</v>
      </c>
    </row>
    <row r="3028" spans="1:23" x14ac:dyDescent="0.3">
      <c r="A3028" t="s">
        <v>2896</v>
      </c>
      <c r="B3028">
        <v>486</v>
      </c>
      <c r="C3028">
        <v>101</v>
      </c>
      <c r="D3028">
        <v>4000304</v>
      </c>
      <c r="E3028" t="s">
        <v>55</v>
      </c>
      <c r="L3028" t="s">
        <v>4436</v>
      </c>
      <c r="M3028">
        <v>145395</v>
      </c>
      <c r="N3028">
        <v>375</v>
      </c>
      <c r="O3028" t="s">
        <v>29</v>
      </c>
      <c r="P3028" t="s">
        <v>37</v>
      </c>
      <c r="Q3028" t="s">
        <v>1824</v>
      </c>
      <c r="R3028">
        <v>6500000</v>
      </c>
      <c r="S3028">
        <v>2011</v>
      </c>
      <c r="T3028">
        <v>7.3</v>
      </c>
      <c r="U3028">
        <v>1.7</v>
      </c>
      <c r="V3028">
        <v>-2499696</v>
      </c>
      <c r="W3028" t="s">
        <v>38</v>
      </c>
    </row>
    <row r="3029" spans="1:23" x14ac:dyDescent="0.3">
      <c r="A3029" t="s">
        <v>221</v>
      </c>
      <c r="B3029">
        <v>149</v>
      </c>
      <c r="C3029">
        <v>105</v>
      </c>
      <c r="D3029">
        <v>2338695</v>
      </c>
      <c r="E3029" t="s">
        <v>56</v>
      </c>
      <c r="F3029" t="s">
        <v>55</v>
      </c>
      <c r="G3029" t="s">
        <v>35</v>
      </c>
      <c r="L3029" t="s">
        <v>4437</v>
      </c>
      <c r="M3029">
        <v>134070</v>
      </c>
      <c r="N3029">
        <v>263</v>
      </c>
      <c r="O3029" t="s">
        <v>29</v>
      </c>
      <c r="P3029" t="s">
        <v>37</v>
      </c>
      <c r="Q3029" t="s">
        <v>213</v>
      </c>
      <c r="R3029">
        <v>4000000</v>
      </c>
      <c r="S3029">
        <v>2004</v>
      </c>
      <c r="T3029">
        <v>7.4</v>
      </c>
      <c r="U3029">
        <v>1.8</v>
      </c>
      <c r="V3029">
        <v>-1661305</v>
      </c>
      <c r="W3029" t="s">
        <v>38</v>
      </c>
    </row>
    <row r="3030" spans="1:23" x14ac:dyDescent="0.3">
      <c r="A3030" t="s">
        <v>4438</v>
      </c>
      <c r="B3030">
        <v>4</v>
      </c>
      <c r="C3030">
        <v>100</v>
      </c>
      <c r="D3030">
        <v>2024854</v>
      </c>
      <c r="E3030" t="s">
        <v>55</v>
      </c>
      <c r="F3030" t="s">
        <v>53</v>
      </c>
      <c r="L3030" t="s">
        <v>4439</v>
      </c>
      <c r="M3030">
        <v>564</v>
      </c>
      <c r="N3030">
        <v>21</v>
      </c>
      <c r="O3030" t="s">
        <v>29</v>
      </c>
      <c r="P3030" t="s">
        <v>30</v>
      </c>
      <c r="Q3030" t="s">
        <v>31</v>
      </c>
      <c r="R3030">
        <v>6500000</v>
      </c>
      <c r="S3030">
        <v>2005</v>
      </c>
      <c r="T3030">
        <v>6.6</v>
      </c>
      <c r="U3030">
        <v>1.7</v>
      </c>
      <c r="V3030">
        <v>-4475146</v>
      </c>
      <c r="W3030" t="s">
        <v>38</v>
      </c>
    </row>
    <row r="3031" spans="1:23" x14ac:dyDescent="0.3">
      <c r="A3031" t="s">
        <v>4440</v>
      </c>
      <c r="B3031">
        <v>200</v>
      </c>
      <c r="C3031">
        <v>116</v>
      </c>
      <c r="D3031">
        <v>2268296</v>
      </c>
      <c r="E3031" t="s">
        <v>55</v>
      </c>
      <c r="F3031" t="s">
        <v>35</v>
      </c>
      <c r="L3031" t="s">
        <v>4441</v>
      </c>
      <c r="M3031">
        <v>41856</v>
      </c>
      <c r="N3031">
        <v>119</v>
      </c>
      <c r="O3031" t="s">
        <v>29</v>
      </c>
      <c r="P3031" t="s">
        <v>37</v>
      </c>
      <c r="Q3031" t="s">
        <v>31</v>
      </c>
      <c r="R3031">
        <v>6500000</v>
      </c>
      <c r="S3031">
        <v>2013</v>
      </c>
      <c r="T3031">
        <v>6.9</v>
      </c>
      <c r="U3031">
        <v>1.9</v>
      </c>
      <c r="V3031">
        <v>-4231704</v>
      </c>
      <c r="W3031" t="s">
        <v>38</v>
      </c>
    </row>
    <row r="3032" spans="1:23" x14ac:dyDescent="0.3">
      <c r="A3032" t="s">
        <v>3470</v>
      </c>
      <c r="B3032">
        <v>84</v>
      </c>
      <c r="C3032">
        <v>97</v>
      </c>
      <c r="D3032">
        <v>1029017</v>
      </c>
      <c r="E3032" t="s">
        <v>55</v>
      </c>
      <c r="F3032" t="s">
        <v>44</v>
      </c>
      <c r="L3032" t="s">
        <v>4442</v>
      </c>
      <c r="M3032">
        <v>12049</v>
      </c>
      <c r="N3032">
        <v>135</v>
      </c>
      <c r="O3032" t="s">
        <v>29</v>
      </c>
      <c r="P3032" t="s">
        <v>30</v>
      </c>
      <c r="Q3032" t="s">
        <v>213</v>
      </c>
      <c r="R3032">
        <v>6500000</v>
      </c>
      <c r="S3032">
        <v>2004</v>
      </c>
      <c r="T3032">
        <v>6.8</v>
      </c>
      <c r="U3032">
        <v>1.6</v>
      </c>
      <c r="V3032">
        <v>-5470983</v>
      </c>
      <c r="W3032" t="s">
        <v>38</v>
      </c>
    </row>
    <row r="3033" spans="1:23" x14ac:dyDescent="0.3">
      <c r="A3033" t="s">
        <v>4443</v>
      </c>
      <c r="B3033">
        <v>217</v>
      </c>
      <c r="C3033">
        <v>105</v>
      </c>
      <c r="D3033">
        <v>66637</v>
      </c>
      <c r="E3033" t="s">
        <v>55</v>
      </c>
      <c r="F3033" t="s">
        <v>44</v>
      </c>
      <c r="G3033" t="s">
        <v>58</v>
      </c>
      <c r="L3033" t="s">
        <v>4444</v>
      </c>
      <c r="M3033">
        <v>29608</v>
      </c>
      <c r="N3033">
        <v>92</v>
      </c>
      <c r="O3033" t="s">
        <v>29</v>
      </c>
      <c r="P3033" t="s">
        <v>30</v>
      </c>
      <c r="Q3033" t="s">
        <v>213</v>
      </c>
      <c r="R3033">
        <v>6500000</v>
      </c>
      <c r="S3033">
        <v>2009</v>
      </c>
      <c r="T3033">
        <v>7.2</v>
      </c>
      <c r="U3033">
        <v>1.8</v>
      </c>
      <c r="V3033">
        <v>-6433363</v>
      </c>
      <c r="W3033" t="s">
        <v>38</v>
      </c>
    </row>
    <row r="3034" spans="1:23" x14ac:dyDescent="0.3">
      <c r="A3034" t="s">
        <v>2927</v>
      </c>
      <c r="B3034">
        <v>183</v>
      </c>
      <c r="C3034">
        <v>122</v>
      </c>
      <c r="D3034">
        <v>871577</v>
      </c>
      <c r="E3034" t="s">
        <v>242</v>
      </c>
      <c r="F3034" t="s">
        <v>55</v>
      </c>
      <c r="G3034" t="s">
        <v>59</v>
      </c>
      <c r="L3034" t="s">
        <v>4445</v>
      </c>
      <c r="M3034">
        <v>51353</v>
      </c>
      <c r="N3034">
        <v>143</v>
      </c>
      <c r="O3034" t="s">
        <v>29</v>
      </c>
      <c r="P3034" t="s">
        <v>37</v>
      </c>
      <c r="Q3034" t="s">
        <v>213</v>
      </c>
      <c r="R3034">
        <v>4500000</v>
      </c>
      <c r="S3034">
        <v>2007</v>
      </c>
      <c r="T3034">
        <v>7.7</v>
      </c>
      <c r="U3034">
        <v>2</v>
      </c>
      <c r="V3034">
        <v>-3628423</v>
      </c>
      <c r="W3034" t="s">
        <v>38</v>
      </c>
    </row>
    <row r="3035" spans="1:23" x14ac:dyDescent="0.3">
      <c r="A3035" t="s">
        <v>23</v>
      </c>
      <c r="B3035">
        <v>204</v>
      </c>
      <c r="C3035">
        <v>107</v>
      </c>
      <c r="D3035">
        <v>38400000</v>
      </c>
      <c r="E3035" t="s">
        <v>24</v>
      </c>
      <c r="F3035" t="s">
        <v>27</v>
      </c>
      <c r="L3035" t="s">
        <v>4446</v>
      </c>
      <c r="M3035">
        <v>600266</v>
      </c>
      <c r="N3035">
        <v>692</v>
      </c>
      <c r="O3035" t="s">
        <v>29</v>
      </c>
      <c r="P3035" t="s">
        <v>37</v>
      </c>
      <c r="Q3035" t="s">
        <v>213</v>
      </c>
      <c r="R3035">
        <v>6500000</v>
      </c>
      <c r="S3035">
        <v>1984</v>
      </c>
      <c r="T3035">
        <v>8.1</v>
      </c>
      <c r="U3035">
        <v>1.8</v>
      </c>
      <c r="V3035">
        <v>31900000</v>
      </c>
      <c r="W3035" t="s">
        <v>21</v>
      </c>
    </row>
    <row r="3036" spans="1:23" x14ac:dyDescent="0.3">
      <c r="A3036" t="s">
        <v>4447</v>
      </c>
      <c r="B3036">
        <v>153</v>
      </c>
      <c r="C3036">
        <v>121</v>
      </c>
      <c r="D3036">
        <v>4063859</v>
      </c>
      <c r="E3036" t="s">
        <v>55</v>
      </c>
      <c r="F3036" t="s">
        <v>44</v>
      </c>
      <c r="L3036" t="s">
        <v>4448</v>
      </c>
      <c r="M3036">
        <v>114407</v>
      </c>
      <c r="N3036">
        <v>225</v>
      </c>
      <c r="O3036" t="s">
        <v>3104</v>
      </c>
      <c r="P3036" t="s">
        <v>244</v>
      </c>
      <c r="Q3036" t="s">
        <v>213</v>
      </c>
      <c r="R3036">
        <v>4800000</v>
      </c>
      <c r="S3036">
        <v>2003</v>
      </c>
      <c r="T3036">
        <v>7.7</v>
      </c>
      <c r="U3036">
        <v>2</v>
      </c>
      <c r="V3036">
        <v>-736141</v>
      </c>
      <c r="W3036" t="s">
        <v>38</v>
      </c>
    </row>
    <row r="3037" spans="1:23" x14ac:dyDescent="0.3">
      <c r="A3037" t="s">
        <v>995</v>
      </c>
      <c r="B3037">
        <v>145</v>
      </c>
      <c r="C3037">
        <v>98</v>
      </c>
      <c r="D3037">
        <v>449558</v>
      </c>
      <c r="E3037" t="s">
        <v>242</v>
      </c>
      <c r="F3037" t="s">
        <v>55</v>
      </c>
      <c r="G3037" t="s">
        <v>61</v>
      </c>
      <c r="L3037" t="s">
        <v>4449</v>
      </c>
      <c r="M3037">
        <v>32307</v>
      </c>
      <c r="N3037">
        <v>75</v>
      </c>
      <c r="O3037" t="s">
        <v>29</v>
      </c>
      <c r="P3037" t="s">
        <v>37</v>
      </c>
      <c r="Q3037" t="s">
        <v>213</v>
      </c>
      <c r="R3037">
        <v>10000000</v>
      </c>
      <c r="S3037">
        <v>2009</v>
      </c>
      <c r="T3037">
        <v>7.6</v>
      </c>
      <c r="U3037">
        <v>1.6</v>
      </c>
      <c r="V3037">
        <v>-9550442</v>
      </c>
      <c r="W3037" t="s">
        <v>38</v>
      </c>
    </row>
    <row r="3038" spans="1:23" x14ac:dyDescent="0.3">
      <c r="A3038" t="s">
        <v>1935</v>
      </c>
      <c r="B3038">
        <v>93</v>
      </c>
      <c r="C3038">
        <v>123</v>
      </c>
      <c r="D3038">
        <v>2122561</v>
      </c>
      <c r="E3038" t="s">
        <v>48</v>
      </c>
      <c r="F3038" t="s">
        <v>44</v>
      </c>
      <c r="L3038" t="s">
        <v>4450</v>
      </c>
      <c r="M3038">
        <v>99033</v>
      </c>
      <c r="N3038">
        <v>434</v>
      </c>
      <c r="O3038" t="s">
        <v>29</v>
      </c>
      <c r="P3038" t="s">
        <v>30</v>
      </c>
      <c r="Q3038" t="s">
        <v>213</v>
      </c>
      <c r="R3038">
        <v>6000000</v>
      </c>
      <c r="S3038">
        <v>1995</v>
      </c>
      <c r="T3038">
        <v>7.2</v>
      </c>
      <c r="U3038">
        <v>2</v>
      </c>
      <c r="V3038">
        <v>-3877439</v>
      </c>
      <c r="W3038" t="s">
        <v>38</v>
      </c>
    </row>
    <row r="3039" spans="1:23" x14ac:dyDescent="0.3">
      <c r="A3039" t="s">
        <v>3605</v>
      </c>
      <c r="B3039">
        <v>124</v>
      </c>
      <c r="C3039">
        <v>110</v>
      </c>
      <c r="D3039">
        <v>181360000</v>
      </c>
      <c r="E3039" t="s">
        <v>50</v>
      </c>
      <c r="F3039" t="s">
        <v>44</v>
      </c>
      <c r="L3039" t="s">
        <v>4451</v>
      </c>
      <c r="M3039">
        <v>170027</v>
      </c>
      <c r="N3039">
        <v>350</v>
      </c>
      <c r="O3039" t="s">
        <v>29</v>
      </c>
      <c r="P3039" t="s">
        <v>30</v>
      </c>
      <c r="Q3039" t="s">
        <v>31</v>
      </c>
      <c r="R3039">
        <v>6000000</v>
      </c>
      <c r="S3039">
        <v>1978</v>
      </c>
      <c r="T3039">
        <v>7.2</v>
      </c>
      <c r="U3039">
        <v>1.8</v>
      </c>
      <c r="V3039">
        <v>175360000</v>
      </c>
      <c r="W3039" t="s">
        <v>21</v>
      </c>
    </row>
    <row r="3040" spans="1:23" x14ac:dyDescent="0.3">
      <c r="A3040" t="s">
        <v>241</v>
      </c>
      <c r="B3040">
        <v>120</v>
      </c>
      <c r="C3040">
        <v>120</v>
      </c>
      <c r="D3040">
        <v>137963328</v>
      </c>
      <c r="E3040" t="s">
        <v>55</v>
      </c>
      <c r="F3040" t="s">
        <v>58</v>
      </c>
      <c r="L3040" t="s">
        <v>4452</v>
      </c>
      <c r="M3040">
        <v>291603</v>
      </c>
      <c r="N3040">
        <v>505</v>
      </c>
      <c r="O3040" t="s">
        <v>29</v>
      </c>
      <c r="P3040" t="s">
        <v>37</v>
      </c>
      <c r="Q3040" t="s">
        <v>213</v>
      </c>
      <c r="R3040">
        <v>6000000</v>
      </c>
      <c r="S3040">
        <v>1986</v>
      </c>
      <c r="T3040">
        <v>8.1</v>
      </c>
      <c r="U3040">
        <v>2</v>
      </c>
      <c r="V3040">
        <v>131963328</v>
      </c>
      <c r="W3040" t="s">
        <v>21</v>
      </c>
    </row>
    <row r="3041" spans="1:23" x14ac:dyDescent="0.3">
      <c r="A3041" t="s">
        <v>4173</v>
      </c>
      <c r="B3041">
        <v>288</v>
      </c>
      <c r="C3041">
        <v>122</v>
      </c>
      <c r="D3041">
        <v>119078393</v>
      </c>
      <c r="E3041" t="s">
        <v>790</v>
      </c>
      <c r="F3041" t="s">
        <v>55</v>
      </c>
      <c r="G3041" t="s">
        <v>58</v>
      </c>
      <c r="L3041" t="s">
        <v>4453</v>
      </c>
      <c r="M3041">
        <v>113152</v>
      </c>
      <c r="N3041">
        <v>1416</v>
      </c>
      <c r="O3041" t="s">
        <v>29</v>
      </c>
      <c r="P3041" t="s">
        <v>30</v>
      </c>
      <c r="Q3041" t="s">
        <v>213</v>
      </c>
      <c r="R3041">
        <v>6000000</v>
      </c>
      <c r="S3041">
        <v>2004</v>
      </c>
      <c r="T3041">
        <v>7.5</v>
      </c>
      <c r="U3041">
        <v>2</v>
      </c>
      <c r="V3041">
        <v>113078393</v>
      </c>
      <c r="W3041" t="s">
        <v>21</v>
      </c>
    </row>
    <row r="3042" spans="1:23" x14ac:dyDescent="0.3">
      <c r="A3042" t="s">
        <v>4454</v>
      </c>
      <c r="B3042">
        <v>130</v>
      </c>
      <c r="C3042">
        <v>110</v>
      </c>
      <c r="D3042">
        <v>102308900</v>
      </c>
      <c r="E3042" t="s">
        <v>242</v>
      </c>
      <c r="F3042" t="s">
        <v>56</v>
      </c>
      <c r="G3042" t="s">
        <v>55</v>
      </c>
      <c r="H3042" t="s">
        <v>53</v>
      </c>
      <c r="L3042" t="s">
        <v>4455</v>
      </c>
      <c r="M3042">
        <v>152089</v>
      </c>
      <c r="N3042">
        <v>309</v>
      </c>
      <c r="O3042" t="s">
        <v>29</v>
      </c>
      <c r="P3042" t="s">
        <v>30</v>
      </c>
      <c r="Q3042" t="s">
        <v>4251</v>
      </c>
      <c r="R3042">
        <v>6000000</v>
      </c>
      <c r="S3042">
        <v>1969</v>
      </c>
      <c r="T3042">
        <v>8.1</v>
      </c>
      <c r="U3042">
        <v>1.8</v>
      </c>
      <c r="V3042">
        <v>96308900</v>
      </c>
      <c r="W3042" t="s">
        <v>21</v>
      </c>
    </row>
    <row r="3043" spans="1:23" x14ac:dyDescent="0.3">
      <c r="A3043" t="s">
        <v>4456</v>
      </c>
      <c r="B3043">
        <v>145</v>
      </c>
      <c r="C3043">
        <v>139</v>
      </c>
      <c r="D3043">
        <v>102300000</v>
      </c>
      <c r="E3043" t="s">
        <v>48</v>
      </c>
      <c r="F3043" t="s">
        <v>49</v>
      </c>
      <c r="G3043" t="s">
        <v>26</v>
      </c>
      <c r="H3043" t="s">
        <v>50</v>
      </c>
      <c r="L3043" t="s">
        <v>4457</v>
      </c>
      <c r="M3043">
        <v>107408</v>
      </c>
      <c r="N3043">
        <v>259</v>
      </c>
      <c r="O3043" t="s">
        <v>29</v>
      </c>
      <c r="P3043" t="s">
        <v>30</v>
      </c>
      <c r="Q3043" t="s">
        <v>1636</v>
      </c>
      <c r="R3043">
        <v>6000000</v>
      </c>
      <c r="S3043">
        <v>1964</v>
      </c>
      <c r="T3043">
        <v>7.8</v>
      </c>
      <c r="U3043">
        <v>2.2999999999999998</v>
      </c>
      <c r="V3043">
        <v>96300000</v>
      </c>
      <c r="W3043" t="s">
        <v>21</v>
      </c>
    </row>
    <row r="3044" spans="1:23" x14ac:dyDescent="0.3">
      <c r="A3044" t="s">
        <v>1097</v>
      </c>
      <c r="B3044">
        <v>62</v>
      </c>
      <c r="C3044">
        <v>124</v>
      </c>
      <c r="D3044">
        <v>54800000</v>
      </c>
      <c r="E3044" t="s">
        <v>55</v>
      </c>
      <c r="L3044" t="s">
        <v>4458</v>
      </c>
      <c r="M3044">
        <v>35130</v>
      </c>
      <c r="N3044">
        <v>283</v>
      </c>
      <c r="O3044" t="s">
        <v>29</v>
      </c>
      <c r="P3044" t="s">
        <v>30</v>
      </c>
      <c r="Q3044" t="s">
        <v>213</v>
      </c>
      <c r="R3044">
        <v>6000000</v>
      </c>
      <c r="S3044">
        <v>1980</v>
      </c>
      <c r="T3044">
        <v>7.8</v>
      </c>
      <c r="U3044">
        <v>2.1</v>
      </c>
      <c r="V3044">
        <v>48800000</v>
      </c>
      <c r="W3044" t="s">
        <v>21</v>
      </c>
    </row>
    <row r="3045" spans="1:23" x14ac:dyDescent="0.3">
      <c r="A3045" t="s">
        <v>4459</v>
      </c>
      <c r="B3045">
        <v>120</v>
      </c>
      <c r="C3045">
        <v>152</v>
      </c>
      <c r="D3045">
        <v>43650000</v>
      </c>
      <c r="E3045" t="s">
        <v>56</v>
      </c>
      <c r="F3045" t="s">
        <v>55</v>
      </c>
      <c r="G3045" t="s">
        <v>50</v>
      </c>
      <c r="H3045" t="s">
        <v>44</v>
      </c>
      <c r="I3045" t="s">
        <v>35</v>
      </c>
      <c r="L3045" t="s">
        <v>4460</v>
      </c>
      <c r="M3045">
        <v>71919</v>
      </c>
      <c r="N3045">
        <v>316</v>
      </c>
      <c r="O3045" t="s">
        <v>29</v>
      </c>
      <c r="P3045" t="s">
        <v>30</v>
      </c>
      <c r="Q3045" t="s">
        <v>3646</v>
      </c>
      <c r="R3045">
        <v>6000000</v>
      </c>
      <c r="S3045">
        <v>1961</v>
      </c>
      <c r="T3045">
        <v>7.6</v>
      </c>
      <c r="U3045">
        <v>2.5</v>
      </c>
      <c r="V3045">
        <v>37650000</v>
      </c>
      <c r="W3045" t="s">
        <v>21</v>
      </c>
    </row>
    <row r="3046" spans="1:23" x14ac:dyDescent="0.3">
      <c r="A3046" t="s">
        <v>1151</v>
      </c>
      <c r="B3046">
        <v>71</v>
      </c>
      <c r="C3046">
        <v>98</v>
      </c>
      <c r="D3046">
        <v>39800000</v>
      </c>
      <c r="E3046" t="s">
        <v>48</v>
      </c>
      <c r="F3046" t="s">
        <v>61</v>
      </c>
      <c r="L3046" t="s">
        <v>4461</v>
      </c>
      <c r="M3046">
        <v>81599</v>
      </c>
      <c r="N3046">
        <v>250</v>
      </c>
      <c r="O3046" t="s">
        <v>29</v>
      </c>
      <c r="P3046" t="s">
        <v>30</v>
      </c>
      <c r="Q3046" t="s">
        <v>213</v>
      </c>
      <c r="R3046">
        <v>6000000</v>
      </c>
      <c r="S3046">
        <v>1980</v>
      </c>
      <c r="T3046">
        <v>7.4</v>
      </c>
      <c r="U3046">
        <v>1.6</v>
      </c>
      <c r="V3046">
        <v>33800000</v>
      </c>
      <c r="W3046" t="s">
        <v>21</v>
      </c>
    </row>
    <row r="3047" spans="1:23" x14ac:dyDescent="0.3">
      <c r="A3047" t="s">
        <v>4462</v>
      </c>
      <c r="B3047">
        <v>52</v>
      </c>
      <c r="C3047">
        <v>106</v>
      </c>
      <c r="D3047">
        <v>27457409</v>
      </c>
      <c r="E3047" t="s">
        <v>48</v>
      </c>
      <c r="F3047" t="s">
        <v>55</v>
      </c>
      <c r="L3047" t="s">
        <v>4463</v>
      </c>
      <c r="M3047">
        <v>3198</v>
      </c>
      <c r="N3047">
        <v>43</v>
      </c>
      <c r="O3047" t="s">
        <v>29</v>
      </c>
      <c r="P3047" t="s">
        <v>30</v>
      </c>
      <c r="Q3047" t="s">
        <v>213</v>
      </c>
      <c r="R3047">
        <v>6000000</v>
      </c>
      <c r="S3047">
        <v>2001</v>
      </c>
      <c r="T3047">
        <v>6.3</v>
      </c>
      <c r="U3047">
        <v>1.8</v>
      </c>
      <c r="V3047">
        <v>21457409</v>
      </c>
      <c r="W3047" t="s">
        <v>21</v>
      </c>
    </row>
    <row r="3048" spans="1:23" x14ac:dyDescent="0.3">
      <c r="A3048" t="s">
        <v>3616</v>
      </c>
      <c r="B3048">
        <v>18</v>
      </c>
      <c r="C3048">
        <v>106</v>
      </c>
      <c r="D3048">
        <v>25047631</v>
      </c>
      <c r="E3048" t="s">
        <v>48</v>
      </c>
      <c r="F3048" t="s">
        <v>55</v>
      </c>
      <c r="G3048" t="s">
        <v>44</v>
      </c>
      <c r="L3048" t="s">
        <v>4464</v>
      </c>
      <c r="M3048">
        <v>6585</v>
      </c>
      <c r="N3048">
        <v>50</v>
      </c>
      <c r="O3048" t="s">
        <v>29</v>
      </c>
      <c r="P3048" t="s">
        <v>30</v>
      </c>
      <c r="Q3048" t="s">
        <v>213</v>
      </c>
      <c r="R3048">
        <v>6000000</v>
      </c>
      <c r="S3048">
        <v>1999</v>
      </c>
      <c r="T3048">
        <v>6.9</v>
      </c>
      <c r="U3048">
        <v>1.8</v>
      </c>
      <c r="V3048">
        <v>19047631</v>
      </c>
      <c r="W3048" t="s">
        <v>21</v>
      </c>
    </row>
    <row r="3049" spans="1:23" x14ac:dyDescent="0.3">
      <c r="A3049" t="s">
        <v>68</v>
      </c>
      <c r="B3049">
        <v>162</v>
      </c>
      <c r="C3049">
        <v>106</v>
      </c>
      <c r="D3049">
        <v>23272306</v>
      </c>
      <c r="E3049" t="s">
        <v>56</v>
      </c>
      <c r="F3049" t="s">
        <v>55</v>
      </c>
      <c r="G3049" t="s">
        <v>60</v>
      </c>
      <c r="H3049" t="s">
        <v>35</v>
      </c>
      <c r="L3049" t="s">
        <v>4465</v>
      </c>
      <c r="M3049">
        <v>740918</v>
      </c>
      <c r="N3049">
        <v>1182</v>
      </c>
      <c r="O3049" t="s">
        <v>29</v>
      </c>
      <c r="P3049" t="s">
        <v>30</v>
      </c>
      <c r="Q3049" t="s">
        <v>213</v>
      </c>
      <c r="R3049">
        <v>6000000</v>
      </c>
      <c r="S3049">
        <v>1995</v>
      </c>
      <c r="T3049">
        <v>8.6</v>
      </c>
      <c r="U3049">
        <v>1.8</v>
      </c>
      <c r="V3049">
        <v>17272306</v>
      </c>
      <c r="W3049" t="s">
        <v>21</v>
      </c>
    </row>
    <row r="3050" spans="1:23" x14ac:dyDescent="0.3">
      <c r="A3050" t="s">
        <v>752</v>
      </c>
      <c r="B3050">
        <v>88</v>
      </c>
      <c r="C3050">
        <v>89</v>
      </c>
      <c r="D3050">
        <v>22168359</v>
      </c>
      <c r="E3050" t="s">
        <v>26</v>
      </c>
      <c r="F3050" t="s">
        <v>57</v>
      </c>
      <c r="G3050" t="s">
        <v>44</v>
      </c>
      <c r="H3050" t="s">
        <v>35</v>
      </c>
      <c r="L3050" t="s">
        <v>4466</v>
      </c>
      <c r="M3050">
        <v>29659</v>
      </c>
      <c r="N3050">
        <v>227</v>
      </c>
      <c r="O3050" t="s">
        <v>29</v>
      </c>
      <c r="P3050" t="s">
        <v>30</v>
      </c>
      <c r="Q3050" t="s">
        <v>1989</v>
      </c>
      <c r="R3050">
        <v>8000000</v>
      </c>
      <c r="S3050">
        <v>1989</v>
      </c>
      <c r="T3050">
        <v>5.0999999999999996</v>
      </c>
      <c r="U3050">
        <v>1.5</v>
      </c>
      <c r="V3050">
        <v>14168359</v>
      </c>
      <c r="W3050" t="s">
        <v>21</v>
      </c>
    </row>
    <row r="3051" spans="1:23" x14ac:dyDescent="0.3">
      <c r="A3051" t="s">
        <v>611</v>
      </c>
      <c r="B3051">
        <v>96</v>
      </c>
      <c r="C3051">
        <v>94</v>
      </c>
      <c r="D3051">
        <v>21005329</v>
      </c>
      <c r="E3051" t="s">
        <v>48</v>
      </c>
      <c r="F3051" t="s">
        <v>44</v>
      </c>
      <c r="L3051" t="s">
        <v>4467</v>
      </c>
      <c r="M3051">
        <v>89128</v>
      </c>
      <c r="N3051">
        <v>258</v>
      </c>
      <c r="O3051" t="s">
        <v>29</v>
      </c>
      <c r="P3051" t="s">
        <v>244</v>
      </c>
      <c r="Q3051" t="s">
        <v>213</v>
      </c>
      <c r="R3051">
        <v>6000000</v>
      </c>
      <c r="S3051">
        <v>2002</v>
      </c>
      <c r="T3051">
        <v>6.4</v>
      </c>
      <c r="U3051">
        <v>1.6</v>
      </c>
      <c r="V3051">
        <v>15005329</v>
      </c>
      <c r="W3051" t="s">
        <v>21</v>
      </c>
    </row>
    <row r="3052" spans="1:23" x14ac:dyDescent="0.3">
      <c r="A3052" t="s">
        <v>363</v>
      </c>
      <c r="B3052">
        <v>391</v>
      </c>
      <c r="C3052">
        <v>109</v>
      </c>
      <c r="D3052">
        <v>26236603</v>
      </c>
      <c r="E3052" t="s">
        <v>55</v>
      </c>
      <c r="F3052" t="s">
        <v>61</v>
      </c>
      <c r="L3052" t="s">
        <v>4468</v>
      </c>
      <c r="M3052">
        <v>251349</v>
      </c>
      <c r="N3052">
        <v>547</v>
      </c>
      <c r="O3052" t="s">
        <v>29</v>
      </c>
      <c r="P3052" t="s">
        <v>30</v>
      </c>
      <c r="Q3052" t="s">
        <v>213</v>
      </c>
      <c r="R3052">
        <v>6000000</v>
      </c>
      <c r="S3052">
        <v>2008</v>
      </c>
      <c r="T3052">
        <v>7.9</v>
      </c>
      <c r="U3052">
        <v>1.8</v>
      </c>
      <c r="V3052">
        <v>20236603</v>
      </c>
      <c r="W3052" t="s">
        <v>21</v>
      </c>
    </row>
    <row r="3053" spans="1:23" x14ac:dyDescent="0.3">
      <c r="A3053" t="s">
        <v>4469</v>
      </c>
      <c r="B3053">
        <v>32</v>
      </c>
      <c r="C3053">
        <v>144</v>
      </c>
      <c r="D3053">
        <v>20400000</v>
      </c>
      <c r="E3053" t="s">
        <v>55</v>
      </c>
      <c r="F3053" t="s">
        <v>44</v>
      </c>
      <c r="G3053" t="s">
        <v>53</v>
      </c>
      <c r="L3053" t="s">
        <v>4470</v>
      </c>
      <c r="M3053">
        <v>6304</v>
      </c>
      <c r="N3053">
        <v>87</v>
      </c>
      <c r="O3053" t="s">
        <v>29</v>
      </c>
      <c r="P3053" t="s">
        <v>30</v>
      </c>
      <c r="Q3053" t="s">
        <v>3646</v>
      </c>
      <c r="R3053">
        <v>8000000</v>
      </c>
      <c r="S3053">
        <v>1946</v>
      </c>
      <c r="T3053">
        <v>6.9</v>
      </c>
      <c r="U3053">
        <v>2.4</v>
      </c>
      <c r="V3053">
        <v>12400000</v>
      </c>
      <c r="W3053" t="s">
        <v>21</v>
      </c>
    </row>
    <row r="3054" spans="1:23" x14ac:dyDescent="0.3">
      <c r="A3054" t="s">
        <v>3846</v>
      </c>
      <c r="B3054">
        <v>119</v>
      </c>
      <c r="C3054">
        <v>90</v>
      </c>
      <c r="D3054">
        <v>18621249</v>
      </c>
      <c r="E3054" t="s">
        <v>48</v>
      </c>
      <c r="L3054" t="s">
        <v>4471</v>
      </c>
      <c r="M3054">
        <v>45859</v>
      </c>
      <c r="N3054">
        <v>340</v>
      </c>
      <c r="O3054" t="s">
        <v>29</v>
      </c>
      <c r="P3054" t="s">
        <v>30</v>
      </c>
      <c r="Q3054" t="s">
        <v>31</v>
      </c>
      <c r="R3054">
        <v>6000000</v>
      </c>
      <c r="S3054">
        <v>2000</v>
      </c>
      <c r="T3054">
        <v>7.5</v>
      </c>
      <c r="U3054">
        <v>1.5</v>
      </c>
      <c r="V3054">
        <v>12621249</v>
      </c>
      <c r="W3054" t="s">
        <v>21</v>
      </c>
    </row>
    <row r="3055" spans="1:23" x14ac:dyDescent="0.3">
      <c r="A3055" t="s">
        <v>1462</v>
      </c>
      <c r="B3055">
        <v>201</v>
      </c>
      <c r="C3055">
        <v>106</v>
      </c>
      <c r="D3055">
        <v>25244700</v>
      </c>
      <c r="E3055" t="s">
        <v>24</v>
      </c>
      <c r="F3055" t="s">
        <v>27</v>
      </c>
      <c r="L3055" t="s">
        <v>4472</v>
      </c>
      <c r="M3055">
        <v>91017</v>
      </c>
      <c r="N3055">
        <v>284</v>
      </c>
      <c r="O3055" t="s">
        <v>29</v>
      </c>
      <c r="P3055" t="s">
        <v>37</v>
      </c>
      <c r="Q3055" t="s">
        <v>213</v>
      </c>
      <c r="R3055">
        <v>6000000</v>
      </c>
      <c r="S3055">
        <v>1981</v>
      </c>
      <c r="T3055">
        <v>7.2</v>
      </c>
      <c r="U3055">
        <v>1.8</v>
      </c>
      <c r="V3055">
        <v>19244700</v>
      </c>
      <c r="W3055" t="s">
        <v>21</v>
      </c>
    </row>
    <row r="3056" spans="1:23" x14ac:dyDescent="0.3">
      <c r="A3056" t="s">
        <v>1375</v>
      </c>
      <c r="B3056">
        <v>22</v>
      </c>
      <c r="C3056">
        <v>121</v>
      </c>
      <c r="D3056">
        <v>14545844</v>
      </c>
      <c r="E3056" t="s">
        <v>48</v>
      </c>
      <c r="F3056" t="s">
        <v>55</v>
      </c>
      <c r="G3056" t="s">
        <v>50</v>
      </c>
      <c r="L3056" t="s">
        <v>4473</v>
      </c>
      <c r="M3056">
        <v>4756</v>
      </c>
      <c r="N3056">
        <v>38</v>
      </c>
      <c r="O3056" t="s">
        <v>29</v>
      </c>
      <c r="P3056" t="s">
        <v>30</v>
      </c>
      <c r="Q3056" t="s">
        <v>213</v>
      </c>
      <c r="R3056">
        <v>6500000</v>
      </c>
      <c r="S3056">
        <v>1988</v>
      </c>
      <c r="T3056">
        <v>5.8</v>
      </c>
      <c r="U3056">
        <v>2</v>
      </c>
      <c r="V3056">
        <v>8045844</v>
      </c>
      <c r="W3056" t="s">
        <v>21</v>
      </c>
    </row>
    <row r="3057" spans="1:23" x14ac:dyDescent="0.3">
      <c r="A3057" t="s">
        <v>4474</v>
      </c>
      <c r="B3057">
        <v>52</v>
      </c>
      <c r="C3057">
        <v>89</v>
      </c>
      <c r="D3057">
        <v>13235267</v>
      </c>
      <c r="E3057" t="s">
        <v>48</v>
      </c>
      <c r="F3057" t="s">
        <v>49</v>
      </c>
      <c r="L3057" t="s">
        <v>4475</v>
      </c>
      <c r="M3057">
        <v>12339</v>
      </c>
      <c r="N3057">
        <v>32</v>
      </c>
      <c r="O3057" t="s">
        <v>29</v>
      </c>
      <c r="P3057" t="s">
        <v>30</v>
      </c>
      <c r="Q3057" t="s">
        <v>52</v>
      </c>
      <c r="R3057">
        <v>6000000</v>
      </c>
      <c r="S3057">
        <v>2007</v>
      </c>
      <c r="T3057">
        <v>2.9</v>
      </c>
      <c r="U3057">
        <v>1.5</v>
      </c>
      <c r="V3057">
        <v>7235267</v>
      </c>
      <c r="W3057" t="s">
        <v>21</v>
      </c>
    </row>
    <row r="3058" spans="1:23" x14ac:dyDescent="0.3">
      <c r="A3058" t="s">
        <v>1155</v>
      </c>
      <c r="B3058">
        <v>34</v>
      </c>
      <c r="C3058">
        <v>104</v>
      </c>
      <c r="D3058">
        <v>12793213</v>
      </c>
      <c r="E3058" t="s">
        <v>48</v>
      </c>
      <c r="F3058" t="s">
        <v>55</v>
      </c>
      <c r="G3058" t="s">
        <v>44</v>
      </c>
      <c r="L3058" t="s">
        <v>4476</v>
      </c>
      <c r="M3058">
        <v>18286</v>
      </c>
      <c r="N3058">
        <v>73</v>
      </c>
      <c r="O3058" t="s">
        <v>29</v>
      </c>
      <c r="P3058" t="s">
        <v>30</v>
      </c>
      <c r="Q3058" t="s">
        <v>213</v>
      </c>
      <c r="R3058">
        <v>6000000</v>
      </c>
      <c r="S3058">
        <v>1988</v>
      </c>
      <c r="T3058">
        <v>6.2</v>
      </c>
      <c r="U3058">
        <v>1.7</v>
      </c>
      <c r="V3058">
        <v>6793213</v>
      </c>
      <c r="W3058" t="s">
        <v>21</v>
      </c>
    </row>
    <row r="3059" spans="1:23" x14ac:dyDescent="0.3">
      <c r="A3059" t="s">
        <v>1588</v>
      </c>
      <c r="B3059">
        <v>88</v>
      </c>
      <c r="C3059">
        <v>99</v>
      </c>
      <c r="D3059">
        <v>11883495</v>
      </c>
      <c r="E3059" t="s">
        <v>48</v>
      </c>
      <c r="F3059" t="s">
        <v>55</v>
      </c>
      <c r="G3059" t="s">
        <v>26</v>
      </c>
      <c r="H3059" t="s">
        <v>44</v>
      </c>
      <c r="L3059" t="s">
        <v>4477</v>
      </c>
      <c r="M3059">
        <v>52805</v>
      </c>
      <c r="N3059">
        <v>278</v>
      </c>
      <c r="O3059" t="s">
        <v>29</v>
      </c>
      <c r="P3059" t="s">
        <v>37</v>
      </c>
      <c r="Q3059" t="s">
        <v>213</v>
      </c>
      <c r="R3059">
        <v>9000000</v>
      </c>
      <c r="S3059">
        <v>1998</v>
      </c>
      <c r="T3059">
        <v>6.8</v>
      </c>
      <c r="U3059">
        <v>1.6</v>
      </c>
      <c r="V3059">
        <v>2883495</v>
      </c>
      <c r="W3059" t="s">
        <v>21</v>
      </c>
    </row>
    <row r="3060" spans="1:23" x14ac:dyDescent="0.3">
      <c r="A3060" t="s">
        <v>4478</v>
      </c>
      <c r="B3060">
        <v>25</v>
      </c>
      <c r="C3060">
        <v>98</v>
      </c>
      <c r="D3060">
        <v>11797927</v>
      </c>
      <c r="E3060" t="s">
        <v>48</v>
      </c>
      <c r="F3060" t="s">
        <v>57</v>
      </c>
      <c r="G3060" t="s">
        <v>35</v>
      </c>
      <c r="L3060" t="s">
        <v>4479</v>
      </c>
      <c r="M3060">
        <v>4582</v>
      </c>
      <c r="N3060">
        <v>52</v>
      </c>
      <c r="O3060" t="s">
        <v>29</v>
      </c>
      <c r="P3060" t="s">
        <v>30</v>
      </c>
      <c r="Q3060" t="s">
        <v>213</v>
      </c>
      <c r="R3060">
        <v>6000000</v>
      </c>
      <c r="S3060">
        <v>1995</v>
      </c>
      <c r="T3060">
        <v>6.1</v>
      </c>
      <c r="U3060">
        <v>1.6</v>
      </c>
      <c r="V3060">
        <v>5797927</v>
      </c>
      <c r="W3060" t="s">
        <v>21</v>
      </c>
    </row>
    <row r="3061" spans="1:23" x14ac:dyDescent="0.3">
      <c r="A3061" t="s">
        <v>4480</v>
      </c>
      <c r="B3061">
        <v>252</v>
      </c>
      <c r="C3061">
        <v>121</v>
      </c>
      <c r="D3061">
        <v>17605861</v>
      </c>
      <c r="E3061" t="s">
        <v>242</v>
      </c>
      <c r="F3061" t="s">
        <v>55</v>
      </c>
      <c r="G3061" t="s">
        <v>54</v>
      </c>
      <c r="H3061" t="s">
        <v>35</v>
      </c>
      <c r="L3061" t="s">
        <v>4481</v>
      </c>
      <c r="M3061">
        <v>145580</v>
      </c>
      <c r="N3061">
        <v>351</v>
      </c>
      <c r="O3061" t="s">
        <v>29</v>
      </c>
      <c r="P3061" t="s">
        <v>37</v>
      </c>
      <c r="Q3061" t="s">
        <v>213</v>
      </c>
      <c r="R3061">
        <v>6000000</v>
      </c>
      <c r="S3061">
        <v>2006</v>
      </c>
      <c r="T3061">
        <v>7.7</v>
      </c>
      <c r="U3061">
        <v>2</v>
      </c>
      <c r="V3061">
        <v>11605861</v>
      </c>
      <c r="W3061" t="s">
        <v>21</v>
      </c>
    </row>
    <row r="3062" spans="1:23" x14ac:dyDescent="0.3">
      <c r="A3062" t="s">
        <v>4482</v>
      </c>
      <c r="B3062">
        <v>137</v>
      </c>
      <c r="C3062">
        <v>96</v>
      </c>
      <c r="D3062">
        <v>11642254</v>
      </c>
      <c r="E3062" t="s">
        <v>57</v>
      </c>
      <c r="F3062" t="s">
        <v>35</v>
      </c>
      <c r="L3062" t="s">
        <v>4483</v>
      </c>
      <c r="M3062">
        <v>22929</v>
      </c>
      <c r="N3062">
        <v>287</v>
      </c>
      <c r="O3062" t="s">
        <v>29</v>
      </c>
      <c r="P3062" t="s">
        <v>30</v>
      </c>
      <c r="Q3062" t="s">
        <v>1989</v>
      </c>
      <c r="R3062">
        <v>3000000</v>
      </c>
      <c r="S3062">
        <v>1989</v>
      </c>
      <c r="T3062">
        <v>5.2</v>
      </c>
      <c r="U3062">
        <v>1.6</v>
      </c>
      <c r="V3062">
        <v>8642254</v>
      </c>
      <c r="W3062" t="s">
        <v>21</v>
      </c>
    </row>
    <row r="3063" spans="1:23" x14ac:dyDescent="0.3">
      <c r="A3063" t="s">
        <v>2478</v>
      </c>
      <c r="B3063">
        <v>231</v>
      </c>
      <c r="C3063">
        <v>99</v>
      </c>
      <c r="D3063">
        <v>9203192</v>
      </c>
      <c r="E3063" t="s">
        <v>48</v>
      </c>
      <c r="F3063" t="s">
        <v>56</v>
      </c>
      <c r="G3063" t="s">
        <v>55</v>
      </c>
      <c r="L3063" t="s">
        <v>4484</v>
      </c>
      <c r="M3063">
        <v>45396</v>
      </c>
      <c r="N3063">
        <v>136</v>
      </c>
      <c r="O3063" t="s">
        <v>29</v>
      </c>
      <c r="P3063" t="s">
        <v>30</v>
      </c>
      <c r="Q3063" t="s">
        <v>31</v>
      </c>
      <c r="R3063">
        <v>5000000</v>
      </c>
      <c r="S3063">
        <v>2011</v>
      </c>
      <c r="T3063">
        <v>6.8</v>
      </c>
      <c r="U3063">
        <v>1.6</v>
      </c>
      <c r="V3063">
        <v>4203192</v>
      </c>
      <c r="W3063" t="s">
        <v>21</v>
      </c>
    </row>
    <row r="3064" spans="1:23" x14ac:dyDescent="0.3">
      <c r="A3064" t="s">
        <v>4485</v>
      </c>
      <c r="B3064">
        <v>115</v>
      </c>
      <c r="C3064">
        <v>122</v>
      </c>
      <c r="D3064">
        <v>8596914</v>
      </c>
      <c r="E3064" t="s">
        <v>242</v>
      </c>
      <c r="F3064" t="s">
        <v>55</v>
      </c>
      <c r="L3064" t="s">
        <v>4486</v>
      </c>
      <c r="M3064">
        <v>23023</v>
      </c>
      <c r="N3064">
        <v>148</v>
      </c>
      <c r="O3064" t="s">
        <v>29</v>
      </c>
      <c r="P3064" t="s">
        <v>30</v>
      </c>
      <c r="Q3064" t="s">
        <v>213</v>
      </c>
      <c r="R3064">
        <v>6000000</v>
      </c>
      <c r="S3064">
        <v>2000</v>
      </c>
      <c r="T3064">
        <v>7</v>
      </c>
      <c r="U3064">
        <v>2</v>
      </c>
      <c r="V3064">
        <v>2596914</v>
      </c>
      <c r="W3064" t="s">
        <v>21</v>
      </c>
    </row>
    <row r="3065" spans="1:23" x14ac:dyDescent="0.3">
      <c r="A3065" t="s">
        <v>4487</v>
      </c>
      <c r="B3065">
        <v>67</v>
      </c>
      <c r="C3065">
        <v>101</v>
      </c>
      <c r="D3065">
        <v>6851636</v>
      </c>
      <c r="E3065" t="s">
        <v>48</v>
      </c>
      <c r="F3065" t="s">
        <v>55</v>
      </c>
      <c r="G3065" t="s">
        <v>44</v>
      </c>
      <c r="L3065" t="s">
        <v>4488</v>
      </c>
      <c r="M3065">
        <v>13010</v>
      </c>
      <c r="N3065">
        <v>182</v>
      </c>
      <c r="O3065" t="s">
        <v>29</v>
      </c>
      <c r="P3065" t="s">
        <v>30</v>
      </c>
      <c r="Q3065" t="s">
        <v>213</v>
      </c>
      <c r="R3065">
        <v>6000000</v>
      </c>
      <c r="S3065">
        <v>1999</v>
      </c>
      <c r="T3065">
        <v>5.9</v>
      </c>
      <c r="U3065">
        <v>1.7</v>
      </c>
      <c r="V3065">
        <v>851636</v>
      </c>
      <c r="W3065" t="s">
        <v>21</v>
      </c>
    </row>
    <row r="3066" spans="1:23" x14ac:dyDescent="0.3">
      <c r="A3066" t="s">
        <v>4489</v>
      </c>
      <c r="B3066">
        <v>216</v>
      </c>
      <c r="C3066">
        <v>102</v>
      </c>
      <c r="D3066">
        <v>11434867</v>
      </c>
      <c r="E3066" t="s">
        <v>55</v>
      </c>
      <c r="F3066" t="s">
        <v>60</v>
      </c>
      <c r="G3066" t="s">
        <v>44</v>
      </c>
      <c r="H3066" t="s">
        <v>35</v>
      </c>
      <c r="L3066" t="s">
        <v>4490</v>
      </c>
      <c r="M3066">
        <v>59637</v>
      </c>
      <c r="N3066">
        <v>130</v>
      </c>
      <c r="O3066" t="s">
        <v>29</v>
      </c>
      <c r="P3066" t="s">
        <v>30</v>
      </c>
      <c r="Q3066" t="s">
        <v>31</v>
      </c>
      <c r="R3066">
        <v>6000000</v>
      </c>
      <c r="S3066">
        <v>2012</v>
      </c>
      <c r="T3066">
        <v>7.1</v>
      </c>
      <c r="U3066">
        <v>1.7</v>
      </c>
      <c r="V3066">
        <v>5434867</v>
      </c>
      <c r="W3066" t="s">
        <v>21</v>
      </c>
    </row>
    <row r="3067" spans="1:23" x14ac:dyDescent="0.3">
      <c r="A3067" t="s">
        <v>4491</v>
      </c>
      <c r="B3067">
        <v>133</v>
      </c>
      <c r="C3067">
        <v>84</v>
      </c>
      <c r="D3067">
        <v>5895238</v>
      </c>
      <c r="E3067" t="s">
        <v>48</v>
      </c>
      <c r="F3067" t="s">
        <v>53</v>
      </c>
      <c r="L3067" t="s">
        <v>4492</v>
      </c>
      <c r="M3067">
        <v>17169</v>
      </c>
      <c r="N3067">
        <v>70</v>
      </c>
      <c r="O3067" t="s">
        <v>763</v>
      </c>
      <c r="P3067" t="s">
        <v>30</v>
      </c>
      <c r="Q3067" t="s">
        <v>213</v>
      </c>
      <c r="R3067">
        <v>6000000</v>
      </c>
      <c r="S3067">
        <v>2012</v>
      </c>
      <c r="T3067">
        <v>5.5</v>
      </c>
      <c r="U3067">
        <v>1.4</v>
      </c>
      <c r="V3067">
        <v>-104762</v>
      </c>
      <c r="W3067" t="s">
        <v>38</v>
      </c>
    </row>
    <row r="3068" spans="1:23" x14ac:dyDescent="0.3">
      <c r="A3068" t="s">
        <v>4493</v>
      </c>
      <c r="B3068">
        <v>149</v>
      </c>
      <c r="C3068">
        <v>104</v>
      </c>
      <c r="D3068">
        <v>6670712</v>
      </c>
      <c r="E3068" t="s">
        <v>48</v>
      </c>
      <c r="F3068" t="s">
        <v>55</v>
      </c>
      <c r="L3068" t="s">
        <v>4494</v>
      </c>
      <c r="M3068">
        <v>27301</v>
      </c>
      <c r="N3068">
        <v>101</v>
      </c>
      <c r="O3068" t="s">
        <v>29</v>
      </c>
      <c r="P3068" t="s">
        <v>30</v>
      </c>
      <c r="Q3068" t="s">
        <v>31</v>
      </c>
      <c r="R3068">
        <v>6000000</v>
      </c>
      <c r="S3068">
        <v>2009</v>
      </c>
      <c r="T3068">
        <v>7.4</v>
      </c>
      <c r="U3068">
        <v>1.7</v>
      </c>
      <c r="V3068">
        <v>670712</v>
      </c>
      <c r="W3068" t="s">
        <v>21</v>
      </c>
    </row>
    <row r="3069" spans="1:23" x14ac:dyDescent="0.3">
      <c r="A3069" t="s">
        <v>4495</v>
      </c>
      <c r="B3069">
        <v>261</v>
      </c>
      <c r="C3069">
        <v>96</v>
      </c>
      <c r="D3069">
        <v>5359774</v>
      </c>
      <c r="E3069" t="s">
        <v>48</v>
      </c>
      <c r="F3069" t="s">
        <v>56</v>
      </c>
      <c r="G3069" t="s">
        <v>35</v>
      </c>
      <c r="L3069" t="s">
        <v>4496</v>
      </c>
      <c r="M3069">
        <v>64794</v>
      </c>
      <c r="N3069">
        <v>131</v>
      </c>
      <c r="O3069" t="s">
        <v>29</v>
      </c>
      <c r="P3069" t="s">
        <v>2161</v>
      </c>
      <c r="Q3069" t="s">
        <v>213</v>
      </c>
      <c r="R3069">
        <v>6000000</v>
      </c>
      <c r="S3069">
        <v>2011</v>
      </c>
      <c r="T3069">
        <v>7.3</v>
      </c>
      <c r="U3069">
        <v>1.6</v>
      </c>
      <c r="V3069">
        <v>-640226</v>
      </c>
      <c r="W3069" t="s">
        <v>38</v>
      </c>
    </row>
    <row r="3070" spans="1:23" x14ac:dyDescent="0.3">
      <c r="A3070" t="s">
        <v>4497</v>
      </c>
      <c r="B3070">
        <v>42</v>
      </c>
      <c r="C3070">
        <v>94</v>
      </c>
      <c r="D3070">
        <v>4693919</v>
      </c>
      <c r="E3070" t="s">
        <v>48</v>
      </c>
      <c r="L3070" t="s">
        <v>4498</v>
      </c>
      <c r="M3070">
        <v>11011</v>
      </c>
      <c r="N3070">
        <v>78</v>
      </c>
      <c r="O3070" t="s">
        <v>29</v>
      </c>
      <c r="P3070" t="s">
        <v>30</v>
      </c>
      <c r="Q3070" t="s">
        <v>213</v>
      </c>
      <c r="R3070">
        <v>6500000</v>
      </c>
      <c r="S3070">
        <v>2008</v>
      </c>
      <c r="T3070">
        <v>4.5999999999999996</v>
      </c>
      <c r="U3070">
        <v>1.6</v>
      </c>
      <c r="V3070">
        <v>-1806081</v>
      </c>
      <c r="W3070" t="s">
        <v>38</v>
      </c>
    </row>
    <row r="3071" spans="1:23" x14ac:dyDescent="0.3">
      <c r="A3071" t="s">
        <v>1825</v>
      </c>
      <c r="B3071">
        <v>152</v>
      </c>
      <c r="C3071">
        <v>90</v>
      </c>
      <c r="D3071">
        <v>4859475</v>
      </c>
      <c r="E3071" t="s">
        <v>55</v>
      </c>
      <c r="F3071" t="s">
        <v>44</v>
      </c>
      <c r="L3071" t="s">
        <v>4499</v>
      </c>
      <c r="M3071">
        <v>116910</v>
      </c>
      <c r="N3071">
        <v>520</v>
      </c>
      <c r="O3071" t="s">
        <v>29</v>
      </c>
      <c r="P3071" t="s">
        <v>30</v>
      </c>
      <c r="Q3071" t="s">
        <v>213</v>
      </c>
      <c r="R3071">
        <v>6000000</v>
      </c>
      <c r="S3071">
        <v>1999</v>
      </c>
      <c r="T3071">
        <v>7.2</v>
      </c>
      <c r="U3071">
        <v>1.5</v>
      </c>
      <c r="V3071">
        <v>-1140525</v>
      </c>
      <c r="W3071" t="s">
        <v>38</v>
      </c>
    </row>
    <row r="3072" spans="1:23" x14ac:dyDescent="0.3">
      <c r="A3072" t="s">
        <v>4500</v>
      </c>
      <c r="B3072">
        <v>76</v>
      </c>
      <c r="C3072">
        <v>90</v>
      </c>
      <c r="D3072">
        <v>4542775</v>
      </c>
      <c r="E3072" t="s">
        <v>48</v>
      </c>
      <c r="F3072" t="s">
        <v>44</v>
      </c>
      <c r="L3072" t="s">
        <v>4501</v>
      </c>
      <c r="M3072">
        <v>18313</v>
      </c>
      <c r="N3072">
        <v>73</v>
      </c>
      <c r="O3072" t="s">
        <v>29</v>
      </c>
      <c r="P3072" t="s">
        <v>30</v>
      </c>
      <c r="Q3072" t="s">
        <v>213</v>
      </c>
      <c r="R3072">
        <v>6000000</v>
      </c>
      <c r="S3072">
        <v>2009</v>
      </c>
      <c r="T3072">
        <v>5.0999999999999996</v>
      </c>
      <c r="U3072">
        <v>1.5</v>
      </c>
      <c r="V3072">
        <v>-1457225</v>
      </c>
      <c r="W3072" t="s">
        <v>38</v>
      </c>
    </row>
    <row r="3073" spans="1:23" x14ac:dyDescent="0.3">
      <c r="A3073" t="s">
        <v>4502</v>
      </c>
      <c r="B3073">
        <v>149</v>
      </c>
      <c r="C3073">
        <v>106</v>
      </c>
      <c r="D3073">
        <v>3588432</v>
      </c>
      <c r="E3073" t="s">
        <v>48</v>
      </c>
      <c r="F3073" t="s">
        <v>55</v>
      </c>
      <c r="L3073" t="s">
        <v>4503</v>
      </c>
      <c r="M3073">
        <v>29341</v>
      </c>
      <c r="N3073">
        <v>93</v>
      </c>
      <c r="O3073" t="s">
        <v>29</v>
      </c>
      <c r="P3073" t="s">
        <v>30</v>
      </c>
      <c r="Q3073" t="s">
        <v>213</v>
      </c>
      <c r="R3073">
        <v>6000000</v>
      </c>
      <c r="S3073">
        <v>2014</v>
      </c>
      <c r="T3073">
        <v>6.7</v>
      </c>
      <c r="U3073">
        <v>1.8</v>
      </c>
      <c r="V3073">
        <v>-2411568</v>
      </c>
      <c r="W3073" t="s">
        <v>38</v>
      </c>
    </row>
    <row r="3074" spans="1:23" x14ac:dyDescent="0.3">
      <c r="A3074" t="s">
        <v>4504</v>
      </c>
      <c r="B3074">
        <v>35</v>
      </c>
      <c r="C3074">
        <v>96</v>
      </c>
      <c r="D3074">
        <v>4394936</v>
      </c>
      <c r="E3074" t="s">
        <v>48</v>
      </c>
      <c r="F3074" t="s">
        <v>55</v>
      </c>
      <c r="G3074" t="s">
        <v>26</v>
      </c>
      <c r="H3074" t="s">
        <v>44</v>
      </c>
      <c r="L3074" t="s">
        <v>4505</v>
      </c>
      <c r="M3074">
        <v>11439</v>
      </c>
      <c r="N3074">
        <v>190</v>
      </c>
      <c r="O3074" t="s">
        <v>29</v>
      </c>
      <c r="P3074" t="s">
        <v>244</v>
      </c>
      <c r="Q3074" t="s">
        <v>31</v>
      </c>
      <c r="R3074">
        <v>6000000</v>
      </c>
      <c r="S3074">
        <v>1999</v>
      </c>
      <c r="T3074">
        <v>5.3</v>
      </c>
      <c r="U3074">
        <v>1.6</v>
      </c>
      <c r="V3074">
        <v>-1605064</v>
      </c>
      <c r="W3074" t="s">
        <v>38</v>
      </c>
    </row>
    <row r="3075" spans="1:23" x14ac:dyDescent="0.3">
      <c r="A3075" t="s">
        <v>4506</v>
      </c>
      <c r="B3075">
        <v>108</v>
      </c>
      <c r="C3075">
        <v>95</v>
      </c>
      <c r="D3075">
        <v>3029081</v>
      </c>
      <c r="E3075" t="s">
        <v>48</v>
      </c>
      <c r="F3075" t="s">
        <v>55</v>
      </c>
      <c r="G3075" t="s">
        <v>59</v>
      </c>
      <c r="H3075" t="s">
        <v>50</v>
      </c>
      <c r="L3075" t="s">
        <v>4507</v>
      </c>
      <c r="M3075">
        <v>26300</v>
      </c>
      <c r="N3075">
        <v>231</v>
      </c>
      <c r="O3075" t="s">
        <v>29</v>
      </c>
      <c r="P3075" t="s">
        <v>30</v>
      </c>
      <c r="Q3075" t="s">
        <v>213</v>
      </c>
      <c r="R3075">
        <v>6000000</v>
      </c>
      <c r="S3075">
        <v>2001</v>
      </c>
      <c r="T3075">
        <v>7.8</v>
      </c>
      <c r="U3075">
        <v>1.6</v>
      </c>
      <c r="V3075">
        <v>-2970919</v>
      </c>
      <c r="W3075" t="s">
        <v>38</v>
      </c>
    </row>
    <row r="3076" spans="1:23" x14ac:dyDescent="0.3">
      <c r="A3076" t="s">
        <v>3335</v>
      </c>
      <c r="B3076">
        <v>17</v>
      </c>
      <c r="C3076">
        <v>99</v>
      </c>
      <c r="D3076">
        <v>3273588</v>
      </c>
      <c r="E3076" t="s">
        <v>24</v>
      </c>
      <c r="F3076" t="s">
        <v>55</v>
      </c>
      <c r="L3076" t="s">
        <v>4508</v>
      </c>
      <c r="M3076">
        <v>4195</v>
      </c>
      <c r="N3076">
        <v>50</v>
      </c>
      <c r="O3076" t="s">
        <v>29</v>
      </c>
      <c r="P3076" t="s">
        <v>30</v>
      </c>
      <c r="Q3076" t="s">
        <v>31</v>
      </c>
      <c r="R3076">
        <v>6000000</v>
      </c>
      <c r="S3076">
        <v>1993</v>
      </c>
      <c r="T3076">
        <v>6.7</v>
      </c>
      <c r="U3076">
        <v>1.6</v>
      </c>
      <c r="V3076">
        <v>-2726412</v>
      </c>
      <c r="W3076" t="s">
        <v>38</v>
      </c>
    </row>
    <row r="3077" spans="1:23" x14ac:dyDescent="0.3">
      <c r="A3077" t="s">
        <v>4509</v>
      </c>
      <c r="B3077">
        <v>129</v>
      </c>
      <c r="C3077">
        <v>99</v>
      </c>
      <c r="D3077">
        <v>2207975</v>
      </c>
      <c r="E3077" t="s">
        <v>55</v>
      </c>
      <c r="F3077" t="s">
        <v>54</v>
      </c>
      <c r="L3077" t="s">
        <v>4510</v>
      </c>
      <c r="M3077">
        <v>28855</v>
      </c>
      <c r="N3077">
        <v>190</v>
      </c>
      <c r="O3077" t="s">
        <v>29</v>
      </c>
      <c r="P3077" t="s">
        <v>30</v>
      </c>
      <c r="Q3077" t="s">
        <v>31</v>
      </c>
      <c r="R3077">
        <v>6000000</v>
      </c>
      <c r="S3077">
        <v>2003</v>
      </c>
      <c r="T3077">
        <v>7.2</v>
      </c>
      <c r="U3077">
        <v>1.6</v>
      </c>
      <c r="V3077">
        <v>-3792025</v>
      </c>
      <c r="W3077" t="s">
        <v>38</v>
      </c>
    </row>
    <row r="3078" spans="1:23" x14ac:dyDescent="0.3">
      <c r="A3078" t="s">
        <v>4511</v>
      </c>
      <c r="B3078">
        <v>84</v>
      </c>
      <c r="C3078">
        <v>95</v>
      </c>
      <c r="D3078">
        <v>2025238</v>
      </c>
      <c r="E3078" t="s">
        <v>48</v>
      </c>
      <c r="F3078" t="s">
        <v>56</v>
      </c>
      <c r="G3078" t="s">
        <v>55</v>
      </c>
      <c r="H3078" t="s">
        <v>35</v>
      </c>
      <c r="L3078" t="s">
        <v>4512</v>
      </c>
      <c r="M3078">
        <v>9589</v>
      </c>
      <c r="N3078">
        <v>105</v>
      </c>
      <c r="O3078" t="s">
        <v>29</v>
      </c>
      <c r="P3078" t="s">
        <v>30</v>
      </c>
      <c r="Q3078" t="s">
        <v>213</v>
      </c>
      <c r="R3078">
        <v>6000000</v>
      </c>
      <c r="S3078">
        <v>2001</v>
      </c>
      <c r="T3078">
        <v>5.8</v>
      </c>
      <c r="U3078">
        <v>1.6</v>
      </c>
      <c r="V3078">
        <v>-3974762</v>
      </c>
      <c r="W3078" t="s">
        <v>38</v>
      </c>
    </row>
    <row r="3079" spans="1:23" x14ac:dyDescent="0.3">
      <c r="A3079" t="s">
        <v>2228</v>
      </c>
      <c r="B3079">
        <v>147</v>
      </c>
      <c r="C3079">
        <v>99</v>
      </c>
      <c r="D3079">
        <v>2077046</v>
      </c>
      <c r="E3079" t="s">
        <v>48</v>
      </c>
      <c r="F3079" t="s">
        <v>55</v>
      </c>
      <c r="G3079" t="s">
        <v>44</v>
      </c>
      <c r="L3079" t="s">
        <v>4513</v>
      </c>
      <c r="M3079">
        <v>27266</v>
      </c>
      <c r="N3079">
        <v>75</v>
      </c>
      <c r="O3079" t="s">
        <v>29</v>
      </c>
      <c r="P3079" t="s">
        <v>30</v>
      </c>
      <c r="Q3079" t="s">
        <v>213</v>
      </c>
      <c r="R3079">
        <v>6000000</v>
      </c>
      <c r="S3079">
        <v>2008</v>
      </c>
      <c r="T3079">
        <v>7</v>
      </c>
      <c r="U3079">
        <v>1.6</v>
      </c>
      <c r="V3079">
        <v>-3922954</v>
      </c>
      <c r="W3079" t="s">
        <v>38</v>
      </c>
    </row>
    <row r="3080" spans="1:23" x14ac:dyDescent="0.3">
      <c r="A3080" t="s">
        <v>4514</v>
      </c>
      <c r="B3080">
        <v>17</v>
      </c>
      <c r="C3080">
        <v>107</v>
      </c>
      <c r="D3080">
        <v>869325</v>
      </c>
      <c r="E3080" t="s">
        <v>24</v>
      </c>
      <c r="F3080" t="s">
        <v>25</v>
      </c>
      <c r="G3080" t="s">
        <v>26</v>
      </c>
      <c r="H3080" t="s">
        <v>27</v>
      </c>
      <c r="L3080" t="s">
        <v>4515</v>
      </c>
      <c r="M3080">
        <v>2281</v>
      </c>
      <c r="N3080">
        <v>16</v>
      </c>
      <c r="O3080" t="s">
        <v>29</v>
      </c>
      <c r="P3080" t="s">
        <v>30</v>
      </c>
      <c r="Q3080" t="s">
        <v>31</v>
      </c>
      <c r="R3080">
        <v>6000000</v>
      </c>
      <c r="S3080">
        <v>1991</v>
      </c>
      <c r="T3080">
        <v>3.8</v>
      </c>
      <c r="U3080">
        <v>1.8</v>
      </c>
      <c r="V3080">
        <v>-5130675</v>
      </c>
      <c r="W3080" t="s">
        <v>38</v>
      </c>
    </row>
    <row r="3081" spans="1:23" x14ac:dyDescent="0.3">
      <c r="A3081" t="s">
        <v>4516</v>
      </c>
      <c r="B3081">
        <v>16</v>
      </c>
      <c r="C3081">
        <v>90</v>
      </c>
      <c r="D3081">
        <v>399611</v>
      </c>
      <c r="E3081" t="s">
        <v>242</v>
      </c>
      <c r="F3081" t="s">
        <v>55</v>
      </c>
      <c r="G3081" t="s">
        <v>61</v>
      </c>
      <c r="L3081" t="s">
        <v>4517</v>
      </c>
      <c r="M3081">
        <v>1245</v>
      </c>
      <c r="N3081">
        <v>29</v>
      </c>
      <c r="O3081" t="s">
        <v>29</v>
      </c>
      <c r="P3081" t="s">
        <v>30</v>
      </c>
      <c r="Q3081" t="s">
        <v>52</v>
      </c>
      <c r="R3081">
        <v>6000000</v>
      </c>
      <c r="S3081">
        <v>2010</v>
      </c>
      <c r="T3081">
        <v>5.7</v>
      </c>
      <c r="U3081">
        <v>1.5</v>
      </c>
      <c r="V3081">
        <v>-5600389</v>
      </c>
      <c r="W3081" t="s">
        <v>38</v>
      </c>
    </row>
    <row r="3082" spans="1:23" x14ac:dyDescent="0.3">
      <c r="A3082" t="s">
        <v>2979</v>
      </c>
      <c r="B3082">
        <v>63</v>
      </c>
      <c r="C3082">
        <v>96</v>
      </c>
      <c r="D3082">
        <v>115862</v>
      </c>
      <c r="E3082" t="s">
        <v>55</v>
      </c>
      <c r="F3082" t="s">
        <v>44</v>
      </c>
      <c r="L3082" t="s">
        <v>4518</v>
      </c>
      <c r="M3082">
        <v>7394</v>
      </c>
      <c r="N3082">
        <v>50</v>
      </c>
      <c r="O3082" t="s">
        <v>29</v>
      </c>
      <c r="P3082" t="s">
        <v>30</v>
      </c>
      <c r="Q3082" t="s">
        <v>213</v>
      </c>
      <c r="R3082">
        <v>6000000</v>
      </c>
      <c r="S3082">
        <v>2009</v>
      </c>
      <c r="T3082">
        <v>6.7</v>
      </c>
      <c r="U3082">
        <v>1.6</v>
      </c>
      <c r="V3082">
        <v>-5884138</v>
      </c>
      <c r="W3082" t="s">
        <v>38</v>
      </c>
    </row>
    <row r="3083" spans="1:23" x14ac:dyDescent="0.3">
      <c r="A3083" t="s">
        <v>4519</v>
      </c>
      <c r="B3083">
        <v>36</v>
      </c>
      <c r="C3083">
        <v>97</v>
      </c>
      <c r="D3083">
        <v>117560</v>
      </c>
      <c r="E3083" t="s">
        <v>55</v>
      </c>
      <c r="F3083" t="s">
        <v>44</v>
      </c>
      <c r="L3083" t="s">
        <v>4520</v>
      </c>
      <c r="M3083">
        <v>2330</v>
      </c>
      <c r="N3083">
        <v>29</v>
      </c>
      <c r="O3083" t="s">
        <v>29</v>
      </c>
      <c r="P3083" t="s">
        <v>30</v>
      </c>
      <c r="Q3083" t="s">
        <v>213</v>
      </c>
      <c r="R3083">
        <v>6000000</v>
      </c>
      <c r="S3083">
        <v>2006</v>
      </c>
      <c r="T3083">
        <v>6.2</v>
      </c>
      <c r="U3083">
        <v>1.6</v>
      </c>
      <c r="V3083">
        <v>-5882440</v>
      </c>
      <c r="W3083" t="s">
        <v>38</v>
      </c>
    </row>
    <row r="3084" spans="1:23" x14ac:dyDescent="0.3">
      <c r="A3084" t="s">
        <v>3539</v>
      </c>
      <c r="B3084">
        <v>47</v>
      </c>
      <c r="C3084">
        <v>107</v>
      </c>
      <c r="D3084">
        <v>54606</v>
      </c>
      <c r="E3084" t="s">
        <v>48</v>
      </c>
      <c r="F3084" t="s">
        <v>56</v>
      </c>
      <c r="G3084" t="s">
        <v>44</v>
      </c>
      <c r="L3084" t="s">
        <v>4521</v>
      </c>
      <c r="M3084">
        <v>1940</v>
      </c>
      <c r="N3084">
        <v>34</v>
      </c>
      <c r="O3084" t="s">
        <v>29</v>
      </c>
      <c r="P3084" t="s">
        <v>37</v>
      </c>
      <c r="Q3084" t="s">
        <v>31</v>
      </c>
      <c r="R3084">
        <v>6000000</v>
      </c>
      <c r="S3084">
        <v>2001</v>
      </c>
      <c r="T3084">
        <v>6.2</v>
      </c>
      <c r="U3084">
        <v>1.8</v>
      </c>
      <c r="V3084">
        <v>-5945394</v>
      </c>
      <c r="W3084" t="s">
        <v>38</v>
      </c>
    </row>
    <row r="3085" spans="1:23" x14ac:dyDescent="0.3">
      <c r="A3085" t="s">
        <v>4522</v>
      </c>
      <c r="B3085">
        <v>26</v>
      </c>
      <c r="C3085">
        <v>85</v>
      </c>
      <c r="D3085">
        <v>36497</v>
      </c>
      <c r="E3085" t="s">
        <v>48</v>
      </c>
      <c r="L3085" t="s">
        <v>4523</v>
      </c>
      <c r="M3085">
        <v>7367</v>
      </c>
      <c r="N3085">
        <v>37</v>
      </c>
      <c r="O3085" t="s">
        <v>29</v>
      </c>
      <c r="P3085" t="s">
        <v>30</v>
      </c>
      <c r="Q3085" t="s">
        <v>213</v>
      </c>
      <c r="R3085">
        <v>6000000</v>
      </c>
      <c r="S3085">
        <v>2008</v>
      </c>
      <c r="T3085">
        <v>4.7</v>
      </c>
      <c r="U3085">
        <v>1.4</v>
      </c>
      <c r="V3085">
        <v>-5963503</v>
      </c>
      <c r="W3085" t="s">
        <v>38</v>
      </c>
    </row>
    <row r="3086" spans="1:23" x14ac:dyDescent="0.3">
      <c r="A3086" t="s">
        <v>3580</v>
      </c>
      <c r="B3086">
        <v>162</v>
      </c>
      <c r="C3086">
        <v>95</v>
      </c>
      <c r="D3086">
        <v>65804</v>
      </c>
      <c r="E3086" t="s">
        <v>56</v>
      </c>
      <c r="F3086" t="s">
        <v>55</v>
      </c>
      <c r="G3086" t="s">
        <v>35</v>
      </c>
      <c r="L3086" t="s">
        <v>4524</v>
      </c>
      <c r="M3086">
        <v>32512</v>
      </c>
      <c r="N3086">
        <v>86</v>
      </c>
      <c r="O3086" t="s">
        <v>29</v>
      </c>
      <c r="P3086" t="s">
        <v>30</v>
      </c>
      <c r="Q3086" t="s">
        <v>213</v>
      </c>
      <c r="R3086">
        <v>12000000</v>
      </c>
      <c r="S3086">
        <v>2012</v>
      </c>
      <c r="T3086">
        <v>6.3</v>
      </c>
      <c r="U3086">
        <v>1.6</v>
      </c>
      <c r="V3086">
        <v>-11934196</v>
      </c>
      <c r="W3086" t="s">
        <v>38</v>
      </c>
    </row>
    <row r="3087" spans="1:23" x14ac:dyDescent="0.3">
      <c r="A3087" t="s">
        <v>4525</v>
      </c>
      <c r="B3087">
        <v>88</v>
      </c>
      <c r="C3087">
        <v>111</v>
      </c>
      <c r="D3087">
        <v>3895664</v>
      </c>
      <c r="E3087" t="s">
        <v>48</v>
      </c>
      <c r="F3087" t="s">
        <v>55</v>
      </c>
      <c r="L3087" t="s">
        <v>4526</v>
      </c>
      <c r="M3087">
        <v>34383</v>
      </c>
      <c r="N3087">
        <v>149</v>
      </c>
      <c r="O3087" t="s">
        <v>792</v>
      </c>
      <c r="P3087" t="s">
        <v>545</v>
      </c>
      <c r="Q3087" t="s">
        <v>213</v>
      </c>
      <c r="R3087">
        <v>5300000</v>
      </c>
      <c r="S3087">
        <v>2002</v>
      </c>
      <c r="T3087">
        <v>7.3</v>
      </c>
      <c r="U3087">
        <v>1.8</v>
      </c>
      <c r="V3087">
        <v>-1404336</v>
      </c>
      <c r="W3087" t="s">
        <v>38</v>
      </c>
    </row>
    <row r="3088" spans="1:23" x14ac:dyDescent="0.3">
      <c r="A3088" t="s">
        <v>4527</v>
      </c>
      <c r="B3088">
        <v>111</v>
      </c>
      <c r="C3088">
        <v>103</v>
      </c>
      <c r="D3088">
        <v>542860</v>
      </c>
      <c r="E3088" t="s">
        <v>55</v>
      </c>
      <c r="F3088" t="s">
        <v>54</v>
      </c>
      <c r="G3088" t="s">
        <v>58</v>
      </c>
      <c r="L3088" t="s">
        <v>4528</v>
      </c>
      <c r="M3088">
        <v>9230</v>
      </c>
      <c r="N3088">
        <v>37</v>
      </c>
      <c r="O3088" t="s">
        <v>2829</v>
      </c>
      <c r="P3088" t="s">
        <v>2830</v>
      </c>
      <c r="Q3088" t="s">
        <v>213</v>
      </c>
      <c r="R3088">
        <v>4000000</v>
      </c>
      <c r="S3088">
        <v>2008</v>
      </c>
      <c r="T3088">
        <v>7.1</v>
      </c>
      <c r="U3088">
        <v>1.7</v>
      </c>
      <c r="V3088">
        <v>-3457140</v>
      </c>
      <c r="W3088" t="s">
        <v>38</v>
      </c>
    </row>
    <row r="3089" spans="1:23" x14ac:dyDescent="0.3">
      <c r="A3089" t="s">
        <v>4529</v>
      </c>
      <c r="B3089">
        <v>112</v>
      </c>
      <c r="C3089">
        <v>111</v>
      </c>
      <c r="D3089">
        <v>11905519</v>
      </c>
      <c r="E3089" t="s">
        <v>24</v>
      </c>
      <c r="F3089" t="s">
        <v>56</v>
      </c>
      <c r="G3089" t="s">
        <v>55</v>
      </c>
      <c r="H3089" t="s">
        <v>35</v>
      </c>
      <c r="L3089" t="s">
        <v>4530</v>
      </c>
      <c r="M3089">
        <v>30210</v>
      </c>
      <c r="N3089">
        <v>214</v>
      </c>
      <c r="O3089" t="s">
        <v>3574</v>
      </c>
      <c r="P3089" t="s">
        <v>3575</v>
      </c>
      <c r="Q3089" t="s">
        <v>213</v>
      </c>
      <c r="R3089">
        <v>200000000</v>
      </c>
      <c r="S3089">
        <v>2005</v>
      </c>
      <c r="T3089">
        <v>7.1</v>
      </c>
      <c r="U3089">
        <v>1.8</v>
      </c>
      <c r="V3089">
        <v>-188094481</v>
      </c>
      <c r="W3089" t="s">
        <v>38</v>
      </c>
    </row>
    <row r="3090" spans="1:23" x14ac:dyDescent="0.3">
      <c r="A3090" t="s">
        <v>4373</v>
      </c>
      <c r="B3090">
        <v>161</v>
      </c>
      <c r="C3090">
        <v>112</v>
      </c>
      <c r="D3090">
        <v>32541719</v>
      </c>
      <c r="E3090" t="s">
        <v>48</v>
      </c>
      <c r="F3090" t="s">
        <v>55</v>
      </c>
      <c r="G3090" t="s">
        <v>44</v>
      </c>
      <c r="H3090" t="s">
        <v>61</v>
      </c>
      <c r="L3090" t="s">
        <v>4531</v>
      </c>
      <c r="M3090">
        <v>89806</v>
      </c>
      <c r="N3090">
        <v>438</v>
      </c>
      <c r="O3090" t="s">
        <v>29</v>
      </c>
      <c r="P3090" t="s">
        <v>37</v>
      </c>
      <c r="Q3090" t="s">
        <v>31</v>
      </c>
      <c r="R3090">
        <v>3500159</v>
      </c>
      <c r="S3090">
        <v>2002</v>
      </c>
      <c r="T3090">
        <v>6.7</v>
      </c>
      <c r="U3090">
        <v>1.9</v>
      </c>
      <c r="V3090">
        <v>29041560</v>
      </c>
      <c r="W3090" t="s">
        <v>21</v>
      </c>
    </row>
    <row r="3091" spans="1:23" x14ac:dyDescent="0.3">
      <c r="A3091" t="s">
        <v>4223</v>
      </c>
      <c r="B3091">
        <v>68</v>
      </c>
      <c r="C3091">
        <v>141</v>
      </c>
      <c r="D3091">
        <v>3064356</v>
      </c>
      <c r="E3091" t="s">
        <v>55</v>
      </c>
      <c r="F3091" t="s">
        <v>44</v>
      </c>
      <c r="L3091" t="s">
        <v>4532</v>
      </c>
      <c r="M3091">
        <v>3433</v>
      </c>
      <c r="N3091">
        <v>81</v>
      </c>
      <c r="O3091" t="s">
        <v>29</v>
      </c>
      <c r="P3091" t="s">
        <v>30</v>
      </c>
      <c r="Q3091" t="s">
        <v>31</v>
      </c>
      <c r="R3091">
        <v>5600000</v>
      </c>
      <c r="S3091">
        <v>2002</v>
      </c>
      <c r="T3091">
        <v>6.9</v>
      </c>
      <c r="U3091">
        <v>2.4</v>
      </c>
      <c r="V3091">
        <v>-2535644</v>
      </c>
      <c r="W3091" t="s">
        <v>38</v>
      </c>
    </row>
    <row r="3092" spans="1:23" x14ac:dyDescent="0.3">
      <c r="A3092" t="s">
        <v>3683</v>
      </c>
      <c r="B3092">
        <v>25</v>
      </c>
      <c r="C3092">
        <v>95</v>
      </c>
      <c r="D3092">
        <v>7009668</v>
      </c>
      <c r="E3092" t="s">
        <v>24</v>
      </c>
      <c r="F3092" t="s">
        <v>61</v>
      </c>
      <c r="L3092" t="s">
        <v>4533</v>
      </c>
      <c r="M3092">
        <v>8707</v>
      </c>
      <c r="N3092">
        <v>36</v>
      </c>
      <c r="O3092" t="s">
        <v>29</v>
      </c>
      <c r="P3092" t="s">
        <v>30</v>
      </c>
      <c r="Q3092" t="s">
        <v>31</v>
      </c>
      <c r="R3092">
        <v>5600000</v>
      </c>
      <c r="S3092">
        <v>2006</v>
      </c>
      <c r="T3092">
        <v>2.1</v>
      </c>
      <c r="U3092">
        <v>1.6</v>
      </c>
      <c r="V3092">
        <v>1409668</v>
      </c>
      <c r="W3092" t="s">
        <v>21</v>
      </c>
    </row>
    <row r="3093" spans="1:23" x14ac:dyDescent="0.3">
      <c r="A3093" t="s">
        <v>3956</v>
      </c>
      <c r="B3093">
        <v>222</v>
      </c>
      <c r="C3093">
        <v>85</v>
      </c>
      <c r="D3093">
        <v>27024</v>
      </c>
      <c r="E3093" t="s">
        <v>57</v>
      </c>
      <c r="L3093" t="s">
        <v>4534</v>
      </c>
      <c r="M3093">
        <v>55597</v>
      </c>
      <c r="N3093">
        <v>148</v>
      </c>
      <c r="O3093" t="s">
        <v>763</v>
      </c>
      <c r="P3093" t="s">
        <v>971</v>
      </c>
      <c r="Q3093" t="s">
        <v>213</v>
      </c>
      <c r="R3093">
        <v>5600000</v>
      </c>
      <c r="S3093">
        <v>2009</v>
      </c>
      <c r="T3093">
        <v>6.6</v>
      </c>
      <c r="U3093">
        <v>1.4</v>
      </c>
      <c r="V3093">
        <v>-5572976</v>
      </c>
      <c r="W3093" t="s">
        <v>38</v>
      </c>
    </row>
    <row r="3094" spans="1:23" x14ac:dyDescent="0.3">
      <c r="A3094" t="s">
        <v>4454</v>
      </c>
      <c r="B3094">
        <v>119</v>
      </c>
      <c r="C3094">
        <v>129</v>
      </c>
      <c r="D3094">
        <v>159600000</v>
      </c>
      <c r="E3094" t="s">
        <v>48</v>
      </c>
      <c r="F3094" t="s">
        <v>56</v>
      </c>
      <c r="G3094" t="s">
        <v>55</v>
      </c>
      <c r="L3094" t="s">
        <v>4535</v>
      </c>
      <c r="M3094">
        <v>175607</v>
      </c>
      <c r="N3094">
        <v>252</v>
      </c>
      <c r="O3094" t="s">
        <v>29</v>
      </c>
      <c r="P3094" t="s">
        <v>30</v>
      </c>
      <c r="Q3094" t="s">
        <v>52</v>
      </c>
      <c r="R3094">
        <v>5500000</v>
      </c>
      <c r="S3094">
        <v>1973</v>
      </c>
      <c r="T3094">
        <v>8.3000000000000007</v>
      </c>
      <c r="U3094">
        <v>2.2000000000000002</v>
      </c>
      <c r="V3094">
        <v>154100000</v>
      </c>
      <c r="W3094" t="s">
        <v>21</v>
      </c>
    </row>
    <row r="3095" spans="1:23" x14ac:dyDescent="0.3">
      <c r="A3095" t="s">
        <v>2109</v>
      </c>
      <c r="B3095">
        <v>90</v>
      </c>
      <c r="C3095">
        <v>125</v>
      </c>
      <c r="D3095">
        <v>58800000</v>
      </c>
      <c r="E3095" t="s">
        <v>242</v>
      </c>
      <c r="F3095" t="s">
        <v>55</v>
      </c>
      <c r="G3095" t="s">
        <v>61</v>
      </c>
      <c r="L3095" t="s">
        <v>4536</v>
      </c>
      <c r="M3095">
        <v>40511</v>
      </c>
      <c r="N3095">
        <v>213</v>
      </c>
      <c r="O3095" t="s">
        <v>29</v>
      </c>
      <c r="P3095" t="s">
        <v>37</v>
      </c>
      <c r="Q3095" t="s">
        <v>52</v>
      </c>
      <c r="R3095">
        <v>5500000</v>
      </c>
      <c r="S3095">
        <v>1981</v>
      </c>
      <c r="T3095">
        <v>7.2</v>
      </c>
      <c r="U3095">
        <v>2.1</v>
      </c>
      <c r="V3095">
        <v>53300000</v>
      </c>
      <c r="W3095" t="s">
        <v>21</v>
      </c>
    </row>
    <row r="3096" spans="1:23" x14ac:dyDescent="0.3">
      <c r="A3096" t="s">
        <v>4537</v>
      </c>
      <c r="B3096">
        <v>62</v>
      </c>
      <c r="C3096">
        <v>116</v>
      </c>
      <c r="D3096">
        <v>50382128</v>
      </c>
      <c r="E3096" t="s">
        <v>48</v>
      </c>
      <c r="F3096" t="s">
        <v>55</v>
      </c>
      <c r="G3096" t="s">
        <v>44</v>
      </c>
      <c r="L3096" t="s">
        <v>4538</v>
      </c>
      <c r="M3096">
        <v>10472</v>
      </c>
      <c r="N3096">
        <v>202</v>
      </c>
      <c r="O3096" t="s">
        <v>29</v>
      </c>
      <c r="P3096" t="s">
        <v>30</v>
      </c>
      <c r="Q3096" t="s">
        <v>31</v>
      </c>
      <c r="R3096">
        <v>5500000</v>
      </c>
      <c r="S3096">
        <v>2005</v>
      </c>
      <c r="T3096">
        <v>5.6</v>
      </c>
      <c r="U3096">
        <v>1.9</v>
      </c>
      <c r="V3096">
        <v>44882128</v>
      </c>
      <c r="W3096" t="s">
        <v>21</v>
      </c>
    </row>
    <row r="3097" spans="1:23" x14ac:dyDescent="0.3">
      <c r="A3097" t="s">
        <v>1955</v>
      </c>
      <c r="B3097">
        <v>71</v>
      </c>
      <c r="C3097">
        <v>105</v>
      </c>
      <c r="D3097">
        <v>35811509</v>
      </c>
      <c r="E3097" t="s">
        <v>242</v>
      </c>
      <c r="F3097" t="s">
        <v>55</v>
      </c>
      <c r="G3097" t="s">
        <v>59</v>
      </c>
      <c r="H3097" t="s">
        <v>44</v>
      </c>
      <c r="L3097" t="s">
        <v>4539</v>
      </c>
      <c r="M3097">
        <v>43013</v>
      </c>
      <c r="N3097">
        <v>104</v>
      </c>
      <c r="O3097" t="s">
        <v>29</v>
      </c>
      <c r="P3097" t="s">
        <v>143</v>
      </c>
      <c r="Q3097" t="s">
        <v>31</v>
      </c>
      <c r="R3097">
        <v>5500000</v>
      </c>
      <c r="S3097">
        <v>1996</v>
      </c>
      <c r="T3097">
        <v>7.7</v>
      </c>
      <c r="U3097">
        <v>1.8</v>
      </c>
      <c r="V3097">
        <v>30311509</v>
      </c>
      <c r="W3097" t="s">
        <v>21</v>
      </c>
    </row>
    <row r="3098" spans="1:23" x14ac:dyDescent="0.3">
      <c r="A3098" t="s">
        <v>4540</v>
      </c>
      <c r="B3098">
        <v>364</v>
      </c>
      <c r="C3098">
        <v>90</v>
      </c>
      <c r="D3098">
        <v>24475193</v>
      </c>
      <c r="E3098" t="s">
        <v>48</v>
      </c>
      <c r="F3098" t="s">
        <v>55</v>
      </c>
      <c r="G3098" t="s">
        <v>44</v>
      </c>
      <c r="L3098" t="s">
        <v>4541</v>
      </c>
      <c r="M3098">
        <v>190494</v>
      </c>
      <c r="N3098">
        <v>314</v>
      </c>
      <c r="O3098" t="s">
        <v>29</v>
      </c>
      <c r="P3098" t="s">
        <v>30</v>
      </c>
      <c r="Q3098" t="s">
        <v>213</v>
      </c>
      <c r="R3098">
        <v>3000000</v>
      </c>
      <c r="S3098">
        <v>2013</v>
      </c>
      <c r="T3098">
        <v>6.6</v>
      </c>
      <c r="U3098">
        <v>1.5</v>
      </c>
      <c r="V3098">
        <v>21475193</v>
      </c>
      <c r="W3098" t="s">
        <v>21</v>
      </c>
    </row>
    <row r="3099" spans="1:23" x14ac:dyDescent="0.3">
      <c r="A3099" t="s">
        <v>3155</v>
      </c>
      <c r="B3099">
        <v>122</v>
      </c>
      <c r="C3099">
        <v>111</v>
      </c>
      <c r="D3099">
        <v>6200756</v>
      </c>
      <c r="E3099" t="s">
        <v>48</v>
      </c>
      <c r="F3099" t="s">
        <v>55</v>
      </c>
      <c r="L3099" t="s">
        <v>4542</v>
      </c>
      <c r="M3099">
        <v>96129</v>
      </c>
      <c r="N3099">
        <v>488</v>
      </c>
      <c r="O3099" t="s">
        <v>29</v>
      </c>
      <c r="P3099" t="s">
        <v>30</v>
      </c>
      <c r="Q3099" t="s">
        <v>213</v>
      </c>
      <c r="R3099">
        <v>7000000</v>
      </c>
      <c r="S3099">
        <v>2001</v>
      </c>
      <c r="T3099">
        <v>7.4</v>
      </c>
      <c r="U3099">
        <v>1.8</v>
      </c>
      <c r="V3099">
        <v>-799244</v>
      </c>
      <c r="W3099" t="s">
        <v>38</v>
      </c>
    </row>
    <row r="3100" spans="1:23" x14ac:dyDescent="0.3">
      <c r="A3100" t="s">
        <v>2458</v>
      </c>
      <c r="B3100">
        <v>100</v>
      </c>
      <c r="C3100">
        <v>91</v>
      </c>
      <c r="D3100">
        <v>1292119</v>
      </c>
      <c r="E3100" t="s">
        <v>242</v>
      </c>
      <c r="F3100" t="s">
        <v>55</v>
      </c>
      <c r="G3100" t="s">
        <v>44</v>
      </c>
      <c r="L3100" t="s">
        <v>4543</v>
      </c>
      <c r="M3100">
        <v>14786</v>
      </c>
      <c r="N3100">
        <v>144</v>
      </c>
      <c r="O3100" t="s">
        <v>29</v>
      </c>
      <c r="P3100" t="s">
        <v>37</v>
      </c>
      <c r="Q3100" t="s">
        <v>213</v>
      </c>
      <c r="R3100">
        <v>5500000</v>
      </c>
      <c r="S3100">
        <v>2001</v>
      </c>
      <c r="T3100">
        <v>7.1</v>
      </c>
      <c r="U3100">
        <v>1.5</v>
      </c>
      <c r="V3100">
        <v>-4207881</v>
      </c>
      <c r="W3100" t="s">
        <v>38</v>
      </c>
    </row>
    <row r="3101" spans="1:23" x14ac:dyDescent="0.3">
      <c r="A3101" t="s">
        <v>4544</v>
      </c>
      <c r="B3101">
        <v>112</v>
      </c>
      <c r="C3101">
        <v>97</v>
      </c>
      <c r="D3101">
        <v>3629758</v>
      </c>
      <c r="E3101" t="s">
        <v>55</v>
      </c>
      <c r="F3101" t="s">
        <v>59</v>
      </c>
      <c r="L3101" t="s">
        <v>4545</v>
      </c>
      <c r="M3101">
        <v>44151</v>
      </c>
      <c r="N3101">
        <v>110</v>
      </c>
      <c r="O3101" t="s">
        <v>792</v>
      </c>
      <c r="P3101" t="s">
        <v>545</v>
      </c>
      <c r="Q3101" t="s">
        <v>31</v>
      </c>
      <c r="R3101">
        <v>5500000</v>
      </c>
      <c r="S3101">
        <v>2004</v>
      </c>
      <c r="T3101">
        <v>7.9</v>
      </c>
      <c r="U3101">
        <v>1.6</v>
      </c>
      <c r="V3101">
        <v>-1870242</v>
      </c>
      <c r="W3101" t="s">
        <v>38</v>
      </c>
    </row>
    <row r="3102" spans="1:23" x14ac:dyDescent="0.3">
      <c r="A3102" t="s">
        <v>4546</v>
      </c>
      <c r="B3102">
        <v>67</v>
      </c>
      <c r="C3102">
        <v>92</v>
      </c>
      <c r="D3102">
        <v>6239558</v>
      </c>
      <c r="E3102" t="s">
        <v>48</v>
      </c>
      <c r="F3102" t="s">
        <v>55</v>
      </c>
      <c r="L3102" t="s">
        <v>4547</v>
      </c>
      <c r="M3102">
        <v>5548</v>
      </c>
      <c r="N3102">
        <v>67</v>
      </c>
      <c r="O3102" t="s">
        <v>29</v>
      </c>
      <c r="P3102" t="s">
        <v>115</v>
      </c>
      <c r="Q3102" t="s">
        <v>213</v>
      </c>
      <c r="R3102">
        <v>5000000</v>
      </c>
      <c r="S3102">
        <v>2003</v>
      </c>
      <c r="T3102">
        <v>6.7</v>
      </c>
      <c r="U3102">
        <v>1.5</v>
      </c>
      <c r="V3102">
        <v>1239558</v>
      </c>
      <c r="W3102" t="s">
        <v>21</v>
      </c>
    </row>
    <row r="3103" spans="1:23" x14ac:dyDescent="0.3">
      <c r="A3103" t="s">
        <v>4548</v>
      </c>
      <c r="B3103">
        <v>91</v>
      </c>
      <c r="C3103">
        <v>104</v>
      </c>
      <c r="D3103">
        <v>1056102</v>
      </c>
      <c r="E3103" t="s">
        <v>56</v>
      </c>
      <c r="F3103" t="s">
        <v>55</v>
      </c>
      <c r="G3103" t="s">
        <v>60</v>
      </c>
      <c r="H3103" t="s">
        <v>35</v>
      </c>
      <c r="L3103" t="s">
        <v>4549</v>
      </c>
      <c r="M3103">
        <v>18792</v>
      </c>
      <c r="N3103">
        <v>153</v>
      </c>
      <c r="O3103" t="s">
        <v>29</v>
      </c>
      <c r="P3103" t="s">
        <v>30</v>
      </c>
      <c r="Q3103" t="s">
        <v>213</v>
      </c>
      <c r="R3103">
        <v>5000000</v>
      </c>
      <c r="S3103">
        <v>2003</v>
      </c>
      <c r="T3103">
        <v>6.6</v>
      </c>
      <c r="U3103">
        <v>1.7</v>
      </c>
      <c r="V3103">
        <v>-3943898</v>
      </c>
      <c r="W3103" t="s">
        <v>38</v>
      </c>
    </row>
    <row r="3104" spans="1:23" x14ac:dyDescent="0.3">
      <c r="A3104" t="s">
        <v>1375</v>
      </c>
      <c r="B3104">
        <v>103</v>
      </c>
      <c r="C3104">
        <v>120</v>
      </c>
      <c r="D3104">
        <v>27545445</v>
      </c>
      <c r="E3104" t="s">
        <v>55</v>
      </c>
      <c r="L3104" t="s">
        <v>4550</v>
      </c>
      <c r="M3104">
        <v>59524</v>
      </c>
      <c r="N3104">
        <v>418</v>
      </c>
      <c r="O3104" t="s">
        <v>29</v>
      </c>
      <c r="P3104" t="s">
        <v>30</v>
      </c>
      <c r="Q3104" t="s">
        <v>213</v>
      </c>
      <c r="R3104">
        <v>6500000</v>
      </c>
      <c r="S3104">
        <v>1989</v>
      </c>
      <c r="T3104">
        <v>7.9</v>
      </c>
      <c r="U3104">
        <v>2</v>
      </c>
      <c r="V3104">
        <v>21045445</v>
      </c>
      <c r="W3104" t="s">
        <v>21</v>
      </c>
    </row>
    <row r="3105" spans="1:23" x14ac:dyDescent="0.3">
      <c r="A3105" t="s">
        <v>4551</v>
      </c>
      <c r="B3105">
        <v>27</v>
      </c>
      <c r="C3105">
        <v>99</v>
      </c>
      <c r="D3105">
        <v>56007</v>
      </c>
      <c r="E3105" t="s">
        <v>48</v>
      </c>
      <c r="F3105" t="s">
        <v>56</v>
      </c>
      <c r="G3105" t="s">
        <v>55</v>
      </c>
      <c r="H3105" t="s">
        <v>44</v>
      </c>
      <c r="I3105" t="s">
        <v>35</v>
      </c>
      <c r="L3105" t="s">
        <v>4552</v>
      </c>
      <c r="M3105">
        <v>3754</v>
      </c>
      <c r="N3105">
        <v>69</v>
      </c>
      <c r="O3105" t="s">
        <v>29</v>
      </c>
      <c r="P3105" t="s">
        <v>30</v>
      </c>
      <c r="Q3105" t="s">
        <v>213</v>
      </c>
      <c r="R3105">
        <v>5500000</v>
      </c>
      <c r="S3105">
        <v>2001</v>
      </c>
      <c r="T3105">
        <v>4.9000000000000004</v>
      </c>
      <c r="U3105">
        <v>1.6</v>
      </c>
      <c r="V3105">
        <v>-5443993</v>
      </c>
      <c r="W3105" t="s">
        <v>38</v>
      </c>
    </row>
    <row r="3106" spans="1:23" x14ac:dyDescent="0.3">
      <c r="A3106" t="s">
        <v>4553</v>
      </c>
      <c r="B3106">
        <v>205</v>
      </c>
      <c r="C3106">
        <v>93</v>
      </c>
      <c r="D3106">
        <v>611709</v>
      </c>
      <c r="E3106" t="s">
        <v>48</v>
      </c>
      <c r="F3106" t="s">
        <v>55</v>
      </c>
      <c r="L3106" t="s">
        <v>4554</v>
      </c>
      <c r="M3106">
        <v>15267</v>
      </c>
      <c r="N3106">
        <v>41</v>
      </c>
      <c r="O3106" t="s">
        <v>792</v>
      </c>
      <c r="P3106" t="s">
        <v>4555</v>
      </c>
      <c r="Q3106" t="s">
        <v>2708</v>
      </c>
      <c r="R3106">
        <v>3850000</v>
      </c>
      <c r="S3106">
        <v>2011</v>
      </c>
      <c r="T3106">
        <v>7.2</v>
      </c>
      <c r="U3106">
        <v>1.6</v>
      </c>
      <c r="V3106">
        <v>-3238291</v>
      </c>
      <c r="W3106" t="s">
        <v>38</v>
      </c>
    </row>
    <row r="3107" spans="1:23" x14ac:dyDescent="0.3">
      <c r="A3107" t="s">
        <v>4556</v>
      </c>
      <c r="B3107">
        <v>72</v>
      </c>
      <c r="C3107">
        <v>99</v>
      </c>
      <c r="D3107">
        <v>22770</v>
      </c>
      <c r="E3107" t="s">
        <v>48</v>
      </c>
      <c r="F3107" t="s">
        <v>55</v>
      </c>
      <c r="L3107" t="s">
        <v>4557</v>
      </c>
      <c r="M3107">
        <v>1658</v>
      </c>
      <c r="N3107">
        <v>12</v>
      </c>
      <c r="O3107" t="s">
        <v>2104</v>
      </c>
      <c r="P3107" t="s">
        <v>812</v>
      </c>
      <c r="Q3107" t="s">
        <v>3646</v>
      </c>
      <c r="R3107">
        <v>5500000</v>
      </c>
      <c r="S3107">
        <v>2013</v>
      </c>
      <c r="T3107">
        <v>6.1</v>
      </c>
      <c r="U3107">
        <v>1.6</v>
      </c>
      <c r="V3107">
        <v>-5477230</v>
      </c>
      <c r="W3107" t="s">
        <v>38</v>
      </c>
    </row>
    <row r="3108" spans="1:23" x14ac:dyDescent="0.3">
      <c r="A3108" t="s">
        <v>4558</v>
      </c>
      <c r="B3108">
        <v>48</v>
      </c>
      <c r="C3108">
        <v>96</v>
      </c>
      <c r="D3108">
        <v>27445</v>
      </c>
      <c r="E3108" t="s">
        <v>24</v>
      </c>
      <c r="F3108" t="s">
        <v>48</v>
      </c>
      <c r="G3108" t="s">
        <v>55</v>
      </c>
      <c r="H3108" t="s">
        <v>35</v>
      </c>
      <c r="L3108" t="s">
        <v>4559</v>
      </c>
      <c r="M3108">
        <v>3788</v>
      </c>
      <c r="N3108">
        <v>31</v>
      </c>
      <c r="O3108" t="s">
        <v>29</v>
      </c>
      <c r="P3108" t="s">
        <v>30</v>
      </c>
      <c r="Q3108" t="s">
        <v>213</v>
      </c>
      <c r="R3108">
        <v>9000000</v>
      </c>
      <c r="S3108">
        <v>2011</v>
      </c>
      <c r="T3108">
        <v>5.3</v>
      </c>
      <c r="U3108">
        <v>1.6</v>
      </c>
      <c r="V3108">
        <v>-8972555</v>
      </c>
      <c r="W3108" t="s">
        <v>38</v>
      </c>
    </row>
    <row r="3109" spans="1:23" x14ac:dyDescent="0.3">
      <c r="A3109" t="s">
        <v>2406</v>
      </c>
      <c r="B3109">
        <v>65</v>
      </c>
      <c r="C3109">
        <v>96</v>
      </c>
      <c r="D3109">
        <v>766487</v>
      </c>
      <c r="E3109" t="s">
        <v>48</v>
      </c>
      <c r="F3109" t="s">
        <v>44</v>
      </c>
      <c r="L3109" t="s">
        <v>4560</v>
      </c>
      <c r="M3109">
        <v>15315</v>
      </c>
      <c r="N3109">
        <v>117</v>
      </c>
      <c r="O3109" t="s">
        <v>29</v>
      </c>
      <c r="P3109" t="s">
        <v>30</v>
      </c>
      <c r="Q3109" t="s">
        <v>213</v>
      </c>
      <c r="R3109">
        <v>5250000</v>
      </c>
      <c r="S3109">
        <v>2007</v>
      </c>
      <c r="T3109">
        <v>5</v>
      </c>
      <c r="U3109">
        <v>1.6</v>
      </c>
      <c r="V3109">
        <v>-4483513</v>
      </c>
      <c r="W3109" t="s">
        <v>38</v>
      </c>
    </row>
    <row r="3110" spans="1:23" x14ac:dyDescent="0.3">
      <c r="A3110" t="s">
        <v>3400</v>
      </c>
      <c r="B3110">
        <v>284</v>
      </c>
      <c r="C3110">
        <v>100</v>
      </c>
      <c r="D3110">
        <v>1196752</v>
      </c>
      <c r="E3110" t="s">
        <v>56</v>
      </c>
      <c r="F3110" t="s">
        <v>55</v>
      </c>
      <c r="G3110" t="s">
        <v>35</v>
      </c>
      <c r="L3110" t="s">
        <v>4561</v>
      </c>
      <c r="M3110">
        <v>79353</v>
      </c>
      <c r="N3110">
        <v>121</v>
      </c>
      <c r="O3110" t="s">
        <v>4562</v>
      </c>
      <c r="P3110" t="s">
        <v>4563</v>
      </c>
      <c r="Q3110" t="s">
        <v>213</v>
      </c>
      <c r="R3110">
        <v>30300000</v>
      </c>
      <c r="S3110">
        <v>2011</v>
      </c>
      <c r="T3110">
        <v>7.6</v>
      </c>
      <c r="U3110">
        <v>1.7</v>
      </c>
      <c r="V3110">
        <v>-29103248</v>
      </c>
      <c r="W3110" t="s">
        <v>38</v>
      </c>
    </row>
    <row r="3111" spans="1:23" x14ac:dyDescent="0.3">
      <c r="A3111" t="s">
        <v>4564</v>
      </c>
      <c r="B3111">
        <v>47</v>
      </c>
      <c r="C3111">
        <v>98</v>
      </c>
      <c r="D3111">
        <v>795126</v>
      </c>
      <c r="E3111" t="s">
        <v>48</v>
      </c>
      <c r="F3111" t="s">
        <v>55</v>
      </c>
      <c r="G3111" t="s">
        <v>61</v>
      </c>
      <c r="L3111" t="s">
        <v>4565</v>
      </c>
      <c r="M3111">
        <v>4976</v>
      </c>
      <c r="N3111">
        <v>52</v>
      </c>
      <c r="O3111" t="s">
        <v>29</v>
      </c>
      <c r="P3111" t="s">
        <v>115</v>
      </c>
      <c r="Q3111" t="s">
        <v>31</v>
      </c>
      <c r="R3111">
        <v>6000000</v>
      </c>
      <c r="S3111">
        <v>2004</v>
      </c>
      <c r="T3111">
        <v>7.6</v>
      </c>
      <c r="U3111">
        <v>1.6</v>
      </c>
      <c r="V3111">
        <v>-5204874</v>
      </c>
      <c r="W3111" t="s">
        <v>38</v>
      </c>
    </row>
    <row r="3112" spans="1:23" x14ac:dyDescent="0.3">
      <c r="A3112" t="s">
        <v>134</v>
      </c>
      <c r="B3112">
        <v>318</v>
      </c>
      <c r="C3112">
        <v>106</v>
      </c>
      <c r="D3112">
        <v>83574831</v>
      </c>
      <c r="E3112" t="s">
        <v>26</v>
      </c>
      <c r="F3112" t="s">
        <v>57</v>
      </c>
      <c r="G3112" t="s">
        <v>35</v>
      </c>
      <c r="L3112" t="s">
        <v>4566</v>
      </c>
      <c r="M3112">
        <v>109214</v>
      </c>
      <c r="N3112">
        <v>269</v>
      </c>
      <c r="O3112" t="s">
        <v>29</v>
      </c>
      <c r="P3112" t="s">
        <v>30</v>
      </c>
      <c r="Q3112" t="s">
        <v>31</v>
      </c>
      <c r="R3112">
        <v>5000000</v>
      </c>
      <c r="S3112">
        <v>2013</v>
      </c>
      <c r="T3112">
        <v>6.6</v>
      </c>
      <c r="U3112">
        <v>1.8</v>
      </c>
      <c r="V3112">
        <v>78574831</v>
      </c>
      <c r="W3112" t="s">
        <v>21</v>
      </c>
    </row>
    <row r="3113" spans="1:23" x14ac:dyDescent="0.3">
      <c r="A3113" t="s">
        <v>3965</v>
      </c>
      <c r="B3113">
        <v>250</v>
      </c>
      <c r="C3113">
        <v>95</v>
      </c>
      <c r="D3113">
        <v>87025093</v>
      </c>
      <c r="E3113" t="s">
        <v>57</v>
      </c>
      <c r="F3113" t="s">
        <v>60</v>
      </c>
      <c r="L3113" t="s">
        <v>4567</v>
      </c>
      <c r="M3113">
        <v>188679</v>
      </c>
      <c r="N3113">
        <v>864</v>
      </c>
      <c r="O3113" t="s">
        <v>29</v>
      </c>
      <c r="P3113" t="s">
        <v>30</v>
      </c>
      <c r="Q3113" t="s">
        <v>213</v>
      </c>
      <c r="R3113">
        <v>4000000</v>
      </c>
      <c r="S3113">
        <v>2005</v>
      </c>
      <c r="T3113">
        <v>6.6</v>
      </c>
      <c r="U3113">
        <v>1.6</v>
      </c>
      <c r="V3113">
        <v>83025093</v>
      </c>
      <c r="W3113" t="s">
        <v>21</v>
      </c>
    </row>
    <row r="3114" spans="1:23" x14ac:dyDescent="0.3">
      <c r="A3114" t="s">
        <v>4568</v>
      </c>
      <c r="B3114">
        <v>411</v>
      </c>
      <c r="C3114">
        <v>104</v>
      </c>
      <c r="D3114">
        <v>71897215</v>
      </c>
      <c r="E3114" t="s">
        <v>55</v>
      </c>
      <c r="F3114" t="s">
        <v>57</v>
      </c>
      <c r="G3114" t="s">
        <v>60</v>
      </c>
      <c r="H3114" t="s">
        <v>27</v>
      </c>
      <c r="I3114" t="s">
        <v>35</v>
      </c>
      <c r="L3114" t="s">
        <v>4569</v>
      </c>
      <c r="M3114">
        <v>126893</v>
      </c>
      <c r="N3114">
        <v>440</v>
      </c>
      <c r="O3114" t="s">
        <v>29</v>
      </c>
      <c r="P3114" t="s">
        <v>30</v>
      </c>
      <c r="Q3114" t="s">
        <v>31</v>
      </c>
      <c r="R3114">
        <v>15000000</v>
      </c>
      <c r="S3114">
        <v>2016</v>
      </c>
      <c r="T3114">
        <v>7.3</v>
      </c>
      <c r="U3114">
        <v>1.7</v>
      </c>
      <c r="V3114">
        <v>56897215</v>
      </c>
      <c r="W3114" t="s">
        <v>21</v>
      </c>
    </row>
    <row r="3115" spans="1:23" x14ac:dyDescent="0.3">
      <c r="A3115" t="s">
        <v>2882</v>
      </c>
      <c r="B3115">
        <v>106</v>
      </c>
      <c r="C3115">
        <v>87</v>
      </c>
      <c r="D3115">
        <v>64267897</v>
      </c>
      <c r="E3115" t="s">
        <v>48</v>
      </c>
      <c r="F3115" t="s">
        <v>790</v>
      </c>
      <c r="L3115" t="s">
        <v>4570</v>
      </c>
      <c r="M3115">
        <v>67992</v>
      </c>
      <c r="N3115">
        <v>327</v>
      </c>
      <c r="O3115" t="s">
        <v>29</v>
      </c>
      <c r="P3115" t="s">
        <v>30</v>
      </c>
      <c r="Q3115" t="s">
        <v>213</v>
      </c>
      <c r="R3115">
        <v>5000000</v>
      </c>
      <c r="S3115">
        <v>2002</v>
      </c>
      <c r="T3115">
        <v>6.6</v>
      </c>
      <c r="U3115">
        <v>1.4</v>
      </c>
      <c r="V3115">
        <v>59267897</v>
      </c>
      <c r="W3115" t="s">
        <v>21</v>
      </c>
    </row>
    <row r="3116" spans="1:23" x14ac:dyDescent="0.3">
      <c r="A3116" t="s">
        <v>4571</v>
      </c>
      <c r="B3116">
        <v>159</v>
      </c>
      <c r="C3116">
        <v>81</v>
      </c>
      <c r="D3116">
        <v>56536016</v>
      </c>
      <c r="E3116" t="s">
        <v>57</v>
      </c>
      <c r="L3116" t="s">
        <v>4572</v>
      </c>
      <c r="M3116">
        <v>13523</v>
      </c>
      <c r="N3116">
        <v>95</v>
      </c>
      <c r="O3116" t="s">
        <v>29</v>
      </c>
      <c r="P3116" t="s">
        <v>30</v>
      </c>
      <c r="Q3116" t="s">
        <v>31</v>
      </c>
      <c r="R3116">
        <v>4900000</v>
      </c>
      <c r="S3116">
        <v>2016</v>
      </c>
      <c r="T3116">
        <v>6.9</v>
      </c>
      <c r="U3116">
        <v>1.4</v>
      </c>
      <c r="V3116">
        <v>51636016</v>
      </c>
      <c r="W3116" t="s">
        <v>21</v>
      </c>
    </row>
    <row r="3117" spans="1:23" x14ac:dyDescent="0.3">
      <c r="A3117" t="s">
        <v>4573</v>
      </c>
      <c r="B3117">
        <v>251</v>
      </c>
      <c r="C3117">
        <v>94</v>
      </c>
      <c r="D3117">
        <v>104007828</v>
      </c>
      <c r="E3117" t="s">
        <v>57</v>
      </c>
      <c r="L3117" t="s">
        <v>4574</v>
      </c>
      <c r="M3117">
        <v>76828</v>
      </c>
      <c r="N3117">
        <v>314</v>
      </c>
      <c r="O3117" t="s">
        <v>29</v>
      </c>
      <c r="P3117" t="s">
        <v>30</v>
      </c>
      <c r="Q3117" t="s">
        <v>213</v>
      </c>
      <c r="R3117">
        <v>5000000</v>
      </c>
      <c r="S3117">
        <v>2011</v>
      </c>
      <c r="T3117">
        <v>5.8</v>
      </c>
      <c r="U3117">
        <v>1.6</v>
      </c>
      <c r="V3117">
        <v>99007828</v>
      </c>
      <c r="W3117" t="s">
        <v>21</v>
      </c>
    </row>
    <row r="3118" spans="1:23" x14ac:dyDescent="0.3">
      <c r="A3118" t="s">
        <v>4575</v>
      </c>
      <c r="B3118">
        <v>183</v>
      </c>
      <c r="C3118">
        <v>89</v>
      </c>
      <c r="D3118">
        <v>50820940</v>
      </c>
      <c r="E3118" t="s">
        <v>26</v>
      </c>
      <c r="F3118" t="s">
        <v>57</v>
      </c>
      <c r="L3118" t="s">
        <v>4576</v>
      </c>
      <c r="M3118">
        <v>31915</v>
      </c>
      <c r="N3118">
        <v>159</v>
      </c>
      <c r="O3118" t="s">
        <v>29</v>
      </c>
      <c r="P3118" t="s">
        <v>30</v>
      </c>
      <c r="Q3118" t="s">
        <v>31</v>
      </c>
      <c r="R3118">
        <v>5000000</v>
      </c>
      <c r="S3118">
        <v>2014</v>
      </c>
      <c r="T3118">
        <v>4.4000000000000004</v>
      </c>
      <c r="U3118">
        <v>1.5</v>
      </c>
      <c r="V3118">
        <v>45820940</v>
      </c>
      <c r="W3118" t="s">
        <v>21</v>
      </c>
    </row>
    <row r="3119" spans="1:23" x14ac:dyDescent="0.3">
      <c r="A3119" t="s">
        <v>501</v>
      </c>
      <c r="B3119">
        <v>131</v>
      </c>
      <c r="C3119">
        <v>88</v>
      </c>
      <c r="D3119">
        <v>44793200</v>
      </c>
      <c r="E3119" t="s">
        <v>24</v>
      </c>
      <c r="F3119" t="s">
        <v>26</v>
      </c>
      <c r="G3119" t="s">
        <v>57</v>
      </c>
      <c r="H3119" t="s">
        <v>35</v>
      </c>
      <c r="L3119" t="s">
        <v>4577</v>
      </c>
      <c r="M3119">
        <v>49820</v>
      </c>
      <c r="N3119">
        <v>311</v>
      </c>
      <c r="O3119" t="s">
        <v>29</v>
      </c>
      <c r="P3119" t="s">
        <v>30</v>
      </c>
      <c r="Q3119" t="s">
        <v>1989</v>
      </c>
      <c r="R3119">
        <v>4500000</v>
      </c>
      <c r="S3119">
        <v>1987</v>
      </c>
      <c r="T3119">
        <v>6.6</v>
      </c>
      <c r="U3119">
        <v>1.5</v>
      </c>
      <c r="V3119">
        <v>40293200</v>
      </c>
      <c r="W3119" t="s">
        <v>21</v>
      </c>
    </row>
    <row r="3120" spans="1:23" x14ac:dyDescent="0.3">
      <c r="A3120" t="s">
        <v>4578</v>
      </c>
      <c r="B3120">
        <v>41</v>
      </c>
      <c r="C3120">
        <v>115</v>
      </c>
      <c r="D3120">
        <v>44456509</v>
      </c>
      <c r="E3120" t="s">
        <v>48</v>
      </c>
      <c r="F3120" t="s">
        <v>55</v>
      </c>
      <c r="L3120" t="s">
        <v>4579</v>
      </c>
      <c r="M3120">
        <v>22105</v>
      </c>
      <c r="N3120">
        <v>81</v>
      </c>
      <c r="O3120" t="s">
        <v>763</v>
      </c>
      <c r="P3120" t="s">
        <v>3061</v>
      </c>
      <c r="Q3120" t="s">
        <v>31</v>
      </c>
      <c r="R3120">
        <v>5000000</v>
      </c>
      <c r="S3120">
        <v>2013</v>
      </c>
      <c r="T3120">
        <v>7.6</v>
      </c>
      <c r="U3120">
        <v>1.9</v>
      </c>
      <c r="V3120">
        <v>39456509</v>
      </c>
      <c r="W3120" t="s">
        <v>21</v>
      </c>
    </row>
    <row r="3121" spans="1:23" x14ac:dyDescent="0.3">
      <c r="A3121" t="s">
        <v>4573</v>
      </c>
      <c r="B3121">
        <v>248</v>
      </c>
      <c r="C3121">
        <v>96</v>
      </c>
      <c r="D3121">
        <v>53884821</v>
      </c>
      <c r="E3121" t="s">
        <v>57</v>
      </c>
      <c r="L3121" t="s">
        <v>4580</v>
      </c>
      <c r="M3121">
        <v>51204</v>
      </c>
      <c r="N3121">
        <v>247</v>
      </c>
      <c r="O3121" t="s">
        <v>29</v>
      </c>
      <c r="P3121" t="s">
        <v>30</v>
      </c>
      <c r="Q3121" t="s">
        <v>213</v>
      </c>
      <c r="R3121">
        <v>5000000</v>
      </c>
      <c r="S3121">
        <v>2012</v>
      </c>
      <c r="T3121">
        <v>4.5999999999999996</v>
      </c>
      <c r="U3121">
        <v>1.6</v>
      </c>
      <c r="V3121">
        <v>48884821</v>
      </c>
      <c r="W3121" t="s">
        <v>21</v>
      </c>
    </row>
    <row r="3122" spans="1:23" x14ac:dyDescent="0.3">
      <c r="A3122" t="s">
        <v>4581</v>
      </c>
      <c r="B3122">
        <v>42</v>
      </c>
      <c r="C3122">
        <v>135</v>
      </c>
      <c r="D3122">
        <v>36000000</v>
      </c>
      <c r="E3122" t="s">
        <v>55</v>
      </c>
      <c r="F3122" t="s">
        <v>54</v>
      </c>
      <c r="L3122" t="s">
        <v>4582</v>
      </c>
      <c r="M3122">
        <v>6359</v>
      </c>
      <c r="N3122">
        <v>69</v>
      </c>
      <c r="O3122" t="s">
        <v>29</v>
      </c>
      <c r="P3122" t="s">
        <v>30</v>
      </c>
      <c r="Q3122" t="s">
        <v>3646</v>
      </c>
      <c r="R3122">
        <v>5000000</v>
      </c>
      <c r="S3122">
        <v>1953</v>
      </c>
      <c r="T3122">
        <v>6.8</v>
      </c>
      <c r="U3122">
        <v>2.2000000000000002</v>
      </c>
      <c r="V3122">
        <v>31000000</v>
      </c>
      <c r="W3122" t="s">
        <v>21</v>
      </c>
    </row>
    <row r="3123" spans="1:23" x14ac:dyDescent="0.3">
      <c r="A3123" t="s">
        <v>2692</v>
      </c>
      <c r="B3123">
        <v>91</v>
      </c>
      <c r="C3123">
        <v>93</v>
      </c>
      <c r="D3123">
        <v>34872293</v>
      </c>
      <c r="E3123" t="s">
        <v>48</v>
      </c>
      <c r="F3123" t="s">
        <v>26</v>
      </c>
      <c r="G3123" t="s">
        <v>57</v>
      </c>
      <c r="H3123" t="s">
        <v>35</v>
      </c>
      <c r="L3123" t="s">
        <v>4583</v>
      </c>
      <c r="M3123">
        <v>30765</v>
      </c>
      <c r="N3123">
        <v>252</v>
      </c>
      <c r="O3123" t="s">
        <v>29</v>
      </c>
      <c r="P3123" t="s">
        <v>30</v>
      </c>
      <c r="Q3123" t="s">
        <v>213</v>
      </c>
      <c r="R3123">
        <v>8500000</v>
      </c>
      <c r="S3123">
        <v>1991</v>
      </c>
      <c r="T3123">
        <v>4.9000000000000004</v>
      </c>
      <c r="U3123">
        <v>1.6</v>
      </c>
      <c r="V3123">
        <v>26372293</v>
      </c>
      <c r="W3123" t="s">
        <v>21</v>
      </c>
    </row>
    <row r="3124" spans="1:23" x14ac:dyDescent="0.3">
      <c r="A3124" t="s">
        <v>4584</v>
      </c>
      <c r="B3124">
        <v>185</v>
      </c>
      <c r="C3124">
        <v>109</v>
      </c>
      <c r="D3124">
        <v>34468224</v>
      </c>
      <c r="E3124" t="s">
        <v>242</v>
      </c>
      <c r="F3124" t="s">
        <v>56</v>
      </c>
      <c r="G3124" t="s">
        <v>55</v>
      </c>
      <c r="H3124" t="s">
        <v>35</v>
      </c>
      <c r="L3124" t="s">
        <v>4585</v>
      </c>
      <c r="M3124">
        <v>105568</v>
      </c>
      <c r="N3124">
        <v>533</v>
      </c>
      <c r="O3124" t="s">
        <v>29</v>
      </c>
      <c r="P3124" t="s">
        <v>30</v>
      </c>
      <c r="Q3124" t="s">
        <v>213</v>
      </c>
      <c r="R3124">
        <v>4500000</v>
      </c>
      <c r="S3124">
        <v>2003</v>
      </c>
      <c r="T3124">
        <v>7.3</v>
      </c>
      <c r="U3124">
        <v>1.8</v>
      </c>
      <c r="V3124">
        <v>29968224</v>
      </c>
      <c r="W3124" t="s">
        <v>21</v>
      </c>
    </row>
    <row r="3125" spans="1:23" x14ac:dyDescent="0.3">
      <c r="A3125" t="s">
        <v>4586</v>
      </c>
      <c r="B3125">
        <v>220</v>
      </c>
      <c r="C3125">
        <v>101</v>
      </c>
      <c r="D3125">
        <v>32453345</v>
      </c>
      <c r="E3125" t="s">
        <v>26</v>
      </c>
      <c r="F3125" t="s">
        <v>57</v>
      </c>
      <c r="G3125" t="s">
        <v>35</v>
      </c>
      <c r="L3125" t="s">
        <v>4587</v>
      </c>
      <c r="M3125">
        <v>31791</v>
      </c>
      <c r="N3125">
        <v>155</v>
      </c>
      <c r="O3125" t="s">
        <v>29</v>
      </c>
      <c r="P3125" t="s">
        <v>30</v>
      </c>
      <c r="Q3125" t="s">
        <v>213</v>
      </c>
      <c r="R3125">
        <v>5000000</v>
      </c>
      <c r="S3125">
        <v>2014</v>
      </c>
      <c r="T3125">
        <v>5</v>
      </c>
      <c r="U3125">
        <v>1.7</v>
      </c>
      <c r="V3125">
        <v>27453345</v>
      </c>
      <c r="W3125" t="s">
        <v>21</v>
      </c>
    </row>
    <row r="3126" spans="1:23" x14ac:dyDescent="0.3">
      <c r="A3126" t="s">
        <v>2071</v>
      </c>
      <c r="B3126">
        <v>471</v>
      </c>
      <c r="C3126">
        <v>117</v>
      </c>
      <c r="D3126">
        <v>27296514</v>
      </c>
      <c r="E3126" t="s">
        <v>242</v>
      </c>
      <c r="F3126" t="s">
        <v>55</v>
      </c>
      <c r="L3126" t="s">
        <v>4588</v>
      </c>
      <c r="M3126">
        <v>326494</v>
      </c>
      <c r="N3126">
        <v>340</v>
      </c>
      <c r="O3126" t="s">
        <v>29</v>
      </c>
      <c r="P3126" t="s">
        <v>30</v>
      </c>
      <c r="Q3126" t="s">
        <v>213</v>
      </c>
      <c r="R3126">
        <v>5000000</v>
      </c>
      <c r="S3126">
        <v>2013</v>
      </c>
      <c r="T3126">
        <v>8</v>
      </c>
      <c r="U3126">
        <v>2</v>
      </c>
      <c r="V3126">
        <v>22296514</v>
      </c>
      <c r="W3126" t="s">
        <v>21</v>
      </c>
    </row>
    <row r="3127" spans="1:23" x14ac:dyDescent="0.3">
      <c r="A3127" t="s">
        <v>4589</v>
      </c>
      <c r="B3127">
        <v>152</v>
      </c>
      <c r="C3127">
        <v>83</v>
      </c>
      <c r="D3127">
        <v>25799043</v>
      </c>
      <c r="E3127" t="s">
        <v>57</v>
      </c>
      <c r="F3127" t="s">
        <v>27</v>
      </c>
      <c r="G3127" t="s">
        <v>35</v>
      </c>
      <c r="L3127" t="s">
        <v>4590</v>
      </c>
      <c r="M3127">
        <v>28513</v>
      </c>
      <c r="N3127">
        <v>126</v>
      </c>
      <c r="O3127" t="s">
        <v>29</v>
      </c>
      <c r="P3127" t="s">
        <v>30</v>
      </c>
      <c r="Q3127" t="s">
        <v>31</v>
      </c>
      <c r="R3127">
        <v>3300000</v>
      </c>
      <c r="S3127">
        <v>2015</v>
      </c>
      <c r="T3127">
        <v>5.2</v>
      </c>
      <c r="U3127">
        <v>1.4</v>
      </c>
      <c r="V3127">
        <v>22499043</v>
      </c>
      <c r="W3127" t="s">
        <v>21</v>
      </c>
    </row>
    <row r="3128" spans="1:23" x14ac:dyDescent="0.3">
      <c r="A3128" t="s">
        <v>39</v>
      </c>
      <c r="B3128">
        <v>274</v>
      </c>
      <c r="C3128">
        <v>113</v>
      </c>
      <c r="D3128">
        <v>25530884</v>
      </c>
      <c r="E3128" t="s">
        <v>60</v>
      </c>
      <c r="F3128" t="s">
        <v>35</v>
      </c>
      <c r="L3128" t="s">
        <v>4591</v>
      </c>
      <c r="M3128">
        <v>845580</v>
      </c>
      <c r="N3128">
        <v>2067</v>
      </c>
      <c r="O3128" t="s">
        <v>29</v>
      </c>
      <c r="P3128" t="s">
        <v>30</v>
      </c>
      <c r="Q3128" t="s">
        <v>213</v>
      </c>
      <c r="R3128">
        <v>9000000</v>
      </c>
      <c r="S3128">
        <v>2000</v>
      </c>
      <c r="T3128">
        <v>8.5</v>
      </c>
      <c r="U3128">
        <v>1.9</v>
      </c>
      <c r="V3128">
        <v>16530884</v>
      </c>
      <c r="W3128" t="s">
        <v>21</v>
      </c>
    </row>
    <row r="3129" spans="1:23" x14ac:dyDescent="0.3">
      <c r="A3129" t="s">
        <v>4592</v>
      </c>
      <c r="B3129">
        <v>336</v>
      </c>
      <c r="C3129">
        <v>104</v>
      </c>
      <c r="D3129">
        <v>27689474</v>
      </c>
      <c r="E3129" t="s">
        <v>57</v>
      </c>
      <c r="F3129" t="s">
        <v>60</v>
      </c>
      <c r="L3129" t="s">
        <v>4593</v>
      </c>
      <c r="M3129">
        <v>85688</v>
      </c>
      <c r="N3129">
        <v>339</v>
      </c>
      <c r="O3129" t="s">
        <v>29</v>
      </c>
      <c r="P3129" t="s">
        <v>30</v>
      </c>
      <c r="Q3129" t="s">
        <v>213</v>
      </c>
      <c r="R3129">
        <v>5000000</v>
      </c>
      <c r="S3129">
        <v>2013</v>
      </c>
      <c r="T3129">
        <v>6.5</v>
      </c>
      <c r="U3129">
        <v>1.7</v>
      </c>
      <c r="V3129">
        <v>22689474</v>
      </c>
      <c r="W3129" t="s">
        <v>21</v>
      </c>
    </row>
    <row r="3130" spans="1:23" x14ac:dyDescent="0.3">
      <c r="A3130" t="s">
        <v>1935</v>
      </c>
      <c r="B3130">
        <v>174</v>
      </c>
      <c r="C3130">
        <v>97</v>
      </c>
      <c r="D3130">
        <v>24138847</v>
      </c>
      <c r="E3130" t="s">
        <v>48</v>
      </c>
      <c r="L3130" t="s">
        <v>4594</v>
      </c>
      <c r="M3130">
        <v>114797</v>
      </c>
      <c r="N3130">
        <v>472</v>
      </c>
      <c r="O3130" t="s">
        <v>29</v>
      </c>
      <c r="P3130" t="s">
        <v>30</v>
      </c>
      <c r="Q3130" t="s">
        <v>213</v>
      </c>
      <c r="R3130">
        <v>5000000</v>
      </c>
      <c r="S3130">
        <v>2006</v>
      </c>
      <c r="T3130">
        <v>7.4</v>
      </c>
      <c r="U3130">
        <v>1.6</v>
      </c>
      <c r="V3130">
        <v>19138847</v>
      </c>
      <c r="W3130" t="s">
        <v>21</v>
      </c>
    </row>
    <row r="3131" spans="1:23" x14ac:dyDescent="0.3">
      <c r="A3131" t="s">
        <v>1796</v>
      </c>
      <c r="B3131">
        <v>151</v>
      </c>
      <c r="C3131">
        <v>110</v>
      </c>
      <c r="D3131">
        <v>21994911</v>
      </c>
      <c r="E3131" t="s">
        <v>55</v>
      </c>
      <c r="F3131" t="s">
        <v>59</v>
      </c>
      <c r="L3131" t="s">
        <v>4595</v>
      </c>
      <c r="M3131">
        <v>98354</v>
      </c>
      <c r="N3131">
        <v>433</v>
      </c>
      <c r="O3131" t="s">
        <v>29</v>
      </c>
      <c r="P3131" t="s">
        <v>37</v>
      </c>
      <c r="Q3131" t="s">
        <v>213</v>
      </c>
      <c r="R3131">
        <v>5000000</v>
      </c>
      <c r="S3131">
        <v>2000</v>
      </c>
      <c r="T3131">
        <v>7.7</v>
      </c>
      <c r="U3131">
        <v>1.8</v>
      </c>
      <c r="V3131">
        <v>16994911</v>
      </c>
      <c r="W3131" t="s">
        <v>21</v>
      </c>
    </row>
    <row r="3132" spans="1:23" x14ac:dyDescent="0.3">
      <c r="A3132" t="s">
        <v>4596</v>
      </c>
      <c r="B3132">
        <v>276</v>
      </c>
      <c r="C3132">
        <v>103</v>
      </c>
      <c r="D3132">
        <v>21501098</v>
      </c>
      <c r="E3132" t="s">
        <v>48</v>
      </c>
      <c r="F3132" t="s">
        <v>55</v>
      </c>
      <c r="L3132" t="s">
        <v>4597</v>
      </c>
      <c r="M3132">
        <v>115813</v>
      </c>
      <c r="N3132">
        <v>216</v>
      </c>
      <c r="O3132" t="s">
        <v>29</v>
      </c>
      <c r="P3132" t="s">
        <v>30</v>
      </c>
      <c r="Q3132" t="s">
        <v>31</v>
      </c>
      <c r="R3132">
        <v>5000000</v>
      </c>
      <c r="S3132">
        <v>2013</v>
      </c>
      <c r="T3132">
        <v>7.4</v>
      </c>
      <c r="U3132">
        <v>1.7</v>
      </c>
      <c r="V3132">
        <v>16501098</v>
      </c>
      <c r="W3132" t="s">
        <v>21</v>
      </c>
    </row>
    <row r="3133" spans="1:23" x14ac:dyDescent="0.3">
      <c r="A3133" t="s">
        <v>4598</v>
      </c>
      <c r="B3133">
        <v>12</v>
      </c>
      <c r="C3133">
        <v>94</v>
      </c>
      <c r="D3133">
        <v>19281235</v>
      </c>
      <c r="E3133" t="s">
        <v>48</v>
      </c>
      <c r="F3133" t="s">
        <v>55</v>
      </c>
      <c r="G3133" t="s">
        <v>59</v>
      </c>
      <c r="H3133" t="s">
        <v>44</v>
      </c>
      <c r="L3133" t="s">
        <v>4599</v>
      </c>
      <c r="M3133">
        <v>3571</v>
      </c>
      <c r="N3133">
        <v>11</v>
      </c>
      <c r="O3133" t="s">
        <v>29</v>
      </c>
      <c r="P3133" t="s">
        <v>30</v>
      </c>
      <c r="Q3133" t="s">
        <v>213</v>
      </c>
      <c r="R3133">
        <v>5000000</v>
      </c>
      <c r="S3133">
        <v>1991</v>
      </c>
      <c r="T3133">
        <v>5.0999999999999996</v>
      </c>
      <c r="U3133">
        <v>1.6</v>
      </c>
      <c r="V3133">
        <v>14281235</v>
      </c>
      <c r="W3133" t="s">
        <v>21</v>
      </c>
    </row>
    <row r="3134" spans="1:23" x14ac:dyDescent="0.3">
      <c r="A3134" t="s">
        <v>4600</v>
      </c>
      <c r="B3134">
        <v>28</v>
      </c>
      <c r="C3134">
        <v>77</v>
      </c>
      <c r="D3134">
        <v>19421271</v>
      </c>
      <c r="E3134" t="s">
        <v>47</v>
      </c>
      <c r="F3134" t="s">
        <v>48</v>
      </c>
      <c r="G3134" t="s">
        <v>49</v>
      </c>
      <c r="L3134" t="s">
        <v>4601</v>
      </c>
      <c r="M3134">
        <v>2448</v>
      </c>
      <c r="N3134">
        <v>18</v>
      </c>
      <c r="O3134" t="s">
        <v>29</v>
      </c>
      <c r="P3134" t="s">
        <v>30</v>
      </c>
      <c r="Q3134" t="s">
        <v>118</v>
      </c>
      <c r="R3134">
        <v>5000000</v>
      </c>
      <c r="S3134">
        <v>1999</v>
      </c>
      <c r="T3134">
        <v>5</v>
      </c>
      <c r="U3134">
        <v>1.3</v>
      </c>
      <c r="V3134">
        <v>14421271</v>
      </c>
      <c r="W3134" t="s">
        <v>21</v>
      </c>
    </row>
    <row r="3135" spans="1:23" x14ac:dyDescent="0.3">
      <c r="A3135" t="s">
        <v>4602</v>
      </c>
      <c r="B3135">
        <v>95</v>
      </c>
      <c r="C3135">
        <v>134</v>
      </c>
      <c r="D3135">
        <v>20733485</v>
      </c>
      <c r="E3135" t="s">
        <v>55</v>
      </c>
      <c r="L3135" t="s">
        <v>4603</v>
      </c>
      <c r="M3135">
        <v>11622</v>
      </c>
      <c r="N3135">
        <v>157</v>
      </c>
      <c r="O3135" t="s">
        <v>29</v>
      </c>
      <c r="P3135" t="s">
        <v>30</v>
      </c>
      <c r="Q3135" t="s">
        <v>31</v>
      </c>
      <c r="R3135">
        <v>5000000</v>
      </c>
      <c r="S3135">
        <v>1997</v>
      </c>
      <c r="T3135">
        <v>7.2</v>
      </c>
      <c r="U3135">
        <v>2.2000000000000002</v>
      </c>
      <c r="V3135">
        <v>15733485</v>
      </c>
      <c r="W3135" t="s">
        <v>21</v>
      </c>
    </row>
    <row r="3136" spans="1:23" x14ac:dyDescent="0.3">
      <c r="A3136" t="s">
        <v>4604</v>
      </c>
      <c r="B3136">
        <v>179</v>
      </c>
      <c r="C3136">
        <v>90</v>
      </c>
      <c r="D3136">
        <v>24809547</v>
      </c>
      <c r="E3136" t="s">
        <v>48</v>
      </c>
      <c r="F3136" t="s">
        <v>55</v>
      </c>
      <c r="L3136" t="s">
        <v>4605</v>
      </c>
      <c r="M3136">
        <v>74875</v>
      </c>
      <c r="N3136">
        <v>115</v>
      </c>
      <c r="O3136" t="s">
        <v>29</v>
      </c>
      <c r="P3136" t="s">
        <v>30</v>
      </c>
      <c r="Q3136" t="s">
        <v>213</v>
      </c>
      <c r="R3136">
        <v>5000000</v>
      </c>
      <c r="S3136">
        <v>2011</v>
      </c>
      <c r="T3136">
        <v>6.4</v>
      </c>
      <c r="U3136">
        <v>1.5</v>
      </c>
      <c r="V3136">
        <v>19809547</v>
      </c>
      <c r="W3136" t="s">
        <v>21</v>
      </c>
    </row>
    <row r="3137" spans="1:23" x14ac:dyDescent="0.3">
      <c r="A3137" t="s">
        <v>4606</v>
      </c>
      <c r="B3137">
        <v>22</v>
      </c>
      <c r="C3137">
        <v>104</v>
      </c>
      <c r="D3137">
        <v>23031390</v>
      </c>
      <c r="E3137" t="s">
        <v>48</v>
      </c>
      <c r="F3137" t="s">
        <v>55</v>
      </c>
      <c r="L3137" t="s">
        <v>4607</v>
      </c>
      <c r="M3137">
        <v>4345</v>
      </c>
      <c r="N3137">
        <v>26</v>
      </c>
      <c r="O3137" t="s">
        <v>29</v>
      </c>
      <c r="P3137" t="s">
        <v>30</v>
      </c>
      <c r="Q3137" t="s">
        <v>213</v>
      </c>
      <c r="R3137">
        <v>4500000</v>
      </c>
      <c r="S3137">
        <v>1998</v>
      </c>
      <c r="T3137">
        <v>5.6</v>
      </c>
      <c r="U3137">
        <v>1.7</v>
      </c>
      <c r="V3137">
        <v>18531390</v>
      </c>
      <c r="W3137" t="s">
        <v>21</v>
      </c>
    </row>
    <row r="3138" spans="1:23" x14ac:dyDescent="0.3">
      <c r="A3138" t="s">
        <v>3801</v>
      </c>
      <c r="B3138">
        <v>196</v>
      </c>
      <c r="C3138">
        <v>93</v>
      </c>
      <c r="D3138">
        <v>21197315</v>
      </c>
      <c r="E3138" t="s">
        <v>57</v>
      </c>
      <c r="F3138" t="s">
        <v>60</v>
      </c>
      <c r="G3138" t="s">
        <v>35</v>
      </c>
      <c r="L3138" t="s">
        <v>4608</v>
      </c>
      <c r="M3138">
        <v>49948</v>
      </c>
      <c r="N3138">
        <v>211</v>
      </c>
      <c r="O3138" t="s">
        <v>29</v>
      </c>
      <c r="P3138" t="s">
        <v>30</v>
      </c>
      <c r="Q3138" t="s">
        <v>213</v>
      </c>
      <c r="R3138">
        <v>5000000</v>
      </c>
      <c r="S3138">
        <v>2014</v>
      </c>
      <c r="T3138">
        <v>6.1</v>
      </c>
      <c r="U3138">
        <v>1.6</v>
      </c>
      <c r="V3138">
        <v>16197315</v>
      </c>
      <c r="W3138" t="s">
        <v>21</v>
      </c>
    </row>
    <row r="3139" spans="1:23" x14ac:dyDescent="0.3">
      <c r="A3139" t="s">
        <v>3172</v>
      </c>
      <c r="B3139">
        <v>9</v>
      </c>
      <c r="C3139">
        <v>106</v>
      </c>
      <c r="D3139">
        <v>17382982</v>
      </c>
      <c r="E3139" t="s">
        <v>55</v>
      </c>
      <c r="F3139" t="s">
        <v>35</v>
      </c>
      <c r="L3139" t="s">
        <v>4609</v>
      </c>
      <c r="M3139">
        <v>5975</v>
      </c>
      <c r="N3139">
        <v>33</v>
      </c>
      <c r="O3139" t="s">
        <v>763</v>
      </c>
      <c r="P3139" t="s">
        <v>30</v>
      </c>
      <c r="Q3139" t="s">
        <v>213</v>
      </c>
      <c r="R3139">
        <v>5000000</v>
      </c>
      <c r="S3139">
        <v>2014</v>
      </c>
      <c r="T3139">
        <v>5.2</v>
      </c>
      <c r="U3139">
        <v>1.8</v>
      </c>
      <c r="V3139">
        <v>12382982</v>
      </c>
      <c r="W3139" t="s">
        <v>21</v>
      </c>
    </row>
    <row r="3140" spans="1:23" x14ac:dyDescent="0.3">
      <c r="A3140" t="s">
        <v>3245</v>
      </c>
      <c r="B3140">
        <v>31</v>
      </c>
      <c r="C3140">
        <v>109</v>
      </c>
      <c r="D3140">
        <v>14821531</v>
      </c>
      <c r="E3140" t="s">
        <v>55</v>
      </c>
      <c r="L3140" t="s">
        <v>4610</v>
      </c>
      <c r="M3140">
        <v>6915</v>
      </c>
      <c r="N3140">
        <v>209</v>
      </c>
      <c r="O3140" t="s">
        <v>29</v>
      </c>
      <c r="P3140" t="s">
        <v>30</v>
      </c>
      <c r="Q3140" t="s">
        <v>213</v>
      </c>
      <c r="R3140">
        <v>6000000</v>
      </c>
      <c r="S3140">
        <v>1997</v>
      </c>
      <c r="T3140">
        <v>7.3</v>
      </c>
      <c r="U3140">
        <v>1.8</v>
      </c>
      <c r="V3140">
        <v>8821531</v>
      </c>
      <c r="W3140" t="s">
        <v>21</v>
      </c>
    </row>
    <row r="3141" spans="1:23" x14ac:dyDescent="0.3">
      <c r="A3141" t="s">
        <v>4611</v>
      </c>
      <c r="B3141">
        <v>309</v>
      </c>
      <c r="C3141">
        <v>101</v>
      </c>
      <c r="D3141">
        <v>18656400</v>
      </c>
      <c r="E3141" t="s">
        <v>55</v>
      </c>
      <c r="L3141" t="s">
        <v>4612</v>
      </c>
      <c r="M3141">
        <v>86077</v>
      </c>
      <c r="N3141">
        <v>195</v>
      </c>
      <c r="O3141" t="s">
        <v>29</v>
      </c>
      <c r="P3141" t="s">
        <v>30</v>
      </c>
      <c r="Q3141" t="s">
        <v>31</v>
      </c>
      <c r="R3141">
        <v>5000000</v>
      </c>
      <c r="S3141">
        <v>2014</v>
      </c>
      <c r="T3141">
        <v>7.5</v>
      </c>
      <c r="U3141">
        <v>1.7</v>
      </c>
      <c r="V3141">
        <v>13656400</v>
      </c>
      <c r="W3141" t="s">
        <v>21</v>
      </c>
    </row>
    <row r="3142" spans="1:23" x14ac:dyDescent="0.3">
      <c r="A3142" t="s">
        <v>4613</v>
      </c>
      <c r="B3142">
        <v>129</v>
      </c>
      <c r="C3142">
        <v>100</v>
      </c>
      <c r="D3142">
        <v>14343976</v>
      </c>
      <c r="E3142" t="s">
        <v>25</v>
      </c>
      <c r="F3142" t="s">
        <v>57</v>
      </c>
      <c r="L3142" t="s">
        <v>4614</v>
      </c>
      <c r="M3142">
        <v>22961</v>
      </c>
      <c r="N3142">
        <v>291</v>
      </c>
      <c r="O3142" t="s">
        <v>29</v>
      </c>
      <c r="P3142" t="s">
        <v>30</v>
      </c>
      <c r="Q3142" t="s">
        <v>213</v>
      </c>
      <c r="R3142">
        <v>5000000</v>
      </c>
      <c r="S3142">
        <v>1989</v>
      </c>
      <c r="T3142">
        <v>4.5</v>
      </c>
      <c r="U3142">
        <v>1.7</v>
      </c>
      <c r="V3142">
        <v>9343976</v>
      </c>
      <c r="W3142" t="s">
        <v>21</v>
      </c>
    </row>
    <row r="3143" spans="1:23" x14ac:dyDescent="0.3">
      <c r="A3143" t="s">
        <v>1577</v>
      </c>
      <c r="B3143">
        <v>168</v>
      </c>
      <c r="C3143">
        <v>95</v>
      </c>
      <c r="D3143">
        <v>241437427</v>
      </c>
      <c r="E3143" t="s">
        <v>48</v>
      </c>
      <c r="F3143" t="s">
        <v>49</v>
      </c>
      <c r="G3143" t="s">
        <v>44</v>
      </c>
      <c r="L3143" t="s">
        <v>4615</v>
      </c>
      <c r="M3143">
        <v>102071</v>
      </c>
      <c r="N3143">
        <v>756</v>
      </c>
      <c r="O3143" t="s">
        <v>29</v>
      </c>
      <c r="P3143" t="s">
        <v>30</v>
      </c>
      <c r="Q3143" t="s">
        <v>52</v>
      </c>
      <c r="R3143">
        <v>5000000</v>
      </c>
      <c r="S3143">
        <v>2002</v>
      </c>
      <c r="T3143">
        <v>6.6</v>
      </c>
      <c r="U3143">
        <v>1.6</v>
      </c>
      <c r="V3143">
        <v>236437427</v>
      </c>
      <c r="W3143" t="s">
        <v>21</v>
      </c>
    </row>
    <row r="3144" spans="1:23" x14ac:dyDescent="0.3">
      <c r="A3144" t="s">
        <v>4616</v>
      </c>
      <c r="B3144">
        <v>444</v>
      </c>
      <c r="C3144">
        <v>94</v>
      </c>
      <c r="D3144">
        <v>14123773</v>
      </c>
      <c r="E3144" t="s">
        <v>56</v>
      </c>
      <c r="F3144" t="s">
        <v>55</v>
      </c>
      <c r="L3144" t="s">
        <v>4617</v>
      </c>
      <c r="M3144">
        <v>108683</v>
      </c>
      <c r="N3144">
        <v>561</v>
      </c>
      <c r="O3144" t="s">
        <v>29</v>
      </c>
      <c r="P3144" t="s">
        <v>30</v>
      </c>
      <c r="Q3144" t="s">
        <v>213</v>
      </c>
      <c r="R3144">
        <v>5000000</v>
      </c>
      <c r="S3144">
        <v>2012</v>
      </c>
      <c r="T3144">
        <v>5.3</v>
      </c>
      <c r="U3144">
        <v>1.6</v>
      </c>
      <c r="V3144">
        <v>9123773</v>
      </c>
      <c r="W3144" t="s">
        <v>21</v>
      </c>
    </row>
    <row r="3145" spans="1:23" x14ac:dyDescent="0.3">
      <c r="A3145" t="s">
        <v>4618</v>
      </c>
      <c r="B3145">
        <v>123</v>
      </c>
      <c r="C3145">
        <v>93</v>
      </c>
      <c r="D3145">
        <v>15126948</v>
      </c>
      <c r="E3145" t="s">
        <v>57</v>
      </c>
      <c r="F3145" t="s">
        <v>35</v>
      </c>
      <c r="L3145" t="s">
        <v>4619</v>
      </c>
      <c r="M3145">
        <v>20815</v>
      </c>
      <c r="N3145">
        <v>335</v>
      </c>
      <c r="O3145" t="s">
        <v>29</v>
      </c>
      <c r="P3145" t="s">
        <v>30</v>
      </c>
      <c r="Q3145" t="s">
        <v>213</v>
      </c>
      <c r="R3145">
        <v>5000000</v>
      </c>
      <c r="S3145">
        <v>1995</v>
      </c>
      <c r="T3145">
        <v>4.9000000000000004</v>
      </c>
      <c r="U3145">
        <v>1.6</v>
      </c>
      <c r="V3145">
        <v>10126948</v>
      </c>
      <c r="W3145" t="s">
        <v>21</v>
      </c>
    </row>
    <row r="3146" spans="1:23" x14ac:dyDescent="0.3">
      <c r="A3146" t="s">
        <v>366</v>
      </c>
      <c r="B3146">
        <v>173</v>
      </c>
      <c r="C3146">
        <v>106</v>
      </c>
      <c r="D3146">
        <v>13622333</v>
      </c>
      <c r="E3146" t="s">
        <v>25</v>
      </c>
      <c r="F3146" t="s">
        <v>48</v>
      </c>
      <c r="G3146" t="s">
        <v>55</v>
      </c>
      <c r="H3146" t="s">
        <v>44</v>
      </c>
      <c r="L3146" t="s">
        <v>4620</v>
      </c>
      <c r="M3146">
        <v>91377</v>
      </c>
      <c r="N3146">
        <v>385</v>
      </c>
      <c r="O3146" t="s">
        <v>763</v>
      </c>
      <c r="P3146" t="s">
        <v>3061</v>
      </c>
      <c r="Q3146" t="s">
        <v>213</v>
      </c>
      <c r="R3146">
        <v>2000000</v>
      </c>
      <c r="S3146">
        <v>2001</v>
      </c>
      <c r="T3146">
        <v>7.7</v>
      </c>
      <c r="U3146">
        <v>1.8</v>
      </c>
      <c r="V3146">
        <v>11622333</v>
      </c>
      <c r="W3146" t="s">
        <v>21</v>
      </c>
    </row>
    <row r="3147" spans="1:23" x14ac:dyDescent="0.3">
      <c r="A3147" t="s">
        <v>686</v>
      </c>
      <c r="B3147">
        <v>246</v>
      </c>
      <c r="C3147">
        <v>99</v>
      </c>
      <c r="D3147">
        <v>13464388</v>
      </c>
      <c r="E3147" t="s">
        <v>48</v>
      </c>
      <c r="F3147" t="s">
        <v>57</v>
      </c>
      <c r="L3147" t="s">
        <v>4621</v>
      </c>
      <c r="M3147">
        <v>395921</v>
      </c>
      <c r="N3147">
        <v>859</v>
      </c>
      <c r="O3147" t="s">
        <v>29</v>
      </c>
      <c r="P3147" t="s">
        <v>37</v>
      </c>
      <c r="Q3147" t="s">
        <v>213</v>
      </c>
      <c r="R3147">
        <v>4000000</v>
      </c>
      <c r="S3147">
        <v>2004</v>
      </c>
      <c r="T3147">
        <v>8</v>
      </c>
      <c r="U3147">
        <v>1.6</v>
      </c>
      <c r="V3147">
        <v>9464388</v>
      </c>
      <c r="W3147" t="s">
        <v>21</v>
      </c>
    </row>
    <row r="3148" spans="1:23" x14ac:dyDescent="0.3">
      <c r="A3148" t="s">
        <v>4622</v>
      </c>
      <c r="B3148">
        <v>74</v>
      </c>
      <c r="C3148">
        <v>82</v>
      </c>
      <c r="D3148">
        <v>13350177</v>
      </c>
      <c r="E3148" t="s">
        <v>55</v>
      </c>
      <c r="F3148" t="s">
        <v>57</v>
      </c>
      <c r="G3148" t="s">
        <v>35</v>
      </c>
      <c r="L3148" t="s">
        <v>4623</v>
      </c>
      <c r="M3148">
        <v>7904</v>
      </c>
      <c r="N3148">
        <v>113</v>
      </c>
      <c r="O3148" t="s">
        <v>29</v>
      </c>
      <c r="P3148" t="s">
        <v>30</v>
      </c>
      <c r="Q3148" t="s">
        <v>31</v>
      </c>
      <c r="R3148">
        <v>5000000</v>
      </c>
      <c r="S3148">
        <v>2008</v>
      </c>
      <c r="T3148">
        <v>3.8</v>
      </c>
      <c r="U3148">
        <v>1.4</v>
      </c>
      <c r="V3148">
        <v>8350177</v>
      </c>
      <c r="W3148" t="s">
        <v>21</v>
      </c>
    </row>
    <row r="3149" spans="1:23" x14ac:dyDescent="0.3">
      <c r="A3149" t="s">
        <v>4223</v>
      </c>
      <c r="B3149">
        <v>68</v>
      </c>
      <c r="C3149">
        <v>135</v>
      </c>
      <c r="D3149">
        <v>13269963</v>
      </c>
      <c r="E3149" t="s">
        <v>55</v>
      </c>
      <c r="F3149" t="s">
        <v>60</v>
      </c>
      <c r="L3149" t="s">
        <v>4624</v>
      </c>
      <c r="M3149">
        <v>23202</v>
      </c>
      <c r="N3149">
        <v>173</v>
      </c>
      <c r="O3149" t="s">
        <v>29</v>
      </c>
      <c r="P3149" t="s">
        <v>30</v>
      </c>
      <c r="Q3149" t="s">
        <v>213</v>
      </c>
      <c r="R3149">
        <v>5000000</v>
      </c>
      <c r="S3149">
        <v>1996</v>
      </c>
      <c r="T3149">
        <v>7.6</v>
      </c>
      <c r="U3149">
        <v>2.2000000000000002</v>
      </c>
      <c r="V3149">
        <v>8269963</v>
      </c>
      <c r="W3149" t="s">
        <v>21</v>
      </c>
    </row>
    <row r="3150" spans="1:23" x14ac:dyDescent="0.3">
      <c r="A3150" t="s">
        <v>2606</v>
      </c>
      <c r="B3150">
        <v>144</v>
      </c>
      <c r="C3150">
        <v>88</v>
      </c>
      <c r="D3150">
        <v>17768000</v>
      </c>
      <c r="E3150" t="s">
        <v>57</v>
      </c>
      <c r="F3150" t="s">
        <v>35</v>
      </c>
      <c r="L3150" t="s">
        <v>4625</v>
      </c>
      <c r="M3150">
        <v>29629</v>
      </c>
      <c r="N3150">
        <v>374</v>
      </c>
      <c r="O3150" t="s">
        <v>29</v>
      </c>
      <c r="P3150" t="s">
        <v>30</v>
      </c>
      <c r="Q3150" t="s">
        <v>213</v>
      </c>
      <c r="R3150">
        <v>5000000</v>
      </c>
      <c r="S3150">
        <v>1988</v>
      </c>
      <c r="T3150">
        <v>5.9</v>
      </c>
      <c r="U3150">
        <v>1.5</v>
      </c>
      <c r="V3150">
        <v>12768000</v>
      </c>
      <c r="W3150" t="s">
        <v>21</v>
      </c>
    </row>
    <row r="3151" spans="1:23" x14ac:dyDescent="0.3">
      <c r="A3151" t="s">
        <v>4626</v>
      </c>
      <c r="B3151">
        <v>96</v>
      </c>
      <c r="C3151">
        <v>89</v>
      </c>
      <c r="D3151">
        <v>12947763</v>
      </c>
      <c r="E3151" t="s">
        <v>57</v>
      </c>
      <c r="F3151" t="s">
        <v>60</v>
      </c>
      <c r="L3151" t="s">
        <v>4627</v>
      </c>
      <c r="M3151">
        <v>10624</v>
      </c>
      <c r="N3151">
        <v>125</v>
      </c>
      <c r="O3151" t="s">
        <v>29</v>
      </c>
      <c r="P3151" t="s">
        <v>30</v>
      </c>
      <c r="Q3151" t="s">
        <v>213</v>
      </c>
      <c r="R3151">
        <v>5000000</v>
      </c>
      <c r="S3151">
        <v>1986</v>
      </c>
      <c r="T3151">
        <v>6.2</v>
      </c>
      <c r="U3151">
        <v>1.5</v>
      </c>
      <c r="V3151">
        <v>7947763</v>
      </c>
      <c r="W3151" t="s">
        <v>21</v>
      </c>
    </row>
    <row r="3152" spans="1:23" x14ac:dyDescent="0.3">
      <c r="A3152" t="s">
        <v>851</v>
      </c>
      <c r="B3152">
        <v>42</v>
      </c>
      <c r="C3152">
        <v>110</v>
      </c>
      <c r="D3152">
        <v>14100000</v>
      </c>
      <c r="E3152" t="s">
        <v>48</v>
      </c>
      <c r="F3152" t="s">
        <v>55</v>
      </c>
      <c r="L3152" t="s">
        <v>4628</v>
      </c>
      <c r="M3152">
        <v>14995</v>
      </c>
      <c r="N3152">
        <v>87</v>
      </c>
      <c r="O3152" t="s">
        <v>29</v>
      </c>
      <c r="P3152" t="s">
        <v>30</v>
      </c>
      <c r="Q3152" t="s">
        <v>213</v>
      </c>
      <c r="R3152">
        <v>5000000</v>
      </c>
      <c r="S3152">
        <v>1982</v>
      </c>
      <c r="T3152">
        <v>7.2</v>
      </c>
      <c r="U3152">
        <v>1.8</v>
      </c>
      <c r="V3152">
        <v>9100000</v>
      </c>
      <c r="W3152" t="s">
        <v>21</v>
      </c>
    </row>
    <row r="3153" spans="1:23" x14ac:dyDescent="0.3">
      <c r="A3153" t="s">
        <v>4629</v>
      </c>
      <c r="B3153">
        <v>29</v>
      </c>
      <c r="C3153">
        <v>107</v>
      </c>
      <c r="D3153">
        <v>12200000</v>
      </c>
      <c r="E3153" t="s">
        <v>24</v>
      </c>
      <c r="F3153" t="s">
        <v>56</v>
      </c>
      <c r="G3153" t="s">
        <v>55</v>
      </c>
      <c r="H3153" t="s">
        <v>35</v>
      </c>
      <c r="I3153" t="s">
        <v>53</v>
      </c>
      <c r="L3153" t="s">
        <v>4630</v>
      </c>
      <c r="M3153">
        <v>7973</v>
      </c>
      <c r="N3153">
        <v>65</v>
      </c>
      <c r="O3153" t="s">
        <v>29</v>
      </c>
      <c r="P3153" t="s">
        <v>30</v>
      </c>
      <c r="Q3153" t="s">
        <v>52</v>
      </c>
      <c r="R3153">
        <v>5000000</v>
      </c>
      <c r="S3153">
        <v>1983</v>
      </c>
      <c r="T3153">
        <v>6.3</v>
      </c>
      <c r="U3153">
        <v>1.8</v>
      </c>
      <c r="V3153">
        <v>7200000</v>
      </c>
      <c r="W3153" t="s">
        <v>21</v>
      </c>
    </row>
    <row r="3154" spans="1:23" x14ac:dyDescent="0.3">
      <c r="A3154" t="s">
        <v>4631</v>
      </c>
      <c r="B3154">
        <v>228</v>
      </c>
      <c r="C3154">
        <v>86</v>
      </c>
      <c r="D3154">
        <v>17683670</v>
      </c>
      <c r="E3154" t="s">
        <v>57</v>
      </c>
      <c r="F3154" t="s">
        <v>60</v>
      </c>
      <c r="G3154" t="s">
        <v>27</v>
      </c>
      <c r="H3154" t="s">
        <v>35</v>
      </c>
      <c r="L3154" t="s">
        <v>4632</v>
      </c>
      <c r="M3154">
        <v>47227</v>
      </c>
      <c r="N3154">
        <v>323</v>
      </c>
      <c r="O3154" t="s">
        <v>29</v>
      </c>
      <c r="P3154" t="s">
        <v>30</v>
      </c>
      <c r="Q3154" t="s">
        <v>31</v>
      </c>
      <c r="R3154">
        <v>5000000</v>
      </c>
      <c r="S3154">
        <v>2011</v>
      </c>
      <c r="T3154">
        <v>5.2</v>
      </c>
      <c r="U3154">
        <v>1.4</v>
      </c>
      <c r="V3154">
        <v>12683670</v>
      </c>
      <c r="W3154" t="s">
        <v>21</v>
      </c>
    </row>
    <row r="3155" spans="1:23" x14ac:dyDescent="0.3">
      <c r="A3155" t="s">
        <v>4633</v>
      </c>
      <c r="B3155">
        <v>195</v>
      </c>
      <c r="C3155">
        <v>91</v>
      </c>
      <c r="D3155">
        <v>12055108</v>
      </c>
      <c r="E3155" t="s">
        <v>48</v>
      </c>
      <c r="F3155" t="s">
        <v>55</v>
      </c>
      <c r="L3155" t="s">
        <v>4634</v>
      </c>
      <c r="M3155">
        <v>61151</v>
      </c>
      <c r="N3155">
        <v>134</v>
      </c>
      <c r="O3155" t="s">
        <v>29</v>
      </c>
      <c r="P3155" t="s">
        <v>30</v>
      </c>
      <c r="Q3155" t="s">
        <v>213</v>
      </c>
      <c r="R3155">
        <v>8000000</v>
      </c>
      <c r="S3155">
        <v>2008</v>
      </c>
      <c r="T3155">
        <v>6.9</v>
      </c>
      <c r="U3155">
        <v>1.5</v>
      </c>
      <c r="V3155">
        <v>4055108</v>
      </c>
      <c r="W3155" t="s">
        <v>21</v>
      </c>
    </row>
    <row r="3156" spans="1:23" x14ac:dyDescent="0.3">
      <c r="A3156" t="s">
        <v>3801</v>
      </c>
      <c r="B3156">
        <v>203</v>
      </c>
      <c r="C3156">
        <v>103</v>
      </c>
      <c r="D3156">
        <v>27285953</v>
      </c>
      <c r="E3156" t="s">
        <v>24</v>
      </c>
      <c r="F3156" t="s">
        <v>35</v>
      </c>
      <c r="L3156" t="s">
        <v>4635</v>
      </c>
      <c r="M3156">
        <v>48675</v>
      </c>
      <c r="N3156">
        <v>214</v>
      </c>
      <c r="O3156" t="s">
        <v>29</v>
      </c>
      <c r="P3156" t="s">
        <v>30</v>
      </c>
      <c r="Q3156" t="s">
        <v>213</v>
      </c>
      <c r="R3156">
        <v>5000000</v>
      </c>
      <c r="S3156">
        <v>2015</v>
      </c>
      <c r="T3156">
        <v>6.8</v>
      </c>
      <c r="U3156">
        <v>1.7</v>
      </c>
      <c r="V3156">
        <v>22285953</v>
      </c>
      <c r="W3156" t="s">
        <v>21</v>
      </c>
    </row>
    <row r="3157" spans="1:23" x14ac:dyDescent="0.3">
      <c r="A3157" t="s">
        <v>4636</v>
      </c>
      <c r="B3157">
        <v>45</v>
      </c>
      <c r="C3157">
        <v>99</v>
      </c>
      <c r="D3157">
        <v>10572742</v>
      </c>
      <c r="E3157" t="s">
        <v>55</v>
      </c>
      <c r="F3157" t="s">
        <v>44</v>
      </c>
      <c r="L3157" t="s">
        <v>4637</v>
      </c>
      <c r="M3157">
        <v>2326</v>
      </c>
      <c r="N3157">
        <v>21</v>
      </c>
      <c r="O3157" t="s">
        <v>29</v>
      </c>
      <c r="P3157" t="s">
        <v>30</v>
      </c>
      <c r="Q3157" t="s">
        <v>31</v>
      </c>
      <c r="R3157">
        <v>8000000</v>
      </c>
      <c r="S3157">
        <v>2009</v>
      </c>
      <c r="T3157">
        <v>6.1</v>
      </c>
      <c r="U3157">
        <v>1.6</v>
      </c>
      <c r="V3157">
        <v>2572742</v>
      </c>
      <c r="W3157" t="s">
        <v>21</v>
      </c>
    </row>
    <row r="3158" spans="1:23" x14ac:dyDescent="0.3">
      <c r="A3158" t="s">
        <v>4638</v>
      </c>
      <c r="B3158">
        <v>29</v>
      </c>
      <c r="C3158">
        <v>82</v>
      </c>
      <c r="D3158">
        <v>9628751</v>
      </c>
      <c r="E3158" t="s">
        <v>24</v>
      </c>
      <c r="F3158" t="s">
        <v>25</v>
      </c>
      <c r="G3158" t="s">
        <v>47</v>
      </c>
      <c r="H3158" t="s">
        <v>49</v>
      </c>
      <c r="I3158" t="s">
        <v>27</v>
      </c>
      <c r="L3158" t="s">
        <v>4639</v>
      </c>
      <c r="M3158">
        <v>5164</v>
      </c>
      <c r="N3158">
        <v>65</v>
      </c>
      <c r="O3158" t="s">
        <v>29</v>
      </c>
      <c r="P3158" t="s">
        <v>30</v>
      </c>
      <c r="Q3158" t="s">
        <v>52</v>
      </c>
      <c r="R3158">
        <v>5000000</v>
      </c>
      <c r="S3158">
        <v>2000</v>
      </c>
      <c r="T3158">
        <v>5.9</v>
      </c>
      <c r="U3158">
        <v>1.4</v>
      </c>
      <c r="V3158">
        <v>4628751</v>
      </c>
      <c r="W3158" t="s">
        <v>21</v>
      </c>
    </row>
    <row r="3159" spans="1:23" x14ac:dyDescent="0.3">
      <c r="A3159" t="s">
        <v>4640</v>
      </c>
      <c r="B3159">
        <v>121</v>
      </c>
      <c r="C3159">
        <v>92</v>
      </c>
      <c r="D3159">
        <v>8786715</v>
      </c>
      <c r="E3159" t="s">
        <v>48</v>
      </c>
      <c r="F3159" t="s">
        <v>55</v>
      </c>
      <c r="L3159" t="s">
        <v>4641</v>
      </c>
      <c r="M3159">
        <v>40274</v>
      </c>
      <c r="N3159">
        <v>324</v>
      </c>
      <c r="O3159" t="s">
        <v>29</v>
      </c>
      <c r="P3159" t="s">
        <v>30</v>
      </c>
      <c r="Q3159" t="s">
        <v>31</v>
      </c>
      <c r="R3159">
        <v>5000000</v>
      </c>
      <c r="S3159">
        <v>2004</v>
      </c>
      <c r="T3159">
        <v>6.9</v>
      </c>
      <c r="U3159">
        <v>1.5</v>
      </c>
      <c r="V3159">
        <v>3786715</v>
      </c>
      <c r="W3159" t="s">
        <v>21</v>
      </c>
    </row>
    <row r="3160" spans="1:23" x14ac:dyDescent="0.3">
      <c r="A3160" t="s">
        <v>4642</v>
      </c>
      <c r="B3160">
        <v>135</v>
      </c>
      <c r="C3160">
        <v>112</v>
      </c>
      <c r="D3160">
        <v>3432342</v>
      </c>
      <c r="E3160" t="s">
        <v>48</v>
      </c>
      <c r="F3160" t="s">
        <v>56</v>
      </c>
      <c r="G3160" t="s">
        <v>55</v>
      </c>
      <c r="H3160" t="s">
        <v>60</v>
      </c>
      <c r="I3160" t="s">
        <v>44</v>
      </c>
      <c r="L3160" t="s">
        <v>4643</v>
      </c>
      <c r="M3160">
        <v>24921</v>
      </c>
      <c r="N3160">
        <v>166</v>
      </c>
      <c r="O3160" t="s">
        <v>792</v>
      </c>
      <c r="P3160" t="s">
        <v>115</v>
      </c>
      <c r="Q3160" t="s">
        <v>213</v>
      </c>
      <c r="R3160">
        <v>6000000</v>
      </c>
      <c r="S3160">
        <v>2003</v>
      </c>
      <c r="T3160">
        <v>7.7</v>
      </c>
      <c r="U3160">
        <v>1.9</v>
      </c>
      <c r="V3160">
        <v>-2567658</v>
      </c>
      <c r="W3160" t="s">
        <v>38</v>
      </c>
    </row>
    <row r="3161" spans="1:23" x14ac:dyDescent="0.3">
      <c r="A3161" t="s">
        <v>4644</v>
      </c>
      <c r="B3161">
        <v>56</v>
      </c>
      <c r="C3161">
        <v>90</v>
      </c>
      <c r="D3161">
        <v>6755271</v>
      </c>
      <c r="E3161" t="s">
        <v>57</v>
      </c>
      <c r="F3161" t="s">
        <v>35</v>
      </c>
      <c r="L3161" t="s">
        <v>4645</v>
      </c>
      <c r="M3161">
        <v>7319</v>
      </c>
      <c r="N3161">
        <v>131</v>
      </c>
      <c r="O3161" t="s">
        <v>29</v>
      </c>
      <c r="P3161" t="s">
        <v>30</v>
      </c>
      <c r="Q3161" t="s">
        <v>213</v>
      </c>
      <c r="R3161">
        <v>5000000</v>
      </c>
      <c r="S3161">
        <v>2001</v>
      </c>
      <c r="T3161">
        <v>5.3</v>
      </c>
      <c r="U3161">
        <v>1.5</v>
      </c>
      <c r="V3161">
        <v>1755271</v>
      </c>
      <c r="W3161" t="s">
        <v>21</v>
      </c>
    </row>
    <row r="3162" spans="1:23" x14ac:dyDescent="0.3">
      <c r="A3162" t="s">
        <v>4646</v>
      </c>
      <c r="B3162">
        <v>59</v>
      </c>
      <c r="C3162">
        <v>150</v>
      </c>
      <c r="D3162">
        <v>6157157</v>
      </c>
      <c r="E3162" t="s">
        <v>48</v>
      </c>
      <c r="F3162" t="s">
        <v>55</v>
      </c>
      <c r="L3162" t="s">
        <v>4647</v>
      </c>
      <c r="M3162">
        <v>21416</v>
      </c>
      <c r="N3162">
        <v>198</v>
      </c>
      <c r="O3162" t="s">
        <v>29</v>
      </c>
      <c r="P3162" t="s">
        <v>30</v>
      </c>
      <c r="Q3162" t="s">
        <v>31</v>
      </c>
      <c r="R3162">
        <v>5000000</v>
      </c>
      <c r="S3162">
        <v>1989</v>
      </c>
      <c r="T3162">
        <v>7</v>
      </c>
      <c r="U3162">
        <v>2.5</v>
      </c>
      <c r="V3162">
        <v>1157157</v>
      </c>
      <c r="W3162" t="s">
        <v>21</v>
      </c>
    </row>
    <row r="3163" spans="1:23" x14ac:dyDescent="0.3">
      <c r="A3163" t="s">
        <v>4648</v>
      </c>
      <c r="B3163">
        <v>60</v>
      </c>
      <c r="C3163">
        <v>91</v>
      </c>
      <c r="D3163">
        <v>5480318</v>
      </c>
      <c r="E3163" t="s">
        <v>48</v>
      </c>
      <c r="F3163" t="s">
        <v>55</v>
      </c>
      <c r="L3163" t="s">
        <v>4649</v>
      </c>
      <c r="M3163">
        <v>9427</v>
      </c>
      <c r="N3163">
        <v>79</v>
      </c>
      <c r="O3163" t="s">
        <v>29</v>
      </c>
      <c r="P3163" t="s">
        <v>30</v>
      </c>
      <c r="Q3163" t="s">
        <v>213</v>
      </c>
      <c r="R3163">
        <v>5000000</v>
      </c>
      <c r="S3163">
        <v>1998</v>
      </c>
      <c r="T3163">
        <v>6.6</v>
      </c>
      <c r="U3163">
        <v>1.5</v>
      </c>
      <c r="V3163">
        <v>480318</v>
      </c>
      <c r="W3163" t="s">
        <v>21</v>
      </c>
    </row>
    <row r="3164" spans="1:23" x14ac:dyDescent="0.3">
      <c r="A3164" t="s">
        <v>170</v>
      </c>
      <c r="B3164">
        <v>81</v>
      </c>
      <c r="C3164">
        <v>95</v>
      </c>
      <c r="D3164">
        <v>5308707</v>
      </c>
      <c r="E3164" t="s">
        <v>48</v>
      </c>
      <c r="F3164" t="s">
        <v>56</v>
      </c>
      <c r="G3164" t="s">
        <v>55</v>
      </c>
      <c r="H3164" t="s">
        <v>35</v>
      </c>
      <c r="L3164" t="s">
        <v>4650</v>
      </c>
      <c r="M3164">
        <v>15053</v>
      </c>
      <c r="N3164">
        <v>165</v>
      </c>
      <c r="O3164" t="s">
        <v>29</v>
      </c>
      <c r="P3164" t="s">
        <v>30</v>
      </c>
      <c r="Q3164" t="s">
        <v>213</v>
      </c>
      <c r="R3164">
        <v>5000000</v>
      </c>
      <c r="S3164">
        <v>2001</v>
      </c>
      <c r="T3164">
        <v>6.4</v>
      </c>
      <c r="U3164">
        <v>1.6</v>
      </c>
      <c r="V3164">
        <v>308707</v>
      </c>
      <c r="W3164" t="s">
        <v>21</v>
      </c>
    </row>
    <row r="3165" spans="1:23" x14ac:dyDescent="0.3">
      <c r="A3165" t="s">
        <v>233</v>
      </c>
      <c r="B3165">
        <v>415</v>
      </c>
      <c r="C3165">
        <v>97</v>
      </c>
      <c r="D3165">
        <v>5009677</v>
      </c>
      <c r="E3165" t="s">
        <v>55</v>
      </c>
      <c r="F3165" t="s">
        <v>60</v>
      </c>
      <c r="G3165" t="s">
        <v>27</v>
      </c>
      <c r="L3165" t="s">
        <v>4651</v>
      </c>
      <c r="M3165">
        <v>260607</v>
      </c>
      <c r="N3165">
        <v>485</v>
      </c>
      <c r="O3165" t="s">
        <v>29</v>
      </c>
      <c r="P3165" t="s">
        <v>37</v>
      </c>
      <c r="Q3165" t="s">
        <v>213</v>
      </c>
      <c r="R3165">
        <v>5000000</v>
      </c>
      <c r="S3165">
        <v>2009</v>
      </c>
      <c r="T3165">
        <v>7.9</v>
      </c>
      <c r="U3165">
        <v>1.6</v>
      </c>
      <c r="V3165">
        <v>9677</v>
      </c>
      <c r="W3165" t="s">
        <v>21</v>
      </c>
    </row>
    <row r="3166" spans="1:23" x14ac:dyDescent="0.3">
      <c r="A3166" t="s">
        <v>2698</v>
      </c>
      <c r="B3166">
        <v>120</v>
      </c>
      <c r="C3166">
        <v>112</v>
      </c>
      <c r="D3166">
        <v>4306697</v>
      </c>
      <c r="E3166" t="s">
        <v>55</v>
      </c>
      <c r="L3166" t="s">
        <v>4652</v>
      </c>
      <c r="M3166">
        <v>26720</v>
      </c>
      <c r="N3166">
        <v>196</v>
      </c>
      <c r="O3166" t="s">
        <v>29</v>
      </c>
      <c r="P3166" t="s">
        <v>115</v>
      </c>
      <c r="Q3166" t="s">
        <v>213</v>
      </c>
      <c r="R3166">
        <v>5000000</v>
      </c>
      <c r="S3166">
        <v>1997</v>
      </c>
      <c r="T3166">
        <v>7.7</v>
      </c>
      <c r="U3166">
        <v>1.9</v>
      </c>
      <c r="V3166">
        <v>-693303</v>
      </c>
      <c r="W3166" t="s">
        <v>38</v>
      </c>
    </row>
    <row r="3167" spans="1:23" x14ac:dyDescent="0.3">
      <c r="A3167" t="s">
        <v>4653</v>
      </c>
      <c r="B3167">
        <v>195</v>
      </c>
      <c r="C3167">
        <v>122</v>
      </c>
      <c r="D3167">
        <v>3950029</v>
      </c>
      <c r="E3167" t="s">
        <v>55</v>
      </c>
      <c r="L3167" t="s">
        <v>4654</v>
      </c>
      <c r="M3167">
        <v>12411</v>
      </c>
      <c r="N3167">
        <v>89</v>
      </c>
      <c r="O3167" t="s">
        <v>792</v>
      </c>
      <c r="P3167" t="s">
        <v>545</v>
      </c>
      <c r="Q3167" t="s">
        <v>31</v>
      </c>
      <c r="R3167">
        <v>4000000</v>
      </c>
      <c r="S3167">
        <v>2010</v>
      </c>
      <c r="T3167">
        <v>7.2</v>
      </c>
      <c r="U3167">
        <v>2</v>
      </c>
      <c r="V3167">
        <v>-49971</v>
      </c>
      <c r="W3167" t="s">
        <v>38</v>
      </c>
    </row>
    <row r="3168" spans="1:23" x14ac:dyDescent="0.3">
      <c r="A3168" t="s">
        <v>4655</v>
      </c>
      <c r="B3168">
        <v>109</v>
      </c>
      <c r="C3168">
        <v>110</v>
      </c>
      <c r="D3168">
        <v>4040588</v>
      </c>
      <c r="E3168" t="s">
        <v>48</v>
      </c>
      <c r="F3168" t="s">
        <v>55</v>
      </c>
      <c r="L3168" t="s">
        <v>4656</v>
      </c>
      <c r="M3168">
        <v>12233</v>
      </c>
      <c r="N3168">
        <v>89</v>
      </c>
      <c r="O3168" t="s">
        <v>29</v>
      </c>
      <c r="P3168" t="s">
        <v>30</v>
      </c>
      <c r="Q3168" t="s">
        <v>31</v>
      </c>
      <c r="R3168">
        <v>5000000</v>
      </c>
      <c r="S3168">
        <v>2008</v>
      </c>
      <c r="T3168">
        <v>6.8</v>
      </c>
      <c r="U3168">
        <v>1.8</v>
      </c>
      <c r="V3168">
        <v>-959412</v>
      </c>
      <c r="W3168" t="s">
        <v>38</v>
      </c>
    </row>
    <row r="3169" spans="1:23" x14ac:dyDescent="0.3">
      <c r="A3169" t="s">
        <v>89</v>
      </c>
      <c r="B3169">
        <v>93</v>
      </c>
      <c r="C3169">
        <v>108</v>
      </c>
      <c r="D3169">
        <v>3049135</v>
      </c>
      <c r="E3169" t="s">
        <v>242</v>
      </c>
      <c r="F3169" t="s">
        <v>56</v>
      </c>
      <c r="G3169" t="s">
        <v>55</v>
      </c>
      <c r="H3169" t="s">
        <v>44</v>
      </c>
      <c r="I3169" t="s">
        <v>35</v>
      </c>
      <c r="L3169" t="s">
        <v>4657</v>
      </c>
      <c r="M3169">
        <v>50197</v>
      </c>
      <c r="N3169">
        <v>265</v>
      </c>
      <c r="O3169" t="s">
        <v>29</v>
      </c>
      <c r="P3169" t="s">
        <v>91</v>
      </c>
      <c r="Q3169" t="s">
        <v>213</v>
      </c>
      <c r="R3169">
        <v>5000000</v>
      </c>
      <c r="S3169">
        <v>1994</v>
      </c>
      <c r="T3169">
        <v>7.4</v>
      </c>
      <c r="U3169">
        <v>1.8</v>
      </c>
      <c r="V3169">
        <v>-1950865</v>
      </c>
      <c r="W3169" t="s">
        <v>38</v>
      </c>
    </row>
    <row r="3170" spans="1:23" x14ac:dyDescent="0.3">
      <c r="A3170" t="s">
        <v>3704</v>
      </c>
      <c r="B3170">
        <v>12</v>
      </c>
      <c r="C3170">
        <v>121</v>
      </c>
      <c r="D3170">
        <v>4700361</v>
      </c>
      <c r="E3170" t="s">
        <v>55</v>
      </c>
      <c r="L3170" t="s">
        <v>4658</v>
      </c>
      <c r="M3170">
        <v>2047</v>
      </c>
      <c r="N3170">
        <v>29</v>
      </c>
      <c r="O3170" t="s">
        <v>29</v>
      </c>
      <c r="P3170" t="s">
        <v>30</v>
      </c>
      <c r="Q3170" t="s">
        <v>31</v>
      </c>
      <c r="R3170">
        <v>5000000</v>
      </c>
      <c r="S3170">
        <v>2015</v>
      </c>
      <c r="T3170">
        <v>4.5999999999999996</v>
      </c>
      <c r="U3170">
        <v>2</v>
      </c>
      <c r="V3170">
        <v>-299639</v>
      </c>
      <c r="W3170" t="s">
        <v>38</v>
      </c>
    </row>
    <row r="3171" spans="1:23" x14ac:dyDescent="0.3">
      <c r="A3171" t="s">
        <v>4659</v>
      </c>
      <c r="B3171">
        <v>155</v>
      </c>
      <c r="C3171">
        <v>97</v>
      </c>
      <c r="D3171">
        <v>2711210</v>
      </c>
      <c r="E3171" t="s">
        <v>48</v>
      </c>
      <c r="F3171" t="s">
        <v>55</v>
      </c>
      <c r="L3171" t="s">
        <v>4660</v>
      </c>
      <c r="M3171">
        <v>40305</v>
      </c>
      <c r="N3171">
        <v>86</v>
      </c>
      <c r="O3171" t="s">
        <v>29</v>
      </c>
      <c r="P3171" t="s">
        <v>30</v>
      </c>
      <c r="Q3171" t="s">
        <v>213</v>
      </c>
      <c r="R3171">
        <v>5000000</v>
      </c>
      <c r="S3171">
        <v>2010</v>
      </c>
      <c r="T3171">
        <v>6.4</v>
      </c>
      <c r="U3171">
        <v>1.6</v>
      </c>
      <c r="V3171">
        <v>-2288790</v>
      </c>
      <c r="W3171" t="s">
        <v>38</v>
      </c>
    </row>
    <row r="3172" spans="1:23" x14ac:dyDescent="0.3">
      <c r="A3172" t="s">
        <v>1784</v>
      </c>
      <c r="B3172">
        <v>81</v>
      </c>
      <c r="C3172">
        <v>116</v>
      </c>
      <c r="D3172">
        <v>1980338</v>
      </c>
      <c r="E3172" t="s">
        <v>48</v>
      </c>
      <c r="F3172" t="s">
        <v>56</v>
      </c>
      <c r="G3172" t="s">
        <v>55</v>
      </c>
      <c r="H3172" t="s">
        <v>60</v>
      </c>
      <c r="I3172" t="s">
        <v>35</v>
      </c>
      <c r="L3172" t="s">
        <v>4661</v>
      </c>
      <c r="M3172">
        <v>12366</v>
      </c>
      <c r="N3172">
        <v>151</v>
      </c>
      <c r="O3172" t="s">
        <v>29</v>
      </c>
      <c r="P3172" t="s">
        <v>30</v>
      </c>
      <c r="Q3172" t="s">
        <v>213</v>
      </c>
      <c r="R3172">
        <v>5000000</v>
      </c>
      <c r="S3172">
        <v>1998</v>
      </c>
      <c r="T3172">
        <v>7</v>
      </c>
      <c r="U3172">
        <v>1.9</v>
      </c>
      <c r="V3172">
        <v>-3019662</v>
      </c>
      <c r="W3172" t="s">
        <v>38</v>
      </c>
    </row>
    <row r="3173" spans="1:23" x14ac:dyDescent="0.3">
      <c r="A3173" t="s">
        <v>3557</v>
      </c>
      <c r="B3173">
        <v>204</v>
      </c>
      <c r="C3173">
        <v>94</v>
      </c>
      <c r="D3173">
        <v>1082044</v>
      </c>
      <c r="E3173" t="s">
        <v>55</v>
      </c>
      <c r="F3173" t="s">
        <v>35</v>
      </c>
      <c r="L3173" t="s">
        <v>4662</v>
      </c>
      <c r="M3173">
        <v>281649</v>
      </c>
      <c r="N3173">
        <v>458</v>
      </c>
      <c r="O3173" t="s">
        <v>29</v>
      </c>
      <c r="P3173" t="s">
        <v>971</v>
      </c>
      <c r="Q3173" t="s">
        <v>213</v>
      </c>
      <c r="R3173">
        <v>5000000</v>
      </c>
      <c r="S3173">
        <v>2004</v>
      </c>
      <c r="T3173">
        <v>7.7</v>
      </c>
      <c r="U3173">
        <v>1.6</v>
      </c>
      <c r="V3173">
        <v>-3917956</v>
      </c>
      <c r="W3173" t="s">
        <v>38</v>
      </c>
    </row>
    <row r="3174" spans="1:23" x14ac:dyDescent="0.3">
      <c r="A3174" t="s">
        <v>4385</v>
      </c>
      <c r="B3174">
        <v>19</v>
      </c>
      <c r="C3174">
        <v>103</v>
      </c>
      <c r="D3174">
        <v>1100000</v>
      </c>
      <c r="E3174" t="s">
        <v>56</v>
      </c>
      <c r="F3174" t="s">
        <v>55</v>
      </c>
      <c r="L3174" t="s">
        <v>4663</v>
      </c>
      <c r="M3174">
        <v>3665</v>
      </c>
      <c r="N3174">
        <v>39</v>
      </c>
      <c r="O3174" t="s">
        <v>29</v>
      </c>
      <c r="P3174" t="s">
        <v>30</v>
      </c>
      <c r="Q3174" t="s">
        <v>213</v>
      </c>
      <c r="R3174">
        <v>5000000</v>
      </c>
      <c r="S3174">
        <v>1992</v>
      </c>
      <c r="T3174">
        <v>6.8</v>
      </c>
      <c r="U3174">
        <v>1.7</v>
      </c>
      <c r="V3174">
        <v>-3900000</v>
      </c>
      <c r="W3174" t="s">
        <v>38</v>
      </c>
    </row>
    <row r="3175" spans="1:23" x14ac:dyDescent="0.3">
      <c r="A3175" t="s">
        <v>4664</v>
      </c>
      <c r="B3175">
        <v>163</v>
      </c>
      <c r="C3175">
        <v>112</v>
      </c>
      <c r="D3175">
        <v>2445646</v>
      </c>
      <c r="E3175" t="s">
        <v>242</v>
      </c>
      <c r="F3175" t="s">
        <v>56</v>
      </c>
      <c r="G3175" t="s">
        <v>55</v>
      </c>
      <c r="H3175" t="s">
        <v>60</v>
      </c>
      <c r="I3175" t="s">
        <v>35</v>
      </c>
      <c r="L3175" t="s">
        <v>4665</v>
      </c>
      <c r="M3175">
        <v>32382</v>
      </c>
      <c r="N3175">
        <v>99</v>
      </c>
      <c r="O3175" t="s">
        <v>29</v>
      </c>
      <c r="P3175" t="s">
        <v>30</v>
      </c>
      <c r="Q3175" t="s">
        <v>213</v>
      </c>
      <c r="R3175">
        <v>5000000</v>
      </c>
      <c r="S3175">
        <v>2014</v>
      </c>
      <c r="T3175">
        <v>7</v>
      </c>
      <c r="U3175">
        <v>1.9</v>
      </c>
      <c r="V3175">
        <v>-2554354</v>
      </c>
      <c r="W3175" t="s">
        <v>38</v>
      </c>
    </row>
    <row r="3176" spans="1:23" x14ac:dyDescent="0.3">
      <c r="A3176" t="s">
        <v>4506</v>
      </c>
      <c r="B3176">
        <v>248</v>
      </c>
      <c r="C3176">
        <v>91</v>
      </c>
      <c r="D3176">
        <v>2221809</v>
      </c>
      <c r="E3176" t="s">
        <v>55</v>
      </c>
      <c r="L3176" t="s">
        <v>4666</v>
      </c>
      <c r="M3176">
        <v>40618</v>
      </c>
      <c r="N3176">
        <v>144</v>
      </c>
      <c r="O3176" t="s">
        <v>29</v>
      </c>
      <c r="P3176" t="s">
        <v>30</v>
      </c>
      <c r="Q3176" t="s">
        <v>31</v>
      </c>
      <c r="R3176">
        <v>5000000</v>
      </c>
      <c r="S3176">
        <v>2010</v>
      </c>
      <c r="T3176">
        <v>7</v>
      </c>
      <c r="U3176">
        <v>1.5</v>
      </c>
      <c r="V3176">
        <v>-2778191</v>
      </c>
      <c r="W3176" t="s">
        <v>38</v>
      </c>
    </row>
    <row r="3177" spans="1:23" x14ac:dyDescent="0.3">
      <c r="A3177" t="s">
        <v>4667</v>
      </c>
      <c r="B3177">
        <v>39</v>
      </c>
      <c r="C3177">
        <v>98</v>
      </c>
      <c r="D3177">
        <v>296665</v>
      </c>
      <c r="E3177" t="s">
        <v>242</v>
      </c>
      <c r="F3177" t="s">
        <v>56</v>
      </c>
      <c r="G3177" t="s">
        <v>55</v>
      </c>
      <c r="H3177" t="s">
        <v>35</v>
      </c>
      <c r="L3177" t="s">
        <v>4668</v>
      </c>
      <c r="M3177">
        <v>12675</v>
      </c>
      <c r="N3177">
        <v>158</v>
      </c>
      <c r="O3177" t="s">
        <v>29</v>
      </c>
      <c r="P3177" t="s">
        <v>30</v>
      </c>
      <c r="Q3177" t="s">
        <v>213</v>
      </c>
      <c r="R3177">
        <v>5000000</v>
      </c>
      <c r="S3177">
        <v>2003</v>
      </c>
      <c r="T3177">
        <v>6.3</v>
      </c>
      <c r="U3177">
        <v>1.6</v>
      </c>
      <c r="V3177">
        <v>-4703335</v>
      </c>
      <c r="W3177" t="s">
        <v>38</v>
      </c>
    </row>
    <row r="3178" spans="1:23" x14ac:dyDescent="0.3">
      <c r="A3178" t="s">
        <v>4669</v>
      </c>
      <c r="B3178">
        <v>322</v>
      </c>
      <c r="C3178">
        <v>95</v>
      </c>
      <c r="D3178">
        <v>3219029</v>
      </c>
      <c r="E3178" t="s">
        <v>56</v>
      </c>
      <c r="F3178" t="s">
        <v>57</v>
      </c>
      <c r="G3178" t="s">
        <v>59</v>
      </c>
      <c r="H3178" t="s">
        <v>35</v>
      </c>
      <c r="L3178" t="s">
        <v>4670</v>
      </c>
      <c r="M3178">
        <v>28845</v>
      </c>
      <c r="N3178">
        <v>125</v>
      </c>
      <c r="O3178" t="s">
        <v>29</v>
      </c>
      <c r="P3178" t="s">
        <v>30</v>
      </c>
      <c r="Q3178" t="s">
        <v>213</v>
      </c>
      <c r="R3178">
        <v>5000000</v>
      </c>
      <c r="S3178">
        <v>2015</v>
      </c>
      <c r="T3178">
        <v>7.1</v>
      </c>
      <c r="U3178">
        <v>1.6</v>
      </c>
      <c r="V3178">
        <v>-1780971</v>
      </c>
      <c r="W3178" t="s">
        <v>38</v>
      </c>
    </row>
    <row r="3179" spans="1:23" x14ac:dyDescent="0.3">
      <c r="A3179" t="s">
        <v>1465</v>
      </c>
      <c r="B3179">
        <v>83</v>
      </c>
      <c r="C3179">
        <v>91</v>
      </c>
      <c r="D3179">
        <v>1040879</v>
      </c>
      <c r="E3179" t="s">
        <v>48</v>
      </c>
      <c r="F3179" t="s">
        <v>56</v>
      </c>
      <c r="G3179" t="s">
        <v>55</v>
      </c>
      <c r="L3179" t="s">
        <v>4671</v>
      </c>
      <c r="M3179">
        <v>54478</v>
      </c>
      <c r="N3179">
        <v>184</v>
      </c>
      <c r="O3179" t="s">
        <v>29</v>
      </c>
      <c r="P3179" t="s">
        <v>30</v>
      </c>
      <c r="Q3179" t="s">
        <v>213</v>
      </c>
      <c r="R3179">
        <v>7000000</v>
      </c>
      <c r="S3179">
        <v>1996</v>
      </c>
      <c r="T3179">
        <v>7.1</v>
      </c>
      <c r="U3179">
        <v>1.5</v>
      </c>
      <c r="V3179">
        <v>-5959121</v>
      </c>
      <c r="W3179" t="s">
        <v>38</v>
      </c>
    </row>
    <row r="3180" spans="1:23" x14ac:dyDescent="0.3">
      <c r="A3180" t="s">
        <v>2744</v>
      </c>
      <c r="B3180">
        <v>37</v>
      </c>
      <c r="C3180">
        <v>97</v>
      </c>
      <c r="D3180">
        <v>326308</v>
      </c>
      <c r="E3180" t="s">
        <v>56</v>
      </c>
      <c r="F3180" t="s">
        <v>55</v>
      </c>
      <c r="G3180" t="s">
        <v>35</v>
      </c>
      <c r="L3180" t="s">
        <v>4672</v>
      </c>
      <c r="M3180">
        <v>6632</v>
      </c>
      <c r="N3180">
        <v>69</v>
      </c>
      <c r="O3180" t="s">
        <v>29</v>
      </c>
      <c r="P3180" t="s">
        <v>30</v>
      </c>
      <c r="Q3180" t="s">
        <v>213</v>
      </c>
      <c r="R3180">
        <v>5000000</v>
      </c>
      <c r="S3180">
        <v>1996</v>
      </c>
      <c r="T3180">
        <v>6.1</v>
      </c>
      <c r="U3180">
        <v>1.6</v>
      </c>
      <c r="V3180">
        <v>-4673692</v>
      </c>
      <c r="W3180" t="s">
        <v>38</v>
      </c>
    </row>
    <row r="3181" spans="1:23" x14ac:dyDescent="0.3">
      <c r="A3181" t="s">
        <v>4673</v>
      </c>
      <c r="B3181">
        <v>27</v>
      </c>
      <c r="C3181">
        <v>90</v>
      </c>
      <c r="D3181">
        <v>124720</v>
      </c>
      <c r="E3181" t="s">
        <v>55</v>
      </c>
      <c r="F3181" t="s">
        <v>44</v>
      </c>
      <c r="L3181" t="s">
        <v>4674</v>
      </c>
      <c r="M3181">
        <v>1560</v>
      </c>
      <c r="N3181">
        <v>15</v>
      </c>
      <c r="O3181" t="s">
        <v>29</v>
      </c>
      <c r="P3181" t="s">
        <v>30</v>
      </c>
      <c r="Q3181" t="s">
        <v>52</v>
      </c>
      <c r="R3181">
        <v>5000000</v>
      </c>
      <c r="S3181">
        <v>2008</v>
      </c>
      <c r="T3181">
        <v>7.3</v>
      </c>
      <c r="U3181">
        <v>1.5</v>
      </c>
      <c r="V3181">
        <v>-4875280</v>
      </c>
      <c r="W3181" t="s">
        <v>38</v>
      </c>
    </row>
    <row r="3182" spans="1:23" x14ac:dyDescent="0.3">
      <c r="A3182" t="s">
        <v>4675</v>
      </c>
      <c r="B3182">
        <v>31</v>
      </c>
      <c r="C3182">
        <v>90</v>
      </c>
      <c r="D3182">
        <v>99147</v>
      </c>
      <c r="E3182" t="s">
        <v>55</v>
      </c>
      <c r="L3182" t="s">
        <v>4676</v>
      </c>
      <c r="M3182">
        <v>1884</v>
      </c>
      <c r="N3182">
        <v>28</v>
      </c>
      <c r="O3182" t="s">
        <v>29</v>
      </c>
      <c r="P3182" t="s">
        <v>30</v>
      </c>
      <c r="Q3182" t="s">
        <v>213</v>
      </c>
      <c r="R3182">
        <v>2000000</v>
      </c>
      <c r="S3182">
        <v>1998</v>
      </c>
      <c r="T3182">
        <v>6.2</v>
      </c>
      <c r="U3182">
        <v>1.5</v>
      </c>
      <c r="V3182">
        <v>-1900853</v>
      </c>
      <c r="W3182" t="s">
        <v>38</v>
      </c>
    </row>
    <row r="3183" spans="1:23" x14ac:dyDescent="0.3">
      <c r="A3183" t="s">
        <v>630</v>
      </c>
      <c r="B3183">
        <v>133</v>
      </c>
      <c r="C3183">
        <v>90</v>
      </c>
      <c r="D3183">
        <v>65087</v>
      </c>
      <c r="E3183" t="s">
        <v>56</v>
      </c>
      <c r="F3183" t="s">
        <v>35</v>
      </c>
      <c r="G3183" t="s">
        <v>58</v>
      </c>
      <c r="L3183" t="s">
        <v>4677</v>
      </c>
      <c r="M3183">
        <v>8824</v>
      </c>
      <c r="N3183">
        <v>108</v>
      </c>
      <c r="O3183" t="s">
        <v>29</v>
      </c>
      <c r="P3183" t="s">
        <v>30</v>
      </c>
      <c r="Q3183" t="s">
        <v>213</v>
      </c>
      <c r="R3183">
        <v>5000000</v>
      </c>
      <c r="S3183">
        <v>2007</v>
      </c>
      <c r="T3183">
        <v>6.2</v>
      </c>
      <c r="U3183">
        <v>1.5</v>
      </c>
      <c r="V3183">
        <v>-4934913</v>
      </c>
      <c r="W3183" t="s">
        <v>38</v>
      </c>
    </row>
    <row r="3184" spans="1:23" x14ac:dyDescent="0.3">
      <c r="A3184" t="s">
        <v>4678</v>
      </c>
      <c r="B3184">
        <v>13</v>
      </c>
      <c r="C3184">
        <v>103</v>
      </c>
      <c r="D3184">
        <v>16066</v>
      </c>
      <c r="E3184" t="s">
        <v>60</v>
      </c>
      <c r="F3184" t="s">
        <v>44</v>
      </c>
      <c r="G3184" t="s">
        <v>35</v>
      </c>
      <c r="L3184" t="s">
        <v>4679</v>
      </c>
      <c r="M3184">
        <v>1207</v>
      </c>
      <c r="N3184">
        <v>44</v>
      </c>
      <c r="O3184" t="s">
        <v>29</v>
      </c>
      <c r="P3184" t="s">
        <v>244</v>
      </c>
      <c r="Q3184" t="s">
        <v>213</v>
      </c>
      <c r="R3184">
        <v>5000000</v>
      </c>
      <c r="S3184">
        <v>2004</v>
      </c>
      <c r="T3184">
        <v>3.3</v>
      </c>
      <c r="U3184">
        <v>1.7</v>
      </c>
      <c r="V3184">
        <v>-4983934</v>
      </c>
      <c r="W3184" t="s">
        <v>38</v>
      </c>
    </row>
    <row r="3185" spans="1:23" x14ac:dyDescent="0.3">
      <c r="A3185" t="s">
        <v>4680</v>
      </c>
      <c r="B3185">
        <v>99</v>
      </c>
      <c r="C3185">
        <v>113</v>
      </c>
      <c r="D3185">
        <v>617228</v>
      </c>
      <c r="E3185" t="s">
        <v>48</v>
      </c>
      <c r="F3185" t="s">
        <v>55</v>
      </c>
      <c r="G3185" t="s">
        <v>44</v>
      </c>
      <c r="H3185" t="s">
        <v>58</v>
      </c>
      <c r="L3185" t="s">
        <v>4681</v>
      </c>
      <c r="M3185">
        <v>6183</v>
      </c>
      <c r="N3185">
        <v>27</v>
      </c>
      <c r="O3185" t="s">
        <v>4682</v>
      </c>
      <c r="P3185" t="s">
        <v>1511</v>
      </c>
      <c r="Q3185" t="s">
        <v>213</v>
      </c>
      <c r="R3185">
        <v>84450000</v>
      </c>
      <c r="S3185">
        <v>2006</v>
      </c>
      <c r="T3185">
        <v>7.4</v>
      </c>
      <c r="U3185">
        <v>1.9</v>
      </c>
      <c r="V3185">
        <v>-83832772</v>
      </c>
      <c r="W3185" t="s">
        <v>38</v>
      </c>
    </row>
    <row r="3186" spans="1:23" x14ac:dyDescent="0.3">
      <c r="A3186" t="s">
        <v>1611</v>
      </c>
      <c r="B3186">
        <v>104</v>
      </c>
      <c r="C3186">
        <v>148</v>
      </c>
      <c r="D3186">
        <v>24475416</v>
      </c>
      <c r="E3186" t="s">
        <v>55</v>
      </c>
      <c r="L3186" t="s">
        <v>4683</v>
      </c>
      <c r="M3186">
        <v>72443</v>
      </c>
      <c r="N3186">
        <v>309</v>
      </c>
      <c r="O3186" t="s">
        <v>29</v>
      </c>
      <c r="P3186" t="s">
        <v>30</v>
      </c>
      <c r="Q3186" t="s">
        <v>213</v>
      </c>
      <c r="R3186">
        <v>890000</v>
      </c>
      <c r="S3186">
        <v>1996</v>
      </c>
      <c r="T3186">
        <v>8</v>
      </c>
      <c r="U3186">
        <v>2.5</v>
      </c>
      <c r="V3186">
        <v>23585416</v>
      </c>
      <c r="W3186" t="s">
        <v>21</v>
      </c>
    </row>
    <row r="3187" spans="1:23" x14ac:dyDescent="0.3">
      <c r="A3187" t="s">
        <v>4316</v>
      </c>
      <c r="B3187">
        <v>303</v>
      </c>
      <c r="C3187">
        <v>93</v>
      </c>
      <c r="D3187">
        <v>47277326</v>
      </c>
      <c r="E3187" t="s">
        <v>57</v>
      </c>
      <c r="L3187" t="s">
        <v>4684</v>
      </c>
      <c r="M3187">
        <v>138814</v>
      </c>
      <c r="N3187">
        <v>1516</v>
      </c>
      <c r="O3187" t="s">
        <v>29</v>
      </c>
      <c r="P3187" t="s">
        <v>30</v>
      </c>
      <c r="Q3187" t="s">
        <v>213</v>
      </c>
      <c r="R3187">
        <v>4800000</v>
      </c>
      <c r="S3187">
        <v>2005</v>
      </c>
      <c r="T3187">
        <v>5.9</v>
      </c>
      <c r="U3187">
        <v>1.6</v>
      </c>
      <c r="V3187">
        <v>42477326</v>
      </c>
      <c r="W3187" t="s">
        <v>21</v>
      </c>
    </row>
    <row r="3188" spans="1:23" x14ac:dyDescent="0.3">
      <c r="A3188" t="s">
        <v>3526</v>
      </c>
      <c r="B3188">
        <v>122</v>
      </c>
      <c r="C3188">
        <v>94</v>
      </c>
      <c r="D3188">
        <v>1247453</v>
      </c>
      <c r="E3188" t="s">
        <v>48</v>
      </c>
      <c r="F3188" t="s">
        <v>55</v>
      </c>
      <c r="L3188" t="s">
        <v>4685</v>
      </c>
      <c r="M3188">
        <v>11202</v>
      </c>
      <c r="N3188">
        <v>123</v>
      </c>
      <c r="O3188" t="s">
        <v>29</v>
      </c>
      <c r="P3188" t="s">
        <v>37</v>
      </c>
      <c r="Q3188" t="s">
        <v>213</v>
      </c>
      <c r="R3188">
        <v>2800000</v>
      </c>
      <c r="S3188">
        <v>2005</v>
      </c>
      <c r="T3188">
        <v>6.8</v>
      </c>
      <c r="U3188">
        <v>1.6</v>
      </c>
      <c r="V3188">
        <v>-1552547</v>
      </c>
      <c r="W3188" t="s">
        <v>38</v>
      </c>
    </row>
    <row r="3189" spans="1:23" x14ac:dyDescent="0.3">
      <c r="A3189" t="s">
        <v>3222</v>
      </c>
      <c r="B3189">
        <v>359</v>
      </c>
      <c r="C3189">
        <v>121</v>
      </c>
      <c r="D3189">
        <v>1729969</v>
      </c>
      <c r="E3189" t="s">
        <v>55</v>
      </c>
      <c r="F3189" t="s">
        <v>35</v>
      </c>
      <c r="L3189" t="s">
        <v>4686</v>
      </c>
      <c r="M3189">
        <v>68211</v>
      </c>
      <c r="N3189">
        <v>219</v>
      </c>
      <c r="O3189" t="s">
        <v>29</v>
      </c>
      <c r="P3189" t="s">
        <v>30</v>
      </c>
      <c r="Q3189" t="s">
        <v>213</v>
      </c>
      <c r="R3189">
        <v>5000000</v>
      </c>
      <c r="S3189">
        <v>2011</v>
      </c>
      <c r="T3189">
        <v>7.4</v>
      </c>
      <c r="U3189">
        <v>2</v>
      </c>
      <c r="V3189">
        <v>-3270031</v>
      </c>
      <c r="W3189" t="s">
        <v>38</v>
      </c>
    </row>
    <row r="3190" spans="1:23" x14ac:dyDescent="0.3">
      <c r="A3190" t="s">
        <v>4687</v>
      </c>
      <c r="B3190">
        <v>130</v>
      </c>
      <c r="C3190">
        <v>118</v>
      </c>
      <c r="D3190">
        <v>1705139</v>
      </c>
      <c r="E3190" t="s">
        <v>26</v>
      </c>
      <c r="F3190" t="s">
        <v>57</v>
      </c>
      <c r="G3190" t="s">
        <v>60</v>
      </c>
      <c r="H3190" t="s">
        <v>35</v>
      </c>
      <c r="L3190" t="s">
        <v>4688</v>
      </c>
      <c r="M3190">
        <v>4695</v>
      </c>
      <c r="N3190">
        <v>69</v>
      </c>
      <c r="O3190" t="s">
        <v>29</v>
      </c>
      <c r="P3190" t="s">
        <v>30</v>
      </c>
      <c r="Q3190" t="s">
        <v>213</v>
      </c>
      <c r="R3190">
        <v>4700000</v>
      </c>
      <c r="S3190">
        <v>1988</v>
      </c>
      <c r="T3190">
        <v>6.7</v>
      </c>
      <c r="U3190">
        <v>2</v>
      </c>
      <c r="V3190">
        <v>-2994861</v>
      </c>
      <c r="W3190" t="s">
        <v>38</v>
      </c>
    </row>
    <row r="3191" spans="1:23" x14ac:dyDescent="0.3">
      <c r="A3191" t="s">
        <v>2012</v>
      </c>
      <c r="B3191">
        <v>159</v>
      </c>
      <c r="C3191">
        <v>101</v>
      </c>
      <c r="D3191">
        <v>8025872</v>
      </c>
      <c r="E3191" t="s">
        <v>48</v>
      </c>
      <c r="F3191" t="s">
        <v>57</v>
      </c>
      <c r="L3191" t="s">
        <v>4689</v>
      </c>
      <c r="M3191">
        <v>19234</v>
      </c>
      <c r="N3191">
        <v>258</v>
      </c>
      <c r="O3191" t="s">
        <v>29</v>
      </c>
      <c r="P3191" t="s">
        <v>30</v>
      </c>
      <c r="Q3191" t="s">
        <v>1989</v>
      </c>
      <c r="R3191">
        <v>4700000</v>
      </c>
      <c r="S3191">
        <v>1986</v>
      </c>
      <c r="T3191">
        <v>5.5</v>
      </c>
      <c r="U3191">
        <v>1.7</v>
      </c>
      <c r="V3191">
        <v>3325872</v>
      </c>
      <c r="W3191" t="s">
        <v>21</v>
      </c>
    </row>
    <row r="3192" spans="1:23" x14ac:dyDescent="0.3">
      <c r="A3192" t="s">
        <v>3447</v>
      </c>
      <c r="B3192">
        <v>440</v>
      </c>
      <c r="C3192">
        <v>90</v>
      </c>
      <c r="D3192">
        <v>778565</v>
      </c>
      <c r="E3192" t="s">
        <v>56</v>
      </c>
      <c r="F3192" t="s">
        <v>55</v>
      </c>
      <c r="L3192" t="s">
        <v>4690</v>
      </c>
      <c r="M3192">
        <v>83234</v>
      </c>
      <c r="N3192">
        <v>475</v>
      </c>
      <c r="O3192" t="s">
        <v>29</v>
      </c>
      <c r="P3192" t="s">
        <v>2091</v>
      </c>
      <c r="Q3192" t="s">
        <v>213</v>
      </c>
      <c r="R3192">
        <v>4800000</v>
      </c>
      <c r="S3192">
        <v>2013</v>
      </c>
      <c r="T3192">
        <v>5.7</v>
      </c>
      <c r="U3192">
        <v>1.5</v>
      </c>
      <c r="V3192">
        <v>-4021435</v>
      </c>
      <c r="W3192" t="s">
        <v>38</v>
      </c>
    </row>
    <row r="3193" spans="1:23" x14ac:dyDescent="0.3">
      <c r="A3193" t="s">
        <v>4691</v>
      </c>
      <c r="B3193">
        <v>87</v>
      </c>
      <c r="C3193">
        <v>100</v>
      </c>
      <c r="D3193">
        <v>513836</v>
      </c>
      <c r="E3193" t="s">
        <v>48</v>
      </c>
      <c r="F3193" t="s">
        <v>55</v>
      </c>
      <c r="G3193" t="s">
        <v>44</v>
      </c>
      <c r="L3193" t="s">
        <v>4692</v>
      </c>
      <c r="M3193">
        <v>6304</v>
      </c>
      <c r="N3193">
        <v>21</v>
      </c>
      <c r="O3193" t="s">
        <v>792</v>
      </c>
      <c r="P3193" t="s">
        <v>545</v>
      </c>
      <c r="Q3193" t="s">
        <v>213</v>
      </c>
      <c r="R3193">
        <v>4600000</v>
      </c>
      <c r="S3193">
        <v>2010</v>
      </c>
      <c r="T3193">
        <v>7.2</v>
      </c>
      <c r="U3193">
        <v>1.7</v>
      </c>
      <c r="V3193">
        <v>-4086164</v>
      </c>
      <c r="W3193" t="s">
        <v>38</v>
      </c>
    </row>
    <row r="3194" spans="1:23" x14ac:dyDescent="0.3">
      <c r="A3194" t="s">
        <v>4693</v>
      </c>
      <c r="B3194">
        <v>121</v>
      </c>
      <c r="C3194">
        <v>97</v>
      </c>
      <c r="D3194">
        <v>434417</v>
      </c>
      <c r="E3194" t="s">
        <v>55</v>
      </c>
      <c r="L3194" t="s">
        <v>4694</v>
      </c>
      <c r="M3194">
        <v>8867</v>
      </c>
      <c r="N3194">
        <v>65</v>
      </c>
      <c r="O3194" t="s">
        <v>29</v>
      </c>
      <c r="P3194" t="s">
        <v>971</v>
      </c>
      <c r="Q3194" t="s">
        <v>2708</v>
      </c>
      <c r="R3194">
        <v>4600000</v>
      </c>
      <c r="S3194">
        <v>2007</v>
      </c>
      <c r="T3194">
        <v>5.9</v>
      </c>
      <c r="U3194">
        <v>1.6</v>
      </c>
      <c r="V3194">
        <v>-4165583</v>
      </c>
      <c r="W3194" t="s">
        <v>38</v>
      </c>
    </row>
    <row r="3195" spans="1:23" x14ac:dyDescent="0.3">
      <c r="A3195" t="s">
        <v>2036</v>
      </c>
      <c r="B3195">
        <v>45</v>
      </c>
      <c r="C3195">
        <v>96</v>
      </c>
      <c r="D3195">
        <v>81200000</v>
      </c>
      <c r="E3195" t="s">
        <v>48</v>
      </c>
      <c r="L3195" t="s">
        <v>4695</v>
      </c>
      <c r="M3195">
        <v>87739</v>
      </c>
      <c r="N3195">
        <v>133</v>
      </c>
      <c r="O3195" t="s">
        <v>29</v>
      </c>
      <c r="P3195" t="s">
        <v>30</v>
      </c>
      <c r="Q3195" t="s">
        <v>213</v>
      </c>
      <c r="R3195">
        <v>4500000</v>
      </c>
      <c r="S3195">
        <v>1984</v>
      </c>
      <c r="T3195">
        <v>6.7</v>
      </c>
      <c r="U3195">
        <v>1.6</v>
      </c>
      <c r="V3195">
        <v>76700000</v>
      </c>
      <c r="W3195" t="s">
        <v>21</v>
      </c>
    </row>
    <row r="3196" spans="1:23" x14ac:dyDescent="0.3">
      <c r="A3196" t="s">
        <v>144</v>
      </c>
      <c r="B3196">
        <v>84</v>
      </c>
      <c r="C3196">
        <v>117</v>
      </c>
      <c r="D3196">
        <v>52700832</v>
      </c>
      <c r="E3196" t="s">
        <v>48</v>
      </c>
      <c r="F3196" t="s">
        <v>55</v>
      </c>
      <c r="G3196" t="s">
        <v>44</v>
      </c>
      <c r="L3196" t="s">
        <v>4696</v>
      </c>
      <c r="M3196">
        <v>107923</v>
      </c>
      <c r="N3196">
        <v>197</v>
      </c>
      <c r="O3196" t="s">
        <v>29</v>
      </c>
      <c r="P3196" t="s">
        <v>37</v>
      </c>
      <c r="Q3196" t="s">
        <v>213</v>
      </c>
      <c r="R3196">
        <v>4500000</v>
      </c>
      <c r="S3196">
        <v>1994</v>
      </c>
      <c r="T3196">
        <v>7.1</v>
      </c>
      <c r="U3196">
        <v>2</v>
      </c>
      <c r="V3196">
        <v>48200832</v>
      </c>
      <c r="W3196" t="s">
        <v>21</v>
      </c>
    </row>
    <row r="3197" spans="1:23" x14ac:dyDescent="0.3">
      <c r="A3197" t="s">
        <v>1375</v>
      </c>
      <c r="B3197">
        <v>202</v>
      </c>
      <c r="C3197">
        <v>108</v>
      </c>
      <c r="D3197">
        <v>13060843</v>
      </c>
      <c r="E3197" t="s">
        <v>55</v>
      </c>
      <c r="L3197" t="s">
        <v>4697</v>
      </c>
      <c r="M3197">
        <v>149528</v>
      </c>
      <c r="N3197">
        <v>454</v>
      </c>
      <c r="O3197" t="s">
        <v>29</v>
      </c>
      <c r="P3197" t="s">
        <v>30</v>
      </c>
      <c r="Q3197" t="s">
        <v>213</v>
      </c>
      <c r="R3197">
        <v>15000000</v>
      </c>
      <c r="S3197">
        <v>2002</v>
      </c>
      <c r="T3197">
        <v>7.7</v>
      </c>
      <c r="U3197">
        <v>1.8</v>
      </c>
      <c r="V3197">
        <v>-1939157</v>
      </c>
      <c r="W3197" t="s">
        <v>38</v>
      </c>
    </row>
    <row r="3198" spans="1:23" x14ac:dyDescent="0.3">
      <c r="A3198" t="s">
        <v>160</v>
      </c>
      <c r="B3198">
        <v>120</v>
      </c>
      <c r="C3198">
        <v>109</v>
      </c>
      <c r="D3198">
        <v>3798532</v>
      </c>
      <c r="E3198" t="s">
        <v>56</v>
      </c>
      <c r="F3198" t="s">
        <v>55</v>
      </c>
      <c r="G3198" t="s">
        <v>44</v>
      </c>
      <c r="H3198" t="s">
        <v>35</v>
      </c>
      <c r="L3198" t="s">
        <v>4698</v>
      </c>
      <c r="M3198">
        <v>41138</v>
      </c>
      <c r="N3198">
        <v>208</v>
      </c>
      <c r="O3198" t="s">
        <v>29</v>
      </c>
      <c r="P3198" t="s">
        <v>30</v>
      </c>
      <c r="Q3198" t="s">
        <v>213</v>
      </c>
      <c r="R3198">
        <v>4500000</v>
      </c>
      <c r="S3198">
        <v>1996</v>
      </c>
      <c r="T3198">
        <v>7.4</v>
      </c>
      <c r="U3198">
        <v>1.8</v>
      </c>
      <c r="V3198">
        <v>-701468</v>
      </c>
      <c r="W3198" t="s">
        <v>38</v>
      </c>
    </row>
    <row r="3199" spans="1:23" x14ac:dyDescent="0.3">
      <c r="A3199" t="s">
        <v>363</v>
      </c>
      <c r="B3199">
        <v>234</v>
      </c>
      <c r="C3199">
        <v>102</v>
      </c>
      <c r="D3199">
        <v>3609278</v>
      </c>
      <c r="E3199" t="s">
        <v>55</v>
      </c>
      <c r="L3199" t="s">
        <v>4699</v>
      </c>
      <c r="M3199">
        <v>573541</v>
      </c>
      <c r="N3199">
        <v>1916</v>
      </c>
      <c r="O3199" t="s">
        <v>29</v>
      </c>
      <c r="P3199" t="s">
        <v>30</v>
      </c>
      <c r="Q3199" t="s">
        <v>213</v>
      </c>
      <c r="R3199">
        <v>4500000</v>
      </c>
      <c r="S3199">
        <v>2000</v>
      </c>
      <c r="T3199">
        <v>8.4</v>
      </c>
      <c r="U3199">
        <v>1.7</v>
      </c>
      <c r="V3199">
        <v>-890722</v>
      </c>
      <c r="W3199" t="s">
        <v>38</v>
      </c>
    </row>
    <row r="3200" spans="1:23" x14ac:dyDescent="0.3">
      <c r="A3200" t="s">
        <v>4700</v>
      </c>
      <c r="B3200">
        <v>35</v>
      </c>
      <c r="C3200">
        <v>115</v>
      </c>
      <c r="D3200">
        <v>1687311</v>
      </c>
      <c r="E3200" t="s">
        <v>55</v>
      </c>
      <c r="F3200" t="s">
        <v>50</v>
      </c>
      <c r="L3200" t="s">
        <v>4701</v>
      </c>
      <c r="M3200">
        <v>2412</v>
      </c>
      <c r="N3200">
        <v>40</v>
      </c>
      <c r="O3200" t="s">
        <v>763</v>
      </c>
      <c r="P3200" t="s">
        <v>971</v>
      </c>
      <c r="Q3200" t="s">
        <v>31</v>
      </c>
      <c r="R3200">
        <v>700000000</v>
      </c>
      <c r="S3200">
        <v>1998</v>
      </c>
      <c r="T3200">
        <v>7.2</v>
      </c>
      <c r="U3200">
        <v>1.9</v>
      </c>
      <c r="V3200">
        <v>-698312689</v>
      </c>
      <c r="W3200" t="s">
        <v>38</v>
      </c>
    </row>
    <row r="3201" spans="1:23" x14ac:dyDescent="0.3">
      <c r="A3201" t="s">
        <v>2649</v>
      </c>
      <c r="B3201">
        <v>283</v>
      </c>
      <c r="C3201">
        <v>133</v>
      </c>
      <c r="D3201">
        <v>727883</v>
      </c>
      <c r="E3201" t="s">
        <v>55</v>
      </c>
      <c r="F3201" t="s">
        <v>27</v>
      </c>
      <c r="G3201" t="s">
        <v>35</v>
      </c>
      <c r="L3201" t="s">
        <v>4702</v>
      </c>
      <c r="M3201">
        <v>580999</v>
      </c>
      <c r="N3201">
        <v>2110</v>
      </c>
      <c r="O3201" t="s">
        <v>29</v>
      </c>
      <c r="P3201" t="s">
        <v>30</v>
      </c>
      <c r="Q3201" t="s">
        <v>213</v>
      </c>
      <c r="R3201">
        <v>4500000</v>
      </c>
      <c r="S3201">
        <v>2001</v>
      </c>
      <c r="T3201">
        <v>8.1</v>
      </c>
      <c r="U3201">
        <v>2.2000000000000002</v>
      </c>
      <c r="V3201">
        <v>-3772117</v>
      </c>
      <c r="W3201" t="s">
        <v>38</v>
      </c>
    </row>
    <row r="3202" spans="1:23" x14ac:dyDescent="0.3">
      <c r="A3202" t="s">
        <v>4703</v>
      </c>
      <c r="B3202">
        <v>54</v>
      </c>
      <c r="C3202">
        <v>122</v>
      </c>
      <c r="D3202">
        <v>713413</v>
      </c>
      <c r="E3202" t="s">
        <v>56</v>
      </c>
      <c r="F3202" t="s">
        <v>55</v>
      </c>
      <c r="G3202" t="s">
        <v>60</v>
      </c>
      <c r="L3202" t="s">
        <v>4704</v>
      </c>
      <c r="M3202">
        <v>9171</v>
      </c>
      <c r="N3202">
        <v>68</v>
      </c>
      <c r="O3202" t="s">
        <v>2829</v>
      </c>
      <c r="P3202" t="s">
        <v>2830</v>
      </c>
      <c r="Q3202" t="s">
        <v>213</v>
      </c>
      <c r="R3202">
        <v>4500000</v>
      </c>
      <c r="S3202">
        <v>1997</v>
      </c>
      <c r="T3202">
        <v>7.8</v>
      </c>
      <c r="U3202">
        <v>2</v>
      </c>
      <c r="V3202">
        <v>-3786587</v>
      </c>
      <c r="W3202" t="s">
        <v>38</v>
      </c>
    </row>
    <row r="3203" spans="1:23" x14ac:dyDescent="0.3">
      <c r="A3203" t="s">
        <v>4705</v>
      </c>
      <c r="B3203">
        <v>92</v>
      </c>
      <c r="C3203">
        <v>106</v>
      </c>
      <c r="D3203">
        <v>410241</v>
      </c>
      <c r="E3203" t="s">
        <v>48</v>
      </c>
      <c r="F3203" t="s">
        <v>56</v>
      </c>
      <c r="G3203" t="s">
        <v>55</v>
      </c>
      <c r="L3203" t="s">
        <v>4706</v>
      </c>
      <c r="M3203">
        <v>32357</v>
      </c>
      <c r="N3203">
        <v>199</v>
      </c>
      <c r="O3203" t="s">
        <v>29</v>
      </c>
      <c r="P3203" t="s">
        <v>30</v>
      </c>
      <c r="Q3203" t="s">
        <v>213</v>
      </c>
      <c r="R3203">
        <v>2000000</v>
      </c>
      <c r="S3203">
        <v>2002</v>
      </c>
      <c r="T3203">
        <v>6.8</v>
      </c>
      <c r="U3203">
        <v>1.8</v>
      </c>
      <c r="V3203">
        <v>-1589759</v>
      </c>
      <c r="W3203" t="s">
        <v>38</v>
      </c>
    </row>
    <row r="3204" spans="1:23" x14ac:dyDescent="0.3">
      <c r="A3204" t="s">
        <v>3865</v>
      </c>
      <c r="B3204">
        <v>202</v>
      </c>
      <c r="C3204">
        <v>112</v>
      </c>
      <c r="D3204">
        <v>211667</v>
      </c>
      <c r="E3204" t="s">
        <v>56</v>
      </c>
      <c r="F3204" t="s">
        <v>55</v>
      </c>
      <c r="L3204" t="s">
        <v>4707</v>
      </c>
      <c r="M3204">
        <v>53508</v>
      </c>
      <c r="N3204">
        <v>131</v>
      </c>
      <c r="O3204" t="s">
        <v>3770</v>
      </c>
      <c r="P3204" t="s">
        <v>1877</v>
      </c>
      <c r="Q3204" t="s">
        <v>213</v>
      </c>
      <c r="R3204">
        <v>4200000000</v>
      </c>
      <c r="S3204">
        <v>2005</v>
      </c>
      <c r="T3204">
        <v>7.7</v>
      </c>
      <c r="U3204">
        <v>1.9</v>
      </c>
      <c r="V3204">
        <v>-4199788333</v>
      </c>
      <c r="W3204" t="s">
        <v>38</v>
      </c>
    </row>
    <row r="3205" spans="1:23" x14ac:dyDescent="0.3">
      <c r="A3205" t="s">
        <v>4708</v>
      </c>
      <c r="B3205">
        <v>54</v>
      </c>
      <c r="C3205">
        <v>99</v>
      </c>
      <c r="D3205">
        <v>92191</v>
      </c>
      <c r="E3205" t="s">
        <v>48</v>
      </c>
      <c r="F3205" t="s">
        <v>55</v>
      </c>
      <c r="G3205" t="s">
        <v>61</v>
      </c>
      <c r="L3205" t="s">
        <v>4709</v>
      </c>
      <c r="M3205">
        <v>29463</v>
      </c>
      <c r="N3205">
        <v>84</v>
      </c>
      <c r="O3205" t="s">
        <v>29</v>
      </c>
      <c r="P3205" t="s">
        <v>37</v>
      </c>
      <c r="Q3205" t="s">
        <v>213</v>
      </c>
      <c r="R3205">
        <v>2500000</v>
      </c>
      <c r="S3205">
        <v>2001</v>
      </c>
      <c r="T3205">
        <v>6.5</v>
      </c>
      <c r="U3205">
        <v>1.6</v>
      </c>
      <c r="V3205">
        <v>-2407809</v>
      </c>
      <c r="W3205" t="s">
        <v>38</v>
      </c>
    </row>
    <row r="3206" spans="1:23" x14ac:dyDescent="0.3">
      <c r="A3206" t="s">
        <v>4710</v>
      </c>
      <c r="B3206">
        <v>98</v>
      </c>
      <c r="C3206">
        <v>110</v>
      </c>
      <c r="D3206">
        <v>49413</v>
      </c>
      <c r="E3206" t="s">
        <v>24</v>
      </c>
      <c r="F3206" t="s">
        <v>56</v>
      </c>
      <c r="G3206" t="s">
        <v>35</v>
      </c>
      <c r="L3206" t="s">
        <v>4711</v>
      </c>
      <c r="M3206">
        <v>6919</v>
      </c>
      <c r="N3206">
        <v>26</v>
      </c>
      <c r="O3206" t="s">
        <v>1966</v>
      </c>
      <c r="P3206" t="s">
        <v>1047</v>
      </c>
      <c r="Q3206" t="s">
        <v>213</v>
      </c>
      <c r="R3206">
        <v>35000000</v>
      </c>
      <c r="S3206">
        <v>2006</v>
      </c>
      <c r="T3206">
        <v>7.3</v>
      </c>
      <c r="U3206">
        <v>1.8</v>
      </c>
      <c r="V3206">
        <v>-34950587</v>
      </c>
      <c r="W3206" t="s">
        <v>38</v>
      </c>
    </row>
    <row r="3207" spans="1:23" x14ac:dyDescent="0.3">
      <c r="A3207" t="s">
        <v>4712</v>
      </c>
      <c r="B3207">
        <v>138</v>
      </c>
      <c r="C3207">
        <v>104</v>
      </c>
      <c r="D3207">
        <v>108229</v>
      </c>
      <c r="E3207" t="s">
        <v>55</v>
      </c>
      <c r="F3207" t="s">
        <v>57</v>
      </c>
      <c r="G3207" t="s">
        <v>60</v>
      </c>
      <c r="H3207" t="s">
        <v>35</v>
      </c>
      <c r="L3207" t="s">
        <v>4713</v>
      </c>
      <c r="M3207">
        <v>30836</v>
      </c>
      <c r="N3207">
        <v>137</v>
      </c>
      <c r="O3207" t="s">
        <v>29</v>
      </c>
      <c r="P3207" t="s">
        <v>30</v>
      </c>
      <c r="Q3207" t="s">
        <v>213</v>
      </c>
      <c r="R3207">
        <v>4500000</v>
      </c>
      <c r="S3207">
        <v>2009</v>
      </c>
      <c r="T3207">
        <v>5.9</v>
      </c>
      <c r="U3207">
        <v>1.7</v>
      </c>
      <c r="V3207">
        <v>-4391771</v>
      </c>
      <c r="W3207" t="s">
        <v>38</v>
      </c>
    </row>
    <row r="3208" spans="1:23" x14ac:dyDescent="0.3">
      <c r="A3208" t="s">
        <v>1342</v>
      </c>
      <c r="B3208">
        <v>149</v>
      </c>
      <c r="C3208">
        <v>133</v>
      </c>
      <c r="D3208">
        <v>112000000</v>
      </c>
      <c r="E3208" t="s">
        <v>55</v>
      </c>
      <c r="L3208" t="s">
        <v>4714</v>
      </c>
      <c r="M3208">
        <v>680041</v>
      </c>
      <c r="N3208">
        <v>760</v>
      </c>
      <c r="O3208" t="s">
        <v>29</v>
      </c>
      <c r="P3208" t="s">
        <v>30</v>
      </c>
      <c r="Q3208" t="s">
        <v>213</v>
      </c>
      <c r="R3208">
        <v>4400000</v>
      </c>
      <c r="S3208">
        <v>1975</v>
      </c>
      <c r="T3208">
        <v>8.6999999999999993</v>
      </c>
      <c r="U3208">
        <v>2.2000000000000002</v>
      </c>
      <c r="V3208">
        <v>107600000</v>
      </c>
      <c r="W3208" t="s">
        <v>21</v>
      </c>
    </row>
    <row r="3209" spans="1:23" x14ac:dyDescent="0.3">
      <c r="A3209" t="s">
        <v>4715</v>
      </c>
      <c r="B3209">
        <v>111</v>
      </c>
      <c r="C3209">
        <v>112</v>
      </c>
      <c r="D3209">
        <v>26345</v>
      </c>
      <c r="E3209" t="s">
        <v>24</v>
      </c>
      <c r="F3209" t="s">
        <v>56</v>
      </c>
      <c r="G3209" t="s">
        <v>55</v>
      </c>
      <c r="L3209" t="s">
        <v>4716</v>
      </c>
      <c r="M3209">
        <v>16445</v>
      </c>
      <c r="N3209">
        <v>99</v>
      </c>
      <c r="O3209" t="s">
        <v>29</v>
      </c>
      <c r="P3209" t="s">
        <v>37</v>
      </c>
      <c r="Q3209" t="s">
        <v>213</v>
      </c>
      <c r="R3209">
        <v>3000000</v>
      </c>
      <c r="S3209">
        <v>2012</v>
      </c>
      <c r="T3209">
        <v>6.1</v>
      </c>
      <c r="U3209">
        <v>1.9</v>
      </c>
      <c r="V3209">
        <v>-2973655</v>
      </c>
      <c r="W3209" t="s">
        <v>38</v>
      </c>
    </row>
    <row r="3210" spans="1:23" x14ac:dyDescent="0.3">
      <c r="A3210" t="s">
        <v>2330</v>
      </c>
      <c r="B3210">
        <v>149</v>
      </c>
      <c r="C3210">
        <v>101</v>
      </c>
      <c r="D3210">
        <v>20772796</v>
      </c>
      <c r="E3210" t="s">
        <v>55</v>
      </c>
      <c r="F3210" t="s">
        <v>49</v>
      </c>
      <c r="L3210" t="s">
        <v>4717</v>
      </c>
      <c r="M3210">
        <v>34232</v>
      </c>
      <c r="N3210">
        <v>346</v>
      </c>
      <c r="O3210" t="s">
        <v>29</v>
      </c>
      <c r="P3210" t="s">
        <v>91</v>
      </c>
      <c r="Q3210" t="s">
        <v>31</v>
      </c>
      <c r="R3210">
        <v>6000000</v>
      </c>
      <c r="S3210">
        <v>2002</v>
      </c>
      <c r="T3210">
        <v>7.6</v>
      </c>
      <c r="U3210">
        <v>1.7</v>
      </c>
      <c r="V3210">
        <v>14772796</v>
      </c>
      <c r="W3210" t="s">
        <v>21</v>
      </c>
    </row>
    <row r="3211" spans="1:23" x14ac:dyDescent="0.3">
      <c r="A3211" t="s">
        <v>822</v>
      </c>
      <c r="B3211">
        <v>232</v>
      </c>
      <c r="C3211">
        <v>104</v>
      </c>
      <c r="D3211">
        <v>1487477</v>
      </c>
      <c r="E3211" t="s">
        <v>26</v>
      </c>
      <c r="F3211" t="s">
        <v>35</v>
      </c>
      <c r="L3211" t="s">
        <v>4718</v>
      </c>
      <c r="M3211">
        <v>47097</v>
      </c>
      <c r="N3211">
        <v>310</v>
      </c>
      <c r="O3211" t="s">
        <v>4719</v>
      </c>
      <c r="P3211" t="s">
        <v>3053</v>
      </c>
      <c r="Q3211" t="s">
        <v>213</v>
      </c>
      <c r="R3211">
        <v>4200000</v>
      </c>
      <c r="S3211">
        <v>2004</v>
      </c>
      <c r="T3211">
        <v>6.5</v>
      </c>
      <c r="U3211">
        <v>1.7</v>
      </c>
      <c r="V3211">
        <v>-2712523</v>
      </c>
      <c r="W3211" t="s">
        <v>38</v>
      </c>
    </row>
    <row r="3212" spans="1:23" x14ac:dyDescent="0.3">
      <c r="A3212" t="s">
        <v>1367</v>
      </c>
      <c r="B3212">
        <v>63</v>
      </c>
      <c r="C3212">
        <v>112</v>
      </c>
      <c r="D3212">
        <v>62549000</v>
      </c>
      <c r="E3212" t="s">
        <v>56</v>
      </c>
      <c r="F3212" t="s">
        <v>55</v>
      </c>
      <c r="G3212" t="s">
        <v>44</v>
      </c>
      <c r="H3212" t="s">
        <v>35</v>
      </c>
      <c r="L3212" t="s">
        <v>4720</v>
      </c>
      <c r="M3212">
        <v>41361</v>
      </c>
      <c r="N3212">
        <v>148</v>
      </c>
      <c r="O3212" t="s">
        <v>29</v>
      </c>
      <c r="P3212" t="s">
        <v>37</v>
      </c>
      <c r="Q3212" t="s">
        <v>213</v>
      </c>
      <c r="R3212">
        <v>2300000</v>
      </c>
      <c r="S3212">
        <v>1992</v>
      </c>
      <c r="T3212">
        <v>7.3</v>
      </c>
      <c r="U3212">
        <v>1.9</v>
      </c>
      <c r="V3212">
        <v>60249000</v>
      </c>
      <c r="W3212" t="s">
        <v>21</v>
      </c>
    </row>
    <row r="3213" spans="1:23" x14ac:dyDescent="0.3">
      <c r="A3213" t="s">
        <v>3041</v>
      </c>
      <c r="B3213">
        <v>75</v>
      </c>
      <c r="C3213">
        <v>94</v>
      </c>
      <c r="D3213">
        <v>105500000</v>
      </c>
      <c r="E3213" t="s">
        <v>48</v>
      </c>
      <c r="L3213" t="s">
        <v>4721</v>
      </c>
      <c r="M3213">
        <v>31260</v>
      </c>
      <c r="N3213">
        <v>152</v>
      </c>
      <c r="O3213" t="s">
        <v>29</v>
      </c>
      <c r="P3213" t="s">
        <v>115</v>
      </c>
      <c r="Q3213" t="s">
        <v>213</v>
      </c>
      <c r="R3213">
        <v>4000000</v>
      </c>
      <c r="S3213">
        <v>1981</v>
      </c>
      <c r="T3213">
        <v>6.2</v>
      </c>
      <c r="U3213">
        <v>1.6</v>
      </c>
      <c r="V3213">
        <v>101500000</v>
      </c>
      <c r="W3213" t="s">
        <v>21</v>
      </c>
    </row>
    <row r="3214" spans="1:23" x14ac:dyDescent="0.3">
      <c r="A3214" t="s">
        <v>3138</v>
      </c>
      <c r="B3214">
        <v>274</v>
      </c>
      <c r="C3214">
        <v>90</v>
      </c>
      <c r="D3214">
        <v>101055</v>
      </c>
      <c r="E3214" t="s">
        <v>57</v>
      </c>
      <c r="L3214" t="s">
        <v>4722</v>
      </c>
      <c r="M3214">
        <v>17478</v>
      </c>
      <c r="N3214">
        <v>159</v>
      </c>
      <c r="O3214" t="s">
        <v>29</v>
      </c>
      <c r="P3214" t="s">
        <v>30</v>
      </c>
      <c r="Q3214" t="s">
        <v>213</v>
      </c>
      <c r="R3214">
        <v>4000000</v>
      </c>
      <c r="S3214">
        <v>2009</v>
      </c>
      <c r="T3214">
        <v>5</v>
      </c>
      <c r="U3214">
        <v>1.5</v>
      </c>
      <c r="V3214">
        <v>-3898945</v>
      </c>
      <c r="W3214" t="s">
        <v>38</v>
      </c>
    </row>
    <row r="3215" spans="1:23" x14ac:dyDescent="0.3">
      <c r="A3215" t="s">
        <v>1825</v>
      </c>
      <c r="B3215">
        <v>265</v>
      </c>
      <c r="C3215">
        <v>101</v>
      </c>
      <c r="D3215">
        <v>44566004</v>
      </c>
      <c r="E3215" t="s">
        <v>55</v>
      </c>
      <c r="L3215" t="s">
        <v>4723</v>
      </c>
      <c r="M3215">
        <v>321283</v>
      </c>
      <c r="N3215">
        <v>1848</v>
      </c>
      <c r="O3215" t="s">
        <v>29</v>
      </c>
      <c r="P3215" t="s">
        <v>30</v>
      </c>
      <c r="Q3215" t="s">
        <v>213</v>
      </c>
      <c r="R3215">
        <v>4000000</v>
      </c>
      <c r="S3215">
        <v>2003</v>
      </c>
      <c r="T3215">
        <v>7.8</v>
      </c>
      <c r="U3215">
        <v>1.7</v>
      </c>
      <c r="V3215">
        <v>40566004</v>
      </c>
      <c r="W3215" t="s">
        <v>21</v>
      </c>
    </row>
    <row r="3216" spans="1:23" x14ac:dyDescent="0.3">
      <c r="A3216" t="s">
        <v>2246</v>
      </c>
      <c r="B3216">
        <v>154</v>
      </c>
      <c r="C3216">
        <v>93</v>
      </c>
      <c r="D3216">
        <v>39200000</v>
      </c>
      <c r="E3216" t="s">
        <v>48</v>
      </c>
      <c r="F3216" t="s">
        <v>44</v>
      </c>
      <c r="L3216" t="s">
        <v>4724</v>
      </c>
      <c r="M3216">
        <v>192940</v>
      </c>
      <c r="N3216">
        <v>491</v>
      </c>
      <c r="O3216" t="s">
        <v>29</v>
      </c>
      <c r="P3216" t="s">
        <v>30</v>
      </c>
      <c r="Q3216" t="s">
        <v>52</v>
      </c>
      <c r="R3216">
        <v>4000000</v>
      </c>
      <c r="S3216">
        <v>1977</v>
      </c>
      <c r="T3216">
        <v>8.1</v>
      </c>
      <c r="U3216">
        <v>1.6</v>
      </c>
      <c r="V3216">
        <v>35200000</v>
      </c>
      <c r="W3216" t="s">
        <v>21</v>
      </c>
    </row>
    <row r="3217" spans="1:23" x14ac:dyDescent="0.3">
      <c r="A3217" t="s">
        <v>4725</v>
      </c>
      <c r="B3217">
        <v>44</v>
      </c>
      <c r="C3217">
        <v>152</v>
      </c>
      <c r="D3217">
        <v>36000000</v>
      </c>
      <c r="E3217" t="s">
        <v>55</v>
      </c>
      <c r="F3217" t="s">
        <v>49</v>
      </c>
      <c r="G3217" t="s">
        <v>44</v>
      </c>
      <c r="L3217" t="s">
        <v>4726</v>
      </c>
      <c r="M3217">
        <v>9456</v>
      </c>
      <c r="N3217">
        <v>107</v>
      </c>
      <c r="O3217" t="s">
        <v>29</v>
      </c>
      <c r="P3217" t="s">
        <v>30</v>
      </c>
      <c r="Q3217" t="s">
        <v>2708</v>
      </c>
      <c r="R3217">
        <v>4000000</v>
      </c>
      <c r="S3217">
        <v>1952</v>
      </c>
      <c r="T3217">
        <v>6.7</v>
      </c>
      <c r="U3217">
        <v>2.5</v>
      </c>
      <c r="V3217">
        <v>32000000</v>
      </c>
      <c r="W3217" t="s">
        <v>21</v>
      </c>
    </row>
    <row r="3218" spans="1:23" x14ac:dyDescent="0.3">
      <c r="A3218" t="s">
        <v>70</v>
      </c>
      <c r="B3218">
        <v>153</v>
      </c>
      <c r="C3218">
        <v>112</v>
      </c>
      <c r="D3218">
        <v>31252964</v>
      </c>
      <c r="E3218" t="s">
        <v>55</v>
      </c>
      <c r="F3218" t="s">
        <v>44</v>
      </c>
      <c r="L3218" t="s">
        <v>4727</v>
      </c>
      <c r="M3218">
        <v>71495</v>
      </c>
      <c r="N3218">
        <v>522</v>
      </c>
      <c r="O3218" t="s">
        <v>29</v>
      </c>
      <c r="P3218" t="s">
        <v>30</v>
      </c>
      <c r="Q3218" t="s">
        <v>213</v>
      </c>
      <c r="R3218">
        <v>4000000</v>
      </c>
      <c r="S3218">
        <v>2001</v>
      </c>
      <c r="T3218">
        <v>7.1</v>
      </c>
      <c r="U3218">
        <v>1.9</v>
      </c>
      <c r="V3218">
        <v>27252964</v>
      </c>
      <c r="W3218" t="s">
        <v>21</v>
      </c>
    </row>
    <row r="3219" spans="1:23" x14ac:dyDescent="0.3">
      <c r="A3219" t="s">
        <v>4728</v>
      </c>
      <c r="B3219">
        <v>256</v>
      </c>
      <c r="C3219">
        <v>95</v>
      </c>
      <c r="D3219">
        <v>131175</v>
      </c>
      <c r="E3219" t="s">
        <v>55</v>
      </c>
      <c r="F3219" t="s">
        <v>57</v>
      </c>
      <c r="L3219" t="s">
        <v>4729</v>
      </c>
      <c r="M3219">
        <v>30219</v>
      </c>
      <c r="N3219">
        <v>200</v>
      </c>
      <c r="O3219" t="s">
        <v>29</v>
      </c>
      <c r="P3219" t="s">
        <v>30</v>
      </c>
      <c r="Q3219" t="s">
        <v>31</v>
      </c>
      <c r="R3219">
        <v>8500000</v>
      </c>
      <c r="S3219">
        <v>2015</v>
      </c>
      <c r="T3219">
        <v>5.6</v>
      </c>
      <c r="U3219">
        <v>1.6</v>
      </c>
      <c r="V3219">
        <v>-8368825</v>
      </c>
      <c r="W3219" t="s">
        <v>38</v>
      </c>
    </row>
    <row r="3220" spans="1:23" x14ac:dyDescent="0.3">
      <c r="A3220" t="s">
        <v>4730</v>
      </c>
      <c r="B3220">
        <v>123</v>
      </c>
      <c r="C3220">
        <v>111</v>
      </c>
      <c r="D3220">
        <v>31968347</v>
      </c>
      <c r="E3220" t="s">
        <v>55</v>
      </c>
      <c r="F3220" t="s">
        <v>44</v>
      </c>
      <c r="L3220" t="s">
        <v>4731</v>
      </c>
      <c r="M3220">
        <v>93894</v>
      </c>
      <c r="N3220">
        <v>286</v>
      </c>
      <c r="O3220" t="s">
        <v>29</v>
      </c>
      <c r="P3220" t="s">
        <v>30</v>
      </c>
      <c r="Q3220" t="s">
        <v>213</v>
      </c>
      <c r="R3220">
        <v>3600000</v>
      </c>
      <c r="S3220">
        <v>1995</v>
      </c>
      <c r="T3220">
        <v>7.6</v>
      </c>
      <c r="U3220">
        <v>1.8</v>
      </c>
      <c r="V3220">
        <v>28368347</v>
      </c>
      <c r="W3220" t="s">
        <v>21</v>
      </c>
    </row>
    <row r="3221" spans="1:23" x14ac:dyDescent="0.3">
      <c r="A3221" t="s">
        <v>175</v>
      </c>
      <c r="B3221">
        <v>149</v>
      </c>
      <c r="C3221">
        <v>91</v>
      </c>
      <c r="D3221">
        <v>35385560</v>
      </c>
      <c r="E3221" t="s">
        <v>60</v>
      </c>
      <c r="F3221" t="s">
        <v>35</v>
      </c>
      <c r="L3221" t="s">
        <v>4732</v>
      </c>
      <c r="M3221">
        <v>27198</v>
      </c>
      <c r="N3221">
        <v>131</v>
      </c>
      <c r="O3221" t="s">
        <v>29</v>
      </c>
      <c r="P3221" t="s">
        <v>30</v>
      </c>
      <c r="Q3221" t="s">
        <v>213</v>
      </c>
      <c r="R3221">
        <v>4000000</v>
      </c>
      <c r="S3221">
        <v>2015</v>
      </c>
      <c r="T3221">
        <v>4.5999999999999996</v>
      </c>
      <c r="U3221">
        <v>1.5</v>
      </c>
      <c r="V3221">
        <v>31385560</v>
      </c>
      <c r="W3221" t="s">
        <v>21</v>
      </c>
    </row>
    <row r="3222" spans="1:23" x14ac:dyDescent="0.3">
      <c r="A3222" t="s">
        <v>4733</v>
      </c>
      <c r="B3222">
        <v>323</v>
      </c>
      <c r="C3222">
        <v>106</v>
      </c>
      <c r="D3222">
        <v>20803237</v>
      </c>
      <c r="E3222" t="s">
        <v>48</v>
      </c>
      <c r="F3222" t="s">
        <v>55</v>
      </c>
      <c r="L3222" t="s">
        <v>4734</v>
      </c>
      <c r="M3222">
        <v>110616</v>
      </c>
      <c r="N3222">
        <v>291</v>
      </c>
      <c r="O3222" t="s">
        <v>29</v>
      </c>
      <c r="P3222" t="s">
        <v>30</v>
      </c>
      <c r="Q3222" t="s">
        <v>213</v>
      </c>
      <c r="R3222">
        <v>3500000</v>
      </c>
      <c r="S3222">
        <v>2010</v>
      </c>
      <c r="T3222">
        <v>7.1</v>
      </c>
      <c r="U3222">
        <v>1.8</v>
      </c>
      <c r="V3222">
        <v>17303237</v>
      </c>
      <c r="W3222" t="s">
        <v>21</v>
      </c>
    </row>
    <row r="3223" spans="1:23" x14ac:dyDescent="0.3">
      <c r="A3223" t="s">
        <v>1462</v>
      </c>
      <c r="B3223">
        <v>172</v>
      </c>
      <c r="C3223">
        <v>93</v>
      </c>
      <c r="D3223">
        <v>13008928</v>
      </c>
      <c r="E3223" t="s">
        <v>57</v>
      </c>
      <c r="F3223" t="s">
        <v>27</v>
      </c>
      <c r="G3223" t="s">
        <v>35</v>
      </c>
      <c r="L3223" t="s">
        <v>4735</v>
      </c>
      <c r="M3223">
        <v>73501</v>
      </c>
      <c r="N3223">
        <v>333</v>
      </c>
      <c r="O3223" t="s">
        <v>29</v>
      </c>
      <c r="P3223" t="s">
        <v>30</v>
      </c>
      <c r="Q3223" t="s">
        <v>213</v>
      </c>
      <c r="R3223">
        <v>4000000</v>
      </c>
      <c r="S3223">
        <v>1988</v>
      </c>
      <c r="T3223">
        <v>7.3</v>
      </c>
      <c r="U3223">
        <v>1.6</v>
      </c>
      <c r="V3223">
        <v>9008928</v>
      </c>
      <c r="W3223" t="s">
        <v>21</v>
      </c>
    </row>
    <row r="3224" spans="1:23" x14ac:dyDescent="0.3">
      <c r="A3224" t="s">
        <v>4736</v>
      </c>
      <c r="B3224">
        <v>161</v>
      </c>
      <c r="C3224">
        <v>93</v>
      </c>
      <c r="D3224">
        <v>15152879</v>
      </c>
      <c r="E3224" t="s">
        <v>55</v>
      </c>
      <c r="F3224" t="s">
        <v>57</v>
      </c>
      <c r="G3224" t="s">
        <v>35</v>
      </c>
      <c r="L3224" t="s">
        <v>4737</v>
      </c>
      <c r="M3224">
        <v>13506</v>
      </c>
      <c r="N3224">
        <v>68</v>
      </c>
      <c r="O3224" t="s">
        <v>29</v>
      </c>
      <c r="P3224" t="s">
        <v>545</v>
      </c>
      <c r="Q3224" t="s">
        <v>31</v>
      </c>
      <c r="R3224">
        <v>5000000</v>
      </c>
      <c r="S3224">
        <v>2013</v>
      </c>
      <c r="T3224">
        <v>4</v>
      </c>
      <c r="U3224">
        <v>1.6</v>
      </c>
      <c r="V3224">
        <v>10152879</v>
      </c>
      <c r="W3224" t="s">
        <v>21</v>
      </c>
    </row>
    <row r="3225" spans="1:23" x14ac:dyDescent="0.3">
      <c r="A3225" t="s">
        <v>2478</v>
      </c>
      <c r="B3225">
        <v>548</v>
      </c>
      <c r="C3225">
        <v>165</v>
      </c>
      <c r="D3225">
        <v>25359200</v>
      </c>
      <c r="E3225" t="s">
        <v>55</v>
      </c>
      <c r="L3225" t="s">
        <v>4738</v>
      </c>
      <c r="M3225">
        <v>266020</v>
      </c>
      <c r="N3225">
        <v>836</v>
      </c>
      <c r="O3225" t="s">
        <v>29</v>
      </c>
      <c r="P3225" t="s">
        <v>30</v>
      </c>
      <c r="Q3225" t="s">
        <v>213</v>
      </c>
      <c r="R3225">
        <v>4000000</v>
      </c>
      <c r="S3225">
        <v>2014</v>
      </c>
      <c r="T3225">
        <v>8</v>
      </c>
      <c r="U3225">
        <v>2.8</v>
      </c>
      <c r="V3225">
        <v>21359200</v>
      </c>
      <c r="W3225" t="s">
        <v>21</v>
      </c>
    </row>
    <row r="3226" spans="1:23" x14ac:dyDescent="0.3">
      <c r="A3226" t="s">
        <v>2246</v>
      </c>
      <c r="B3226">
        <v>177</v>
      </c>
      <c r="C3226">
        <v>96</v>
      </c>
      <c r="D3226">
        <v>10515579</v>
      </c>
      <c r="E3226" t="s">
        <v>48</v>
      </c>
      <c r="F3226" t="s">
        <v>56</v>
      </c>
      <c r="G3226" t="s">
        <v>60</v>
      </c>
      <c r="L3226" t="s">
        <v>4739</v>
      </c>
      <c r="M3226">
        <v>66840</v>
      </c>
      <c r="N3226">
        <v>248</v>
      </c>
      <c r="O3226" t="s">
        <v>29</v>
      </c>
      <c r="P3226" t="s">
        <v>37</v>
      </c>
      <c r="Q3226" t="s">
        <v>31</v>
      </c>
      <c r="R3226">
        <v>4000000</v>
      </c>
      <c r="S3226">
        <v>2006</v>
      </c>
      <c r="T3226">
        <v>6.7</v>
      </c>
      <c r="U3226">
        <v>1.6</v>
      </c>
      <c r="V3226">
        <v>6515579</v>
      </c>
      <c r="W3226" t="s">
        <v>21</v>
      </c>
    </row>
    <row r="3227" spans="1:23" x14ac:dyDescent="0.3">
      <c r="A3227" t="s">
        <v>4740</v>
      </c>
      <c r="B3227">
        <v>27</v>
      </c>
      <c r="C3227">
        <v>93</v>
      </c>
      <c r="D3227">
        <v>10097096</v>
      </c>
      <c r="E3227" t="s">
        <v>48</v>
      </c>
      <c r="L3227" t="s">
        <v>4741</v>
      </c>
      <c r="M3227">
        <v>5612</v>
      </c>
      <c r="N3227">
        <v>38</v>
      </c>
      <c r="O3227" t="s">
        <v>29</v>
      </c>
      <c r="P3227" t="s">
        <v>30</v>
      </c>
      <c r="Q3227" t="s">
        <v>213</v>
      </c>
      <c r="R3227">
        <v>4000000</v>
      </c>
      <c r="S3227">
        <v>2001</v>
      </c>
      <c r="T3227">
        <v>4.5999999999999996</v>
      </c>
      <c r="U3227">
        <v>1.6</v>
      </c>
      <c r="V3227">
        <v>6097096</v>
      </c>
      <c r="W3227" t="s">
        <v>21</v>
      </c>
    </row>
    <row r="3228" spans="1:23" x14ac:dyDescent="0.3">
      <c r="A3228" t="s">
        <v>4740</v>
      </c>
      <c r="B3228">
        <v>22</v>
      </c>
      <c r="C3228">
        <v>82</v>
      </c>
      <c r="D3228">
        <v>9821335</v>
      </c>
      <c r="E3228" t="s">
        <v>48</v>
      </c>
      <c r="L3228" t="s">
        <v>4742</v>
      </c>
      <c r="M3228">
        <v>1415</v>
      </c>
      <c r="N3228">
        <v>10</v>
      </c>
      <c r="O3228" t="s">
        <v>29</v>
      </c>
      <c r="P3228" t="s">
        <v>30</v>
      </c>
      <c r="Q3228" t="s">
        <v>213</v>
      </c>
      <c r="R3228">
        <v>6000000</v>
      </c>
      <c r="S3228">
        <v>2000</v>
      </c>
      <c r="T3228">
        <v>4</v>
      </c>
      <c r="U3228">
        <v>1.4</v>
      </c>
      <c r="V3228">
        <v>3821335</v>
      </c>
      <c r="W3228" t="s">
        <v>21</v>
      </c>
    </row>
    <row r="3229" spans="1:23" x14ac:dyDescent="0.3">
      <c r="A3229" t="s">
        <v>3290</v>
      </c>
      <c r="B3229">
        <v>157</v>
      </c>
      <c r="C3229">
        <v>101</v>
      </c>
      <c r="D3229">
        <v>8243880</v>
      </c>
      <c r="E3229" t="s">
        <v>56</v>
      </c>
      <c r="F3229" t="s">
        <v>55</v>
      </c>
      <c r="G3229" t="s">
        <v>26</v>
      </c>
      <c r="H3229" t="s">
        <v>44</v>
      </c>
      <c r="L3229" t="s">
        <v>4743</v>
      </c>
      <c r="M3229">
        <v>28714</v>
      </c>
      <c r="N3229">
        <v>215</v>
      </c>
      <c r="O3229" t="s">
        <v>29</v>
      </c>
      <c r="P3229" t="s">
        <v>30</v>
      </c>
      <c r="Q3229" t="s">
        <v>213</v>
      </c>
      <c r="R3229">
        <v>3200000</v>
      </c>
      <c r="S3229">
        <v>2003</v>
      </c>
      <c r="T3229">
        <v>7</v>
      </c>
      <c r="U3229">
        <v>1.7</v>
      </c>
      <c r="V3229">
        <v>5043880</v>
      </c>
      <c r="W3229" t="s">
        <v>21</v>
      </c>
    </row>
    <row r="3230" spans="1:23" x14ac:dyDescent="0.3">
      <c r="A3230" t="s">
        <v>4744</v>
      </c>
      <c r="B3230">
        <v>125</v>
      </c>
      <c r="C3230">
        <v>81</v>
      </c>
      <c r="D3230">
        <v>7825820</v>
      </c>
      <c r="E3230" t="s">
        <v>56</v>
      </c>
      <c r="F3230" t="s">
        <v>60</v>
      </c>
      <c r="G3230" t="s">
        <v>35</v>
      </c>
      <c r="L3230" t="s">
        <v>4745</v>
      </c>
      <c r="M3230">
        <v>13086</v>
      </c>
      <c r="N3230">
        <v>156</v>
      </c>
      <c r="O3230" t="s">
        <v>29</v>
      </c>
      <c r="P3230" t="s">
        <v>30</v>
      </c>
      <c r="Q3230" t="s">
        <v>213</v>
      </c>
      <c r="R3230">
        <v>4000000</v>
      </c>
      <c r="S3230">
        <v>2006</v>
      </c>
      <c r="T3230">
        <v>5.9</v>
      </c>
      <c r="U3230">
        <v>1.4</v>
      </c>
      <c r="V3230">
        <v>3825820</v>
      </c>
      <c r="W3230" t="s">
        <v>21</v>
      </c>
    </row>
    <row r="3231" spans="1:23" x14ac:dyDescent="0.3">
      <c r="A3231" t="s">
        <v>1830</v>
      </c>
      <c r="B3231">
        <v>300</v>
      </c>
      <c r="C3231">
        <v>105</v>
      </c>
      <c r="D3231">
        <v>7159147</v>
      </c>
      <c r="E3231" t="s">
        <v>55</v>
      </c>
      <c r="F3231" t="s">
        <v>60</v>
      </c>
      <c r="G3231" t="s">
        <v>35</v>
      </c>
      <c r="L3231" t="s">
        <v>4746</v>
      </c>
      <c r="M3231">
        <v>120189</v>
      </c>
      <c r="N3231">
        <v>308</v>
      </c>
      <c r="O3231" t="s">
        <v>763</v>
      </c>
      <c r="P3231" t="s">
        <v>971</v>
      </c>
      <c r="Q3231" t="s">
        <v>213</v>
      </c>
      <c r="R3231">
        <v>3400000</v>
      </c>
      <c r="S3231">
        <v>2007</v>
      </c>
      <c r="T3231">
        <v>7.5</v>
      </c>
      <c r="U3231">
        <v>1.8</v>
      </c>
      <c r="V3231">
        <v>3759147</v>
      </c>
      <c r="W3231" t="s">
        <v>21</v>
      </c>
    </row>
    <row r="3232" spans="1:23" x14ac:dyDescent="0.3">
      <c r="A3232" t="s">
        <v>4747</v>
      </c>
      <c r="B3232">
        <v>69</v>
      </c>
      <c r="C3232">
        <v>86</v>
      </c>
      <c r="D3232">
        <v>17314483</v>
      </c>
      <c r="E3232" t="s">
        <v>48</v>
      </c>
      <c r="F3232" t="s">
        <v>26</v>
      </c>
      <c r="L3232" t="s">
        <v>4748</v>
      </c>
      <c r="M3232">
        <v>14621</v>
      </c>
      <c r="N3232">
        <v>48</v>
      </c>
      <c r="O3232" t="s">
        <v>29</v>
      </c>
      <c r="P3232" t="s">
        <v>30</v>
      </c>
      <c r="Q3232" t="s">
        <v>213</v>
      </c>
      <c r="R3232">
        <v>4000000</v>
      </c>
      <c r="S3232">
        <v>2014</v>
      </c>
      <c r="T3232">
        <v>4.7</v>
      </c>
      <c r="U3232">
        <v>1.4</v>
      </c>
      <c r="V3232">
        <v>13314483</v>
      </c>
      <c r="W3232" t="s">
        <v>21</v>
      </c>
    </row>
    <row r="3233" spans="1:23" x14ac:dyDescent="0.3">
      <c r="A3233" t="s">
        <v>4749</v>
      </c>
      <c r="B3233">
        <v>143</v>
      </c>
      <c r="C3233">
        <v>110</v>
      </c>
      <c r="D3233">
        <v>6525762</v>
      </c>
      <c r="E3233" t="s">
        <v>48</v>
      </c>
      <c r="F3233" t="s">
        <v>55</v>
      </c>
      <c r="G3233" t="s">
        <v>44</v>
      </c>
      <c r="L3233" t="s">
        <v>4750</v>
      </c>
      <c r="M3233">
        <v>44339</v>
      </c>
      <c r="N3233">
        <v>425</v>
      </c>
      <c r="O3233" t="s">
        <v>29</v>
      </c>
      <c r="P3233" t="s">
        <v>30</v>
      </c>
      <c r="Q3233" t="s">
        <v>213</v>
      </c>
      <c r="R3233">
        <v>4000000</v>
      </c>
      <c r="S3233">
        <v>2002</v>
      </c>
      <c r="T3233">
        <v>6.7</v>
      </c>
      <c r="U3233">
        <v>1.8</v>
      </c>
      <c r="V3233">
        <v>2525762</v>
      </c>
      <c r="W3233" t="s">
        <v>21</v>
      </c>
    </row>
    <row r="3234" spans="1:23" x14ac:dyDescent="0.3">
      <c r="A3234" t="s">
        <v>4751</v>
      </c>
      <c r="B3234">
        <v>51</v>
      </c>
      <c r="C3234">
        <v>110</v>
      </c>
      <c r="D3234">
        <v>4301331</v>
      </c>
      <c r="E3234" t="s">
        <v>48</v>
      </c>
      <c r="F3234" t="s">
        <v>26</v>
      </c>
      <c r="L3234" t="s">
        <v>4752</v>
      </c>
      <c r="M3234">
        <v>78241</v>
      </c>
      <c r="N3234">
        <v>177</v>
      </c>
      <c r="O3234" t="s">
        <v>29</v>
      </c>
      <c r="P3234" t="s">
        <v>30</v>
      </c>
      <c r="Q3234" t="s">
        <v>213</v>
      </c>
      <c r="R3234">
        <v>4000000</v>
      </c>
      <c r="S3234">
        <v>1995</v>
      </c>
      <c r="T3234">
        <v>6.7</v>
      </c>
      <c r="U3234">
        <v>1.8</v>
      </c>
      <c r="V3234">
        <v>301331</v>
      </c>
      <c r="W3234" t="s">
        <v>21</v>
      </c>
    </row>
    <row r="3235" spans="1:23" x14ac:dyDescent="0.3">
      <c r="A3235" t="s">
        <v>3303</v>
      </c>
      <c r="B3235">
        <v>163</v>
      </c>
      <c r="C3235">
        <v>104</v>
      </c>
      <c r="D3235">
        <v>4046737</v>
      </c>
      <c r="E3235" t="s">
        <v>48</v>
      </c>
      <c r="F3235" t="s">
        <v>55</v>
      </c>
      <c r="G3235" t="s">
        <v>44</v>
      </c>
      <c r="L3235" t="s">
        <v>4753</v>
      </c>
      <c r="M3235">
        <v>67949</v>
      </c>
      <c r="N3235">
        <v>390</v>
      </c>
      <c r="O3235" t="s">
        <v>29</v>
      </c>
      <c r="P3235" t="s">
        <v>30</v>
      </c>
      <c r="Q3235" t="s">
        <v>213</v>
      </c>
      <c r="R3235">
        <v>4000000</v>
      </c>
      <c r="S3235">
        <v>2002</v>
      </c>
      <c r="T3235">
        <v>7.1</v>
      </c>
      <c r="U3235">
        <v>1.7</v>
      </c>
      <c r="V3235">
        <v>46737</v>
      </c>
      <c r="W3235" t="s">
        <v>21</v>
      </c>
    </row>
    <row r="3236" spans="1:23" x14ac:dyDescent="0.3">
      <c r="A3236" t="s">
        <v>4754</v>
      </c>
      <c r="B3236">
        <v>52</v>
      </c>
      <c r="C3236">
        <v>96</v>
      </c>
      <c r="D3236">
        <v>3713002</v>
      </c>
      <c r="E3236" t="s">
        <v>790</v>
      </c>
      <c r="L3236" t="s">
        <v>4755</v>
      </c>
      <c r="M3236">
        <v>3611</v>
      </c>
      <c r="N3236">
        <v>62</v>
      </c>
      <c r="O3236" t="s">
        <v>29</v>
      </c>
      <c r="P3236" t="s">
        <v>30</v>
      </c>
      <c r="Q3236" t="s">
        <v>213</v>
      </c>
      <c r="R3236">
        <v>8000000</v>
      </c>
      <c r="S3236">
        <v>2003</v>
      </c>
      <c r="T3236">
        <v>2.7</v>
      </c>
      <c r="U3236">
        <v>1.6</v>
      </c>
      <c r="V3236">
        <v>-4286998</v>
      </c>
      <c r="W3236" t="s">
        <v>38</v>
      </c>
    </row>
    <row r="3237" spans="1:23" x14ac:dyDescent="0.3">
      <c r="A3237" t="s">
        <v>241</v>
      </c>
      <c r="B3237">
        <v>40</v>
      </c>
      <c r="C3237">
        <v>110</v>
      </c>
      <c r="D3237">
        <v>3468572</v>
      </c>
      <c r="E3237" t="s">
        <v>55</v>
      </c>
      <c r="L3237" t="s">
        <v>4756</v>
      </c>
      <c r="M3237">
        <v>10073</v>
      </c>
      <c r="N3237">
        <v>78</v>
      </c>
      <c r="O3237" t="s">
        <v>29</v>
      </c>
      <c r="P3237" t="s">
        <v>30</v>
      </c>
      <c r="Q3237" t="s">
        <v>213</v>
      </c>
      <c r="R3237">
        <v>4000000</v>
      </c>
      <c r="S3237">
        <v>1988</v>
      </c>
      <c r="T3237">
        <v>7.3</v>
      </c>
      <c r="U3237">
        <v>1.8</v>
      </c>
      <c r="V3237">
        <v>-531428</v>
      </c>
      <c r="W3237" t="s">
        <v>38</v>
      </c>
    </row>
    <row r="3238" spans="1:23" x14ac:dyDescent="0.3">
      <c r="A3238" t="s">
        <v>3846</v>
      </c>
      <c r="B3238">
        <v>50</v>
      </c>
      <c r="C3238">
        <v>84</v>
      </c>
      <c r="D3238">
        <v>2892582</v>
      </c>
      <c r="E3238" t="s">
        <v>48</v>
      </c>
      <c r="L3238" t="s">
        <v>4757</v>
      </c>
      <c r="M3238">
        <v>22697</v>
      </c>
      <c r="N3238">
        <v>202</v>
      </c>
      <c r="O3238" t="s">
        <v>29</v>
      </c>
      <c r="P3238" t="s">
        <v>30</v>
      </c>
      <c r="Q3238" t="s">
        <v>213</v>
      </c>
      <c r="R3238">
        <v>4000000</v>
      </c>
      <c r="S3238">
        <v>1996</v>
      </c>
      <c r="T3238">
        <v>7.6</v>
      </c>
      <c r="U3238">
        <v>1.4</v>
      </c>
      <c r="V3238">
        <v>-1107418</v>
      </c>
      <c r="W3238" t="s">
        <v>38</v>
      </c>
    </row>
    <row r="3239" spans="1:23" x14ac:dyDescent="0.3">
      <c r="A3239" t="s">
        <v>4758</v>
      </c>
      <c r="B3239">
        <v>45</v>
      </c>
      <c r="C3239">
        <v>94</v>
      </c>
      <c r="D3239">
        <v>2800000</v>
      </c>
      <c r="E3239" t="s">
        <v>48</v>
      </c>
      <c r="L3239" t="s">
        <v>4759</v>
      </c>
      <c r="M3239">
        <v>4377</v>
      </c>
      <c r="N3239">
        <v>85</v>
      </c>
      <c r="O3239" t="s">
        <v>29</v>
      </c>
      <c r="P3239" t="s">
        <v>30</v>
      </c>
      <c r="Q3239" t="s">
        <v>213</v>
      </c>
      <c r="R3239">
        <v>4000000</v>
      </c>
      <c r="S3239">
        <v>1999</v>
      </c>
      <c r="T3239">
        <v>5.8</v>
      </c>
      <c r="U3239">
        <v>1.6</v>
      </c>
      <c r="V3239">
        <v>-1200000</v>
      </c>
      <c r="W3239" t="s">
        <v>38</v>
      </c>
    </row>
    <row r="3240" spans="1:23" x14ac:dyDescent="0.3">
      <c r="A3240" t="s">
        <v>1203</v>
      </c>
      <c r="B3240">
        <v>121</v>
      </c>
      <c r="C3240">
        <v>93</v>
      </c>
      <c r="D3240">
        <v>2426851</v>
      </c>
      <c r="E3240" t="s">
        <v>48</v>
      </c>
      <c r="F3240" t="s">
        <v>56</v>
      </c>
      <c r="G3240" t="s">
        <v>44</v>
      </c>
      <c r="H3240" t="s">
        <v>35</v>
      </c>
      <c r="L3240" t="s">
        <v>4760</v>
      </c>
      <c r="M3240">
        <v>16224</v>
      </c>
      <c r="N3240">
        <v>76</v>
      </c>
      <c r="O3240" t="s">
        <v>29</v>
      </c>
      <c r="P3240" t="s">
        <v>30</v>
      </c>
      <c r="Q3240" t="s">
        <v>213</v>
      </c>
      <c r="R3240">
        <v>4000000</v>
      </c>
      <c r="S3240">
        <v>2007</v>
      </c>
      <c r="T3240">
        <v>6.5</v>
      </c>
      <c r="U3240">
        <v>1.6</v>
      </c>
      <c r="V3240">
        <v>-1573149</v>
      </c>
      <c r="W3240" t="s">
        <v>38</v>
      </c>
    </row>
    <row r="3241" spans="1:23" x14ac:dyDescent="0.3">
      <c r="A3241" t="s">
        <v>4761</v>
      </c>
      <c r="B3241">
        <v>114</v>
      </c>
      <c r="C3241">
        <v>96</v>
      </c>
      <c r="D3241">
        <v>1325073</v>
      </c>
      <c r="E3241" t="s">
        <v>48</v>
      </c>
      <c r="F3241" t="s">
        <v>55</v>
      </c>
      <c r="L3241" t="s">
        <v>4762</v>
      </c>
      <c r="M3241">
        <v>18762</v>
      </c>
      <c r="N3241">
        <v>91</v>
      </c>
      <c r="O3241" t="s">
        <v>29</v>
      </c>
      <c r="P3241" t="s">
        <v>30</v>
      </c>
      <c r="Q3241" t="s">
        <v>213</v>
      </c>
      <c r="R3241">
        <v>4000000</v>
      </c>
      <c r="S3241">
        <v>2005</v>
      </c>
      <c r="T3241">
        <v>6.6</v>
      </c>
      <c r="U3241">
        <v>1.6</v>
      </c>
      <c r="V3241">
        <v>-2674927</v>
      </c>
      <c r="W3241" t="s">
        <v>38</v>
      </c>
    </row>
    <row r="3242" spans="1:23" x14ac:dyDescent="0.3">
      <c r="A3242" t="s">
        <v>4763</v>
      </c>
      <c r="B3242">
        <v>116</v>
      </c>
      <c r="C3242">
        <v>101</v>
      </c>
      <c r="D3242">
        <v>864959</v>
      </c>
      <c r="E3242" t="s">
        <v>25</v>
      </c>
      <c r="F3242" t="s">
        <v>26</v>
      </c>
      <c r="L3242" t="s">
        <v>4764</v>
      </c>
      <c r="M3242">
        <v>20275</v>
      </c>
      <c r="N3242">
        <v>151</v>
      </c>
      <c r="O3242" t="s">
        <v>29</v>
      </c>
      <c r="P3242" t="s">
        <v>37</v>
      </c>
      <c r="Q3242" t="s">
        <v>52</v>
      </c>
      <c r="R3242">
        <v>4000000</v>
      </c>
      <c r="S3242">
        <v>2005</v>
      </c>
      <c r="T3242">
        <v>6.9</v>
      </c>
      <c r="U3242">
        <v>1.7</v>
      </c>
      <c r="V3242">
        <v>-3135041</v>
      </c>
      <c r="W3242" t="s">
        <v>38</v>
      </c>
    </row>
    <row r="3243" spans="1:23" x14ac:dyDescent="0.3">
      <c r="A3243" t="s">
        <v>4765</v>
      </c>
      <c r="B3243">
        <v>115</v>
      </c>
      <c r="C3243">
        <v>102</v>
      </c>
      <c r="D3243">
        <v>2601847</v>
      </c>
      <c r="E3243" t="s">
        <v>790</v>
      </c>
      <c r="F3243" t="s">
        <v>59</v>
      </c>
      <c r="L3243" t="s">
        <v>4766</v>
      </c>
      <c r="M3243">
        <v>22457</v>
      </c>
      <c r="N3243">
        <v>69</v>
      </c>
      <c r="O3243" t="s">
        <v>4767</v>
      </c>
      <c r="P3243" t="s">
        <v>30</v>
      </c>
      <c r="Q3243" t="s">
        <v>31</v>
      </c>
      <c r="R3243">
        <v>4000000</v>
      </c>
      <c r="S3243">
        <v>2011</v>
      </c>
      <c r="T3243">
        <v>8.5</v>
      </c>
      <c r="U3243">
        <v>1.7</v>
      </c>
      <c r="V3243">
        <v>-1398153</v>
      </c>
      <c r="W3243" t="s">
        <v>38</v>
      </c>
    </row>
    <row r="3244" spans="1:23" x14ac:dyDescent="0.3">
      <c r="A3244" t="s">
        <v>4768</v>
      </c>
      <c r="B3244">
        <v>15</v>
      </c>
      <c r="C3244">
        <v>87</v>
      </c>
      <c r="D3244">
        <v>800000</v>
      </c>
      <c r="E3244" t="s">
        <v>25</v>
      </c>
      <c r="F3244" t="s">
        <v>26</v>
      </c>
      <c r="L3244" t="s">
        <v>4769</v>
      </c>
      <c r="M3244">
        <v>2308</v>
      </c>
      <c r="N3244">
        <v>35</v>
      </c>
      <c r="O3244" t="s">
        <v>29</v>
      </c>
      <c r="P3244" t="s">
        <v>30</v>
      </c>
      <c r="Q3244" t="s">
        <v>213</v>
      </c>
      <c r="R3244">
        <v>4000000</v>
      </c>
      <c r="S3244">
        <v>1987</v>
      </c>
      <c r="T3244">
        <v>4.8</v>
      </c>
      <c r="U3244">
        <v>1.4</v>
      </c>
      <c r="V3244">
        <v>-3200000</v>
      </c>
      <c r="W3244" t="s">
        <v>38</v>
      </c>
    </row>
    <row r="3245" spans="1:23" x14ac:dyDescent="0.3">
      <c r="A3245" t="s">
        <v>4770</v>
      </c>
      <c r="B3245">
        <v>41</v>
      </c>
      <c r="C3245">
        <v>99</v>
      </c>
      <c r="D3245">
        <v>562059</v>
      </c>
      <c r="E3245" t="s">
        <v>55</v>
      </c>
      <c r="F3245" t="s">
        <v>35</v>
      </c>
      <c r="L3245" t="s">
        <v>4771</v>
      </c>
      <c r="M3245">
        <v>8535</v>
      </c>
      <c r="N3245">
        <v>113</v>
      </c>
      <c r="O3245" t="s">
        <v>29</v>
      </c>
      <c r="P3245" t="s">
        <v>30</v>
      </c>
      <c r="Q3245" t="s">
        <v>213</v>
      </c>
      <c r="R3245">
        <v>4000000</v>
      </c>
      <c r="S3245">
        <v>2002</v>
      </c>
      <c r="T3245">
        <v>7</v>
      </c>
      <c r="U3245">
        <v>1.6</v>
      </c>
      <c r="V3245">
        <v>-3437941</v>
      </c>
      <c r="W3245" t="s">
        <v>38</v>
      </c>
    </row>
    <row r="3246" spans="1:23" x14ac:dyDescent="0.3">
      <c r="A3246" t="s">
        <v>4730</v>
      </c>
      <c r="B3246">
        <v>31</v>
      </c>
      <c r="C3246">
        <v>106</v>
      </c>
      <c r="D3246">
        <v>399793</v>
      </c>
      <c r="E3246" t="s">
        <v>55</v>
      </c>
      <c r="L3246" t="s">
        <v>4772</v>
      </c>
      <c r="M3246">
        <v>2877</v>
      </c>
      <c r="N3246">
        <v>70</v>
      </c>
      <c r="O3246" t="s">
        <v>29</v>
      </c>
      <c r="P3246" t="s">
        <v>30</v>
      </c>
      <c r="Q3246" t="s">
        <v>213</v>
      </c>
      <c r="R3246">
        <v>4000000</v>
      </c>
      <c r="S3246">
        <v>1999</v>
      </c>
      <c r="T3246">
        <v>5.4</v>
      </c>
      <c r="U3246">
        <v>1.8</v>
      </c>
      <c r="V3246">
        <v>-3600207</v>
      </c>
      <c r="W3246" t="s">
        <v>38</v>
      </c>
    </row>
    <row r="3247" spans="1:23" x14ac:dyDescent="0.3">
      <c r="A3247" t="s">
        <v>1476</v>
      </c>
      <c r="B3247">
        <v>232</v>
      </c>
      <c r="C3247">
        <v>117</v>
      </c>
      <c r="D3247">
        <v>371897</v>
      </c>
      <c r="E3247" t="s">
        <v>55</v>
      </c>
      <c r="L3247" t="s">
        <v>4773</v>
      </c>
      <c r="M3247">
        <v>36494</v>
      </c>
      <c r="N3247">
        <v>118</v>
      </c>
      <c r="O3247" t="s">
        <v>29</v>
      </c>
      <c r="P3247" t="s">
        <v>30</v>
      </c>
      <c r="Q3247" t="s">
        <v>213</v>
      </c>
      <c r="R3247">
        <v>4000000</v>
      </c>
      <c r="S3247">
        <v>2013</v>
      </c>
      <c r="T3247">
        <v>6.9</v>
      </c>
      <c r="U3247">
        <v>2</v>
      </c>
      <c r="V3247">
        <v>-3628103</v>
      </c>
      <c r="W3247" t="s">
        <v>38</v>
      </c>
    </row>
    <row r="3248" spans="1:23" x14ac:dyDescent="0.3">
      <c r="A3248" t="s">
        <v>4774</v>
      </c>
      <c r="B3248">
        <v>43</v>
      </c>
      <c r="C3248">
        <v>99</v>
      </c>
      <c r="D3248">
        <v>302204</v>
      </c>
      <c r="E3248" t="s">
        <v>48</v>
      </c>
      <c r="F3248" t="s">
        <v>56</v>
      </c>
      <c r="G3248" t="s">
        <v>44</v>
      </c>
      <c r="L3248" t="s">
        <v>4775</v>
      </c>
      <c r="M3248">
        <v>6705</v>
      </c>
      <c r="N3248">
        <v>53</v>
      </c>
      <c r="O3248" t="s">
        <v>29</v>
      </c>
      <c r="P3248" t="s">
        <v>37</v>
      </c>
      <c r="Q3248" t="s">
        <v>52</v>
      </c>
      <c r="R3248">
        <v>3000000</v>
      </c>
      <c r="S3248">
        <v>1997</v>
      </c>
      <c r="T3248">
        <v>6.6</v>
      </c>
      <c r="U3248">
        <v>1.6</v>
      </c>
      <c r="V3248">
        <v>-2697796</v>
      </c>
      <c r="W3248" t="s">
        <v>38</v>
      </c>
    </row>
    <row r="3249" spans="1:23" x14ac:dyDescent="0.3">
      <c r="A3249" t="s">
        <v>589</v>
      </c>
      <c r="B3249">
        <v>68</v>
      </c>
      <c r="C3249">
        <v>102</v>
      </c>
      <c r="D3249">
        <v>354704</v>
      </c>
      <c r="E3249" t="s">
        <v>56</v>
      </c>
      <c r="F3249" t="s">
        <v>55</v>
      </c>
      <c r="G3249" t="s">
        <v>57</v>
      </c>
      <c r="H3249" t="s">
        <v>35</v>
      </c>
      <c r="L3249" t="s">
        <v>4776</v>
      </c>
      <c r="M3249">
        <v>2705</v>
      </c>
      <c r="N3249">
        <v>38</v>
      </c>
      <c r="O3249" t="s">
        <v>29</v>
      </c>
      <c r="P3249" t="s">
        <v>30</v>
      </c>
      <c r="Q3249" t="s">
        <v>213</v>
      </c>
      <c r="R3249">
        <v>1300000</v>
      </c>
      <c r="S3249">
        <v>1987</v>
      </c>
      <c r="T3249">
        <v>5.9</v>
      </c>
      <c r="U3249">
        <v>1.7</v>
      </c>
      <c r="V3249">
        <v>-945296</v>
      </c>
      <c r="W3249" t="s">
        <v>38</v>
      </c>
    </row>
    <row r="3250" spans="1:23" x14ac:dyDescent="0.3">
      <c r="A3250" t="s">
        <v>4777</v>
      </c>
      <c r="B3250">
        <v>51</v>
      </c>
      <c r="C3250">
        <v>85</v>
      </c>
      <c r="D3250">
        <v>265107</v>
      </c>
      <c r="E3250" t="s">
        <v>48</v>
      </c>
      <c r="F3250" t="s">
        <v>57</v>
      </c>
      <c r="G3250" t="s">
        <v>60</v>
      </c>
      <c r="L3250" t="s">
        <v>4778</v>
      </c>
      <c r="M3250">
        <v>4617</v>
      </c>
      <c r="N3250">
        <v>93</v>
      </c>
      <c r="O3250" t="s">
        <v>29</v>
      </c>
      <c r="P3250" t="s">
        <v>143</v>
      </c>
      <c r="Q3250" t="s">
        <v>3646</v>
      </c>
      <c r="R3250">
        <v>1500000</v>
      </c>
      <c r="S3250">
        <v>2000</v>
      </c>
      <c r="T3250">
        <v>6.3</v>
      </c>
      <c r="U3250">
        <v>1.4</v>
      </c>
      <c r="V3250">
        <v>-1234893</v>
      </c>
      <c r="W3250" t="s">
        <v>38</v>
      </c>
    </row>
    <row r="3251" spans="1:23" x14ac:dyDescent="0.3">
      <c r="A3251" t="s">
        <v>2514</v>
      </c>
      <c r="B3251">
        <v>33</v>
      </c>
      <c r="C3251">
        <v>86</v>
      </c>
      <c r="D3251">
        <v>185577</v>
      </c>
      <c r="E3251" t="s">
        <v>48</v>
      </c>
      <c r="L3251" t="s">
        <v>4779</v>
      </c>
      <c r="M3251">
        <v>2133</v>
      </c>
      <c r="N3251">
        <v>31</v>
      </c>
      <c r="O3251" t="s">
        <v>29</v>
      </c>
      <c r="P3251" t="s">
        <v>37</v>
      </c>
      <c r="Q3251" t="s">
        <v>213</v>
      </c>
      <c r="R3251">
        <v>4000000</v>
      </c>
      <c r="S3251">
        <v>1999</v>
      </c>
      <c r="T3251">
        <v>6.3</v>
      </c>
      <c r="U3251">
        <v>1.4</v>
      </c>
      <c r="V3251">
        <v>-3814423</v>
      </c>
      <c r="W3251" t="s">
        <v>38</v>
      </c>
    </row>
    <row r="3252" spans="1:23" x14ac:dyDescent="0.3">
      <c r="A3252" t="s">
        <v>4780</v>
      </c>
      <c r="B3252">
        <v>26</v>
      </c>
      <c r="C3252">
        <v>120</v>
      </c>
      <c r="D3252">
        <v>100412</v>
      </c>
      <c r="E3252" t="s">
        <v>55</v>
      </c>
      <c r="L3252" t="s">
        <v>4781</v>
      </c>
      <c r="M3252">
        <v>2112</v>
      </c>
      <c r="N3252">
        <v>7</v>
      </c>
      <c r="O3252" t="s">
        <v>3104</v>
      </c>
      <c r="P3252" t="s">
        <v>3061</v>
      </c>
      <c r="Q3252" t="s">
        <v>31</v>
      </c>
      <c r="R3252">
        <v>4000000</v>
      </c>
      <c r="S3252">
        <v>2013</v>
      </c>
      <c r="T3252">
        <v>7.7</v>
      </c>
      <c r="U3252">
        <v>2</v>
      </c>
      <c r="V3252">
        <v>-3899588</v>
      </c>
      <c r="W3252" t="s">
        <v>38</v>
      </c>
    </row>
    <row r="3253" spans="1:23" x14ac:dyDescent="0.3">
      <c r="A3253" t="s">
        <v>4782</v>
      </c>
      <c r="B3253">
        <v>109</v>
      </c>
      <c r="C3253">
        <v>106</v>
      </c>
      <c r="D3253">
        <v>58214</v>
      </c>
      <c r="E3253" t="s">
        <v>56</v>
      </c>
      <c r="F3253" t="s">
        <v>55</v>
      </c>
      <c r="G3253" t="s">
        <v>35</v>
      </c>
      <c r="L3253" t="s">
        <v>4783</v>
      </c>
      <c r="M3253">
        <v>34224</v>
      </c>
      <c r="N3253">
        <v>137</v>
      </c>
      <c r="O3253" t="s">
        <v>29</v>
      </c>
      <c r="P3253" t="s">
        <v>30</v>
      </c>
      <c r="Q3253" t="s">
        <v>213</v>
      </c>
      <c r="R3253">
        <v>9500000</v>
      </c>
      <c r="S3253">
        <v>2010</v>
      </c>
      <c r="T3253">
        <v>7</v>
      </c>
      <c r="U3253">
        <v>1.8</v>
      </c>
      <c r="V3253">
        <v>-9441786</v>
      </c>
      <c r="W3253" t="s">
        <v>38</v>
      </c>
    </row>
    <row r="3254" spans="1:23" x14ac:dyDescent="0.3">
      <c r="A3254" t="s">
        <v>851</v>
      </c>
      <c r="B3254">
        <v>34</v>
      </c>
      <c r="C3254">
        <v>103</v>
      </c>
      <c r="D3254">
        <v>75078</v>
      </c>
      <c r="E3254" t="s">
        <v>48</v>
      </c>
      <c r="L3254" t="s">
        <v>4784</v>
      </c>
      <c r="M3254">
        <v>1398</v>
      </c>
      <c r="N3254">
        <v>26</v>
      </c>
      <c r="O3254" t="s">
        <v>29</v>
      </c>
      <c r="P3254" t="s">
        <v>30</v>
      </c>
      <c r="Q3254" t="s">
        <v>213</v>
      </c>
      <c r="R3254">
        <v>14000000</v>
      </c>
      <c r="S3254">
        <v>2000</v>
      </c>
      <c r="T3254">
        <v>6.3</v>
      </c>
      <c r="U3254">
        <v>1.7</v>
      </c>
      <c r="V3254">
        <v>-13924922</v>
      </c>
      <c r="W3254" t="s">
        <v>38</v>
      </c>
    </row>
    <row r="3255" spans="1:23" x14ac:dyDescent="0.3">
      <c r="A3255" t="s">
        <v>2778</v>
      </c>
      <c r="B3255">
        <v>141</v>
      </c>
      <c r="C3255">
        <v>112</v>
      </c>
      <c r="D3255">
        <v>317125</v>
      </c>
      <c r="E3255" t="s">
        <v>55</v>
      </c>
      <c r="F3255" t="s">
        <v>44</v>
      </c>
      <c r="L3255" t="s">
        <v>4785</v>
      </c>
      <c r="M3255">
        <v>23334</v>
      </c>
      <c r="N3255">
        <v>87</v>
      </c>
      <c r="O3255" t="s">
        <v>29</v>
      </c>
      <c r="P3255" t="s">
        <v>143</v>
      </c>
      <c r="Q3255" t="s">
        <v>213</v>
      </c>
      <c r="R3255">
        <v>16000000</v>
      </c>
      <c r="S3255">
        <v>2013</v>
      </c>
      <c r="T3255">
        <v>6.2</v>
      </c>
      <c r="U3255">
        <v>1.9</v>
      </c>
      <c r="V3255">
        <v>-15682875</v>
      </c>
      <c r="W3255" t="s">
        <v>38</v>
      </c>
    </row>
    <row r="3256" spans="1:23" x14ac:dyDescent="0.3">
      <c r="A3256" t="s">
        <v>4786</v>
      </c>
      <c r="B3256">
        <v>64</v>
      </c>
      <c r="C3256">
        <v>113</v>
      </c>
      <c r="D3256">
        <v>146402</v>
      </c>
      <c r="E3256" t="s">
        <v>48</v>
      </c>
      <c r="F3256" t="s">
        <v>55</v>
      </c>
      <c r="L3256" t="s">
        <v>4787</v>
      </c>
      <c r="M3256">
        <v>9913</v>
      </c>
      <c r="N3256">
        <v>38</v>
      </c>
      <c r="O3256" t="s">
        <v>763</v>
      </c>
      <c r="P3256" t="s">
        <v>971</v>
      </c>
      <c r="Q3256" t="s">
        <v>213</v>
      </c>
      <c r="R3256">
        <v>4000000</v>
      </c>
      <c r="S3256">
        <v>2002</v>
      </c>
      <c r="T3256">
        <v>7.7</v>
      </c>
      <c r="U3256">
        <v>1.9</v>
      </c>
      <c r="V3256">
        <v>-3853598</v>
      </c>
      <c r="W3256" t="s">
        <v>38</v>
      </c>
    </row>
    <row r="3257" spans="1:23" x14ac:dyDescent="0.3">
      <c r="A3257" t="s">
        <v>4788</v>
      </c>
      <c r="B3257">
        <v>215</v>
      </c>
      <c r="C3257">
        <v>98</v>
      </c>
      <c r="D3257">
        <v>18469</v>
      </c>
      <c r="E3257" t="s">
        <v>55</v>
      </c>
      <c r="F3257" t="s">
        <v>57</v>
      </c>
      <c r="G3257" t="s">
        <v>27</v>
      </c>
      <c r="L3257" t="s">
        <v>4789</v>
      </c>
      <c r="M3257">
        <v>34263</v>
      </c>
      <c r="N3257">
        <v>141</v>
      </c>
      <c r="O3257" t="s">
        <v>29</v>
      </c>
      <c r="P3257" t="s">
        <v>30</v>
      </c>
      <c r="Q3257" t="s">
        <v>213</v>
      </c>
      <c r="R3257">
        <v>650000</v>
      </c>
      <c r="S3257">
        <v>2010</v>
      </c>
      <c r="T3257">
        <v>6.5</v>
      </c>
      <c r="U3257">
        <v>1.6</v>
      </c>
      <c r="V3257">
        <v>-631531</v>
      </c>
      <c r="W3257" t="s">
        <v>38</v>
      </c>
    </row>
    <row r="3258" spans="1:23" x14ac:dyDescent="0.3">
      <c r="A3258" t="s">
        <v>1828</v>
      </c>
      <c r="B3258">
        <v>12</v>
      </c>
      <c r="C3258">
        <v>92</v>
      </c>
      <c r="D3258">
        <v>12836</v>
      </c>
      <c r="E3258" t="s">
        <v>242</v>
      </c>
      <c r="F3258" t="s">
        <v>55</v>
      </c>
      <c r="L3258" t="s">
        <v>4790</v>
      </c>
      <c r="M3258">
        <v>1686</v>
      </c>
      <c r="N3258">
        <v>28</v>
      </c>
      <c r="O3258" t="s">
        <v>29</v>
      </c>
      <c r="P3258" t="s">
        <v>30</v>
      </c>
      <c r="Q3258" t="s">
        <v>213</v>
      </c>
      <c r="R3258">
        <v>4000000</v>
      </c>
      <c r="S3258">
        <v>1997</v>
      </c>
      <c r="T3258">
        <v>5.8</v>
      </c>
      <c r="U3258">
        <v>1.5</v>
      </c>
      <c r="V3258">
        <v>-3987164</v>
      </c>
      <c r="W3258" t="s">
        <v>38</v>
      </c>
    </row>
    <row r="3259" spans="1:23" x14ac:dyDescent="0.3">
      <c r="A3259" t="s">
        <v>4791</v>
      </c>
      <c r="B3259">
        <v>70</v>
      </c>
      <c r="C3259">
        <v>106</v>
      </c>
      <c r="D3259">
        <v>20262</v>
      </c>
      <c r="E3259" t="s">
        <v>55</v>
      </c>
      <c r="L3259" t="s">
        <v>4792</v>
      </c>
      <c r="M3259">
        <v>1738</v>
      </c>
      <c r="N3259">
        <v>10</v>
      </c>
      <c r="O3259" t="s">
        <v>4421</v>
      </c>
      <c r="P3259" t="s">
        <v>3520</v>
      </c>
      <c r="Q3259" t="s">
        <v>3646</v>
      </c>
      <c r="R3259">
        <v>4000000</v>
      </c>
      <c r="S3259">
        <v>2014</v>
      </c>
      <c r="T3259">
        <v>6.1</v>
      </c>
      <c r="U3259">
        <v>1.8</v>
      </c>
      <c r="V3259">
        <v>-3979738</v>
      </c>
      <c r="W3259" t="s">
        <v>38</v>
      </c>
    </row>
    <row r="3260" spans="1:23" x14ac:dyDescent="0.3">
      <c r="A3260" t="s">
        <v>4793</v>
      </c>
      <c r="B3260">
        <v>36</v>
      </c>
      <c r="C3260">
        <v>93</v>
      </c>
      <c r="D3260">
        <v>4063</v>
      </c>
      <c r="E3260" t="s">
        <v>55</v>
      </c>
      <c r="F3260" t="s">
        <v>60</v>
      </c>
      <c r="G3260" t="s">
        <v>44</v>
      </c>
      <c r="H3260" t="s">
        <v>35</v>
      </c>
      <c r="L3260" t="s">
        <v>4794</v>
      </c>
      <c r="M3260">
        <v>2086</v>
      </c>
      <c r="N3260">
        <v>20</v>
      </c>
      <c r="O3260" t="s">
        <v>29</v>
      </c>
      <c r="P3260" t="s">
        <v>115</v>
      </c>
      <c r="Q3260" t="s">
        <v>213</v>
      </c>
      <c r="R3260">
        <v>4000000</v>
      </c>
      <c r="S3260">
        <v>2012</v>
      </c>
      <c r="T3260">
        <v>5.2</v>
      </c>
      <c r="U3260">
        <v>1.6</v>
      </c>
      <c r="V3260">
        <v>-3995937</v>
      </c>
      <c r="W3260" t="s">
        <v>38</v>
      </c>
    </row>
    <row r="3261" spans="1:23" x14ac:dyDescent="0.3">
      <c r="A3261" t="s">
        <v>4795</v>
      </c>
      <c r="B3261">
        <v>157</v>
      </c>
      <c r="C3261">
        <v>226</v>
      </c>
      <c r="D3261">
        <v>198655278</v>
      </c>
      <c r="E3261" t="s">
        <v>55</v>
      </c>
      <c r="F3261" t="s">
        <v>54</v>
      </c>
      <c r="G3261" t="s">
        <v>44</v>
      </c>
      <c r="H3261" t="s">
        <v>58</v>
      </c>
      <c r="L3261" t="s">
        <v>4796</v>
      </c>
      <c r="M3261">
        <v>215340</v>
      </c>
      <c r="N3261">
        <v>706</v>
      </c>
      <c r="O3261" t="s">
        <v>29</v>
      </c>
      <c r="P3261" t="s">
        <v>30</v>
      </c>
      <c r="Q3261" t="s">
        <v>118</v>
      </c>
      <c r="R3261">
        <v>3977000</v>
      </c>
      <c r="S3261">
        <v>1939</v>
      </c>
      <c r="T3261">
        <v>8.1999999999999993</v>
      </c>
      <c r="U3261">
        <v>3.8</v>
      </c>
      <c r="V3261">
        <v>194678278</v>
      </c>
      <c r="W3261" t="s">
        <v>21</v>
      </c>
    </row>
    <row r="3262" spans="1:23" x14ac:dyDescent="0.3">
      <c r="A3262" t="s">
        <v>4797</v>
      </c>
      <c r="B3262">
        <v>31</v>
      </c>
      <c r="C3262">
        <v>104</v>
      </c>
      <c r="D3262">
        <v>143653</v>
      </c>
      <c r="E3262" t="s">
        <v>242</v>
      </c>
      <c r="F3262" t="s">
        <v>55</v>
      </c>
      <c r="L3262" t="s">
        <v>4798</v>
      </c>
      <c r="M3262">
        <v>1177</v>
      </c>
      <c r="N3262">
        <v>10</v>
      </c>
      <c r="O3262" t="s">
        <v>29</v>
      </c>
      <c r="P3262" t="s">
        <v>37</v>
      </c>
      <c r="Q3262" t="s">
        <v>31</v>
      </c>
      <c r="R3262">
        <v>4000000</v>
      </c>
      <c r="S3262">
        <v>2014</v>
      </c>
      <c r="T3262">
        <v>6</v>
      </c>
      <c r="U3262">
        <v>1.7</v>
      </c>
      <c r="V3262">
        <v>-3856347</v>
      </c>
      <c r="W3262" t="s">
        <v>38</v>
      </c>
    </row>
    <row r="3263" spans="1:23" x14ac:dyDescent="0.3">
      <c r="A3263" t="s">
        <v>4799</v>
      </c>
      <c r="B3263">
        <v>53</v>
      </c>
      <c r="C3263">
        <v>152</v>
      </c>
      <c r="D3263">
        <v>14873</v>
      </c>
      <c r="E3263" t="s">
        <v>25</v>
      </c>
      <c r="F3263" t="s">
        <v>58</v>
      </c>
      <c r="G3263" t="s">
        <v>53</v>
      </c>
      <c r="L3263" t="s">
        <v>4800</v>
      </c>
      <c r="M3263">
        <v>5294</v>
      </c>
      <c r="N3263">
        <v>67</v>
      </c>
      <c r="O3263" t="s">
        <v>29</v>
      </c>
      <c r="P3263" t="s">
        <v>30</v>
      </c>
      <c r="Q3263" t="s">
        <v>1636</v>
      </c>
      <c r="R3263">
        <v>3800000</v>
      </c>
      <c r="S3263">
        <v>1965</v>
      </c>
      <c r="T3263">
        <v>6.8</v>
      </c>
      <c r="U3263">
        <v>2.5</v>
      </c>
      <c r="V3263">
        <v>-3785127</v>
      </c>
      <c r="W3263" t="s">
        <v>38</v>
      </c>
    </row>
    <row r="3264" spans="1:23" x14ac:dyDescent="0.3">
      <c r="A3264" t="s">
        <v>4801</v>
      </c>
      <c r="B3264">
        <v>21</v>
      </c>
      <c r="C3264">
        <v>107</v>
      </c>
      <c r="D3264">
        <v>8000000</v>
      </c>
      <c r="E3264" t="s">
        <v>242</v>
      </c>
      <c r="F3264" t="s">
        <v>48</v>
      </c>
      <c r="G3264" t="s">
        <v>50</v>
      </c>
      <c r="H3264" t="s">
        <v>44</v>
      </c>
      <c r="I3264" t="s">
        <v>53</v>
      </c>
      <c r="L3264" t="s">
        <v>4802</v>
      </c>
      <c r="M3264">
        <v>3167</v>
      </c>
      <c r="N3264">
        <v>90</v>
      </c>
      <c r="O3264" t="s">
        <v>29</v>
      </c>
      <c r="P3264" t="s">
        <v>30</v>
      </c>
      <c r="Q3264" t="s">
        <v>4803</v>
      </c>
      <c r="R3264">
        <v>3768785</v>
      </c>
      <c r="S3264">
        <v>1950</v>
      </c>
      <c r="T3264">
        <v>7</v>
      </c>
      <c r="U3264">
        <v>1.8</v>
      </c>
      <c r="V3264">
        <v>4231215</v>
      </c>
      <c r="W3264" t="s">
        <v>21</v>
      </c>
    </row>
    <row r="3265" spans="1:23" x14ac:dyDescent="0.3">
      <c r="A3265" t="s">
        <v>4804</v>
      </c>
      <c r="B3265">
        <v>78</v>
      </c>
      <c r="C3265">
        <v>95</v>
      </c>
      <c r="D3265">
        <v>37606</v>
      </c>
      <c r="E3265" t="s">
        <v>48</v>
      </c>
      <c r="F3265" t="s">
        <v>56</v>
      </c>
      <c r="G3265" t="s">
        <v>55</v>
      </c>
      <c r="L3265" t="s">
        <v>4805</v>
      </c>
      <c r="M3265">
        <v>31836</v>
      </c>
      <c r="N3265">
        <v>90</v>
      </c>
      <c r="O3265" t="s">
        <v>29</v>
      </c>
      <c r="P3265" t="s">
        <v>115</v>
      </c>
      <c r="Q3265" t="s">
        <v>213</v>
      </c>
      <c r="R3265">
        <v>3500000</v>
      </c>
      <c r="S3265">
        <v>2009</v>
      </c>
      <c r="T3265">
        <v>6.8</v>
      </c>
      <c r="U3265">
        <v>1.6</v>
      </c>
      <c r="V3265">
        <v>-3462394</v>
      </c>
      <c r="W3265" t="s">
        <v>38</v>
      </c>
    </row>
    <row r="3266" spans="1:23" x14ac:dyDescent="0.3">
      <c r="A3266" t="s">
        <v>4806</v>
      </c>
      <c r="B3266">
        <v>41</v>
      </c>
      <c r="C3266">
        <v>102</v>
      </c>
      <c r="D3266">
        <v>2956000</v>
      </c>
      <c r="E3266" t="s">
        <v>25</v>
      </c>
      <c r="F3266" t="s">
        <v>48</v>
      </c>
      <c r="G3266" t="s">
        <v>50</v>
      </c>
      <c r="H3266" t="s">
        <v>44</v>
      </c>
      <c r="L3266" t="s">
        <v>4807</v>
      </c>
      <c r="M3266">
        <v>3258</v>
      </c>
      <c r="N3266">
        <v>54</v>
      </c>
      <c r="O3266" t="s">
        <v>29</v>
      </c>
      <c r="P3266" t="s">
        <v>30</v>
      </c>
      <c r="Q3266" t="s">
        <v>1636</v>
      </c>
      <c r="R3266">
        <v>3700000</v>
      </c>
      <c r="S3266">
        <v>1948</v>
      </c>
      <c r="T3266">
        <v>7.1</v>
      </c>
      <c r="U3266">
        <v>1.7</v>
      </c>
      <c r="V3266">
        <v>-744000</v>
      </c>
      <c r="W3266" t="s">
        <v>38</v>
      </c>
    </row>
    <row r="3267" spans="1:23" x14ac:dyDescent="0.3">
      <c r="A3267" t="s">
        <v>4808</v>
      </c>
      <c r="B3267">
        <v>61</v>
      </c>
      <c r="C3267">
        <v>99</v>
      </c>
      <c r="D3267">
        <v>19959</v>
      </c>
      <c r="E3267" t="s">
        <v>55</v>
      </c>
      <c r="L3267" t="s">
        <v>4809</v>
      </c>
      <c r="M3267">
        <v>3579</v>
      </c>
      <c r="N3267">
        <v>14</v>
      </c>
      <c r="O3267" t="s">
        <v>29</v>
      </c>
      <c r="P3267" t="s">
        <v>4810</v>
      </c>
      <c r="Q3267" t="s">
        <v>213</v>
      </c>
      <c r="R3267">
        <v>3800000</v>
      </c>
      <c r="S3267">
        <v>2009</v>
      </c>
      <c r="T3267">
        <v>6.9</v>
      </c>
      <c r="U3267">
        <v>1.6</v>
      </c>
      <c r="V3267">
        <v>-3780041</v>
      </c>
      <c r="W3267" t="s">
        <v>38</v>
      </c>
    </row>
    <row r="3268" spans="1:23" x14ac:dyDescent="0.3">
      <c r="A3268" t="s">
        <v>3190</v>
      </c>
      <c r="B3268">
        <v>112</v>
      </c>
      <c r="C3268">
        <v>109</v>
      </c>
      <c r="D3268">
        <v>2706659</v>
      </c>
      <c r="E3268" t="s">
        <v>48</v>
      </c>
      <c r="F3268" t="s">
        <v>55</v>
      </c>
      <c r="L3268" t="s">
        <v>4811</v>
      </c>
      <c r="M3268">
        <v>17770</v>
      </c>
      <c r="N3268">
        <v>172</v>
      </c>
      <c r="O3268" t="s">
        <v>29</v>
      </c>
      <c r="P3268" t="s">
        <v>37</v>
      </c>
      <c r="Q3268" t="s">
        <v>213</v>
      </c>
      <c r="R3268">
        <v>2000000</v>
      </c>
      <c r="S3268">
        <v>2006</v>
      </c>
      <c r="T3268">
        <v>6.9</v>
      </c>
      <c r="U3268">
        <v>1.8</v>
      </c>
      <c r="V3268">
        <v>706659</v>
      </c>
      <c r="W3268" t="s">
        <v>21</v>
      </c>
    </row>
    <row r="3269" spans="1:23" x14ac:dyDescent="0.3">
      <c r="A3269" t="s">
        <v>3539</v>
      </c>
      <c r="B3269">
        <v>122</v>
      </c>
      <c r="C3269">
        <v>91</v>
      </c>
      <c r="D3269">
        <v>45857453</v>
      </c>
      <c r="E3269" t="s">
        <v>48</v>
      </c>
      <c r="F3269" t="s">
        <v>55</v>
      </c>
      <c r="G3269" t="s">
        <v>59</v>
      </c>
      <c r="L3269" t="s">
        <v>4812</v>
      </c>
      <c r="M3269">
        <v>82232</v>
      </c>
      <c r="N3269">
        <v>174</v>
      </c>
      <c r="O3269" t="s">
        <v>29</v>
      </c>
      <c r="P3269" t="s">
        <v>37</v>
      </c>
      <c r="Q3269" t="s">
        <v>213</v>
      </c>
      <c r="R3269">
        <v>3500000</v>
      </c>
      <c r="S3269">
        <v>1997</v>
      </c>
      <c r="T3269">
        <v>7.2</v>
      </c>
      <c r="U3269">
        <v>1.5</v>
      </c>
      <c r="V3269">
        <v>42357453</v>
      </c>
      <c r="W3269" t="s">
        <v>21</v>
      </c>
    </row>
    <row r="3270" spans="1:23" x14ac:dyDescent="0.3">
      <c r="A3270" t="s">
        <v>4813</v>
      </c>
      <c r="B3270">
        <v>134</v>
      </c>
      <c r="C3270">
        <v>88</v>
      </c>
      <c r="D3270">
        <v>83400000</v>
      </c>
      <c r="E3270" t="s">
        <v>48</v>
      </c>
      <c r="L3270" t="s">
        <v>4814</v>
      </c>
      <c r="M3270">
        <v>160281</v>
      </c>
      <c r="N3270">
        <v>427</v>
      </c>
      <c r="O3270" t="s">
        <v>29</v>
      </c>
      <c r="P3270" t="s">
        <v>30</v>
      </c>
      <c r="Q3270" t="s">
        <v>52</v>
      </c>
      <c r="R3270">
        <v>3500000</v>
      </c>
      <c r="S3270">
        <v>1980</v>
      </c>
      <c r="T3270">
        <v>7.8</v>
      </c>
      <c r="U3270">
        <v>1.5</v>
      </c>
      <c r="V3270">
        <v>79900000</v>
      </c>
      <c r="W3270" t="s">
        <v>21</v>
      </c>
    </row>
    <row r="3271" spans="1:23" x14ac:dyDescent="0.3">
      <c r="A3271" t="s">
        <v>840</v>
      </c>
      <c r="B3271">
        <v>20</v>
      </c>
      <c r="C3271">
        <v>97</v>
      </c>
      <c r="D3271">
        <v>27900000</v>
      </c>
      <c r="E3271" t="s">
        <v>48</v>
      </c>
      <c r="F3271" t="s">
        <v>55</v>
      </c>
      <c r="L3271" t="s">
        <v>4815</v>
      </c>
      <c r="M3271">
        <v>74626</v>
      </c>
      <c r="N3271">
        <v>157</v>
      </c>
      <c r="O3271" t="s">
        <v>29</v>
      </c>
      <c r="P3271" t="s">
        <v>30</v>
      </c>
      <c r="Q3271" t="s">
        <v>213</v>
      </c>
      <c r="R3271">
        <v>3500000</v>
      </c>
      <c r="S3271">
        <v>1995</v>
      </c>
      <c r="T3271">
        <v>7.3</v>
      </c>
      <c r="U3271">
        <v>1.6</v>
      </c>
      <c r="V3271">
        <v>24400000</v>
      </c>
      <c r="W3271" t="s">
        <v>21</v>
      </c>
    </row>
    <row r="3272" spans="1:23" x14ac:dyDescent="0.3">
      <c r="A3272" t="s">
        <v>733</v>
      </c>
      <c r="B3272">
        <v>28</v>
      </c>
      <c r="C3272">
        <v>97</v>
      </c>
      <c r="D3272">
        <v>27900000</v>
      </c>
      <c r="E3272" t="s">
        <v>56</v>
      </c>
      <c r="F3272" t="s">
        <v>55</v>
      </c>
      <c r="G3272" t="s">
        <v>35</v>
      </c>
      <c r="L3272" t="s">
        <v>4816</v>
      </c>
      <c r="M3272">
        <v>39508</v>
      </c>
      <c r="N3272">
        <v>96</v>
      </c>
      <c r="O3272" t="s">
        <v>29</v>
      </c>
      <c r="P3272" t="s">
        <v>30</v>
      </c>
      <c r="Q3272" t="s">
        <v>213</v>
      </c>
      <c r="R3272">
        <v>3500000</v>
      </c>
      <c r="S3272">
        <v>1993</v>
      </c>
      <c r="T3272">
        <v>7.5</v>
      </c>
      <c r="U3272">
        <v>1.6</v>
      </c>
      <c r="V3272">
        <v>24400000</v>
      </c>
      <c r="W3272" t="s">
        <v>21</v>
      </c>
    </row>
    <row r="3273" spans="1:23" x14ac:dyDescent="0.3">
      <c r="A3273" t="s">
        <v>4817</v>
      </c>
      <c r="B3273">
        <v>95</v>
      </c>
      <c r="C3273">
        <v>85</v>
      </c>
      <c r="D3273">
        <v>14000000</v>
      </c>
      <c r="E3273" t="s">
        <v>48</v>
      </c>
      <c r="F3273" t="s">
        <v>26</v>
      </c>
      <c r="G3273" t="s">
        <v>57</v>
      </c>
      <c r="H3273" t="s">
        <v>35</v>
      </c>
      <c r="L3273" t="s">
        <v>4818</v>
      </c>
      <c r="M3273">
        <v>15956</v>
      </c>
      <c r="N3273">
        <v>118</v>
      </c>
      <c r="O3273" t="s">
        <v>29</v>
      </c>
      <c r="P3273" t="s">
        <v>30</v>
      </c>
      <c r="Q3273" t="s">
        <v>213</v>
      </c>
      <c r="R3273">
        <v>3500000</v>
      </c>
      <c r="S3273">
        <v>1987</v>
      </c>
      <c r="T3273">
        <v>6</v>
      </c>
      <c r="U3273">
        <v>1.4</v>
      </c>
      <c r="V3273">
        <v>10500000</v>
      </c>
      <c r="W3273" t="s">
        <v>21</v>
      </c>
    </row>
    <row r="3274" spans="1:23" x14ac:dyDescent="0.3">
      <c r="A3274" t="s">
        <v>4819</v>
      </c>
      <c r="B3274">
        <v>425</v>
      </c>
      <c r="C3274">
        <v>92</v>
      </c>
      <c r="D3274">
        <v>25138292</v>
      </c>
      <c r="E3274" t="s">
        <v>57</v>
      </c>
      <c r="F3274" t="s">
        <v>60</v>
      </c>
      <c r="L3274" t="s">
        <v>4820</v>
      </c>
      <c r="M3274">
        <v>66483</v>
      </c>
      <c r="N3274">
        <v>452</v>
      </c>
      <c r="O3274" t="s">
        <v>29</v>
      </c>
      <c r="P3274" t="s">
        <v>30</v>
      </c>
      <c r="Q3274" t="s">
        <v>213</v>
      </c>
      <c r="R3274">
        <v>3500000</v>
      </c>
      <c r="S3274">
        <v>2015</v>
      </c>
      <c r="T3274">
        <v>6.8</v>
      </c>
      <c r="U3274">
        <v>1.5</v>
      </c>
      <c r="V3274">
        <v>21638292</v>
      </c>
      <c r="W3274" t="s">
        <v>21</v>
      </c>
    </row>
    <row r="3275" spans="1:23" x14ac:dyDescent="0.3">
      <c r="A3275" t="s">
        <v>4821</v>
      </c>
      <c r="B3275">
        <v>19</v>
      </c>
      <c r="C3275">
        <v>93</v>
      </c>
      <c r="D3275">
        <v>10305534</v>
      </c>
      <c r="E3275" t="s">
        <v>48</v>
      </c>
      <c r="L3275" t="s">
        <v>4822</v>
      </c>
      <c r="M3275">
        <v>1721</v>
      </c>
      <c r="N3275">
        <v>38</v>
      </c>
      <c r="O3275" t="s">
        <v>29</v>
      </c>
      <c r="P3275" t="s">
        <v>30</v>
      </c>
      <c r="Q3275" t="s">
        <v>213</v>
      </c>
      <c r="R3275">
        <v>3500000</v>
      </c>
      <c r="S3275">
        <v>1998</v>
      </c>
      <c r="T3275">
        <v>3.9</v>
      </c>
      <c r="U3275">
        <v>1.6</v>
      </c>
      <c r="V3275">
        <v>6805534</v>
      </c>
      <c r="W3275" t="s">
        <v>21</v>
      </c>
    </row>
    <row r="3276" spans="1:23" x14ac:dyDescent="0.3">
      <c r="A3276" t="s">
        <v>4823</v>
      </c>
      <c r="B3276">
        <v>43</v>
      </c>
      <c r="C3276">
        <v>96</v>
      </c>
      <c r="D3276">
        <v>9449219</v>
      </c>
      <c r="E3276" t="s">
        <v>48</v>
      </c>
      <c r="F3276" t="s">
        <v>55</v>
      </c>
      <c r="G3276" t="s">
        <v>44</v>
      </c>
      <c r="L3276" t="s">
        <v>4824</v>
      </c>
      <c r="M3276">
        <v>13949</v>
      </c>
      <c r="N3276">
        <v>98</v>
      </c>
      <c r="O3276" t="s">
        <v>29</v>
      </c>
      <c r="P3276" t="s">
        <v>30</v>
      </c>
      <c r="Q3276" t="s">
        <v>213</v>
      </c>
      <c r="R3276">
        <v>3500000</v>
      </c>
      <c r="S3276">
        <v>1996</v>
      </c>
      <c r="T3276">
        <v>6.1</v>
      </c>
      <c r="U3276">
        <v>1.6</v>
      </c>
      <c r="V3276">
        <v>5949219</v>
      </c>
      <c r="W3276" t="s">
        <v>21</v>
      </c>
    </row>
    <row r="3277" spans="1:23" x14ac:dyDescent="0.3">
      <c r="A3277" t="s">
        <v>337</v>
      </c>
      <c r="B3277">
        <v>127</v>
      </c>
      <c r="C3277">
        <v>105</v>
      </c>
      <c r="D3277">
        <v>6390032</v>
      </c>
      <c r="E3277" t="s">
        <v>242</v>
      </c>
      <c r="F3277" t="s">
        <v>55</v>
      </c>
      <c r="L3277" t="s">
        <v>4825</v>
      </c>
      <c r="M3277">
        <v>24977</v>
      </c>
      <c r="N3277">
        <v>229</v>
      </c>
      <c r="O3277" t="s">
        <v>29</v>
      </c>
      <c r="P3277" t="s">
        <v>30</v>
      </c>
      <c r="Q3277" t="s">
        <v>213</v>
      </c>
      <c r="R3277">
        <v>3500000</v>
      </c>
      <c r="S3277">
        <v>1998</v>
      </c>
      <c r="T3277">
        <v>7.5</v>
      </c>
      <c r="U3277">
        <v>1.8</v>
      </c>
      <c r="V3277">
        <v>2890032</v>
      </c>
      <c r="W3277" t="s">
        <v>21</v>
      </c>
    </row>
    <row r="3278" spans="1:23" x14ac:dyDescent="0.3">
      <c r="A3278" t="s">
        <v>4826</v>
      </c>
      <c r="B3278">
        <v>262</v>
      </c>
      <c r="C3278">
        <v>129</v>
      </c>
      <c r="D3278">
        <v>20167424</v>
      </c>
      <c r="E3278" t="s">
        <v>55</v>
      </c>
      <c r="F3278" t="s">
        <v>60</v>
      </c>
      <c r="G3278" t="s">
        <v>35</v>
      </c>
      <c r="L3278" t="s">
        <v>4827</v>
      </c>
      <c r="M3278">
        <v>131831</v>
      </c>
      <c r="N3278">
        <v>231</v>
      </c>
      <c r="O3278" t="s">
        <v>763</v>
      </c>
      <c r="P3278" t="s">
        <v>4828</v>
      </c>
      <c r="Q3278" t="s">
        <v>213</v>
      </c>
      <c r="R3278">
        <v>2000000</v>
      </c>
      <c r="S3278">
        <v>2009</v>
      </c>
      <c r="T3278">
        <v>8.1999999999999993</v>
      </c>
      <c r="U3278">
        <v>2.2000000000000002</v>
      </c>
      <c r="V3278">
        <v>18167424</v>
      </c>
      <c r="W3278" t="s">
        <v>21</v>
      </c>
    </row>
    <row r="3279" spans="1:23" x14ac:dyDescent="0.3">
      <c r="A3279" t="s">
        <v>43</v>
      </c>
      <c r="B3279">
        <v>252</v>
      </c>
      <c r="C3279">
        <v>37</v>
      </c>
      <c r="D3279">
        <v>5923044</v>
      </c>
      <c r="E3279" t="s">
        <v>48</v>
      </c>
      <c r="F3279" t="s">
        <v>26</v>
      </c>
      <c r="G3279" t="s">
        <v>57</v>
      </c>
      <c r="H3279" t="s">
        <v>35</v>
      </c>
      <c r="L3279" t="s">
        <v>4829</v>
      </c>
      <c r="M3279">
        <v>113451</v>
      </c>
      <c r="N3279">
        <v>537</v>
      </c>
      <c r="O3279" t="s">
        <v>29</v>
      </c>
      <c r="P3279" t="s">
        <v>30</v>
      </c>
      <c r="Q3279" t="s">
        <v>1989</v>
      </c>
      <c r="R3279">
        <v>3600000</v>
      </c>
      <c r="S3279">
        <v>1987</v>
      </c>
      <c r="T3279">
        <v>7.8</v>
      </c>
      <c r="U3279">
        <v>0.6</v>
      </c>
      <c r="V3279">
        <v>2323044</v>
      </c>
      <c r="W3279" t="s">
        <v>21</v>
      </c>
    </row>
    <row r="3280" spans="1:23" x14ac:dyDescent="0.3">
      <c r="A3280" t="s">
        <v>4830</v>
      </c>
      <c r="B3280">
        <v>31</v>
      </c>
      <c r="C3280">
        <v>81</v>
      </c>
      <c r="D3280">
        <v>3293258</v>
      </c>
      <c r="E3280" t="s">
        <v>24</v>
      </c>
      <c r="F3280" t="s">
        <v>25</v>
      </c>
      <c r="G3280" t="s">
        <v>48</v>
      </c>
      <c r="H3280" t="s">
        <v>50</v>
      </c>
      <c r="L3280" t="s">
        <v>4831</v>
      </c>
      <c r="M3280">
        <v>11399</v>
      </c>
      <c r="N3280">
        <v>131</v>
      </c>
      <c r="O3280" t="s">
        <v>29</v>
      </c>
      <c r="P3280" t="s">
        <v>30</v>
      </c>
      <c r="Q3280" t="s">
        <v>31</v>
      </c>
      <c r="R3280">
        <v>3000000</v>
      </c>
      <c r="S3280">
        <v>2001</v>
      </c>
      <c r="T3280">
        <v>5.2</v>
      </c>
      <c r="U3280">
        <v>1.4</v>
      </c>
      <c r="V3280">
        <v>293258</v>
      </c>
      <c r="W3280" t="s">
        <v>21</v>
      </c>
    </row>
    <row r="3281" spans="1:23" x14ac:dyDescent="0.3">
      <c r="A3281" t="s">
        <v>4832</v>
      </c>
      <c r="B3281">
        <v>39</v>
      </c>
      <c r="C3281">
        <v>106</v>
      </c>
      <c r="D3281">
        <v>886410</v>
      </c>
      <c r="E3281" t="s">
        <v>55</v>
      </c>
      <c r="F3281" t="s">
        <v>54</v>
      </c>
      <c r="L3281" t="s">
        <v>4833</v>
      </c>
      <c r="M3281">
        <v>1024</v>
      </c>
      <c r="N3281">
        <v>494</v>
      </c>
      <c r="O3281" t="s">
        <v>763</v>
      </c>
      <c r="P3281" t="s">
        <v>3061</v>
      </c>
      <c r="Q3281" t="s">
        <v>213</v>
      </c>
      <c r="R3281">
        <v>3500000</v>
      </c>
      <c r="S3281">
        <v>1998</v>
      </c>
      <c r="T3281">
        <v>6.8</v>
      </c>
      <c r="U3281">
        <v>1.8</v>
      </c>
      <c r="V3281">
        <v>-2613590</v>
      </c>
      <c r="W3281" t="s">
        <v>38</v>
      </c>
    </row>
    <row r="3282" spans="1:23" x14ac:dyDescent="0.3">
      <c r="A3282" t="s">
        <v>4834</v>
      </c>
      <c r="B3282">
        <v>337</v>
      </c>
      <c r="C3282">
        <v>103</v>
      </c>
      <c r="D3282">
        <v>252652</v>
      </c>
      <c r="E3282" t="s">
        <v>48</v>
      </c>
      <c r="F3282" t="s">
        <v>55</v>
      </c>
      <c r="G3282" t="s">
        <v>26</v>
      </c>
      <c r="H3282" t="s">
        <v>57</v>
      </c>
      <c r="L3282" t="s">
        <v>4835</v>
      </c>
      <c r="M3282">
        <v>54104</v>
      </c>
      <c r="N3282">
        <v>199</v>
      </c>
      <c r="O3282" t="s">
        <v>4562</v>
      </c>
      <c r="P3282" t="s">
        <v>4563</v>
      </c>
      <c r="Q3282" t="s">
        <v>31</v>
      </c>
      <c r="R3282">
        <v>19900000</v>
      </c>
      <c r="S3282">
        <v>2010</v>
      </c>
      <c r="T3282">
        <v>7</v>
      </c>
      <c r="U3282">
        <v>1.7</v>
      </c>
      <c r="V3282">
        <v>-19647348</v>
      </c>
      <c r="W3282" t="s">
        <v>38</v>
      </c>
    </row>
    <row r="3283" spans="1:23" x14ac:dyDescent="0.3">
      <c r="A3283" t="s">
        <v>4836</v>
      </c>
      <c r="B3283">
        <v>30</v>
      </c>
      <c r="C3283">
        <v>101</v>
      </c>
      <c r="D3283">
        <v>220234</v>
      </c>
      <c r="E3283" t="s">
        <v>48</v>
      </c>
      <c r="F3283" t="s">
        <v>44</v>
      </c>
      <c r="L3283" t="s">
        <v>4837</v>
      </c>
      <c r="M3283">
        <v>1950</v>
      </c>
      <c r="N3283">
        <v>24</v>
      </c>
      <c r="O3283" t="s">
        <v>29</v>
      </c>
      <c r="P3283" t="s">
        <v>30</v>
      </c>
      <c r="Q3283" t="s">
        <v>213</v>
      </c>
      <c r="R3283">
        <v>3500000</v>
      </c>
      <c r="S3283">
        <v>2006</v>
      </c>
      <c r="T3283">
        <v>6.5</v>
      </c>
      <c r="U3283">
        <v>1.7</v>
      </c>
      <c r="V3283">
        <v>-3279766</v>
      </c>
      <c r="W3283" t="s">
        <v>38</v>
      </c>
    </row>
    <row r="3284" spans="1:23" x14ac:dyDescent="0.3">
      <c r="A3284" t="s">
        <v>4838</v>
      </c>
      <c r="B3284">
        <v>50</v>
      </c>
      <c r="C3284">
        <v>98</v>
      </c>
      <c r="D3284">
        <v>101228</v>
      </c>
      <c r="E3284" t="s">
        <v>48</v>
      </c>
      <c r="F3284" t="s">
        <v>55</v>
      </c>
      <c r="L3284" t="s">
        <v>4839</v>
      </c>
      <c r="M3284">
        <v>7228</v>
      </c>
      <c r="N3284">
        <v>53</v>
      </c>
      <c r="O3284" t="s">
        <v>29</v>
      </c>
      <c r="P3284" t="s">
        <v>30</v>
      </c>
      <c r="Q3284" t="s">
        <v>213</v>
      </c>
      <c r="R3284">
        <v>3500000</v>
      </c>
      <c r="S3284">
        <v>2005</v>
      </c>
      <c r="T3284">
        <v>6.4</v>
      </c>
      <c r="U3284">
        <v>1.6</v>
      </c>
      <c r="V3284">
        <v>-3398772</v>
      </c>
      <c r="W3284" t="s">
        <v>38</v>
      </c>
    </row>
    <row r="3285" spans="1:23" x14ac:dyDescent="0.3">
      <c r="A3285" t="s">
        <v>1400</v>
      </c>
      <c r="B3285">
        <v>50</v>
      </c>
      <c r="C3285">
        <v>91</v>
      </c>
      <c r="D3285">
        <v>96793</v>
      </c>
      <c r="E3285" t="s">
        <v>24</v>
      </c>
      <c r="F3285" t="s">
        <v>48</v>
      </c>
      <c r="G3285" t="s">
        <v>44</v>
      </c>
      <c r="L3285" t="s">
        <v>4840</v>
      </c>
      <c r="M3285">
        <v>12188</v>
      </c>
      <c r="N3285">
        <v>135</v>
      </c>
      <c r="O3285" t="s">
        <v>29</v>
      </c>
      <c r="P3285" t="s">
        <v>30</v>
      </c>
      <c r="Q3285" t="s">
        <v>31</v>
      </c>
      <c r="R3285">
        <v>3500000</v>
      </c>
      <c r="S3285">
        <v>2004</v>
      </c>
      <c r="T3285">
        <v>5.3</v>
      </c>
      <c r="U3285">
        <v>1.5</v>
      </c>
      <c r="V3285">
        <v>-3403207</v>
      </c>
      <c r="W3285" t="s">
        <v>38</v>
      </c>
    </row>
    <row r="3286" spans="1:23" x14ac:dyDescent="0.3">
      <c r="A3286" t="s">
        <v>4841</v>
      </c>
      <c r="B3286">
        <v>9</v>
      </c>
      <c r="C3286">
        <v>105</v>
      </c>
      <c r="D3286">
        <v>123777</v>
      </c>
      <c r="E3286" t="s">
        <v>24</v>
      </c>
      <c r="F3286" t="s">
        <v>242</v>
      </c>
      <c r="G3286" t="s">
        <v>56</v>
      </c>
      <c r="H3286" t="s">
        <v>55</v>
      </c>
      <c r="I3286" t="s">
        <v>49</v>
      </c>
      <c r="J3286" t="s">
        <v>26</v>
      </c>
      <c r="L3286" t="s">
        <v>4842</v>
      </c>
      <c r="M3286">
        <v>342</v>
      </c>
      <c r="N3286">
        <v>15</v>
      </c>
      <c r="O3286" t="s">
        <v>29</v>
      </c>
      <c r="P3286" t="s">
        <v>115</v>
      </c>
      <c r="Q3286" t="s">
        <v>31</v>
      </c>
      <c r="R3286">
        <v>3500000</v>
      </c>
      <c r="S3286">
        <v>2016</v>
      </c>
      <c r="T3286">
        <v>4.7</v>
      </c>
      <c r="U3286">
        <v>1.8</v>
      </c>
      <c r="V3286">
        <v>-3376223</v>
      </c>
      <c r="W3286" t="s">
        <v>38</v>
      </c>
    </row>
    <row r="3287" spans="1:23" x14ac:dyDescent="0.3">
      <c r="A3287" t="s">
        <v>4843</v>
      </c>
      <c r="B3287">
        <v>169</v>
      </c>
      <c r="C3287">
        <v>80</v>
      </c>
      <c r="D3287">
        <v>77413017</v>
      </c>
      <c r="E3287" t="s">
        <v>790</v>
      </c>
      <c r="L3287" t="s">
        <v>4844</v>
      </c>
      <c r="M3287">
        <v>45984</v>
      </c>
      <c r="N3287">
        <v>331</v>
      </c>
      <c r="O3287" t="s">
        <v>792</v>
      </c>
      <c r="P3287" t="s">
        <v>545</v>
      </c>
      <c r="Q3287" t="s">
        <v>118</v>
      </c>
      <c r="R3287">
        <v>8000000</v>
      </c>
      <c r="S3287">
        <v>2005</v>
      </c>
      <c r="T3287">
        <v>7.6</v>
      </c>
      <c r="U3287">
        <v>1.3</v>
      </c>
      <c r="V3287">
        <v>69413017</v>
      </c>
      <c r="W3287" t="s">
        <v>21</v>
      </c>
    </row>
    <row r="3288" spans="1:23" x14ac:dyDescent="0.3">
      <c r="A3288" t="s">
        <v>3069</v>
      </c>
      <c r="B3288">
        <v>290</v>
      </c>
      <c r="C3288">
        <v>107</v>
      </c>
      <c r="D3288">
        <v>5354039</v>
      </c>
      <c r="E3288" t="s">
        <v>242</v>
      </c>
      <c r="F3288" t="s">
        <v>55</v>
      </c>
      <c r="G3288" t="s">
        <v>35</v>
      </c>
      <c r="L3288" t="s">
        <v>4845</v>
      </c>
      <c r="M3288">
        <v>92599</v>
      </c>
      <c r="N3288">
        <v>225</v>
      </c>
      <c r="O3288" t="s">
        <v>29</v>
      </c>
      <c r="P3288" t="s">
        <v>30</v>
      </c>
      <c r="Q3288" t="s">
        <v>213</v>
      </c>
      <c r="R3288">
        <v>3500000</v>
      </c>
      <c r="S3288">
        <v>2011</v>
      </c>
      <c r="T3288">
        <v>7.1</v>
      </c>
      <c r="U3288">
        <v>1.8</v>
      </c>
      <c r="V3288">
        <v>1854039</v>
      </c>
      <c r="W3288" t="s">
        <v>21</v>
      </c>
    </row>
    <row r="3289" spans="1:23" x14ac:dyDescent="0.3">
      <c r="A3289" t="s">
        <v>4846</v>
      </c>
      <c r="B3289">
        <v>159</v>
      </c>
      <c r="C3289">
        <v>92</v>
      </c>
      <c r="D3289">
        <v>2926565</v>
      </c>
      <c r="E3289" t="s">
        <v>48</v>
      </c>
      <c r="F3289" t="s">
        <v>55</v>
      </c>
      <c r="L3289" t="s">
        <v>4847</v>
      </c>
      <c r="M3289">
        <v>28573</v>
      </c>
      <c r="N3289">
        <v>72</v>
      </c>
      <c r="O3289" t="s">
        <v>29</v>
      </c>
      <c r="P3289" t="s">
        <v>30</v>
      </c>
      <c r="Q3289" t="s">
        <v>213</v>
      </c>
      <c r="R3289">
        <v>3000000</v>
      </c>
      <c r="S3289">
        <v>2008</v>
      </c>
      <c r="T3289">
        <v>6.5</v>
      </c>
      <c r="U3289">
        <v>1.5</v>
      </c>
      <c r="V3289">
        <v>-73435</v>
      </c>
      <c r="W3289" t="s">
        <v>38</v>
      </c>
    </row>
    <row r="3290" spans="1:23" x14ac:dyDescent="0.3">
      <c r="A3290" t="s">
        <v>4848</v>
      </c>
      <c r="B3290">
        <v>535</v>
      </c>
      <c r="C3290">
        <v>107</v>
      </c>
      <c r="D3290">
        <v>13092000</v>
      </c>
      <c r="E3290" t="s">
        <v>55</v>
      </c>
      <c r="F3290" t="s">
        <v>59</v>
      </c>
      <c r="L3290" t="s">
        <v>4849</v>
      </c>
      <c r="M3290">
        <v>399138</v>
      </c>
      <c r="N3290">
        <v>731</v>
      </c>
      <c r="O3290" t="s">
        <v>29</v>
      </c>
      <c r="P3290" t="s">
        <v>30</v>
      </c>
      <c r="Q3290" t="s">
        <v>213</v>
      </c>
      <c r="R3290">
        <v>3300000</v>
      </c>
      <c r="S3290">
        <v>2014</v>
      </c>
      <c r="T3290">
        <v>8.5</v>
      </c>
      <c r="U3290">
        <v>1.8</v>
      </c>
      <c r="V3290">
        <v>9792000</v>
      </c>
      <c r="W3290" t="s">
        <v>21</v>
      </c>
    </row>
    <row r="3291" spans="1:23" x14ac:dyDescent="0.3">
      <c r="A3291" t="s">
        <v>2529</v>
      </c>
      <c r="B3291">
        <v>214</v>
      </c>
      <c r="C3291">
        <v>135</v>
      </c>
      <c r="D3291">
        <v>7563397</v>
      </c>
      <c r="E3291" t="s">
        <v>56</v>
      </c>
      <c r="F3291" t="s">
        <v>55</v>
      </c>
      <c r="L3291" t="s">
        <v>4850</v>
      </c>
      <c r="M3291">
        <v>533200</v>
      </c>
      <c r="N3291">
        <v>749</v>
      </c>
      <c r="O3291" t="s">
        <v>4421</v>
      </c>
      <c r="P3291" t="s">
        <v>3520</v>
      </c>
      <c r="Q3291" t="s">
        <v>213</v>
      </c>
      <c r="R3291">
        <v>3300000</v>
      </c>
      <c r="S3291">
        <v>2002</v>
      </c>
      <c r="T3291">
        <v>8.6999999999999993</v>
      </c>
      <c r="U3291">
        <v>2.2000000000000002</v>
      </c>
      <c r="V3291">
        <v>4263397</v>
      </c>
      <c r="W3291" t="s">
        <v>21</v>
      </c>
    </row>
    <row r="3292" spans="1:23" x14ac:dyDescent="0.3">
      <c r="A3292" t="s">
        <v>4851</v>
      </c>
      <c r="B3292">
        <v>47</v>
      </c>
      <c r="C3292">
        <v>99</v>
      </c>
      <c r="D3292">
        <v>104257</v>
      </c>
      <c r="E3292" t="s">
        <v>48</v>
      </c>
      <c r="F3292" t="s">
        <v>59</v>
      </c>
      <c r="L3292" t="s">
        <v>4852</v>
      </c>
      <c r="M3292">
        <v>19194</v>
      </c>
      <c r="N3292">
        <v>160</v>
      </c>
      <c r="O3292" t="s">
        <v>29</v>
      </c>
      <c r="P3292" t="s">
        <v>37</v>
      </c>
      <c r="Q3292" t="s">
        <v>213</v>
      </c>
      <c r="R3292">
        <v>2200000</v>
      </c>
      <c r="S3292">
        <v>1999</v>
      </c>
      <c r="T3292">
        <v>7.1</v>
      </c>
      <c r="U3292">
        <v>1.6</v>
      </c>
      <c r="V3292">
        <v>-2095743</v>
      </c>
      <c r="W3292" t="s">
        <v>38</v>
      </c>
    </row>
    <row r="3293" spans="1:23" x14ac:dyDescent="0.3">
      <c r="A3293" t="s">
        <v>4302</v>
      </c>
      <c r="B3293">
        <v>349</v>
      </c>
      <c r="C3293">
        <v>115</v>
      </c>
      <c r="D3293">
        <v>610968</v>
      </c>
      <c r="E3293" t="s">
        <v>55</v>
      </c>
      <c r="L3293" t="s">
        <v>4853</v>
      </c>
      <c r="M3293">
        <v>170155</v>
      </c>
      <c r="N3293">
        <v>249</v>
      </c>
      <c r="O3293" t="s">
        <v>4202</v>
      </c>
      <c r="P3293" t="s">
        <v>2091</v>
      </c>
      <c r="Q3293" t="s">
        <v>213</v>
      </c>
      <c r="R3293">
        <v>3800000</v>
      </c>
      <c r="S3293">
        <v>2012</v>
      </c>
      <c r="T3293">
        <v>8.3000000000000007</v>
      </c>
      <c r="U3293">
        <v>1.9</v>
      </c>
      <c r="V3293">
        <v>-3189032</v>
      </c>
      <c r="W3293" t="s">
        <v>38</v>
      </c>
    </row>
    <row r="3294" spans="1:23" x14ac:dyDescent="0.3">
      <c r="A3294" t="s">
        <v>3059</v>
      </c>
      <c r="B3294">
        <v>60</v>
      </c>
      <c r="C3294">
        <v>91</v>
      </c>
      <c r="D3294">
        <v>8108247</v>
      </c>
      <c r="E3294" t="s">
        <v>55</v>
      </c>
      <c r="F3294" t="s">
        <v>44</v>
      </c>
      <c r="L3294" t="s">
        <v>4854</v>
      </c>
      <c r="M3294">
        <v>9607</v>
      </c>
      <c r="N3294">
        <v>174</v>
      </c>
      <c r="O3294" t="s">
        <v>29</v>
      </c>
      <c r="P3294" t="s">
        <v>30</v>
      </c>
      <c r="Q3294" t="s">
        <v>31</v>
      </c>
      <c r="R3294">
        <v>3300000</v>
      </c>
      <c r="S3294">
        <v>2006</v>
      </c>
      <c r="T3294">
        <v>7.4</v>
      </c>
      <c r="U3294">
        <v>1.5</v>
      </c>
      <c r="V3294">
        <v>4808247</v>
      </c>
      <c r="W3294" t="s">
        <v>21</v>
      </c>
    </row>
    <row r="3295" spans="1:23" x14ac:dyDescent="0.3">
      <c r="A3295" t="s">
        <v>4855</v>
      </c>
      <c r="B3295">
        <v>155</v>
      </c>
      <c r="C3295">
        <v>101</v>
      </c>
      <c r="D3295">
        <v>6517198</v>
      </c>
      <c r="E3295" t="s">
        <v>56</v>
      </c>
      <c r="F3295" t="s">
        <v>55</v>
      </c>
      <c r="L3295" t="s">
        <v>4856</v>
      </c>
      <c r="M3295">
        <v>30474</v>
      </c>
      <c r="N3295">
        <v>172</v>
      </c>
      <c r="O3295" t="s">
        <v>763</v>
      </c>
      <c r="P3295" t="s">
        <v>4857</v>
      </c>
      <c r="Q3295" t="s">
        <v>213</v>
      </c>
      <c r="R3295">
        <v>3000000</v>
      </c>
      <c r="S3295">
        <v>2004</v>
      </c>
      <c r="T3295">
        <v>7.5</v>
      </c>
      <c r="U3295">
        <v>1.7</v>
      </c>
      <c r="V3295">
        <v>3517198</v>
      </c>
      <c r="W3295" t="s">
        <v>21</v>
      </c>
    </row>
    <row r="3296" spans="1:23" x14ac:dyDescent="0.3">
      <c r="A3296" t="s">
        <v>4761</v>
      </c>
      <c r="B3296">
        <v>261</v>
      </c>
      <c r="C3296">
        <v>105</v>
      </c>
      <c r="D3296">
        <v>5776314</v>
      </c>
      <c r="E3296" t="s">
        <v>48</v>
      </c>
      <c r="F3296" t="s">
        <v>55</v>
      </c>
      <c r="G3296" t="s">
        <v>44</v>
      </c>
      <c r="L3296" t="s">
        <v>4858</v>
      </c>
      <c r="M3296">
        <v>73349</v>
      </c>
      <c r="N3296">
        <v>142</v>
      </c>
      <c r="O3296" t="s">
        <v>29</v>
      </c>
      <c r="P3296" t="s">
        <v>30</v>
      </c>
      <c r="Q3296" t="s">
        <v>213</v>
      </c>
      <c r="R3296">
        <v>3200000</v>
      </c>
      <c r="S3296">
        <v>2010</v>
      </c>
      <c r="T3296">
        <v>7.2</v>
      </c>
      <c r="U3296">
        <v>1.8</v>
      </c>
      <c r="V3296">
        <v>2576314</v>
      </c>
      <c r="W3296" t="s">
        <v>21</v>
      </c>
    </row>
    <row r="3297" spans="1:23" x14ac:dyDescent="0.3">
      <c r="A3297" t="s">
        <v>1428</v>
      </c>
      <c r="B3297">
        <v>94</v>
      </c>
      <c r="C3297">
        <v>109</v>
      </c>
      <c r="D3297">
        <v>141600000</v>
      </c>
      <c r="E3297" t="s">
        <v>48</v>
      </c>
      <c r="L3297" t="s">
        <v>4859</v>
      </c>
      <c r="M3297">
        <v>90177</v>
      </c>
      <c r="N3297">
        <v>257</v>
      </c>
      <c r="O3297" t="s">
        <v>29</v>
      </c>
      <c r="P3297" t="s">
        <v>30</v>
      </c>
      <c r="Q3297" t="s">
        <v>213</v>
      </c>
      <c r="R3297">
        <v>3000000</v>
      </c>
      <c r="S3297">
        <v>1978</v>
      </c>
      <c r="T3297">
        <v>7.6</v>
      </c>
      <c r="U3297">
        <v>1.8</v>
      </c>
      <c r="V3297">
        <v>138600000</v>
      </c>
      <c r="W3297" t="s">
        <v>21</v>
      </c>
    </row>
    <row r="3298" spans="1:23" x14ac:dyDescent="0.3">
      <c r="A3298" t="s">
        <v>4338</v>
      </c>
      <c r="B3298">
        <v>164</v>
      </c>
      <c r="C3298">
        <v>110</v>
      </c>
      <c r="D3298">
        <v>51100000</v>
      </c>
      <c r="E3298" t="s">
        <v>24</v>
      </c>
      <c r="F3298" t="s">
        <v>25</v>
      </c>
      <c r="G3298" t="s">
        <v>35</v>
      </c>
      <c r="L3298" t="s">
        <v>4860</v>
      </c>
      <c r="M3298">
        <v>139432</v>
      </c>
      <c r="N3298">
        <v>418</v>
      </c>
      <c r="O3298" t="s">
        <v>29</v>
      </c>
      <c r="P3298" t="s">
        <v>37</v>
      </c>
      <c r="Q3298" t="s">
        <v>1636</v>
      </c>
      <c r="R3298">
        <v>3000000</v>
      </c>
      <c r="S3298">
        <v>1964</v>
      </c>
      <c r="T3298">
        <v>7.8</v>
      </c>
      <c r="U3298">
        <v>1.8</v>
      </c>
      <c r="V3298">
        <v>48100000</v>
      </c>
      <c r="W3298" t="s">
        <v>21</v>
      </c>
    </row>
    <row r="3299" spans="1:23" x14ac:dyDescent="0.3">
      <c r="A3299" t="s">
        <v>1442</v>
      </c>
      <c r="B3299">
        <v>134</v>
      </c>
      <c r="C3299">
        <v>94</v>
      </c>
      <c r="D3299">
        <v>16501785</v>
      </c>
      <c r="E3299" t="s">
        <v>55</v>
      </c>
      <c r="L3299" t="s">
        <v>4861</v>
      </c>
      <c r="M3299">
        <v>469561</v>
      </c>
      <c r="N3299">
        <v>514</v>
      </c>
      <c r="O3299" t="s">
        <v>29</v>
      </c>
      <c r="P3299" t="s">
        <v>37</v>
      </c>
      <c r="Q3299" t="s">
        <v>213</v>
      </c>
      <c r="R3299">
        <v>3500000</v>
      </c>
      <c r="S3299">
        <v>1996</v>
      </c>
      <c r="T3299">
        <v>8.1999999999999993</v>
      </c>
      <c r="U3299">
        <v>1.6</v>
      </c>
      <c r="V3299">
        <v>13001785</v>
      </c>
      <c r="W3299" t="s">
        <v>21</v>
      </c>
    </row>
    <row r="3300" spans="1:23" x14ac:dyDescent="0.3">
      <c r="A3300" t="s">
        <v>1375</v>
      </c>
      <c r="B3300">
        <v>53</v>
      </c>
      <c r="C3300">
        <v>115</v>
      </c>
      <c r="D3300">
        <v>38168022</v>
      </c>
      <c r="E3300" t="s">
        <v>48</v>
      </c>
      <c r="F3300" t="s">
        <v>790</v>
      </c>
      <c r="L3300" t="s">
        <v>4862</v>
      </c>
      <c r="M3300">
        <v>4687</v>
      </c>
      <c r="N3300">
        <v>83</v>
      </c>
      <c r="O3300" t="s">
        <v>29</v>
      </c>
      <c r="P3300" t="s">
        <v>30</v>
      </c>
      <c r="Q3300" t="s">
        <v>213</v>
      </c>
      <c r="R3300">
        <v>3000000</v>
      </c>
      <c r="S3300">
        <v>2000</v>
      </c>
      <c r="T3300">
        <v>6.6</v>
      </c>
      <c r="U3300">
        <v>1.9</v>
      </c>
      <c r="V3300">
        <v>35168022</v>
      </c>
      <c r="W3300" t="s">
        <v>21</v>
      </c>
    </row>
    <row r="3301" spans="1:23" x14ac:dyDescent="0.3">
      <c r="A3301" t="s">
        <v>4863</v>
      </c>
      <c r="B3301">
        <v>264</v>
      </c>
      <c r="C3301">
        <v>98</v>
      </c>
      <c r="D3301">
        <v>84749884</v>
      </c>
      <c r="E3301" t="s">
        <v>57</v>
      </c>
      <c r="L3301" t="s">
        <v>4864</v>
      </c>
      <c r="M3301">
        <v>82133</v>
      </c>
      <c r="N3301">
        <v>359</v>
      </c>
      <c r="O3301" t="s">
        <v>29</v>
      </c>
      <c r="P3301" t="s">
        <v>30</v>
      </c>
      <c r="Q3301" t="s">
        <v>213</v>
      </c>
      <c r="R3301">
        <v>3000000</v>
      </c>
      <c r="S3301">
        <v>2010</v>
      </c>
      <c r="T3301">
        <v>5.7</v>
      </c>
      <c r="U3301">
        <v>1.6</v>
      </c>
      <c r="V3301">
        <v>81749884</v>
      </c>
      <c r="W3301" t="s">
        <v>21</v>
      </c>
    </row>
    <row r="3302" spans="1:23" x14ac:dyDescent="0.3">
      <c r="A3302" t="s">
        <v>1927</v>
      </c>
      <c r="B3302">
        <v>94</v>
      </c>
      <c r="C3302">
        <v>91</v>
      </c>
      <c r="D3302">
        <v>24788807</v>
      </c>
      <c r="E3302" t="s">
        <v>48</v>
      </c>
      <c r="L3302" t="s">
        <v>4865</v>
      </c>
      <c r="M3302">
        <v>21245</v>
      </c>
      <c r="N3302">
        <v>213</v>
      </c>
      <c r="O3302" t="s">
        <v>29</v>
      </c>
      <c r="P3302" t="s">
        <v>37</v>
      </c>
      <c r="Q3302" t="s">
        <v>52</v>
      </c>
      <c r="R3302">
        <v>3000000</v>
      </c>
      <c r="S3302">
        <v>1998</v>
      </c>
      <c r="T3302">
        <v>7.4</v>
      </c>
      <c r="U3302">
        <v>1.5</v>
      </c>
      <c r="V3302">
        <v>21788807</v>
      </c>
      <c r="W3302" t="s">
        <v>21</v>
      </c>
    </row>
    <row r="3303" spans="1:23" x14ac:dyDescent="0.3">
      <c r="A3303" t="s">
        <v>4173</v>
      </c>
      <c r="B3303">
        <v>215</v>
      </c>
      <c r="C3303">
        <v>120</v>
      </c>
      <c r="D3303">
        <v>21244913</v>
      </c>
      <c r="E3303" t="s">
        <v>56</v>
      </c>
      <c r="F3303" t="s">
        <v>790</v>
      </c>
      <c r="G3303" t="s">
        <v>55</v>
      </c>
      <c r="L3303" t="s">
        <v>4866</v>
      </c>
      <c r="M3303">
        <v>123090</v>
      </c>
      <c r="N3303">
        <v>888</v>
      </c>
      <c r="O3303" t="s">
        <v>29</v>
      </c>
      <c r="P3303" t="s">
        <v>244</v>
      </c>
      <c r="Q3303" t="s">
        <v>213</v>
      </c>
      <c r="R3303">
        <v>4000000</v>
      </c>
      <c r="S3303">
        <v>2002</v>
      </c>
      <c r="T3303">
        <v>8</v>
      </c>
      <c r="U3303">
        <v>2</v>
      </c>
      <c r="V3303">
        <v>17244913</v>
      </c>
      <c r="W3303" t="s">
        <v>21</v>
      </c>
    </row>
    <row r="3304" spans="1:23" x14ac:dyDescent="0.3">
      <c r="A3304" t="s">
        <v>4867</v>
      </c>
      <c r="B3304">
        <v>138</v>
      </c>
      <c r="C3304">
        <v>87</v>
      </c>
      <c r="D3304">
        <v>30000000</v>
      </c>
      <c r="E3304" t="s">
        <v>26</v>
      </c>
      <c r="F3304" t="s">
        <v>57</v>
      </c>
      <c r="L3304" t="s">
        <v>4868</v>
      </c>
      <c r="M3304">
        <v>43485</v>
      </c>
      <c r="N3304">
        <v>327</v>
      </c>
      <c r="O3304" t="s">
        <v>29</v>
      </c>
      <c r="P3304" t="s">
        <v>30</v>
      </c>
      <c r="Q3304" t="s">
        <v>213</v>
      </c>
      <c r="R3304">
        <v>2200000</v>
      </c>
      <c r="S3304">
        <v>1985</v>
      </c>
      <c r="T3304">
        <v>5.4</v>
      </c>
      <c r="U3304">
        <v>1.4</v>
      </c>
      <c r="V3304">
        <v>27800000</v>
      </c>
      <c r="W3304" t="s">
        <v>21</v>
      </c>
    </row>
    <row r="3305" spans="1:23" x14ac:dyDescent="0.3">
      <c r="A3305" t="s">
        <v>3368</v>
      </c>
      <c r="B3305">
        <v>55</v>
      </c>
      <c r="C3305">
        <v>117</v>
      </c>
      <c r="D3305">
        <v>20966644</v>
      </c>
      <c r="E3305" t="s">
        <v>55</v>
      </c>
      <c r="F3305" t="s">
        <v>44</v>
      </c>
      <c r="L3305" t="s">
        <v>4869</v>
      </c>
      <c r="M3305">
        <v>29610</v>
      </c>
      <c r="N3305">
        <v>94</v>
      </c>
      <c r="O3305" t="s">
        <v>29</v>
      </c>
      <c r="P3305" t="s">
        <v>37</v>
      </c>
      <c r="Q3305" t="s">
        <v>3646</v>
      </c>
      <c r="R3305">
        <v>3000000</v>
      </c>
      <c r="S3305">
        <v>1985</v>
      </c>
      <c r="T3305">
        <v>7.4</v>
      </c>
      <c r="U3305">
        <v>2</v>
      </c>
      <c r="V3305">
        <v>17966644</v>
      </c>
      <c r="W3305" t="s">
        <v>21</v>
      </c>
    </row>
    <row r="3306" spans="1:23" x14ac:dyDescent="0.3">
      <c r="A3306" t="s">
        <v>3969</v>
      </c>
      <c r="B3306">
        <v>361</v>
      </c>
      <c r="C3306">
        <v>85</v>
      </c>
      <c r="D3306">
        <v>64423650</v>
      </c>
      <c r="E3306" t="s">
        <v>57</v>
      </c>
      <c r="F3306" t="s">
        <v>27</v>
      </c>
      <c r="G3306" t="s">
        <v>35</v>
      </c>
      <c r="L3306" t="s">
        <v>4870</v>
      </c>
      <c r="M3306">
        <v>139329</v>
      </c>
      <c r="N3306">
        <v>578</v>
      </c>
      <c r="O3306" t="s">
        <v>29</v>
      </c>
      <c r="P3306" t="s">
        <v>30</v>
      </c>
      <c r="Q3306" t="s">
        <v>213</v>
      </c>
      <c r="R3306">
        <v>3000000</v>
      </c>
      <c r="S3306">
        <v>2013</v>
      </c>
      <c r="T3306">
        <v>5.7</v>
      </c>
      <c r="U3306">
        <v>1.4</v>
      </c>
      <c r="V3306">
        <v>61423650</v>
      </c>
      <c r="W3306" t="s">
        <v>21</v>
      </c>
    </row>
    <row r="3307" spans="1:23" x14ac:dyDescent="0.3">
      <c r="A3307" t="s">
        <v>741</v>
      </c>
      <c r="B3307">
        <v>411</v>
      </c>
      <c r="C3307">
        <v>110</v>
      </c>
      <c r="D3307">
        <v>48056940</v>
      </c>
      <c r="E3307" t="s">
        <v>57</v>
      </c>
      <c r="F3307" t="s">
        <v>60</v>
      </c>
      <c r="L3307" t="s">
        <v>4871</v>
      </c>
      <c r="M3307">
        <v>155153</v>
      </c>
      <c r="N3307">
        <v>524</v>
      </c>
      <c r="O3307" t="s">
        <v>29</v>
      </c>
      <c r="P3307" t="s">
        <v>30</v>
      </c>
      <c r="Q3307" t="s">
        <v>213</v>
      </c>
      <c r="R3307">
        <v>3000000</v>
      </c>
      <c r="S3307">
        <v>2012</v>
      </c>
      <c r="T3307">
        <v>6.8</v>
      </c>
      <c r="U3307">
        <v>1.8</v>
      </c>
      <c r="V3307">
        <v>45056940</v>
      </c>
      <c r="W3307" t="s">
        <v>21</v>
      </c>
    </row>
    <row r="3308" spans="1:23" x14ac:dyDescent="0.3">
      <c r="A3308" t="s">
        <v>3528</v>
      </c>
      <c r="B3308">
        <v>24</v>
      </c>
      <c r="C3308">
        <v>113</v>
      </c>
      <c r="D3308">
        <v>19184015</v>
      </c>
      <c r="E3308" t="s">
        <v>242</v>
      </c>
      <c r="F3308" t="s">
        <v>48</v>
      </c>
      <c r="G3308" t="s">
        <v>790</v>
      </c>
      <c r="L3308" t="s">
        <v>4872</v>
      </c>
      <c r="M3308">
        <v>1466</v>
      </c>
      <c r="N3308">
        <v>35</v>
      </c>
      <c r="O3308" t="s">
        <v>29</v>
      </c>
      <c r="P3308" t="s">
        <v>30</v>
      </c>
      <c r="Q3308" t="s">
        <v>213</v>
      </c>
      <c r="R3308">
        <v>3000000</v>
      </c>
      <c r="S3308">
        <v>2002</v>
      </c>
      <c r="T3308">
        <v>5.4</v>
      </c>
      <c r="U3308">
        <v>1.9</v>
      </c>
      <c r="V3308">
        <v>16184015</v>
      </c>
      <c r="W3308" t="s">
        <v>21</v>
      </c>
    </row>
    <row r="3309" spans="1:23" x14ac:dyDescent="0.3">
      <c r="A3309" t="s">
        <v>1939</v>
      </c>
      <c r="B3309">
        <v>35</v>
      </c>
      <c r="C3309">
        <v>98</v>
      </c>
      <c r="D3309">
        <v>24629916</v>
      </c>
      <c r="E3309" t="s">
        <v>48</v>
      </c>
      <c r="F3309" t="s">
        <v>55</v>
      </c>
      <c r="G3309" t="s">
        <v>49</v>
      </c>
      <c r="H3309" t="s">
        <v>61</v>
      </c>
      <c r="L3309" t="s">
        <v>4873</v>
      </c>
      <c r="M3309">
        <v>12942</v>
      </c>
      <c r="N3309">
        <v>34</v>
      </c>
      <c r="O3309" t="s">
        <v>29</v>
      </c>
      <c r="P3309" t="s">
        <v>30</v>
      </c>
      <c r="Q3309" t="s">
        <v>52</v>
      </c>
      <c r="R3309">
        <v>3000000</v>
      </c>
      <c r="S3309">
        <v>1997</v>
      </c>
      <c r="T3309">
        <v>5.0999999999999996</v>
      </c>
      <c r="U3309">
        <v>1.6</v>
      </c>
      <c r="V3309">
        <v>21629916</v>
      </c>
      <c r="W3309" t="s">
        <v>21</v>
      </c>
    </row>
    <row r="3310" spans="1:23" x14ac:dyDescent="0.3">
      <c r="A3310" t="s">
        <v>4874</v>
      </c>
      <c r="B3310">
        <v>158</v>
      </c>
      <c r="C3310">
        <v>86</v>
      </c>
      <c r="D3310">
        <v>19472057</v>
      </c>
      <c r="E3310" t="s">
        <v>57</v>
      </c>
      <c r="F3310" t="s">
        <v>35</v>
      </c>
      <c r="L3310" t="s">
        <v>4875</v>
      </c>
      <c r="M3310">
        <v>25332</v>
      </c>
      <c r="N3310">
        <v>307</v>
      </c>
      <c r="O3310" t="s">
        <v>29</v>
      </c>
      <c r="P3310" t="s">
        <v>30</v>
      </c>
      <c r="Q3310" t="s">
        <v>213</v>
      </c>
      <c r="R3310">
        <v>3000000</v>
      </c>
      <c r="S3310">
        <v>1986</v>
      </c>
      <c r="T3310">
        <v>5.9</v>
      </c>
      <c r="U3310">
        <v>1.4</v>
      </c>
      <c r="V3310">
        <v>16472057</v>
      </c>
      <c r="W3310" t="s">
        <v>21</v>
      </c>
    </row>
    <row r="3311" spans="1:23" x14ac:dyDescent="0.3">
      <c r="A3311" t="s">
        <v>2456</v>
      </c>
      <c r="B3311">
        <v>122</v>
      </c>
      <c r="C3311">
        <v>161</v>
      </c>
      <c r="D3311">
        <v>27200000</v>
      </c>
      <c r="E3311" t="s">
        <v>25</v>
      </c>
      <c r="F3311" t="s">
        <v>55</v>
      </c>
      <c r="G3311" t="s">
        <v>58</v>
      </c>
      <c r="L3311" t="s">
        <v>4876</v>
      </c>
      <c r="M3311">
        <v>149444</v>
      </c>
      <c r="N3311">
        <v>273</v>
      </c>
      <c r="O3311" t="s">
        <v>29</v>
      </c>
      <c r="P3311" t="s">
        <v>37</v>
      </c>
      <c r="Q3311" t="s">
        <v>52</v>
      </c>
      <c r="R3311">
        <v>3000000</v>
      </c>
      <c r="S3311">
        <v>1957</v>
      </c>
      <c r="T3311">
        <v>8.1999999999999993</v>
      </c>
      <c r="U3311">
        <v>2.7</v>
      </c>
      <c r="V3311">
        <v>24200000</v>
      </c>
      <c r="W3311" t="s">
        <v>21</v>
      </c>
    </row>
    <row r="3312" spans="1:23" x14ac:dyDescent="0.3">
      <c r="A3312" t="s">
        <v>1482</v>
      </c>
      <c r="B3312">
        <v>16</v>
      </c>
      <c r="C3312">
        <v>100</v>
      </c>
      <c r="D3312">
        <v>15369573</v>
      </c>
      <c r="E3312" t="s">
        <v>25</v>
      </c>
      <c r="F3312" t="s">
        <v>48</v>
      </c>
      <c r="G3312" t="s">
        <v>27</v>
      </c>
      <c r="L3312" t="s">
        <v>4877</v>
      </c>
      <c r="M3312">
        <v>2580</v>
      </c>
      <c r="N3312">
        <v>54</v>
      </c>
      <c r="O3312" t="s">
        <v>29</v>
      </c>
      <c r="P3312" t="s">
        <v>30</v>
      </c>
      <c r="Q3312" t="s">
        <v>52</v>
      </c>
      <c r="R3312">
        <v>3000000</v>
      </c>
      <c r="S3312">
        <v>1990</v>
      </c>
      <c r="T3312">
        <v>5.3</v>
      </c>
      <c r="U3312">
        <v>1.7</v>
      </c>
      <c r="V3312">
        <v>12369573</v>
      </c>
      <c r="W3312" t="s">
        <v>21</v>
      </c>
    </row>
    <row r="3313" spans="1:23" x14ac:dyDescent="0.3">
      <c r="A3313" t="s">
        <v>4878</v>
      </c>
      <c r="B3313">
        <v>112</v>
      </c>
      <c r="C3313">
        <v>91</v>
      </c>
      <c r="D3313">
        <v>15935068</v>
      </c>
      <c r="E3313" t="s">
        <v>26</v>
      </c>
      <c r="F3313" t="s">
        <v>57</v>
      </c>
      <c r="G3313" t="s">
        <v>35</v>
      </c>
      <c r="L3313" t="s">
        <v>4879</v>
      </c>
      <c r="M3313">
        <v>19331</v>
      </c>
      <c r="N3313">
        <v>317</v>
      </c>
      <c r="O3313" t="s">
        <v>29</v>
      </c>
      <c r="P3313" t="s">
        <v>30</v>
      </c>
      <c r="Q3313" t="s">
        <v>213</v>
      </c>
      <c r="R3313">
        <v>2500000</v>
      </c>
      <c r="S3313">
        <v>1993</v>
      </c>
      <c r="T3313">
        <v>4.3</v>
      </c>
      <c r="U3313">
        <v>1.5</v>
      </c>
      <c r="V3313">
        <v>13435068</v>
      </c>
      <c r="W3313" t="s">
        <v>21</v>
      </c>
    </row>
    <row r="3314" spans="1:23" x14ac:dyDescent="0.3">
      <c r="A3314" t="s">
        <v>451</v>
      </c>
      <c r="B3314">
        <v>114</v>
      </c>
      <c r="C3314">
        <v>100</v>
      </c>
      <c r="D3314">
        <v>11694528</v>
      </c>
      <c r="E3314" t="s">
        <v>48</v>
      </c>
      <c r="F3314" t="s">
        <v>790</v>
      </c>
      <c r="G3314" t="s">
        <v>59</v>
      </c>
      <c r="L3314" t="s">
        <v>4880</v>
      </c>
      <c r="M3314">
        <v>7721</v>
      </c>
      <c r="N3314">
        <v>72</v>
      </c>
      <c r="O3314" t="s">
        <v>29</v>
      </c>
      <c r="P3314" t="s">
        <v>30</v>
      </c>
      <c r="Q3314" t="s">
        <v>213</v>
      </c>
      <c r="R3314">
        <v>3000000</v>
      </c>
      <c r="S3314">
        <v>2005</v>
      </c>
      <c r="T3314">
        <v>7.2</v>
      </c>
      <c r="U3314">
        <v>1.7</v>
      </c>
      <c r="V3314">
        <v>8694528</v>
      </c>
      <c r="W3314" t="s">
        <v>21</v>
      </c>
    </row>
    <row r="3315" spans="1:23" x14ac:dyDescent="0.3">
      <c r="A3315" t="s">
        <v>4881</v>
      </c>
      <c r="B3315">
        <v>49</v>
      </c>
      <c r="C3315">
        <v>84</v>
      </c>
      <c r="D3315">
        <v>10017041</v>
      </c>
      <c r="E3315" t="s">
        <v>24</v>
      </c>
      <c r="F3315" t="s">
        <v>48</v>
      </c>
      <c r="G3315" t="s">
        <v>56</v>
      </c>
      <c r="L3315" t="s">
        <v>4882</v>
      </c>
      <c r="M3315">
        <v>8265</v>
      </c>
      <c r="N3315">
        <v>20</v>
      </c>
      <c r="O3315" t="s">
        <v>29</v>
      </c>
      <c r="P3315" t="s">
        <v>30</v>
      </c>
      <c r="Q3315" t="s">
        <v>213</v>
      </c>
      <c r="R3315">
        <v>3000000</v>
      </c>
      <c r="S3315">
        <v>2009</v>
      </c>
      <c r="T3315">
        <v>5.9</v>
      </c>
      <c r="U3315">
        <v>1.4</v>
      </c>
      <c r="V3315">
        <v>7017041</v>
      </c>
      <c r="W3315" t="s">
        <v>21</v>
      </c>
    </row>
    <row r="3316" spans="1:23" x14ac:dyDescent="0.3">
      <c r="A3316" t="s">
        <v>4883</v>
      </c>
      <c r="B3316">
        <v>37</v>
      </c>
      <c r="C3316">
        <v>99</v>
      </c>
      <c r="D3316">
        <v>7059537</v>
      </c>
      <c r="E3316" t="s">
        <v>48</v>
      </c>
      <c r="L3316" t="s">
        <v>4884</v>
      </c>
      <c r="M3316">
        <v>8279</v>
      </c>
      <c r="N3316">
        <v>101</v>
      </c>
      <c r="O3316" t="s">
        <v>29</v>
      </c>
      <c r="P3316" t="s">
        <v>30</v>
      </c>
      <c r="Q3316" t="s">
        <v>31</v>
      </c>
      <c r="R3316">
        <v>3000000</v>
      </c>
      <c r="S3316">
        <v>2006</v>
      </c>
      <c r="T3316">
        <v>3</v>
      </c>
      <c r="U3316">
        <v>1.6</v>
      </c>
      <c r="V3316">
        <v>4059537</v>
      </c>
      <c r="W3316" t="s">
        <v>21</v>
      </c>
    </row>
    <row r="3317" spans="1:23" x14ac:dyDescent="0.3">
      <c r="A3317" t="s">
        <v>2478</v>
      </c>
      <c r="B3317">
        <v>405</v>
      </c>
      <c r="C3317">
        <v>109</v>
      </c>
      <c r="D3317">
        <v>8114507</v>
      </c>
      <c r="E3317" t="s">
        <v>55</v>
      </c>
      <c r="F3317" t="s">
        <v>44</v>
      </c>
      <c r="L3317" t="s">
        <v>4885</v>
      </c>
      <c r="M3317">
        <v>95362</v>
      </c>
      <c r="N3317">
        <v>270</v>
      </c>
      <c r="O3317" t="s">
        <v>29</v>
      </c>
      <c r="P3317" t="s">
        <v>30</v>
      </c>
      <c r="Q3317" t="s">
        <v>213</v>
      </c>
      <c r="R3317">
        <v>3000000</v>
      </c>
      <c r="S3317">
        <v>2013</v>
      </c>
      <c r="T3317">
        <v>7.9</v>
      </c>
      <c r="U3317">
        <v>1.8</v>
      </c>
      <c r="V3317">
        <v>5114507</v>
      </c>
      <c r="W3317" t="s">
        <v>21</v>
      </c>
    </row>
    <row r="3318" spans="1:23" x14ac:dyDescent="0.3">
      <c r="A3318" t="s">
        <v>4886</v>
      </c>
      <c r="B3318">
        <v>29</v>
      </c>
      <c r="C3318">
        <v>95</v>
      </c>
      <c r="D3318">
        <v>7888703</v>
      </c>
      <c r="E3318" t="s">
        <v>48</v>
      </c>
      <c r="F3318" t="s">
        <v>26</v>
      </c>
      <c r="L3318" t="s">
        <v>4887</v>
      </c>
      <c r="M3318">
        <v>8465</v>
      </c>
      <c r="N3318">
        <v>65</v>
      </c>
      <c r="O3318" t="s">
        <v>29</v>
      </c>
      <c r="P3318" t="s">
        <v>30</v>
      </c>
      <c r="Q3318" t="s">
        <v>52</v>
      </c>
      <c r="R3318">
        <v>3000000</v>
      </c>
      <c r="S3318">
        <v>1987</v>
      </c>
      <c r="T3318">
        <v>3.2</v>
      </c>
      <c r="U3318">
        <v>1.6</v>
      </c>
      <c r="V3318">
        <v>4888703</v>
      </c>
      <c r="W3318" t="s">
        <v>21</v>
      </c>
    </row>
    <row r="3319" spans="1:23" x14ac:dyDescent="0.3">
      <c r="A3319" t="s">
        <v>4888</v>
      </c>
      <c r="B3319">
        <v>81</v>
      </c>
      <c r="C3319">
        <v>97</v>
      </c>
      <c r="D3319">
        <v>7282851</v>
      </c>
      <c r="E3319" t="s">
        <v>24</v>
      </c>
      <c r="F3319" t="s">
        <v>26</v>
      </c>
      <c r="G3319" t="s">
        <v>57</v>
      </c>
      <c r="H3319" t="s">
        <v>27</v>
      </c>
      <c r="I3319" t="s">
        <v>35</v>
      </c>
      <c r="L3319" t="s">
        <v>4889</v>
      </c>
      <c r="M3319">
        <v>9502</v>
      </c>
      <c r="N3319">
        <v>100</v>
      </c>
      <c r="O3319" t="s">
        <v>29</v>
      </c>
      <c r="P3319" t="s">
        <v>30</v>
      </c>
      <c r="Q3319" t="s">
        <v>213</v>
      </c>
      <c r="R3319">
        <v>3000000</v>
      </c>
      <c r="S3319">
        <v>1988</v>
      </c>
      <c r="T3319">
        <v>6.5</v>
      </c>
      <c r="U3319">
        <v>1.6</v>
      </c>
      <c r="V3319">
        <v>4282851</v>
      </c>
      <c r="W3319" t="s">
        <v>21</v>
      </c>
    </row>
    <row r="3320" spans="1:23" x14ac:dyDescent="0.3">
      <c r="A3320" t="s">
        <v>4890</v>
      </c>
      <c r="B3320">
        <v>75</v>
      </c>
      <c r="C3320">
        <v>90</v>
      </c>
      <c r="D3320">
        <v>5844929</v>
      </c>
      <c r="E3320" t="s">
        <v>48</v>
      </c>
      <c r="F3320" t="s">
        <v>55</v>
      </c>
      <c r="L3320" t="s">
        <v>4891</v>
      </c>
      <c r="M3320">
        <v>6000</v>
      </c>
      <c r="N3320">
        <v>109</v>
      </c>
      <c r="O3320" t="s">
        <v>29</v>
      </c>
      <c r="P3320" t="s">
        <v>30</v>
      </c>
      <c r="Q3320" t="s">
        <v>31</v>
      </c>
      <c r="R3320">
        <v>3000000</v>
      </c>
      <c r="S3320">
        <v>2002</v>
      </c>
      <c r="T3320">
        <v>7</v>
      </c>
      <c r="U3320">
        <v>1.5</v>
      </c>
      <c r="V3320">
        <v>2844929</v>
      </c>
      <c r="W3320" t="s">
        <v>21</v>
      </c>
    </row>
    <row r="3321" spans="1:23" x14ac:dyDescent="0.3">
      <c r="A3321" t="s">
        <v>4892</v>
      </c>
      <c r="B3321">
        <v>82</v>
      </c>
      <c r="C3321">
        <v>96</v>
      </c>
      <c r="D3321">
        <v>4170647</v>
      </c>
      <c r="E3321" t="s">
        <v>48</v>
      </c>
      <c r="F3321" t="s">
        <v>55</v>
      </c>
      <c r="L3321" t="s">
        <v>4893</v>
      </c>
      <c r="M3321">
        <v>14548</v>
      </c>
      <c r="N3321">
        <v>161</v>
      </c>
      <c r="O3321" t="s">
        <v>29</v>
      </c>
      <c r="P3321" t="s">
        <v>37</v>
      </c>
      <c r="Q3321" t="s">
        <v>213</v>
      </c>
      <c r="R3321">
        <v>1900000</v>
      </c>
      <c r="S3321">
        <v>1999</v>
      </c>
      <c r="T3321">
        <v>6.9</v>
      </c>
      <c r="U3321">
        <v>1.6</v>
      </c>
      <c r="V3321">
        <v>2270647</v>
      </c>
      <c r="W3321" t="s">
        <v>21</v>
      </c>
    </row>
    <row r="3322" spans="1:23" x14ac:dyDescent="0.3">
      <c r="A3322" t="s">
        <v>4894</v>
      </c>
      <c r="B3322">
        <v>48</v>
      </c>
      <c r="C3322">
        <v>82</v>
      </c>
      <c r="D3322">
        <v>4142507</v>
      </c>
      <c r="E3322" t="s">
        <v>48</v>
      </c>
      <c r="F3322" t="s">
        <v>44</v>
      </c>
      <c r="L3322" t="s">
        <v>4895</v>
      </c>
      <c r="M3322">
        <v>3665</v>
      </c>
      <c r="N3322">
        <v>81</v>
      </c>
      <c r="O3322" t="s">
        <v>29</v>
      </c>
      <c r="P3322" t="s">
        <v>30</v>
      </c>
      <c r="Q3322" t="s">
        <v>213</v>
      </c>
      <c r="R3322">
        <v>3000000</v>
      </c>
      <c r="S3322">
        <v>2000</v>
      </c>
      <c r="T3322">
        <v>4.4000000000000004</v>
      </c>
      <c r="U3322">
        <v>1.4</v>
      </c>
      <c r="V3322">
        <v>1142507</v>
      </c>
      <c r="W3322" t="s">
        <v>21</v>
      </c>
    </row>
    <row r="3323" spans="1:23" x14ac:dyDescent="0.3">
      <c r="A3323" t="s">
        <v>2781</v>
      </c>
      <c r="B3323">
        <v>33</v>
      </c>
      <c r="C3323">
        <v>109</v>
      </c>
      <c r="D3323">
        <v>4109095</v>
      </c>
      <c r="E3323" t="s">
        <v>56</v>
      </c>
      <c r="F3323" t="s">
        <v>55</v>
      </c>
      <c r="G3323" t="s">
        <v>54</v>
      </c>
      <c r="H3323" t="s">
        <v>44</v>
      </c>
      <c r="L3323" t="s">
        <v>4896</v>
      </c>
      <c r="M3323">
        <v>8239</v>
      </c>
      <c r="N3323">
        <v>92</v>
      </c>
      <c r="O3323" t="s">
        <v>29</v>
      </c>
      <c r="P3323" t="s">
        <v>30</v>
      </c>
      <c r="Q3323" t="s">
        <v>213</v>
      </c>
      <c r="R3323">
        <v>3000000</v>
      </c>
      <c r="S3323">
        <v>1996</v>
      </c>
      <c r="T3323">
        <v>6</v>
      </c>
      <c r="U3323">
        <v>1.8</v>
      </c>
      <c r="V3323">
        <v>1109095</v>
      </c>
      <c r="W3323" t="s">
        <v>21</v>
      </c>
    </row>
    <row r="3324" spans="1:23" x14ac:dyDescent="0.3">
      <c r="A3324" t="s">
        <v>4897</v>
      </c>
      <c r="B3324">
        <v>22</v>
      </c>
      <c r="C3324">
        <v>98</v>
      </c>
      <c r="D3324">
        <v>3902679</v>
      </c>
      <c r="E3324" t="s">
        <v>26</v>
      </c>
      <c r="F3324" t="s">
        <v>57</v>
      </c>
      <c r="L3324" t="s">
        <v>4898</v>
      </c>
      <c r="M3324">
        <v>3943</v>
      </c>
      <c r="N3324">
        <v>49</v>
      </c>
      <c r="O3324" t="s">
        <v>29</v>
      </c>
      <c r="P3324" t="s">
        <v>30</v>
      </c>
      <c r="Q3324" t="s">
        <v>213</v>
      </c>
      <c r="R3324">
        <v>3000000</v>
      </c>
      <c r="S3324">
        <v>1993</v>
      </c>
      <c r="T3324">
        <v>5.3</v>
      </c>
      <c r="U3324">
        <v>1.6</v>
      </c>
      <c r="V3324">
        <v>902679</v>
      </c>
      <c r="W3324" t="s">
        <v>21</v>
      </c>
    </row>
    <row r="3325" spans="1:23" x14ac:dyDescent="0.3">
      <c r="A3325" t="s">
        <v>4899</v>
      </c>
      <c r="B3325">
        <v>30</v>
      </c>
      <c r="C3325">
        <v>95</v>
      </c>
      <c r="D3325">
        <v>3559990</v>
      </c>
      <c r="E3325" t="s">
        <v>48</v>
      </c>
      <c r="F3325" t="s">
        <v>56</v>
      </c>
      <c r="L3325" t="s">
        <v>4900</v>
      </c>
      <c r="M3325">
        <v>8005</v>
      </c>
      <c r="N3325">
        <v>49</v>
      </c>
      <c r="O3325" t="s">
        <v>29</v>
      </c>
      <c r="P3325" t="s">
        <v>30</v>
      </c>
      <c r="Q3325" t="s">
        <v>213</v>
      </c>
      <c r="R3325">
        <v>3000000</v>
      </c>
      <c r="S3325">
        <v>1997</v>
      </c>
      <c r="T3325">
        <v>5.3</v>
      </c>
      <c r="U3325">
        <v>1.6</v>
      </c>
      <c r="V3325">
        <v>559990</v>
      </c>
      <c r="W3325" t="s">
        <v>21</v>
      </c>
    </row>
    <row r="3326" spans="1:23" x14ac:dyDescent="0.3">
      <c r="A3326" t="s">
        <v>4901</v>
      </c>
      <c r="B3326">
        <v>79</v>
      </c>
      <c r="C3326">
        <v>104</v>
      </c>
      <c r="D3326">
        <v>3287435</v>
      </c>
      <c r="E3326" t="s">
        <v>55</v>
      </c>
      <c r="L3326" t="s">
        <v>4902</v>
      </c>
      <c r="M3326">
        <v>8603</v>
      </c>
      <c r="N3326">
        <v>115</v>
      </c>
      <c r="O3326" t="s">
        <v>29</v>
      </c>
      <c r="P3326" t="s">
        <v>30</v>
      </c>
      <c r="Q3326" t="s">
        <v>213</v>
      </c>
      <c r="R3326">
        <v>4500000</v>
      </c>
      <c r="S3326">
        <v>2001</v>
      </c>
      <c r="T3326">
        <v>7.1</v>
      </c>
      <c r="U3326">
        <v>1.7</v>
      </c>
      <c r="V3326">
        <v>-1212565</v>
      </c>
      <c r="W3326" t="s">
        <v>38</v>
      </c>
    </row>
    <row r="3327" spans="1:23" x14ac:dyDescent="0.3">
      <c r="A3327" t="s">
        <v>4903</v>
      </c>
      <c r="B3327">
        <v>49</v>
      </c>
      <c r="C3327">
        <v>87</v>
      </c>
      <c r="D3327">
        <v>3071947</v>
      </c>
      <c r="E3327" t="s">
        <v>48</v>
      </c>
      <c r="F3327" t="s">
        <v>56</v>
      </c>
      <c r="G3327" t="s">
        <v>35</v>
      </c>
      <c r="L3327" t="s">
        <v>4904</v>
      </c>
      <c r="M3327">
        <v>18711</v>
      </c>
      <c r="N3327">
        <v>183</v>
      </c>
      <c r="O3327" t="s">
        <v>29</v>
      </c>
      <c r="P3327" t="s">
        <v>30</v>
      </c>
      <c r="Q3327" t="s">
        <v>213</v>
      </c>
      <c r="R3327">
        <v>3500000</v>
      </c>
      <c r="S3327">
        <v>1999</v>
      </c>
      <c r="T3327">
        <v>5.4</v>
      </c>
      <c r="U3327">
        <v>1.4</v>
      </c>
      <c r="V3327">
        <v>-428053</v>
      </c>
      <c r="W3327" t="s">
        <v>38</v>
      </c>
    </row>
    <row r="3328" spans="1:23" x14ac:dyDescent="0.3">
      <c r="A3328" t="s">
        <v>4905</v>
      </c>
      <c r="B3328">
        <v>42</v>
      </c>
      <c r="C3328">
        <v>108</v>
      </c>
      <c r="D3328">
        <v>2961991</v>
      </c>
      <c r="E3328" t="s">
        <v>242</v>
      </c>
      <c r="F3328" t="s">
        <v>55</v>
      </c>
      <c r="L3328" t="s">
        <v>4906</v>
      </c>
      <c r="M3328">
        <v>15885</v>
      </c>
      <c r="N3328">
        <v>78</v>
      </c>
      <c r="O3328" t="s">
        <v>29</v>
      </c>
      <c r="P3328" t="s">
        <v>30</v>
      </c>
      <c r="Q3328" t="s">
        <v>213</v>
      </c>
      <c r="R3328">
        <v>3300000</v>
      </c>
      <c r="S3328">
        <v>1996</v>
      </c>
      <c r="T3328">
        <v>6.9</v>
      </c>
      <c r="U3328">
        <v>1.8</v>
      </c>
      <c r="V3328">
        <v>-338009</v>
      </c>
      <c r="W3328" t="s">
        <v>38</v>
      </c>
    </row>
    <row r="3329" spans="1:23" x14ac:dyDescent="0.3">
      <c r="A3329" t="s">
        <v>256</v>
      </c>
      <c r="B3329">
        <v>152</v>
      </c>
      <c r="C3329">
        <v>94</v>
      </c>
      <c r="D3329">
        <v>2912363</v>
      </c>
      <c r="E3329" t="s">
        <v>56</v>
      </c>
      <c r="F3329" t="s">
        <v>55</v>
      </c>
      <c r="L3329" t="s">
        <v>4907</v>
      </c>
      <c r="M3329">
        <v>25063</v>
      </c>
      <c r="N3329">
        <v>177</v>
      </c>
      <c r="O3329" t="s">
        <v>4908</v>
      </c>
      <c r="P3329" t="s">
        <v>37</v>
      </c>
      <c r="Q3329" t="s">
        <v>213</v>
      </c>
      <c r="R3329">
        <v>3000000</v>
      </c>
      <c r="S3329">
        <v>2005</v>
      </c>
      <c r="T3329">
        <v>7.3</v>
      </c>
      <c r="U3329">
        <v>1.6</v>
      </c>
      <c r="V3329">
        <v>-87637</v>
      </c>
      <c r="W3329" t="s">
        <v>38</v>
      </c>
    </row>
    <row r="3330" spans="1:23" x14ac:dyDescent="0.3">
      <c r="A3330" t="s">
        <v>2732</v>
      </c>
      <c r="B3330">
        <v>23</v>
      </c>
      <c r="C3330">
        <v>89</v>
      </c>
      <c r="D3330">
        <v>2223990</v>
      </c>
      <c r="E3330" t="s">
        <v>48</v>
      </c>
      <c r="F3330" t="s">
        <v>790</v>
      </c>
      <c r="L3330" t="s">
        <v>4909</v>
      </c>
      <c r="M3330">
        <v>761</v>
      </c>
      <c r="N3330">
        <v>14</v>
      </c>
      <c r="O3330" t="s">
        <v>29</v>
      </c>
      <c r="P3330" t="s">
        <v>30</v>
      </c>
      <c r="Q3330" t="s">
        <v>213</v>
      </c>
      <c r="R3330">
        <v>3000000</v>
      </c>
      <c r="S3330">
        <v>2003</v>
      </c>
      <c r="T3330">
        <v>6.6</v>
      </c>
      <c r="U3330">
        <v>1.5</v>
      </c>
      <c r="V3330">
        <v>-776010</v>
      </c>
      <c r="W3330" t="s">
        <v>38</v>
      </c>
    </row>
    <row r="3331" spans="1:23" x14ac:dyDescent="0.3">
      <c r="A3331" t="s">
        <v>1935</v>
      </c>
      <c r="B3331">
        <v>254</v>
      </c>
      <c r="C3331">
        <v>102</v>
      </c>
      <c r="D3331">
        <v>1821983</v>
      </c>
      <c r="E3331" t="s">
        <v>48</v>
      </c>
      <c r="F3331" t="s">
        <v>55</v>
      </c>
      <c r="G3331" t="s">
        <v>57</v>
      </c>
      <c r="L3331" t="s">
        <v>4910</v>
      </c>
      <c r="M3331">
        <v>31089</v>
      </c>
      <c r="N3331">
        <v>261</v>
      </c>
      <c r="O3331" t="s">
        <v>29</v>
      </c>
      <c r="P3331" t="s">
        <v>30</v>
      </c>
      <c r="Q3331" t="s">
        <v>213</v>
      </c>
      <c r="R3331">
        <v>3000000</v>
      </c>
      <c r="S3331">
        <v>2014</v>
      </c>
      <c r="T3331">
        <v>5.4</v>
      </c>
      <c r="U3331">
        <v>1.7</v>
      </c>
      <c r="V3331">
        <v>-1178017</v>
      </c>
      <c r="W3331" t="s">
        <v>38</v>
      </c>
    </row>
    <row r="3332" spans="1:23" x14ac:dyDescent="0.3">
      <c r="A3332" t="s">
        <v>3865</v>
      </c>
      <c r="B3332">
        <v>305</v>
      </c>
      <c r="C3332">
        <v>120</v>
      </c>
      <c r="D3332">
        <v>2181290</v>
      </c>
      <c r="E3332" t="s">
        <v>55</v>
      </c>
      <c r="F3332" t="s">
        <v>60</v>
      </c>
      <c r="G3332" t="s">
        <v>35</v>
      </c>
      <c r="L3332" t="s">
        <v>4911</v>
      </c>
      <c r="M3332">
        <v>356181</v>
      </c>
      <c r="N3332">
        <v>809</v>
      </c>
      <c r="O3332" t="s">
        <v>3770</v>
      </c>
      <c r="P3332" t="s">
        <v>1877</v>
      </c>
      <c r="Q3332" t="s">
        <v>213</v>
      </c>
      <c r="R3332">
        <v>3000000</v>
      </c>
      <c r="S3332">
        <v>2003</v>
      </c>
      <c r="T3332">
        <v>8.4</v>
      </c>
      <c r="U3332">
        <v>2</v>
      </c>
      <c r="V3332">
        <v>-818710</v>
      </c>
      <c r="W3332" t="s">
        <v>38</v>
      </c>
    </row>
    <row r="3333" spans="1:23" x14ac:dyDescent="0.3">
      <c r="A3333" t="s">
        <v>4912</v>
      </c>
      <c r="B3333">
        <v>19</v>
      </c>
      <c r="C3333">
        <v>110</v>
      </c>
      <c r="D3333">
        <v>2848578</v>
      </c>
      <c r="E3333" t="s">
        <v>55</v>
      </c>
      <c r="F3333" t="s">
        <v>49</v>
      </c>
      <c r="L3333" t="s">
        <v>4913</v>
      </c>
      <c r="M3333">
        <v>3942</v>
      </c>
      <c r="N3333">
        <v>65</v>
      </c>
      <c r="O3333" t="s">
        <v>29</v>
      </c>
      <c r="P3333" t="s">
        <v>30</v>
      </c>
      <c r="Q3333" t="s">
        <v>52</v>
      </c>
      <c r="R3333">
        <v>3500000</v>
      </c>
      <c r="S3333">
        <v>2010</v>
      </c>
      <c r="T3333">
        <v>6.3</v>
      </c>
      <c r="U3333">
        <v>1.8</v>
      </c>
      <c r="V3333">
        <v>-651422</v>
      </c>
      <c r="W3333" t="s">
        <v>38</v>
      </c>
    </row>
    <row r="3334" spans="1:23" x14ac:dyDescent="0.3">
      <c r="A3334" t="s">
        <v>4914</v>
      </c>
      <c r="B3334">
        <v>272</v>
      </c>
      <c r="C3334">
        <v>86</v>
      </c>
      <c r="D3334">
        <v>703002</v>
      </c>
      <c r="E3334" t="s">
        <v>24</v>
      </c>
      <c r="F3334" t="s">
        <v>48</v>
      </c>
      <c r="G3334" t="s">
        <v>35</v>
      </c>
      <c r="L3334" t="s">
        <v>4915</v>
      </c>
      <c r="M3334">
        <v>37495</v>
      </c>
      <c r="N3334">
        <v>230</v>
      </c>
      <c r="O3334" t="s">
        <v>29</v>
      </c>
      <c r="P3334" t="s">
        <v>115</v>
      </c>
      <c r="Q3334" t="s">
        <v>2708</v>
      </c>
      <c r="R3334">
        <v>3000000</v>
      </c>
      <c r="S3334">
        <v>2011</v>
      </c>
      <c r="T3334">
        <v>6.1</v>
      </c>
      <c r="U3334">
        <v>1.4</v>
      </c>
      <c r="V3334">
        <v>-2296998</v>
      </c>
      <c r="W3334" t="s">
        <v>38</v>
      </c>
    </row>
    <row r="3335" spans="1:23" x14ac:dyDescent="0.3">
      <c r="A3335" t="s">
        <v>4916</v>
      </c>
      <c r="B3335">
        <v>156</v>
      </c>
      <c r="C3335">
        <v>87</v>
      </c>
      <c r="D3335">
        <v>418268</v>
      </c>
      <c r="E3335" t="s">
        <v>48</v>
      </c>
      <c r="F3335" t="s">
        <v>44</v>
      </c>
      <c r="L3335" t="s">
        <v>4917</v>
      </c>
      <c r="M3335">
        <v>37156</v>
      </c>
      <c r="N3335">
        <v>129</v>
      </c>
      <c r="O3335" t="s">
        <v>29</v>
      </c>
      <c r="P3335" t="s">
        <v>30</v>
      </c>
      <c r="Q3335" t="s">
        <v>213</v>
      </c>
      <c r="R3335">
        <v>3000000</v>
      </c>
      <c r="S3335">
        <v>2012</v>
      </c>
      <c r="T3335">
        <v>5.3</v>
      </c>
      <c r="U3335">
        <v>1.4</v>
      </c>
      <c r="V3335">
        <v>-2581732</v>
      </c>
      <c r="W3335" t="s">
        <v>38</v>
      </c>
    </row>
    <row r="3336" spans="1:23" x14ac:dyDescent="0.3">
      <c r="A3336" t="s">
        <v>4918</v>
      </c>
      <c r="B3336">
        <v>82</v>
      </c>
      <c r="C3336">
        <v>93</v>
      </c>
      <c r="D3336">
        <v>200803</v>
      </c>
      <c r="E3336" t="s">
        <v>48</v>
      </c>
      <c r="L3336" t="s">
        <v>4919</v>
      </c>
      <c r="M3336">
        <v>7988</v>
      </c>
      <c r="N3336">
        <v>71</v>
      </c>
      <c r="O3336" t="s">
        <v>29</v>
      </c>
      <c r="P3336" t="s">
        <v>30</v>
      </c>
      <c r="Q3336" t="s">
        <v>213</v>
      </c>
      <c r="R3336">
        <v>3000000</v>
      </c>
      <c r="S3336">
        <v>2012</v>
      </c>
      <c r="T3336">
        <v>5.3</v>
      </c>
      <c r="U3336">
        <v>1.6</v>
      </c>
      <c r="V3336">
        <v>-2799197</v>
      </c>
      <c r="W3336" t="s">
        <v>38</v>
      </c>
    </row>
    <row r="3337" spans="1:23" x14ac:dyDescent="0.3">
      <c r="A3337" t="s">
        <v>3877</v>
      </c>
      <c r="B3337">
        <v>40</v>
      </c>
      <c r="C3337">
        <v>98</v>
      </c>
      <c r="D3337">
        <v>95016</v>
      </c>
      <c r="E3337" t="s">
        <v>48</v>
      </c>
      <c r="F3337" t="s">
        <v>55</v>
      </c>
      <c r="G3337" t="s">
        <v>44</v>
      </c>
      <c r="H3337" t="s">
        <v>61</v>
      </c>
      <c r="L3337" t="s">
        <v>4920</v>
      </c>
      <c r="M3337">
        <v>11074</v>
      </c>
      <c r="N3337">
        <v>56</v>
      </c>
      <c r="O3337" t="s">
        <v>3104</v>
      </c>
      <c r="P3337" t="s">
        <v>244</v>
      </c>
      <c r="Q3337" t="s">
        <v>213</v>
      </c>
      <c r="R3337">
        <v>2700000</v>
      </c>
      <c r="S3337">
        <v>2004</v>
      </c>
      <c r="T3337">
        <v>7.4</v>
      </c>
      <c r="U3337">
        <v>1.6</v>
      </c>
      <c r="V3337">
        <v>-2604984</v>
      </c>
      <c r="W3337" t="s">
        <v>38</v>
      </c>
    </row>
    <row r="3338" spans="1:23" x14ac:dyDescent="0.3">
      <c r="A3338" t="s">
        <v>4921</v>
      </c>
      <c r="B3338">
        <v>63</v>
      </c>
      <c r="C3338">
        <v>88</v>
      </c>
      <c r="D3338">
        <v>143000</v>
      </c>
      <c r="E3338" t="s">
        <v>57</v>
      </c>
      <c r="F3338" t="s">
        <v>35</v>
      </c>
      <c r="L3338" t="s">
        <v>4922</v>
      </c>
      <c r="M3338">
        <v>4122</v>
      </c>
      <c r="N3338">
        <v>48</v>
      </c>
      <c r="O3338" t="s">
        <v>29</v>
      </c>
      <c r="P3338" t="s">
        <v>30</v>
      </c>
      <c r="Q3338" t="s">
        <v>213</v>
      </c>
      <c r="R3338">
        <v>5000000</v>
      </c>
      <c r="S3338">
        <v>2009</v>
      </c>
      <c r="T3338">
        <v>4.0999999999999996</v>
      </c>
      <c r="U3338">
        <v>1.5</v>
      </c>
      <c r="V3338">
        <v>-4857000</v>
      </c>
      <c r="W3338" t="s">
        <v>38</v>
      </c>
    </row>
    <row r="3339" spans="1:23" x14ac:dyDescent="0.3">
      <c r="A3339" t="s">
        <v>4923</v>
      </c>
      <c r="B3339">
        <v>20</v>
      </c>
      <c r="C3339">
        <v>97</v>
      </c>
      <c r="D3339">
        <v>39852</v>
      </c>
      <c r="E3339" t="s">
        <v>48</v>
      </c>
      <c r="F3339" t="s">
        <v>55</v>
      </c>
      <c r="L3339" t="s">
        <v>4924</v>
      </c>
      <c r="M3339">
        <v>1238</v>
      </c>
      <c r="N3339">
        <v>25</v>
      </c>
      <c r="O3339" t="s">
        <v>29</v>
      </c>
      <c r="P3339" t="s">
        <v>30</v>
      </c>
      <c r="Q3339" t="s">
        <v>213</v>
      </c>
      <c r="R3339">
        <v>3000000</v>
      </c>
      <c r="S3339">
        <v>1999</v>
      </c>
      <c r="T3339">
        <v>6.7</v>
      </c>
      <c r="U3339">
        <v>1.6</v>
      </c>
      <c r="V3339">
        <v>-2960148</v>
      </c>
      <c r="W3339" t="s">
        <v>38</v>
      </c>
    </row>
    <row r="3340" spans="1:23" x14ac:dyDescent="0.3">
      <c r="A3340" t="s">
        <v>3243</v>
      </c>
      <c r="B3340">
        <v>174</v>
      </c>
      <c r="C3340">
        <v>122</v>
      </c>
      <c r="D3340">
        <v>22000</v>
      </c>
      <c r="E3340" t="s">
        <v>55</v>
      </c>
      <c r="F3340" t="s">
        <v>27</v>
      </c>
      <c r="G3340" t="s">
        <v>35</v>
      </c>
      <c r="L3340" t="s">
        <v>4925</v>
      </c>
      <c r="M3340">
        <v>30511</v>
      </c>
      <c r="N3340">
        <v>226</v>
      </c>
      <c r="O3340" t="s">
        <v>29</v>
      </c>
      <c r="P3340" t="s">
        <v>244</v>
      </c>
      <c r="Q3340" t="s">
        <v>213</v>
      </c>
      <c r="R3340">
        <v>3000000</v>
      </c>
      <c r="S3340">
        <v>2011</v>
      </c>
      <c r="T3340">
        <v>5.8</v>
      </c>
      <c r="U3340">
        <v>2</v>
      </c>
      <c r="V3340">
        <v>-2978000</v>
      </c>
      <c r="W3340" t="s">
        <v>38</v>
      </c>
    </row>
    <row r="3341" spans="1:23" x14ac:dyDescent="0.3">
      <c r="A3341" t="s">
        <v>1192</v>
      </c>
      <c r="B3341">
        <v>71</v>
      </c>
      <c r="C3341">
        <v>113</v>
      </c>
      <c r="D3341">
        <v>5595428</v>
      </c>
      <c r="E3341" t="s">
        <v>55</v>
      </c>
      <c r="L3341" t="s">
        <v>4926</v>
      </c>
      <c r="M3341">
        <v>28951</v>
      </c>
      <c r="N3341">
        <v>257</v>
      </c>
      <c r="O3341" t="s">
        <v>4421</v>
      </c>
      <c r="P3341" t="s">
        <v>3520</v>
      </c>
      <c r="Q3341" t="s">
        <v>213</v>
      </c>
      <c r="R3341">
        <v>2900000</v>
      </c>
      <c r="S3341">
        <v>1998</v>
      </c>
      <c r="T3341">
        <v>8</v>
      </c>
      <c r="U3341">
        <v>1.9</v>
      </c>
      <c r="V3341">
        <v>2695428</v>
      </c>
      <c r="W3341" t="s">
        <v>21</v>
      </c>
    </row>
    <row r="3342" spans="1:23" x14ac:dyDescent="0.3">
      <c r="A3342" t="s">
        <v>4927</v>
      </c>
      <c r="B3342">
        <v>35</v>
      </c>
      <c r="C3342">
        <v>105</v>
      </c>
      <c r="D3342">
        <v>3123749</v>
      </c>
      <c r="E3342" t="s">
        <v>48</v>
      </c>
      <c r="F3342" t="s">
        <v>44</v>
      </c>
      <c r="L3342" t="s">
        <v>4928</v>
      </c>
      <c r="M3342">
        <v>746</v>
      </c>
      <c r="N3342">
        <v>27</v>
      </c>
      <c r="O3342" t="s">
        <v>29</v>
      </c>
      <c r="P3342" t="s">
        <v>30</v>
      </c>
      <c r="Q3342" t="s">
        <v>213</v>
      </c>
      <c r="R3342">
        <v>1500000</v>
      </c>
      <c r="S3342">
        <v>2005</v>
      </c>
      <c r="T3342">
        <v>6.5</v>
      </c>
      <c r="U3342">
        <v>1.8</v>
      </c>
      <c r="V3342">
        <v>1623749</v>
      </c>
      <c r="W3342" t="s">
        <v>21</v>
      </c>
    </row>
    <row r="3343" spans="1:23" x14ac:dyDescent="0.3">
      <c r="A3343" t="s">
        <v>2030</v>
      </c>
      <c r="B3343">
        <v>251</v>
      </c>
      <c r="C3343">
        <v>89</v>
      </c>
      <c r="D3343">
        <v>3645438</v>
      </c>
      <c r="E3343" t="s">
        <v>57</v>
      </c>
      <c r="L3343" t="s">
        <v>4929</v>
      </c>
      <c r="M3343">
        <v>55040</v>
      </c>
      <c r="N3343">
        <v>539</v>
      </c>
      <c r="O3343" t="s">
        <v>792</v>
      </c>
      <c r="P3343" t="s">
        <v>545</v>
      </c>
      <c r="Q3343" t="s">
        <v>3646</v>
      </c>
      <c r="R3343">
        <v>2200000</v>
      </c>
      <c r="S3343">
        <v>2003</v>
      </c>
      <c r="T3343">
        <v>6.8</v>
      </c>
      <c r="U3343">
        <v>1.5</v>
      </c>
      <c r="V3343">
        <v>1445438</v>
      </c>
      <c r="W3343" t="s">
        <v>21</v>
      </c>
    </row>
    <row r="3344" spans="1:23" x14ac:dyDescent="0.3">
      <c r="A3344" t="s">
        <v>3523</v>
      </c>
      <c r="B3344">
        <v>159</v>
      </c>
      <c r="C3344">
        <v>116</v>
      </c>
      <c r="D3344">
        <v>22201636</v>
      </c>
      <c r="E3344" t="s">
        <v>56</v>
      </c>
      <c r="F3344" t="s">
        <v>55</v>
      </c>
      <c r="G3344" t="s">
        <v>59</v>
      </c>
      <c r="L3344" t="s">
        <v>4930</v>
      </c>
      <c r="M3344">
        <v>33567</v>
      </c>
      <c r="N3344">
        <v>206</v>
      </c>
      <c r="O3344" t="s">
        <v>29</v>
      </c>
      <c r="P3344" t="s">
        <v>30</v>
      </c>
      <c r="Q3344" t="s">
        <v>213</v>
      </c>
      <c r="R3344">
        <v>8000000</v>
      </c>
      <c r="S3344">
        <v>2005</v>
      </c>
      <c r="T3344">
        <v>7.4</v>
      </c>
      <c r="U3344">
        <v>1.9</v>
      </c>
      <c r="V3344">
        <v>14201636</v>
      </c>
      <c r="W3344" t="s">
        <v>21</v>
      </c>
    </row>
    <row r="3345" spans="1:23" x14ac:dyDescent="0.3">
      <c r="A3345" t="s">
        <v>4931</v>
      </c>
      <c r="B3345">
        <v>181</v>
      </c>
      <c r="C3345">
        <v>120</v>
      </c>
      <c r="D3345">
        <v>25000000</v>
      </c>
      <c r="E3345" t="s">
        <v>48</v>
      </c>
      <c r="F3345" t="s">
        <v>59</v>
      </c>
      <c r="G3345" t="s">
        <v>44</v>
      </c>
      <c r="L3345" t="s">
        <v>4932</v>
      </c>
      <c r="M3345">
        <v>175196</v>
      </c>
      <c r="N3345">
        <v>350</v>
      </c>
      <c r="O3345" t="s">
        <v>29</v>
      </c>
      <c r="P3345" t="s">
        <v>30</v>
      </c>
      <c r="Q3345" t="s">
        <v>2708</v>
      </c>
      <c r="R3345">
        <v>2883848</v>
      </c>
      <c r="S3345">
        <v>1959</v>
      </c>
      <c r="T3345">
        <v>8.3000000000000007</v>
      </c>
      <c r="U3345">
        <v>2</v>
      </c>
      <c r="V3345">
        <v>22116152</v>
      </c>
      <c r="W3345" t="s">
        <v>21</v>
      </c>
    </row>
    <row r="3346" spans="1:23" x14ac:dyDescent="0.3">
      <c r="A3346" t="s">
        <v>4933</v>
      </c>
      <c r="B3346">
        <v>110</v>
      </c>
      <c r="C3346">
        <v>88</v>
      </c>
      <c r="D3346">
        <v>19170001</v>
      </c>
      <c r="E3346" t="s">
        <v>57</v>
      </c>
      <c r="L3346" t="s">
        <v>4934</v>
      </c>
      <c r="M3346">
        <v>21359</v>
      </c>
      <c r="N3346">
        <v>270</v>
      </c>
      <c r="O3346" t="s">
        <v>29</v>
      </c>
      <c r="P3346" t="s">
        <v>30</v>
      </c>
      <c r="Q3346" t="s">
        <v>213</v>
      </c>
      <c r="R3346">
        <v>2800000</v>
      </c>
      <c r="S3346">
        <v>1988</v>
      </c>
      <c r="T3346">
        <v>5.3</v>
      </c>
      <c r="U3346">
        <v>1.5</v>
      </c>
      <c r="V3346">
        <v>16370001</v>
      </c>
      <c r="W3346" t="s">
        <v>21</v>
      </c>
    </row>
    <row r="3347" spans="1:23" x14ac:dyDescent="0.3">
      <c r="A3347" t="s">
        <v>4795</v>
      </c>
      <c r="B3347">
        <v>213</v>
      </c>
      <c r="C3347">
        <v>102</v>
      </c>
      <c r="D3347">
        <v>22202612</v>
      </c>
      <c r="E3347" t="s">
        <v>25</v>
      </c>
      <c r="F3347" t="s">
        <v>49</v>
      </c>
      <c r="G3347" t="s">
        <v>26</v>
      </c>
      <c r="H3347" t="s">
        <v>50</v>
      </c>
      <c r="L3347" t="s">
        <v>4935</v>
      </c>
      <c r="M3347">
        <v>291875</v>
      </c>
      <c r="N3347">
        <v>533</v>
      </c>
      <c r="O3347" t="s">
        <v>29</v>
      </c>
      <c r="P3347" t="s">
        <v>30</v>
      </c>
      <c r="Q3347" t="s">
        <v>4803</v>
      </c>
      <c r="R3347">
        <v>2800000</v>
      </c>
      <c r="S3347">
        <v>1939</v>
      </c>
      <c r="T3347">
        <v>8.1</v>
      </c>
      <c r="U3347">
        <v>1.7</v>
      </c>
      <c r="V3347">
        <v>19402612</v>
      </c>
      <c r="W3347" t="s">
        <v>21</v>
      </c>
    </row>
    <row r="3348" spans="1:23" x14ac:dyDescent="0.3">
      <c r="A3348" t="s">
        <v>2783</v>
      </c>
      <c r="B3348">
        <v>129</v>
      </c>
      <c r="C3348">
        <v>106</v>
      </c>
      <c r="D3348">
        <v>86300000</v>
      </c>
      <c r="E3348" t="s">
        <v>48</v>
      </c>
      <c r="L3348" t="s">
        <v>4936</v>
      </c>
      <c r="M3348">
        <v>112671</v>
      </c>
      <c r="N3348">
        <v>315</v>
      </c>
      <c r="O3348" t="s">
        <v>29</v>
      </c>
      <c r="P3348" t="s">
        <v>30</v>
      </c>
      <c r="Q3348" t="s">
        <v>52</v>
      </c>
      <c r="R3348">
        <v>2800000</v>
      </c>
      <c r="S3348">
        <v>1974</v>
      </c>
      <c r="T3348">
        <v>8</v>
      </c>
      <c r="U3348">
        <v>1.8</v>
      </c>
      <c r="V3348">
        <v>83500000</v>
      </c>
      <c r="W3348" t="s">
        <v>21</v>
      </c>
    </row>
    <row r="3349" spans="1:23" x14ac:dyDescent="0.3">
      <c r="A3349" t="s">
        <v>3138</v>
      </c>
      <c r="B3349">
        <v>280</v>
      </c>
      <c r="C3349">
        <v>95</v>
      </c>
      <c r="D3349">
        <v>952620</v>
      </c>
      <c r="E3349" t="s">
        <v>57</v>
      </c>
      <c r="L3349" t="s">
        <v>4937</v>
      </c>
      <c r="M3349">
        <v>40800</v>
      </c>
      <c r="N3349">
        <v>332</v>
      </c>
      <c r="O3349" t="s">
        <v>29</v>
      </c>
      <c r="P3349" t="s">
        <v>30</v>
      </c>
      <c r="Q3349" t="s">
        <v>213</v>
      </c>
      <c r="R3349">
        <v>2000000</v>
      </c>
      <c r="S3349">
        <v>2007</v>
      </c>
      <c r="T3349">
        <v>5.7</v>
      </c>
      <c r="U3349">
        <v>1.6</v>
      </c>
      <c r="V3349">
        <v>-1047380</v>
      </c>
      <c r="W3349" t="s">
        <v>38</v>
      </c>
    </row>
    <row r="3350" spans="1:23" x14ac:dyDescent="0.3">
      <c r="A3350" t="s">
        <v>4938</v>
      </c>
      <c r="B3350">
        <v>61</v>
      </c>
      <c r="C3350">
        <v>113</v>
      </c>
      <c r="D3350">
        <v>9054736</v>
      </c>
      <c r="E3350" t="s">
        <v>55</v>
      </c>
      <c r="L3350" t="s">
        <v>4939</v>
      </c>
      <c r="M3350">
        <v>5744</v>
      </c>
      <c r="N3350">
        <v>57</v>
      </c>
      <c r="O3350" t="s">
        <v>29</v>
      </c>
      <c r="P3350" t="s">
        <v>30</v>
      </c>
      <c r="Q3350" t="s">
        <v>213</v>
      </c>
      <c r="R3350">
        <v>2700000</v>
      </c>
      <c r="S3350">
        <v>1997</v>
      </c>
      <c r="T3350">
        <v>7.1</v>
      </c>
      <c r="U3350">
        <v>1.9</v>
      </c>
      <c r="V3350">
        <v>6354736</v>
      </c>
      <c r="W3350" t="s">
        <v>21</v>
      </c>
    </row>
    <row r="3351" spans="1:23" x14ac:dyDescent="0.3">
      <c r="A3351" t="s">
        <v>2783</v>
      </c>
      <c r="B3351">
        <v>121</v>
      </c>
      <c r="C3351">
        <v>93</v>
      </c>
      <c r="D3351">
        <v>119500000</v>
      </c>
      <c r="E3351" t="s">
        <v>48</v>
      </c>
      <c r="F3351" t="s">
        <v>53</v>
      </c>
      <c r="L3351" t="s">
        <v>4940</v>
      </c>
      <c r="M3351">
        <v>95294</v>
      </c>
      <c r="N3351">
        <v>363</v>
      </c>
      <c r="O3351" t="s">
        <v>29</v>
      </c>
      <c r="P3351" t="s">
        <v>30</v>
      </c>
      <c r="Q3351" t="s">
        <v>213</v>
      </c>
      <c r="R3351">
        <v>2600000</v>
      </c>
      <c r="S3351">
        <v>1974</v>
      </c>
      <c r="T3351">
        <v>7.8</v>
      </c>
      <c r="U3351">
        <v>1.6</v>
      </c>
      <c r="V3351">
        <v>116900000</v>
      </c>
      <c r="W3351" t="s">
        <v>21</v>
      </c>
    </row>
    <row r="3352" spans="1:23" x14ac:dyDescent="0.3">
      <c r="A3352" t="s">
        <v>4941</v>
      </c>
      <c r="B3352">
        <v>166</v>
      </c>
      <c r="C3352">
        <v>97</v>
      </c>
      <c r="D3352">
        <v>32600000</v>
      </c>
      <c r="E3352" t="s">
        <v>57</v>
      </c>
      <c r="F3352" t="s">
        <v>35</v>
      </c>
      <c r="L3352" t="s">
        <v>4942</v>
      </c>
      <c r="M3352">
        <v>29488</v>
      </c>
      <c r="N3352">
        <v>326</v>
      </c>
      <c r="O3352" t="s">
        <v>29</v>
      </c>
      <c r="P3352" t="s">
        <v>30</v>
      </c>
      <c r="Q3352" t="s">
        <v>213</v>
      </c>
      <c r="R3352">
        <v>1800000</v>
      </c>
      <c r="S3352">
        <v>1984</v>
      </c>
      <c r="T3352">
        <v>5.9</v>
      </c>
      <c r="U3352">
        <v>1.6</v>
      </c>
      <c r="V3352">
        <v>30800000</v>
      </c>
      <c r="W3352" t="s">
        <v>21</v>
      </c>
    </row>
    <row r="3353" spans="1:23" x14ac:dyDescent="0.3">
      <c r="A3353" t="s">
        <v>3368</v>
      </c>
      <c r="B3353">
        <v>29</v>
      </c>
      <c r="C3353">
        <v>140</v>
      </c>
      <c r="D3353">
        <v>3130592</v>
      </c>
      <c r="E3353" t="s">
        <v>55</v>
      </c>
      <c r="F3353" t="s">
        <v>44</v>
      </c>
      <c r="L3353" t="s">
        <v>4943</v>
      </c>
      <c r="M3353">
        <v>10755</v>
      </c>
      <c r="N3353">
        <v>69</v>
      </c>
      <c r="O3353" t="s">
        <v>29</v>
      </c>
      <c r="P3353" t="s">
        <v>37</v>
      </c>
      <c r="Q3353" t="s">
        <v>213</v>
      </c>
      <c r="R3353">
        <v>2600000</v>
      </c>
      <c r="S3353">
        <v>1987</v>
      </c>
      <c r="T3353">
        <v>7.8</v>
      </c>
      <c r="U3353">
        <v>2.2999999999999998</v>
      </c>
      <c r="V3353">
        <v>530592</v>
      </c>
      <c r="W3353" t="s">
        <v>21</v>
      </c>
    </row>
    <row r="3354" spans="1:23" x14ac:dyDescent="0.3">
      <c r="A3354" t="s">
        <v>4944</v>
      </c>
      <c r="B3354">
        <v>173</v>
      </c>
      <c r="C3354">
        <v>66</v>
      </c>
      <c r="D3354">
        <v>38108</v>
      </c>
      <c r="E3354" t="s">
        <v>57</v>
      </c>
      <c r="F3354" t="s">
        <v>60</v>
      </c>
      <c r="G3354" t="s">
        <v>27</v>
      </c>
      <c r="H3354" t="s">
        <v>35</v>
      </c>
      <c r="L3354" t="s">
        <v>4945</v>
      </c>
      <c r="M3354">
        <v>40878</v>
      </c>
      <c r="N3354">
        <v>124</v>
      </c>
      <c r="O3354" t="s">
        <v>763</v>
      </c>
      <c r="P3354" t="s">
        <v>971</v>
      </c>
      <c r="Q3354" t="s">
        <v>213</v>
      </c>
      <c r="R3354">
        <v>2600000</v>
      </c>
      <c r="S3354">
        <v>2007</v>
      </c>
      <c r="T3354">
        <v>7.2</v>
      </c>
      <c r="U3354">
        <v>1.1000000000000001</v>
      </c>
      <c r="V3354">
        <v>-2561892</v>
      </c>
      <c r="W3354" t="s">
        <v>38</v>
      </c>
    </row>
    <row r="3355" spans="1:23" x14ac:dyDescent="0.3">
      <c r="A3355" t="s">
        <v>4747</v>
      </c>
      <c r="B3355">
        <v>129</v>
      </c>
      <c r="C3355">
        <v>86</v>
      </c>
      <c r="D3355">
        <v>40041683</v>
      </c>
      <c r="E3355" t="s">
        <v>48</v>
      </c>
      <c r="F3355" t="s">
        <v>26</v>
      </c>
      <c r="L3355" t="s">
        <v>4946</v>
      </c>
      <c r="M3355">
        <v>34620</v>
      </c>
      <c r="N3355">
        <v>107</v>
      </c>
      <c r="O3355" t="s">
        <v>29</v>
      </c>
      <c r="P3355" t="s">
        <v>30</v>
      </c>
      <c r="Q3355" t="s">
        <v>213</v>
      </c>
      <c r="R3355">
        <v>2500000</v>
      </c>
      <c r="S3355">
        <v>2013</v>
      </c>
      <c r="T3355">
        <v>5.0999999999999996</v>
      </c>
      <c r="U3355">
        <v>1.4</v>
      </c>
      <c r="V3355">
        <v>37541683</v>
      </c>
      <c r="W3355" t="s">
        <v>21</v>
      </c>
    </row>
    <row r="3356" spans="1:23" x14ac:dyDescent="0.3">
      <c r="A3356" t="s">
        <v>4947</v>
      </c>
      <c r="B3356">
        <v>30</v>
      </c>
      <c r="C3356">
        <v>87</v>
      </c>
      <c r="D3356">
        <v>33349949</v>
      </c>
      <c r="E3356" t="s">
        <v>790</v>
      </c>
      <c r="L3356" t="s">
        <v>4948</v>
      </c>
      <c r="M3356">
        <v>9010</v>
      </c>
      <c r="N3356">
        <v>199</v>
      </c>
      <c r="O3356" t="s">
        <v>29</v>
      </c>
      <c r="P3356" t="s">
        <v>30</v>
      </c>
      <c r="Q3356" t="s">
        <v>52</v>
      </c>
      <c r="R3356">
        <v>2500000</v>
      </c>
      <c r="S3356">
        <v>2012</v>
      </c>
      <c r="T3356">
        <v>5.0999999999999996</v>
      </c>
      <c r="U3356">
        <v>1.4</v>
      </c>
      <c r="V3356">
        <v>30849949</v>
      </c>
      <c r="W3356" t="s">
        <v>21</v>
      </c>
    </row>
    <row r="3357" spans="1:23" x14ac:dyDescent="0.3">
      <c r="A3357" t="s">
        <v>2287</v>
      </c>
      <c r="B3357">
        <v>75</v>
      </c>
      <c r="C3357">
        <v>149</v>
      </c>
      <c r="D3357">
        <v>25809813</v>
      </c>
      <c r="E3357" t="s">
        <v>48</v>
      </c>
      <c r="F3357" t="s">
        <v>55</v>
      </c>
      <c r="G3357" t="s">
        <v>59</v>
      </c>
      <c r="L3357" t="s">
        <v>4949</v>
      </c>
      <c r="M3357">
        <v>50311</v>
      </c>
      <c r="N3357">
        <v>212</v>
      </c>
      <c r="O3357" t="s">
        <v>29</v>
      </c>
      <c r="P3357" t="s">
        <v>30</v>
      </c>
      <c r="Q3357" t="s">
        <v>52</v>
      </c>
      <c r="R3357">
        <v>26000000</v>
      </c>
      <c r="S3357">
        <v>1996</v>
      </c>
      <c r="T3357">
        <v>6.9</v>
      </c>
      <c r="U3357">
        <v>2.5</v>
      </c>
      <c r="V3357">
        <v>-190187</v>
      </c>
      <c r="W3357" t="s">
        <v>38</v>
      </c>
    </row>
    <row r="3358" spans="1:23" x14ac:dyDescent="0.3">
      <c r="A3358" t="s">
        <v>4950</v>
      </c>
      <c r="B3358">
        <v>162</v>
      </c>
      <c r="C3358">
        <v>98</v>
      </c>
      <c r="D3358">
        <v>14400000</v>
      </c>
      <c r="E3358" t="s">
        <v>57</v>
      </c>
      <c r="F3358" t="s">
        <v>60</v>
      </c>
      <c r="G3358" t="s">
        <v>27</v>
      </c>
      <c r="L3358" t="s">
        <v>4951</v>
      </c>
      <c r="M3358">
        <v>28589</v>
      </c>
      <c r="N3358">
        <v>532</v>
      </c>
      <c r="O3358" t="s">
        <v>29</v>
      </c>
      <c r="P3358" t="s">
        <v>30</v>
      </c>
      <c r="Q3358" t="s">
        <v>213</v>
      </c>
      <c r="R3358">
        <v>2500000</v>
      </c>
      <c r="S3358">
        <v>1982</v>
      </c>
      <c r="T3358">
        <v>4.5999999999999996</v>
      </c>
      <c r="U3358">
        <v>1.6</v>
      </c>
      <c r="V3358">
        <v>11900000</v>
      </c>
      <c r="W3358" t="s">
        <v>21</v>
      </c>
    </row>
    <row r="3359" spans="1:23" x14ac:dyDescent="0.3">
      <c r="A3359" t="s">
        <v>4952</v>
      </c>
      <c r="B3359">
        <v>26</v>
      </c>
      <c r="C3359">
        <v>75</v>
      </c>
      <c r="D3359">
        <v>32230907</v>
      </c>
      <c r="E3359" t="s">
        <v>48</v>
      </c>
      <c r="F3359" t="s">
        <v>790</v>
      </c>
      <c r="L3359" t="s">
        <v>4953</v>
      </c>
      <c r="M3359">
        <v>6062</v>
      </c>
      <c r="N3359">
        <v>30</v>
      </c>
      <c r="O3359" t="s">
        <v>29</v>
      </c>
      <c r="P3359" t="s">
        <v>30</v>
      </c>
      <c r="Q3359" t="s">
        <v>213</v>
      </c>
      <c r="R3359">
        <v>2500000</v>
      </c>
      <c r="S3359">
        <v>2013</v>
      </c>
      <c r="T3359">
        <v>6.7</v>
      </c>
      <c r="U3359">
        <v>1.2</v>
      </c>
      <c r="V3359">
        <v>29730907</v>
      </c>
      <c r="W3359" t="s">
        <v>21</v>
      </c>
    </row>
    <row r="3360" spans="1:23" x14ac:dyDescent="0.3">
      <c r="A3360" t="s">
        <v>1642</v>
      </c>
      <c r="B3360">
        <v>63</v>
      </c>
      <c r="C3360">
        <v>104</v>
      </c>
      <c r="D3360">
        <v>6401336</v>
      </c>
      <c r="E3360" t="s">
        <v>55</v>
      </c>
      <c r="L3360" t="s">
        <v>4954</v>
      </c>
      <c r="M3360">
        <v>36996</v>
      </c>
      <c r="N3360">
        <v>153</v>
      </c>
      <c r="O3360" t="s">
        <v>29</v>
      </c>
      <c r="P3360" t="s">
        <v>30</v>
      </c>
      <c r="Q3360" t="s">
        <v>213</v>
      </c>
      <c r="R3360">
        <v>2500000</v>
      </c>
      <c r="S3360">
        <v>1991</v>
      </c>
      <c r="T3360">
        <v>7.1</v>
      </c>
      <c r="U3360">
        <v>1.7</v>
      </c>
      <c r="V3360">
        <v>3901336</v>
      </c>
      <c r="W3360" t="s">
        <v>21</v>
      </c>
    </row>
    <row r="3361" spans="1:23" x14ac:dyDescent="0.3">
      <c r="A3361" t="s">
        <v>4502</v>
      </c>
      <c r="B3361">
        <v>205</v>
      </c>
      <c r="C3361">
        <v>102</v>
      </c>
      <c r="D3361">
        <v>26781723</v>
      </c>
      <c r="E3361" t="s">
        <v>48</v>
      </c>
      <c r="F3361" t="s">
        <v>55</v>
      </c>
      <c r="G3361" t="s">
        <v>44</v>
      </c>
      <c r="L3361" t="s">
        <v>4955</v>
      </c>
      <c r="M3361">
        <v>187595</v>
      </c>
      <c r="N3361">
        <v>978</v>
      </c>
      <c r="O3361" t="s">
        <v>29</v>
      </c>
      <c r="P3361" t="s">
        <v>30</v>
      </c>
      <c r="Q3361" t="s">
        <v>213</v>
      </c>
      <c r="R3361">
        <v>2500000</v>
      </c>
      <c r="S3361">
        <v>2004</v>
      </c>
      <c r="T3361">
        <v>7.6</v>
      </c>
      <c r="U3361">
        <v>1.7</v>
      </c>
      <c r="V3361">
        <v>24281723</v>
      </c>
      <c r="W3361" t="s">
        <v>21</v>
      </c>
    </row>
    <row r="3362" spans="1:23" x14ac:dyDescent="0.3">
      <c r="A3362" t="s">
        <v>2478</v>
      </c>
      <c r="B3362">
        <v>121</v>
      </c>
      <c r="C3362">
        <v>105</v>
      </c>
      <c r="D3362">
        <v>5400000</v>
      </c>
      <c r="E3362" t="s">
        <v>55</v>
      </c>
      <c r="F3362" t="s">
        <v>44</v>
      </c>
      <c r="L3362" t="s">
        <v>4956</v>
      </c>
      <c r="M3362">
        <v>183288</v>
      </c>
      <c r="N3362">
        <v>395</v>
      </c>
      <c r="O3362" t="s">
        <v>29</v>
      </c>
      <c r="P3362" t="s">
        <v>30</v>
      </c>
      <c r="Q3362" t="s">
        <v>213</v>
      </c>
      <c r="R3362">
        <v>2500000</v>
      </c>
      <c r="S3362">
        <v>1995</v>
      </c>
      <c r="T3362">
        <v>8.1</v>
      </c>
      <c r="U3362">
        <v>1.8</v>
      </c>
      <c r="V3362">
        <v>2900000</v>
      </c>
      <c r="W3362" t="s">
        <v>21</v>
      </c>
    </row>
    <row r="3363" spans="1:23" x14ac:dyDescent="0.3">
      <c r="A3363" t="s">
        <v>4957</v>
      </c>
      <c r="B3363">
        <v>74</v>
      </c>
      <c r="C3363">
        <v>107</v>
      </c>
      <c r="D3363">
        <v>1282084</v>
      </c>
      <c r="E3363" t="s">
        <v>55</v>
      </c>
      <c r="L3363" t="s">
        <v>4958</v>
      </c>
      <c r="M3363">
        <v>6221</v>
      </c>
      <c r="N3363">
        <v>87</v>
      </c>
      <c r="O3363" t="s">
        <v>29</v>
      </c>
      <c r="P3363" t="s">
        <v>30</v>
      </c>
      <c r="Q3363" t="s">
        <v>213</v>
      </c>
      <c r="R3363">
        <v>2500000</v>
      </c>
      <c r="S3363">
        <v>1999</v>
      </c>
      <c r="T3363">
        <v>7</v>
      </c>
      <c r="U3363">
        <v>1.8</v>
      </c>
      <c r="V3363">
        <v>-1217916</v>
      </c>
      <c r="W3363" t="s">
        <v>38</v>
      </c>
    </row>
    <row r="3364" spans="1:23" x14ac:dyDescent="0.3">
      <c r="A3364" t="s">
        <v>3821</v>
      </c>
      <c r="B3364">
        <v>252</v>
      </c>
      <c r="C3364">
        <v>89</v>
      </c>
      <c r="D3364">
        <v>3325638</v>
      </c>
      <c r="E3364" t="s">
        <v>48</v>
      </c>
      <c r="F3364" t="s">
        <v>56</v>
      </c>
      <c r="G3364" t="s">
        <v>55</v>
      </c>
      <c r="H3364" t="s">
        <v>27</v>
      </c>
      <c r="L3364" t="s">
        <v>4959</v>
      </c>
      <c r="M3364">
        <v>52509</v>
      </c>
      <c r="N3364">
        <v>84</v>
      </c>
      <c r="O3364" t="s">
        <v>29</v>
      </c>
      <c r="P3364" t="s">
        <v>30</v>
      </c>
      <c r="Q3364" t="s">
        <v>31</v>
      </c>
      <c r="R3364">
        <v>2500000</v>
      </c>
      <c r="S3364">
        <v>2012</v>
      </c>
      <c r="T3364">
        <v>7.1</v>
      </c>
      <c r="U3364">
        <v>1.5</v>
      </c>
      <c r="V3364">
        <v>825638</v>
      </c>
      <c r="W3364" t="s">
        <v>21</v>
      </c>
    </row>
    <row r="3365" spans="1:23" x14ac:dyDescent="0.3">
      <c r="A3365" t="s">
        <v>4960</v>
      </c>
      <c r="B3365">
        <v>72</v>
      </c>
      <c r="C3365">
        <v>106</v>
      </c>
      <c r="D3365">
        <v>395592</v>
      </c>
      <c r="E3365" t="s">
        <v>55</v>
      </c>
      <c r="F3365" t="s">
        <v>44</v>
      </c>
      <c r="L3365" t="s">
        <v>4961</v>
      </c>
      <c r="M3365">
        <v>21202</v>
      </c>
      <c r="N3365">
        <v>134</v>
      </c>
      <c r="O3365" t="s">
        <v>29</v>
      </c>
      <c r="P3365" t="s">
        <v>971</v>
      </c>
      <c r="Q3365" t="s">
        <v>213</v>
      </c>
      <c r="R3365">
        <v>2000000</v>
      </c>
      <c r="S3365">
        <v>2003</v>
      </c>
      <c r="T3365">
        <v>7.6</v>
      </c>
      <c r="U3365">
        <v>1.8</v>
      </c>
      <c r="V3365">
        <v>-1604408</v>
      </c>
      <c r="W3365" t="s">
        <v>38</v>
      </c>
    </row>
    <row r="3366" spans="1:23" x14ac:dyDescent="0.3">
      <c r="A3366" t="s">
        <v>4962</v>
      </c>
      <c r="B3366">
        <v>220</v>
      </c>
      <c r="C3366">
        <v>95</v>
      </c>
      <c r="D3366">
        <v>6851969</v>
      </c>
      <c r="E3366" t="s">
        <v>48</v>
      </c>
      <c r="F3366" t="s">
        <v>55</v>
      </c>
      <c r="G3366" t="s">
        <v>44</v>
      </c>
      <c r="L3366" t="s">
        <v>4963</v>
      </c>
      <c r="M3366">
        <v>105591</v>
      </c>
      <c r="N3366">
        <v>178</v>
      </c>
      <c r="O3366" t="s">
        <v>29</v>
      </c>
      <c r="P3366" t="s">
        <v>30</v>
      </c>
      <c r="Q3366" t="s">
        <v>213</v>
      </c>
      <c r="R3366">
        <v>2500000</v>
      </c>
      <c r="S3366">
        <v>2013</v>
      </c>
      <c r="T3366">
        <v>7.1</v>
      </c>
      <c r="U3366">
        <v>1.6</v>
      </c>
      <c r="V3366">
        <v>4351969</v>
      </c>
      <c r="W3366" t="s">
        <v>21</v>
      </c>
    </row>
    <row r="3367" spans="1:23" x14ac:dyDescent="0.3">
      <c r="A3367" t="s">
        <v>1011</v>
      </c>
      <c r="B3367">
        <v>197</v>
      </c>
      <c r="C3367">
        <v>101</v>
      </c>
      <c r="D3367">
        <v>12995673</v>
      </c>
      <c r="E3367" t="s">
        <v>48</v>
      </c>
      <c r="F3367" t="s">
        <v>790</v>
      </c>
      <c r="G3367" t="s">
        <v>58</v>
      </c>
      <c r="L3367" t="s">
        <v>4964</v>
      </c>
      <c r="M3367">
        <v>52286</v>
      </c>
      <c r="N3367">
        <v>345</v>
      </c>
      <c r="O3367" t="s">
        <v>29</v>
      </c>
      <c r="P3367" t="s">
        <v>30</v>
      </c>
      <c r="Q3367" t="s">
        <v>213</v>
      </c>
      <c r="R3367">
        <v>2500000</v>
      </c>
      <c r="S3367">
        <v>2008</v>
      </c>
      <c r="T3367">
        <v>7.7</v>
      </c>
      <c r="U3367">
        <v>1.7</v>
      </c>
      <c r="V3367">
        <v>10495673</v>
      </c>
      <c r="W3367" t="s">
        <v>21</v>
      </c>
    </row>
    <row r="3368" spans="1:23" x14ac:dyDescent="0.3">
      <c r="A3368" t="s">
        <v>4965</v>
      </c>
      <c r="B3368">
        <v>14</v>
      </c>
      <c r="C3368">
        <v>112</v>
      </c>
      <c r="D3368">
        <v>173783</v>
      </c>
      <c r="E3368" t="s">
        <v>790</v>
      </c>
      <c r="L3368" t="s">
        <v>4966</v>
      </c>
      <c r="M3368">
        <v>578</v>
      </c>
      <c r="N3368">
        <v>34</v>
      </c>
      <c r="O3368" t="s">
        <v>29</v>
      </c>
      <c r="P3368" t="s">
        <v>30</v>
      </c>
      <c r="Q3368" t="s">
        <v>2708</v>
      </c>
      <c r="R3368">
        <v>2500000</v>
      </c>
      <c r="S3368">
        <v>2008</v>
      </c>
      <c r="T3368">
        <v>7.6</v>
      </c>
      <c r="U3368">
        <v>1.9</v>
      </c>
      <c r="V3368">
        <v>-2326217</v>
      </c>
      <c r="W3368" t="s">
        <v>38</v>
      </c>
    </row>
    <row r="3369" spans="1:23" x14ac:dyDescent="0.3">
      <c r="A3369" t="s">
        <v>4967</v>
      </c>
      <c r="B3369">
        <v>18</v>
      </c>
      <c r="C3369">
        <v>100</v>
      </c>
      <c r="D3369">
        <v>71904</v>
      </c>
      <c r="E3369" t="s">
        <v>48</v>
      </c>
      <c r="F3369" t="s">
        <v>55</v>
      </c>
      <c r="G3369" t="s">
        <v>49</v>
      </c>
      <c r="L3369" t="s">
        <v>4968</v>
      </c>
      <c r="M3369">
        <v>806</v>
      </c>
      <c r="N3369">
        <v>18</v>
      </c>
      <c r="O3369" t="s">
        <v>29</v>
      </c>
      <c r="P3369" t="s">
        <v>30</v>
      </c>
      <c r="Q3369" t="s">
        <v>31</v>
      </c>
      <c r="R3369">
        <v>2500000</v>
      </c>
      <c r="S3369">
        <v>2006</v>
      </c>
      <c r="T3369">
        <v>5.7</v>
      </c>
      <c r="U3369">
        <v>1.7</v>
      </c>
      <c r="V3369">
        <v>-2428096</v>
      </c>
      <c r="W3369" t="s">
        <v>38</v>
      </c>
    </row>
    <row r="3370" spans="1:23" x14ac:dyDescent="0.3">
      <c r="A3370" t="s">
        <v>4969</v>
      </c>
      <c r="B3370">
        <v>28</v>
      </c>
      <c r="C3370">
        <v>80</v>
      </c>
      <c r="D3370">
        <v>99851</v>
      </c>
      <c r="E3370" t="s">
        <v>790</v>
      </c>
      <c r="L3370" t="s">
        <v>4970</v>
      </c>
      <c r="M3370">
        <v>1138</v>
      </c>
      <c r="N3370">
        <v>30</v>
      </c>
      <c r="O3370" t="s">
        <v>29</v>
      </c>
      <c r="P3370" t="s">
        <v>30</v>
      </c>
      <c r="Q3370" t="s">
        <v>213</v>
      </c>
      <c r="R3370">
        <v>2500000</v>
      </c>
      <c r="S3370">
        <v>2010</v>
      </c>
      <c r="T3370">
        <v>7.1</v>
      </c>
      <c r="U3370">
        <v>1.3</v>
      </c>
      <c r="V3370">
        <v>-2400149</v>
      </c>
      <c r="W3370" t="s">
        <v>38</v>
      </c>
    </row>
    <row r="3371" spans="1:23" x14ac:dyDescent="0.3">
      <c r="A3371" t="s">
        <v>4971</v>
      </c>
      <c r="B3371">
        <v>22</v>
      </c>
      <c r="C3371">
        <v>106</v>
      </c>
      <c r="D3371">
        <v>115504</v>
      </c>
      <c r="E3371" t="s">
        <v>48</v>
      </c>
      <c r="F3371" t="s">
        <v>55</v>
      </c>
      <c r="G3371" t="s">
        <v>44</v>
      </c>
      <c r="L3371" t="s">
        <v>4972</v>
      </c>
      <c r="M3371">
        <v>4820</v>
      </c>
      <c r="N3371">
        <v>26</v>
      </c>
      <c r="O3371" t="s">
        <v>29</v>
      </c>
      <c r="P3371" t="s">
        <v>37</v>
      </c>
      <c r="Q3371" t="s">
        <v>31</v>
      </c>
      <c r="R3371">
        <v>14000000</v>
      </c>
      <c r="S3371">
        <v>2008</v>
      </c>
      <c r="T3371">
        <v>6.2</v>
      </c>
      <c r="U3371">
        <v>1.8</v>
      </c>
      <c r="V3371">
        <v>-13884496</v>
      </c>
      <c r="W3371" t="s">
        <v>38</v>
      </c>
    </row>
    <row r="3372" spans="1:23" x14ac:dyDescent="0.3">
      <c r="A3372" t="s">
        <v>3580</v>
      </c>
      <c r="B3372">
        <v>62</v>
      </c>
      <c r="C3372">
        <v>103</v>
      </c>
      <c r="D3372">
        <v>5725</v>
      </c>
      <c r="E3372" t="s">
        <v>57</v>
      </c>
      <c r="F3372" t="s">
        <v>35</v>
      </c>
      <c r="L3372" t="s">
        <v>4973</v>
      </c>
      <c r="M3372">
        <v>10220</v>
      </c>
      <c r="N3372">
        <v>110</v>
      </c>
      <c r="O3372" t="s">
        <v>3104</v>
      </c>
      <c r="P3372" t="s">
        <v>244</v>
      </c>
      <c r="Q3372" t="s">
        <v>213</v>
      </c>
      <c r="R3372">
        <v>8400000</v>
      </c>
      <c r="S3372">
        <v>2000</v>
      </c>
      <c r="T3372">
        <v>6.1</v>
      </c>
      <c r="U3372">
        <v>1.7</v>
      </c>
      <c r="V3372">
        <v>-8394275</v>
      </c>
      <c r="W3372" t="s">
        <v>38</v>
      </c>
    </row>
    <row r="3373" spans="1:23" x14ac:dyDescent="0.3">
      <c r="A3373" t="s">
        <v>4974</v>
      </c>
      <c r="B3373">
        <v>47</v>
      </c>
      <c r="C3373">
        <v>90</v>
      </c>
      <c r="D3373">
        <v>75727</v>
      </c>
      <c r="E3373" t="s">
        <v>55</v>
      </c>
      <c r="F3373" t="s">
        <v>44</v>
      </c>
      <c r="G3373" t="s">
        <v>27</v>
      </c>
      <c r="H3373" t="s">
        <v>35</v>
      </c>
      <c r="L3373" t="s">
        <v>4975</v>
      </c>
      <c r="M3373">
        <v>5699</v>
      </c>
      <c r="N3373">
        <v>40</v>
      </c>
      <c r="O3373" t="s">
        <v>763</v>
      </c>
      <c r="P3373" t="s">
        <v>30</v>
      </c>
      <c r="Q3373" t="s">
        <v>31</v>
      </c>
      <c r="R3373">
        <v>2500000</v>
      </c>
      <c r="S3373">
        <v>2008</v>
      </c>
      <c r="T3373">
        <v>5.9</v>
      </c>
      <c r="U3373">
        <v>1.5</v>
      </c>
      <c r="V3373">
        <v>-2424273</v>
      </c>
      <c r="W3373" t="s">
        <v>38</v>
      </c>
    </row>
    <row r="3374" spans="1:23" x14ac:dyDescent="0.3">
      <c r="A3374" t="s">
        <v>214</v>
      </c>
      <c r="B3374">
        <v>238</v>
      </c>
      <c r="C3374">
        <v>96</v>
      </c>
      <c r="D3374">
        <v>322157</v>
      </c>
      <c r="E3374" t="s">
        <v>48</v>
      </c>
      <c r="F3374" t="s">
        <v>56</v>
      </c>
      <c r="G3374" t="s">
        <v>55</v>
      </c>
      <c r="L3374" t="s">
        <v>4976</v>
      </c>
      <c r="M3374">
        <v>61787</v>
      </c>
      <c r="N3374">
        <v>203</v>
      </c>
      <c r="O3374" t="s">
        <v>29</v>
      </c>
      <c r="P3374" t="s">
        <v>30</v>
      </c>
      <c r="Q3374" t="s">
        <v>213</v>
      </c>
      <c r="R3374">
        <v>2500000</v>
      </c>
      <c r="S3374">
        <v>2010</v>
      </c>
      <c r="T3374">
        <v>6.8</v>
      </c>
      <c r="U3374">
        <v>1.6</v>
      </c>
      <c r="V3374">
        <v>-2177843</v>
      </c>
      <c r="W3374" t="s">
        <v>38</v>
      </c>
    </row>
    <row r="3375" spans="1:23" x14ac:dyDescent="0.3">
      <c r="A3375" t="s">
        <v>1375</v>
      </c>
      <c r="B3375">
        <v>28</v>
      </c>
      <c r="C3375">
        <v>120</v>
      </c>
      <c r="D3375">
        <v>5731103</v>
      </c>
      <c r="E3375" t="s">
        <v>55</v>
      </c>
      <c r="F3375" t="s">
        <v>54</v>
      </c>
      <c r="L3375" t="s">
        <v>4977</v>
      </c>
      <c r="M3375">
        <v>4100</v>
      </c>
      <c r="N3375">
        <v>35</v>
      </c>
      <c r="O3375" t="s">
        <v>29</v>
      </c>
      <c r="P3375" t="s">
        <v>30</v>
      </c>
      <c r="Q3375" t="s">
        <v>213</v>
      </c>
      <c r="R3375">
        <v>2400000</v>
      </c>
      <c r="S3375">
        <v>1996</v>
      </c>
      <c r="T3375">
        <v>6.8</v>
      </c>
      <c r="U3375">
        <v>2</v>
      </c>
      <c r="V3375">
        <v>3331103</v>
      </c>
      <c r="W3375" t="s">
        <v>21</v>
      </c>
    </row>
    <row r="3376" spans="1:23" x14ac:dyDescent="0.3">
      <c r="A3376" t="s">
        <v>4978</v>
      </c>
      <c r="B3376">
        <v>25</v>
      </c>
      <c r="C3376">
        <v>101</v>
      </c>
      <c r="D3376">
        <v>978908</v>
      </c>
      <c r="E3376" t="s">
        <v>55</v>
      </c>
      <c r="F3376" t="s">
        <v>57</v>
      </c>
      <c r="G3376" t="s">
        <v>60</v>
      </c>
      <c r="H3376" t="s">
        <v>35</v>
      </c>
      <c r="L3376" t="s">
        <v>4979</v>
      </c>
      <c r="M3376">
        <v>4057</v>
      </c>
      <c r="N3376">
        <v>90</v>
      </c>
      <c r="O3376" t="s">
        <v>29</v>
      </c>
      <c r="P3376" t="s">
        <v>4980</v>
      </c>
      <c r="Q3376" t="s">
        <v>31</v>
      </c>
      <c r="R3376">
        <v>2400000</v>
      </c>
      <c r="S3376">
        <v>2006</v>
      </c>
      <c r="T3376">
        <v>5.0999999999999996</v>
      </c>
      <c r="U3376">
        <v>1.7</v>
      </c>
      <c r="V3376">
        <v>-1421092</v>
      </c>
      <c r="W3376" t="s">
        <v>38</v>
      </c>
    </row>
    <row r="3377" spans="1:23" x14ac:dyDescent="0.3">
      <c r="A3377" t="s">
        <v>4981</v>
      </c>
      <c r="B3377">
        <v>172</v>
      </c>
      <c r="C3377">
        <v>101</v>
      </c>
      <c r="D3377">
        <v>327919</v>
      </c>
      <c r="E3377" t="s">
        <v>56</v>
      </c>
      <c r="F3377" t="s">
        <v>55</v>
      </c>
      <c r="L3377" t="s">
        <v>4982</v>
      </c>
      <c r="M3377">
        <v>99177</v>
      </c>
      <c r="N3377">
        <v>192</v>
      </c>
      <c r="O3377" t="s">
        <v>29</v>
      </c>
      <c r="P3377" t="s">
        <v>37</v>
      </c>
      <c r="Q3377" t="s">
        <v>3646</v>
      </c>
      <c r="R3377">
        <v>1500000</v>
      </c>
      <c r="S3377">
        <v>2006</v>
      </c>
      <c r="T3377">
        <v>7.7</v>
      </c>
      <c r="U3377">
        <v>1.7</v>
      </c>
      <c r="V3377">
        <v>-1172081</v>
      </c>
      <c r="W3377" t="s">
        <v>38</v>
      </c>
    </row>
    <row r="3378" spans="1:23" x14ac:dyDescent="0.3">
      <c r="A3378" t="s">
        <v>4983</v>
      </c>
      <c r="B3378">
        <v>8</v>
      </c>
      <c r="C3378">
        <v>105</v>
      </c>
      <c r="D3378">
        <v>178739</v>
      </c>
      <c r="E3378" t="s">
        <v>55</v>
      </c>
      <c r="F3378" t="s">
        <v>50</v>
      </c>
      <c r="L3378" t="s">
        <v>4984</v>
      </c>
      <c r="M3378">
        <v>1015</v>
      </c>
      <c r="N3378">
        <v>10</v>
      </c>
      <c r="O3378" t="s">
        <v>29</v>
      </c>
      <c r="P3378" t="s">
        <v>30</v>
      </c>
      <c r="Q3378" t="s">
        <v>31</v>
      </c>
      <c r="R3378">
        <v>2450000</v>
      </c>
      <c r="S3378">
        <v>2011</v>
      </c>
      <c r="T3378">
        <v>3.9</v>
      </c>
      <c r="U3378">
        <v>1.8</v>
      </c>
      <c r="V3378">
        <v>-2271261</v>
      </c>
      <c r="W3378" t="s">
        <v>38</v>
      </c>
    </row>
    <row r="3379" spans="1:23" x14ac:dyDescent="0.3">
      <c r="A3379" t="s">
        <v>1916</v>
      </c>
      <c r="B3379">
        <v>235</v>
      </c>
      <c r="C3379">
        <v>91</v>
      </c>
      <c r="D3379">
        <v>36200000</v>
      </c>
      <c r="E3379" t="s">
        <v>57</v>
      </c>
      <c r="F3379" t="s">
        <v>35</v>
      </c>
      <c r="L3379" t="s">
        <v>4985</v>
      </c>
      <c r="M3379">
        <v>31952</v>
      </c>
      <c r="N3379">
        <v>372</v>
      </c>
      <c r="O3379" t="s">
        <v>29</v>
      </c>
      <c r="P3379" t="s">
        <v>30</v>
      </c>
      <c r="Q3379" t="s">
        <v>213</v>
      </c>
      <c r="R3379">
        <v>4000000</v>
      </c>
      <c r="S3379">
        <v>1982</v>
      </c>
      <c r="T3379">
        <v>5.7</v>
      </c>
      <c r="U3379">
        <v>1.5</v>
      </c>
      <c r="V3379">
        <v>32200000</v>
      </c>
      <c r="W3379" t="s">
        <v>21</v>
      </c>
    </row>
    <row r="3380" spans="1:23" x14ac:dyDescent="0.3">
      <c r="A3380" t="s">
        <v>4986</v>
      </c>
      <c r="B3380">
        <v>160</v>
      </c>
      <c r="C3380">
        <v>92</v>
      </c>
      <c r="D3380">
        <v>21300000</v>
      </c>
      <c r="E3380" t="s">
        <v>57</v>
      </c>
      <c r="F3380" t="s">
        <v>60</v>
      </c>
      <c r="G3380" t="s">
        <v>35</v>
      </c>
      <c r="L3380" t="s">
        <v>4987</v>
      </c>
      <c r="M3380">
        <v>22521</v>
      </c>
      <c r="N3380">
        <v>342</v>
      </c>
      <c r="O3380" t="s">
        <v>29</v>
      </c>
      <c r="P3380" t="s">
        <v>30</v>
      </c>
      <c r="Q3380" t="s">
        <v>213</v>
      </c>
      <c r="R3380">
        <v>2200000</v>
      </c>
      <c r="S3380">
        <v>1985</v>
      </c>
      <c r="T3380">
        <v>4.7</v>
      </c>
      <c r="U3380">
        <v>1.5</v>
      </c>
      <c r="V3380">
        <v>19100000</v>
      </c>
      <c r="W3380" t="s">
        <v>21</v>
      </c>
    </row>
    <row r="3381" spans="1:23" x14ac:dyDescent="0.3">
      <c r="A3381" t="s">
        <v>4988</v>
      </c>
      <c r="B3381">
        <v>18</v>
      </c>
      <c r="C3381">
        <v>117</v>
      </c>
      <c r="D3381">
        <v>379643</v>
      </c>
      <c r="E3381" t="s">
        <v>55</v>
      </c>
      <c r="L3381" t="s">
        <v>4989</v>
      </c>
      <c r="M3381">
        <v>1573</v>
      </c>
      <c r="N3381">
        <v>29</v>
      </c>
      <c r="O3381" t="s">
        <v>29</v>
      </c>
      <c r="P3381" t="s">
        <v>30</v>
      </c>
      <c r="Q3381" t="s">
        <v>31</v>
      </c>
      <c r="R3381">
        <v>2200000</v>
      </c>
      <c r="S3381">
        <v>2007</v>
      </c>
      <c r="T3381">
        <v>5.9</v>
      </c>
      <c r="U3381">
        <v>2</v>
      </c>
      <c r="V3381">
        <v>-1820357</v>
      </c>
      <c r="W3381" t="s">
        <v>38</v>
      </c>
    </row>
    <row r="3382" spans="1:23" x14ac:dyDescent="0.3">
      <c r="A3382" t="s">
        <v>4990</v>
      </c>
      <c r="B3382">
        <v>97</v>
      </c>
      <c r="C3382">
        <v>172</v>
      </c>
      <c r="D3382">
        <v>23650000</v>
      </c>
      <c r="E3382" t="s">
        <v>55</v>
      </c>
      <c r="F3382" t="s">
        <v>44</v>
      </c>
      <c r="G3382" t="s">
        <v>58</v>
      </c>
      <c r="L3382" t="s">
        <v>4991</v>
      </c>
      <c r="M3382">
        <v>40359</v>
      </c>
      <c r="N3382">
        <v>235</v>
      </c>
      <c r="O3382" t="s">
        <v>29</v>
      </c>
      <c r="P3382" t="s">
        <v>30</v>
      </c>
      <c r="Q3382" t="s">
        <v>2708</v>
      </c>
      <c r="R3382">
        <v>2100000</v>
      </c>
      <c r="S3382">
        <v>1946</v>
      </c>
      <c r="T3382">
        <v>8.1</v>
      </c>
      <c r="U3382">
        <v>2.9</v>
      </c>
      <c r="V3382">
        <v>21550000</v>
      </c>
      <c r="W3382" t="s">
        <v>21</v>
      </c>
    </row>
    <row r="3383" spans="1:23" x14ac:dyDescent="0.3">
      <c r="A3383" t="s">
        <v>4992</v>
      </c>
      <c r="B3383">
        <v>67</v>
      </c>
      <c r="C3383">
        <v>89</v>
      </c>
      <c r="D3383">
        <v>313436</v>
      </c>
      <c r="E3383" t="s">
        <v>48</v>
      </c>
      <c r="F3383" t="s">
        <v>55</v>
      </c>
      <c r="L3383" t="s">
        <v>4993</v>
      </c>
      <c r="M3383">
        <v>12244</v>
      </c>
      <c r="N3383">
        <v>95</v>
      </c>
      <c r="O3383" t="s">
        <v>4562</v>
      </c>
      <c r="P3383" t="s">
        <v>4563</v>
      </c>
      <c r="Q3383" t="s">
        <v>213</v>
      </c>
      <c r="R3383">
        <v>15500000</v>
      </c>
      <c r="S3383">
        <v>2001</v>
      </c>
      <c r="T3383">
        <v>7.6</v>
      </c>
      <c r="U3383">
        <v>1.5</v>
      </c>
      <c r="V3383">
        <v>-15186564</v>
      </c>
      <c r="W3383" t="s">
        <v>38</v>
      </c>
    </row>
    <row r="3384" spans="1:23" x14ac:dyDescent="0.3">
      <c r="A3384" t="s">
        <v>4994</v>
      </c>
      <c r="B3384">
        <v>4</v>
      </c>
      <c r="C3384">
        <v>125</v>
      </c>
      <c r="D3384">
        <v>3330</v>
      </c>
      <c r="E3384" t="s">
        <v>56</v>
      </c>
      <c r="F3384" t="s">
        <v>55</v>
      </c>
      <c r="L3384" t="s">
        <v>4995</v>
      </c>
      <c r="M3384">
        <v>22</v>
      </c>
      <c r="N3384">
        <v>1</v>
      </c>
      <c r="O3384" t="s">
        <v>29</v>
      </c>
      <c r="P3384" t="s">
        <v>30</v>
      </c>
      <c r="Q3384" t="s">
        <v>213</v>
      </c>
      <c r="R3384">
        <v>2100000</v>
      </c>
      <c r="S3384">
        <v>2015</v>
      </c>
      <c r="T3384">
        <v>7.2</v>
      </c>
      <c r="U3384">
        <v>2.1</v>
      </c>
      <c r="V3384">
        <v>-2096670</v>
      </c>
      <c r="W3384" t="s">
        <v>38</v>
      </c>
    </row>
    <row r="3385" spans="1:23" x14ac:dyDescent="0.3">
      <c r="A3385" t="s">
        <v>4168</v>
      </c>
      <c r="B3385">
        <v>167</v>
      </c>
      <c r="C3385">
        <v>115</v>
      </c>
      <c r="D3385">
        <v>24800000</v>
      </c>
      <c r="E3385" t="s">
        <v>24</v>
      </c>
      <c r="F3385" t="s">
        <v>25</v>
      </c>
      <c r="G3385" t="s">
        <v>35</v>
      </c>
      <c r="L3385" t="s">
        <v>4996</v>
      </c>
      <c r="M3385">
        <v>89403</v>
      </c>
      <c r="N3385">
        <v>358</v>
      </c>
      <c r="O3385" t="s">
        <v>29</v>
      </c>
      <c r="P3385" t="s">
        <v>37</v>
      </c>
      <c r="Q3385" t="s">
        <v>1636</v>
      </c>
      <c r="R3385">
        <v>2000000</v>
      </c>
      <c r="S3385">
        <v>1963</v>
      </c>
      <c r="T3385">
        <v>7.5</v>
      </c>
      <c r="U3385">
        <v>1.9</v>
      </c>
      <c r="V3385">
        <v>22800000</v>
      </c>
      <c r="W3385" t="s">
        <v>21</v>
      </c>
    </row>
    <row r="3386" spans="1:23" x14ac:dyDescent="0.3">
      <c r="A3386" t="s">
        <v>4997</v>
      </c>
      <c r="B3386">
        <v>49</v>
      </c>
      <c r="C3386">
        <v>96</v>
      </c>
      <c r="D3386">
        <v>792966</v>
      </c>
      <c r="E3386" t="s">
        <v>24</v>
      </c>
      <c r="F3386" t="s">
        <v>48</v>
      </c>
      <c r="G3386" t="s">
        <v>57</v>
      </c>
      <c r="H3386" t="s">
        <v>27</v>
      </c>
      <c r="L3386" t="s">
        <v>4998</v>
      </c>
      <c r="M3386">
        <v>4663</v>
      </c>
      <c r="N3386">
        <v>40</v>
      </c>
      <c r="O3386" t="s">
        <v>29</v>
      </c>
      <c r="P3386" t="s">
        <v>30</v>
      </c>
      <c r="Q3386" t="s">
        <v>213</v>
      </c>
      <c r="R3386">
        <v>2300000</v>
      </c>
      <c r="S3386">
        <v>1989</v>
      </c>
      <c r="T3386">
        <v>5.0999999999999996</v>
      </c>
      <c r="U3386">
        <v>1.6</v>
      </c>
      <c r="V3386">
        <v>-1507034</v>
      </c>
      <c r="W3386" t="s">
        <v>38</v>
      </c>
    </row>
    <row r="3387" spans="1:23" x14ac:dyDescent="0.3">
      <c r="A3387" t="s">
        <v>4999</v>
      </c>
      <c r="B3387">
        <v>533</v>
      </c>
      <c r="C3387">
        <v>100</v>
      </c>
      <c r="D3387">
        <v>14673301</v>
      </c>
      <c r="E3387" t="s">
        <v>57</v>
      </c>
      <c r="F3387" t="s">
        <v>60</v>
      </c>
      <c r="L3387" t="s">
        <v>5000</v>
      </c>
      <c r="M3387">
        <v>112899</v>
      </c>
      <c r="N3387">
        <v>631</v>
      </c>
      <c r="O3387" t="s">
        <v>29</v>
      </c>
      <c r="P3387" t="s">
        <v>30</v>
      </c>
      <c r="Q3387" t="s">
        <v>213</v>
      </c>
      <c r="R3387">
        <v>2000000</v>
      </c>
      <c r="S3387">
        <v>2014</v>
      </c>
      <c r="T3387">
        <v>6.9</v>
      </c>
      <c r="U3387">
        <v>1.7</v>
      </c>
      <c r="V3387">
        <v>12673301</v>
      </c>
      <c r="W3387" t="s">
        <v>21</v>
      </c>
    </row>
    <row r="3388" spans="1:23" x14ac:dyDescent="0.3">
      <c r="A3388" t="s">
        <v>263</v>
      </c>
      <c r="B3388">
        <v>177</v>
      </c>
      <c r="C3388">
        <v>87</v>
      </c>
      <c r="D3388">
        <v>9003011</v>
      </c>
      <c r="E3388" t="s">
        <v>24</v>
      </c>
      <c r="F3388" t="s">
        <v>25</v>
      </c>
      <c r="G3388" t="s">
        <v>27</v>
      </c>
      <c r="H3388" t="s">
        <v>35</v>
      </c>
      <c r="L3388" t="s">
        <v>5001</v>
      </c>
      <c r="M3388">
        <v>133966</v>
      </c>
      <c r="N3388">
        <v>294</v>
      </c>
      <c r="O3388" t="s">
        <v>29</v>
      </c>
      <c r="P3388" t="s">
        <v>143</v>
      </c>
      <c r="Q3388" t="s">
        <v>213</v>
      </c>
      <c r="R3388">
        <v>2000000</v>
      </c>
      <c r="S3388">
        <v>1981</v>
      </c>
      <c r="T3388">
        <v>7.6</v>
      </c>
      <c r="U3388">
        <v>1.4</v>
      </c>
      <c r="V3388">
        <v>7003011</v>
      </c>
      <c r="W3388" t="s">
        <v>21</v>
      </c>
    </row>
    <row r="3389" spans="1:23" x14ac:dyDescent="0.3">
      <c r="A3389" t="s">
        <v>5002</v>
      </c>
      <c r="B3389">
        <v>77</v>
      </c>
      <c r="C3389">
        <v>102</v>
      </c>
      <c r="D3389">
        <v>11546543</v>
      </c>
      <c r="E3389" t="s">
        <v>24</v>
      </c>
      <c r="F3389" t="s">
        <v>48</v>
      </c>
      <c r="L3389" t="s">
        <v>5003</v>
      </c>
      <c r="M3389">
        <v>34520</v>
      </c>
      <c r="N3389">
        <v>146</v>
      </c>
      <c r="O3389" t="s">
        <v>1966</v>
      </c>
      <c r="P3389" t="s">
        <v>1047</v>
      </c>
      <c r="Q3389" t="s">
        <v>213</v>
      </c>
      <c r="R3389">
        <v>2000000</v>
      </c>
      <c r="S3389">
        <v>1994</v>
      </c>
      <c r="T3389">
        <v>7.6</v>
      </c>
      <c r="U3389">
        <v>1.7</v>
      </c>
      <c r="V3389">
        <v>9546543</v>
      </c>
      <c r="W3389" t="s">
        <v>21</v>
      </c>
    </row>
    <row r="3390" spans="1:23" x14ac:dyDescent="0.3">
      <c r="A3390" t="s">
        <v>2289</v>
      </c>
      <c r="B3390">
        <v>123</v>
      </c>
      <c r="C3390">
        <v>118</v>
      </c>
      <c r="D3390">
        <v>11533945</v>
      </c>
      <c r="E3390" t="s">
        <v>242</v>
      </c>
      <c r="F3390" t="s">
        <v>56</v>
      </c>
      <c r="G3390" t="s">
        <v>55</v>
      </c>
      <c r="H3390" t="s">
        <v>44</v>
      </c>
      <c r="L3390" t="s">
        <v>5004</v>
      </c>
      <c r="M3390">
        <v>77551</v>
      </c>
      <c r="N3390">
        <v>434</v>
      </c>
      <c r="O3390" t="s">
        <v>29</v>
      </c>
      <c r="P3390" t="s">
        <v>30</v>
      </c>
      <c r="Q3390" t="s">
        <v>213</v>
      </c>
      <c r="R3390">
        <v>2000000</v>
      </c>
      <c r="S3390">
        <v>1999</v>
      </c>
      <c r="T3390">
        <v>7.6</v>
      </c>
      <c r="U3390">
        <v>2</v>
      </c>
      <c r="V3390">
        <v>9533945</v>
      </c>
      <c r="W3390" t="s">
        <v>21</v>
      </c>
    </row>
    <row r="3391" spans="1:23" x14ac:dyDescent="0.3">
      <c r="A3391" t="s">
        <v>5005</v>
      </c>
      <c r="B3391">
        <v>218</v>
      </c>
      <c r="C3391">
        <v>86</v>
      </c>
      <c r="D3391">
        <v>12555230</v>
      </c>
      <c r="E3391" t="s">
        <v>55</v>
      </c>
      <c r="F3391" t="s">
        <v>57</v>
      </c>
      <c r="G3391" t="s">
        <v>60</v>
      </c>
      <c r="H3391" t="s">
        <v>35</v>
      </c>
      <c r="L3391" t="s">
        <v>5006</v>
      </c>
      <c r="M3391">
        <v>18566</v>
      </c>
      <c r="N3391">
        <v>154</v>
      </c>
      <c r="O3391" t="s">
        <v>29</v>
      </c>
      <c r="P3391" t="s">
        <v>545</v>
      </c>
      <c r="Q3391" t="s">
        <v>213</v>
      </c>
      <c r="R3391">
        <v>2000000</v>
      </c>
      <c r="S3391">
        <v>2011</v>
      </c>
      <c r="T3391">
        <v>5.3</v>
      </c>
      <c r="U3391">
        <v>1.4</v>
      </c>
      <c r="V3391">
        <v>10555230</v>
      </c>
      <c r="W3391" t="s">
        <v>21</v>
      </c>
    </row>
    <row r="3392" spans="1:23" x14ac:dyDescent="0.3">
      <c r="A3392" t="s">
        <v>518</v>
      </c>
      <c r="B3392">
        <v>215</v>
      </c>
      <c r="C3392">
        <v>137</v>
      </c>
      <c r="D3392">
        <v>11284657</v>
      </c>
      <c r="E3392" t="s">
        <v>55</v>
      </c>
      <c r="F3392" t="s">
        <v>35</v>
      </c>
      <c r="L3392" t="s">
        <v>5007</v>
      </c>
      <c r="M3392">
        <v>259379</v>
      </c>
      <c r="N3392">
        <v>407</v>
      </c>
      <c r="O3392" t="s">
        <v>3104</v>
      </c>
      <c r="P3392" t="s">
        <v>244</v>
      </c>
      <c r="Q3392" t="s">
        <v>213</v>
      </c>
      <c r="R3392">
        <v>2000000</v>
      </c>
      <c r="S3392">
        <v>2006</v>
      </c>
      <c r="T3392">
        <v>8.5</v>
      </c>
      <c r="U3392">
        <v>2.2999999999999998</v>
      </c>
      <c r="V3392">
        <v>9284657</v>
      </c>
      <c r="W3392" t="s">
        <v>21</v>
      </c>
    </row>
    <row r="3393" spans="1:23" x14ac:dyDescent="0.3">
      <c r="A3393" t="s">
        <v>5008</v>
      </c>
      <c r="B3393">
        <v>34</v>
      </c>
      <c r="C3393">
        <v>129</v>
      </c>
      <c r="D3393">
        <v>34522221</v>
      </c>
      <c r="E3393" t="s">
        <v>55</v>
      </c>
      <c r="L3393" t="s">
        <v>5009</v>
      </c>
      <c r="M3393">
        <v>15401</v>
      </c>
      <c r="N3393">
        <v>175</v>
      </c>
      <c r="O3393" t="s">
        <v>29</v>
      </c>
      <c r="P3393" t="s">
        <v>30</v>
      </c>
      <c r="Q3393" t="s">
        <v>31</v>
      </c>
      <c r="R3393">
        <v>2000000</v>
      </c>
      <c r="S3393">
        <v>2011</v>
      </c>
      <c r="T3393">
        <v>7</v>
      </c>
      <c r="U3393">
        <v>2.2000000000000002</v>
      </c>
      <c r="V3393">
        <v>32522221</v>
      </c>
      <c r="W3393" t="s">
        <v>21</v>
      </c>
    </row>
    <row r="3394" spans="1:23" x14ac:dyDescent="0.3">
      <c r="A3394" t="s">
        <v>5010</v>
      </c>
      <c r="B3394">
        <v>167</v>
      </c>
      <c r="C3394">
        <v>80</v>
      </c>
      <c r="D3394">
        <v>7002255</v>
      </c>
      <c r="E3394" t="s">
        <v>47</v>
      </c>
      <c r="F3394" t="s">
        <v>48</v>
      </c>
      <c r="G3394" t="s">
        <v>55</v>
      </c>
      <c r="L3394" t="s">
        <v>5011</v>
      </c>
      <c r="M3394">
        <v>42462</v>
      </c>
      <c r="N3394">
        <v>312</v>
      </c>
      <c r="O3394" t="s">
        <v>792</v>
      </c>
      <c r="P3394" t="s">
        <v>545</v>
      </c>
      <c r="Q3394" t="s">
        <v>31</v>
      </c>
      <c r="R3394">
        <v>9500000</v>
      </c>
      <c r="S3394">
        <v>2003</v>
      </c>
      <c r="T3394">
        <v>7.8</v>
      </c>
      <c r="U3394">
        <v>1.3</v>
      </c>
      <c r="V3394">
        <v>-2497745</v>
      </c>
      <c r="W3394" t="s">
        <v>38</v>
      </c>
    </row>
    <row r="3395" spans="1:23" x14ac:dyDescent="0.3">
      <c r="A3395" t="s">
        <v>5012</v>
      </c>
      <c r="B3395">
        <v>56</v>
      </c>
      <c r="C3395">
        <v>89</v>
      </c>
      <c r="D3395">
        <v>6719300</v>
      </c>
      <c r="E3395" t="s">
        <v>48</v>
      </c>
      <c r="F3395" t="s">
        <v>55</v>
      </c>
      <c r="L3395" t="s">
        <v>5013</v>
      </c>
      <c r="M3395">
        <v>8224</v>
      </c>
      <c r="N3395">
        <v>132</v>
      </c>
      <c r="O3395" t="s">
        <v>29</v>
      </c>
      <c r="P3395" t="s">
        <v>115</v>
      </c>
      <c r="Q3395" t="s">
        <v>31</v>
      </c>
      <c r="R3395">
        <v>2000000</v>
      </c>
      <c r="S3395">
        <v>1998</v>
      </c>
      <c r="T3395">
        <v>7.2</v>
      </c>
      <c r="U3395">
        <v>1.5</v>
      </c>
      <c r="V3395">
        <v>4719300</v>
      </c>
      <c r="W3395" t="s">
        <v>21</v>
      </c>
    </row>
    <row r="3396" spans="1:23" x14ac:dyDescent="0.3">
      <c r="A3396" t="s">
        <v>2478</v>
      </c>
      <c r="B3396">
        <v>211</v>
      </c>
      <c r="C3396">
        <v>80</v>
      </c>
      <c r="D3396">
        <v>5792822</v>
      </c>
      <c r="E3396" t="s">
        <v>55</v>
      </c>
      <c r="F3396" t="s">
        <v>44</v>
      </c>
      <c r="L3396" t="s">
        <v>5014</v>
      </c>
      <c r="M3396">
        <v>168398</v>
      </c>
      <c r="N3396">
        <v>492</v>
      </c>
      <c r="O3396" t="s">
        <v>29</v>
      </c>
      <c r="P3396" t="s">
        <v>30</v>
      </c>
      <c r="Q3396" t="s">
        <v>213</v>
      </c>
      <c r="R3396">
        <v>2700000</v>
      </c>
      <c r="S3396">
        <v>2004</v>
      </c>
      <c r="T3396">
        <v>8</v>
      </c>
      <c r="U3396">
        <v>1.3</v>
      </c>
      <c r="V3396">
        <v>3092822</v>
      </c>
      <c r="W3396" t="s">
        <v>21</v>
      </c>
    </row>
    <row r="3397" spans="1:23" x14ac:dyDescent="0.3">
      <c r="A3397" t="s">
        <v>343</v>
      </c>
      <c r="B3397">
        <v>157</v>
      </c>
      <c r="C3397">
        <v>115</v>
      </c>
      <c r="D3397">
        <v>5383834</v>
      </c>
      <c r="E3397" t="s">
        <v>55</v>
      </c>
      <c r="F3397" t="s">
        <v>35</v>
      </c>
      <c r="L3397" t="s">
        <v>5015</v>
      </c>
      <c r="M3397">
        <v>173551</v>
      </c>
      <c r="N3397">
        <v>361</v>
      </c>
      <c r="O3397" t="s">
        <v>763</v>
      </c>
      <c r="P3397" t="s">
        <v>3061</v>
      </c>
      <c r="Q3397" t="s">
        <v>213</v>
      </c>
      <c r="R3397">
        <v>2000000</v>
      </c>
      <c r="S3397">
        <v>2000</v>
      </c>
      <c r="T3397">
        <v>8.1</v>
      </c>
      <c r="U3397">
        <v>1.9</v>
      </c>
      <c r="V3397">
        <v>3383834</v>
      </c>
      <c r="W3397" t="s">
        <v>21</v>
      </c>
    </row>
    <row r="3398" spans="1:23" x14ac:dyDescent="0.3">
      <c r="A3398" t="s">
        <v>1671</v>
      </c>
      <c r="B3398">
        <v>126</v>
      </c>
      <c r="C3398">
        <v>100</v>
      </c>
      <c r="D3398">
        <v>4599680</v>
      </c>
      <c r="E3398" t="s">
        <v>55</v>
      </c>
      <c r="L3398" t="s">
        <v>5016</v>
      </c>
      <c r="M3398">
        <v>68222</v>
      </c>
      <c r="N3398">
        <v>545</v>
      </c>
      <c r="O3398" t="s">
        <v>29</v>
      </c>
      <c r="P3398" t="s">
        <v>30</v>
      </c>
      <c r="Q3398" t="s">
        <v>213</v>
      </c>
      <c r="R3398">
        <v>1500000</v>
      </c>
      <c r="S3398">
        <v>2003</v>
      </c>
      <c r="T3398">
        <v>6.8</v>
      </c>
      <c r="U3398">
        <v>1.7</v>
      </c>
      <c r="V3398">
        <v>3099680</v>
      </c>
      <c r="W3398" t="s">
        <v>21</v>
      </c>
    </row>
    <row r="3399" spans="1:23" x14ac:dyDescent="0.3">
      <c r="A3399" t="s">
        <v>5017</v>
      </c>
      <c r="B3399">
        <v>365</v>
      </c>
      <c r="C3399">
        <v>100</v>
      </c>
      <c r="D3399">
        <v>6531491</v>
      </c>
      <c r="E3399" t="s">
        <v>55</v>
      </c>
      <c r="L3399" t="s">
        <v>5018</v>
      </c>
      <c r="M3399">
        <v>111658</v>
      </c>
      <c r="N3399">
        <v>297</v>
      </c>
      <c r="O3399" t="s">
        <v>29</v>
      </c>
      <c r="P3399" t="s">
        <v>30</v>
      </c>
      <c r="Q3399" t="s">
        <v>213</v>
      </c>
      <c r="R3399">
        <v>2000000</v>
      </c>
      <c r="S3399">
        <v>2010</v>
      </c>
      <c r="T3399">
        <v>7.2</v>
      </c>
      <c r="U3399">
        <v>1.7</v>
      </c>
      <c r="V3399">
        <v>4531491</v>
      </c>
      <c r="W3399" t="s">
        <v>21</v>
      </c>
    </row>
    <row r="3400" spans="1:23" x14ac:dyDescent="0.3">
      <c r="A3400" t="s">
        <v>5019</v>
      </c>
      <c r="B3400">
        <v>151</v>
      </c>
      <c r="C3400">
        <v>91</v>
      </c>
      <c r="D3400">
        <v>3885134</v>
      </c>
      <c r="E3400" t="s">
        <v>48</v>
      </c>
      <c r="F3400" t="s">
        <v>55</v>
      </c>
      <c r="L3400" t="s">
        <v>5020</v>
      </c>
      <c r="M3400">
        <v>31130</v>
      </c>
      <c r="N3400">
        <v>243</v>
      </c>
      <c r="O3400" t="s">
        <v>29</v>
      </c>
      <c r="P3400" t="s">
        <v>30</v>
      </c>
      <c r="Q3400" t="s">
        <v>213</v>
      </c>
      <c r="R3400">
        <v>2000000</v>
      </c>
      <c r="S3400">
        <v>2005</v>
      </c>
      <c r="T3400">
        <v>7.4</v>
      </c>
      <c r="U3400">
        <v>1.5</v>
      </c>
      <c r="V3400">
        <v>1885134</v>
      </c>
      <c r="W3400" t="s">
        <v>21</v>
      </c>
    </row>
    <row r="3401" spans="1:23" x14ac:dyDescent="0.3">
      <c r="A3401" t="s">
        <v>5021</v>
      </c>
      <c r="B3401">
        <v>158</v>
      </c>
      <c r="C3401">
        <v>96</v>
      </c>
      <c r="D3401">
        <v>3590010</v>
      </c>
      <c r="E3401" t="s">
        <v>55</v>
      </c>
      <c r="F3401" t="s">
        <v>59</v>
      </c>
      <c r="G3401" t="s">
        <v>44</v>
      </c>
      <c r="L3401" t="s">
        <v>5022</v>
      </c>
      <c r="M3401">
        <v>20885</v>
      </c>
      <c r="N3401">
        <v>60</v>
      </c>
      <c r="O3401" t="s">
        <v>29</v>
      </c>
      <c r="P3401" t="s">
        <v>37</v>
      </c>
      <c r="Q3401" t="s">
        <v>213</v>
      </c>
      <c r="R3401">
        <v>2000000</v>
      </c>
      <c r="S3401">
        <v>2015</v>
      </c>
      <c r="T3401">
        <v>6.1</v>
      </c>
      <c r="U3401">
        <v>1.6</v>
      </c>
      <c r="V3401">
        <v>1590010</v>
      </c>
      <c r="W3401" t="s">
        <v>21</v>
      </c>
    </row>
    <row r="3402" spans="1:23" x14ac:dyDescent="0.3">
      <c r="A3402" t="s">
        <v>177</v>
      </c>
      <c r="B3402">
        <v>118</v>
      </c>
      <c r="C3402">
        <v>116</v>
      </c>
      <c r="D3402">
        <v>3335839</v>
      </c>
      <c r="E3402" t="s">
        <v>24</v>
      </c>
      <c r="F3402" t="s">
        <v>56</v>
      </c>
      <c r="G3402" t="s">
        <v>55</v>
      </c>
      <c r="H3402" t="s">
        <v>35</v>
      </c>
      <c r="L3402" t="s">
        <v>5023</v>
      </c>
      <c r="M3402">
        <v>54657</v>
      </c>
      <c r="N3402">
        <v>222</v>
      </c>
      <c r="O3402" t="s">
        <v>29</v>
      </c>
      <c r="P3402" t="s">
        <v>30</v>
      </c>
      <c r="Q3402" t="s">
        <v>213</v>
      </c>
      <c r="R3402">
        <v>2000000</v>
      </c>
      <c r="S3402">
        <v>2005</v>
      </c>
      <c r="T3402">
        <v>7</v>
      </c>
      <c r="U3402">
        <v>1.9</v>
      </c>
      <c r="V3402">
        <v>1335839</v>
      </c>
      <c r="W3402" t="s">
        <v>21</v>
      </c>
    </row>
    <row r="3403" spans="1:23" x14ac:dyDescent="0.3">
      <c r="A3403" t="s">
        <v>1849</v>
      </c>
      <c r="B3403">
        <v>39</v>
      </c>
      <c r="C3403">
        <v>97</v>
      </c>
      <c r="D3403">
        <v>2557668</v>
      </c>
      <c r="E3403" t="s">
        <v>56</v>
      </c>
      <c r="F3403" t="s">
        <v>55</v>
      </c>
      <c r="G3403" t="s">
        <v>35</v>
      </c>
      <c r="L3403" t="s">
        <v>5024</v>
      </c>
      <c r="M3403">
        <v>3911</v>
      </c>
      <c r="N3403">
        <v>22</v>
      </c>
      <c r="O3403" t="s">
        <v>29</v>
      </c>
      <c r="P3403" t="s">
        <v>30</v>
      </c>
      <c r="Q3403" t="s">
        <v>31</v>
      </c>
      <c r="R3403">
        <v>2000000</v>
      </c>
      <c r="S3403">
        <v>2015</v>
      </c>
      <c r="T3403">
        <v>5.3</v>
      </c>
      <c r="U3403">
        <v>1.6</v>
      </c>
      <c r="V3403">
        <v>557668</v>
      </c>
      <c r="W3403" t="s">
        <v>21</v>
      </c>
    </row>
    <row r="3404" spans="1:23" x14ac:dyDescent="0.3">
      <c r="A3404" t="s">
        <v>445</v>
      </c>
      <c r="B3404">
        <v>108</v>
      </c>
      <c r="C3404">
        <v>101</v>
      </c>
      <c r="D3404">
        <v>2506446</v>
      </c>
      <c r="E3404" t="s">
        <v>48</v>
      </c>
      <c r="F3404" t="s">
        <v>44</v>
      </c>
      <c r="L3404" t="s">
        <v>5025</v>
      </c>
      <c r="M3404">
        <v>8662</v>
      </c>
      <c r="N3404">
        <v>172</v>
      </c>
      <c r="O3404" t="s">
        <v>29</v>
      </c>
      <c r="P3404" t="s">
        <v>30</v>
      </c>
      <c r="Q3404" t="s">
        <v>213</v>
      </c>
      <c r="R3404">
        <v>2000000</v>
      </c>
      <c r="S3404">
        <v>2002</v>
      </c>
      <c r="T3404">
        <v>4.7</v>
      </c>
      <c r="U3404">
        <v>1.7</v>
      </c>
      <c r="V3404">
        <v>506446</v>
      </c>
      <c r="W3404" t="s">
        <v>21</v>
      </c>
    </row>
    <row r="3405" spans="1:23" x14ac:dyDescent="0.3">
      <c r="A3405" t="s">
        <v>5026</v>
      </c>
      <c r="B3405">
        <v>65</v>
      </c>
      <c r="C3405">
        <v>98</v>
      </c>
      <c r="D3405">
        <v>7369373</v>
      </c>
      <c r="E3405" t="s">
        <v>57</v>
      </c>
      <c r="F3405" t="s">
        <v>60</v>
      </c>
      <c r="G3405" t="s">
        <v>35</v>
      </c>
      <c r="L3405" t="s">
        <v>5027</v>
      </c>
      <c r="M3405">
        <v>4288</v>
      </c>
      <c r="N3405">
        <v>74</v>
      </c>
      <c r="O3405" t="s">
        <v>29</v>
      </c>
      <c r="P3405" t="s">
        <v>37</v>
      </c>
      <c r="Q3405" t="s">
        <v>213</v>
      </c>
      <c r="R3405">
        <v>2000000</v>
      </c>
      <c r="S3405">
        <v>1986</v>
      </c>
      <c r="T3405">
        <v>5.7</v>
      </c>
      <c r="U3405">
        <v>1.6</v>
      </c>
      <c r="V3405">
        <v>5369373</v>
      </c>
      <c r="W3405" t="s">
        <v>21</v>
      </c>
    </row>
    <row r="3406" spans="1:23" x14ac:dyDescent="0.3">
      <c r="A3406" t="s">
        <v>4506</v>
      </c>
      <c r="B3406">
        <v>160</v>
      </c>
      <c r="C3406">
        <v>101</v>
      </c>
      <c r="D3406">
        <v>1984378</v>
      </c>
      <c r="E3406" t="s">
        <v>48</v>
      </c>
      <c r="F3406" t="s">
        <v>55</v>
      </c>
      <c r="G3406" t="s">
        <v>44</v>
      </c>
      <c r="L3406" t="s">
        <v>5028</v>
      </c>
      <c r="M3406">
        <v>27346</v>
      </c>
      <c r="N3406">
        <v>206</v>
      </c>
      <c r="O3406" t="s">
        <v>29</v>
      </c>
      <c r="P3406" t="s">
        <v>30</v>
      </c>
      <c r="Q3406" t="s">
        <v>3646</v>
      </c>
      <c r="R3406">
        <v>2000000</v>
      </c>
      <c r="S3406">
        <v>2006</v>
      </c>
      <c r="T3406">
        <v>6.5</v>
      </c>
      <c r="U3406">
        <v>1.7</v>
      </c>
      <c r="V3406">
        <v>-15622</v>
      </c>
      <c r="W3406" t="s">
        <v>38</v>
      </c>
    </row>
    <row r="3407" spans="1:23" x14ac:dyDescent="0.3">
      <c r="A3407" t="s">
        <v>5029</v>
      </c>
      <c r="B3407">
        <v>231</v>
      </c>
      <c r="C3407">
        <v>90</v>
      </c>
      <c r="D3407">
        <v>2283276</v>
      </c>
      <c r="E3407" t="s">
        <v>47</v>
      </c>
      <c r="F3407" t="s">
        <v>242</v>
      </c>
      <c r="G3407" t="s">
        <v>790</v>
      </c>
      <c r="H3407" t="s">
        <v>55</v>
      </c>
      <c r="I3407" t="s">
        <v>54</v>
      </c>
      <c r="J3407" t="s">
        <v>58</v>
      </c>
      <c r="L3407" t="s">
        <v>5030</v>
      </c>
      <c r="M3407">
        <v>46107</v>
      </c>
      <c r="N3407">
        <v>156</v>
      </c>
      <c r="O3407" t="s">
        <v>5031</v>
      </c>
      <c r="P3407" t="s">
        <v>5032</v>
      </c>
      <c r="Q3407" t="s">
        <v>213</v>
      </c>
      <c r="R3407">
        <v>1500000</v>
      </c>
      <c r="S3407">
        <v>2008</v>
      </c>
      <c r="T3407">
        <v>8</v>
      </c>
      <c r="U3407">
        <v>1.5</v>
      </c>
      <c r="V3407">
        <v>783276</v>
      </c>
      <c r="W3407" t="s">
        <v>21</v>
      </c>
    </row>
    <row r="3408" spans="1:23" x14ac:dyDescent="0.3">
      <c r="A3408" t="s">
        <v>5033</v>
      </c>
      <c r="B3408">
        <v>7</v>
      </c>
      <c r="C3408">
        <v>120</v>
      </c>
      <c r="D3408">
        <v>1098224</v>
      </c>
      <c r="E3408" t="s">
        <v>25</v>
      </c>
      <c r="L3408" t="s">
        <v>5034</v>
      </c>
      <c r="M3408">
        <v>397</v>
      </c>
      <c r="N3408">
        <v>30</v>
      </c>
      <c r="O3408" t="s">
        <v>29</v>
      </c>
      <c r="P3408" t="s">
        <v>30</v>
      </c>
      <c r="Q3408" t="s">
        <v>31</v>
      </c>
      <c r="R3408">
        <v>2000000</v>
      </c>
      <c r="S3408">
        <v>2003</v>
      </c>
      <c r="T3408">
        <v>3.3</v>
      </c>
      <c r="U3408">
        <v>2</v>
      </c>
      <c r="V3408">
        <v>-901776</v>
      </c>
      <c r="W3408" t="s">
        <v>38</v>
      </c>
    </row>
    <row r="3409" spans="1:23" x14ac:dyDescent="0.3">
      <c r="A3409" t="s">
        <v>5035</v>
      </c>
      <c r="B3409">
        <v>168</v>
      </c>
      <c r="C3409">
        <v>102</v>
      </c>
      <c r="D3409">
        <v>1477002</v>
      </c>
      <c r="E3409" t="s">
        <v>55</v>
      </c>
      <c r="F3409" t="s">
        <v>44</v>
      </c>
      <c r="L3409" t="s">
        <v>5036</v>
      </c>
      <c r="M3409">
        <v>16645</v>
      </c>
      <c r="N3409">
        <v>72</v>
      </c>
      <c r="O3409" t="s">
        <v>29</v>
      </c>
      <c r="P3409" t="s">
        <v>30</v>
      </c>
      <c r="Q3409" t="s">
        <v>213</v>
      </c>
      <c r="R3409">
        <v>2000000</v>
      </c>
      <c r="S3409">
        <v>2015</v>
      </c>
      <c r="T3409">
        <v>6.9</v>
      </c>
      <c r="U3409">
        <v>1.7</v>
      </c>
      <c r="V3409">
        <v>-522998</v>
      </c>
      <c r="W3409" t="s">
        <v>38</v>
      </c>
    </row>
    <row r="3410" spans="1:23" x14ac:dyDescent="0.3">
      <c r="A3410" t="s">
        <v>5037</v>
      </c>
      <c r="B3410">
        <v>107</v>
      </c>
      <c r="C3410">
        <v>100</v>
      </c>
      <c r="D3410">
        <v>1134049</v>
      </c>
      <c r="E3410" t="s">
        <v>790</v>
      </c>
      <c r="F3410" t="s">
        <v>54</v>
      </c>
      <c r="L3410" t="s">
        <v>5038</v>
      </c>
      <c r="M3410">
        <v>5475</v>
      </c>
      <c r="N3410">
        <v>44</v>
      </c>
      <c r="O3410" t="s">
        <v>29</v>
      </c>
      <c r="P3410" t="s">
        <v>37</v>
      </c>
      <c r="Q3410" t="s">
        <v>52</v>
      </c>
      <c r="R3410">
        <v>2000000</v>
      </c>
      <c r="S3410">
        <v>2007</v>
      </c>
      <c r="T3410">
        <v>8.1</v>
      </c>
      <c r="U3410">
        <v>1.7</v>
      </c>
      <c r="V3410">
        <v>-865951</v>
      </c>
      <c r="W3410" t="s">
        <v>38</v>
      </c>
    </row>
    <row r="3411" spans="1:23" x14ac:dyDescent="0.3">
      <c r="A3411" t="s">
        <v>4667</v>
      </c>
      <c r="B3411">
        <v>123</v>
      </c>
      <c r="C3411">
        <v>89</v>
      </c>
      <c r="D3411">
        <v>653621</v>
      </c>
      <c r="E3411" t="s">
        <v>242</v>
      </c>
      <c r="F3411" t="s">
        <v>790</v>
      </c>
      <c r="G3411" t="s">
        <v>54</v>
      </c>
      <c r="L3411" t="s">
        <v>5039</v>
      </c>
      <c r="M3411">
        <v>5615</v>
      </c>
      <c r="N3411">
        <v>64</v>
      </c>
      <c r="O3411" t="s">
        <v>29</v>
      </c>
      <c r="P3411" t="s">
        <v>30</v>
      </c>
      <c r="Q3411" t="s">
        <v>1824</v>
      </c>
      <c r="R3411">
        <v>2000000</v>
      </c>
      <c r="S3411">
        <v>2005</v>
      </c>
      <c r="T3411">
        <v>6.8</v>
      </c>
      <c r="U3411">
        <v>1.5</v>
      </c>
      <c r="V3411">
        <v>-1346379</v>
      </c>
      <c r="W3411" t="s">
        <v>38</v>
      </c>
    </row>
    <row r="3412" spans="1:23" x14ac:dyDescent="0.3">
      <c r="A3412" t="s">
        <v>5040</v>
      </c>
      <c r="B3412">
        <v>46</v>
      </c>
      <c r="C3412">
        <v>86</v>
      </c>
      <c r="D3412">
        <v>535249</v>
      </c>
      <c r="E3412" t="s">
        <v>48</v>
      </c>
      <c r="L3412" t="s">
        <v>5041</v>
      </c>
      <c r="M3412">
        <v>3467</v>
      </c>
      <c r="N3412">
        <v>13</v>
      </c>
      <c r="O3412" t="s">
        <v>29</v>
      </c>
      <c r="P3412" t="s">
        <v>30</v>
      </c>
      <c r="Q3412" t="s">
        <v>213</v>
      </c>
      <c r="R3412">
        <v>3400000</v>
      </c>
      <c r="S3412">
        <v>2010</v>
      </c>
      <c r="T3412">
        <v>4.5999999999999996</v>
      </c>
      <c r="U3412">
        <v>1.4</v>
      </c>
      <c r="V3412">
        <v>-2864751</v>
      </c>
      <c r="W3412" t="s">
        <v>38</v>
      </c>
    </row>
    <row r="3413" spans="1:23" x14ac:dyDescent="0.3">
      <c r="A3413" t="s">
        <v>5042</v>
      </c>
      <c r="B3413">
        <v>46</v>
      </c>
      <c r="C3413">
        <v>96</v>
      </c>
      <c r="D3413">
        <v>371081</v>
      </c>
      <c r="E3413" t="s">
        <v>48</v>
      </c>
      <c r="F3413" t="s">
        <v>55</v>
      </c>
      <c r="L3413" t="s">
        <v>5043</v>
      </c>
      <c r="M3413">
        <v>7479</v>
      </c>
      <c r="N3413">
        <v>86</v>
      </c>
      <c r="O3413" t="s">
        <v>29</v>
      </c>
      <c r="P3413" t="s">
        <v>30</v>
      </c>
      <c r="Q3413" t="s">
        <v>31</v>
      </c>
      <c r="R3413">
        <v>6000000</v>
      </c>
      <c r="S3413">
        <v>2004</v>
      </c>
      <c r="T3413">
        <v>7</v>
      </c>
      <c r="U3413">
        <v>1.6</v>
      </c>
      <c r="V3413">
        <v>-5628919</v>
      </c>
      <c r="W3413" t="s">
        <v>38</v>
      </c>
    </row>
    <row r="3414" spans="1:23" x14ac:dyDescent="0.3">
      <c r="A3414" t="s">
        <v>5044</v>
      </c>
      <c r="B3414">
        <v>51</v>
      </c>
      <c r="C3414">
        <v>91</v>
      </c>
      <c r="D3414">
        <v>124494</v>
      </c>
      <c r="E3414" t="s">
        <v>24</v>
      </c>
      <c r="F3414" t="s">
        <v>25</v>
      </c>
      <c r="G3414" t="s">
        <v>48</v>
      </c>
      <c r="H3414" t="s">
        <v>55</v>
      </c>
      <c r="I3414" t="s">
        <v>59</v>
      </c>
      <c r="J3414" t="s">
        <v>27</v>
      </c>
      <c r="L3414" t="s">
        <v>5045</v>
      </c>
      <c r="M3414">
        <v>5613</v>
      </c>
      <c r="N3414">
        <v>102</v>
      </c>
      <c r="O3414" t="s">
        <v>29</v>
      </c>
      <c r="P3414" t="s">
        <v>30</v>
      </c>
      <c r="Q3414" t="s">
        <v>31</v>
      </c>
      <c r="R3414">
        <v>2000000</v>
      </c>
      <c r="S3414">
        <v>1998</v>
      </c>
      <c r="T3414">
        <v>6.7</v>
      </c>
      <c r="U3414">
        <v>1.5</v>
      </c>
      <c r="V3414">
        <v>-1875506</v>
      </c>
      <c r="W3414" t="s">
        <v>38</v>
      </c>
    </row>
    <row r="3415" spans="1:23" x14ac:dyDescent="0.3">
      <c r="A3415" t="s">
        <v>5046</v>
      </c>
      <c r="B3415">
        <v>45</v>
      </c>
      <c r="C3415">
        <v>85</v>
      </c>
      <c r="D3415">
        <v>100669</v>
      </c>
      <c r="E3415" t="s">
        <v>48</v>
      </c>
      <c r="F3415" t="s">
        <v>55</v>
      </c>
      <c r="L3415" t="s">
        <v>5047</v>
      </c>
      <c r="M3415">
        <v>2522</v>
      </c>
      <c r="N3415">
        <v>11</v>
      </c>
      <c r="O3415" t="s">
        <v>29</v>
      </c>
      <c r="P3415" t="s">
        <v>30</v>
      </c>
      <c r="Q3415" t="s">
        <v>213</v>
      </c>
      <c r="R3415">
        <v>3800000</v>
      </c>
      <c r="S3415">
        <v>2009</v>
      </c>
      <c r="T3415">
        <v>5.8</v>
      </c>
      <c r="U3415">
        <v>1.4</v>
      </c>
      <c r="V3415">
        <v>-3699331</v>
      </c>
      <c r="W3415" t="s">
        <v>38</v>
      </c>
    </row>
    <row r="3416" spans="1:23" x14ac:dyDescent="0.3">
      <c r="A3416" t="s">
        <v>157</v>
      </c>
      <c r="B3416">
        <v>74</v>
      </c>
      <c r="C3416">
        <v>129</v>
      </c>
      <c r="D3416">
        <v>186354</v>
      </c>
      <c r="E3416" t="s">
        <v>55</v>
      </c>
      <c r="L3416" t="s">
        <v>5048</v>
      </c>
      <c r="M3416">
        <v>1758</v>
      </c>
      <c r="N3416">
        <v>30</v>
      </c>
      <c r="O3416" t="s">
        <v>29</v>
      </c>
      <c r="P3416" t="s">
        <v>30</v>
      </c>
      <c r="Q3416" t="s">
        <v>213</v>
      </c>
      <c r="R3416">
        <v>13500000</v>
      </c>
      <c r="S3416">
        <v>2015</v>
      </c>
      <c r="T3416">
        <v>4.5</v>
      </c>
      <c r="U3416">
        <v>2.2000000000000002</v>
      </c>
      <c r="V3416">
        <v>-13313646</v>
      </c>
      <c r="W3416" t="s">
        <v>38</v>
      </c>
    </row>
    <row r="3417" spans="1:23" x14ac:dyDescent="0.3">
      <c r="A3417" t="s">
        <v>5049</v>
      </c>
      <c r="B3417">
        <v>34</v>
      </c>
      <c r="C3417">
        <v>92</v>
      </c>
      <c r="D3417">
        <v>12667</v>
      </c>
      <c r="E3417" t="s">
        <v>55</v>
      </c>
      <c r="F3417" t="s">
        <v>44</v>
      </c>
      <c r="L3417" t="s">
        <v>5050</v>
      </c>
      <c r="M3417">
        <v>19336</v>
      </c>
      <c r="N3417">
        <v>90</v>
      </c>
      <c r="O3417" t="s">
        <v>29</v>
      </c>
      <c r="P3417" t="s">
        <v>37</v>
      </c>
      <c r="Q3417" t="s">
        <v>213</v>
      </c>
      <c r="R3417">
        <v>14000</v>
      </c>
      <c r="S3417">
        <v>2005</v>
      </c>
      <c r="T3417">
        <v>6.6</v>
      </c>
      <c r="U3417">
        <v>1.5</v>
      </c>
      <c r="V3417">
        <v>-1333</v>
      </c>
      <c r="W3417" t="s">
        <v>38</v>
      </c>
    </row>
    <row r="3418" spans="1:23" x14ac:dyDescent="0.3">
      <c r="A3418" t="s">
        <v>5051</v>
      </c>
      <c r="B3418">
        <v>78</v>
      </c>
      <c r="C3418">
        <v>96</v>
      </c>
      <c r="D3418">
        <v>198407</v>
      </c>
      <c r="E3418" t="s">
        <v>55</v>
      </c>
      <c r="L3418" t="s">
        <v>5052</v>
      </c>
      <c r="M3418">
        <v>10282</v>
      </c>
      <c r="N3418">
        <v>78</v>
      </c>
      <c r="O3418" t="s">
        <v>29</v>
      </c>
      <c r="P3418" t="s">
        <v>30</v>
      </c>
      <c r="Q3418" t="s">
        <v>213</v>
      </c>
      <c r="R3418">
        <v>2000000</v>
      </c>
      <c r="S3418">
        <v>2006</v>
      </c>
      <c r="T3418">
        <v>6.6</v>
      </c>
      <c r="U3418">
        <v>1.6</v>
      </c>
      <c r="V3418">
        <v>-1801593</v>
      </c>
      <c r="W3418" t="s">
        <v>38</v>
      </c>
    </row>
    <row r="3419" spans="1:23" x14ac:dyDescent="0.3">
      <c r="A3419" t="s">
        <v>5053</v>
      </c>
      <c r="B3419">
        <v>30</v>
      </c>
      <c r="C3419">
        <v>119</v>
      </c>
      <c r="D3419">
        <v>4958</v>
      </c>
      <c r="E3419" t="s">
        <v>24</v>
      </c>
      <c r="F3419" t="s">
        <v>56</v>
      </c>
      <c r="G3419" t="s">
        <v>55</v>
      </c>
      <c r="L3419" t="s">
        <v>5054</v>
      </c>
      <c r="M3419">
        <v>9689</v>
      </c>
      <c r="N3419">
        <v>23</v>
      </c>
      <c r="O3419" t="s">
        <v>29</v>
      </c>
      <c r="P3419" t="s">
        <v>2211</v>
      </c>
      <c r="Q3419" t="s">
        <v>213</v>
      </c>
      <c r="R3419">
        <v>2000000</v>
      </c>
      <c r="S3419">
        <v>2008</v>
      </c>
      <c r="T3419">
        <v>7.8</v>
      </c>
      <c r="U3419">
        <v>2</v>
      </c>
      <c r="V3419">
        <v>-1995042</v>
      </c>
      <c r="W3419" t="s">
        <v>38</v>
      </c>
    </row>
    <row r="3420" spans="1:23" x14ac:dyDescent="0.3">
      <c r="A3420" t="s">
        <v>5055</v>
      </c>
      <c r="B3420">
        <v>90</v>
      </c>
      <c r="C3420">
        <v>92</v>
      </c>
      <c r="D3420">
        <v>7927</v>
      </c>
      <c r="E3420" t="s">
        <v>56</v>
      </c>
      <c r="F3420" t="s">
        <v>55</v>
      </c>
      <c r="G3420" t="s">
        <v>5056</v>
      </c>
      <c r="H3420" t="s">
        <v>60</v>
      </c>
      <c r="I3420" t="s">
        <v>35</v>
      </c>
      <c r="L3420" t="s">
        <v>5057</v>
      </c>
      <c r="M3420">
        <v>19236</v>
      </c>
      <c r="N3420">
        <v>175</v>
      </c>
      <c r="O3420" t="s">
        <v>29</v>
      </c>
      <c r="P3420" t="s">
        <v>30</v>
      </c>
      <c r="Q3420" t="s">
        <v>2708</v>
      </c>
      <c r="R3420">
        <v>2300000</v>
      </c>
      <c r="S3420">
        <v>1947</v>
      </c>
      <c r="T3420">
        <v>7.7</v>
      </c>
      <c r="U3420">
        <v>1.5</v>
      </c>
      <c r="V3420">
        <v>-2292073</v>
      </c>
      <c r="W3420" t="s">
        <v>38</v>
      </c>
    </row>
    <row r="3421" spans="1:23" x14ac:dyDescent="0.3">
      <c r="A3421" t="s">
        <v>5058</v>
      </c>
      <c r="B3421">
        <v>94</v>
      </c>
      <c r="C3421">
        <v>106</v>
      </c>
      <c r="D3421">
        <v>2436</v>
      </c>
      <c r="E3421" t="s">
        <v>48</v>
      </c>
      <c r="F3421" t="s">
        <v>26</v>
      </c>
      <c r="G3421" t="s">
        <v>50</v>
      </c>
      <c r="H3421" t="s">
        <v>27</v>
      </c>
      <c r="L3421" t="s">
        <v>5059</v>
      </c>
      <c r="M3421">
        <v>344</v>
      </c>
      <c r="N3421">
        <v>19</v>
      </c>
      <c r="O3421" t="s">
        <v>29</v>
      </c>
      <c r="P3421" t="s">
        <v>30</v>
      </c>
      <c r="Q3421" t="s">
        <v>2708</v>
      </c>
      <c r="R3421">
        <v>2000000</v>
      </c>
      <c r="S3421">
        <v>2012</v>
      </c>
      <c r="T3421">
        <v>5.7</v>
      </c>
      <c r="U3421">
        <v>1.8</v>
      </c>
      <c r="V3421">
        <v>-1997564</v>
      </c>
      <c r="W3421" t="s">
        <v>38</v>
      </c>
    </row>
    <row r="3422" spans="1:23" x14ac:dyDescent="0.3">
      <c r="A3422" t="s">
        <v>5060</v>
      </c>
      <c r="B3422">
        <v>45</v>
      </c>
      <c r="C3422">
        <v>99</v>
      </c>
      <c r="D3422">
        <v>4600000</v>
      </c>
      <c r="E3422" t="s">
        <v>56</v>
      </c>
      <c r="F3422" t="s">
        <v>55</v>
      </c>
      <c r="L3422" t="s">
        <v>5061</v>
      </c>
      <c r="M3422">
        <v>11763</v>
      </c>
      <c r="N3422">
        <v>111</v>
      </c>
      <c r="O3422" t="s">
        <v>29</v>
      </c>
      <c r="P3422" t="s">
        <v>30</v>
      </c>
      <c r="Q3422" t="s">
        <v>213</v>
      </c>
      <c r="R3422">
        <v>1900000</v>
      </c>
      <c r="S3422">
        <v>1986</v>
      </c>
      <c r="T3422">
        <v>7.1</v>
      </c>
      <c r="U3422">
        <v>1.6</v>
      </c>
      <c r="V3422">
        <v>2700000</v>
      </c>
      <c r="W3422" t="s">
        <v>21</v>
      </c>
    </row>
    <row r="3423" spans="1:23" x14ac:dyDescent="0.3">
      <c r="A3423" t="s">
        <v>3704</v>
      </c>
      <c r="B3423">
        <v>60</v>
      </c>
      <c r="C3423">
        <v>103</v>
      </c>
      <c r="D3423">
        <v>1420578</v>
      </c>
      <c r="E3423" t="s">
        <v>55</v>
      </c>
      <c r="F3423" t="s">
        <v>26</v>
      </c>
      <c r="L3423" t="s">
        <v>5062</v>
      </c>
      <c r="M3423">
        <v>4894</v>
      </c>
      <c r="N3423">
        <v>122</v>
      </c>
      <c r="O3423" t="s">
        <v>29</v>
      </c>
      <c r="P3423" t="s">
        <v>30</v>
      </c>
      <c r="Q3423" t="s">
        <v>31</v>
      </c>
      <c r="R3423">
        <v>1900000</v>
      </c>
      <c r="S3423">
        <v>2003</v>
      </c>
      <c r="T3423">
        <v>6.4</v>
      </c>
      <c r="U3423">
        <v>1.7</v>
      </c>
      <c r="V3423">
        <v>-479422</v>
      </c>
      <c r="W3423" t="s">
        <v>38</v>
      </c>
    </row>
    <row r="3424" spans="1:23" x14ac:dyDescent="0.3">
      <c r="A3424" t="s">
        <v>5063</v>
      </c>
      <c r="B3424">
        <v>363</v>
      </c>
      <c r="C3424">
        <v>95</v>
      </c>
      <c r="D3424">
        <v>1028658</v>
      </c>
      <c r="E3424" t="s">
        <v>55</v>
      </c>
      <c r="F3424" t="s">
        <v>60</v>
      </c>
      <c r="G3424" t="s">
        <v>35</v>
      </c>
      <c r="L3424" t="s">
        <v>5064</v>
      </c>
      <c r="M3424">
        <v>118684</v>
      </c>
      <c r="N3424">
        <v>447</v>
      </c>
      <c r="O3424" t="s">
        <v>29</v>
      </c>
      <c r="P3424" t="s">
        <v>971</v>
      </c>
      <c r="Q3424" t="s">
        <v>213</v>
      </c>
      <c r="R3424">
        <v>3000000</v>
      </c>
      <c r="S3424">
        <v>2010</v>
      </c>
      <c r="T3424">
        <v>7</v>
      </c>
      <c r="U3424">
        <v>1.6</v>
      </c>
      <c r="V3424">
        <v>-1971342</v>
      </c>
      <c r="W3424" t="s">
        <v>38</v>
      </c>
    </row>
    <row r="3425" spans="1:23" x14ac:dyDescent="0.3">
      <c r="A3425" t="s">
        <v>5065</v>
      </c>
      <c r="B3425">
        <v>14</v>
      </c>
      <c r="C3425">
        <v>95</v>
      </c>
      <c r="D3425">
        <v>18435</v>
      </c>
      <c r="E3425" t="s">
        <v>55</v>
      </c>
      <c r="L3425" t="s">
        <v>5066</v>
      </c>
      <c r="M3425">
        <v>1010</v>
      </c>
      <c r="N3425">
        <v>15</v>
      </c>
      <c r="O3425" t="s">
        <v>792</v>
      </c>
      <c r="P3425" t="s">
        <v>545</v>
      </c>
      <c r="Q3425" t="s">
        <v>3646</v>
      </c>
      <c r="R3425">
        <v>1400000</v>
      </c>
      <c r="S3425">
        <v>2006</v>
      </c>
      <c r="T3425">
        <v>5.8</v>
      </c>
      <c r="U3425">
        <v>1.6</v>
      </c>
      <c r="V3425">
        <v>-1381565</v>
      </c>
      <c r="W3425" t="s">
        <v>38</v>
      </c>
    </row>
    <row r="3426" spans="1:23" x14ac:dyDescent="0.3">
      <c r="A3426" t="s">
        <v>3430</v>
      </c>
      <c r="B3426">
        <v>194</v>
      </c>
      <c r="C3426">
        <v>90</v>
      </c>
      <c r="D3426">
        <v>2957978</v>
      </c>
      <c r="E3426" t="s">
        <v>242</v>
      </c>
      <c r="F3426" t="s">
        <v>56</v>
      </c>
      <c r="G3426" t="s">
        <v>790</v>
      </c>
      <c r="H3426" t="s">
        <v>54</v>
      </c>
      <c r="I3426" t="s">
        <v>35</v>
      </c>
      <c r="L3426" t="s">
        <v>5067</v>
      </c>
      <c r="M3426">
        <v>40481</v>
      </c>
      <c r="N3426">
        <v>134</v>
      </c>
      <c r="O3426" t="s">
        <v>29</v>
      </c>
      <c r="P3426" t="s">
        <v>37</v>
      </c>
      <c r="Q3426" t="s">
        <v>31</v>
      </c>
      <c r="R3426">
        <v>1000000</v>
      </c>
      <c r="S3426">
        <v>2008</v>
      </c>
      <c r="T3426">
        <v>7.8</v>
      </c>
      <c r="U3426">
        <v>1.5</v>
      </c>
      <c r="V3426">
        <v>1957978</v>
      </c>
      <c r="W3426" t="s">
        <v>21</v>
      </c>
    </row>
    <row r="3427" spans="1:23" x14ac:dyDescent="0.3">
      <c r="A3427" t="s">
        <v>5068</v>
      </c>
      <c r="B3427">
        <v>10</v>
      </c>
      <c r="C3427">
        <v>89</v>
      </c>
      <c r="D3427">
        <v>444044</v>
      </c>
      <c r="E3427" t="s">
        <v>55</v>
      </c>
      <c r="L3427" t="s">
        <v>5069</v>
      </c>
      <c r="M3427">
        <v>744</v>
      </c>
      <c r="N3427">
        <v>19</v>
      </c>
      <c r="O3427" t="s">
        <v>29</v>
      </c>
      <c r="P3427" t="s">
        <v>30</v>
      </c>
      <c r="Q3427" t="s">
        <v>213</v>
      </c>
      <c r="R3427">
        <v>1900000</v>
      </c>
      <c r="S3427">
        <v>2015</v>
      </c>
      <c r="T3427">
        <v>7.2</v>
      </c>
      <c r="U3427">
        <v>1.5</v>
      </c>
      <c r="V3427">
        <v>-1455956</v>
      </c>
      <c r="W3427" t="s">
        <v>38</v>
      </c>
    </row>
    <row r="3428" spans="1:23" x14ac:dyDescent="0.3">
      <c r="A3428" t="s">
        <v>5070</v>
      </c>
      <c r="B3428">
        <v>311</v>
      </c>
      <c r="C3428">
        <v>87</v>
      </c>
      <c r="D3428">
        <v>40990055</v>
      </c>
      <c r="E3428" t="s">
        <v>55</v>
      </c>
      <c r="F3428" t="s">
        <v>57</v>
      </c>
      <c r="G3428" t="s">
        <v>35</v>
      </c>
      <c r="L3428" t="s">
        <v>5071</v>
      </c>
      <c r="M3428">
        <v>41509</v>
      </c>
      <c r="N3428">
        <v>300</v>
      </c>
      <c r="O3428" t="s">
        <v>29</v>
      </c>
      <c r="P3428" t="s">
        <v>545</v>
      </c>
      <c r="Q3428" t="s">
        <v>31</v>
      </c>
      <c r="R3428">
        <v>1800000</v>
      </c>
      <c r="S3428">
        <v>2010</v>
      </c>
      <c r="T3428">
        <v>5.6</v>
      </c>
      <c r="U3428">
        <v>1.4</v>
      </c>
      <c r="V3428">
        <v>39190055</v>
      </c>
      <c r="W3428" t="s">
        <v>21</v>
      </c>
    </row>
    <row r="3429" spans="1:23" x14ac:dyDescent="0.3">
      <c r="A3429" t="s">
        <v>5072</v>
      </c>
      <c r="B3429">
        <v>85</v>
      </c>
      <c r="C3429">
        <v>118</v>
      </c>
      <c r="D3429">
        <v>5709616</v>
      </c>
      <c r="E3429" t="s">
        <v>55</v>
      </c>
      <c r="F3429" t="s">
        <v>44</v>
      </c>
      <c r="L3429" t="s">
        <v>5073</v>
      </c>
      <c r="M3429">
        <v>11088</v>
      </c>
      <c r="N3429">
        <v>110</v>
      </c>
      <c r="O3429" t="s">
        <v>763</v>
      </c>
      <c r="P3429" t="s">
        <v>3061</v>
      </c>
      <c r="Q3429" t="s">
        <v>213</v>
      </c>
      <c r="R3429">
        <v>1800000</v>
      </c>
      <c r="S3429">
        <v>2002</v>
      </c>
      <c r="T3429">
        <v>6.8</v>
      </c>
      <c r="U3429">
        <v>2</v>
      </c>
      <c r="V3429">
        <v>3909616</v>
      </c>
      <c r="W3429" t="s">
        <v>21</v>
      </c>
    </row>
    <row r="3430" spans="1:23" x14ac:dyDescent="0.3">
      <c r="A3430" t="s">
        <v>5074</v>
      </c>
      <c r="B3430">
        <v>663</v>
      </c>
      <c r="C3430">
        <v>93</v>
      </c>
      <c r="D3430">
        <v>12784397</v>
      </c>
      <c r="E3430" t="s">
        <v>55</v>
      </c>
      <c r="F3430" t="s">
        <v>26</v>
      </c>
      <c r="L3430" t="s">
        <v>5075</v>
      </c>
      <c r="M3430">
        <v>70336</v>
      </c>
      <c r="N3430">
        <v>269</v>
      </c>
      <c r="O3430" t="s">
        <v>29</v>
      </c>
      <c r="P3430" t="s">
        <v>30</v>
      </c>
      <c r="Q3430" t="s">
        <v>31</v>
      </c>
      <c r="R3430">
        <v>1800000</v>
      </c>
      <c r="S3430">
        <v>2012</v>
      </c>
      <c r="T3430">
        <v>7.3</v>
      </c>
      <c r="U3430">
        <v>1.6</v>
      </c>
      <c r="V3430">
        <v>10984397</v>
      </c>
      <c r="W3430" t="s">
        <v>21</v>
      </c>
    </row>
    <row r="3431" spans="1:23" x14ac:dyDescent="0.3">
      <c r="A3431" t="s">
        <v>5076</v>
      </c>
      <c r="B3431">
        <v>39</v>
      </c>
      <c r="C3431">
        <v>109</v>
      </c>
      <c r="D3431">
        <v>3050934</v>
      </c>
      <c r="E3431" t="s">
        <v>55</v>
      </c>
      <c r="F3431" t="s">
        <v>59</v>
      </c>
      <c r="L3431" t="s">
        <v>5077</v>
      </c>
      <c r="M3431">
        <v>2794</v>
      </c>
      <c r="N3431">
        <v>78</v>
      </c>
      <c r="O3431" t="s">
        <v>29</v>
      </c>
      <c r="P3431" t="s">
        <v>30</v>
      </c>
      <c r="Q3431" t="s">
        <v>31</v>
      </c>
      <c r="R3431">
        <v>1800000</v>
      </c>
      <c r="S3431">
        <v>2000</v>
      </c>
      <c r="T3431">
        <v>7.3</v>
      </c>
      <c r="U3431">
        <v>1.8</v>
      </c>
      <c r="V3431">
        <v>1250934</v>
      </c>
      <c r="W3431" t="s">
        <v>21</v>
      </c>
    </row>
    <row r="3432" spans="1:23" x14ac:dyDescent="0.3">
      <c r="A3432" t="s">
        <v>526</v>
      </c>
      <c r="B3432">
        <v>181</v>
      </c>
      <c r="C3432">
        <v>81</v>
      </c>
      <c r="D3432">
        <v>7267324</v>
      </c>
      <c r="E3432" t="s">
        <v>56</v>
      </c>
      <c r="F3432" t="s">
        <v>55</v>
      </c>
      <c r="L3432" t="s">
        <v>5078</v>
      </c>
      <c r="M3432">
        <v>161471</v>
      </c>
      <c r="N3432">
        <v>709</v>
      </c>
      <c r="O3432" t="s">
        <v>3104</v>
      </c>
      <c r="P3432" t="s">
        <v>244</v>
      </c>
      <c r="Q3432" t="s">
        <v>213</v>
      </c>
      <c r="R3432">
        <v>3500000</v>
      </c>
      <c r="S3432">
        <v>1998</v>
      </c>
      <c r="T3432">
        <v>7.8</v>
      </c>
      <c r="U3432">
        <v>1.4</v>
      </c>
      <c r="V3432">
        <v>3767324</v>
      </c>
      <c r="W3432" t="s">
        <v>21</v>
      </c>
    </row>
    <row r="3433" spans="1:23" x14ac:dyDescent="0.3">
      <c r="A3433" t="s">
        <v>5079</v>
      </c>
      <c r="B3433">
        <v>114</v>
      </c>
      <c r="C3433">
        <v>93</v>
      </c>
      <c r="D3433">
        <v>145540</v>
      </c>
      <c r="E3433" t="s">
        <v>55</v>
      </c>
      <c r="F3433" t="s">
        <v>57</v>
      </c>
      <c r="L3433" t="s">
        <v>5080</v>
      </c>
      <c r="M3433">
        <v>26773</v>
      </c>
      <c r="N3433">
        <v>277</v>
      </c>
      <c r="O3433" t="s">
        <v>29</v>
      </c>
      <c r="P3433" t="s">
        <v>30</v>
      </c>
      <c r="Q3433" t="s">
        <v>213</v>
      </c>
      <c r="R3433">
        <v>500000</v>
      </c>
      <c r="S3433">
        <v>2002</v>
      </c>
      <c r="T3433">
        <v>6.7</v>
      </c>
      <c r="U3433">
        <v>1.6</v>
      </c>
      <c r="V3433">
        <v>-354460</v>
      </c>
      <c r="W3433" t="s">
        <v>38</v>
      </c>
    </row>
    <row r="3434" spans="1:23" x14ac:dyDescent="0.3">
      <c r="A3434" t="s">
        <v>3632</v>
      </c>
      <c r="B3434">
        <v>179</v>
      </c>
      <c r="C3434">
        <v>138</v>
      </c>
      <c r="D3434">
        <v>35918429</v>
      </c>
      <c r="E3434" t="s">
        <v>56</v>
      </c>
      <c r="F3434" t="s">
        <v>55</v>
      </c>
      <c r="L3434" t="s">
        <v>5081</v>
      </c>
      <c r="M3434">
        <v>32415</v>
      </c>
      <c r="N3434">
        <v>510</v>
      </c>
      <c r="O3434" t="s">
        <v>29</v>
      </c>
      <c r="P3434" t="s">
        <v>30</v>
      </c>
      <c r="Q3434" t="s">
        <v>213</v>
      </c>
      <c r="R3434">
        <v>1700000</v>
      </c>
      <c r="S3434">
        <v>2001</v>
      </c>
      <c r="T3434">
        <v>7.5</v>
      </c>
      <c r="U3434">
        <v>2.2999999999999998</v>
      </c>
      <c r="V3434">
        <v>34218429</v>
      </c>
      <c r="W3434" t="s">
        <v>21</v>
      </c>
    </row>
    <row r="3435" spans="1:23" x14ac:dyDescent="0.3">
      <c r="A3435" t="s">
        <v>5082</v>
      </c>
      <c r="B3435">
        <v>225</v>
      </c>
      <c r="C3435">
        <v>105</v>
      </c>
      <c r="D3435">
        <v>92401</v>
      </c>
      <c r="E3435" t="s">
        <v>57</v>
      </c>
      <c r="F3435" t="s">
        <v>35</v>
      </c>
      <c r="L3435" t="s">
        <v>5083</v>
      </c>
      <c r="M3435">
        <v>56402</v>
      </c>
      <c r="N3435">
        <v>209</v>
      </c>
      <c r="O3435" t="s">
        <v>29</v>
      </c>
      <c r="P3435" t="s">
        <v>30</v>
      </c>
      <c r="Q3435" t="s">
        <v>213</v>
      </c>
      <c r="R3435">
        <v>2000000</v>
      </c>
      <c r="S3435">
        <v>2010</v>
      </c>
      <c r="T3435">
        <v>6.3</v>
      </c>
      <c r="U3435">
        <v>1.8</v>
      </c>
      <c r="V3435">
        <v>-1907599</v>
      </c>
      <c r="W3435" t="s">
        <v>38</v>
      </c>
    </row>
    <row r="3436" spans="1:23" x14ac:dyDescent="0.3">
      <c r="A3436" t="s">
        <v>5084</v>
      </c>
      <c r="B3436">
        <v>77</v>
      </c>
      <c r="C3436">
        <v>98</v>
      </c>
      <c r="D3436">
        <v>1943649</v>
      </c>
      <c r="E3436" t="s">
        <v>48</v>
      </c>
      <c r="F3436" t="s">
        <v>56</v>
      </c>
      <c r="G3436" t="s">
        <v>44</v>
      </c>
      <c r="L3436" t="s">
        <v>5085</v>
      </c>
      <c r="M3436">
        <v>8697</v>
      </c>
      <c r="N3436">
        <v>122</v>
      </c>
      <c r="O3436" t="s">
        <v>29</v>
      </c>
      <c r="P3436" t="s">
        <v>30</v>
      </c>
      <c r="Q3436" t="s">
        <v>31</v>
      </c>
      <c r="R3436">
        <v>1700000</v>
      </c>
      <c r="S3436">
        <v>1999</v>
      </c>
      <c r="T3436">
        <v>6.3</v>
      </c>
      <c r="U3436">
        <v>1.6</v>
      </c>
      <c r="V3436">
        <v>243649</v>
      </c>
      <c r="W3436" t="s">
        <v>21</v>
      </c>
    </row>
    <row r="3437" spans="1:23" x14ac:dyDescent="0.3">
      <c r="A3437" t="s">
        <v>5086</v>
      </c>
      <c r="B3437">
        <v>124</v>
      </c>
      <c r="C3437">
        <v>86</v>
      </c>
      <c r="D3437">
        <v>992238</v>
      </c>
      <c r="E3437" t="s">
        <v>55</v>
      </c>
      <c r="F3437" t="s">
        <v>44</v>
      </c>
      <c r="L3437" t="s">
        <v>5087</v>
      </c>
      <c r="M3437">
        <v>16349</v>
      </c>
      <c r="N3437">
        <v>103</v>
      </c>
      <c r="O3437" t="s">
        <v>29</v>
      </c>
      <c r="P3437" t="s">
        <v>37</v>
      </c>
      <c r="Q3437" t="s">
        <v>213</v>
      </c>
      <c r="R3437">
        <v>1700000</v>
      </c>
      <c r="S3437">
        <v>2004</v>
      </c>
      <c r="T3437">
        <v>6.8</v>
      </c>
      <c r="U3437">
        <v>1.4</v>
      </c>
      <c r="V3437">
        <v>-707762</v>
      </c>
      <c r="W3437" t="s">
        <v>38</v>
      </c>
    </row>
    <row r="3438" spans="1:23" x14ac:dyDescent="0.3">
      <c r="A3438" t="s">
        <v>5088</v>
      </c>
      <c r="B3438">
        <v>195</v>
      </c>
      <c r="C3438">
        <v>104</v>
      </c>
      <c r="D3438">
        <v>4231500</v>
      </c>
      <c r="E3438" t="s">
        <v>55</v>
      </c>
      <c r="F3438" t="s">
        <v>44</v>
      </c>
      <c r="L3438" t="s">
        <v>5089</v>
      </c>
      <c r="M3438">
        <v>30479</v>
      </c>
      <c r="N3438">
        <v>162</v>
      </c>
      <c r="O3438" t="s">
        <v>3951</v>
      </c>
      <c r="P3438" t="s">
        <v>3952</v>
      </c>
      <c r="Q3438" t="s">
        <v>52</v>
      </c>
      <c r="R3438">
        <v>1000000</v>
      </c>
      <c r="S3438">
        <v>2013</v>
      </c>
      <c r="T3438">
        <v>7.8</v>
      </c>
      <c r="U3438">
        <v>1.7</v>
      </c>
      <c r="V3438">
        <v>3231500</v>
      </c>
      <c r="W3438" t="s">
        <v>21</v>
      </c>
    </row>
    <row r="3439" spans="1:23" x14ac:dyDescent="0.3">
      <c r="A3439" t="s">
        <v>5090</v>
      </c>
      <c r="B3439">
        <v>76</v>
      </c>
      <c r="C3439">
        <v>100</v>
      </c>
      <c r="D3439">
        <v>396035</v>
      </c>
      <c r="E3439" t="s">
        <v>55</v>
      </c>
      <c r="F3439" t="s">
        <v>44</v>
      </c>
      <c r="L3439" t="s">
        <v>5091</v>
      </c>
      <c r="M3439">
        <v>2725</v>
      </c>
      <c r="N3439">
        <v>48</v>
      </c>
      <c r="O3439" t="s">
        <v>29</v>
      </c>
      <c r="P3439" t="s">
        <v>37</v>
      </c>
      <c r="Q3439" t="s">
        <v>213</v>
      </c>
      <c r="R3439">
        <v>1000000</v>
      </c>
      <c r="S3439">
        <v>2004</v>
      </c>
      <c r="T3439">
        <v>6.9</v>
      </c>
      <c r="U3439">
        <v>1.7</v>
      </c>
      <c r="V3439">
        <v>-603965</v>
      </c>
      <c r="W3439" t="s">
        <v>38</v>
      </c>
    </row>
    <row r="3440" spans="1:23" x14ac:dyDescent="0.3">
      <c r="A3440" t="s">
        <v>5092</v>
      </c>
      <c r="B3440">
        <v>109</v>
      </c>
      <c r="C3440">
        <v>95</v>
      </c>
      <c r="D3440">
        <v>1060591</v>
      </c>
      <c r="E3440" t="s">
        <v>48</v>
      </c>
      <c r="F3440" t="s">
        <v>55</v>
      </c>
      <c r="G3440" t="s">
        <v>44</v>
      </c>
      <c r="L3440" t="s">
        <v>5093</v>
      </c>
      <c r="M3440">
        <v>9750</v>
      </c>
      <c r="N3440">
        <v>66</v>
      </c>
      <c r="O3440" t="s">
        <v>5094</v>
      </c>
      <c r="P3440" t="s">
        <v>545</v>
      </c>
      <c r="Q3440" t="s">
        <v>52</v>
      </c>
      <c r="R3440">
        <v>1300000</v>
      </c>
      <c r="S3440">
        <v>2007</v>
      </c>
      <c r="T3440">
        <v>7.2</v>
      </c>
      <c r="U3440">
        <v>1.6</v>
      </c>
      <c r="V3440">
        <v>-239409</v>
      </c>
      <c r="W3440" t="s">
        <v>38</v>
      </c>
    </row>
    <row r="3441" spans="1:23" x14ac:dyDescent="0.3">
      <c r="A3441" t="s">
        <v>5095</v>
      </c>
      <c r="B3441">
        <v>35</v>
      </c>
      <c r="C3441">
        <v>123</v>
      </c>
      <c r="D3441">
        <v>26893</v>
      </c>
      <c r="E3441" t="s">
        <v>56</v>
      </c>
      <c r="F3441" t="s">
        <v>55</v>
      </c>
      <c r="G3441" t="s">
        <v>44</v>
      </c>
      <c r="L3441" t="s">
        <v>5096</v>
      </c>
      <c r="M3441">
        <v>4391</v>
      </c>
      <c r="N3441">
        <v>26</v>
      </c>
      <c r="O3441" t="s">
        <v>792</v>
      </c>
      <c r="P3441" t="s">
        <v>545</v>
      </c>
      <c r="Q3441" t="s">
        <v>213</v>
      </c>
      <c r="R3441">
        <v>1600000</v>
      </c>
      <c r="S3441">
        <v>1969</v>
      </c>
      <c r="T3441">
        <v>7.2</v>
      </c>
      <c r="U3441">
        <v>2</v>
      </c>
      <c r="V3441">
        <v>-1573107</v>
      </c>
      <c r="W3441" t="s">
        <v>38</v>
      </c>
    </row>
    <row r="3442" spans="1:23" x14ac:dyDescent="0.3">
      <c r="A3442" t="s">
        <v>5097</v>
      </c>
      <c r="B3442">
        <v>22</v>
      </c>
      <c r="C3442">
        <v>111</v>
      </c>
      <c r="D3442">
        <v>2580</v>
      </c>
      <c r="E3442" t="s">
        <v>55</v>
      </c>
      <c r="F3442" t="s">
        <v>60</v>
      </c>
      <c r="L3442" t="s">
        <v>5098</v>
      </c>
      <c r="M3442">
        <v>1618</v>
      </c>
      <c r="N3442">
        <v>40</v>
      </c>
      <c r="O3442" t="s">
        <v>29</v>
      </c>
      <c r="P3442" t="s">
        <v>30</v>
      </c>
      <c r="Q3442" t="s">
        <v>213</v>
      </c>
      <c r="R3442">
        <v>1650000</v>
      </c>
      <c r="S3442">
        <v>2003</v>
      </c>
      <c r="T3442">
        <v>5.4</v>
      </c>
      <c r="U3442">
        <v>1.8</v>
      </c>
      <c r="V3442">
        <v>-1647420</v>
      </c>
      <c r="W3442" t="s">
        <v>38</v>
      </c>
    </row>
    <row r="3443" spans="1:23" x14ac:dyDescent="0.3">
      <c r="A3443" t="s">
        <v>5099</v>
      </c>
      <c r="B3443">
        <v>173</v>
      </c>
      <c r="C3443">
        <v>108</v>
      </c>
      <c r="D3443">
        <v>19067631</v>
      </c>
      <c r="E3443" t="s">
        <v>48</v>
      </c>
      <c r="F3443" t="s">
        <v>55</v>
      </c>
      <c r="G3443" t="s">
        <v>44</v>
      </c>
      <c r="L3443" t="s">
        <v>5100</v>
      </c>
      <c r="M3443">
        <v>37714</v>
      </c>
      <c r="N3443">
        <v>204</v>
      </c>
      <c r="O3443" t="s">
        <v>29</v>
      </c>
      <c r="P3443" t="s">
        <v>30</v>
      </c>
      <c r="Q3443" t="s">
        <v>31</v>
      </c>
      <c r="R3443">
        <v>2000000</v>
      </c>
      <c r="S3443">
        <v>2007</v>
      </c>
      <c r="T3443">
        <v>7.1</v>
      </c>
      <c r="U3443">
        <v>1.8</v>
      </c>
      <c r="V3443">
        <v>17067631</v>
      </c>
      <c r="W3443" t="s">
        <v>21</v>
      </c>
    </row>
    <row r="3444" spans="1:23" x14ac:dyDescent="0.3">
      <c r="A3444" t="s">
        <v>5101</v>
      </c>
      <c r="B3444">
        <v>61</v>
      </c>
      <c r="C3444">
        <v>92</v>
      </c>
      <c r="D3444">
        <v>11806119</v>
      </c>
      <c r="E3444" t="s">
        <v>24</v>
      </c>
      <c r="F3444" t="s">
        <v>242</v>
      </c>
      <c r="G3444" t="s">
        <v>55</v>
      </c>
      <c r="H3444" t="s">
        <v>61</v>
      </c>
      <c r="L3444" t="s">
        <v>5102</v>
      </c>
      <c r="M3444">
        <v>57578</v>
      </c>
      <c r="N3444">
        <v>210</v>
      </c>
      <c r="O3444" t="s">
        <v>29</v>
      </c>
      <c r="P3444" t="s">
        <v>30</v>
      </c>
      <c r="Q3444" t="s">
        <v>213</v>
      </c>
      <c r="R3444">
        <v>1100000</v>
      </c>
      <c r="S3444">
        <v>1988</v>
      </c>
      <c r="T3444">
        <v>6.8</v>
      </c>
      <c r="U3444">
        <v>1.5</v>
      </c>
      <c r="V3444">
        <v>10706119</v>
      </c>
      <c r="W3444" t="s">
        <v>21</v>
      </c>
    </row>
    <row r="3445" spans="1:23" x14ac:dyDescent="0.3">
      <c r="A3445" t="s">
        <v>4101</v>
      </c>
      <c r="B3445">
        <v>110</v>
      </c>
      <c r="C3445">
        <v>88</v>
      </c>
      <c r="D3445">
        <v>7362100</v>
      </c>
      <c r="E3445" t="s">
        <v>48</v>
      </c>
      <c r="F3445" t="s">
        <v>55</v>
      </c>
      <c r="L3445" t="s">
        <v>5103</v>
      </c>
      <c r="M3445">
        <v>60295</v>
      </c>
      <c r="N3445">
        <v>232</v>
      </c>
      <c r="O3445" t="s">
        <v>29</v>
      </c>
      <c r="P3445" t="s">
        <v>30</v>
      </c>
      <c r="Q3445" t="s">
        <v>213</v>
      </c>
      <c r="R3445">
        <v>1500000</v>
      </c>
      <c r="S3445">
        <v>2005</v>
      </c>
      <c r="T3445">
        <v>7.4</v>
      </c>
      <c r="U3445">
        <v>1.5</v>
      </c>
      <c r="V3445">
        <v>5862100</v>
      </c>
      <c r="W3445" t="s">
        <v>21</v>
      </c>
    </row>
    <row r="3446" spans="1:23" x14ac:dyDescent="0.3">
      <c r="A3446" t="s">
        <v>2556</v>
      </c>
      <c r="B3446">
        <v>110</v>
      </c>
      <c r="C3446">
        <v>97</v>
      </c>
      <c r="D3446">
        <v>7022940</v>
      </c>
      <c r="E3446" t="s">
        <v>48</v>
      </c>
      <c r="F3446" t="s">
        <v>55</v>
      </c>
      <c r="G3446" t="s">
        <v>44</v>
      </c>
      <c r="L3446" t="s">
        <v>5104</v>
      </c>
      <c r="M3446">
        <v>14018</v>
      </c>
      <c r="N3446">
        <v>190</v>
      </c>
      <c r="O3446" t="s">
        <v>29</v>
      </c>
      <c r="P3446" t="s">
        <v>30</v>
      </c>
      <c r="Q3446" t="s">
        <v>213</v>
      </c>
      <c r="R3446">
        <v>1000000</v>
      </c>
      <c r="S3446">
        <v>2001</v>
      </c>
      <c r="T3446">
        <v>6.7</v>
      </c>
      <c r="U3446">
        <v>1.6</v>
      </c>
      <c r="V3446">
        <v>6022940</v>
      </c>
      <c r="W3446" t="s">
        <v>21</v>
      </c>
    </row>
    <row r="3447" spans="1:23" x14ac:dyDescent="0.3">
      <c r="A3447" t="s">
        <v>2698</v>
      </c>
      <c r="B3447">
        <v>53</v>
      </c>
      <c r="C3447">
        <v>103</v>
      </c>
      <c r="D3447">
        <v>5132222</v>
      </c>
      <c r="E3447" t="s">
        <v>55</v>
      </c>
      <c r="F3447" t="s">
        <v>60</v>
      </c>
      <c r="G3447" t="s">
        <v>44</v>
      </c>
      <c r="L3447" t="s">
        <v>5105</v>
      </c>
      <c r="M3447">
        <v>14112</v>
      </c>
      <c r="N3447">
        <v>83</v>
      </c>
      <c r="O3447" t="s">
        <v>29</v>
      </c>
      <c r="P3447" t="s">
        <v>115</v>
      </c>
      <c r="Q3447" t="s">
        <v>213</v>
      </c>
      <c r="R3447">
        <v>2000000</v>
      </c>
      <c r="S3447">
        <v>1994</v>
      </c>
      <c r="T3447">
        <v>7.2</v>
      </c>
      <c r="U3447">
        <v>1.7</v>
      </c>
      <c r="V3447">
        <v>3132222</v>
      </c>
      <c r="W3447" t="s">
        <v>21</v>
      </c>
    </row>
    <row r="3448" spans="1:23" x14ac:dyDescent="0.3">
      <c r="A3448" t="s">
        <v>4122</v>
      </c>
      <c r="B3448">
        <v>106</v>
      </c>
      <c r="C3448">
        <v>110</v>
      </c>
      <c r="D3448">
        <v>2365931</v>
      </c>
      <c r="E3448" t="s">
        <v>48</v>
      </c>
      <c r="F3448" t="s">
        <v>56</v>
      </c>
      <c r="G3448" t="s">
        <v>55</v>
      </c>
      <c r="H3448" t="s">
        <v>44</v>
      </c>
      <c r="L3448" t="s">
        <v>5106</v>
      </c>
      <c r="M3448">
        <v>36657</v>
      </c>
      <c r="N3448">
        <v>318</v>
      </c>
      <c r="O3448" t="s">
        <v>29</v>
      </c>
      <c r="P3448" t="s">
        <v>30</v>
      </c>
      <c r="Q3448" t="s">
        <v>213</v>
      </c>
      <c r="R3448">
        <v>1500000</v>
      </c>
      <c r="S3448">
        <v>1998</v>
      </c>
      <c r="T3448">
        <v>7.5</v>
      </c>
      <c r="U3448">
        <v>1.8</v>
      </c>
      <c r="V3448">
        <v>865931</v>
      </c>
      <c r="W3448" t="s">
        <v>21</v>
      </c>
    </row>
    <row r="3449" spans="1:23" x14ac:dyDescent="0.3">
      <c r="A3449" t="s">
        <v>134</v>
      </c>
      <c r="B3449">
        <v>445</v>
      </c>
      <c r="C3449">
        <v>103</v>
      </c>
      <c r="D3449">
        <v>53991137</v>
      </c>
      <c r="E3449" t="s">
        <v>26</v>
      </c>
      <c r="F3449" t="s">
        <v>57</v>
      </c>
      <c r="G3449" t="s">
        <v>60</v>
      </c>
      <c r="H3449" t="s">
        <v>35</v>
      </c>
      <c r="L3449" t="s">
        <v>5107</v>
      </c>
      <c r="M3449">
        <v>202800</v>
      </c>
      <c r="N3449">
        <v>752</v>
      </c>
      <c r="O3449" t="s">
        <v>29</v>
      </c>
      <c r="P3449" t="s">
        <v>30</v>
      </c>
      <c r="Q3449" t="s">
        <v>31</v>
      </c>
      <c r="R3449">
        <v>1500000</v>
      </c>
      <c r="S3449">
        <v>2010</v>
      </c>
      <c r="T3449">
        <v>6.8</v>
      </c>
      <c r="U3449">
        <v>1.7</v>
      </c>
      <c r="V3449">
        <v>52491137</v>
      </c>
      <c r="W3449" t="s">
        <v>21</v>
      </c>
    </row>
    <row r="3450" spans="1:23" x14ac:dyDescent="0.3">
      <c r="A3450" t="s">
        <v>5108</v>
      </c>
      <c r="B3450">
        <v>94</v>
      </c>
      <c r="C3450">
        <v>114</v>
      </c>
      <c r="D3450">
        <v>1221261</v>
      </c>
      <c r="E3450" t="s">
        <v>56</v>
      </c>
      <c r="F3450" t="s">
        <v>55</v>
      </c>
      <c r="G3450" t="s">
        <v>35</v>
      </c>
      <c r="L3450" t="s">
        <v>5109</v>
      </c>
      <c r="M3450">
        <v>38215</v>
      </c>
      <c r="N3450">
        <v>125</v>
      </c>
      <c r="O3450" t="s">
        <v>763</v>
      </c>
      <c r="P3450" t="s">
        <v>4828</v>
      </c>
      <c r="Q3450" t="s">
        <v>213</v>
      </c>
      <c r="R3450">
        <v>1500000</v>
      </c>
      <c r="S3450">
        <v>2000</v>
      </c>
      <c r="T3450">
        <v>7.9</v>
      </c>
      <c r="U3450">
        <v>1.9</v>
      </c>
      <c r="V3450">
        <v>-278739</v>
      </c>
      <c r="W3450" t="s">
        <v>38</v>
      </c>
    </row>
    <row r="3451" spans="1:23" x14ac:dyDescent="0.3">
      <c r="A3451" t="s">
        <v>5110</v>
      </c>
      <c r="B3451">
        <v>75</v>
      </c>
      <c r="C3451">
        <v>112</v>
      </c>
      <c r="D3451">
        <v>712294</v>
      </c>
      <c r="E3451" t="s">
        <v>55</v>
      </c>
      <c r="L3451" t="s">
        <v>5111</v>
      </c>
      <c r="M3451">
        <v>9408</v>
      </c>
      <c r="N3451">
        <v>68</v>
      </c>
      <c r="O3451" t="s">
        <v>29</v>
      </c>
      <c r="P3451" t="s">
        <v>30</v>
      </c>
      <c r="Q3451" t="s">
        <v>213</v>
      </c>
      <c r="R3451">
        <v>1500000</v>
      </c>
      <c r="S3451">
        <v>2005</v>
      </c>
      <c r="T3451">
        <v>6.7</v>
      </c>
      <c r="U3451">
        <v>1.9</v>
      </c>
      <c r="V3451">
        <v>-787706</v>
      </c>
      <c r="W3451" t="s">
        <v>38</v>
      </c>
    </row>
    <row r="3452" spans="1:23" x14ac:dyDescent="0.3">
      <c r="A3452" t="s">
        <v>5112</v>
      </c>
      <c r="B3452">
        <v>97</v>
      </c>
      <c r="C3452">
        <v>104</v>
      </c>
      <c r="D3452">
        <v>3447339</v>
      </c>
      <c r="E3452" t="s">
        <v>48</v>
      </c>
      <c r="F3452" t="s">
        <v>44</v>
      </c>
      <c r="L3452" t="s">
        <v>5113</v>
      </c>
      <c r="M3452">
        <v>29517</v>
      </c>
      <c r="N3452">
        <v>79</v>
      </c>
      <c r="O3452" t="s">
        <v>29</v>
      </c>
      <c r="P3452" t="s">
        <v>30</v>
      </c>
      <c r="Q3452" t="s">
        <v>213</v>
      </c>
      <c r="R3452">
        <v>1500000</v>
      </c>
      <c r="S3452">
        <v>2013</v>
      </c>
      <c r="T3452">
        <v>5.8</v>
      </c>
      <c r="U3452">
        <v>1.7</v>
      </c>
      <c r="V3452">
        <v>1947339</v>
      </c>
      <c r="W3452" t="s">
        <v>21</v>
      </c>
    </row>
    <row r="3453" spans="1:23" x14ac:dyDescent="0.3">
      <c r="A3453" t="s">
        <v>4749</v>
      </c>
      <c r="B3453">
        <v>37</v>
      </c>
      <c r="C3453">
        <v>99</v>
      </c>
      <c r="D3453">
        <v>418953</v>
      </c>
      <c r="E3453" t="s">
        <v>56</v>
      </c>
      <c r="F3453" t="s">
        <v>55</v>
      </c>
      <c r="G3453" t="s">
        <v>35</v>
      </c>
      <c r="L3453" t="s">
        <v>5114</v>
      </c>
      <c r="M3453">
        <v>17322</v>
      </c>
      <c r="N3453">
        <v>93</v>
      </c>
      <c r="O3453" t="s">
        <v>29</v>
      </c>
      <c r="P3453" t="s">
        <v>545</v>
      </c>
      <c r="Q3453" t="s">
        <v>213</v>
      </c>
      <c r="R3453">
        <v>1500000</v>
      </c>
      <c r="S3453">
        <v>1993</v>
      </c>
      <c r="T3453">
        <v>6.5</v>
      </c>
      <c r="U3453">
        <v>1.6</v>
      </c>
      <c r="V3453">
        <v>-1081047</v>
      </c>
      <c r="W3453" t="s">
        <v>38</v>
      </c>
    </row>
    <row r="3454" spans="1:23" x14ac:dyDescent="0.3">
      <c r="A3454" t="s">
        <v>5115</v>
      </c>
      <c r="B3454">
        <v>84</v>
      </c>
      <c r="C3454">
        <v>98</v>
      </c>
      <c r="D3454">
        <v>406035</v>
      </c>
      <c r="E3454" t="s">
        <v>55</v>
      </c>
      <c r="L3454" t="s">
        <v>5116</v>
      </c>
      <c r="M3454">
        <v>30314</v>
      </c>
      <c r="N3454">
        <v>159</v>
      </c>
      <c r="O3454" t="s">
        <v>29</v>
      </c>
      <c r="P3454" t="s">
        <v>30</v>
      </c>
      <c r="Q3454" t="s">
        <v>213</v>
      </c>
      <c r="R3454">
        <v>1500000</v>
      </c>
      <c r="S3454">
        <v>2001</v>
      </c>
      <c r="T3454">
        <v>7.2</v>
      </c>
      <c r="U3454">
        <v>1.6</v>
      </c>
      <c r="V3454">
        <v>-1093965</v>
      </c>
      <c r="W3454" t="s">
        <v>38</v>
      </c>
    </row>
    <row r="3455" spans="1:23" x14ac:dyDescent="0.3">
      <c r="A3455" t="s">
        <v>3557</v>
      </c>
      <c r="B3455">
        <v>127</v>
      </c>
      <c r="C3455">
        <v>100</v>
      </c>
      <c r="D3455">
        <v>373967</v>
      </c>
      <c r="E3455" t="s">
        <v>57</v>
      </c>
      <c r="F3455" t="s">
        <v>60</v>
      </c>
      <c r="L3455" t="s">
        <v>5117</v>
      </c>
      <c r="M3455">
        <v>43839</v>
      </c>
      <c r="N3455">
        <v>481</v>
      </c>
      <c r="O3455" t="s">
        <v>29</v>
      </c>
      <c r="P3455" t="s">
        <v>30</v>
      </c>
      <c r="Q3455" t="s">
        <v>213</v>
      </c>
      <c r="R3455">
        <v>1500000</v>
      </c>
      <c r="S3455">
        <v>2001</v>
      </c>
      <c r="T3455">
        <v>6.5</v>
      </c>
      <c r="U3455">
        <v>1.7</v>
      </c>
      <c r="V3455">
        <v>-1126033</v>
      </c>
      <c r="W3455" t="s">
        <v>38</v>
      </c>
    </row>
    <row r="3456" spans="1:23" x14ac:dyDescent="0.3">
      <c r="A3456" t="s">
        <v>5118</v>
      </c>
      <c r="B3456">
        <v>32</v>
      </c>
      <c r="C3456">
        <v>80</v>
      </c>
      <c r="D3456">
        <v>194568</v>
      </c>
      <c r="E3456" t="s">
        <v>48</v>
      </c>
      <c r="F3456" t="s">
        <v>44</v>
      </c>
      <c r="L3456" t="s">
        <v>5119</v>
      </c>
      <c r="M3456">
        <v>2963</v>
      </c>
      <c r="N3456">
        <v>28</v>
      </c>
      <c r="O3456" t="s">
        <v>29</v>
      </c>
      <c r="P3456" t="s">
        <v>30</v>
      </c>
      <c r="Q3456" t="s">
        <v>213</v>
      </c>
      <c r="R3456">
        <v>1500000</v>
      </c>
      <c r="S3456">
        <v>2006</v>
      </c>
      <c r="T3456">
        <v>6.2</v>
      </c>
      <c r="U3456">
        <v>1.3</v>
      </c>
      <c r="V3456">
        <v>-1305432</v>
      </c>
      <c r="W3456" t="s">
        <v>38</v>
      </c>
    </row>
    <row r="3457" spans="1:23" x14ac:dyDescent="0.3">
      <c r="A3457" t="s">
        <v>5120</v>
      </c>
      <c r="B3457">
        <v>120</v>
      </c>
      <c r="C3457">
        <v>87</v>
      </c>
      <c r="D3457">
        <v>163245</v>
      </c>
      <c r="E3457" t="s">
        <v>48</v>
      </c>
      <c r="F3457" t="s">
        <v>55</v>
      </c>
      <c r="G3457" t="s">
        <v>49</v>
      </c>
      <c r="L3457" t="s">
        <v>5121</v>
      </c>
      <c r="M3457">
        <v>143086</v>
      </c>
      <c r="N3457">
        <v>211</v>
      </c>
      <c r="O3457" t="s">
        <v>29</v>
      </c>
      <c r="P3457" t="s">
        <v>30</v>
      </c>
      <c r="Q3457" t="s">
        <v>118</v>
      </c>
      <c r="R3457">
        <v>1500000</v>
      </c>
      <c r="S3457">
        <v>1936</v>
      </c>
      <c r="T3457">
        <v>8.6</v>
      </c>
      <c r="U3457">
        <v>1.4</v>
      </c>
      <c r="V3457">
        <v>-1336755</v>
      </c>
      <c r="W3457" t="s">
        <v>38</v>
      </c>
    </row>
    <row r="3458" spans="1:23" x14ac:dyDescent="0.3">
      <c r="A3458" t="s">
        <v>5122</v>
      </c>
      <c r="B3458">
        <v>31</v>
      </c>
      <c r="C3458">
        <v>91</v>
      </c>
      <c r="D3458">
        <v>119841</v>
      </c>
      <c r="E3458" t="s">
        <v>55</v>
      </c>
      <c r="L3458" t="s">
        <v>5123</v>
      </c>
      <c r="M3458">
        <v>2419</v>
      </c>
      <c r="N3458">
        <v>55</v>
      </c>
      <c r="O3458" t="s">
        <v>29</v>
      </c>
      <c r="P3458" t="s">
        <v>30</v>
      </c>
      <c r="Q3458" t="s">
        <v>52</v>
      </c>
      <c r="R3458">
        <v>1500000</v>
      </c>
      <c r="S3458">
        <v>2002</v>
      </c>
      <c r="T3458">
        <v>6.5</v>
      </c>
      <c r="U3458">
        <v>1.5</v>
      </c>
      <c r="V3458">
        <v>-1380159</v>
      </c>
      <c r="W3458" t="s">
        <v>38</v>
      </c>
    </row>
    <row r="3459" spans="1:23" x14ac:dyDescent="0.3">
      <c r="A3459" t="s">
        <v>5124</v>
      </c>
      <c r="B3459">
        <v>100</v>
      </c>
      <c r="C3459">
        <v>84</v>
      </c>
      <c r="D3459">
        <v>173066</v>
      </c>
      <c r="E3459" t="s">
        <v>48</v>
      </c>
      <c r="F3459" t="s">
        <v>26</v>
      </c>
      <c r="L3459" t="s">
        <v>5125</v>
      </c>
      <c r="M3459">
        <v>21379</v>
      </c>
      <c r="N3459">
        <v>88</v>
      </c>
      <c r="O3459" t="s">
        <v>29</v>
      </c>
      <c r="P3459" t="s">
        <v>30</v>
      </c>
      <c r="Q3459" t="s">
        <v>213</v>
      </c>
      <c r="R3459">
        <v>1500000</v>
      </c>
      <c r="S3459">
        <v>2007</v>
      </c>
      <c r="T3459">
        <v>6.3</v>
      </c>
      <c r="U3459">
        <v>1.4</v>
      </c>
      <c r="V3459">
        <v>-1326934</v>
      </c>
      <c r="W3459" t="s">
        <v>38</v>
      </c>
    </row>
    <row r="3460" spans="1:23" x14ac:dyDescent="0.3">
      <c r="A3460" t="s">
        <v>3698</v>
      </c>
      <c r="B3460">
        <v>14</v>
      </c>
      <c r="C3460">
        <v>90</v>
      </c>
      <c r="D3460">
        <v>92362</v>
      </c>
      <c r="E3460" t="s">
        <v>48</v>
      </c>
      <c r="F3460" t="s">
        <v>55</v>
      </c>
      <c r="L3460" t="s">
        <v>5126</v>
      </c>
      <c r="M3460">
        <v>444</v>
      </c>
      <c r="N3460">
        <v>5</v>
      </c>
      <c r="O3460" t="s">
        <v>29</v>
      </c>
      <c r="P3460" t="s">
        <v>30</v>
      </c>
      <c r="Q3460" t="s">
        <v>31</v>
      </c>
      <c r="R3460">
        <v>1500000</v>
      </c>
      <c r="S3460">
        <v>2005</v>
      </c>
      <c r="T3460">
        <v>4.3</v>
      </c>
      <c r="U3460">
        <v>1.5</v>
      </c>
      <c r="V3460">
        <v>-1407638</v>
      </c>
      <c r="W3460" t="s">
        <v>38</v>
      </c>
    </row>
    <row r="3461" spans="1:23" x14ac:dyDescent="0.3">
      <c r="A3461" t="s">
        <v>5127</v>
      </c>
      <c r="B3461">
        <v>178</v>
      </c>
      <c r="C3461">
        <v>95</v>
      </c>
      <c r="D3461">
        <v>3478</v>
      </c>
      <c r="E3461" t="s">
        <v>26</v>
      </c>
      <c r="F3461" t="s">
        <v>57</v>
      </c>
      <c r="L3461" t="s">
        <v>5128</v>
      </c>
      <c r="M3461">
        <v>22212</v>
      </c>
      <c r="N3461">
        <v>142</v>
      </c>
      <c r="O3461" t="s">
        <v>29</v>
      </c>
      <c r="P3461" t="s">
        <v>115</v>
      </c>
      <c r="Q3461" t="s">
        <v>2708</v>
      </c>
      <c r="R3461">
        <v>1500000</v>
      </c>
      <c r="S3461">
        <v>2008</v>
      </c>
      <c r="T3461">
        <v>6.7</v>
      </c>
      <c r="U3461">
        <v>1.6</v>
      </c>
      <c r="V3461">
        <v>-1496522</v>
      </c>
      <c r="W3461" t="s">
        <v>38</v>
      </c>
    </row>
    <row r="3462" spans="1:23" x14ac:dyDescent="0.3">
      <c r="A3462" t="s">
        <v>5129</v>
      </c>
      <c r="B3462">
        <v>46</v>
      </c>
      <c r="C3462">
        <v>90</v>
      </c>
      <c r="D3462">
        <v>52166</v>
      </c>
      <c r="E3462" t="s">
        <v>55</v>
      </c>
      <c r="L3462" t="s">
        <v>5130</v>
      </c>
      <c r="M3462">
        <v>2792</v>
      </c>
      <c r="N3462">
        <v>22</v>
      </c>
      <c r="O3462" t="s">
        <v>29</v>
      </c>
      <c r="P3462" t="s">
        <v>30</v>
      </c>
      <c r="Q3462" t="s">
        <v>213</v>
      </c>
      <c r="R3462">
        <v>2000000</v>
      </c>
      <c r="S3462">
        <v>2008</v>
      </c>
      <c r="T3462">
        <v>6.7</v>
      </c>
      <c r="U3462">
        <v>1.5</v>
      </c>
      <c r="V3462">
        <v>-1947834</v>
      </c>
      <c r="W3462" t="s">
        <v>38</v>
      </c>
    </row>
    <row r="3463" spans="1:23" x14ac:dyDescent="0.3">
      <c r="A3463" t="s">
        <v>3436</v>
      </c>
      <c r="B3463">
        <v>234</v>
      </c>
      <c r="C3463">
        <v>101</v>
      </c>
      <c r="D3463">
        <v>1163508</v>
      </c>
      <c r="E3463" t="s">
        <v>55</v>
      </c>
      <c r="F3463" t="s">
        <v>26</v>
      </c>
      <c r="G3463" t="s">
        <v>57</v>
      </c>
      <c r="H3463" t="s">
        <v>35</v>
      </c>
      <c r="L3463" t="s">
        <v>5131</v>
      </c>
      <c r="M3463">
        <v>20376</v>
      </c>
      <c r="N3463">
        <v>166</v>
      </c>
      <c r="O3463" t="s">
        <v>29</v>
      </c>
      <c r="P3463" t="s">
        <v>30</v>
      </c>
      <c r="Q3463" t="s">
        <v>213</v>
      </c>
      <c r="R3463">
        <v>2500000</v>
      </c>
      <c r="S3463">
        <v>2012</v>
      </c>
      <c r="T3463">
        <v>5.0999999999999996</v>
      </c>
      <c r="U3463">
        <v>1.7</v>
      </c>
      <c r="V3463">
        <v>-1336492</v>
      </c>
      <c r="W3463" t="s">
        <v>38</v>
      </c>
    </row>
    <row r="3464" spans="1:23" x14ac:dyDescent="0.3">
      <c r="A3464" t="s">
        <v>5132</v>
      </c>
      <c r="B3464">
        <v>145</v>
      </c>
      <c r="C3464">
        <v>83</v>
      </c>
      <c r="D3464">
        <v>184925485</v>
      </c>
      <c r="E3464" t="s">
        <v>47</v>
      </c>
      <c r="F3464" t="s">
        <v>49</v>
      </c>
      <c r="G3464" t="s">
        <v>26</v>
      </c>
      <c r="H3464" t="s">
        <v>50</v>
      </c>
      <c r="L3464" t="s">
        <v>5133</v>
      </c>
      <c r="M3464">
        <v>133348</v>
      </c>
      <c r="N3464">
        <v>204</v>
      </c>
      <c r="O3464" t="s">
        <v>29</v>
      </c>
      <c r="P3464" t="s">
        <v>30</v>
      </c>
      <c r="Q3464" t="s">
        <v>1636</v>
      </c>
      <c r="R3464">
        <v>2000000</v>
      </c>
      <c r="S3464">
        <v>1937</v>
      </c>
      <c r="T3464">
        <v>7.7</v>
      </c>
      <c r="U3464">
        <v>1.4</v>
      </c>
      <c r="V3464">
        <v>182925485</v>
      </c>
      <c r="W3464" t="s">
        <v>21</v>
      </c>
    </row>
    <row r="3465" spans="1:23" x14ac:dyDescent="0.3">
      <c r="A3465" t="s">
        <v>5134</v>
      </c>
      <c r="B3465">
        <v>78</v>
      </c>
      <c r="C3465">
        <v>106</v>
      </c>
      <c r="D3465">
        <v>304124</v>
      </c>
      <c r="E3465" t="s">
        <v>55</v>
      </c>
      <c r="L3465" t="s">
        <v>5135</v>
      </c>
      <c r="M3465">
        <v>2720</v>
      </c>
      <c r="N3465">
        <v>37</v>
      </c>
      <c r="O3465" t="s">
        <v>763</v>
      </c>
      <c r="P3465" t="s">
        <v>4828</v>
      </c>
      <c r="Q3465" t="s">
        <v>213</v>
      </c>
      <c r="R3465">
        <v>1400000</v>
      </c>
      <c r="S3465">
        <v>2004</v>
      </c>
      <c r="T3465">
        <v>6.7</v>
      </c>
      <c r="U3465">
        <v>1.8</v>
      </c>
      <c r="V3465">
        <v>-1095876</v>
      </c>
      <c r="W3465" t="s">
        <v>38</v>
      </c>
    </row>
    <row r="3466" spans="1:23" x14ac:dyDescent="0.3">
      <c r="A3466" t="s">
        <v>5136</v>
      </c>
      <c r="B3466">
        <v>60</v>
      </c>
      <c r="C3466">
        <v>94</v>
      </c>
      <c r="D3466">
        <v>36830</v>
      </c>
      <c r="E3466" t="s">
        <v>25</v>
      </c>
      <c r="F3466" t="s">
        <v>48</v>
      </c>
      <c r="G3466" t="s">
        <v>57</v>
      </c>
      <c r="L3466" t="s">
        <v>5137</v>
      </c>
      <c r="M3466">
        <v>3291</v>
      </c>
      <c r="N3466">
        <v>63</v>
      </c>
      <c r="O3466" t="s">
        <v>29</v>
      </c>
      <c r="P3466" t="s">
        <v>37</v>
      </c>
      <c r="Q3466" t="s">
        <v>31</v>
      </c>
      <c r="R3466">
        <v>1400000</v>
      </c>
      <c r="S3466">
        <v>2004</v>
      </c>
      <c r="T3466">
        <v>6.6</v>
      </c>
      <c r="U3466">
        <v>1.6</v>
      </c>
      <c r="V3466">
        <v>-1363170</v>
      </c>
      <c r="W3466" t="s">
        <v>38</v>
      </c>
    </row>
    <row r="3467" spans="1:23" x14ac:dyDescent="0.3">
      <c r="A3467" t="s">
        <v>385</v>
      </c>
      <c r="B3467">
        <v>116</v>
      </c>
      <c r="C3467">
        <v>120</v>
      </c>
      <c r="D3467">
        <v>3650677</v>
      </c>
      <c r="E3467" t="s">
        <v>48</v>
      </c>
      <c r="F3467" t="s">
        <v>56</v>
      </c>
      <c r="L3467" t="s">
        <v>5138</v>
      </c>
      <c r="M3467">
        <v>414976</v>
      </c>
      <c r="N3467">
        <v>523</v>
      </c>
      <c r="O3467" t="s">
        <v>29</v>
      </c>
      <c r="P3467" t="s">
        <v>37</v>
      </c>
      <c r="Q3467" t="s">
        <v>213</v>
      </c>
      <c r="R3467">
        <v>960000</v>
      </c>
      <c r="S3467">
        <v>1998</v>
      </c>
      <c r="T3467">
        <v>8.1999999999999993</v>
      </c>
      <c r="U3467">
        <v>2</v>
      </c>
      <c r="V3467">
        <v>2690677</v>
      </c>
      <c r="W3467" t="s">
        <v>21</v>
      </c>
    </row>
    <row r="3468" spans="1:23" x14ac:dyDescent="0.3">
      <c r="A3468" t="s">
        <v>4302</v>
      </c>
      <c r="B3468">
        <v>98</v>
      </c>
      <c r="C3468">
        <v>105</v>
      </c>
      <c r="D3468">
        <v>1647780</v>
      </c>
      <c r="E3468" t="s">
        <v>55</v>
      </c>
      <c r="L3468" t="s">
        <v>5139</v>
      </c>
      <c r="M3468">
        <v>65951</v>
      </c>
      <c r="N3468">
        <v>258</v>
      </c>
      <c r="O3468" t="s">
        <v>4202</v>
      </c>
      <c r="P3468" t="s">
        <v>2091</v>
      </c>
      <c r="Q3468" t="s">
        <v>213</v>
      </c>
      <c r="R3468">
        <v>1300000</v>
      </c>
      <c r="S3468">
        <v>1998</v>
      </c>
      <c r="T3468">
        <v>8.1</v>
      </c>
      <c r="U3468">
        <v>1.8</v>
      </c>
      <c r="V3468">
        <v>347780</v>
      </c>
      <c r="W3468" t="s">
        <v>21</v>
      </c>
    </row>
    <row r="3469" spans="1:23" x14ac:dyDescent="0.3">
      <c r="A3469" t="s">
        <v>5140</v>
      </c>
      <c r="B3469">
        <v>43</v>
      </c>
      <c r="C3469">
        <v>95</v>
      </c>
      <c r="D3469">
        <v>695229</v>
      </c>
      <c r="E3469" t="s">
        <v>48</v>
      </c>
      <c r="F3469" t="s">
        <v>55</v>
      </c>
      <c r="L3469" t="s">
        <v>5141</v>
      </c>
      <c r="M3469">
        <v>11369</v>
      </c>
      <c r="N3469">
        <v>65</v>
      </c>
      <c r="O3469" t="s">
        <v>29</v>
      </c>
      <c r="P3469" t="s">
        <v>30</v>
      </c>
      <c r="Q3469" t="s">
        <v>213</v>
      </c>
      <c r="R3469">
        <v>1300000</v>
      </c>
      <c r="S3469">
        <v>1996</v>
      </c>
      <c r="T3469">
        <v>7.2</v>
      </c>
      <c r="U3469">
        <v>1.6</v>
      </c>
      <c r="V3469">
        <v>-604771</v>
      </c>
      <c r="W3469" t="s">
        <v>38</v>
      </c>
    </row>
    <row r="3470" spans="1:23" x14ac:dyDescent="0.3">
      <c r="A3470" t="s">
        <v>5142</v>
      </c>
      <c r="B3470">
        <v>15</v>
      </c>
      <c r="C3470">
        <v>135</v>
      </c>
      <c r="D3470">
        <v>638951</v>
      </c>
      <c r="E3470" t="s">
        <v>55</v>
      </c>
      <c r="L3470" t="s">
        <v>5143</v>
      </c>
      <c r="M3470">
        <v>775</v>
      </c>
      <c r="N3470">
        <v>19</v>
      </c>
      <c r="O3470" t="s">
        <v>5144</v>
      </c>
      <c r="P3470" t="s">
        <v>30</v>
      </c>
      <c r="Q3470" t="s">
        <v>213</v>
      </c>
      <c r="R3470">
        <v>1592000</v>
      </c>
      <c r="S3470">
        <v>2006</v>
      </c>
      <c r="T3470">
        <v>7.4</v>
      </c>
      <c r="U3470">
        <v>2.2000000000000002</v>
      </c>
      <c r="V3470">
        <v>-953049</v>
      </c>
      <c r="W3470" t="s">
        <v>38</v>
      </c>
    </row>
    <row r="3471" spans="1:23" x14ac:dyDescent="0.3">
      <c r="A3471" t="s">
        <v>5145</v>
      </c>
      <c r="B3471">
        <v>14</v>
      </c>
      <c r="C3471">
        <v>105</v>
      </c>
      <c r="D3471">
        <v>609042</v>
      </c>
      <c r="E3471" t="s">
        <v>55</v>
      </c>
      <c r="L3471" t="s">
        <v>5146</v>
      </c>
      <c r="M3471">
        <v>449</v>
      </c>
      <c r="N3471">
        <v>38</v>
      </c>
      <c r="O3471" t="s">
        <v>29</v>
      </c>
      <c r="P3471" t="s">
        <v>30</v>
      </c>
      <c r="Q3471" t="s">
        <v>52</v>
      </c>
      <c r="R3471">
        <v>1300000</v>
      </c>
      <c r="S3471">
        <v>1999</v>
      </c>
      <c r="T3471">
        <v>6.5</v>
      </c>
      <c r="U3471">
        <v>1.8</v>
      </c>
      <c r="V3471">
        <v>-690958</v>
      </c>
      <c r="W3471" t="s">
        <v>38</v>
      </c>
    </row>
    <row r="3472" spans="1:23" x14ac:dyDescent="0.3">
      <c r="A3472" t="s">
        <v>5147</v>
      </c>
      <c r="B3472">
        <v>35</v>
      </c>
      <c r="C3472">
        <v>87</v>
      </c>
      <c r="D3472">
        <v>19539</v>
      </c>
      <c r="E3472" t="s">
        <v>48</v>
      </c>
      <c r="L3472" t="s">
        <v>5148</v>
      </c>
      <c r="M3472">
        <v>4182</v>
      </c>
      <c r="N3472">
        <v>53</v>
      </c>
      <c r="O3472" t="s">
        <v>29</v>
      </c>
      <c r="P3472" t="s">
        <v>30</v>
      </c>
      <c r="Q3472" t="s">
        <v>213</v>
      </c>
      <c r="R3472">
        <v>1000000</v>
      </c>
      <c r="S3472">
        <v>2003</v>
      </c>
      <c r="T3472">
        <v>6.2</v>
      </c>
      <c r="U3472">
        <v>1.4</v>
      </c>
      <c r="V3472">
        <v>-980461</v>
      </c>
      <c r="W3472" t="s">
        <v>38</v>
      </c>
    </row>
    <row r="3473" spans="1:23" x14ac:dyDescent="0.3">
      <c r="A3473" t="s">
        <v>1916</v>
      </c>
      <c r="B3473">
        <v>242</v>
      </c>
      <c r="C3473">
        <v>87</v>
      </c>
      <c r="D3473">
        <v>19100000</v>
      </c>
      <c r="E3473" t="s">
        <v>57</v>
      </c>
      <c r="F3473" t="s">
        <v>60</v>
      </c>
      <c r="G3473" t="s">
        <v>35</v>
      </c>
      <c r="L3473" t="s">
        <v>5149</v>
      </c>
      <c r="M3473">
        <v>39690</v>
      </c>
      <c r="N3473">
        <v>394</v>
      </c>
      <c r="O3473" t="s">
        <v>29</v>
      </c>
      <c r="P3473" t="s">
        <v>30</v>
      </c>
      <c r="Q3473" t="s">
        <v>213</v>
      </c>
      <c r="R3473">
        <v>1250000</v>
      </c>
      <c r="S3473">
        <v>1981</v>
      </c>
      <c r="T3473">
        <v>6.1</v>
      </c>
      <c r="U3473">
        <v>1.4</v>
      </c>
      <c r="V3473">
        <v>17850000</v>
      </c>
      <c r="W3473" t="s">
        <v>21</v>
      </c>
    </row>
    <row r="3474" spans="1:23" x14ac:dyDescent="0.3">
      <c r="A3474" t="s">
        <v>5150</v>
      </c>
      <c r="B3474">
        <v>16</v>
      </c>
      <c r="C3474">
        <v>80</v>
      </c>
      <c r="D3474">
        <v>2833383</v>
      </c>
      <c r="E3474" t="s">
        <v>55</v>
      </c>
      <c r="F3474" t="s">
        <v>59</v>
      </c>
      <c r="L3474" t="s">
        <v>5151</v>
      </c>
      <c r="M3474">
        <v>910</v>
      </c>
      <c r="N3474">
        <v>11</v>
      </c>
      <c r="O3474" t="s">
        <v>29</v>
      </c>
      <c r="P3474" t="s">
        <v>30</v>
      </c>
      <c r="Q3474" t="s">
        <v>213</v>
      </c>
      <c r="R3474">
        <v>427000</v>
      </c>
      <c r="S3474">
        <v>2012</v>
      </c>
      <c r="T3474">
        <v>5.7</v>
      </c>
      <c r="U3474">
        <v>1.3</v>
      </c>
      <c r="V3474">
        <v>2406383</v>
      </c>
      <c r="W3474" t="s">
        <v>21</v>
      </c>
    </row>
    <row r="3475" spans="1:23" x14ac:dyDescent="0.3">
      <c r="A3475" t="s">
        <v>445</v>
      </c>
      <c r="B3475">
        <v>58</v>
      </c>
      <c r="C3475">
        <v>100</v>
      </c>
      <c r="D3475">
        <v>24741700</v>
      </c>
      <c r="E3475" t="s">
        <v>55</v>
      </c>
      <c r="L3475" t="s">
        <v>5152</v>
      </c>
      <c r="M3475">
        <v>37785</v>
      </c>
      <c r="N3475">
        <v>95</v>
      </c>
      <c r="O3475" t="s">
        <v>29</v>
      </c>
      <c r="P3475" t="s">
        <v>30</v>
      </c>
      <c r="Q3475" t="s">
        <v>213</v>
      </c>
      <c r="R3475">
        <v>1200000</v>
      </c>
      <c r="S3475">
        <v>1989</v>
      </c>
      <c r="T3475">
        <v>7.2</v>
      </c>
      <c r="U3475">
        <v>1.7</v>
      </c>
      <c r="V3475">
        <v>23541700</v>
      </c>
      <c r="W3475" t="s">
        <v>21</v>
      </c>
    </row>
    <row r="3476" spans="1:23" x14ac:dyDescent="0.3">
      <c r="A3476" t="s">
        <v>134</v>
      </c>
      <c r="B3476">
        <v>287</v>
      </c>
      <c r="C3476">
        <v>103</v>
      </c>
      <c r="D3476">
        <v>55153403</v>
      </c>
      <c r="E3476" t="s">
        <v>57</v>
      </c>
      <c r="F3476" t="s">
        <v>60</v>
      </c>
      <c r="G3476" t="s">
        <v>35</v>
      </c>
      <c r="L3476" t="s">
        <v>5153</v>
      </c>
      <c r="M3476">
        <v>299127</v>
      </c>
      <c r="N3476">
        <v>1509</v>
      </c>
      <c r="O3476" t="s">
        <v>29</v>
      </c>
      <c r="P3476" t="s">
        <v>30</v>
      </c>
      <c r="Q3476" t="s">
        <v>213</v>
      </c>
      <c r="R3476">
        <v>1200000</v>
      </c>
      <c r="S3476">
        <v>2004</v>
      </c>
      <c r="T3476">
        <v>7.7</v>
      </c>
      <c r="U3476">
        <v>1.7</v>
      </c>
      <c r="V3476">
        <v>53953403</v>
      </c>
      <c r="W3476" t="s">
        <v>21</v>
      </c>
    </row>
    <row r="3477" spans="1:23" x14ac:dyDescent="0.3">
      <c r="A3477" t="s">
        <v>1336</v>
      </c>
      <c r="B3477">
        <v>100</v>
      </c>
      <c r="C3477">
        <v>100</v>
      </c>
      <c r="D3477">
        <v>18488314</v>
      </c>
      <c r="E3477" t="s">
        <v>48</v>
      </c>
      <c r="F3477" t="s">
        <v>56</v>
      </c>
      <c r="G3477" t="s">
        <v>60</v>
      </c>
      <c r="L3477" t="s">
        <v>5154</v>
      </c>
      <c r="M3477">
        <v>76151</v>
      </c>
      <c r="N3477">
        <v>333</v>
      </c>
      <c r="O3477" t="s">
        <v>29</v>
      </c>
      <c r="P3477" t="s">
        <v>30</v>
      </c>
      <c r="Q3477" t="s">
        <v>213</v>
      </c>
      <c r="R3477">
        <v>1200000</v>
      </c>
      <c r="S3477">
        <v>2001</v>
      </c>
      <c r="T3477">
        <v>7.1</v>
      </c>
      <c r="U3477">
        <v>1.7</v>
      </c>
      <c r="V3477">
        <v>17288314</v>
      </c>
      <c r="W3477" t="s">
        <v>21</v>
      </c>
    </row>
    <row r="3478" spans="1:23" x14ac:dyDescent="0.3">
      <c r="A3478" t="s">
        <v>2781</v>
      </c>
      <c r="B3478">
        <v>137</v>
      </c>
      <c r="C3478">
        <v>114</v>
      </c>
      <c r="D3478">
        <v>13876974</v>
      </c>
      <c r="E3478" t="s">
        <v>48</v>
      </c>
      <c r="F3478" t="s">
        <v>55</v>
      </c>
      <c r="G3478" t="s">
        <v>44</v>
      </c>
      <c r="L3478" t="s">
        <v>5155</v>
      </c>
      <c r="M3478">
        <v>19397</v>
      </c>
      <c r="N3478">
        <v>214</v>
      </c>
      <c r="O3478" t="s">
        <v>3951</v>
      </c>
      <c r="P3478" t="s">
        <v>3952</v>
      </c>
      <c r="Q3478" t="s">
        <v>213</v>
      </c>
      <c r="R3478">
        <v>7000000</v>
      </c>
      <c r="S3478">
        <v>2001</v>
      </c>
      <c r="T3478">
        <v>7.4</v>
      </c>
      <c r="U3478">
        <v>1.9</v>
      </c>
      <c r="V3478">
        <v>6876974</v>
      </c>
      <c r="W3478" t="s">
        <v>21</v>
      </c>
    </row>
    <row r="3479" spans="1:23" x14ac:dyDescent="0.3">
      <c r="A3479" t="s">
        <v>3648</v>
      </c>
      <c r="B3479">
        <v>122</v>
      </c>
      <c r="C3479">
        <v>111</v>
      </c>
      <c r="D3479">
        <v>9180275</v>
      </c>
      <c r="E3479" t="s">
        <v>55</v>
      </c>
      <c r="L3479" t="s">
        <v>5156</v>
      </c>
      <c r="M3479">
        <v>22145</v>
      </c>
      <c r="N3479">
        <v>231</v>
      </c>
      <c r="O3479" t="s">
        <v>29</v>
      </c>
      <c r="P3479" t="s">
        <v>30</v>
      </c>
      <c r="Q3479" t="s">
        <v>213</v>
      </c>
      <c r="R3479">
        <v>1200000</v>
      </c>
      <c r="S3479">
        <v>2000</v>
      </c>
      <c r="T3479">
        <v>7.7</v>
      </c>
      <c r="U3479">
        <v>1.8</v>
      </c>
      <c r="V3479">
        <v>7980275</v>
      </c>
      <c r="W3479" t="s">
        <v>21</v>
      </c>
    </row>
    <row r="3480" spans="1:23" x14ac:dyDescent="0.3">
      <c r="A3480" t="s">
        <v>5157</v>
      </c>
      <c r="B3480">
        <v>99</v>
      </c>
      <c r="C3480">
        <v>85</v>
      </c>
      <c r="D3480">
        <v>2199853</v>
      </c>
      <c r="E3480" t="s">
        <v>48</v>
      </c>
      <c r="F3480" t="s">
        <v>55</v>
      </c>
      <c r="L3480" t="s">
        <v>5158</v>
      </c>
      <c r="M3480">
        <v>19986</v>
      </c>
      <c r="N3480">
        <v>186</v>
      </c>
      <c r="O3480" t="s">
        <v>29</v>
      </c>
      <c r="P3480" t="s">
        <v>30</v>
      </c>
      <c r="Q3480" t="s">
        <v>213</v>
      </c>
      <c r="R3480">
        <v>1200000</v>
      </c>
      <c r="S3480">
        <v>1999</v>
      </c>
      <c r="T3480">
        <v>6.6</v>
      </c>
      <c r="U3480">
        <v>1.4</v>
      </c>
      <c r="V3480">
        <v>999853</v>
      </c>
      <c r="W3480" t="s">
        <v>21</v>
      </c>
    </row>
    <row r="3481" spans="1:23" x14ac:dyDescent="0.3">
      <c r="A3481" t="s">
        <v>5159</v>
      </c>
      <c r="B3481">
        <v>10</v>
      </c>
      <c r="C3481">
        <v>113</v>
      </c>
      <c r="D3481">
        <v>2859955</v>
      </c>
      <c r="E3481" t="s">
        <v>55</v>
      </c>
      <c r="F3481" t="s">
        <v>61</v>
      </c>
      <c r="L3481" t="s">
        <v>5160</v>
      </c>
      <c r="M3481">
        <v>2417</v>
      </c>
      <c r="N3481">
        <v>32</v>
      </c>
      <c r="O3481" t="s">
        <v>29</v>
      </c>
      <c r="P3481" t="s">
        <v>30</v>
      </c>
      <c r="Q3481" t="s">
        <v>31</v>
      </c>
      <c r="R3481">
        <v>1200000</v>
      </c>
      <c r="S3481">
        <v>2013</v>
      </c>
      <c r="T3481">
        <v>6</v>
      </c>
      <c r="U3481">
        <v>1.9</v>
      </c>
      <c r="V3481">
        <v>1659955</v>
      </c>
      <c r="W3481" t="s">
        <v>21</v>
      </c>
    </row>
    <row r="3482" spans="1:23" x14ac:dyDescent="0.3">
      <c r="A3482" t="s">
        <v>503</v>
      </c>
      <c r="B3482">
        <v>173</v>
      </c>
      <c r="C3482">
        <v>99</v>
      </c>
      <c r="D3482">
        <v>2812029</v>
      </c>
      <c r="E3482" t="s">
        <v>56</v>
      </c>
      <c r="F3482" t="s">
        <v>55</v>
      </c>
      <c r="G3482" t="s">
        <v>35</v>
      </c>
      <c r="L3482" t="s">
        <v>5161</v>
      </c>
      <c r="M3482">
        <v>664719</v>
      </c>
      <c r="N3482">
        <v>931</v>
      </c>
      <c r="O3482" t="s">
        <v>29</v>
      </c>
      <c r="P3482" t="s">
        <v>30</v>
      </c>
      <c r="Q3482" t="s">
        <v>213</v>
      </c>
      <c r="R3482">
        <v>1200000</v>
      </c>
      <c r="S3482">
        <v>1992</v>
      </c>
      <c r="T3482">
        <v>8.4</v>
      </c>
      <c r="U3482">
        <v>1.6</v>
      </c>
      <c r="V3482">
        <v>1612029</v>
      </c>
      <c r="W3482" t="s">
        <v>21</v>
      </c>
    </row>
    <row r="3483" spans="1:23" x14ac:dyDescent="0.3">
      <c r="A3483" t="s">
        <v>2363</v>
      </c>
      <c r="B3483">
        <v>181</v>
      </c>
      <c r="C3483">
        <v>142</v>
      </c>
      <c r="D3483">
        <v>6100000</v>
      </c>
      <c r="E3483" t="s">
        <v>53</v>
      </c>
      <c r="L3483" t="s">
        <v>5162</v>
      </c>
      <c r="M3483">
        <v>503509</v>
      </c>
      <c r="N3483">
        <v>780</v>
      </c>
      <c r="O3483" t="s">
        <v>2648</v>
      </c>
      <c r="P3483" t="s">
        <v>2365</v>
      </c>
      <c r="Q3483" t="s">
        <v>1636</v>
      </c>
      <c r="R3483">
        <v>1200000</v>
      </c>
      <c r="S3483">
        <v>1966</v>
      </c>
      <c r="T3483">
        <v>8.9</v>
      </c>
      <c r="U3483">
        <v>2.4</v>
      </c>
      <c r="V3483">
        <v>4900000</v>
      </c>
      <c r="W3483" t="s">
        <v>21</v>
      </c>
    </row>
    <row r="3484" spans="1:23" x14ac:dyDescent="0.3">
      <c r="A3484" t="s">
        <v>5163</v>
      </c>
      <c r="B3484">
        <v>111</v>
      </c>
      <c r="C3484">
        <v>112</v>
      </c>
      <c r="D3484">
        <v>375723</v>
      </c>
      <c r="E3484" t="s">
        <v>48</v>
      </c>
      <c r="F3484" t="s">
        <v>55</v>
      </c>
      <c r="L3484" t="s">
        <v>5164</v>
      </c>
      <c r="M3484">
        <v>7025</v>
      </c>
      <c r="N3484">
        <v>26</v>
      </c>
      <c r="O3484" t="s">
        <v>4421</v>
      </c>
      <c r="P3484" t="s">
        <v>3520</v>
      </c>
      <c r="Q3484" t="s">
        <v>213</v>
      </c>
      <c r="R3484">
        <v>4000000</v>
      </c>
      <c r="S3484">
        <v>2015</v>
      </c>
      <c r="T3484">
        <v>7.9</v>
      </c>
      <c r="U3484">
        <v>1.9</v>
      </c>
      <c r="V3484">
        <v>-3624277</v>
      </c>
      <c r="W3484" t="s">
        <v>38</v>
      </c>
    </row>
    <row r="3485" spans="1:23" x14ac:dyDescent="0.3">
      <c r="A3485" t="s">
        <v>5165</v>
      </c>
      <c r="B3485">
        <v>38</v>
      </c>
      <c r="C3485">
        <v>108</v>
      </c>
      <c r="D3485">
        <v>594904</v>
      </c>
      <c r="E3485" t="s">
        <v>48</v>
      </c>
      <c r="F3485" t="s">
        <v>55</v>
      </c>
      <c r="L3485" t="s">
        <v>5166</v>
      </c>
      <c r="M3485">
        <v>2582</v>
      </c>
      <c r="N3485">
        <v>89</v>
      </c>
      <c r="O3485" t="s">
        <v>29</v>
      </c>
      <c r="P3485" t="s">
        <v>30</v>
      </c>
      <c r="Q3485" t="s">
        <v>31</v>
      </c>
      <c r="R3485">
        <v>1200000</v>
      </c>
      <c r="S3485">
        <v>2012</v>
      </c>
      <c r="T3485">
        <v>6</v>
      </c>
      <c r="U3485">
        <v>1.8</v>
      </c>
      <c r="V3485">
        <v>-605096</v>
      </c>
      <c r="W3485" t="s">
        <v>38</v>
      </c>
    </row>
    <row r="3486" spans="1:23" x14ac:dyDescent="0.3">
      <c r="A3486" t="s">
        <v>5167</v>
      </c>
      <c r="B3486">
        <v>12</v>
      </c>
      <c r="C3486">
        <v>88</v>
      </c>
      <c r="D3486">
        <v>58936</v>
      </c>
      <c r="E3486" t="s">
        <v>48</v>
      </c>
      <c r="F3486" t="s">
        <v>59</v>
      </c>
      <c r="L3486" t="s">
        <v>5168</v>
      </c>
      <c r="M3486">
        <v>91</v>
      </c>
      <c r="N3486">
        <v>4</v>
      </c>
      <c r="O3486" t="s">
        <v>29</v>
      </c>
      <c r="P3486" t="s">
        <v>30</v>
      </c>
      <c r="Q3486" t="s">
        <v>213</v>
      </c>
      <c r="R3486">
        <v>1200000</v>
      </c>
      <c r="S3486">
        <v>2001</v>
      </c>
      <c r="T3486">
        <v>6.1</v>
      </c>
      <c r="U3486">
        <v>1.5</v>
      </c>
      <c r="V3486">
        <v>-1141064</v>
      </c>
      <c r="W3486" t="s">
        <v>38</v>
      </c>
    </row>
    <row r="3487" spans="1:23" x14ac:dyDescent="0.3">
      <c r="A3487" t="s">
        <v>979</v>
      </c>
      <c r="B3487">
        <v>9</v>
      </c>
      <c r="C3487">
        <v>91</v>
      </c>
      <c r="D3487">
        <v>2850263</v>
      </c>
      <c r="E3487" t="s">
        <v>25</v>
      </c>
      <c r="F3487" t="s">
        <v>48</v>
      </c>
      <c r="G3487" t="s">
        <v>61</v>
      </c>
      <c r="L3487" t="s">
        <v>5169</v>
      </c>
      <c r="M3487">
        <v>5061</v>
      </c>
      <c r="N3487">
        <v>70</v>
      </c>
      <c r="O3487" t="s">
        <v>29</v>
      </c>
      <c r="P3487" t="s">
        <v>30</v>
      </c>
      <c r="Q3487" t="s">
        <v>52</v>
      </c>
      <c r="R3487">
        <v>2600000</v>
      </c>
      <c r="S3487">
        <v>1993</v>
      </c>
      <c r="T3487">
        <v>6.2</v>
      </c>
      <c r="U3487">
        <v>1.5</v>
      </c>
      <c r="V3487">
        <v>250263</v>
      </c>
      <c r="W3487" t="s">
        <v>21</v>
      </c>
    </row>
    <row r="3488" spans="1:23" x14ac:dyDescent="0.3">
      <c r="A3488" t="s">
        <v>5170</v>
      </c>
      <c r="B3488">
        <v>91</v>
      </c>
      <c r="C3488">
        <v>94</v>
      </c>
      <c r="D3488">
        <v>16101109</v>
      </c>
      <c r="E3488" t="s">
        <v>48</v>
      </c>
      <c r="L3488" t="s">
        <v>5171</v>
      </c>
      <c r="M3488">
        <v>76467</v>
      </c>
      <c r="N3488">
        <v>236</v>
      </c>
      <c r="O3488" t="s">
        <v>29</v>
      </c>
      <c r="P3488" t="s">
        <v>30</v>
      </c>
      <c r="Q3488" t="s">
        <v>213</v>
      </c>
      <c r="R3488">
        <v>3000000</v>
      </c>
      <c r="S3488">
        <v>2005</v>
      </c>
      <c r="T3488">
        <v>6.8</v>
      </c>
      <c r="U3488">
        <v>1.6</v>
      </c>
      <c r="V3488">
        <v>13101109</v>
      </c>
      <c r="W3488" t="s">
        <v>21</v>
      </c>
    </row>
    <row r="3489" spans="1:23" x14ac:dyDescent="0.3">
      <c r="A3489" t="s">
        <v>5172</v>
      </c>
      <c r="B3489">
        <v>57</v>
      </c>
      <c r="C3489">
        <v>92</v>
      </c>
      <c r="D3489">
        <v>1400000</v>
      </c>
      <c r="E3489" t="s">
        <v>24</v>
      </c>
      <c r="F3489" t="s">
        <v>55</v>
      </c>
      <c r="G3489" t="s">
        <v>57</v>
      </c>
      <c r="H3489" t="s">
        <v>35</v>
      </c>
      <c r="L3489" t="s">
        <v>5173</v>
      </c>
      <c r="M3489">
        <v>1324</v>
      </c>
      <c r="N3489">
        <v>37</v>
      </c>
      <c r="O3489" t="s">
        <v>29</v>
      </c>
      <c r="P3489" t="s">
        <v>30</v>
      </c>
      <c r="Q3489" t="s">
        <v>213</v>
      </c>
      <c r="R3489">
        <v>1100000</v>
      </c>
      <c r="S3489">
        <v>1987</v>
      </c>
      <c r="T3489">
        <v>5.9</v>
      </c>
      <c r="U3489">
        <v>1.5</v>
      </c>
      <c r="V3489">
        <v>300000</v>
      </c>
      <c r="W3489" t="s">
        <v>21</v>
      </c>
    </row>
    <row r="3490" spans="1:23" x14ac:dyDescent="0.3">
      <c r="A3490" t="s">
        <v>5174</v>
      </c>
      <c r="B3490">
        <v>97</v>
      </c>
      <c r="C3490">
        <v>110</v>
      </c>
      <c r="D3490">
        <v>56129</v>
      </c>
      <c r="E3490" t="s">
        <v>27</v>
      </c>
      <c r="F3490" t="s">
        <v>35</v>
      </c>
      <c r="L3490" t="s">
        <v>5175</v>
      </c>
      <c r="M3490">
        <v>6555</v>
      </c>
      <c r="N3490">
        <v>82</v>
      </c>
      <c r="O3490" t="s">
        <v>29</v>
      </c>
      <c r="P3490" t="s">
        <v>115</v>
      </c>
      <c r="Q3490" t="s">
        <v>213</v>
      </c>
      <c r="R3490">
        <v>1100000</v>
      </c>
      <c r="S3490">
        <v>2010</v>
      </c>
      <c r="T3490">
        <v>6.1</v>
      </c>
      <c r="U3490">
        <v>1.8</v>
      </c>
      <c r="V3490">
        <v>-1043871</v>
      </c>
      <c r="W3490" t="s">
        <v>38</v>
      </c>
    </row>
    <row r="3491" spans="1:23" x14ac:dyDescent="0.3">
      <c r="A3491" t="s">
        <v>5176</v>
      </c>
      <c r="B3491">
        <v>481</v>
      </c>
      <c r="C3491">
        <v>102</v>
      </c>
      <c r="D3491">
        <v>4105123</v>
      </c>
      <c r="E3491" t="s">
        <v>24</v>
      </c>
      <c r="F3491" t="s">
        <v>56</v>
      </c>
      <c r="G3491" t="s">
        <v>35</v>
      </c>
      <c r="L3491" t="s">
        <v>5177</v>
      </c>
      <c r="M3491">
        <v>148221</v>
      </c>
      <c r="N3491">
        <v>316</v>
      </c>
      <c r="O3491" t="s">
        <v>5178</v>
      </c>
      <c r="P3491" t="s">
        <v>5179</v>
      </c>
      <c r="Q3491" t="s">
        <v>213</v>
      </c>
      <c r="R3491">
        <v>1100000</v>
      </c>
      <c r="S3491">
        <v>2011</v>
      </c>
      <c r="T3491">
        <v>7.6</v>
      </c>
      <c r="U3491">
        <v>1.7</v>
      </c>
      <c r="V3491">
        <v>3005123</v>
      </c>
      <c r="W3491" t="s">
        <v>21</v>
      </c>
    </row>
    <row r="3492" spans="1:23" x14ac:dyDescent="0.3">
      <c r="A3492" t="s">
        <v>1694</v>
      </c>
      <c r="B3492">
        <v>141</v>
      </c>
      <c r="C3492">
        <v>145</v>
      </c>
      <c r="D3492">
        <v>117235247</v>
      </c>
      <c r="E3492" t="s">
        <v>55</v>
      </c>
      <c r="F3492" t="s">
        <v>61</v>
      </c>
      <c r="L3492" t="s">
        <v>5180</v>
      </c>
      <c r="M3492">
        <v>375240</v>
      </c>
      <c r="N3492">
        <v>542</v>
      </c>
      <c r="O3492" t="s">
        <v>29</v>
      </c>
      <c r="P3492" t="s">
        <v>30</v>
      </c>
      <c r="Q3492" t="s">
        <v>52</v>
      </c>
      <c r="R3492">
        <v>960000</v>
      </c>
      <c r="S3492">
        <v>1976</v>
      </c>
      <c r="T3492">
        <v>8.1</v>
      </c>
      <c r="U3492">
        <v>2.4</v>
      </c>
      <c r="V3492">
        <v>116275247</v>
      </c>
      <c r="W3492" t="s">
        <v>21</v>
      </c>
    </row>
    <row r="3493" spans="1:23" x14ac:dyDescent="0.3">
      <c r="A3493" t="s">
        <v>5181</v>
      </c>
      <c r="B3493">
        <v>270</v>
      </c>
      <c r="C3493">
        <v>83</v>
      </c>
      <c r="D3493">
        <v>31537320</v>
      </c>
      <c r="E3493" t="s">
        <v>57</v>
      </c>
      <c r="F3493" t="s">
        <v>60</v>
      </c>
      <c r="G3493" t="s">
        <v>35</v>
      </c>
      <c r="L3493" t="s">
        <v>5182</v>
      </c>
      <c r="M3493">
        <v>44329</v>
      </c>
      <c r="N3493">
        <v>309</v>
      </c>
      <c r="O3493" t="s">
        <v>29</v>
      </c>
      <c r="P3493" t="s">
        <v>30</v>
      </c>
      <c r="Q3493" t="s">
        <v>213</v>
      </c>
      <c r="R3493">
        <v>1000000</v>
      </c>
      <c r="S3493">
        <v>2014</v>
      </c>
      <c r="T3493">
        <v>5.7</v>
      </c>
      <c r="U3493">
        <v>1.4</v>
      </c>
      <c r="V3493">
        <v>30537320</v>
      </c>
      <c r="W3493" t="s">
        <v>21</v>
      </c>
    </row>
    <row r="3494" spans="1:23" x14ac:dyDescent="0.3">
      <c r="A3494" t="s">
        <v>778</v>
      </c>
      <c r="B3494">
        <v>161</v>
      </c>
      <c r="C3494">
        <v>91</v>
      </c>
      <c r="D3494">
        <v>17986000</v>
      </c>
      <c r="E3494" t="s">
        <v>57</v>
      </c>
      <c r="L3494" t="s">
        <v>5183</v>
      </c>
      <c r="M3494">
        <v>22773</v>
      </c>
      <c r="N3494">
        <v>195</v>
      </c>
      <c r="O3494" t="s">
        <v>29</v>
      </c>
      <c r="P3494" t="s">
        <v>30</v>
      </c>
      <c r="Q3494" t="s">
        <v>213</v>
      </c>
      <c r="R3494">
        <v>1000000</v>
      </c>
      <c r="S3494">
        <v>1981</v>
      </c>
      <c r="T3494">
        <v>6.6</v>
      </c>
      <c r="U3494">
        <v>1.5</v>
      </c>
      <c r="V3494">
        <v>16986000</v>
      </c>
      <c r="W3494" t="s">
        <v>21</v>
      </c>
    </row>
    <row r="3495" spans="1:23" x14ac:dyDescent="0.3">
      <c r="A3495" t="s">
        <v>4168</v>
      </c>
      <c r="B3495">
        <v>184</v>
      </c>
      <c r="C3495">
        <v>110</v>
      </c>
      <c r="D3495">
        <v>16067035</v>
      </c>
      <c r="E3495" t="s">
        <v>24</v>
      </c>
      <c r="F3495" t="s">
        <v>25</v>
      </c>
      <c r="G3495" t="s">
        <v>35</v>
      </c>
      <c r="L3495" t="s">
        <v>5184</v>
      </c>
      <c r="M3495">
        <v>116642</v>
      </c>
      <c r="N3495">
        <v>389</v>
      </c>
      <c r="O3495" t="s">
        <v>29</v>
      </c>
      <c r="P3495" t="s">
        <v>37</v>
      </c>
      <c r="Q3495" t="s">
        <v>1636</v>
      </c>
      <c r="R3495">
        <v>1100000</v>
      </c>
      <c r="S3495">
        <v>1962</v>
      </c>
      <c r="T3495">
        <v>7.3</v>
      </c>
      <c r="U3495">
        <v>1.8</v>
      </c>
      <c r="V3495">
        <v>14967035</v>
      </c>
      <c r="W3495" t="s">
        <v>21</v>
      </c>
    </row>
    <row r="3496" spans="1:23" x14ac:dyDescent="0.3">
      <c r="A3496" t="s">
        <v>5185</v>
      </c>
      <c r="B3496">
        <v>270</v>
      </c>
      <c r="C3496">
        <v>86</v>
      </c>
      <c r="D3496">
        <v>18112929</v>
      </c>
      <c r="E3496" t="s">
        <v>57</v>
      </c>
      <c r="F3496" t="s">
        <v>60</v>
      </c>
      <c r="G3496" t="s">
        <v>27</v>
      </c>
      <c r="H3496" t="s">
        <v>35</v>
      </c>
      <c r="L3496" t="s">
        <v>5186</v>
      </c>
      <c r="M3496">
        <v>52642</v>
      </c>
      <c r="N3496">
        <v>271</v>
      </c>
      <c r="O3496" t="s">
        <v>29</v>
      </c>
      <c r="P3496" t="s">
        <v>30</v>
      </c>
      <c r="Q3496" t="s">
        <v>213</v>
      </c>
      <c r="R3496">
        <v>1000000</v>
      </c>
      <c r="S3496">
        <v>2012</v>
      </c>
      <c r="T3496">
        <v>5</v>
      </c>
      <c r="U3496">
        <v>1.4</v>
      </c>
      <c r="V3496">
        <v>17112929</v>
      </c>
      <c r="W3496" t="s">
        <v>21</v>
      </c>
    </row>
    <row r="3497" spans="1:23" x14ac:dyDescent="0.3">
      <c r="A3497" t="s">
        <v>5187</v>
      </c>
      <c r="B3497">
        <v>203</v>
      </c>
      <c r="C3497">
        <v>86</v>
      </c>
      <c r="D3497">
        <v>14564027</v>
      </c>
      <c r="E3497" t="s">
        <v>26</v>
      </c>
      <c r="F3497" t="s">
        <v>57</v>
      </c>
      <c r="L3497" t="s">
        <v>5188</v>
      </c>
      <c r="M3497">
        <v>76407</v>
      </c>
      <c r="N3497">
        <v>335</v>
      </c>
      <c r="O3497" t="s">
        <v>29</v>
      </c>
      <c r="P3497" t="s">
        <v>37</v>
      </c>
      <c r="Q3497" t="s">
        <v>213</v>
      </c>
      <c r="R3497">
        <v>1000000</v>
      </c>
      <c r="S3497">
        <v>1987</v>
      </c>
      <c r="T3497">
        <v>7</v>
      </c>
      <c r="U3497">
        <v>1.4</v>
      </c>
      <c r="V3497">
        <v>13564027</v>
      </c>
      <c r="W3497" t="s">
        <v>21</v>
      </c>
    </row>
    <row r="3498" spans="1:23" x14ac:dyDescent="0.3">
      <c r="A3498" t="s">
        <v>5189</v>
      </c>
      <c r="B3498">
        <v>29</v>
      </c>
      <c r="C3498">
        <v>120</v>
      </c>
      <c r="D3498">
        <v>20773070</v>
      </c>
      <c r="E3498" t="s">
        <v>55</v>
      </c>
      <c r="L3498" t="s">
        <v>5190</v>
      </c>
      <c r="M3498">
        <v>4501</v>
      </c>
      <c r="N3498">
        <v>102</v>
      </c>
      <c r="O3498" t="s">
        <v>29</v>
      </c>
      <c r="P3498" t="s">
        <v>30</v>
      </c>
      <c r="Q3498" t="s">
        <v>52</v>
      </c>
      <c r="R3498">
        <v>5000000</v>
      </c>
      <c r="S3498">
        <v>2016</v>
      </c>
      <c r="T3498">
        <v>3.4</v>
      </c>
      <c r="U3498">
        <v>2</v>
      </c>
      <c r="V3498">
        <v>15773070</v>
      </c>
      <c r="W3498" t="s">
        <v>21</v>
      </c>
    </row>
    <row r="3499" spans="1:23" x14ac:dyDescent="0.3">
      <c r="A3499" t="s">
        <v>2447</v>
      </c>
      <c r="B3499">
        <v>137</v>
      </c>
      <c r="C3499">
        <v>90</v>
      </c>
      <c r="D3499">
        <v>10042266</v>
      </c>
      <c r="E3499" t="s">
        <v>55</v>
      </c>
      <c r="F3499" t="s">
        <v>57</v>
      </c>
      <c r="G3499" t="s">
        <v>60</v>
      </c>
      <c r="H3499" t="s">
        <v>35</v>
      </c>
      <c r="L3499" t="s">
        <v>5191</v>
      </c>
      <c r="M3499">
        <v>23021</v>
      </c>
      <c r="N3499">
        <v>220</v>
      </c>
      <c r="O3499" t="s">
        <v>29</v>
      </c>
      <c r="P3499" t="s">
        <v>30</v>
      </c>
      <c r="Q3499" t="s">
        <v>31</v>
      </c>
      <c r="R3499">
        <v>1000000</v>
      </c>
      <c r="S3499">
        <v>2005</v>
      </c>
      <c r="T3499">
        <v>5.9</v>
      </c>
      <c r="U3499">
        <v>1.5</v>
      </c>
      <c r="V3499">
        <v>9042266</v>
      </c>
      <c r="W3499" t="s">
        <v>21</v>
      </c>
    </row>
    <row r="3500" spans="1:23" x14ac:dyDescent="0.3">
      <c r="A3500" t="s">
        <v>5192</v>
      </c>
      <c r="B3500">
        <v>107</v>
      </c>
      <c r="C3500">
        <v>99</v>
      </c>
      <c r="D3500">
        <v>10037390</v>
      </c>
      <c r="E3500" t="s">
        <v>24</v>
      </c>
      <c r="F3500" t="s">
        <v>25</v>
      </c>
      <c r="G3500" t="s">
        <v>55</v>
      </c>
      <c r="H3500" t="s">
        <v>27</v>
      </c>
      <c r="I3500" t="s">
        <v>35</v>
      </c>
      <c r="L3500" t="s">
        <v>5193</v>
      </c>
      <c r="M3500">
        <v>5442</v>
      </c>
      <c r="N3500">
        <v>140</v>
      </c>
      <c r="O3500" t="s">
        <v>2104</v>
      </c>
      <c r="P3500" t="s">
        <v>812</v>
      </c>
      <c r="Q3500" t="s">
        <v>52</v>
      </c>
      <c r="R3500">
        <v>1000000000</v>
      </c>
      <c r="S3500">
        <v>1999</v>
      </c>
      <c r="T3500">
        <v>6</v>
      </c>
      <c r="U3500">
        <v>1.6</v>
      </c>
      <c r="V3500">
        <v>-989962610</v>
      </c>
      <c r="W3500" t="s">
        <v>38</v>
      </c>
    </row>
    <row r="3501" spans="1:23" x14ac:dyDescent="0.3">
      <c r="A3501" t="s">
        <v>3485</v>
      </c>
      <c r="B3501">
        <v>377</v>
      </c>
      <c r="C3501">
        <v>112</v>
      </c>
      <c r="D3501">
        <v>9701559</v>
      </c>
      <c r="E3501" t="s">
        <v>55</v>
      </c>
      <c r="F3501" t="s">
        <v>44</v>
      </c>
      <c r="L3501" t="s">
        <v>5194</v>
      </c>
      <c r="M3501">
        <v>141425</v>
      </c>
      <c r="N3501">
        <v>283</v>
      </c>
      <c r="O3501" t="s">
        <v>29</v>
      </c>
      <c r="P3501" t="s">
        <v>30</v>
      </c>
      <c r="Q3501" t="s">
        <v>213</v>
      </c>
      <c r="R3501">
        <v>3500000</v>
      </c>
      <c r="S3501">
        <v>2010</v>
      </c>
      <c r="T3501">
        <v>7.4</v>
      </c>
      <c r="U3501">
        <v>1.9</v>
      </c>
      <c r="V3501">
        <v>6201559</v>
      </c>
      <c r="W3501" t="s">
        <v>21</v>
      </c>
    </row>
    <row r="3502" spans="1:23" x14ac:dyDescent="0.3">
      <c r="A3502" t="s">
        <v>5195</v>
      </c>
      <c r="B3502">
        <v>169</v>
      </c>
      <c r="C3502">
        <v>103</v>
      </c>
      <c r="D3502">
        <v>9013113</v>
      </c>
      <c r="E3502" t="s">
        <v>25</v>
      </c>
      <c r="F3502" t="s">
        <v>48</v>
      </c>
      <c r="G3502" t="s">
        <v>55</v>
      </c>
      <c r="L3502" t="s">
        <v>5196</v>
      </c>
      <c r="M3502">
        <v>36321</v>
      </c>
      <c r="N3502">
        <v>230</v>
      </c>
      <c r="O3502" t="s">
        <v>29</v>
      </c>
      <c r="P3502" t="s">
        <v>30</v>
      </c>
      <c r="Q3502" t="s">
        <v>213</v>
      </c>
      <c r="R3502">
        <v>1000000</v>
      </c>
      <c r="S3502">
        <v>2005</v>
      </c>
      <c r="T3502">
        <v>7.4</v>
      </c>
      <c r="U3502">
        <v>1.7</v>
      </c>
      <c r="V3502">
        <v>8013113</v>
      </c>
      <c r="W3502" t="s">
        <v>21</v>
      </c>
    </row>
    <row r="3503" spans="1:23" x14ac:dyDescent="0.3">
      <c r="A3503" t="s">
        <v>2967</v>
      </c>
      <c r="B3503">
        <v>225</v>
      </c>
      <c r="C3503">
        <v>83</v>
      </c>
      <c r="D3503">
        <v>53245055</v>
      </c>
      <c r="E3503" t="s">
        <v>57</v>
      </c>
      <c r="L3503" t="s">
        <v>5197</v>
      </c>
      <c r="M3503">
        <v>30570</v>
      </c>
      <c r="N3503">
        <v>290</v>
      </c>
      <c r="O3503" t="s">
        <v>29</v>
      </c>
      <c r="P3503" t="s">
        <v>30</v>
      </c>
      <c r="Q3503" t="s">
        <v>213</v>
      </c>
      <c r="R3503">
        <v>1000000</v>
      </c>
      <c r="S3503">
        <v>2012</v>
      </c>
      <c r="T3503">
        <v>4.2</v>
      </c>
      <c r="U3503">
        <v>1.4</v>
      </c>
      <c r="V3503">
        <v>52245055</v>
      </c>
      <c r="W3503" t="s">
        <v>21</v>
      </c>
    </row>
    <row r="3504" spans="1:23" x14ac:dyDescent="0.3">
      <c r="A3504" t="s">
        <v>5198</v>
      </c>
      <c r="B3504">
        <v>101</v>
      </c>
      <c r="C3504">
        <v>109</v>
      </c>
      <c r="D3504">
        <v>9000000</v>
      </c>
      <c r="E3504" t="s">
        <v>48</v>
      </c>
      <c r="F3504" t="s">
        <v>55</v>
      </c>
      <c r="G3504" t="s">
        <v>59</v>
      </c>
      <c r="L3504" t="s">
        <v>5199</v>
      </c>
      <c r="M3504">
        <v>7584</v>
      </c>
      <c r="N3504">
        <v>137</v>
      </c>
      <c r="O3504" t="s">
        <v>29</v>
      </c>
      <c r="P3504" t="s">
        <v>30</v>
      </c>
      <c r="Q3504" t="s">
        <v>1989</v>
      </c>
      <c r="R3504">
        <v>900000</v>
      </c>
      <c r="S3504">
        <v>1970</v>
      </c>
      <c r="T3504">
        <v>6.2</v>
      </c>
      <c r="U3504">
        <v>1.8</v>
      </c>
      <c r="V3504">
        <v>8100000</v>
      </c>
      <c r="W3504" t="s">
        <v>21</v>
      </c>
    </row>
    <row r="3505" spans="1:23" x14ac:dyDescent="0.3">
      <c r="A3505" t="s">
        <v>4316</v>
      </c>
      <c r="B3505">
        <v>285</v>
      </c>
      <c r="C3505">
        <v>100</v>
      </c>
      <c r="D3505">
        <v>7186670</v>
      </c>
      <c r="E3505" t="s">
        <v>25</v>
      </c>
      <c r="F3505" t="s">
        <v>57</v>
      </c>
      <c r="L3505" t="s">
        <v>5200</v>
      </c>
      <c r="M3505">
        <v>21468</v>
      </c>
      <c r="N3505">
        <v>164</v>
      </c>
      <c r="O3505" t="s">
        <v>29</v>
      </c>
      <c r="P3505" t="s">
        <v>30</v>
      </c>
      <c r="Q3505" t="s">
        <v>213</v>
      </c>
      <c r="R3505">
        <v>6000000</v>
      </c>
      <c r="S3505">
        <v>2013</v>
      </c>
      <c r="T3505">
        <v>5.4</v>
      </c>
      <c r="U3505">
        <v>1.7</v>
      </c>
      <c r="V3505">
        <v>1186670</v>
      </c>
      <c r="W3505" t="s">
        <v>21</v>
      </c>
    </row>
    <row r="3506" spans="1:23" x14ac:dyDescent="0.3">
      <c r="A3506" t="s">
        <v>5201</v>
      </c>
      <c r="B3506">
        <v>337</v>
      </c>
      <c r="C3506">
        <v>95</v>
      </c>
      <c r="D3506">
        <v>5997134</v>
      </c>
      <c r="E3506" t="s">
        <v>242</v>
      </c>
      <c r="F3506" t="s">
        <v>48</v>
      </c>
      <c r="G3506" t="s">
        <v>55</v>
      </c>
      <c r="H3506" t="s">
        <v>44</v>
      </c>
      <c r="L3506" t="s">
        <v>5202</v>
      </c>
      <c r="M3506">
        <v>36381</v>
      </c>
      <c r="N3506">
        <v>126</v>
      </c>
      <c r="O3506" t="s">
        <v>29</v>
      </c>
      <c r="P3506" t="s">
        <v>30</v>
      </c>
      <c r="Q3506" t="s">
        <v>213</v>
      </c>
      <c r="R3506">
        <v>1000000</v>
      </c>
      <c r="S3506">
        <v>2012</v>
      </c>
      <c r="T3506">
        <v>7.2</v>
      </c>
      <c r="U3506">
        <v>1.6</v>
      </c>
      <c r="V3506">
        <v>4997134</v>
      </c>
      <c r="W3506" t="s">
        <v>21</v>
      </c>
    </row>
    <row r="3507" spans="1:23" x14ac:dyDescent="0.3">
      <c r="A3507" t="s">
        <v>3557</v>
      </c>
      <c r="B3507">
        <v>38</v>
      </c>
      <c r="C3507">
        <v>104</v>
      </c>
      <c r="D3507">
        <v>3386698</v>
      </c>
      <c r="E3507" t="s">
        <v>48</v>
      </c>
      <c r="F3507" t="s">
        <v>55</v>
      </c>
      <c r="G3507" t="s">
        <v>44</v>
      </c>
      <c r="L3507" t="s">
        <v>5203</v>
      </c>
      <c r="M3507">
        <v>4195</v>
      </c>
      <c r="N3507">
        <v>86</v>
      </c>
      <c r="O3507" t="s">
        <v>29</v>
      </c>
      <c r="P3507" t="s">
        <v>30</v>
      </c>
      <c r="Q3507" t="s">
        <v>213</v>
      </c>
      <c r="R3507">
        <v>1000000</v>
      </c>
      <c r="S3507">
        <v>1998</v>
      </c>
      <c r="T3507">
        <v>6.7</v>
      </c>
      <c r="U3507">
        <v>1.7</v>
      </c>
      <c r="V3507">
        <v>2386698</v>
      </c>
      <c r="W3507" t="s">
        <v>21</v>
      </c>
    </row>
    <row r="3508" spans="1:23" x14ac:dyDescent="0.3">
      <c r="A3508" t="s">
        <v>5204</v>
      </c>
      <c r="B3508">
        <v>181</v>
      </c>
      <c r="C3508">
        <v>97</v>
      </c>
      <c r="D3508">
        <v>2508841</v>
      </c>
      <c r="E3508" t="s">
        <v>56</v>
      </c>
      <c r="F3508" t="s">
        <v>55</v>
      </c>
      <c r="L3508" t="s">
        <v>5205</v>
      </c>
      <c r="M3508">
        <v>21746</v>
      </c>
      <c r="N3508">
        <v>93</v>
      </c>
      <c r="O3508" t="s">
        <v>29</v>
      </c>
      <c r="P3508" t="s">
        <v>30</v>
      </c>
      <c r="Q3508" t="s">
        <v>213</v>
      </c>
      <c r="R3508">
        <v>1000000</v>
      </c>
      <c r="S3508">
        <v>2008</v>
      </c>
      <c r="T3508">
        <v>7.2</v>
      </c>
      <c r="U3508">
        <v>1.6</v>
      </c>
      <c r="V3508">
        <v>1508841</v>
      </c>
      <c r="W3508" t="s">
        <v>21</v>
      </c>
    </row>
    <row r="3509" spans="1:23" x14ac:dyDescent="0.3">
      <c r="A3509" t="s">
        <v>5206</v>
      </c>
      <c r="B3509">
        <v>149</v>
      </c>
      <c r="C3509">
        <v>91</v>
      </c>
      <c r="D3509">
        <v>4946250</v>
      </c>
      <c r="E3509" t="s">
        <v>790</v>
      </c>
      <c r="F3509" t="s">
        <v>59</v>
      </c>
      <c r="L3509" t="s">
        <v>5207</v>
      </c>
      <c r="M3509">
        <v>9540</v>
      </c>
      <c r="N3509">
        <v>80</v>
      </c>
      <c r="O3509" t="s">
        <v>29</v>
      </c>
      <c r="P3509" t="s">
        <v>30</v>
      </c>
      <c r="Q3509" t="s">
        <v>31</v>
      </c>
      <c r="R3509">
        <v>1000000</v>
      </c>
      <c r="S3509">
        <v>2013</v>
      </c>
      <c r="T3509">
        <v>7.4</v>
      </c>
      <c r="U3509">
        <v>1.5</v>
      </c>
      <c r="V3509">
        <v>3946250</v>
      </c>
      <c r="W3509" t="s">
        <v>21</v>
      </c>
    </row>
    <row r="3510" spans="1:23" x14ac:dyDescent="0.3">
      <c r="A3510" t="s">
        <v>4551</v>
      </c>
      <c r="B3510">
        <v>54</v>
      </c>
      <c r="C3510">
        <v>84</v>
      </c>
      <c r="D3510">
        <v>1950218</v>
      </c>
      <c r="E3510" t="s">
        <v>48</v>
      </c>
      <c r="F3510" t="s">
        <v>55</v>
      </c>
      <c r="L3510" t="s">
        <v>5208</v>
      </c>
      <c r="M3510">
        <v>5933</v>
      </c>
      <c r="N3510">
        <v>102</v>
      </c>
      <c r="O3510" t="s">
        <v>29</v>
      </c>
      <c r="P3510" t="s">
        <v>30</v>
      </c>
      <c r="Q3510" t="s">
        <v>213</v>
      </c>
      <c r="R3510">
        <v>1000000</v>
      </c>
      <c r="S3510">
        <v>1997</v>
      </c>
      <c r="T3510">
        <v>5.6</v>
      </c>
      <c r="U3510">
        <v>1.4</v>
      </c>
      <c r="V3510">
        <v>950218</v>
      </c>
      <c r="W3510" t="s">
        <v>21</v>
      </c>
    </row>
    <row r="3511" spans="1:23" x14ac:dyDescent="0.3">
      <c r="A3511" t="s">
        <v>4262</v>
      </c>
      <c r="B3511">
        <v>18</v>
      </c>
      <c r="C3511">
        <v>86</v>
      </c>
      <c r="D3511">
        <v>1277257</v>
      </c>
      <c r="E3511" t="s">
        <v>48</v>
      </c>
      <c r="F3511" t="s">
        <v>55</v>
      </c>
      <c r="G3511" t="s">
        <v>44</v>
      </c>
      <c r="L3511" t="s">
        <v>5209</v>
      </c>
      <c r="M3511">
        <v>2629</v>
      </c>
      <c r="N3511">
        <v>32</v>
      </c>
      <c r="O3511" t="s">
        <v>29</v>
      </c>
      <c r="P3511" t="s">
        <v>37</v>
      </c>
      <c r="Q3511" t="s">
        <v>213</v>
      </c>
      <c r="R3511">
        <v>1000000</v>
      </c>
      <c r="S3511">
        <v>1996</v>
      </c>
      <c r="T3511">
        <v>6.8</v>
      </c>
      <c r="U3511">
        <v>1.4</v>
      </c>
      <c r="V3511">
        <v>277257</v>
      </c>
      <c r="W3511" t="s">
        <v>21</v>
      </c>
    </row>
    <row r="3512" spans="1:23" x14ac:dyDescent="0.3">
      <c r="A3512" t="s">
        <v>5210</v>
      </c>
      <c r="B3512">
        <v>87</v>
      </c>
      <c r="C3512">
        <v>92</v>
      </c>
      <c r="D3512">
        <v>1677838</v>
      </c>
      <c r="E3512" t="s">
        <v>790</v>
      </c>
      <c r="L3512" t="s">
        <v>5211</v>
      </c>
      <c r="M3512">
        <v>11283</v>
      </c>
      <c r="N3512">
        <v>155</v>
      </c>
      <c r="O3512" t="s">
        <v>29</v>
      </c>
      <c r="P3512" t="s">
        <v>30</v>
      </c>
      <c r="Q3512" t="s">
        <v>52</v>
      </c>
      <c r="R3512">
        <v>1000000</v>
      </c>
      <c r="S3512">
        <v>2006</v>
      </c>
      <c r="T3512">
        <v>7.7</v>
      </c>
      <c r="U3512">
        <v>1.5</v>
      </c>
      <c r="V3512">
        <v>677838</v>
      </c>
      <c r="W3512" t="s">
        <v>21</v>
      </c>
    </row>
    <row r="3513" spans="1:23" x14ac:dyDescent="0.3">
      <c r="A3513" t="s">
        <v>5212</v>
      </c>
      <c r="B3513">
        <v>51</v>
      </c>
      <c r="C3513">
        <v>94</v>
      </c>
      <c r="D3513">
        <v>1744858</v>
      </c>
      <c r="E3513" t="s">
        <v>48</v>
      </c>
      <c r="F3513" t="s">
        <v>55</v>
      </c>
      <c r="G3513" t="s">
        <v>44</v>
      </c>
      <c r="H3513" t="s">
        <v>61</v>
      </c>
      <c r="L3513" t="s">
        <v>5213</v>
      </c>
      <c r="M3513">
        <v>6084</v>
      </c>
      <c r="N3513">
        <v>120</v>
      </c>
      <c r="O3513" t="s">
        <v>29</v>
      </c>
      <c r="P3513" t="s">
        <v>30</v>
      </c>
      <c r="Q3513" t="s">
        <v>213</v>
      </c>
      <c r="R3513">
        <v>1000000</v>
      </c>
      <c r="S3513">
        <v>2000</v>
      </c>
      <c r="T3513">
        <v>7</v>
      </c>
      <c r="U3513">
        <v>1.6</v>
      </c>
      <c r="V3513">
        <v>744858</v>
      </c>
      <c r="W3513" t="s">
        <v>21</v>
      </c>
    </row>
    <row r="3514" spans="1:23" x14ac:dyDescent="0.3">
      <c r="A3514" t="s">
        <v>5214</v>
      </c>
      <c r="B3514">
        <v>16</v>
      </c>
      <c r="C3514">
        <v>100</v>
      </c>
      <c r="D3514">
        <v>982214</v>
      </c>
      <c r="E3514" t="s">
        <v>55</v>
      </c>
      <c r="L3514" t="s">
        <v>5215</v>
      </c>
      <c r="M3514">
        <v>1976</v>
      </c>
      <c r="N3514">
        <v>51</v>
      </c>
      <c r="O3514" t="s">
        <v>29</v>
      </c>
      <c r="P3514" t="s">
        <v>30</v>
      </c>
      <c r="Q3514" t="s">
        <v>213</v>
      </c>
      <c r="R3514">
        <v>1000000</v>
      </c>
      <c r="S3514">
        <v>1998</v>
      </c>
      <c r="T3514">
        <v>7.2</v>
      </c>
      <c r="U3514">
        <v>1.7</v>
      </c>
      <c r="V3514">
        <v>-17786</v>
      </c>
      <c r="W3514" t="s">
        <v>38</v>
      </c>
    </row>
    <row r="3515" spans="1:23" x14ac:dyDescent="0.3">
      <c r="A3515" t="s">
        <v>5216</v>
      </c>
      <c r="B3515">
        <v>12</v>
      </c>
      <c r="C3515">
        <v>119</v>
      </c>
      <c r="D3515">
        <v>798341</v>
      </c>
      <c r="E3515" t="s">
        <v>56</v>
      </c>
      <c r="F3515" t="s">
        <v>55</v>
      </c>
      <c r="G3515" t="s">
        <v>60</v>
      </c>
      <c r="L3515" t="s">
        <v>5217</v>
      </c>
      <c r="M3515">
        <v>983</v>
      </c>
      <c r="N3515">
        <v>63</v>
      </c>
      <c r="O3515" t="s">
        <v>29</v>
      </c>
      <c r="P3515" t="s">
        <v>30</v>
      </c>
      <c r="Q3515" t="s">
        <v>31</v>
      </c>
      <c r="R3515">
        <v>1000000</v>
      </c>
      <c r="S3515">
        <v>2001</v>
      </c>
      <c r="T3515">
        <v>7.2</v>
      </c>
      <c r="U3515">
        <v>2</v>
      </c>
      <c r="V3515">
        <v>-201659</v>
      </c>
      <c r="W3515" t="s">
        <v>38</v>
      </c>
    </row>
    <row r="3516" spans="1:23" x14ac:dyDescent="0.3">
      <c r="A3516" t="s">
        <v>2848</v>
      </c>
      <c r="B3516">
        <v>59</v>
      </c>
      <c r="C3516">
        <v>92</v>
      </c>
      <c r="D3516">
        <v>582024</v>
      </c>
      <c r="E3516" t="s">
        <v>48</v>
      </c>
      <c r="F3516" t="s">
        <v>27</v>
      </c>
      <c r="L3516" t="s">
        <v>5218</v>
      </c>
      <c r="M3516">
        <v>30396</v>
      </c>
      <c r="N3516">
        <v>168</v>
      </c>
      <c r="O3516" t="s">
        <v>29</v>
      </c>
      <c r="P3516" t="s">
        <v>30</v>
      </c>
      <c r="Q3516" t="s">
        <v>1824</v>
      </c>
      <c r="R3516">
        <v>1000000</v>
      </c>
      <c r="S3516">
        <v>1997</v>
      </c>
      <c r="T3516">
        <v>6.2</v>
      </c>
      <c r="U3516">
        <v>1.5</v>
      </c>
      <c r="V3516">
        <v>-417976</v>
      </c>
      <c r="W3516" t="s">
        <v>38</v>
      </c>
    </row>
    <row r="3517" spans="1:23" x14ac:dyDescent="0.3">
      <c r="A3517" t="s">
        <v>1476</v>
      </c>
      <c r="B3517">
        <v>88</v>
      </c>
      <c r="C3517">
        <v>108</v>
      </c>
      <c r="D3517">
        <v>548712</v>
      </c>
      <c r="E3517" t="s">
        <v>55</v>
      </c>
      <c r="F3517" t="s">
        <v>44</v>
      </c>
      <c r="L3517" t="s">
        <v>5219</v>
      </c>
      <c r="M3517">
        <v>9233</v>
      </c>
      <c r="N3517">
        <v>126</v>
      </c>
      <c r="O3517" t="s">
        <v>29</v>
      </c>
      <c r="P3517" t="s">
        <v>30</v>
      </c>
      <c r="Q3517" t="s">
        <v>213</v>
      </c>
      <c r="R3517">
        <v>2500000</v>
      </c>
      <c r="S3517">
        <v>2003</v>
      </c>
      <c r="T3517">
        <v>6.9</v>
      </c>
      <c r="U3517">
        <v>1.8</v>
      </c>
      <c r="V3517">
        <v>-1951288</v>
      </c>
      <c r="W3517" t="s">
        <v>38</v>
      </c>
    </row>
    <row r="3518" spans="1:23" x14ac:dyDescent="0.3">
      <c r="A3518" t="s">
        <v>5220</v>
      </c>
      <c r="B3518">
        <v>28</v>
      </c>
      <c r="C3518">
        <v>97</v>
      </c>
      <c r="D3518">
        <v>464655</v>
      </c>
      <c r="E3518" t="s">
        <v>48</v>
      </c>
      <c r="F3518" t="s">
        <v>55</v>
      </c>
      <c r="L3518" t="s">
        <v>5221</v>
      </c>
      <c r="M3518">
        <v>1524</v>
      </c>
      <c r="N3518">
        <v>29</v>
      </c>
      <c r="O3518" t="s">
        <v>29</v>
      </c>
      <c r="P3518" t="s">
        <v>30</v>
      </c>
      <c r="Q3518" t="s">
        <v>213</v>
      </c>
      <c r="R3518">
        <v>1000000</v>
      </c>
      <c r="S3518">
        <v>1997</v>
      </c>
      <c r="T3518">
        <v>7</v>
      </c>
      <c r="U3518">
        <v>1.6</v>
      </c>
      <c r="V3518">
        <v>-535345</v>
      </c>
      <c r="W3518" t="s">
        <v>38</v>
      </c>
    </row>
    <row r="3519" spans="1:23" x14ac:dyDescent="0.3">
      <c r="A3519" t="s">
        <v>5222</v>
      </c>
      <c r="B3519">
        <v>44</v>
      </c>
      <c r="C3519">
        <v>88</v>
      </c>
      <c r="D3519">
        <v>464126</v>
      </c>
      <c r="E3519" t="s">
        <v>55</v>
      </c>
      <c r="L3519" t="s">
        <v>5223</v>
      </c>
      <c r="M3519">
        <v>3142</v>
      </c>
      <c r="N3519">
        <v>68</v>
      </c>
      <c r="O3519" t="s">
        <v>29</v>
      </c>
      <c r="P3519" t="s">
        <v>30</v>
      </c>
      <c r="Q3519" t="s">
        <v>213</v>
      </c>
      <c r="R3519">
        <v>1000000</v>
      </c>
      <c r="S3519">
        <v>2002</v>
      </c>
      <c r="T3519">
        <v>6.7</v>
      </c>
      <c r="U3519">
        <v>1.5</v>
      </c>
      <c r="V3519">
        <v>-535874</v>
      </c>
      <c r="W3519" t="s">
        <v>38</v>
      </c>
    </row>
    <row r="3520" spans="1:23" x14ac:dyDescent="0.3">
      <c r="A3520" t="s">
        <v>5224</v>
      </c>
      <c r="B3520">
        <v>117</v>
      </c>
      <c r="C3520">
        <v>88</v>
      </c>
      <c r="D3520">
        <v>104077</v>
      </c>
      <c r="E3520" t="s">
        <v>48</v>
      </c>
      <c r="F3520" t="s">
        <v>55</v>
      </c>
      <c r="G3520" t="s">
        <v>26</v>
      </c>
      <c r="H3520" t="s">
        <v>44</v>
      </c>
      <c r="L3520" t="s">
        <v>5225</v>
      </c>
      <c r="M3520">
        <v>46076</v>
      </c>
      <c r="N3520">
        <v>88</v>
      </c>
      <c r="O3520" t="s">
        <v>29</v>
      </c>
      <c r="P3520" t="s">
        <v>30</v>
      </c>
      <c r="Q3520" t="s">
        <v>213</v>
      </c>
      <c r="R3520">
        <v>1000000</v>
      </c>
      <c r="S3520">
        <v>2006</v>
      </c>
      <c r="T3520">
        <v>7.4</v>
      </c>
      <c r="U3520">
        <v>1.5</v>
      </c>
      <c r="V3520">
        <v>-895923</v>
      </c>
      <c r="W3520" t="s">
        <v>38</v>
      </c>
    </row>
    <row r="3521" spans="1:23" x14ac:dyDescent="0.3">
      <c r="A3521" t="s">
        <v>5226</v>
      </c>
      <c r="B3521">
        <v>29</v>
      </c>
      <c r="C3521">
        <v>79</v>
      </c>
      <c r="D3521">
        <v>279282</v>
      </c>
      <c r="E3521" t="s">
        <v>48</v>
      </c>
      <c r="F3521" t="s">
        <v>55</v>
      </c>
      <c r="G3521" t="s">
        <v>44</v>
      </c>
      <c r="L3521" t="s">
        <v>5227</v>
      </c>
      <c r="M3521">
        <v>3806</v>
      </c>
      <c r="N3521">
        <v>49</v>
      </c>
      <c r="O3521" t="s">
        <v>29</v>
      </c>
      <c r="P3521" t="s">
        <v>30</v>
      </c>
      <c r="Q3521" t="s">
        <v>31</v>
      </c>
      <c r="R3521">
        <v>1000000</v>
      </c>
      <c r="S3521">
        <v>2003</v>
      </c>
      <c r="T3521">
        <v>6.1</v>
      </c>
      <c r="U3521">
        <v>1.3</v>
      </c>
      <c r="V3521">
        <v>-720718</v>
      </c>
      <c r="W3521" t="s">
        <v>38</v>
      </c>
    </row>
    <row r="3522" spans="1:23" x14ac:dyDescent="0.3">
      <c r="A3522" t="s">
        <v>5228</v>
      </c>
      <c r="B3522">
        <v>248</v>
      </c>
      <c r="C3522">
        <v>96</v>
      </c>
      <c r="D3522">
        <v>484221</v>
      </c>
      <c r="E3522" t="s">
        <v>242</v>
      </c>
      <c r="F3522" t="s">
        <v>56</v>
      </c>
      <c r="G3522" t="s">
        <v>790</v>
      </c>
      <c r="H3522" t="s">
        <v>54</v>
      </c>
      <c r="L3522" t="s">
        <v>5229</v>
      </c>
      <c r="M3522">
        <v>23836</v>
      </c>
      <c r="N3522">
        <v>107</v>
      </c>
      <c r="O3522" t="s">
        <v>5178</v>
      </c>
      <c r="P3522" t="s">
        <v>37</v>
      </c>
      <c r="Q3522" t="s">
        <v>2708</v>
      </c>
      <c r="R3522">
        <v>1000000</v>
      </c>
      <c r="S3522">
        <v>2012</v>
      </c>
      <c r="T3522">
        <v>8.1999999999999993</v>
      </c>
      <c r="U3522">
        <v>1.6</v>
      </c>
      <c r="V3522">
        <v>-515779</v>
      </c>
      <c r="W3522" t="s">
        <v>38</v>
      </c>
    </row>
    <row r="3523" spans="1:23" x14ac:dyDescent="0.3">
      <c r="A3523" t="s">
        <v>5230</v>
      </c>
      <c r="B3523">
        <v>84</v>
      </c>
      <c r="C3523">
        <v>53</v>
      </c>
      <c r="D3523">
        <v>274661</v>
      </c>
      <c r="E3523" t="s">
        <v>56</v>
      </c>
      <c r="F3523" t="s">
        <v>790</v>
      </c>
      <c r="G3523" t="s">
        <v>58</v>
      </c>
      <c r="L3523" t="s">
        <v>5231</v>
      </c>
      <c r="M3523">
        <v>10564</v>
      </c>
      <c r="N3523">
        <v>40</v>
      </c>
      <c r="O3523" t="s">
        <v>29</v>
      </c>
      <c r="P3523" t="s">
        <v>30</v>
      </c>
      <c r="Q3523" t="s">
        <v>213</v>
      </c>
      <c r="R3523">
        <v>1000000</v>
      </c>
      <c r="S3523">
        <v>2007</v>
      </c>
      <c r="T3523">
        <v>7.7</v>
      </c>
      <c r="U3523">
        <v>0.9</v>
      </c>
      <c r="V3523">
        <v>-725339</v>
      </c>
      <c r="W3523" t="s">
        <v>38</v>
      </c>
    </row>
    <row r="3524" spans="1:23" x14ac:dyDescent="0.3">
      <c r="A3524" t="s">
        <v>5232</v>
      </c>
      <c r="B3524">
        <v>40</v>
      </c>
      <c r="C3524">
        <v>97</v>
      </c>
      <c r="D3524">
        <v>144431</v>
      </c>
      <c r="E3524" t="s">
        <v>790</v>
      </c>
      <c r="F3524" t="s">
        <v>61</v>
      </c>
      <c r="L3524" t="s">
        <v>5233</v>
      </c>
      <c r="M3524">
        <v>1290</v>
      </c>
      <c r="N3524">
        <v>13</v>
      </c>
      <c r="O3524" t="s">
        <v>29</v>
      </c>
      <c r="P3524" t="s">
        <v>37</v>
      </c>
      <c r="Q3524" t="s">
        <v>31</v>
      </c>
      <c r="R3524">
        <v>1000000</v>
      </c>
      <c r="S3524">
        <v>2006</v>
      </c>
      <c r="T3524">
        <v>7.3</v>
      </c>
      <c r="U3524">
        <v>1.6</v>
      </c>
      <c r="V3524">
        <v>-855569</v>
      </c>
      <c r="W3524" t="s">
        <v>38</v>
      </c>
    </row>
    <row r="3525" spans="1:23" x14ac:dyDescent="0.3">
      <c r="A3525" t="s">
        <v>5234</v>
      </c>
      <c r="B3525">
        <v>31</v>
      </c>
      <c r="C3525">
        <v>91</v>
      </c>
      <c r="D3525">
        <v>287761</v>
      </c>
      <c r="E3525" t="s">
        <v>25</v>
      </c>
      <c r="F3525" t="s">
        <v>242</v>
      </c>
      <c r="G3525" t="s">
        <v>790</v>
      </c>
      <c r="H3525" t="s">
        <v>55</v>
      </c>
      <c r="L3525" t="s">
        <v>5235</v>
      </c>
      <c r="M3525">
        <v>2482</v>
      </c>
      <c r="N3525">
        <v>16</v>
      </c>
      <c r="O3525" t="s">
        <v>29</v>
      </c>
      <c r="P3525" t="s">
        <v>91</v>
      </c>
      <c r="Q3525" t="s">
        <v>52</v>
      </c>
      <c r="R3525">
        <v>1000000</v>
      </c>
      <c r="S3525">
        <v>2013</v>
      </c>
      <c r="T3525">
        <v>7.6</v>
      </c>
      <c r="U3525">
        <v>1.5</v>
      </c>
      <c r="V3525">
        <v>-712239</v>
      </c>
      <c r="W3525" t="s">
        <v>38</v>
      </c>
    </row>
    <row r="3526" spans="1:23" x14ac:dyDescent="0.3">
      <c r="A3526" t="s">
        <v>5236</v>
      </c>
      <c r="B3526">
        <v>2</v>
      </c>
      <c r="C3526">
        <v>112</v>
      </c>
      <c r="D3526">
        <v>96734</v>
      </c>
      <c r="E3526" t="s">
        <v>24</v>
      </c>
      <c r="F3526" t="s">
        <v>55</v>
      </c>
      <c r="L3526" t="s">
        <v>5237</v>
      </c>
      <c r="M3526">
        <v>606</v>
      </c>
      <c r="N3526">
        <v>5</v>
      </c>
      <c r="O3526" t="s">
        <v>29</v>
      </c>
      <c r="P3526" t="s">
        <v>30</v>
      </c>
      <c r="Q3526" t="s">
        <v>31</v>
      </c>
      <c r="R3526">
        <v>1000000</v>
      </c>
      <c r="S3526">
        <v>2012</v>
      </c>
      <c r="T3526">
        <v>5.6</v>
      </c>
      <c r="U3526">
        <v>1.9</v>
      </c>
      <c r="V3526">
        <v>-903266</v>
      </c>
      <c r="W3526" t="s">
        <v>38</v>
      </c>
    </row>
    <row r="3527" spans="1:23" x14ac:dyDescent="0.3">
      <c r="A3527" t="s">
        <v>5238</v>
      </c>
      <c r="B3527">
        <v>238</v>
      </c>
      <c r="C3527">
        <v>95</v>
      </c>
      <c r="D3527">
        <v>100659</v>
      </c>
      <c r="E3527" t="s">
        <v>57</v>
      </c>
      <c r="L3527" t="s">
        <v>5239</v>
      </c>
      <c r="M3527">
        <v>30160</v>
      </c>
      <c r="N3527">
        <v>193</v>
      </c>
      <c r="O3527" t="s">
        <v>29</v>
      </c>
      <c r="P3527" t="s">
        <v>30</v>
      </c>
      <c r="Q3527" t="s">
        <v>213</v>
      </c>
      <c r="R3527">
        <v>900000</v>
      </c>
      <c r="S3527">
        <v>2009</v>
      </c>
      <c r="T3527">
        <v>6.4</v>
      </c>
      <c r="U3527">
        <v>1.6</v>
      </c>
      <c r="V3527">
        <v>-799341</v>
      </c>
      <c r="W3527" t="s">
        <v>38</v>
      </c>
    </row>
    <row r="3528" spans="1:23" x14ac:dyDescent="0.3">
      <c r="A3528" t="s">
        <v>5240</v>
      </c>
      <c r="B3528">
        <v>112</v>
      </c>
      <c r="C3528">
        <v>93</v>
      </c>
      <c r="D3528">
        <v>48430</v>
      </c>
      <c r="E3528" t="s">
        <v>48</v>
      </c>
      <c r="F3528" t="s">
        <v>56</v>
      </c>
      <c r="G3528" t="s">
        <v>35</v>
      </c>
      <c r="L3528" t="s">
        <v>5241</v>
      </c>
      <c r="M3528">
        <v>20176</v>
      </c>
      <c r="N3528">
        <v>73</v>
      </c>
      <c r="O3528" t="s">
        <v>29</v>
      </c>
      <c r="P3528" t="s">
        <v>30</v>
      </c>
      <c r="Q3528" t="s">
        <v>213</v>
      </c>
      <c r="R3528">
        <v>500000</v>
      </c>
      <c r="S3528">
        <v>2010</v>
      </c>
      <c r="T3528">
        <v>6.8</v>
      </c>
      <c r="U3528">
        <v>1.6</v>
      </c>
      <c r="V3528">
        <v>-451570</v>
      </c>
      <c r="W3528" t="s">
        <v>38</v>
      </c>
    </row>
    <row r="3529" spans="1:23" x14ac:dyDescent="0.3">
      <c r="A3529" t="s">
        <v>1655</v>
      </c>
      <c r="B3529">
        <v>33</v>
      </c>
      <c r="C3529">
        <v>88</v>
      </c>
      <c r="D3529">
        <v>21210</v>
      </c>
      <c r="E3529" t="s">
        <v>48</v>
      </c>
      <c r="F3529" t="s">
        <v>56</v>
      </c>
      <c r="L3529" t="s">
        <v>5242</v>
      </c>
      <c r="M3529">
        <v>2735</v>
      </c>
      <c r="N3529">
        <v>52</v>
      </c>
      <c r="O3529" t="s">
        <v>29</v>
      </c>
      <c r="P3529" t="s">
        <v>30</v>
      </c>
      <c r="Q3529" t="s">
        <v>213</v>
      </c>
      <c r="R3529">
        <v>1000000</v>
      </c>
      <c r="S3529">
        <v>1998</v>
      </c>
      <c r="T3529">
        <v>6.1</v>
      </c>
      <c r="U3529">
        <v>1.5</v>
      </c>
      <c r="V3529">
        <v>-978790</v>
      </c>
      <c r="W3529" t="s">
        <v>38</v>
      </c>
    </row>
    <row r="3530" spans="1:23" x14ac:dyDescent="0.3">
      <c r="A3530" t="s">
        <v>2054</v>
      </c>
      <c r="B3530">
        <v>29</v>
      </c>
      <c r="C3530">
        <v>82</v>
      </c>
      <c r="D3530">
        <v>12996</v>
      </c>
      <c r="E3530" t="s">
        <v>24</v>
      </c>
      <c r="F3530" t="s">
        <v>48</v>
      </c>
      <c r="G3530" t="s">
        <v>26</v>
      </c>
      <c r="H3530" t="s">
        <v>27</v>
      </c>
      <c r="L3530" t="s">
        <v>5243</v>
      </c>
      <c r="M3530">
        <v>1938</v>
      </c>
      <c r="N3530">
        <v>54</v>
      </c>
      <c r="O3530" t="s">
        <v>29</v>
      </c>
      <c r="P3530" t="s">
        <v>30</v>
      </c>
      <c r="Q3530" t="s">
        <v>213</v>
      </c>
      <c r="R3530">
        <v>1000000</v>
      </c>
      <c r="S3530">
        <v>2000</v>
      </c>
      <c r="T3530">
        <v>6</v>
      </c>
      <c r="U3530">
        <v>1.4</v>
      </c>
      <c r="V3530">
        <v>-987004</v>
      </c>
      <c r="W3530" t="s">
        <v>38</v>
      </c>
    </row>
    <row r="3531" spans="1:23" x14ac:dyDescent="0.3">
      <c r="A3531" t="s">
        <v>5244</v>
      </c>
      <c r="B3531">
        <v>71</v>
      </c>
      <c r="C3531">
        <v>78</v>
      </c>
      <c r="D3531">
        <v>10018</v>
      </c>
      <c r="E3531" t="s">
        <v>56</v>
      </c>
      <c r="F3531" t="s">
        <v>55</v>
      </c>
      <c r="G3531" t="s">
        <v>35</v>
      </c>
      <c r="L3531" t="s">
        <v>5245</v>
      </c>
      <c r="M3531">
        <v>3228</v>
      </c>
      <c r="N3531">
        <v>31</v>
      </c>
      <c r="O3531" t="s">
        <v>29</v>
      </c>
      <c r="P3531" t="s">
        <v>30</v>
      </c>
      <c r="Q3531" t="s">
        <v>2708</v>
      </c>
      <c r="R3531">
        <v>1000000</v>
      </c>
      <c r="S3531">
        <v>2006</v>
      </c>
      <c r="T3531">
        <v>6.1</v>
      </c>
      <c r="U3531">
        <v>1.3</v>
      </c>
      <c r="V3531">
        <v>-989982</v>
      </c>
      <c r="W3531" t="s">
        <v>38</v>
      </c>
    </row>
    <row r="3532" spans="1:23" x14ac:dyDescent="0.3">
      <c r="A3532" t="s">
        <v>5246</v>
      </c>
      <c r="B3532">
        <v>36</v>
      </c>
      <c r="C3532">
        <v>97</v>
      </c>
      <c r="D3532">
        <v>62480</v>
      </c>
      <c r="E3532" t="s">
        <v>55</v>
      </c>
      <c r="F3532" t="s">
        <v>27</v>
      </c>
      <c r="L3532" t="s">
        <v>5247</v>
      </c>
      <c r="M3532">
        <v>1048</v>
      </c>
      <c r="N3532">
        <v>7</v>
      </c>
      <c r="O3532" t="s">
        <v>29</v>
      </c>
      <c r="P3532" t="s">
        <v>30</v>
      </c>
      <c r="Q3532" t="s">
        <v>213</v>
      </c>
      <c r="R3532">
        <v>1000000</v>
      </c>
      <c r="S3532">
        <v>2015</v>
      </c>
      <c r="T3532">
        <v>5.5</v>
      </c>
      <c r="U3532">
        <v>1.6</v>
      </c>
      <c r="V3532">
        <v>-937520</v>
      </c>
      <c r="W3532" t="s">
        <v>38</v>
      </c>
    </row>
    <row r="3533" spans="1:23" x14ac:dyDescent="0.3">
      <c r="A3533" t="s">
        <v>5248</v>
      </c>
      <c r="B3533">
        <v>56</v>
      </c>
      <c r="C3533">
        <v>81</v>
      </c>
      <c r="D3533">
        <v>6387</v>
      </c>
      <c r="E3533" t="s">
        <v>48</v>
      </c>
      <c r="F3533" t="s">
        <v>55</v>
      </c>
      <c r="G3533" t="s">
        <v>27</v>
      </c>
      <c r="L3533" t="s">
        <v>5249</v>
      </c>
      <c r="M3533">
        <v>4862</v>
      </c>
      <c r="N3533">
        <v>37</v>
      </c>
      <c r="O3533" t="s">
        <v>29</v>
      </c>
      <c r="P3533" t="s">
        <v>30</v>
      </c>
      <c r="Q3533" t="s">
        <v>213</v>
      </c>
      <c r="R3533">
        <v>1000000</v>
      </c>
      <c r="S3533">
        <v>2006</v>
      </c>
      <c r="T3533">
        <v>6.9</v>
      </c>
      <c r="U3533">
        <v>1.4</v>
      </c>
      <c r="V3533">
        <v>-993613</v>
      </c>
      <c r="W3533" t="s">
        <v>38</v>
      </c>
    </row>
    <row r="3534" spans="1:23" x14ac:dyDescent="0.3">
      <c r="A3534" t="s">
        <v>2822</v>
      </c>
      <c r="B3534">
        <v>8</v>
      </c>
      <c r="C3534">
        <v>88</v>
      </c>
      <c r="D3534">
        <v>721</v>
      </c>
      <c r="E3534" t="s">
        <v>24</v>
      </c>
      <c r="F3534" t="s">
        <v>55</v>
      </c>
      <c r="L3534" t="s">
        <v>5250</v>
      </c>
      <c r="M3534">
        <v>783</v>
      </c>
      <c r="N3534">
        <v>12</v>
      </c>
      <c r="O3534" t="s">
        <v>29</v>
      </c>
      <c r="P3534" t="s">
        <v>244</v>
      </c>
      <c r="Q3534" t="s">
        <v>213</v>
      </c>
      <c r="R3534">
        <v>1000000</v>
      </c>
      <c r="S3534">
        <v>2006</v>
      </c>
      <c r="T3534">
        <v>4.0999999999999996</v>
      </c>
      <c r="U3534">
        <v>1.5</v>
      </c>
      <c r="V3534">
        <v>-999279</v>
      </c>
      <c r="W3534" t="s">
        <v>38</v>
      </c>
    </row>
    <row r="3535" spans="1:23" x14ac:dyDescent="0.3">
      <c r="A3535" t="s">
        <v>5251</v>
      </c>
      <c r="B3535">
        <v>9</v>
      </c>
      <c r="C3535">
        <v>96</v>
      </c>
      <c r="D3535">
        <v>703</v>
      </c>
      <c r="E3535" t="s">
        <v>48</v>
      </c>
      <c r="F3535" t="s">
        <v>55</v>
      </c>
      <c r="L3535" t="s">
        <v>5252</v>
      </c>
      <c r="M3535">
        <v>480</v>
      </c>
      <c r="N3535">
        <v>21</v>
      </c>
      <c r="O3535" t="s">
        <v>29</v>
      </c>
      <c r="P3535" t="s">
        <v>30</v>
      </c>
      <c r="Q3535" t="s">
        <v>213</v>
      </c>
      <c r="R3535">
        <v>1500000</v>
      </c>
      <c r="S3535">
        <v>2001</v>
      </c>
      <c r="T3535">
        <v>5.4</v>
      </c>
      <c r="U3535">
        <v>1.6</v>
      </c>
      <c r="V3535">
        <v>-1499297</v>
      </c>
      <c r="W3535" t="s">
        <v>38</v>
      </c>
    </row>
    <row r="3536" spans="1:23" x14ac:dyDescent="0.3">
      <c r="A3536" t="s">
        <v>5253</v>
      </c>
      <c r="B3536">
        <v>134</v>
      </c>
      <c r="C3536">
        <v>108</v>
      </c>
      <c r="D3536">
        <v>9600000</v>
      </c>
      <c r="E3536" t="s">
        <v>56</v>
      </c>
      <c r="F3536" t="s">
        <v>55</v>
      </c>
      <c r="G3536" t="s">
        <v>44</v>
      </c>
      <c r="L3536" t="s">
        <v>5254</v>
      </c>
      <c r="M3536">
        <v>100890</v>
      </c>
      <c r="N3536">
        <v>281</v>
      </c>
      <c r="O3536" t="s">
        <v>29</v>
      </c>
      <c r="P3536" t="s">
        <v>30</v>
      </c>
      <c r="Q3536" t="s">
        <v>2708</v>
      </c>
      <c r="R3536">
        <v>910000</v>
      </c>
      <c r="S3536">
        <v>1954</v>
      </c>
      <c r="T3536">
        <v>8.1999999999999993</v>
      </c>
      <c r="U3536">
        <v>1.8</v>
      </c>
      <c r="V3536">
        <v>8690000</v>
      </c>
      <c r="W3536" t="s">
        <v>21</v>
      </c>
    </row>
    <row r="3537" spans="1:23" x14ac:dyDescent="0.3">
      <c r="A3537" t="s">
        <v>5255</v>
      </c>
      <c r="B3537">
        <v>18</v>
      </c>
      <c r="C3537">
        <v>100</v>
      </c>
      <c r="D3537">
        <v>20186</v>
      </c>
      <c r="E3537" t="s">
        <v>48</v>
      </c>
      <c r="L3537" t="s">
        <v>5256</v>
      </c>
      <c r="M3537">
        <v>6025</v>
      </c>
      <c r="N3537">
        <v>15</v>
      </c>
      <c r="O3537" t="s">
        <v>29</v>
      </c>
      <c r="P3537" t="s">
        <v>30</v>
      </c>
      <c r="Q3537" t="s">
        <v>213</v>
      </c>
      <c r="R3537">
        <v>930000</v>
      </c>
      <c r="S3537">
        <v>2011</v>
      </c>
      <c r="T3537">
        <v>5.7</v>
      </c>
      <c r="U3537">
        <v>1.7</v>
      </c>
      <c r="V3537">
        <v>-909814</v>
      </c>
      <c r="W3537" t="s">
        <v>38</v>
      </c>
    </row>
    <row r="3538" spans="1:23" x14ac:dyDescent="0.3">
      <c r="A3538" t="s">
        <v>5257</v>
      </c>
      <c r="B3538">
        <v>233</v>
      </c>
      <c r="C3538">
        <v>113</v>
      </c>
      <c r="D3538">
        <v>1185783</v>
      </c>
      <c r="E3538" t="s">
        <v>55</v>
      </c>
      <c r="L3538" t="s">
        <v>5258</v>
      </c>
      <c r="M3538">
        <v>44763</v>
      </c>
      <c r="N3538">
        <v>172</v>
      </c>
      <c r="O3538" t="s">
        <v>5259</v>
      </c>
      <c r="P3538" t="s">
        <v>2395</v>
      </c>
      <c r="Q3538" t="s">
        <v>2708</v>
      </c>
      <c r="R3538">
        <v>590000</v>
      </c>
      <c r="S3538">
        <v>2007</v>
      </c>
      <c r="T3538">
        <v>7.9</v>
      </c>
      <c r="U3538">
        <v>1.9</v>
      </c>
      <c r="V3538">
        <v>595783</v>
      </c>
      <c r="W3538" t="s">
        <v>21</v>
      </c>
    </row>
    <row r="3539" spans="1:23" x14ac:dyDescent="0.3">
      <c r="A3539" t="s">
        <v>961</v>
      </c>
      <c r="B3539">
        <v>231</v>
      </c>
      <c r="C3539">
        <v>104</v>
      </c>
      <c r="D3539">
        <v>1007962</v>
      </c>
      <c r="E3539" t="s">
        <v>56</v>
      </c>
      <c r="F3539" t="s">
        <v>55</v>
      </c>
      <c r="G3539" t="s">
        <v>35</v>
      </c>
      <c r="L3539" t="s">
        <v>5260</v>
      </c>
      <c r="M3539">
        <v>131969</v>
      </c>
      <c r="N3539">
        <v>651</v>
      </c>
      <c r="O3539" t="s">
        <v>29</v>
      </c>
      <c r="P3539" t="s">
        <v>30</v>
      </c>
      <c r="Q3539" t="s">
        <v>213</v>
      </c>
      <c r="R3539">
        <v>950000</v>
      </c>
      <c r="S3539">
        <v>2005</v>
      </c>
      <c r="T3539">
        <v>7.1</v>
      </c>
      <c r="U3539">
        <v>1.7</v>
      </c>
      <c r="V3539">
        <v>57962</v>
      </c>
      <c r="W3539" t="s">
        <v>21</v>
      </c>
    </row>
    <row r="3540" spans="1:23" x14ac:dyDescent="0.3">
      <c r="A3540" t="s">
        <v>5157</v>
      </c>
      <c r="B3540">
        <v>65</v>
      </c>
      <c r="C3540">
        <v>91</v>
      </c>
      <c r="D3540">
        <v>381186</v>
      </c>
      <c r="E3540" t="s">
        <v>55</v>
      </c>
      <c r="F3540" t="s">
        <v>35</v>
      </c>
      <c r="L3540" t="s">
        <v>5261</v>
      </c>
      <c r="M3540">
        <v>13485</v>
      </c>
      <c r="N3540">
        <v>90</v>
      </c>
      <c r="O3540" t="s">
        <v>29</v>
      </c>
      <c r="P3540" t="s">
        <v>30</v>
      </c>
      <c r="Q3540" t="s">
        <v>213</v>
      </c>
      <c r="R3540">
        <v>900000</v>
      </c>
      <c r="S3540">
        <v>2005</v>
      </c>
      <c r="T3540">
        <v>6.4</v>
      </c>
      <c r="U3540">
        <v>1.5</v>
      </c>
      <c r="V3540">
        <v>-518814</v>
      </c>
      <c r="W3540" t="s">
        <v>38</v>
      </c>
    </row>
    <row r="3541" spans="1:23" x14ac:dyDescent="0.3">
      <c r="A3541" t="s">
        <v>1924</v>
      </c>
      <c r="B3541">
        <v>327</v>
      </c>
      <c r="C3541">
        <v>85</v>
      </c>
      <c r="D3541">
        <v>16097842</v>
      </c>
      <c r="E3541" t="s">
        <v>242</v>
      </c>
      <c r="F3541" t="s">
        <v>55</v>
      </c>
      <c r="G3541" t="s">
        <v>44</v>
      </c>
      <c r="L3541" t="s">
        <v>5262</v>
      </c>
      <c r="M3541">
        <v>53919</v>
      </c>
      <c r="N3541">
        <v>168</v>
      </c>
      <c r="O3541" t="s">
        <v>29</v>
      </c>
      <c r="P3541" t="s">
        <v>30</v>
      </c>
      <c r="Q3541" t="s">
        <v>213</v>
      </c>
      <c r="R3541">
        <v>900000</v>
      </c>
      <c r="S3541">
        <v>2013</v>
      </c>
      <c r="T3541">
        <v>7.5</v>
      </c>
      <c r="U3541">
        <v>1.4</v>
      </c>
      <c r="V3541">
        <v>15197842</v>
      </c>
      <c r="W3541" t="s">
        <v>21</v>
      </c>
    </row>
    <row r="3542" spans="1:23" x14ac:dyDescent="0.3">
      <c r="A3542" t="s">
        <v>5263</v>
      </c>
      <c r="B3542">
        <v>62</v>
      </c>
      <c r="C3542">
        <v>101</v>
      </c>
      <c r="D3542">
        <v>6643</v>
      </c>
      <c r="E3542" t="s">
        <v>48</v>
      </c>
      <c r="F3542" t="s">
        <v>26</v>
      </c>
      <c r="G3542" t="s">
        <v>35</v>
      </c>
      <c r="L3542" t="s">
        <v>5264</v>
      </c>
      <c r="M3542">
        <v>11965</v>
      </c>
      <c r="N3542">
        <v>39</v>
      </c>
      <c r="O3542" t="s">
        <v>29</v>
      </c>
      <c r="P3542" t="s">
        <v>30</v>
      </c>
      <c r="Q3542" t="s">
        <v>213</v>
      </c>
      <c r="R3542">
        <v>900000</v>
      </c>
      <c r="S3542">
        <v>2012</v>
      </c>
      <c r="T3542">
        <v>6.4</v>
      </c>
      <c r="U3542">
        <v>1.7</v>
      </c>
      <c r="V3542">
        <v>-893357</v>
      </c>
      <c r="W3542" t="s">
        <v>38</v>
      </c>
    </row>
    <row r="3543" spans="1:23" x14ac:dyDescent="0.3">
      <c r="A3543" t="s">
        <v>5265</v>
      </c>
      <c r="B3543">
        <v>35</v>
      </c>
      <c r="C3543">
        <v>107</v>
      </c>
      <c r="D3543">
        <v>819939</v>
      </c>
      <c r="E3543" t="s">
        <v>48</v>
      </c>
      <c r="F3543" t="s">
        <v>55</v>
      </c>
      <c r="G3543" t="s">
        <v>44</v>
      </c>
      <c r="L3543" t="s">
        <v>5266</v>
      </c>
      <c r="M3543">
        <v>14580</v>
      </c>
      <c r="N3543">
        <v>252</v>
      </c>
      <c r="O3543" t="s">
        <v>29</v>
      </c>
      <c r="P3543" t="s">
        <v>30</v>
      </c>
      <c r="Q3543" t="s">
        <v>213</v>
      </c>
      <c r="R3543">
        <v>850000</v>
      </c>
      <c r="S3543">
        <v>2003</v>
      </c>
      <c r="T3543">
        <v>7.2</v>
      </c>
      <c r="U3543">
        <v>1.8</v>
      </c>
      <c r="V3543">
        <v>-30061</v>
      </c>
      <c r="W3543" t="s">
        <v>38</v>
      </c>
    </row>
    <row r="3544" spans="1:23" x14ac:dyDescent="0.3">
      <c r="A3544" t="s">
        <v>5267</v>
      </c>
      <c r="B3544">
        <v>115</v>
      </c>
      <c r="C3544">
        <v>88</v>
      </c>
      <c r="D3544">
        <v>1243961</v>
      </c>
      <c r="E3544" t="s">
        <v>48</v>
      </c>
      <c r="L3544" t="s">
        <v>5268</v>
      </c>
      <c r="M3544">
        <v>13421</v>
      </c>
      <c r="N3544">
        <v>34</v>
      </c>
      <c r="O3544" t="s">
        <v>29</v>
      </c>
      <c r="P3544" t="s">
        <v>30</v>
      </c>
      <c r="Q3544" t="s">
        <v>213</v>
      </c>
      <c r="R3544">
        <v>850000</v>
      </c>
      <c r="S3544">
        <v>2012</v>
      </c>
      <c r="T3544">
        <v>6</v>
      </c>
      <c r="U3544">
        <v>1.5</v>
      </c>
      <c r="V3544">
        <v>393961</v>
      </c>
      <c r="W3544" t="s">
        <v>21</v>
      </c>
    </row>
    <row r="3545" spans="1:23" x14ac:dyDescent="0.3">
      <c r="A3545" t="s">
        <v>5269</v>
      </c>
      <c r="B3545">
        <v>16</v>
      </c>
      <c r="C3545">
        <v>95</v>
      </c>
      <c r="D3545">
        <v>15278</v>
      </c>
      <c r="E3545" t="s">
        <v>55</v>
      </c>
      <c r="F3545" t="s">
        <v>26</v>
      </c>
      <c r="G3545" t="s">
        <v>27</v>
      </c>
      <c r="L3545" t="s">
        <v>5270</v>
      </c>
      <c r="M3545">
        <v>1742</v>
      </c>
      <c r="N3545">
        <v>158</v>
      </c>
      <c r="O3545" t="s">
        <v>29</v>
      </c>
      <c r="P3545" t="s">
        <v>30</v>
      </c>
      <c r="Q3545" t="s">
        <v>52</v>
      </c>
      <c r="R3545">
        <v>825000</v>
      </c>
      <c r="S3545">
        <v>2002</v>
      </c>
      <c r="T3545">
        <v>5.6</v>
      </c>
      <c r="U3545">
        <v>1.6</v>
      </c>
      <c r="V3545">
        <v>-809722</v>
      </c>
      <c r="W3545" t="s">
        <v>38</v>
      </c>
    </row>
    <row r="3546" spans="1:23" x14ac:dyDescent="0.3">
      <c r="A3546" t="s">
        <v>5271</v>
      </c>
      <c r="B3546">
        <v>354</v>
      </c>
      <c r="C3546">
        <v>123</v>
      </c>
      <c r="D3546">
        <v>7098492</v>
      </c>
      <c r="E3546" t="s">
        <v>55</v>
      </c>
      <c r="F3546" t="s">
        <v>60</v>
      </c>
      <c r="L3546" t="s">
        <v>5272</v>
      </c>
      <c r="M3546">
        <v>151812</v>
      </c>
      <c r="N3546">
        <v>264</v>
      </c>
      <c r="O3546" t="s">
        <v>5273</v>
      </c>
      <c r="P3546" t="s">
        <v>3643</v>
      </c>
      <c r="Q3546" t="s">
        <v>31</v>
      </c>
      <c r="R3546">
        <v>500000</v>
      </c>
      <c r="S3546">
        <v>2011</v>
      </c>
      <c r="T3546">
        <v>8.4</v>
      </c>
      <c r="U3546">
        <v>2</v>
      </c>
      <c r="V3546">
        <v>6598492</v>
      </c>
      <c r="W3546" t="s">
        <v>21</v>
      </c>
    </row>
    <row r="3547" spans="1:23" x14ac:dyDescent="0.3">
      <c r="A3547" t="s">
        <v>5274</v>
      </c>
      <c r="B3547">
        <v>74</v>
      </c>
      <c r="C3547">
        <v>88</v>
      </c>
      <c r="D3547">
        <v>4771000</v>
      </c>
      <c r="E3547" t="s">
        <v>48</v>
      </c>
      <c r="F3547" t="s">
        <v>55</v>
      </c>
      <c r="L3547" t="s">
        <v>5275</v>
      </c>
      <c r="M3547">
        <v>26513</v>
      </c>
      <c r="N3547">
        <v>174</v>
      </c>
      <c r="O3547" t="s">
        <v>29</v>
      </c>
      <c r="P3547" t="s">
        <v>30</v>
      </c>
      <c r="Q3547" t="s">
        <v>213</v>
      </c>
      <c r="R3547">
        <v>800000</v>
      </c>
      <c r="S3547">
        <v>1995</v>
      </c>
      <c r="T3547">
        <v>7.5</v>
      </c>
      <c r="U3547">
        <v>1.5</v>
      </c>
      <c r="V3547">
        <v>3971000</v>
      </c>
      <c r="W3547" t="s">
        <v>21</v>
      </c>
    </row>
    <row r="3548" spans="1:23" x14ac:dyDescent="0.3">
      <c r="A3548" t="s">
        <v>4938</v>
      </c>
      <c r="B3548">
        <v>11</v>
      </c>
      <c r="C3548">
        <v>114</v>
      </c>
      <c r="D3548">
        <v>1001437</v>
      </c>
      <c r="E3548" t="s">
        <v>55</v>
      </c>
      <c r="F3548" t="s">
        <v>44</v>
      </c>
      <c r="L3548" t="s">
        <v>5276</v>
      </c>
      <c r="M3548">
        <v>2039</v>
      </c>
      <c r="N3548">
        <v>28</v>
      </c>
      <c r="O3548" t="s">
        <v>29</v>
      </c>
      <c r="P3548" t="s">
        <v>30</v>
      </c>
      <c r="Q3548" t="s">
        <v>213</v>
      </c>
      <c r="R3548">
        <v>800000</v>
      </c>
      <c r="S3548">
        <v>1993</v>
      </c>
      <c r="T3548">
        <v>7.2</v>
      </c>
      <c r="U3548">
        <v>1.9</v>
      </c>
      <c r="V3548">
        <v>201437</v>
      </c>
      <c r="W3548" t="s">
        <v>21</v>
      </c>
    </row>
    <row r="3549" spans="1:23" x14ac:dyDescent="0.3">
      <c r="A3549" t="s">
        <v>3996</v>
      </c>
      <c r="B3549">
        <v>59</v>
      </c>
      <c r="C3549">
        <v>88</v>
      </c>
      <c r="D3549">
        <v>2073984</v>
      </c>
      <c r="E3549" t="s">
        <v>55</v>
      </c>
      <c r="F3549" t="s">
        <v>44</v>
      </c>
      <c r="L3549" t="s">
        <v>5277</v>
      </c>
      <c r="M3549">
        <v>4743</v>
      </c>
      <c r="N3549">
        <v>135</v>
      </c>
      <c r="O3549" t="s">
        <v>29</v>
      </c>
      <c r="P3549" t="s">
        <v>545</v>
      </c>
      <c r="Q3549" t="s">
        <v>213</v>
      </c>
      <c r="R3549">
        <v>800000</v>
      </c>
      <c r="S3549">
        <v>2002</v>
      </c>
      <c r="T3549">
        <v>7.2</v>
      </c>
      <c r="U3549">
        <v>1.5</v>
      </c>
      <c r="V3549">
        <v>1273984</v>
      </c>
      <c r="W3549" t="s">
        <v>21</v>
      </c>
    </row>
    <row r="3550" spans="1:23" x14ac:dyDescent="0.3">
      <c r="A3550" t="s">
        <v>1183</v>
      </c>
      <c r="B3550">
        <v>29</v>
      </c>
      <c r="C3550">
        <v>104</v>
      </c>
      <c r="D3550">
        <v>144583</v>
      </c>
      <c r="E3550" t="s">
        <v>55</v>
      </c>
      <c r="F3550" t="s">
        <v>35</v>
      </c>
      <c r="L3550" t="s">
        <v>5278</v>
      </c>
      <c r="M3550">
        <v>2256</v>
      </c>
      <c r="N3550">
        <v>79</v>
      </c>
      <c r="O3550" t="s">
        <v>29</v>
      </c>
      <c r="P3550" t="s">
        <v>545</v>
      </c>
      <c r="Q3550" t="s">
        <v>213</v>
      </c>
      <c r="R3550">
        <v>800000</v>
      </c>
      <c r="S3550">
        <v>1999</v>
      </c>
      <c r="T3550">
        <v>6.5</v>
      </c>
      <c r="U3550">
        <v>1.7</v>
      </c>
      <c r="V3550">
        <v>-655417</v>
      </c>
      <c r="W3550" t="s">
        <v>38</v>
      </c>
    </row>
    <row r="3551" spans="1:23" x14ac:dyDescent="0.3">
      <c r="A3551" t="s">
        <v>1404</v>
      </c>
      <c r="B3551">
        <v>224</v>
      </c>
      <c r="C3551">
        <v>91</v>
      </c>
      <c r="D3551">
        <v>41709</v>
      </c>
      <c r="E3551" t="s">
        <v>48</v>
      </c>
      <c r="F3551" t="s">
        <v>57</v>
      </c>
      <c r="L3551" t="s">
        <v>5279</v>
      </c>
      <c r="M3551">
        <v>54601</v>
      </c>
      <c r="N3551">
        <v>200</v>
      </c>
      <c r="O3551" t="s">
        <v>4562</v>
      </c>
      <c r="P3551" t="s">
        <v>4563</v>
      </c>
      <c r="Q3551" t="s">
        <v>2708</v>
      </c>
      <c r="R3551">
        <v>800000</v>
      </c>
      <c r="S3551">
        <v>2009</v>
      </c>
      <c r="T3551">
        <v>6.4</v>
      </c>
      <c r="U3551">
        <v>1.5</v>
      </c>
      <c r="V3551">
        <v>-758291</v>
      </c>
      <c r="W3551" t="s">
        <v>38</v>
      </c>
    </row>
    <row r="3552" spans="1:23" x14ac:dyDescent="0.3">
      <c r="A3552" t="s">
        <v>422</v>
      </c>
      <c r="B3552">
        <v>100</v>
      </c>
      <c r="C3552">
        <v>112</v>
      </c>
      <c r="D3552">
        <v>115000000</v>
      </c>
      <c r="E3552" t="s">
        <v>48</v>
      </c>
      <c r="F3552" t="s">
        <v>55</v>
      </c>
      <c r="G3552" t="s">
        <v>59</v>
      </c>
      <c r="L3552" t="s">
        <v>5280</v>
      </c>
      <c r="M3552">
        <v>63839</v>
      </c>
      <c r="N3552">
        <v>238</v>
      </c>
      <c r="O3552" t="s">
        <v>29</v>
      </c>
      <c r="P3552" t="s">
        <v>30</v>
      </c>
      <c r="Q3552" t="s">
        <v>52</v>
      </c>
      <c r="R3552">
        <v>777000</v>
      </c>
      <c r="S3552">
        <v>1973</v>
      </c>
      <c r="T3552">
        <v>7.5</v>
      </c>
      <c r="U3552">
        <v>1.9</v>
      </c>
      <c r="V3552">
        <v>114223000</v>
      </c>
      <c r="W3552" t="s">
        <v>21</v>
      </c>
    </row>
    <row r="3553" spans="1:23" x14ac:dyDescent="0.3">
      <c r="A3553" t="s">
        <v>5281</v>
      </c>
      <c r="B3553">
        <v>82</v>
      </c>
      <c r="C3553">
        <v>86</v>
      </c>
      <c r="D3553">
        <v>5518918</v>
      </c>
      <c r="E3553" t="s">
        <v>24</v>
      </c>
      <c r="F3553" t="s">
        <v>25</v>
      </c>
      <c r="G3553" t="s">
        <v>47</v>
      </c>
      <c r="H3553" t="s">
        <v>48</v>
      </c>
      <c r="I3553" t="s">
        <v>26</v>
      </c>
      <c r="J3553" t="s">
        <v>27</v>
      </c>
      <c r="L3553" t="s">
        <v>5282</v>
      </c>
      <c r="M3553">
        <v>12160</v>
      </c>
      <c r="N3553">
        <v>73</v>
      </c>
      <c r="O3553" t="s">
        <v>29</v>
      </c>
      <c r="P3553" t="s">
        <v>30</v>
      </c>
      <c r="Q3553" t="s">
        <v>213</v>
      </c>
      <c r="R3553">
        <v>750000</v>
      </c>
      <c r="S3553">
        <v>2007</v>
      </c>
      <c r="T3553">
        <v>6.9</v>
      </c>
      <c r="U3553">
        <v>1.4</v>
      </c>
      <c r="V3553">
        <v>4768918</v>
      </c>
      <c r="W3553" t="s">
        <v>21</v>
      </c>
    </row>
    <row r="3554" spans="1:23" x14ac:dyDescent="0.3">
      <c r="A3554" t="s">
        <v>105</v>
      </c>
      <c r="B3554">
        <v>271</v>
      </c>
      <c r="C3554">
        <v>86</v>
      </c>
      <c r="D3554">
        <v>4007792</v>
      </c>
      <c r="E3554" t="s">
        <v>48</v>
      </c>
      <c r="F3554" t="s">
        <v>55</v>
      </c>
      <c r="G3554" t="s">
        <v>44</v>
      </c>
      <c r="L3554" t="s">
        <v>5283</v>
      </c>
      <c r="M3554">
        <v>101287</v>
      </c>
      <c r="N3554">
        <v>260</v>
      </c>
      <c r="O3554" t="s">
        <v>29</v>
      </c>
      <c r="P3554" t="s">
        <v>30</v>
      </c>
      <c r="Q3554" t="s">
        <v>213</v>
      </c>
      <c r="R3554">
        <v>750000</v>
      </c>
      <c r="S3554">
        <v>2012</v>
      </c>
      <c r="T3554">
        <v>7</v>
      </c>
      <c r="U3554">
        <v>1.4</v>
      </c>
      <c r="V3554">
        <v>3257792</v>
      </c>
      <c r="W3554" t="s">
        <v>21</v>
      </c>
    </row>
    <row r="3555" spans="1:23" x14ac:dyDescent="0.3">
      <c r="A3555" t="s">
        <v>5284</v>
      </c>
      <c r="B3555">
        <v>255</v>
      </c>
      <c r="C3555">
        <v>95</v>
      </c>
      <c r="D3555">
        <v>26297</v>
      </c>
      <c r="E3555" t="s">
        <v>56</v>
      </c>
      <c r="F3555" t="s">
        <v>57</v>
      </c>
      <c r="G3555" t="s">
        <v>35</v>
      </c>
      <c r="L3555" t="s">
        <v>5285</v>
      </c>
      <c r="M3555">
        <v>25750</v>
      </c>
      <c r="N3555">
        <v>209</v>
      </c>
      <c r="O3555" t="s">
        <v>29</v>
      </c>
      <c r="P3555" t="s">
        <v>37</v>
      </c>
      <c r="Q3555" t="s">
        <v>2708</v>
      </c>
      <c r="R3555">
        <v>500000</v>
      </c>
      <c r="S3555">
        <v>2011</v>
      </c>
      <c r="T3555">
        <v>6.3</v>
      </c>
      <c r="U3555">
        <v>1.6</v>
      </c>
      <c r="V3555">
        <v>-473703</v>
      </c>
      <c r="W3555" t="s">
        <v>38</v>
      </c>
    </row>
    <row r="3556" spans="1:23" x14ac:dyDescent="0.3">
      <c r="A3556" t="s">
        <v>5238</v>
      </c>
      <c r="B3556">
        <v>292</v>
      </c>
      <c r="C3556">
        <v>101</v>
      </c>
      <c r="D3556">
        <v>77501</v>
      </c>
      <c r="E3556" t="s">
        <v>57</v>
      </c>
      <c r="L3556" t="s">
        <v>5286</v>
      </c>
      <c r="M3556">
        <v>27260</v>
      </c>
      <c r="N3556">
        <v>247</v>
      </c>
      <c r="O3556" t="s">
        <v>29</v>
      </c>
      <c r="P3556" t="s">
        <v>30</v>
      </c>
      <c r="Q3556" t="s">
        <v>213</v>
      </c>
      <c r="R3556">
        <v>750000</v>
      </c>
      <c r="S3556">
        <v>2011</v>
      </c>
      <c r="T3556">
        <v>5.5</v>
      </c>
      <c r="U3556">
        <v>1.7</v>
      </c>
      <c r="V3556">
        <v>-672499</v>
      </c>
      <c r="W3556" t="s">
        <v>38</v>
      </c>
    </row>
    <row r="3557" spans="1:23" x14ac:dyDescent="0.3">
      <c r="A3557" t="s">
        <v>670</v>
      </c>
      <c r="B3557">
        <v>31</v>
      </c>
      <c r="C3557">
        <v>88</v>
      </c>
      <c r="D3557">
        <v>47329</v>
      </c>
      <c r="E3557" t="s">
        <v>55</v>
      </c>
      <c r="L3557" t="s">
        <v>5287</v>
      </c>
      <c r="M3557">
        <v>1661</v>
      </c>
      <c r="N3557">
        <v>31</v>
      </c>
      <c r="O3557" t="s">
        <v>29</v>
      </c>
      <c r="P3557" t="s">
        <v>30</v>
      </c>
      <c r="Q3557" t="s">
        <v>213</v>
      </c>
      <c r="R3557">
        <v>750000</v>
      </c>
      <c r="S3557">
        <v>2002</v>
      </c>
      <c r="T3557">
        <v>6.6</v>
      </c>
      <c r="U3557">
        <v>1.5</v>
      </c>
      <c r="V3557">
        <v>-702671</v>
      </c>
      <c r="W3557" t="s">
        <v>38</v>
      </c>
    </row>
    <row r="3558" spans="1:23" x14ac:dyDescent="0.3">
      <c r="A3558" t="s">
        <v>5288</v>
      </c>
      <c r="B3558">
        <v>114</v>
      </c>
      <c r="C3558">
        <v>99</v>
      </c>
      <c r="D3558">
        <v>18378</v>
      </c>
      <c r="E3558" t="s">
        <v>56</v>
      </c>
      <c r="F3558" t="s">
        <v>55</v>
      </c>
      <c r="G3558" t="s">
        <v>57</v>
      </c>
      <c r="H3558" t="s">
        <v>35</v>
      </c>
      <c r="L3558" t="s">
        <v>5289</v>
      </c>
      <c r="M3558">
        <v>9376</v>
      </c>
      <c r="N3558">
        <v>74</v>
      </c>
      <c r="O3558" t="s">
        <v>29</v>
      </c>
      <c r="P3558" t="s">
        <v>37</v>
      </c>
      <c r="Q3558" t="s">
        <v>213</v>
      </c>
      <c r="R3558">
        <v>900000</v>
      </c>
      <c r="S3558">
        <v>2008</v>
      </c>
      <c r="T3558">
        <v>5.2</v>
      </c>
      <c r="U3558">
        <v>1.6</v>
      </c>
      <c r="V3558">
        <v>-881622</v>
      </c>
      <c r="W3558" t="s">
        <v>38</v>
      </c>
    </row>
    <row r="3559" spans="1:23" x14ac:dyDescent="0.3">
      <c r="A3559" t="s">
        <v>4281</v>
      </c>
      <c r="B3559">
        <v>53</v>
      </c>
      <c r="C3559">
        <v>170</v>
      </c>
      <c r="D3559">
        <v>7830611</v>
      </c>
      <c r="E3559" t="s">
        <v>790</v>
      </c>
      <c r="F3559" t="s">
        <v>55</v>
      </c>
      <c r="G3559" t="s">
        <v>61</v>
      </c>
      <c r="L3559" t="s">
        <v>5290</v>
      </c>
      <c r="M3559">
        <v>18980</v>
      </c>
      <c r="N3559">
        <v>74</v>
      </c>
      <c r="O3559" t="s">
        <v>29</v>
      </c>
      <c r="P3559" t="s">
        <v>30</v>
      </c>
      <c r="Q3559" t="s">
        <v>31</v>
      </c>
      <c r="R3559">
        <v>700000</v>
      </c>
      <c r="S3559">
        <v>1994</v>
      </c>
      <c r="T3559">
        <v>8.3000000000000007</v>
      </c>
      <c r="U3559">
        <v>2.8</v>
      </c>
      <c r="V3559">
        <v>7130611</v>
      </c>
      <c r="W3559" t="s">
        <v>21</v>
      </c>
    </row>
    <row r="3560" spans="1:23" x14ac:dyDescent="0.3">
      <c r="A3560" t="s">
        <v>4664</v>
      </c>
      <c r="B3560">
        <v>64</v>
      </c>
      <c r="C3560">
        <v>97</v>
      </c>
      <c r="D3560">
        <v>1141829</v>
      </c>
      <c r="E3560" t="s">
        <v>56</v>
      </c>
      <c r="F3560" t="s">
        <v>55</v>
      </c>
      <c r="L3560" t="s">
        <v>5291</v>
      </c>
      <c r="M3560">
        <v>8509</v>
      </c>
      <c r="N3560">
        <v>109</v>
      </c>
      <c r="O3560" t="s">
        <v>29</v>
      </c>
      <c r="P3560" t="s">
        <v>30</v>
      </c>
      <c r="Q3560" t="s">
        <v>1824</v>
      </c>
      <c r="R3560">
        <v>700000</v>
      </c>
      <c r="S3560">
        <v>2001</v>
      </c>
      <c r="T3560">
        <v>7.2</v>
      </c>
      <c r="U3560">
        <v>1.6</v>
      </c>
      <c r="V3560">
        <v>441829</v>
      </c>
      <c r="W3560" t="s">
        <v>21</v>
      </c>
    </row>
    <row r="3561" spans="1:23" x14ac:dyDescent="0.3">
      <c r="A3561" t="s">
        <v>5292</v>
      </c>
      <c r="B3561">
        <v>208</v>
      </c>
      <c r="C3561">
        <v>106</v>
      </c>
      <c r="D3561">
        <v>2694973</v>
      </c>
      <c r="E3561" t="s">
        <v>55</v>
      </c>
      <c r="L3561" t="s">
        <v>5293</v>
      </c>
      <c r="M3561">
        <v>70885</v>
      </c>
      <c r="N3561">
        <v>189</v>
      </c>
      <c r="O3561" t="s">
        <v>29</v>
      </c>
      <c r="P3561" t="s">
        <v>30</v>
      </c>
      <c r="Q3561" t="s">
        <v>213</v>
      </c>
      <c r="R3561">
        <v>700000</v>
      </c>
      <c r="S3561">
        <v>2006</v>
      </c>
      <c r="T3561">
        <v>7.2</v>
      </c>
      <c r="U3561">
        <v>1.8</v>
      </c>
      <c r="V3561">
        <v>1994973</v>
      </c>
      <c r="W3561" t="s">
        <v>21</v>
      </c>
    </row>
    <row r="3562" spans="1:23" x14ac:dyDescent="0.3">
      <c r="A3562" t="s">
        <v>5294</v>
      </c>
      <c r="B3562">
        <v>66</v>
      </c>
      <c r="C3562">
        <v>81</v>
      </c>
      <c r="D3562">
        <v>3000000</v>
      </c>
      <c r="E3562" t="s">
        <v>48</v>
      </c>
      <c r="F3562" t="s">
        <v>50</v>
      </c>
      <c r="G3562" t="s">
        <v>44</v>
      </c>
      <c r="L3562" t="s">
        <v>5295</v>
      </c>
      <c r="M3562">
        <v>13269</v>
      </c>
      <c r="N3562">
        <v>98</v>
      </c>
      <c r="O3562" t="s">
        <v>29</v>
      </c>
      <c r="P3562" t="s">
        <v>30</v>
      </c>
      <c r="Q3562" t="s">
        <v>1636</v>
      </c>
      <c r="R3562">
        <v>609000</v>
      </c>
      <c r="S3562">
        <v>1935</v>
      </c>
      <c r="T3562">
        <v>7.8</v>
      </c>
      <c r="U3562">
        <v>1.4</v>
      </c>
      <c r="V3562">
        <v>2391000</v>
      </c>
      <c r="W3562" t="s">
        <v>21</v>
      </c>
    </row>
    <row r="3563" spans="1:23" x14ac:dyDescent="0.3">
      <c r="A3563" t="s">
        <v>5296</v>
      </c>
      <c r="B3563">
        <v>360</v>
      </c>
      <c r="C3563">
        <v>81</v>
      </c>
      <c r="D3563">
        <v>140530114</v>
      </c>
      <c r="E3563" t="s">
        <v>57</v>
      </c>
      <c r="L3563" t="s">
        <v>5297</v>
      </c>
      <c r="M3563">
        <v>186786</v>
      </c>
      <c r="N3563">
        <v>3400</v>
      </c>
      <c r="O3563" t="s">
        <v>29</v>
      </c>
      <c r="P3563" t="s">
        <v>30</v>
      </c>
      <c r="Q3563" t="s">
        <v>213</v>
      </c>
      <c r="R3563">
        <v>60000</v>
      </c>
      <c r="S3563">
        <v>1999</v>
      </c>
      <c r="T3563">
        <v>6.4</v>
      </c>
      <c r="U3563">
        <v>1.4</v>
      </c>
      <c r="V3563">
        <v>140470114</v>
      </c>
      <c r="W3563" t="s">
        <v>21</v>
      </c>
    </row>
    <row r="3564" spans="1:23" x14ac:dyDescent="0.3">
      <c r="A3564" t="s">
        <v>5298</v>
      </c>
      <c r="B3564">
        <v>53</v>
      </c>
      <c r="C3564">
        <v>215</v>
      </c>
      <c r="D3564">
        <v>13300000</v>
      </c>
      <c r="E3564" t="s">
        <v>790</v>
      </c>
      <c r="F3564" t="s">
        <v>54</v>
      </c>
      <c r="G3564" t="s">
        <v>59</v>
      </c>
      <c r="L3564" t="s">
        <v>5299</v>
      </c>
      <c r="M3564">
        <v>12631</v>
      </c>
      <c r="N3564">
        <v>63</v>
      </c>
      <c r="O3564" t="s">
        <v>29</v>
      </c>
      <c r="P3564" t="s">
        <v>30</v>
      </c>
      <c r="Q3564" t="s">
        <v>213</v>
      </c>
      <c r="R3564">
        <v>600000</v>
      </c>
      <c r="S3564">
        <v>1970</v>
      </c>
      <c r="T3564">
        <v>8.1</v>
      </c>
      <c r="U3564">
        <v>3.6</v>
      </c>
      <c r="V3564">
        <v>12700000</v>
      </c>
      <c r="W3564" t="s">
        <v>21</v>
      </c>
    </row>
    <row r="3565" spans="1:23" x14ac:dyDescent="0.3">
      <c r="A3565" t="s">
        <v>5300</v>
      </c>
      <c r="B3565">
        <v>15</v>
      </c>
      <c r="C3565">
        <v>106</v>
      </c>
      <c r="D3565">
        <v>171988</v>
      </c>
      <c r="E3565" t="s">
        <v>24</v>
      </c>
      <c r="F3565" t="s">
        <v>56</v>
      </c>
      <c r="G3565" t="s">
        <v>55</v>
      </c>
      <c r="L3565" t="s">
        <v>5301</v>
      </c>
      <c r="M3565">
        <v>448</v>
      </c>
      <c r="N3565">
        <v>16</v>
      </c>
      <c r="O3565" t="s">
        <v>29</v>
      </c>
      <c r="P3565" t="s">
        <v>30</v>
      </c>
      <c r="Q3565" t="s">
        <v>31</v>
      </c>
      <c r="R3565">
        <v>600000</v>
      </c>
      <c r="S3565">
        <v>2000</v>
      </c>
      <c r="T3565">
        <v>5.6</v>
      </c>
      <c r="U3565">
        <v>1.8</v>
      </c>
      <c r="V3565">
        <v>-428012</v>
      </c>
      <c r="W3565" t="s">
        <v>38</v>
      </c>
    </row>
    <row r="3566" spans="1:23" x14ac:dyDescent="0.3">
      <c r="A3566" t="s">
        <v>5302</v>
      </c>
      <c r="B3566">
        <v>18</v>
      </c>
      <c r="C3566">
        <v>90</v>
      </c>
      <c r="D3566">
        <v>13493</v>
      </c>
      <c r="E3566" t="s">
        <v>55</v>
      </c>
      <c r="L3566" t="s">
        <v>5303</v>
      </c>
      <c r="M3566">
        <v>531</v>
      </c>
      <c r="N3566">
        <v>19</v>
      </c>
      <c r="O3566" t="s">
        <v>29</v>
      </c>
      <c r="P3566" t="s">
        <v>30</v>
      </c>
      <c r="Q3566" t="s">
        <v>213</v>
      </c>
      <c r="R3566">
        <v>600000</v>
      </c>
      <c r="S3566">
        <v>1998</v>
      </c>
      <c r="T3566">
        <v>6.6</v>
      </c>
      <c r="U3566">
        <v>1.5</v>
      </c>
      <c r="V3566">
        <v>-586507</v>
      </c>
      <c r="W3566" t="s">
        <v>38</v>
      </c>
    </row>
    <row r="3567" spans="1:23" x14ac:dyDescent="0.3">
      <c r="A3567" t="s">
        <v>1313</v>
      </c>
      <c r="B3567">
        <v>105</v>
      </c>
      <c r="C3567">
        <v>87</v>
      </c>
      <c r="D3567">
        <v>515005</v>
      </c>
      <c r="E3567" t="s">
        <v>48</v>
      </c>
      <c r="F3567" t="s">
        <v>50</v>
      </c>
      <c r="L3567" t="s">
        <v>5304</v>
      </c>
      <c r="M3567">
        <v>31429</v>
      </c>
      <c r="N3567">
        <v>219</v>
      </c>
      <c r="O3567" t="s">
        <v>29</v>
      </c>
      <c r="P3567" t="s">
        <v>37</v>
      </c>
      <c r="Q3567" t="s">
        <v>1636</v>
      </c>
      <c r="R3567">
        <v>560000</v>
      </c>
      <c r="S3567">
        <v>1964</v>
      </c>
      <c r="T3567">
        <v>7.7</v>
      </c>
      <c r="U3567">
        <v>1.4</v>
      </c>
      <c r="V3567">
        <v>-44995</v>
      </c>
      <c r="W3567" t="s">
        <v>38</v>
      </c>
    </row>
    <row r="3568" spans="1:23" x14ac:dyDescent="0.3">
      <c r="A3568" t="s">
        <v>5008</v>
      </c>
      <c r="B3568">
        <v>50</v>
      </c>
      <c r="C3568">
        <v>122</v>
      </c>
      <c r="D3568">
        <v>33451479</v>
      </c>
      <c r="E3568" t="s">
        <v>55</v>
      </c>
      <c r="F3568" t="s">
        <v>44</v>
      </c>
      <c r="L3568" t="s">
        <v>5305</v>
      </c>
      <c r="M3568">
        <v>17068</v>
      </c>
      <c r="N3568">
        <v>215</v>
      </c>
      <c r="O3568" t="s">
        <v>29</v>
      </c>
      <c r="P3568" t="s">
        <v>30</v>
      </c>
      <c r="Q3568" t="s">
        <v>52</v>
      </c>
      <c r="R3568">
        <v>500000</v>
      </c>
      <c r="S3568">
        <v>2008</v>
      </c>
      <c r="T3568">
        <v>6.5</v>
      </c>
      <c r="U3568">
        <v>2</v>
      </c>
      <c r="V3568">
        <v>32951479</v>
      </c>
      <c r="W3568" t="s">
        <v>21</v>
      </c>
    </row>
    <row r="3569" spans="1:23" x14ac:dyDescent="0.3">
      <c r="A3569" t="s">
        <v>5306</v>
      </c>
      <c r="B3569">
        <v>5</v>
      </c>
      <c r="C3569">
        <v>86</v>
      </c>
      <c r="D3569">
        <v>39552600</v>
      </c>
      <c r="E3569" t="s">
        <v>25</v>
      </c>
      <c r="F3569" t="s">
        <v>49</v>
      </c>
      <c r="G3569" t="s">
        <v>44</v>
      </c>
      <c r="L3569" t="s">
        <v>5307</v>
      </c>
      <c r="M3569">
        <v>3411</v>
      </c>
      <c r="N3569">
        <v>36</v>
      </c>
      <c r="O3569" t="s">
        <v>29</v>
      </c>
      <c r="P3569" t="s">
        <v>30</v>
      </c>
      <c r="Q3569" t="s">
        <v>118</v>
      </c>
      <c r="R3569">
        <v>500000</v>
      </c>
      <c r="S3569">
        <v>1974</v>
      </c>
      <c r="T3569">
        <v>6.1</v>
      </c>
      <c r="U3569">
        <v>1.4</v>
      </c>
      <c r="V3569">
        <v>39052600</v>
      </c>
      <c r="W3569" t="s">
        <v>21</v>
      </c>
    </row>
    <row r="3570" spans="1:23" x14ac:dyDescent="0.3">
      <c r="A3570" t="s">
        <v>5005</v>
      </c>
      <c r="B3570">
        <v>235</v>
      </c>
      <c r="C3570">
        <v>79</v>
      </c>
      <c r="D3570">
        <v>30500882</v>
      </c>
      <c r="E3570" t="s">
        <v>25</v>
      </c>
      <c r="F3570" t="s">
        <v>242</v>
      </c>
      <c r="G3570" t="s">
        <v>55</v>
      </c>
      <c r="H3570" t="s">
        <v>57</v>
      </c>
      <c r="I3570" t="s">
        <v>35</v>
      </c>
      <c r="L3570" t="s">
        <v>5308</v>
      </c>
      <c r="M3570">
        <v>42256</v>
      </c>
      <c r="N3570">
        <v>916</v>
      </c>
      <c r="O3570" t="s">
        <v>29</v>
      </c>
      <c r="P3570" t="s">
        <v>30</v>
      </c>
      <c r="Q3570" t="s">
        <v>213</v>
      </c>
      <c r="R3570">
        <v>500000</v>
      </c>
      <c r="S3570">
        <v>2003</v>
      </c>
      <c r="T3570">
        <v>5.7</v>
      </c>
      <c r="U3570">
        <v>1.3</v>
      </c>
      <c r="V3570">
        <v>30000882</v>
      </c>
      <c r="W3570" t="s">
        <v>21</v>
      </c>
    </row>
    <row r="3571" spans="1:23" x14ac:dyDescent="0.3">
      <c r="A3571" t="s">
        <v>5309</v>
      </c>
      <c r="B3571">
        <v>95</v>
      </c>
      <c r="C3571">
        <v>97</v>
      </c>
      <c r="D3571">
        <v>17000000</v>
      </c>
      <c r="E3571" t="s">
        <v>57</v>
      </c>
      <c r="F3571" t="s">
        <v>27</v>
      </c>
      <c r="L3571" t="s">
        <v>5310</v>
      </c>
      <c r="M3571">
        <v>3274</v>
      </c>
      <c r="N3571">
        <v>84</v>
      </c>
      <c r="O3571" t="s">
        <v>29</v>
      </c>
      <c r="P3571" t="s">
        <v>30</v>
      </c>
      <c r="Q3571" t="s">
        <v>52</v>
      </c>
      <c r="R3571">
        <v>500000</v>
      </c>
      <c r="S3571">
        <v>1977</v>
      </c>
      <c r="T3571">
        <v>5.9</v>
      </c>
      <c r="U3571">
        <v>1.6</v>
      </c>
      <c r="V3571">
        <v>16500000</v>
      </c>
      <c r="W3571" t="s">
        <v>21</v>
      </c>
    </row>
    <row r="3572" spans="1:23" x14ac:dyDescent="0.3">
      <c r="A3572" t="s">
        <v>2919</v>
      </c>
      <c r="B3572">
        <v>154</v>
      </c>
      <c r="C3572">
        <v>89</v>
      </c>
      <c r="D3572">
        <v>5739376</v>
      </c>
      <c r="E3572" t="s">
        <v>48</v>
      </c>
      <c r="F3572" t="s">
        <v>55</v>
      </c>
      <c r="L3572" t="s">
        <v>5311</v>
      </c>
      <c r="M3572">
        <v>58260</v>
      </c>
      <c r="N3572">
        <v>286</v>
      </c>
      <c r="O3572" t="s">
        <v>29</v>
      </c>
      <c r="P3572" t="s">
        <v>30</v>
      </c>
      <c r="Q3572" t="s">
        <v>213</v>
      </c>
      <c r="R3572">
        <v>500000</v>
      </c>
      <c r="S3572">
        <v>2003</v>
      </c>
      <c r="T3572">
        <v>7.7</v>
      </c>
      <c r="U3572">
        <v>1.5</v>
      </c>
      <c r="V3572">
        <v>5239376</v>
      </c>
      <c r="W3572" t="s">
        <v>21</v>
      </c>
    </row>
    <row r="3573" spans="1:23" x14ac:dyDescent="0.3">
      <c r="A3573" t="s">
        <v>5312</v>
      </c>
      <c r="B3573">
        <v>20</v>
      </c>
      <c r="C3573">
        <v>120</v>
      </c>
      <c r="D3573">
        <v>3773863</v>
      </c>
      <c r="E3573" t="s">
        <v>55</v>
      </c>
      <c r="L3573" t="s">
        <v>5313</v>
      </c>
      <c r="M3573">
        <v>4583</v>
      </c>
      <c r="N3573">
        <v>55</v>
      </c>
      <c r="O3573" t="s">
        <v>29</v>
      </c>
      <c r="P3573" t="s">
        <v>30</v>
      </c>
      <c r="Q3573" t="s">
        <v>31</v>
      </c>
      <c r="R3573">
        <v>1000000</v>
      </c>
      <c r="S3573">
        <v>2009</v>
      </c>
      <c r="T3573">
        <v>7.1</v>
      </c>
      <c r="U3573">
        <v>2</v>
      </c>
      <c r="V3573">
        <v>2773863</v>
      </c>
      <c r="W3573" t="s">
        <v>21</v>
      </c>
    </row>
    <row r="3574" spans="1:23" x14ac:dyDescent="0.3">
      <c r="A3574" t="s">
        <v>5314</v>
      </c>
      <c r="B3574">
        <v>70</v>
      </c>
      <c r="C3574">
        <v>108</v>
      </c>
      <c r="D3574">
        <v>2047570</v>
      </c>
      <c r="E3574" t="s">
        <v>242</v>
      </c>
      <c r="F3574" t="s">
        <v>790</v>
      </c>
      <c r="G3574" t="s">
        <v>61</v>
      </c>
      <c r="L3574" t="s">
        <v>5315</v>
      </c>
      <c r="M3574">
        <v>6790</v>
      </c>
      <c r="N3574">
        <v>80</v>
      </c>
      <c r="O3574" t="s">
        <v>29</v>
      </c>
      <c r="P3574" t="s">
        <v>30</v>
      </c>
      <c r="Q3574" t="s">
        <v>213</v>
      </c>
      <c r="R3574">
        <v>500000</v>
      </c>
      <c r="S3574">
        <v>1999</v>
      </c>
      <c r="T3574">
        <v>7.6</v>
      </c>
      <c r="U3574">
        <v>1.8</v>
      </c>
      <c r="V3574">
        <v>1547570</v>
      </c>
      <c r="W3574" t="s">
        <v>21</v>
      </c>
    </row>
    <row r="3575" spans="1:23" x14ac:dyDescent="0.3">
      <c r="A3575" t="s">
        <v>5316</v>
      </c>
      <c r="B3575">
        <v>105</v>
      </c>
      <c r="C3575">
        <v>83</v>
      </c>
      <c r="D3575">
        <v>1127331</v>
      </c>
      <c r="E3575" t="s">
        <v>55</v>
      </c>
      <c r="L3575" t="s">
        <v>5317</v>
      </c>
      <c r="M3575">
        <v>7559</v>
      </c>
      <c r="N3575">
        <v>77</v>
      </c>
      <c r="O3575" t="s">
        <v>3000</v>
      </c>
      <c r="P3575" t="s">
        <v>5318</v>
      </c>
      <c r="Q3575" t="s">
        <v>31</v>
      </c>
      <c r="R3575">
        <v>46000</v>
      </c>
      <c r="S3575">
        <v>2003</v>
      </c>
      <c r="T3575">
        <v>7.4</v>
      </c>
      <c r="U3575">
        <v>1.4</v>
      </c>
      <c r="V3575">
        <v>1081331</v>
      </c>
      <c r="W3575" t="s">
        <v>21</v>
      </c>
    </row>
    <row r="3576" spans="1:23" x14ac:dyDescent="0.3">
      <c r="A3576" t="s">
        <v>5319</v>
      </c>
      <c r="B3576">
        <v>29</v>
      </c>
      <c r="C3576">
        <v>93</v>
      </c>
      <c r="D3576">
        <v>906666</v>
      </c>
      <c r="E3576" t="s">
        <v>790</v>
      </c>
      <c r="L3576" t="s">
        <v>5320</v>
      </c>
      <c r="M3576">
        <v>154</v>
      </c>
      <c r="N3576">
        <v>5</v>
      </c>
      <c r="O3576" t="s">
        <v>29</v>
      </c>
      <c r="P3576" t="s">
        <v>30</v>
      </c>
      <c r="Q3576" t="s">
        <v>3646</v>
      </c>
      <c r="R3576">
        <v>500000</v>
      </c>
      <c r="S3576">
        <v>2011</v>
      </c>
      <c r="T3576">
        <v>6.8</v>
      </c>
      <c r="U3576">
        <v>1.6</v>
      </c>
      <c r="V3576">
        <v>406666</v>
      </c>
      <c r="W3576" t="s">
        <v>21</v>
      </c>
    </row>
    <row r="3577" spans="1:23" x14ac:dyDescent="0.3">
      <c r="A3577" t="s">
        <v>5321</v>
      </c>
      <c r="B3577">
        <v>46</v>
      </c>
      <c r="C3577">
        <v>86</v>
      </c>
      <c r="D3577">
        <v>1114943</v>
      </c>
      <c r="E3577" t="s">
        <v>55</v>
      </c>
      <c r="F3577" t="s">
        <v>59</v>
      </c>
      <c r="L3577" t="s">
        <v>5322</v>
      </c>
      <c r="M3577">
        <v>3562</v>
      </c>
      <c r="N3577">
        <v>74</v>
      </c>
      <c r="O3577" t="s">
        <v>29</v>
      </c>
      <c r="P3577" t="s">
        <v>30</v>
      </c>
      <c r="Q3577" t="s">
        <v>213</v>
      </c>
      <c r="R3577">
        <v>500000</v>
      </c>
      <c r="S3577">
        <v>2000</v>
      </c>
      <c r="T3577">
        <v>6.5</v>
      </c>
      <c r="U3577">
        <v>1.4</v>
      </c>
      <c r="V3577">
        <v>614943</v>
      </c>
      <c r="W3577" t="s">
        <v>21</v>
      </c>
    </row>
    <row r="3578" spans="1:23" x14ac:dyDescent="0.3">
      <c r="A3578" t="s">
        <v>3704</v>
      </c>
      <c r="B3578">
        <v>54</v>
      </c>
      <c r="C3578">
        <v>111</v>
      </c>
      <c r="D3578">
        <v>985341</v>
      </c>
      <c r="E3578" t="s">
        <v>55</v>
      </c>
      <c r="L3578" t="s">
        <v>5323</v>
      </c>
      <c r="M3578">
        <v>3479</v>
      </c>
      <c r="N3578">
        <v>87</v>
      </c>
      <c r="O3578" t="s">
        <v>29</v>
      </c>
      <c r="P3578" t="s">
        <v>30</v>
      </c>
      <c r="Q3578" t="s">
        <v>213</v>
      </c>
      <c r="R3578">
        <v>500000</v>
      </c>
      <c r="S3578">
        <v>1999</v>
      </c>
      <c r="T3578">
        <v>7.3</v>
      </c>
      <c r="U3578">
        <v>1.8</v>
      </c>
      <c r="V3578">
        <v>485341</v>
      </c>
      <c r="W3578" t="s">
        <v>21</v>
      </c>
    </row>
    <row r="3579" spans="1:23" x14ac:dyDescent="0.3">
      <c r="A3579" t="s">
        <v>5324</v>
      </c>
      <c r="B3579">
        <v>126</v>
      </c>
      <c r="C3579">
        <v>90</v>
      </c>
      <c r="D3579">
        <v>603943</v>
      </c>
      <c r="E3579" t="s">
        <v>56</v>
      </c>
      <c r="F3579" t="s">
        <v>55</v>
      </c>
      <c r="L3579" t="s">
        <v>5325</v>
      </c>
      <c r="M3579">
        <v>26407</v>
      </c>
      <c r="N3579">
        <v>154</v>
      </c>
      <c r="O3579" t="s">
        <v>29</v>
      </c>
      <c r="P3579" t="s">
        <v>30</v>
      </c>
      <c r="Q3579" t="s">
        <v>213</v>
      </c>
      <c r="R3579">
        <v>500000</v>
      </c>
      <c r="S3579">
        <v>2004</v>
      </c>
      <c r="T3579">
        <v>7.3</v>
      </c>
      <c r="U3579">
        <v>1.5</v>
      </c>
      <c r="V3579">
        <v>103943</v>
      </c>
      <c r="W3579" t="s">
        <v>21</v>
      </c>
    </row>
    <row r="3580" spans="1:23" x14ac:dyDescent="0.3">
      <c r="A3580" t="s">
        <v>4675</v>
      </c>
      <c r="B3580">
        <v>17</v>
      </c>
      <c r="C3580">
        <v>86</v>
      </c>
      <c r="D3580">
        <v>334041</v>
      </c>
      <c r="E3580" t="s">
        <v>56</v>
      </c>
      <c r="F3580" t="s">
        <v>55</v>
      </c>
      <c r="G3580" t="s">
        <v>44</v>
      </c>
      <c r="L3580" t="s">
        <v>5326</v>
      </c>
      <c r="M3580">
        <v>1038</v>
      </c>
      <c r="N3580">
        <v>21</v>
      </c>
      <c r="O3580" t="s">
        <v>29</v>
      </c>
      <c r="P3580" t="s">
        <v>30</v>
      </c>
      <c r="Q3580" t="s">
        <v>213</v>
      </c>
      <c r="R3580">
        <v>500000</v>
      </c>
      <c r="S3580">
        <v>1997</v>
      </c>
      <c r="T3580">
        <v>6.5</v>
      </c>
      <c r="U3580">
        <v>1.4</v>
      </c>
      <c r="V3580">
        <v>-165959</v>
      </c>
      <c r="W3580" t="s">
        <v>38</v>
      </c>
    </row>
    <row r="3581" spans="1:23" x14ac:dyDescent="0.3">
      <c r="A3581" t="s">
        <v>5327</v>
      </c>
      <c r="B3581">
        <v>25</v>
      </c>
      <c r="C3581">
        <v>98</v>
      </c>
      <c r="D3581">
        <v>295468</v>
      </c>
      <c r="E3581" t="s">
        <v>48</v>
      </c>
      <c r="F3581" t="s">
        <v>44</v>
      </c>
      <c r="L3581" t="s">
        <v>5328</v>
      </c>
      <c r="M3581">
        <v>709</v>
      </c>
      <c r="N3581">
        <v>34</v>
      </c>
      <c r="O3581" t="s">
        <v>29</v>
      </c>
      <c r="P3581" t="s">
        <v>30</v>
      </c>
      <c r="Q3581" t="s">
        <v>213</v>
      </c>
      <c r="R3581">
        <v>500000</v>
      </c>
      <c r="S3581">
        <v>2001</v>
      </c>
      <c r="T3581">
        <v>6</v>
      </c>
      <c r="U3581">
        <v>1.6</v>
      </c>
      <c r="V3581">
        <v>-204532</v>
      </c>
      <c r="W3581" t="s">
        <v>38</v>
      </c>
    </row>
    <row r="3582" spans="1:23" x14ac:dyDescent="0.3">
      <c r="A3582" t="s">
        <v>5329</v>
      </c>
      <c r="B3582">
        <v>11</v>
      </c>
      <c r="C3582">
        <v>91</v>
      </c>
      <c r="D3582">
        <v>243347</v>
      </c>
      <c r="E3582" t="s">
        <v>56</v>
      </c>
      <c r="F3582" t="s">
        <v>55</v>
      </c>
      <c r="G3582" t="s">
        <v>35</v>
      </c>
      <c r="L3582" t="s">
        <v>5330</v>
      </c>
      <c r="M3582">
        <v>553</v>
      </c>
      <c r="N3582">
        <v>24</v>
      </c>
      <c r="O3582" t="s">
        <v>29</v>
      </c>
      <c r="P3582" t="s">
        <v>30</v>
      </c>
      <c r="Q3582" t="s">
        <v>213</v>
      </c>
      <c r="R3582">
        <v>500000</v>
      </c>
      <c r="S3582">
        <v>2002</v>
      </c>
      <c r="T3582">
        <v>5.3</v>
      </c>
      <c r="U3582">
        <v>1.5</v>
      </c>
      <c r="V3582">
        <v>-256653</v>
      </c>
      <c r="W3582" t="s">
        <v>38</v>
      </c>
    </row>
    <row r="3583" spans="1:23" x14ac:dyDescent="0.3">
      <c r="A3583" t="s">
        <v>5140</v>
      </c>
      <c r="B3583">
        <v>81</v>
      </c>
      <c r="C3583">
        <v>91</v>
      </c>
      <c r="D3583">
        <v>154077</v>
      </c>
      <c r="E3583" t="s">
        <v>48</v>
      </c>
      <c r="F3583" t="s">
        <v>55</v>
      </c>
      <c r="L3583" t="s">
        <v>5331</v>
      </c>
      <c r="M3583">
        <v>6884</v>
      </c>
      <c r="N3583">
        <v>53</v>
      </c>
      <c r="O3583" t="s">
        <v>29</v>
      </c>
      <c r="P3583" t="s">
        <v>30</v>
      </c>
      <c r="Q3583" t="s">
        <v>213</v>
      </c>
      <c r="R3583">
        <v>500000</v>
      </c>
      <c r="S3583">
        <v>2005</v>
      </c>
      <c r="T3583">
        <v>6.6</v>
      </c>
      <c r="U3583">
        <v>1.5</v>
      </c>
      <c r="V3583">
        <v>-345923</v>
      </c>
      <c r="W3583" t="s">
        <v>38</v>
      </c>
    </row>
    <row r="3584" spans="1:23" x14ac:dyDescent="0.3">
      <c r="A3584" t="s">
        <v>5332</v>
      </c>
      <c r="B3584">
        <v>153</v>
      </c>
      <c r="C3584">
        <v>202</v>
      </c>
      <c r="D3584">
        <v>269061</v>
      </c>
      <c r="E3584" t="s">
        <v>24</v>
      </c>
      <c r="F3584" t="s">
        <v>25</v>
      </c>
      <c r="G3584" t="s">
        <v>55</v>
      </c>
      <c r="L3584" t="s">
        <v>5333</v>
      </c>
      <c r="M3584">
        <v>229012</v>
      </c>
      <c r="N3584">
        <v>596</v>
      </c>
      <c r="O3584" t="s">
        <v>2104</v>
      </c>
      <c r="P3584" t="s">
        <v>812</v>
      </c>
      <c r="Q3584" t="s">
        <v>3646</v>
      </c>
      <c r="R3584">
        <v>2000000</v>
      </c>
      <c r="S3584">
        <v>1954</v>
      </c>
      <c r="T3584">
        <v>8.6999999999999993</v>
      </c>
      <c r="U3584">
        <v>3.4</v>
      </c>
      <c r="V3584">
        <v>-1730939</v>
      </c>
      <c r="W3584" t="s">
        <v>38</v>
      </c>
    </row>
    <row r="3585" spans="1:23" x14ac:dyDescent="0.3">
      <c r="A3585" t="s">
        <v>153</v>
      </c>
      <c r="B3585">
        <v>35</v>
      </c>
      <c r="C3585">
        <v>84</v>
      </c>
      <c r="D3585">
        <v>52850</v>
      </c>
      <c r="E3585" t="s">
        <v>48</v>
      </c>
      <c r="L3585" t="s">
        <v>5334</v>
      </c>
      <c r="M3585">
        <v>1656</v>
      </c>
      <c r="N3585">
        <v>12</v>
      </c>
      <c r="O3585" t="s">
        <v>29</v>
      </c>
      <c r="P3585" t="s">
        <v>30</v>
      </c>
      <c r="Q3585" t="s">
        <v>2708</v>
      </c>
      <c r="R3585">
        <v>500000</v>
      </c>
      <c r="S3585">
        <v>2007</v>
      </c>
      <c r="T3585">
        <v>6.2</v>
      </c>
      <c r="U3585">
        <v>1.4</v>
      </c>
      <c r="V3585">
        <v>-447150</v>
      </c>
      <c r="W3585" t="s">
        <v>38</v>
      </c>
    </row>
    <row r="3586" spans="1:23" x14ac:dyDescent="0.3">
      <c r="A3586" t="s">
        <v>5335</v>
      </c>
      <c r="B3586">
        <v>230</v>
      </c>
      <c r="C3586">
        <v>82</v>
      </c>
      <c r="D3586">
        <v>98017</v>
      </c>
      <c r="E3586" t="s">
        <v>48</v>
      </c>
      <c r="F3586" t="s">
        <v>26</v>
      </c>
      <c r="G3586" t="s">
        <v>57</v>
      </c>
      <c r="L3586" t="s">
        <v>5336</v>
      </c>
      <c r="M3586">
        <v>26185</v>
      </c>
      <c r="N3586">
        <v>170</v>
      </c>
      <c r="O3586" t="s">
        <v>29</v>
      </c>
      <c r="P3586" t="s">
        <v>545</v>
      </c>
      <c r="Q3586" t="s">
        <v>213</v>
      </c>
      <c r="R3586">
        <v>500000</v>
      </c>
      <c r="S3586">
        <v>2010</v>
      </c>
      <c r="T3586">
        <v>5.8</v>
      </c>
      <c r="U3586">
        <v>1.4</v>
      </c>
      <c r="V3586">
        <v>-401983</v>
      </c>
      <c r="W3586" t="s">
        <v>38</v>
      </c>
    </row>
    <row r="3587" spans="1:23" x14ac:dyDescent="0.3">
      <c r="A3587" t="s">
        <v>5265</v>
      </c>
      <c r="B3587">
        <v>9</v>
      </c>
      <c r="C3587">
        <v>100</v>
      </c>
      <c r="D3587">
        <v>31937</v>
      </c>
      <c r="E3587" t="s">
        <v>48</v>
      </c>
      <c r="F3587" t="s">
        <v>44</v>
      </c>
      <c r="L3587" t="s">
        <v>5337</v>
      </c>
      <c r="M3587">
        <v>1358</v>
      </c>
      <c r="N3587">
        <v>10</v>
      </c>
      <c r="O3587" t="s">
        <v>29</v>
      </c>
      <c r="P3587" t="s">
        <v>30</v>
      </c>
      <c r="Q3587" t="s">
        <v>213</v>
      </c>
      <c r="R3587">
        <v>500000</v>
      </c>
      <c r="S3587">
        <v>2007</v>
      </c>
      <c r="T3587">
        <v>5.7</v>
      </c>
      <c r="U3587">
        <v>1.7</v>
      </c>
      <c r="V3587">
        <v>-468063</v>
      </c>
      <c r="W3587" t="s">
        <v>38</v>
      </c>
    </row>
    <row r="3588" spans="1:23" x14ac:dyDescent="0.3">
      <c r="A3588" t="s">
        <v>5338</v>
      </c>
      <c r="B3588">
        <v>17</v>
      </c>
      <c r="C3588">
        <v>112</v>
      </c>
      <c r="D3588">
        <v>13134</v>
      </c>
      <c r="E3588" t="s">
        <v>55</v>
      </c>
      <c r="F3588" t="s">
        <v>61</v>
      </c>
      <c r="L3588" t="s">
        <v>5339</v>
      </c>
      <c r="M3588">
        <v>2004</v>
      </c>
      <c r="N3588">
        <v>32</v>
      </c>
      <c r="O3588" t="s">
        <v>29</v>
      </c>
      <c r="P3588" t="s">
        <v>30</v>
      </c>
      <c r="Q3588" t="s">
        <v>213</v>
      </c>
      <c r="R3588">
        <v>500000</v>
      </c>
      <c r="S3588">
        <v>2002</v>
      </c>
      <c r="T3588">
        <v>6.1</v>
      </c>
      <c r="U3588">
        <v>1.9</v>
      </c>
      <c r="V3588">
        <v>-486866</v>
      </c>
      <c r="W3588" t="s">
        <v>38</v>
      </c>
    </row>
    <row r="3589" spans="1:23" x14ac:dyDescent="0.3">
      <c r="A3589" t="s">
        <v>5340</v>
      </c>
      <c r="B3589">
        <v>344</v>
      </c>
      <c r="C3589">
        <v>94</v>
      </c>
      <c r="D3589">
        <v>237301</v>
      </c>
      <c r="E3589" t="s">
        <v>55</v>
      </c>
      <c r="F3589" t="s">
        <v>27</v>
      </c>
      <c r="G3589" t="s">
        <v>35</v>
      </c>
      <c r="L3589" t="s">
        <v>5341</v>
      </c>
      <c r="M3589">
        <v>75669</v>
      </c>
      <c r="N3589">
        <v>451</v>
      </c>
      <c r="O3589" t="s">
        <v>29</v>
      </c>
      <c r="P3589" t="s">
        <v>37</v>
      </c>
      <c r="Q3589" t="s">
        <v>213</v>
      </c>
      <c r="R3589">
        <v>500000</v>
      </c>
      <c r="S3589">
        <v>2010</v>
      </c>
      <c r="T3589">
        <v>6.4</v>
      </c>
      <c r="U3589">
        <v>1.6</v>
      </c>
      <c r="V3589">
        <v>-262699</v>
      </c>
      <c r="W3589" t="s">
        <v>38</v>
      </c>
    </row>
    <row r="3590" spans="1:23" x14ac:dyDescent="0.3">
      <c r="A3590" t="s">
        <v>5342</v>
      </c>
      <c r="B3590">
        <v>29</v>
      </c>
      <c r="C3590">
        <v>87</v>
      </c>
      <c r="D3590">
        <v>1332</v>
      </c>
      <c r="E3590" t="s">
        <v>48</v>
      </c>
      <c r="F3590" t="s">
        <v>57</v>
      </c>
      <c r="L3590" t="s">
        <v>5343</v>
      </c>
      <c r="M3590">
        <v>2038</v>
      </c>
      <c r="N3590">
        <v>20</v>
      </c>
      <c r="O3590" t="s">
        <v>29</v>
      </c>
      <c r="P3590" t="s">
        <v>30</v>
      </c>
      <c r="Q3590" t="s">
        <v>2708</v>
      </c>
      <c r="R3590">
        <v>500000</v>
      </c>
      <c r="S3590">
        <v>2012</v>
      </c>
      <c r="T3590">
        <v>4.5999999999999996</v>
      </c>
      <c r="U3590">
        <v>1.4</v>
      </c>
      <c r="V3590">
        <v>-498668</v>
      </c>
      <c r="W3590" t="s">
        <v>38</v>
      </c>
    </row>
    <row r="3591" spans="1:23" x14ac:dyDescent="0.3">
      <c r="A3591" t="s">
        <v>5344</v>
      </c>
      <c r="B3591">
        <v>8</v>
      </c>
      <c r="C3591">
        <v>91</v>
      </c>
      <c r="D3591">
        <v>2712293</v>
      </c>
      <c r="E3591" t="s">
        <v>56</v>
      </c>
      <c r="F3591" t="s">
        <v>55</v>
      </c>
      <c r="L3591" t="s">
        <v>5345</v>
      </c>
      <c r="M3591">
        <v>475</v>
      </c>
      <c r="N3591">
        <v>11</v>
      </c>
      <c r="O3591" t="s">
        <v>29</v>
      </c>
      <c r="P3591" t="s">
        <v>30</v>
      </c>
      <c r="Q3591" t="s">
        <v>213</v>
      </c>
      <c r="R3591">
        <v>450000</v>
      </c>
      <c r="S3591">
        <v>1991</v>
      </c>
      <c r="T3591">
        <v>5.9</v>
      </c>
      <c r="U3591">
        <v>1.5</v>
      </c>
      <c r="V3591">
        <v>2262293</v>
      </c>
      <c r="W3591" t="s">
        <v>21</v>
      </c>
    </row>
    <row r="3592" spans="1:23" x14ac:dyDescent="0.3">
      <c r="A3592" t="s">
        <v>349</v>
      </c>
      <c r="B3592">
        <v>92</v>
      </c>
      <c r="C3592">
        <v>107</v>
      </c>
      <c r="D3592">
        <v>768045</v>
      </c>
      <c r="E3592" t="s">
        <v>55</v>
      </c>
      <c r="F3592" t="s">
        <v>54</v>
      </c>
      <c r="G3592" t="s">
        <v>58</v>
      </c>
      <c r="L3592" t="s">
        <v>5346</v>
      </c>
      <c r="M3592">
        <v>19732</v>
      </c>
      <c r="N3592">
        <v>120</v>
      </c>
      <c r="O3592" t="s">
        <v>29</v>
      </c>
      <c r="P3592" t="s">
        <v>37</v>
      </c>
      <c r="Q3592" t="s">
        <v>213</v>
      </c>
      <c r="R3592">
        <v>2000000</v>
      </c>
      <c r="S3592">
        <v>2002</v>
      </c>
      <c r="T3592">
        <v>7.7</v>
      </c>
      <c r="U3592">
        <v>1.8</v>
      </c>
      <c r="V3592">
        <v>-1231955</v>
      </c>
      <c r="W3592" t="s">
        <v>38</v>
      </c>
    </row>
    <row r="3593" spans="1:23" x14ac:dyDescent="0.3">
      <c r="A3593" t="s">
        <v>5347</v>
      </c>
      <c r="B3593">
        <v>365</v>
      </c>
      <c r="C3593">
        <v>84</v>
      </c>
      <c r="D3593">
        <v>379122</v>
      </c>
      <c r="E3593" t="s">
        <v>48</v>
      </c>
      <c r="F3593" t="s">
        <v>55</v>
      </c>
      <c r="G3593" t="s">
        <v>44</v>
      </c>
      <c r="L3593" t="s">
        <v>5348</v>
      </c>
      <c r="M3593">
        <v>10143</v>
      </c>
      <c r="N3593">
        <v>54</v>
      </c>
      <c r="O3593" t="s">
        <v>29</v>
      </c>
      <c r="P3593" t="s">
        <v>37</v>
      </c>
      <c r="Q3593" t="s">
        <v>213</v>
      </c>
      <c r="R3593">
        <v>450000</v>
      </c>
      <c r="S3593">
        <v>2005</v>
      </c>
      <c r="T3593">
        <v>7.1</v>
      </c>
      <c r="U3593">
        <v>1.4</v>
      </c>
      <c r="V3593">
        <v>-70878</v>
      </c>
      <c r="W3593" t="s">
        <v>38</v>
      </c>
    </row>
    <row r="3594" spans="1:23" x14ac:dyDescent="0.3">
      <c r="A3594" t="s">
        <v>5349</v>
      </c>
      <c r="B3594">
        <v>88</v>
      </c>
      <c r="C3594">
        <v>103</v>
      </c>
      <c r="D3594">
        <v>23000</v>
      </c>
      <c r="E3594" t="s">
        <v>48</v>
      </c>
      <c r="F3594" t="s">
        <v>57</v>
      </c>
      <c r="G3594" t="s">
        <v>50</v>
      </c>
      <c r="L3594" t="s">
        <v>5350</v>
      </c>
      <c r="M3594">
        <v>5931</v>
      </c>
      <c r="N3594">
        <v>58</v>
      </c>
      <c r="O3594" t="s">
        <v>29</v>
      </c>
      <c r="P3594" t="s">
        <v>30</v>
      </c>
      <c r="Q3594" t="s">
        <v>3646</v>
      </c>
      <c r="R3594">
        <v>500000</v>
      </c>
      <c r="S3594">
        <v>2006</v>
      </c>
      <c r="T3594">
        <v>6.2</v>
      </c>
      <c r="U3594">
        <v>1.7</v>
      </c>
      <c r="V3594">
        <v>-477000</v>
      </c>
      <c r="W3594" t="s">
        <v>38</v>
      </c>
    </row>
    <row r="3595" spans="1:23" x14ac:dyDescent="0.3">
      <c r="A3595" t="s">
        <v>5351</v>
      </c>
      <c r="B3595">
        <v>65</v>
      </c>
      <c r="C3595">
        <v>89</v>
      </c>
      <c r="D3595">
        <v>2300000</v>
      </c>
      <c r="E3595" t="s">
        <v>48</v>
      </c>
      <c r="F3595" t="s">
        <v>50</v>
      </c>
      <c r="G3595" t="s">
        <v>44</v>
      </c>
      <c r="L3595" t="s">
        <v>5352</v>
      </c>
      <c r="M3595">
        <v>7921</v>
      </c>
      <c r="N3595">
        <v>97</v>
      </c>
      <c r="O3595" t="s">
        <v>29</v>
      </c>
      <c r="P3595" t="s">
        <v>30</v>
      </c>
      <c r="Q3595" t="s">
        <v>3646</v>
      </c>
      <c r="R3595">
        <v>439000</v>
      </c>
      <c r="S3595">
        <v>1933</v>
      </c>
      <c r="T3595">
        <v>7.7</v>
      </c>
      <c r="U3595">
        <v>1.5</v>
      </c>
      <c r="V3595">
        <v>1861000</v>
      </c>
      <c r="W3595" t="s">
        <v>21</v>
      </c>
    </row>
    <row r="3596" spans="1:23" x14ac:dyDescent="0.3">
      <c r="A3596" t="s">
        <v>5353</v>
      </c>
      <c r="B3596">
        <v>71</v>
      </c>
      <c r="C3596">
        <v>98</v>
      </c>
      <c r="D3596">
        <v>2938208</v>
      </c>
      <c r="E3596" t="s">
        <v>48</v>
      </c>
      <c r="F3596" t="s">
        <v>55</v>
      </c>
      <c r="G3596" t="s">
        <v>44</v>
      </c>
      <c r="L3596" t="s">
        <v>5354</v>
      </c>
      <c r="M3596">
        <v>7143</v>
      </c>
      <c r="N3596">
        <v>52</v>
      </c>
      <c r="O3596" t="s">
        <v>29</v>
      </c>
      <c r="P3596" t="s">
        <v>30</v>
      </c>
      <c r="Q3596" t="s">
        <v>31</v>
      </c>
      <c r="R3596">
        <v>225000</v>
      </c>
      <c r="S3596">
        <v>1990</v>
      </c>
      <c r="T3596">
        <v>7.5</v>
      </c>
      <c r="U3596">
        <v>1.6</v>
      </c>
      <c r="V3596">
        <v>2713208</v>
      </c>
      <c r="W3596" t="s">
        <v>21</v>
      </c>
    </row>
    <row r="3597" spans="1:23" x14ac:dyDescent="0.3">
      <c r="A3597" t="s">
        <v>2139</v>
      </c>
      <c r="B3597">
        <v>220</v>
      </c>
      <c r="C3597">
        <v>92</v>
      </c>
      <c r="D3597">
        <v>44540956</v>
      </c>
      <c r="E3597" t="s">
        <v>48</v>
      </c>
      <c r="L3597" t="s">
        <v>5355</v>
      </c>
      <c r="M3597">
        <v>161448</v>
      </c>
      <c r="N3597">
        <v>1473</v>
      </c>
      <c r="O3597" t="s">
        <v>29</v>
      </c>
      <c r="P3597" t="s">
        <v>30</v>
      </c>
      <c r="Q3597" t="s">
        <v>52</v>
      </c>
      <c r="R3597">
        <v>400000</v>
      </c>
      <c r="S3597">
        <v>2004</v>
      </c>
      <c r="T3597">
        <v>6.9</v>
      </c>
      <c r="U3597">
        <v>1.5</v>
      </c>
      <c r="V3597">
        <v>44140956</v>
      </c>
      <c r="W3597" t="s">
        <v>21</v>
      </c>
    </row>
    <row r="3598" spans="1:23" x14ac:dyDescent="0.3">
      <c r="A3598" t="s">
        <v>4669</v>
      </c>
      <c r="B3598">
        <v>279</v>
      </c>
      <c r="C3598">
        <v>90</v>
      </c>
      <c r="D3598">
        <v>258113</v>
      </c>
      <c r="E3598" t="s">
        <v>56</v>
      </c>
      <c r="F3598" t="s">
        <v>55</v>
      </c>
      <c r="G3598" t="s">
        <v>35</v>
      </c>
      <c r="L3598" t="s">
        <v>5356</v>
      </c>
      <c r="M3598">
        <v>42678</v>
      </c>
      <c r="N3598">
        <v>135</v>
      </c>
      <c r="O3598" t="s">
        <v>29</v>
      </c>
      <c r="P3598" t="s">
        <v>30</v>
      </c>
      <c r="Q3598" t="s">
        <v>213</v>
      </c>
      <c r="R3598">
        <v>1066167</v>
      </c>
      <c r="S3598">
        <v>2013</v>
      </c>
      <c r="T3598">
        <v>7.1</v>
      </c>
      <c r="U3598">
        <v>1.5</v>
      </c>
      <c r="V3598">
        <v>-808054</v>
      </c>
      <c r="W3598" t="s">
        <v>38</v>
      </c>
    </row>
    <row r="3599" spans="1:23" x14ac:dyDescent="0.3">
      <c r="A3599" t="s">
        <v>5357</v>
      </c>
      <c r="B3599">
        <v>409</v>
      </c>
      <c r="C3599">
        <v>84</v>
      </c>
      <c r="D3599">
        <v>107917283</v>
      </c>
      <c r="E3599" t="s">
        <v>57</v>
      </c>
      <c r="L3599" t="s">
        <v>5358</v>
      </c>
      <c r="M3599">
        <v>184824</v>
      </c>
      <c r="N3599">
        <v>1189</v>
      </c>
      <c r="O3599" t="s">
        <v>29</v>
      </c>
      <c r="P3599" t="s">
        <v>30</v>
      </c>
      <c r="Q3599" t="s">
        <v>213</v>
      </c>
      <c r="R3599">
        <v>15000</v>
      </c>
      <c r="S3599">
        <v>2007</v>
      </c>
      <c r="T3599">
        <v>6.3</v>
      </c>
      <c r="U3599">
        <v>1.4</v>
      </c>
      <c r="V3599">
        <v>107902283</v>
      </c>
      <c r="W3599" t="s">
        <v>21</v>
      </c>
    </row>
    <row r="3600" spans="1:23" x14ac:dyDescent="0.3">
      <c r="A3600" t="s">
        <v>768</v>
      </c>
      <c r="B3600">
        <v>131</v>
      </c>
      <c r="C3600">
        <v>91</v>
      </c>
      <c r="D3600">
        <v>1229197</v>
      </c>
      <c r="E3600" t="s">
        <v>25</v>
      </c>
      <c r="F3600" t="s">
        <v>48</v>
      </c>
      <c r="G3600" t="s">
        <v>26</v>
      </c>
      <c r="L3600" t="s">
        <v>5359</v>
      </c>
      <c r="M3600">
        <v>382240</v>
      </c>
      <c r="N3600">
        <v>660</v>
      </c>
      <c r="O3600" t="s">
        <v>29</v>
      </c>
      <c r="P3600" t="s">
        <v>37</v>
      </c>
      <c r="Q3600" t="s">
        <v>52</v>
      </c>
      <c r="R3600">
        <v>229575</v>
      </c>
      <c r="S3600">
        <v>1975</v>
      </c>
      <c r="T3600">
        <v>8.3000000000000007</v>
      </c>
      <c r="U3600">
        <v>1.5</v>
      </c>
      <c r="V3600">
        <v>999622</v>
      </c>
      <c r="W3600" t="s">
        <v>21</v>
      </c>
    </row>
    <row r="3601" spans="1:23" x14ac:dyDescent="0.3">
      <c r="A3601" t="s">
        <v>4611</v>
      </c>
      <c r="B3601">
        <v>69</v>
      </c>
      <c r="C3601">
        <v>90</v>
      </c>
      <c r="D3601">
        <v>1689999</v>
      </c>
      <c r="E3601" t="s">
        <v>55</v>
      </c>
      <c r="L3601" t="s">
        <v>5360</v>
      </c>
      <c r="M3601">
        <v>3675</v>
      </c>
      <c r="N3601">
        <v>48</v>
      </c>
      <c r="O3601" t="s">
        <v>763</v>
      </c>
      <c r="P3601" t="s">
        <v>30</v>
      </c>
      <c r="Q3601" t="s">
        <v>213</v>
      </c>
      <c r="R3601">
        <v>400000</v>
      </c>
      <c r="S3601">
        <v>2006</v>
      </c>
      <c r="T3601">
        <v>7.1</v>
      </c>
      <c r="U3601">
        <v>1.5</v>
      </c>
      <c r="V3601">
        <v>1289999</v>
      </c>
      <c r="W3601" t="s">
        <v>21</v>
      </c>
    </row>
    <row r="3602" spans="1:23" x14ac:dyDescent="0.3">
      <c r="A3602" t="s">
        <v>5361</v>
      </c>
      <c r="B3602">
        <v>72</v>
      </c>
      <c r="C3602">
        <v>88</v>
      </c>
      <c r="D3602">
        <v>592014</v>
      </c>
      <c r="E3602" t="s">
        <v>242</v>
      </c>
      <c r="F3602" t="s">
        <v>790</v>
      </c>
      <c r="L3602" t="s">
        <v>5362</v>
      </c>
      <c r="M3602">
        <v>5709</v>
      </c>
      <c r="N3602">
        <v>114</v>
      </c>
      <c r="O3602" t="s">
        <v>29</v>
      </c>
      <c r="P3602" t="s">
        <v>30</v>
      </c>
      <c r="Q3602" t="s">
        <v>3646</v>
      </c>
      <c r="R3602">
        <v>218</v>
      </c>
      <c r="S3602">
        <v>2003</v>
      </c>
      <c r="T3602">
        <v>7.2</v>
      </c>
      <c r="U3602">
        <v>1.5</v>
      </c>
      <c r="V3602">
        <v>591796</v>
      </c>
      <c r="W3602" t="s">
        <v>21</v>
      </c>
    </row>
    <row r="3603" spans="1:23" x14ac:dyDescent="0.3">
      <c r="A3603" t="s">
        <v>5363</v>
      </c>
      <c r="B3603">
        <v>4</v>
      </c>
      <c r="C3603">
        <v>92</v>
      </c>
      <c r="D3603">
        <v>425899</v>
      </c>
      <c r="E3603" t="s">
        <v>790</v>
      </c>
      <c r="L3603" t="s">
        <v>5364</v>
      </c>
      <c r="M3603">
        <v>1123</v>
      </c>
      <c r="N3603">
        <v>31</v>
      </c>
      <c r="O3603" t="s">
        <v>29</v>
      </c>
      <c r="P3603" t="s">
        <v>30</v>
      </c>
      <c r="Q3603" t="s">
        <v>52</v>
      </c>
      <c r="R3603">
        <v>400000</v>
      </c>
      <c r="S3603">
        <v>2010</v>
      </c>
      <c r="T3603">
        <v>5.0999999999999996</v>
      </c>
      <c r="U3603">
        <v>1.5</v>
      </c>
      <c r="V3603">
        <v>25899</v>
      </c>
      <c r="W3603" t="s">
        <v>21</v>
      </c>
    </row>
    <row r="3604" spans="1:23" x14ac:dyDescent="0.3">
      <c r="A3604" t="s">
        <v>5365</v>
      </c>
      <c r="B3604">
        <v>203</v>
      </c>
      <c r="C3604">
        <v>82</v>
      </c>
      <c r="D3604">
        <v>126387</v>
      </c>
      <c r="E3604" t="s">
        <v>57</v>
      </c>
      <c r="L3604" t="s">
        <v>5366</v>
      </c>
      <c r="M3604">
        <v>14985</v>
      </c>
      <c r="N3604">
        <v>253</v>
      </c>
      <c r="O3604" t="s">
        <v>2648</v>
      </c>
      <c r="P3604" t="s">
        <v>2365</v>
      </c>
      <c r="Q3604" t="s">
        <v>1989</v>
      </c>
      <c r="R3604">
        <v>400000</v>
      </c>
      <c r="S3604">
        <v>1981</v>
      </c>
      <c r="T3604">
        <v>6.9</v>
      </c>
      <c r="U3604">
        <v>1.4</v>
      </c>
      <c r="V3604">
        <v>-273613</v>
      </c>
      <c r="W3604" t="s">
        <v>38</v>
      </c>
    </row>
    <row r="3605" spans="1:23" x14ac:dyDescent="0.3">
      <c r="A3605" t="s">
        <v>2199</v>
      </c>
      <c r="B3605">
        <v>148</v>
      </c>
      <c r="C3605">
        <v>101</v>
      </c>
      <c r="D3605">
        <v>80276912</v>
      </c>
      <c r="E3605" t="s">
        <v>48</v>
      </c>
      <c r="F3605" t="s">
        <v>44</v>
      </c>
      <c r="L3605" t="s">
        <v>5367</v>
      </c>
      <c r="M3605">
        <v>140740</v>
      </c>
      <c r="N3605">
        <v>151</v>
      </c>
      <c r="O3605" t="s">
        <v>29</v>
      </c>
      <c r="P3605" t="s">
        <v>30</v>
      </c>
      <c r="Q3605" t="s">
        <v>31</v>
      </c>
      <c r="R3605">
        <v>35000000</v>
      </c>
      <c r="S3605">
        <v>2008</v>
      </c>
      <c r="T3605">
        <v>6.1</v>
      </c>
      <c r="U3605">
        <v>1.7</v>
      </c>
      <c r="V3605">
        <v>45276912</v>
      </c>
      <c r="W3605" t="s">
        <v>21</v>
      </c>
    </row>
    <row r="3606" spans="1:23" x14ac:dyDescent="0.3">
      <c r="A3606" t="s">
        <v>5368</v>
      </c>
      <c r="B3606">
        <v>36</v>
      </c>
      <c r="C3606">
        <v>100</v>
      </c>
      <c r="D3606">
        <v>2808000</v>
      </c>
      <c r="E3606" t="s">
        <v>50</v>
      </c>
      <c r="F3606" t="s">
        <v>44</v>
      </c>
      <c r="L3606" t="s">
        <v>5369</v>
      </c>
      <c r="M3606">
        <v>4546</v>
      </c>
      <c r="N3606">
        <v>71</v>
      </c>
      <c r="O3606" t="s">
        <v>29</v>
      </c>
      <c r="P3606" t="s">
        <v>30</v>
      </c>
      <c r="Q3606" t="s">
        <v>4803</v>
      </c>
      <c r="R3606">
        <v>379000</v>
      </c>
      <c r="S3606">
        <v>1929</v>
      </c>
      <c r="T3606">
        <v>6.3</v>
      </c>
      <c r="U3606">
        <v>1.7</v>
      </c>
      <c r="V3606">
        <v>2429000</v>
      </c>
      <c r="W3606" t="s">
        <v>21</v>
      </c>
    </row>
    <row r="3607" spans="1:23" x14ac:dyDescent="0.3">
      <c r="A3607" t="s">
        <v>5370</v>
      </c>
      <c r="B3607">
        <v>279</v>
      </c>
      <c r="C3607">
        <v>89</v>
      </c>
      <c r="D3607">
        <v>12843</v>
      </c>
      <c r="E3607" t="s">
        <v>57</v>
      </c>
      <c r="F3607" t="s">
        <v>35</v>
      </c>
      <c r="L3607" t="s">
        <v>5371</v>
      </c>
      <c r="M3607">
        <v>27297</v>
      </c>
      <c r="N3607">
        <v>131</v>
      </c>
      <c r="O3607" t="s">
        <v>29</v>
      </c>
      <c r="P3607" t="s">
        <v>545</v>
      </c>
      <c r="Q3607" t="s">
        <v>2708</v>
      </c>
      <c r="R3607">
        <v>6000000</v>
      </c>
      <c r="S3607">
        <v>2012</v>
      </c>
      <c r="T3607">
        <v>6.1</v>
      </c>
      <c r="U3607">
        <v>1.5</v>
      </c>
      <c r="V3607">
        <v>-5987157</v>
      </c>
      <c r="W3607" t="s">
        <v>38</v>
      </c>
    </row>
    <row r="3608" spans="1:23" x14ac:dyDescent="0.3">
      <c r="A3608" t="s">
        <v>5372</v>
      </c>
      <c r="B3608">
        <v>110</v>
      </c>
      <c r="C3608">
        <v>88</v>
      </c>
      <c r="D3608">
        <v>1523883</v>
      </c>
      <c r="E3608" t="s">
        <v>790</v>
      </c>
      <c r="F3608" t="s">
        <v>61</v>
      </c>
      <c r="L3608" t="s">
        <v>5373</v>
      </c>
      <c r="M3608">
        <v>9037</v>
      </c>
      <c r="N3608">
        <v>70</v>
      </c>
      <c r="O3608" t="s">
        <v>29</v>
      </c>
      <c r="P3608" t="s">
        <v>30</v>
      </c>
      <c r="Q3608" t="s">
        <v>213</v>
      </c>
      <c r="R3608">
        <v>1750211</v>
      </c>
      <c r="S3608">
        <v>2005</v>
      </c>
      <c r="T3608">
        <v>7.8</v>
      </c>
      <c r="U3608">
        <v>1.5</v>
      </c>
      <c r="V3608">
        <v>-226328</v>
      </c>
      <c r="W3608" t="s">
        <v>38</v>
      </c>
    </row>
    <row r="3609" spans="1:23" x14ac:dyDescent="0.3">
      <c r="A3609" t="s">
        <v>5374</v>
      </c>
      <c r="B3609">
        <v>40</v>
      </c>
      <c r="C3609">
        <v>90</v>
      </c>
      <c r="D3609">
        <v>4000000</v>
      </c>
      <c r="E3609" t="s">
        <v>24</v>
      </c>
      <c r="F3609" t="s">
        <v>55</v>
      </c>
      <c r="L3609" t="s">
        <v>5375</v>
      </c>
      <c r="M3609">
        <v>6046</v>
      </c>
      <c r="N3609">
        <v>46</v>
      </c>
      <c r="O3609" t="s">
        <v>29</v>
      </c>
      <c r="P3609" t="s">
        <v>30</v>
      </c>
      <c r="Q3609" t="s">
        <v>213</v>
      </c>
      <c r="R3609">
        <v>350000</v>
      </c>
      <c r="S3609">
        <v>1987</v>
      </c>
      <c r="T3609">
        <v>4.7</v>
      </c>
      <c r="U3609">
        <v>1.5</v>
      </c>
      <c r="V3609">
        <v>3650000</v>
      </c>
      <c r="W3609" t="s">
        <v>21</v>
      </c>
    </row>
    <row r="3610" spans="1:23" x14ac:dyDescent="0.3">
      <c r="A3610" t="s">
        <v>2337</v>
      </c>
      <c r="B3610">
        <v>64</v>
      </c>
      <c r="C3610">
        <v>102</v>
      </c>
      <c r="D3610">
        <v>1281176</v>
      </c>
      <c r="E3610" t="s">
        <v>48</v>
      </c>
      <c r="F3610" t="s">
        <v>55</v>
      </c>
      <c r="L3610" t="s">
        <v>5376</v>
      </c>
      <c r="M3610">
        <v>2932</v>
      </c>
      <c r="N3610">
        <v>73</v>
      </c>
      <c r="O3610" t="s">
        <v>29</v>
      </c>
      <c r="P3610" t="s">
        <v>30</v>
      </c>
      <c r="Q3610" t="s">
        <v>31</v>
      </c>
      <c r="R3610">
        <v>312000</v>
      </c>
      <c r="S3610">
        <v>1999</v>
      </c>
      <c r="T3610">
        <v>6.7</v>
      </c>
      <c r="U3610">
        <v>1.7</v>
      </c>
      <c r="V3610">
        <v>969176</v>
      </c>
      <c r="W3610" t="s">
        <v>21</v>
      </c>
    </row>
    <row r="3611" spans="1:23" x14ac:dyDescent="0.3">
      <c r="A3611" t="s">
        <v>5377</v>
      </c>
      <c r="B3611">
        <v>56</v>
      </c>
      <c r="C3611">
        <v>98</v>
      </c>
      <c r="D3611">
        <v>16115878</v>
      </c>
      <c r="E3611" t="s">
        <v>24</v>
      </c>
      <c r="F3611" t="s">
        <v>26</v>
      </c>
      <c r="G3611" t="s">
        <v>57</v>
      </c>
      <c r="H3611" t="s">
        <v>60</v>
      </c>
      <c r="I3611" t="s">
        <v>35</v>
      </c>
      <c r="L3611" t="s">
        <v>5378</v>
      </c>
      <c r="M3611">
        <v>24438</v>
      </c>
      <c r="N3611">
        <v>194</v>
      </c>
      <c r="O3611" t="s">
        <v>29</v>
      </c>
      <c r="P3611" t="s">
        <v>30</v>
      </c>
      <c r="Q3611" t="s">
        <v>213</v>
      </c>
      <c r="R3611">
        <v>8000000</v>
      </c>
      <c r="S3611">
        <v>1995</v>
      </c>
      <c r="T3611">
        <v>6.6</v>
      </c>
      <c r="U3611">
        <v>1.6</v>
      </c>
      <c r="V3611">
        <v>8115878</v>
      </c>
      <c r="W3611" t="s">
        <v>21</v>
      </c>
    </row>
    <row r="3612" spans="1:23" x14ac:dyDescent="0.3">
      <c r="A3612" t="s">
        <v>4525</v>
      </c>
      <c r="B3612">
        <v>29</v>
      </c>
      <c r="C3612">
        <v>91</v>
      </c>
      <c r="D3612">
        <v>1652472</v>
      </c>
      <c r="E3612" t="s">
        <v>48</v>
      </c>
      <c r="F3612" t="s">
        <v>44</v>
      </c>
      <c r="L3612" t="s">
        <v>5379</v>
      </c>
      <c r="M3612">
        <v>2843</v>
      </c>
      <c r="N3612">
        <v>25</v>
      </c>
      <c r="O3612" t="s">
        <v>792</v>
      </c>
      <c r="P3612" t="s">
        <v>545</v>
      </c>
      <c r="Q3612" t="s">
        <v>213</v>
      </c>
      <c r="R3612">
        <v>300000</v>
      </c>
      <c r="S3612">
        <v>1996</v>
      </c>
      <c r="T3612">
        <v>6.9</v>
      </c>
      <c r="U3612">
        <v>1.5</v>
      </c>
      <c r="V3612">
        <v>1352472</v>
      </c>
      <c r="W3612" t="s">
        <v>21</v>
      </c>
    </row>
    <row r="3613" spans="1:23" x14ac:dyDescent="0.3">
      <c r="A3613" t="s">
        <v>1764</v>
      </c>
      <c r="B3613">
        <v>131</v>
      </c>
      <c r="C3613">
        <v>80</v>
      </c>
      <c r="D3613">
        <v>2360184</v>
      </c>
      <c r="E3613" t="s">
        <v>48</v>
      </c>
      <c r="F3613" t="s">
        <v>55</v>
      </c>
      <c r="L3613" t="s">
        <v>5380</v>
      </c>
      <c r="M3613">
        <v>18035</v>
      </c>
      <c r="N3613">
        <v>177</v>
      </c>
      <c r="O3613" t="s">
        <v>29</v>
      </c>
      <c r="P3613" t="s">
        <v>30</v>
      </c>
      <c r="Q3613" t="s">
        <v>31</v>
      </c>
      <c r="R3613">
        <v>300000</v>
      </c>
      <c r="S3613">
        <v>2003</v>
      </c>
      <c r="T3613">
        <v>7.1</v>
      </c>
      <c r="U3613">
        <v>1.3</v>
      </c>
      <c r="V3613">
        <v>2060184</v>
      </c>
      <c r="W3613" t="s">
        <v>21</v>
      </c>
    </row>
    <row r="3614" spans="1:23" x14ac:dyDescent="0.3">
      <c r="A3614" t="s">
        <v>5381</v>
      </c>
      <c r="B3614">
        <v>88</v>
      </c>
      <c r="C3614">
        <v>76</v>
      </c>
      <c r="D3614">
        <v>255352</v>
      </c>
      <c r="E3614" t="s">
        <v>55</v>
      </c>
      <c r="L3614" t="s">
        <v>5382</v>
      </c>
      <c r="M3614">
        <v>4423</v>
      </c>
      <c r="N3614">
        <v>57</v>
      </c>
      <c r="O3614" t="s">
        <v>29</v>
      </c>
      <c r="P3614" t="s">
        <v>30</v>
      </c>
      <c r="Q3614" t="s">
        <v>3646</v>
      </c>
      <c r="R3614">
        <v>300000</v>
      </c>
      <c r="S3614">
        <v>2006</v>
      </c>
      <c r="T3614">
        <v>6.7</v>
      </c>
      <c r="U3614">
        <v>1.3</v>
      </c>
      <c r="V3614">
        <v>-44648</v>
      </c>
      <c r="W3614" t="s">
        <v>38</v>
      </c>
    </row>
    <row r="3615" spans="1:23" x14ac:dyDescent="0.3">
      <c r="A3615" t="s">
        <v>5381</v>
      </c>
      <c r="B3615">
        <v>189</v>
      </c>
      <c r="C3615">
        <v>80</v>
      </c>
      <c r="D3615">
        <v>856942</v>
      </c>
      <c r="E3615" t="s">
        <v>55</v>
      </c>
      <c r="L3615" t="s">
        <v>5383</v>
      </c>
      <c r="M3615">
        <v>12241</v>
      </c>
      <c r="N3615">
        <v>112</v>
      </c>
      <c r="O3615" t="s">
        <v>29</v>
      </c>
      <c r="P3615" t="s">
        <v>30</v>
      </c>
      <c r="Q3615" t="s">
        <v>213</v>
      </c>
      <c r="R3615">
        <v>200000</v>
      </c>
      <c r="S3615">
        <v>2008</v>
      </c>
      <c r="T3615">
        <v>7.1</v>
      </c>
      <c r="U3615">
        <v>1.3</v>
      </c>
      <c r="V3615">
        <v>656942</v>
      </c>
      <c r="W3615" t="s">
        <v>21</v>
      </c>
    </row>
    <row r="3616" spans="1:23" x14ac:dyDescent="0.3">
      <c r="A3616" t="s">
        <v>5384</v>
      </c>
      <c r="B3616">
        <v>13</v>
      </c>
      <c r="C3616">
        <v>109</v>
      </c>
      <c r="D3616">
        <v>5199</v>
      </c>
      <c r="E3616" t="s">
        <v>55</v>
      </c>
      <c r="F3616" t="s">
        <v>61</v>
      </c>
      <c r="L3616" t="s">
        <v>5385</v>
      </c>
      <c r="M3616">
        <v>720</v>
      </c>
      <c r="N3616">
        <v>23</v>
      </c>
      <c r="O3616" t="s">
        <v>29</v>
      </c>
      <c r="P3616" t="s">
        <v>30</v>
      </c>
      <c r="Q3616" t="s">
        <v>213</v>
      </c>
      <c r="R3616">
        <v>200000</v>
      </c>
      <c r="S3616">
        <v>2004</v>
      </c>
      <c r="T3616">
        <v>6.6</v>
      </c>
      <c r="U3616">
        <v>1.8</v>
      </c>
      <c r="V3616">
        <v>-194801</v>
      </c>
      <c r="W3616" t="s">
        <v>38</v>
      </c>
    </row>
    <row r="3617" spans="1:23" x14ac:dyDescent="0.3">
      <c r="A3617" t="s">
        <v>5386</v>
      </c>
      <c r="B3617">
        <v>10</v>
      </c>
      <c r="C3617">
        <v>95</v>
      </c>
      <c r="D3617">
        <v>2468</v>
      </c>
      <c r="E3617" t="s">
        <v>35</v>
      </c>
      <c r="L3617" t="s">
        <v>5387</v>
      </c>
      <c r="M3617">
        <v>241</v>
      </c>
      <c r="N3617">
        <v>5</v>
      </c>
      <c r="O3617" t="s">
        <v>29</v>
      </c>
      <c r="P3617" t="s">
        <v>30</v>
      </c>
      <c r="Q3617" t="s">
        <v>213</v>
      </c>
      <c r="R3617">
        <v>300000</v>
      </c>
      <c r="S3617">
        <v>2014</v>
      </c>
      <c r="T3617">
        <v>4.8</v>
      </c>
      <c r="U3617">
        <v>1.6</v>
      </c>
      <c r="V3617">
        <v>-297532</v>
      </c>
      <c r="W3617" t="s">
        <v>38</v>
      </c>
    </row>
    <row r="3618" spans="1:23" x14ac:dyDescent="0.3">
      <c r="A3618" t="s">
        <v>5388</v>
      </c>
      <c r="B3618">
        <v>286</v>
      </c>
      <c r="C3618">
        <v>90</v>
      </c>
      <c r="D3618">
        <v>318622</v>
      </c>
      <c r="E3618" t="s">
        <v>242</v>
      </c>
      <c r="F3618" t="s">
        <v>56</v>
      </c>
      <c r="G3618" t="s">
        <v>55</v>
      </c>
      <c r="H3618" t="s">
        <v>35</v>
      </c>
      <c r="L3618" t="s">
        <v>5389</v>
      </c>
      <c r="M3618">
        <v>24668</v>
      </c>
      <c r="N3618">
        <v>175</v>
      </c>
      <c r="O3618" t="s">
        <v>29</v>
      </c>
      <c r="P3618" t="s">
        <v>30</v>
      </c>
      <c r="Q3618" t="s">
        <v>213</v>
      </c>
      <c r="R3618">
        <v>270000</v>
      </c>
      <c r="S3618">
        <v>2012</v>
      </c>
      <c r="T3618">
        <v>6.4</v>
      </c>
      <c r="U3618">
        <v>1.5</v>
      </c>
      <c r="V3618">
        <v>48622</v>
      </c>
      <c r="W3618" t="s">
        <v>21</v>
      </c>
    </row>
    <row r="3619" spans="1:23" x14ac:dyDescent="0.3">
      <c r="A3619" t="s">
        <v>1935</v>
      </c>
      <c r="B3619">
        <v>147</v>
      </c>
      <c r="C3619">
        <v>113</v>
      </c>
      <c r="D3619">
        <v>12006514</v>
      </c>
      <c r="E3619" t="s">
        <v>48</v>
      </c>
      <c r="F3619" t="s">
        <v>55</v>
      </c>
      <c r="G3619" t="s">
        <v>44</v>
      </c>
      <c r="L3619" t="s">
        <v>5390</v>
      </c>
      <c r="M3619">
        <v>114070</v>
      </c>
      <c r="N3619">
        <v>500</v>
      </c>
      <c r="O3619" t="s">
        <v>29</v>
      </c>
      <c r="P3619" t="s">
        <v>30</v>
      </c>
      <c r="Q3619" t="s">
        <v>213</v>
      </c>
      <c r="R3619">
        <v>250000</v>
      </c>
      <c r="S3619">
        <v>1997</v>
      </c>
      <c r="T3619">
        <v>7.3</v>
      </c>
      <c r="U3619">
        <v>1.9</v>
      </c>
      <c r="V3619">
        <v>11756514</v>
      </c>
      <c r="W3619" t="s">
        <v>21</v>
      </c>
    </row>
    <row r="3620" spans="1:23" x14ac:dyDescent="0.3">
      <c r="A3620" t="s">
        <v>4262</v>
      </c>
      <c r="B3620">
        <v>71</v>
      </c>
      <c r="C3620">
        <v>91</v>
      </c>
      <c r="D3620">
        <v>4186931</v>
      </c>
      <c r="E3620" t="s">
        <v>48</v>
      </c>
      <c r="F3620" t="s">
        <v>55</v>
      </c>
      <c r="G3620" t="s">
        <v>44</v>
      </c>
      <c r="L3620" t="s">
        <v>5391</v>
      </c>
      <c r="M3620">
        <v>6041</v>
      </c>
      <c r="N3620">
        <v>85</v>
      </c>
      <c r="O3620" t="s">
        <v>29</v>
      </c>
      <c r="P3620" t="s">
        <v>30</v>
      </c>
      <c r="Q3620" t="s">
        <v>213</v>
      </c>
      <c r="R3620">
        <v>250000</v>
      </c>
      <c r="S3620">
        <v>2001</v>
      </c>
      <c r="T3620">
        <v>6.9</v>
      </c>
      <c r="U3620">
        <v>1.5</v>
      </c>
      <c r="V3620">
        <v>3936931</v>
      </c>
      <c r="W3620" t="s">
        <v>21</v>
      </c>
    </row>
    <row r="3621" spans="1:23" x14ac:dyDescent="0.3">
      <c r="A3621" t="s">
        <v>153</v>
      </c>
      <c r="B3621">
        <v>51</v>
      </c>
      <c r="C3621">
        <v>98</v>
      </c>
      <c r="D3621">
        <v>3799339</v>
      </c>
      <c r="E3621" t="s">
        <v>56</v>
      </c>
      <c r="F3621" t="s">
        <v>55</v>
      </c>
      <c r="G3621" t="s">
        <v>44</v>
      </c>
      <c r="L3621" t="s">
        <v>5392</v>
      </c>
      <c r="M3621">
        <v>8000</v>
      </c>
      <c r="N3621">
        <v>138</v>
      </c>
      <c r="O3621" t="s">
        <v>29</v>
      </c>
      <c r="P3621" t="s">
        <v>30</v>
      </c>
      <c r="Q3621" t="s">
        <v>213</v>
      </c>
      <c r="R3621">
        <v>250000</v>
      </c>
      <c r="S3621">
        <v>2002</v>
      </c>
      <c r="T3621">
        <v>7.2</v>
      </c>
      <c r="U3621">
        <v>1.6</v>
      </c>
      <c r="V3621">
        <v>3549339</v>
      </c>
      <c r="W3621" t="s">
        <v>21</v>
      </c>
    </row>
    <row r="3622" spans="1:23" x14ac:dyDescent="0.3">
      <c r="A3622" t="s">
        <v>5393</v>
      </c>
      <c r="B3622">
        <v>23</v>
      </c>
      <c r="C3622">
        <v>94</v>
      </c>
      <c r="D3622">
        <v>1977544</v>
      </c>
      <c r="E3622" t="s">
        <v>48</v>
      </c>
      <c r="F3622" t="s">
        <v>55</v>
      </c>
      <c r="G3622" t="s">
        <v>44</v>
      </c>
      <c r="L3622" t="s">
        <v>5394</v>
      </c>
      <c r="M3622">
        <v>3513</v>
      </c>
      <c r="N3622">
        <v>36</v>
      </c>
      <c r="O3622" t="s">
        <v>29</v>
      </c>
      <c r="P3622" t="s">
        <v>30</v>
      </c>
      <c r="Q3622" t="s">
        <v>213</v>
      </c>
      <c r="R3622">
        <v>250000</v>
      </c>
      <c r="S3622">
        <v>1995</v>
      </c>
      <c r="T3622">
        <v>6.5</v>
      </c>
      <c r="U3622">
        <v>1.6</v>
      </c>
      <c r="V3622">
        <v>1727544</v>
      </c>
      <c r="W3622" t="s">
        <v>21</v>
      </c>
    </row>
    <row r="3623" spans="1:23" x14ac:dyDescent="0.3">
      <c r="A3623" t="s">
        <v>2426</v>
      </c>
      <c r="B3623">
        <v>59</v>
      </c>
      <c r="C3623">
        <v>96</v>
      </c>
      <c r="D3623">
        <v>1050600</v>
      </c>
      <c r="E3623" t="s">
        <v>48</v>
      </c>
      <c r="F3623" t="s">
        <v>55</v>
      </c>
      <c r="L3623" t="s">
        <v>5395</v>
      </c>
      <c r="M3623">
        <v>4662</v>
      </c>
      <c r="N3623">
        <v>136</v>
      </c>
      <c r="O3623" t="s">
        <v>29</v>
      </c>
      <c r="P3623" t="s">
        <v>30</v>
      </c>
      <c r="Q3623" t="s">
        <v>213</v>
      </c>
      <c r="R3623">
        <v>250000</v>
      </c>
      <c r="S3623">
        <v>2000</v>
      </c>
      <c r="T3623">
        <v>6.6</v>
      </c>
      <c r="U3623">
        <v>1.6</v>
      </c>
      <c r="V3623">
        <v>800600</v>
      </c>
      <c r="W3623" t="s">
        <v>21</v>
      </c>
    </row>
    <row r="3624" spans="1:23" x14ac:dyDescent="0.3">
      <c r="A3624" t="s">
        <v>5396</v>
      </c>
      <c r="B3624">
        <v>9</v>
      </c>
      <c r="C3624">
        <v>100</v>
      </c>
      <c r="D3624">
        <v>902835</v>
      </c>
      <c r="E3624" t="s">
        <v>48</v>
      </c>
      <c r="F3624" t="s">
        <v>55</v>
      </c>
      <c r="G3624" t="s">
        <v>44</v>
      </c>
      <c r="L3624" t="s">
        <v>5397</v>
      </c>
      <c r="M3624">
        <v>1489</v>
      </c>
      <c r="N3624">
        <v>40</v>
      </c>
      <c r="O3624" t="s">
        <v>29</v>
      </c>
      <c r="P3624" t="s">
        <v>30</v>
      </c>
      <c r="Q3624" t="s">
        <v>3646</v>
      </c>
      <c r="R3624">
        <v>250000</v>
      </c>
      <c r="S3624">
        <v>2001</v>
      </c>
      <c r="T3624">
        <v>6.7</v>
      </c>
      <c r="U3624">
        <v>1.7</v>
      </c>
      <c r="V3624">
        <v>652835</v>
      </c>
      <c r="W3624" t="s">
        <v>21</v>
      </c>
    </row>
    <row r="3625" spans="1:23" x14ac:dyDescent="0.3">
      <c r="A3625" t="s">
        <v>2333</v>
      </c>
      <c r="B3625">
        <v>99</v>
      </c>
      <c r="C3625">
        <v>90</v>
      </c>
      <c r="D3625">
        <v>489220</v>
      </c>
      <c r="E3625" t="s">
        <v>60</v>
      </c>
      <c r="F3625" t="s">
        <v>27</v>
      </c>
      <c r="G3625" t="s">
        <v>35</v>
      </c>
      <c r="L3625" t="s">
        <v>5398</v>
      </c>
      <c r="M3625">
        <v>160511</v>
      </c>
      <c r="N3625">
        <v>696</v>
      </c>
      <c r="O3625" t="s">
        <v>29</v>
      </c>
      <c r="P3625" t="s">
        <v>115</v>
      </c>
      <c r="Q3625" t="s">
        <v>213</v>
      </c>
      <c r="R3625">
        <v>365000</v>
      </c>
      <c r="S3625">
        <v>1997</v>
      </c>
      <c r="T3625">
        <v>7.3</v>
      </c>
      <c r="U3625">
        <v>1.5</v>
      </c>
      <c r="V3625">
        <v>124220</v>
      </c>
      <c r="W3625" t="s">
        <v>21</v>
      </c>
    </row>
    <row r="3626" spans="1:23" x14ac:dyDescent="0.3">
      <c r="A3626" t="s">
        <v>5399</v>
      </c>
      <c r="B3626">
        <v>19</v>
      </c>
      <c r="C3626">
        <v>75</v>
      </c>
      <c r="D3626">
        <v>203134</v>
      </c>
      <c r="E3626" t="s">
        <v>47</v>
      </c>
      <c r="F3626" t="s">
        <v>48</v>
      </c>
      <c r="G3626" t="s">
        <v>55</v>
      </c>
      <c r="H3626" t="s">
        <v>26</v>
      </c>
      <c r="I3626" t="s">
        <v>27</v>
      </c>
      <c r="L3626" t="s">
        <v>5400</v>
      </c>
      <c r="M3626">
        <v>1428</v>
      </c>
      <c r="N3626">
        <v>21</v>
      </c>
      <c r="O3626" t="s">
        <v>29</v>
      </c>
      <c r="P3626" t="s">
        <v>30</v>
      </c>
      <c r="Q3626" t="s">
        <v>213</v>
      </c>
      <c r="R3626">
        <v>250000</v>
      </c>
      <c r="S3626">
        <v>1997</v>
      </c>
      <c r="T3626">
        <v>7</v>
      </c>
      <c r="U3626">
        <v>1.2</v>
      </c>
      <c r="V3626">
        <v>-46866</v>
      </c>
      <c r="W3626" t="s">
        <v>38</v>
      </c>
    </row>
    <row r="3627" spans="1:23" x14ac:dyDescent="0.3">
      <c r="A3627" t="s">
        <v>5321</v>
      </c>
      <c r="B3627">
        <v>43</v>
      </c>
      <c r="C3627">
        <v>78</v>
      </c>
      <c r="D3627">
        <v>191309</v>
      </c>
      <c r="E3627" t="s">
        <v>55</v>
      </c>
      <c r="F3627" t="s">
        <v>60</v>
      </c>
      <c r="G3627" t="s">
        <v>35</v>
      </c>
      <c r="L3627" t="s">
        <v>5401</v>
      </c>
      <c r="M3627">
        <v>2787</v>
      </c>
      <c r="N3627">
        <v>64</v>
      </c>
      <c r="O3627" t="s">
        <v>29</v>
      </c>
      <c r="P3627" t="s">
        <v>30</v>
      </c>
      <c r="Q3627" t="s">
        <v>213</v>
      </c>
      <c r="R3627">
        <v>150000</v>
      </c>
      <c r="S3627">
        <v>2004</v>
      </c>
      <c r="T3627">
        <v>5.5</v>
      </c>
      <c r="U3627">
        <v>1.3</v>
      </c>
      <c r="V3627">
        <v>41309</v>
      </c>
      <c r="W3627" t="s">
        <v>21</v>
      </c>
    </row>
    <row r="3628" spans="1:23" x14ac:dyDescent="0.3">
      <c r="A3628" t="s">
        <v>5402</v>
      </c>
      <c r="B3628">
        <v>206</v>
      </c>
      <c r="C3628">
        <v>90</v>
      </c>
      <c r="D3628">
        <v>3388210</v>
      </c>
      <c r="E3628" t="s">
        <v>55</v>
      </c>
      <c r="F3628" t="s">
        <v>44</v>
      </c>
      <c r="L3628" t="s">
        <v>5403</v>
      </c>
      <c r="M3628">
        <v>46813</v>
      </c>
      <c r="N3628">
        <v>150</v>
      </c>
      <c r="O3628" t="s">
        <v>29</v>
      </c>
      <c r="P3628" t="s">
        <v>30</v>
      </c>
      <c r="Q3628" t="s">
        <v>31</v>
      </c>
      <c r="R3628">
        <v>250000</v>
      </c>
      <c r="S3628">
        <v>2011</v>
      </c>
      <c r="T3628">
        <v>6.7</v>
      </c>
      <c r="U3628">
        <v>1.5</v>
      </c>
      <c r="V3628">
        <v>3138210</v>
      </c>
      <c r="W3628" t="s">
        <v>21</v>
      </c>
    </row>
    <row r="3629" spans="1:23" x14ac:dyDescent="0.3">
      <c r="A3629" t="s">
        <v>4385</v>
      </c>
      <c r="B3629">
        <v>162</v>
      </c>
      <c r="C3629">
        <v>99</v>
      </c>
      <c r="D3629">
        <v>49494</v>
      </c>
      <c r="E3629" t="s">
        <v>55</v>
      </c>
      <c r="F3629" t="s">
        <v>35</v>
      </c>
      <c r="L3629" t="s">
        <v>5404</v>
      </c>
      <c r="M3629">
        <v>8511</v>
      </c>
      <c r="N3629">
        <v>87</v>
      </c>
      <c r="O3629" t="s">
        <v>29</v>
      </c>
      <c r="P3629" t="s">
        <v>30</v>
      </c>
      <c r="Q3629" t="s">
        <v>213</v>
      </c>
      <c r="R3629">
        <v>250000</v>
      </c>
      <c r="S3629">
        <v>2013</v>
      </c>
      <c r="T3629">
        <v>3.9</v>
      </c>
      <c r="U3629">
        <v>1.6</v>
      </c>
      <c r="V3629">
        <v>-200506</v>
      </c>
      <c r="W3629" t="s">
        <v>38</v>
      </c>
    </row>
    <row r="3630" spans="1:23" x14ac:dyDescent="0.3">
      <c r="A3630" t="s">
        <v>5405</v>
      </c>
      <c r="B3630">
        <v>22</v>
      </c>
      <c r="C3630">
        <v>86</v>
      </c>
      <c r="D3630">
        <v>111300</v>
      </c>
      <c r="E3630" t="s">
        <v>790</v>
      </c>
      <c r="L3630" t="s">
        <v>5406</v>
      </c>
      <c r="M3630">
        <v>575</v>
      </c>
      <c r="N3630">
        <v>6</v>
      </c>
      <c r="O3630" t="s">
        <v>29</v>
      </c>
      <c r="P3630" t="s">
        <v>30</v>
      </c>
      <c r="Q3630" t="s">
        <v>2708</v>
      </c>
      <c r="R3630">
        <v>225000</v>
      </c>
      <c r="S3630">
        <v>2012</v>
      </c>
      <c r="T3630">
        <v>7.5</v>
      </c>
      <c r="U3630">
        <v>1.4</v>
      </c>
      <c r="V3630">
        <v>-113700</v>
      </c>
      <c r="W3630" t="s">
        <v>38</v>
      </c>
    </row>
    <row r="3631" spans="1:23" x14ac:dyDescent="0.3">
      <c r="A3631" t="s">
        <v>5407</v>
      </c>
      <c r="B3631">
        <v>38</v>
      </c>
      <c r="C3631">
        <v>106</v>
      </c>
      <c r="D3631">
        <v>1027119</v>
      </c>
      <c r="E3631" t="s">
        <v>55</v>
      </c>
      <c r="L3631" t="s">
        <v>5408</v>
      </c>
      <c r="M3631">
        <v>2742</v>
      </c>
      <c r="N3631">
        <v>73</v>
      </c>
      <c r="O3631" t="s">
        <v>29</v>
      </c>
      <c r="P3631" t="s">
        <v>30</v>
      </c>
      <c r="Q3631" t="s">
        <v>213</v>
      </c>
      <c r="R3631">
        <v>225000</v>
      </c>
      <c r="S3631">
        <v>2000</v>
      </c>
      <c r="T3631">
        <v>7</v>
      </c>
      <c r="U3631">
        <v>1.8</v>
      </c>
      <c r="V3631">
        <v>802119</v>
      </c>
      <c r="W3631" t="s">
        <v>21</v>
      </c>
    </row>
    <row r="3632" spans="1:23" x14ac:dyDescent="0.3">
      <c r="A3632" t="s">
        <v>5409</v>
      </c>
      <c r="B3632">
        <v>67</v>
      </c>
      <c r="C3632">
        <v>80</v>
      </c>
      <c r="D3632">
        <v>5000000</v>
      </c>
      <c r="E3632" t="s">
        <v>25</v>
      </c>
      <c r="F3632" t="s">
        <v>57</v>
      </c>
      <c r="G3632" t="s">
        <v>27</v>
      </c>
      <c r="L3632" t="s">
        <v>5410</v>
      </c>
      <c r="M3632">
        <v>4812</v>
      </c>
      <c r="N3632">
        <v>88</v>
      </c>
      <c r="O3632" t="s">
        <v>29</v>
      </c>
      <c r="P3632" t="s">
        <v>30</v>
      </c>
      <c r="Q3632" t="s">
        <v>1636</v>
      </c>
      <c r="R3632">
        <v>210000</v>
      </c>
      <c r="S3632">
        <v>1953</v>
      </c>
      <c r="T3632">
        <v>6.7</v>
      </c>
      <c r="U3632">
        <v>1.3</v>
      </c>
      <c r="V3632">
        <v>4790000</v>
      </c>
      <c r="W3632" t="s">
        <v>21</v>
      </c>
    </row>
    <row r="3633" spans="1:23" x14ac:dyDescent="0.3">
      <c r="A3633" t="s">
        <v>181</v>
      </c>
      <c r="B3633">
        <v>77</v>
      </c>
      <c r="C3633">
        <v>96</v>
      </c>
      <c r="D3633">
        <v>4505922</v>
      </c>
      <c r="E3633" t="s">
        <v>48</v>
      </c>
      <c r="F3633" t="s">
        <v>55</v>
      </c>
      <c r="L3633" t="s">
        <v>5411</v>
      </c>
      <c r="M3633">
        <v>63951</v>
      </c>
      <c r="N3633">
        <v>252</v>
      </c>
      <c r="O3633" t="s">
        <v>29</v>
      </c>
      <c r="P3633" t="s">
        <v>30</v>
      </c>
      <c r="Q3633" t="s">
        <v>213</v>
      </c>
      <c r="R3633">
        <v>200000</v>
      </c>
      <c r="S3633">
        <v>1996</v>
      </c>
      <c r="T3633">
        <v>7.4</v>
      </c>
      <c r="U3633">
        <v>1.6</v>
      </c>
      <c r="V3633">
        <v>4305922</v>
      </c>
      <c r="W3633" t="s">
        <v>21</v>
      </c>
    </row>
    <row r="3634" spans="1:23" x14ac:dyDescent="0.3">
      <c r="A3634" t="s">
        <v>2363</v>
      </c>
      <c r="B3634">
        <v>122</v>
      </c>
      <c r="C3634">
        <v>99</v>
      </c>
      <c r="D3634">
        <v>3500000</v>
      </c>
      <c r="E3634" t="s">
        <v>24</v>
      </c>
      <c r="F3634" t="s">
        <v>55</v>
      </c>
      <c r="G3634" t="s">
        <v>53</v>
      </c>
      <c r="L3634" t="s">
        <v>5412</v>
      </c>
      <c r="M3634">
        <v>147566</v>
      </c>
      <c r="N3634">
        <v>235</v>
      </c>
      <c r="O3634" t="s">
        <v>2648</v>
      </c>
      <c r="P3634" t="s">
        <v>2365</v>
      </c>
      <c r="Q3634" t="s">
        <v>213</v>
      </c>
      <c r="R3634">
        <v>200000</v>
      </c>
      <c r="S3634">
        <v>1964</v>
      </c>
      <c r="T3634">
        <v>8</v>
      </c>
      <c r="U3634">
        <v>1.6</v>
      </c>
      <c r="V3634">
        <v>3300000</v>
      </c>
      <c r="W3634" t="s">
        <v>21</v>
      </c>
    </row>
    <row r="3635" spans="1:23" x14ac:dyDescent="0.3">
      <c r="A3635" t="s">
        <v>5413</v>
      </c>
      <c r="B3635">
        <v>15</v>
      </c>
      <c r="C3635">
        <v>85</v>
      </c>
      <c r="D3635">
        <v>381225</v>
      </c>
      <c r="E3635" t="s">
        <v>790</v>
      </c>
      <c r="L3635" t="s">
        <v>5414</v>
      </c>
      <c r="M3635">
        <v>131</v>
      </c>
      <c r="N3635">
        <v>13</v>
      </c>
      <c r="O3635" t="s">
        <v>29</v>
      </c>
      <c r="P3635" t="s">
        <v>30</v>
      </c>
      <c r="Q3635" t="s">
        <v>3646</v>
      </c>
      <c r="R3635">
        <v>200000</v>
      </c>
      <c r="S3635">
        <v>2004</v>
      </c>
      <c r="T3635">
        <v>7.2</v>
      </c>
      <c r="U3635">
        <v>1.4</v>
      </c>
      <c r="V3635">
        <v>181225</v>
      </c>
      <c r="W3635" t="s">
        <v>21</v>
      </c>
    </row>
    <row r="3636" spans="1:23" x14ac:dyDescent="0.3">
      <c r="A3636" t="s">
        <v>2908</v>
      </c>
      <c r="B3636">
        <v>37</v>
      </c>
      <c r="C3636">
        <v>97</v>
      </c>
      <c r="D3636">
        <v>78030</v>
      </c>
      <c r="E3636" t="s">
        <v>55</v>
      </c>
      <c r="L3636" t="s">
        <v>5415</v>
      </c>
      <c r="M3636">
        <v>1034</v>
      </c>
      <c r="N3636">
        <v>10</v>
      </c>
      <c r="O3636" t="s">
        <v>29</v>
      </c>
      <c r="P3636" t="s">
        <v>30</v>
      </c>
      <c r="Q3636" t="s">
        <v>213</v>
      </c>
      <c r="R3636">
        <v>200000</v>
      </c>
      <c r="S3636">
        <v>2012</v>
      </c>
      <c r="T3636">
        <v>6.5</v>
      </c>
      <c r="U3636">
        <v>1.6</v>
      </c>
      <c r="V3636">
        <v>-121970</v>
      </c>
      <c r="W3636" t="s">
        <v>38</v>
      </c>
    </row>
    <row r="3637" spans="1:23" x14ac:dyDescent="0.3">
      <c r="A3637" t="s">
        <v>5416</v>
      </c>
      <c r="B3637">
        <v>11</v>
      </c>
      <c r="C3637">
        <v>106</v>
      </c>
      <c r="D3637">
        <v>1111</v>
      </c>
      <c r="E3637" t="s">
        <v>56</v>
      </c>
      <c r="F3637" t="s">
        <v>790</v>
      </c>
      <c r="L3637" t="s">
        <v>5417</v>
      </c>
      <c r="M3637">
        <v>771</v>
      </c>
      <c r="N3637">
        <v>10</v>
      </c>
      <c r="O3637" t="s">
        <v>29</v>
      </c>
      <c r="P3637" t="s">
        <v>30</v>
      </c>
      <c r="Q3637" t="s">
        <v>31</v>
      </c>
      <c r="R3637">
        <v>200000</v>
      </c>
      <c r="S3637">
        <v>2006</v>
      </c>
      <c r="T3637">
        <v>7.7</v>
      </c>
      <c r="U3637">
        <v>1.8</v>
      </c>
      <c r="V3637">
        <v>-198889</v>
      </c>
      <c r="W3637" t="s">
        <v>38</v>
      </c>
    </row>
    <row r="3638" spans="1:23" x14ac:dyDescent="0.3">
      <c r="A3638" t="s">
        <v>5418</v>
      </c>
      <c r="B3638">
        <v>46</v>
      </c>
      <c r="C3638">
        <v>89</v>
      </c>
      <c r="D3638">
        <v>925402</v>
      </c>
      <c r="E3638" t="s">
        <v>55</v>
      </c>
      <c r="F3638" t="s">
        <v>49</v>
      </c>
      <c r="L3638" t="s">
        <v>5419</v>
      </c>
      <c r="M3638">
        <v>27882</v>
      </c>
      <c r="N3638">
        <v>130</v>
      </c>
      <c r="O3638" t="s">
        <v>5273</v>
      </c>
      <c r="P3638" t="s">
        <v>3643</v>
      </c>
      <c r="Q3638" t="s">
        <v>52</v>
      </c>
      <c r="R3638">
        <v>180000</v>
      </c>
      <c r="S3638">
        <v>1997</v>
      </c>
      <c r="T3638">
        <v>8.5</v>
      </c>
      <c r="U3638">
        <v>1.5</v>
      </c>
      <c r="V3638">
        <v>745402</v>
      </c>
      <c r="W3638" t="s">
        <v>21</v>
      </c>
    </row>
    <row r="3639" spans="1:23" x14ac:dyDescent="0.3">
      <c r="A3639" t="s">
        <v>5420</v>
      </c>
      <c r="B3639">
        <v>143</v>
      </c>
      <c r="C3639">
        <v>97</v>
      </c>
      <c r="D3639">
        <v>469947</v>
      </c>
      <c r="E3639" t="s">
        <v>55</v>
      </c>
      <c r="F3639" t="s">
        <v>44</v>
      </c>
      <c r="L3639" t="s">
        <v>5421</v>
      </c>
      <c r="M3639">
        <v>19846</v>
      </c>
      <c r="N3639">
        <v>68</v>
      </c>
      <c r="O3639" t="s">
        <v>29</v>
      </c>
      <c r="P3639" t="s">
        <v>37</v>
      </c>
      <c r="Q3639" t="s">
        <v>2708</v>
      </c>
      <c r="R3639">
        <v>120000</v>
      </c>
      <c r="S3639">
        <v>2011</v>
      </c>
      <c r="T3639">
        <v>7.7</v>
      </c>
      <c r="U3639">
        <v>1.6</v>
      </c>
      <c r="V3639">
        <v>349947</v>
      </c>
      <c r="W3639" t="s">
        <v>21</v>
      </c>
    </row>
    <row r="3640" spans="1:23" x14ac:dyDescent="0.3">
      <c r="A3640" t="s">
        <v>1375</v>
      </c>
      <c r="B3640">
        <v>26</v>
      </c>
      <c r="C3640">
        <v>88</v>
      </c>
      <c r="D3640">
        <v>7137502</v>
      </c>
      <c r="E3640" t="s">
        <v>48</v>
      </c>
      <c r="F3640" t="s">
        <v>44</v>
      </c>
      <c r="L3640" t="s">
        <v>5422</v>
      </c>
      <c r="M3640">
        <v>4769</v>
      </c>
      <c r="N3640">
        <v>26</v>
      </c>
      <c r="O3640" t="s">
        <v>29</v>
      </c>
      <c r="P3640" t="s">
        <v>30</v>
      </c>
      <c r="Q3640" t="s">
        <v>213</v>
      </c>
      <c r="R3640">
        <v>175000</v>
      </c>
      <c r="S3640">
        <v>1986</v>
      </c>
      <c r="T3640">
        <v>6.5</v>
      </c>
      <c r="U3640">
        <v>1.5</v>
      </c>
      <c r="V3640">
        <v>6962502</v>
      </c>
      <c r="W3640" t="s">
        <v>21</v>
      </c>
    </row>
    <row r="3641" spans="1:23" x14ac:dyDescent="0.3">
      <c r="A3641" t="s">
        <v>5423</v>
      </c>
      <c r="B3641">
        <v>242</v>
      </c>
      <c r="C3641">
        <v>92</v>
      </c>
      <c r="D3641">
        <v>1316074</v>
      </c>
      <c r="E3641" t="s">
        <v>55</v>
      </c>
      <c r="F3641" t="s">
        <v>44</v>
      </c>
      <c r="G3641" t="s">
        <v>27</v>
      </c>
      <c r="L3641" t="s">
        <v>5424</v>
      </c>
      <c r="M3641">
        <v>71387</v>
      </c>
      <c r="N3641">
        <v>228</v>
      </c>
      <c r="O3641" t="s">
        <v>29</v>
      </c>
      <c r="P3641" t="s">
        <v>30</v>
      </c>
      <c r="Q3641" t="s">
        <v>31</v>
      </c>
      <c r="R3641">
        <v>100000</v>
      </c>
      <c r="S3641">
        <v>2011</v>
      </c>
      <c r="T3641">
        <v>7</v>
      </c>
      <c r="U3641">
        <v>1.5</v>
      </c>
      <c r="V3641">
        <v>1216074</v>
      </c>
      <c r="W3641" t="s">
        <v>21</v>
      </c>
    </row>
    <row r="3642" spans="1:23" x14ac:dyDescent="0.3">
      <c r="A3642" t="s">
        <v>5425</v>
      </c>
      <c r="B3642">
        <v>38</v>
      </c>
      <c r="C3642">
        <v>97</v>
      </c>
      <c r="D3642">
        <v>15180000</v>
      </c>
      <c r="E3642" t="s">
        <v>56</v>
      </c>
      <c r="F3642" t="s">
        <v>55</v>
      </c>
      <c r="G3642" t="s">
        <v>35</v>
      </c>
      <c r="L3642" t="s">
        <v>5426</v>
      </c>
      <c r="M3642">
        <v>3340</v>
      </c>
      <c r="N3642">
        <v>50</v>
      </c>
      <c r="O3642" t="s">
        <v>29</v>
      </c>
      <c r="P3642" t="s">
        <v>30</v>
      </c>
      <c r="Q3642" t="s">
        <v>213</v>
      </c>
      <c r="R3642">
        <v>500000</v>
      </c>
      <c r="S3642">
        <v>1971</v>
      </c>
      <c r="T3642">
        <v>5.5</v>
      </c>
      <c r="U3642">
        <v>1.6</v>
      </c>
      <c r="V3642">
        <v>14680000</v>
      </c>
      <c r="W3642" t="s">
        <v>21</v>
      </c>
    </row>
    <row r="3643" spans="1:23" x14ac:dyDescent="0.3">
      <c r="A3643" t="s">
        <v>2242</v>
      </c>
      <c r="B3643">
        <v>91</v>
      </c>
      <c r="C3643">
        <v>78</v>
      </c>
      <c r="D3643">
        <v>2882062</v>
      </c>
      <c r="E3643" t="s">
        <v>48</v>
      </c>
      <c r="F3643" t="s">
        <v>55</v>
      </c>
      <c r="G3643" t="s">
        <v>44</v>
      </c>
      <c r="L3643" t="s">
        <v>5427</v>
      </c>
      <c r="M3643">
        <v>5178</v>
      </c>
      <c r="N3643">
        <v>101</v>
      </c>
      <c r="O3643" t="s">
        <v>29</v>
      </c>
      <c r="P3643" t="s">
        <v>30</v>
      </c>
      <c r="Q3643" t="s">
        <v>31</v>
      </c>
      <c r="R3643">
        <v>150000</v>
      </c>
      <c r="S3643">
        <v>2000</v>
      </c>
      <c r="T3643">
        <v>6.3</v>
      </c>
      <c r="U3643">
        <v>1.3</v>
      </c>
      <c r="V3643">
        <v>2732062</v>
      </c>
      <c r="W3643" t="s">
        <v>21</v>
      </c>
    </row>
    <row r="3644" spans="1:23" x14ac:dyDescent="0.3">
      <c r="A3644" t="s">
        <v>4285</v>
      </c>
      <c r="B3644">
        <v>232</v>
      </c>
      <c r="C3644">
        <v>85</v>
      </c>
      <c r="D3644">
        <v>9437933</v>
      </c>
      <c r="E3644" t="s">
        <v>55</v>
      </c>
      <c r="F3644" t="s">
        <v>59</v>
      </c>
      <c r="G3644" t="s">
        <v>44</v>
      </c>
      <c r="L3644" t="s">
        <v>5428</v>
      </c>
      <c r="M3644">
        <v>90827</v>
      </c>
      <c r="N3644">
        <v>329</v>
      </c>
      <c r="O3644" t="s">
        <v>29</v>
      </c>
      <c r="P3644" t="s">
        <v>2161</v>
      </c>
      <c r="Q3644" t="s">
        <v>213</v>
      </c>
      <c r="R3644">
        <v>180000</v>
      </c>
      <c r="S3644">
        <v>2007</v>
      </c>
      <c r="T3644">
        <v>7.9</v>
      </c>
      <c r="U3644">
        <v>1.4</v>
      </c>
      <c r="V3644">
        <v>9257933</v>
      </c>
      <c r="W3644" t="s">
        <v>21</v>
      </c>
    </row>
    <row r="3645" spans="1:23" x14ac:dyDescent="0.3">
      <c r="A3645" t="s">
        <v>5429</v>
      </c>
      <c r="B3645">
        <v>29</v>
      </c>
      <c r="C3645">
        <v>93</v>
      </c>
      <c r="D3645">
        <v>155984</v>
      </c>
      <c r="E3645" t="s">
        <v>790</v>
      </c>
      <c r="L3645" t="s">
        <v>5430</v>
      </c>
      <c r="M3645">
        <v>586</v>
      </c>
      <c r="N3645">
        <v>9</v>
      </c>
      <c r="O3645" t="s">
        <v>29</v>
      </c>
      <c r="P3645" t="s">
        <v>30</v>
      </c>
      <c r="Q3645" t="s">
        <v>3646</v>
      </c>
      <c r="R3645">
        <v>160000</v>
      </c>
      <c r="S3645">
        <v>2009</v>
      </c>
      <c r="T3645">
        <v>7.4</v>
      </c>
      <c r="U3645">
        <v>1.6</v>
      </c>
      <c r="V3645">
        <v>-4016</v>
      </c>
      <c r="W3645" t="s">
        <v>38</v>
      </c>
    </row>
    <row r="3646" spans="1:23" x14ac:dyDescent="0.3">
      <c r="A3646" t="s">
        <v>4173</v>
      </c>
      <c r="B3646">
        <v>40</v>
      </c>
      <c r="C3646">
        <v>91</v>
      </c>
      <c r="D3646">
        <v>6706368</v>
      </c>
      <c r="E3646" t="s">
        <v>790</v>
      </c>
      <c r="L3646" t="s">
        <v>5431</v>
      </c>
      <c r="M3646">
        <v>22800</v>
      </c>
      <c r="N3646">
        <v>133</v>
      </c>
      <c r="O3646" t="s">
        <v>29</v>
      </c>
      <c r="P3646" t="s">
        <v>30</v>
      </c>
      <c r="Q3646" t="s">
        <v>213</v>
      </c>
      <c r="R3646">
        <v>160000</v>
      </c>
      <c r="S3646">
        <v>1989</v>
      </c>
      <c r="T3646">
        <v>7.5</v>
      </c>
      <c r="U3646">
        <v>1.5</v>
      </c>
      <c r="V3646">
        <v>6546368</v>
      </c>
      <c r="W3646" t="s">
        <v>21</v>
      </c>
    </row>
    <row r="3647" spans="1:23" x14ac:dyDescent="0.3">
      <c r="A3647" t="s">
        <v>5008</v>
      </c>
      <c r="B3647">
        <v>31</v>
      </c>
      <c r="C3647">
        <v>111</v>
      </c>
      <c r="D3647">
        <v>10174663</v>
      </c>
      <c r="E3647" t="s">
        <v>55</v>
      </c>
      <c r="F3647" t="s">
        <v>61</v>
      </c>
      <c r="L3647" t="s">
        <v>5432</v>
      </c>
      <c r="M3647">
        <v>12399</v>
      </c>
      <c r="N3647">
        <v>382</v>
      </c>
      <c r="O3647" t="s">
        <v>29</v>
      </c>
      <c r="P3647" t="s">
        <v>30</v>
      </c>
      <c r="Q3647" t="s">
        <v>52</v>
      </c>
      <c r="R3647">
        <v>100000</v>
      </c>
      <c r="S3647">
        <v>2006</v>
      </c>
      <c r="T3647">
        <v>6.7</v>
      </c>
      <c r="U3647">
        <v>1.8</v>
      </c>
      <c r="V3647">
        <v>10074663</v>
      </c>
      <c r="W3647" t="s">
        <v>21</v>
      </c>
    </row>
    <row r="3648" spans="1:23" x14ac:dyDescent="0.3">
      <c r="A3648" t="s">
        <v>5433</v>
      </c>
      <c r="B3648">
        <v>159</v>
      </c>
      <c r="C3648">
        <v>81</v>
      </c>
      <c r="D3648">
        <v>22757819</v>
      </c>
      <c r="E3648" t="s">
        <v>57</v>
      </c>
      <c r="F3648" t="s">
        <v>35</v>
      </c>
      <c r="L3648" t="s">
        <v>5434</v>
      </c>
      <c r="M3648">
        <v>13521</v>
      </c>
      <c r="N3648">
        <v>150</v>
      </c>
      <c r="O3648" t="s">
        <v>29</v>
      </c>
      <c r="P3648" t="s">
        <v>30</v>
      </c>
      <c r="Q3648" t="s">
        <v>213</v>
      </c>
      <c r="R3648">
        <v>100000</v>
      </c>
      <c r="S3648">
        <v>2015</v>
      </c>
      <c r="T3648">
        <v>4.2</v>
      </c>
      <c r="U3648">
        <v>1.4</v>
      </c>
      <c r="V3648">
        <v>22657819</v>
      </c>
      <c r="W3648" t="s">
        <v>21</v>
      </c>
    </row>
    <row r="3649" spans="1:23" x14ac:dyDescent="0.3">
      <c r="A3649" t="s">
        <v>5435</v>
      </c>
      <c r="B3649">
        <v>21</v>
      </c>
      <c r="C3649">
        <v>81</v>
      </c>
      <c r="D3649">
        <v>5228617</v>
      </c>
      <c r="E3649" t="s">
        <v>48</v>
      </c>
      <c r="L3649" t="s">
        <v>5436</v>
      </c>
      <c r="M3649">
        <v>2770</v>
      </c>
      <c r="N3649">
        <v>32</v>
      </c>
      <c r="O3649" t="s">
        <v>29</v>
      </c>
      <c r="P3649" t="s">
        <v>30</v>
      </c>
      <c r="Q3649" t="s">
        <v>213</v>
      </c>
      <c r="R3649">
        <v>100000</v>
      </c>
      <c r="S3649">
        <v>1987</v>
      </c>
      <c r="T3649">
        <v>7</v>
      </c>
      <c r="U3649">
        <v>1.4</v>
      </c>
      <c r="V3649">
        <v>5128617</v>
      </c>
      <c r="W3649" t="s">
        <v>21</v>
      </c>
    </row>
    <row r="3650" spans="1:23" x14ac:dyDescent="0.3">
      <c r="A3650" t="s">
        <v>5437</v>
      </c>
      <c r="B3650">
        <v>88</v>
      </c>
      <c r="C3650">
        <v>90</v>
      </c>
      <c r="D3650">
        <v>110536</v>
      </c>
      <c r="E3650" t="s">
        <v>48</v>
      </c>
      <c r="F3650" t="s">
        <v>57</v>
      </c>
      <c r="G3650" t="s">
        <v>27</v>
      </c>
      <c r="L3650" t="s">
        <v>5438</v>
      </c>
      <c r="M3650">
        <v>4117</v>
      </c>
      <c r="N3650">
        <v>118</v>
      </c>
      <c r="O3650" t="s">
        <v>29</v>
      </c>
      <c r="P3650" t="s">
        <v>30</v>
      </c>
      <c r="Q3650" t="s">
        <v>52</v>
      </c>
      <c r="R3650">
        <v>40000</v>
      </c>
      <c r="S3650">
        <v>2001</v>
      </c>
      <c r="T3650">
        <v>7</v>
      </c>
      <c r="U3650">
        <v>1.5</v>
      </c>
      <c r="V3650">
        <v>70536</v>
      </c>
      <c r="W3650" t="s">
        <v>21</v>
      </c>
    </row>
    <row r="3651" spans="1:23" x14ac:dyDescent="0.3">
      <c r="A3651" t="s">
        <v>5439</v>
      </c>
      <c r="B3651">
        <v>193</v>
      </c>
      <c r="C3651">
        <v>88</v>
      </c>
      <c r="D3651">
        <v>59379</v>
      </c>
      <c r="E3651" t="s">
        <v>48</v>
      </c>
      <c r="F3651" t="s">
        <v>56</v>
      </c>
      <c r="G3651" t="s">
        <v>55</v>
      </c>
      <c r="H3651" t="s">
        <v>57</v>
      </c>
      <c r="I3651" t="s">
        <v>35</v>
      </c>
      <c r="L3651" t="s">
        <v>5440</v>
      </c>
      <c r="M3651">
        <v>12796</v>
      </c>
      <c r="N3651">
        <v>52</v>
      </c>
      <c r="O3651" t="s">
        <v>29</v>
      </c>
      <c r="P3651" t="s">
        <v>30</v>
      </c>
      <c r="Q3651" t="s">
        <v>2708</v>
      </c>
      <c r="R3651">
        <v>200000</v>
      </c>
      <c r="S3651">
        <v>2013</v>
      </c>
      <c r="T3651">
        <v>6.8</v>
      </c>
      <c r="U3651">
        <v>1.5</v>
      </c>
      <c r="V3651">
        <v>-140621</v>
      </c>
      <c r="W3651" t="s">
        <v>38</v>
      </c>
    </row>
    <row r="3652" spans="1:23" x14ac:dyDescent="0.3">
      <c r="A3652" t="s">
        <v>363</v>
      </c>
      <c r="B3652">
        <v>138</v>
      </c>
      <c r="C3652">
        <v>84</v>
      </c>
      <c r="D3652">
        <v>3216970</v>
      </c>
      <c r="E3652" t="s">
        <v>55</v>
      </c>
      <c r="F3652" t="s">
        <v>60</v>
      </c>
      <c r="G3652" t="s">
        <v>35</v>
      </c>
      <c r="L3652" t="s">
        <v>5441</v>
      </c>
      <c r="M3652">
        <v>142619</v>
      </c>
      <c r="N3652">
        <v>586</v>
      </c>
      <c r="O3652" t="s">
        <v>29</v>
      </c>
      <c r="P3652" t="s">
        <v>30</v>
      </c>
      <c r="Q3652" t="s">
        <v>213</v>
      </c>
      <c r="R3652">
        <v>60000</v>
      </c>
      <c r="S3652">
        <v>1998</v>
      </c>
      <c r="T3652">
        <v>7.5</v>
      </c>
      <c r="U3652">
        <v>1.4</v>
      </c>
      <c r="V3652">
        <v>3156970</v>
      </c>
      <c r="W3652" t="s">
        <v>21</v>
      </c>
    </row>
    <row r="3653" spans="1:23" x14ac:dyDescent="0.3">
      <c r="A3653" t="s">
        <v>5442</v>
      </c>
      <c r="B3653">
        <v>32</v>
      </c>
      <c r="C3653">
        <v>87</v>
      </c>
      <c r="D3653">
        <v>536767</v>
      </c>
      <c r="E3653" t="s">
        <v>242</v>
      </c>
      <c r="F3653" t="s">
        <v>48</v>
      </c>
      <c r="G3653" t="s">
        <v>44</v>
      </c>
      <c r="L3653" t="s">
        <v>5443</v>
      </c>
      <c r="M3653">
        <v>1622</v>
      </c>
      <c r="N3653">
        <v>83</v>
      </c>
      <c r="O3653" t="s">
        <v>29</v>
      </c>
      <c r="P3653" t="s">
        <v>30</v>
      </c>
      <c r="Q3653" t="s">
        <v>213</v>
      </c>
      <c r="R3653">
        <v>60000</v>
      </c>
      <c r="S3653">
        <v>1998</v>
      </c>
      <c r="T3653">
        <v>5.3</v>
      </c>
      <c r="U3653">
        <v>1.4</v>
      </c>
      <c r="V3653">
        <v>476767</v>
      </c>
      <c r="W3653" t="s">
        <v>21</v>
      </c>
    </row>
    <row r="3654" spans="1:23" x14ac:dyDescent="0.3">
      <c r="A3654" t="s">
        <v>4035</v>
      </c>
      <c r="B3654">
        <v>193</v>
      </c>
      <c r="C3654">
        <v>100</v>
      </c>
      <c r="D3654">
        <v>11529368</v>
      </c>
      <c r="E3654" t="s">
        <v>48</v>
      </c>
      <c r="F3654" t="s">
        <v>790</v>
      </c>
      <c r="G3654" t="s">
        <v>55</v>
      </c>
      <c r="L3654" t="s">
        <v>5444</v>
      </c>
      <c r="M3654">
        <v>85028</v>
      </c>
      <c r="N3654">
        <v>404</v>
      </c>
      <c r="O3654" t="s">
        <v>29</v>
      </c>
      <c r="P3654" t="s">
        <v>30</v>
      </c>
      <c r="Q3654" t="s">
        <v>52</v>
      </c>
      <c r="R3654">
        <v>65000</v>
      </c>
      <c r="S3654">
        <v>2004</v>
      </c>
      <c r="T3654">
        <v>7.3</v>
      </c>
      <c r="U3654">
        <v>1.7</v>
      </c>
      <c r="V3654">
        <v>11464368</v>
      </c>
      <c r="W3654" t="s">
        <v>21</v>
      </c>
    </row>
    <row r="3655" spans="1:23" x14ac:dyDescent="0.3">
      <c r="A3655" t="s">
        <v>5445</v>
      </c>
      <c r="B3655">
        <v>66</v>
      </c>
      <c r="C3655">
        <v>82</v>
      </c>
      <c r="D3655">
        <v>40557</v>
      </c>
      <c r="E3655" t="s">
        <v>48</v>
      </c>
      <c r="L3655" t="s">
        <v>5446</v>
      </c>
      <c r="M3655">
        <v>1389</v>
      </c>
      <c r="N3655">
        <v>22</v>
      </c>
      <c r="O3655" t="s">
        <v>29</v>
      </c>
      <c r="P3655" t="s">
        <v>30</v>
      </c>
      <c r="Q3655" t="s">
        <v>213</v>
      </c>
      <c r="R3655">
        <v>60000</v>
      </c>
      <c r="S3655">
        <v>2011</v>
      </c>
      <c r="T3655">
        <v>5.6</v>
      </c>
      <c r="U3655">
        <v>1.4</v>
      </c>
      <c r="V3655">
        <v>-19443</v>
      </c>
      <c r="W3655" t="s">
        <v>38</v>
      </c>
    </row>
    <row r="3656" spans="1:23" x14ac:dyDescent="0.3">
      <c r="A3656" t="s">
        <v>5447</v>
      </c>
      <c r="B3656">
        <v>65</v>
      </c>
      <c r="C3656">
        <v>82</v>
      </c>
      <c r="D3656">
        <v>30084</v>
      </c>
      <c r="E3656" t="s">
        <v>48</v>
      </c>
      <c r="F3656" t="s">
        <v>55</v>
      </c>
      <c r="L3656" t="s">
        <v>5448</v>
      </c>
      <c r="M3656">
        <v>5507</v>
      </c>
      <c r="N3656">
        <v>23</v>
      </c>
      <c r="O3656" t="s">
        <v>29</v>
      </c>
      <c r="P3656" t="s">
        <v>30</v>
      </c>
      <c r="Q3656" t="s">
        <v>213</v>
      </c>
      <c r="R3656">
        <v>70000</v>
      </c>
      <c r="S3656">
        <v>2014</v>
      </c>
      <c r="T3656">
        <v>5.6</v>
      </c>
      <c r="U3656">
        <v>1.4</v>
      </c>
      <c r="V3656">
        <v>-39916</v>
      </c>
      <c r="W3656" t="s">
        <v>38</v>
      </c>
    </row>
    <row r="3657" spans="1:23" x14ac:dyDescent="0.3">
      <c r="A3657" t="s">
        <v>4823</v>
      </c>
      <c r="B3657">
        <v>36</v>
      </c>
      <c r="C3657">
        <v>98</v>
      </c>
      <c r="D3657">
        <v>10246600</v>
      </c>
      <c r="E3657" t="s">
        <v>48</v>
      </c>
      <c r="F3657" t="s">
        <v>55</v>
      </c>
      <c r="G3657" t="s">
        <v>44</v>
      </c>
      <c r="L3657" t="s">
        <v>5449</v>
      </c>
      <c r="M3657">
        <v>6375</v>
      </c>
      <c r="N3657">
        <v>36</v>
      </c>
      <c r="O3657" t="s">
        <v>29</v>
      </c>
      <c r="P3657" t="s">
        <v>30</v>
      </c>
      <c r="Q3657" t="s">
        <v>213</v>
      </c>
      <c r="R3657">
        <v>25000</v>
      </c>
      <c r="S3657">
        <v>1995</v>
      </c>
      <c r="T3657">
        <v>6.6</v>
      </c>
      <c r="U3657">
        <v>1.6</v>
      </c>
      <c r="V3657">
        <v>10221600</v>
      </c>
      <c r="W3657" t="s">
        <v>21</v>
      </c>
    </row>
    <row r="3658" spans="1:23" x14ac:dyDescent="0.3">
      <c r="A3658" t="s">
        <v>5450</v>
      </c>
      <c r="B3658">
        <v>113</v>
      </c>
      <c r="C3658">
        <v>98</v>
      </c>
      <c r="D3658">
        <v>389804</v>
      </c>
      <c r="E3658" t="s">
        <v>48</v>
      </c>
      <c r="F3658" t="s">
        <v>55</v>
      </c>
      <c r="G3658" t="s">
        <v>44</v>
      </c>
      <c r="L3658" t="s">
        <v>5451</v>
      </c>
      <c r="M3658">
        <v>11816</v>
      </c>
      <c r="N3658">
        <v>35</v>
      </c>
      <c r="O3658" t="s">
        <v>29</v>
      </c>
      <c r="P3658" t="s">
        <v>30</v>
      </c>
      <c r="Q3658" t="s">
        <v>2708</v>
      </c>
      <c r="R3658">
        <v>65000</v>
      </c>
      <c r="S3658">
        <v>2010</v>
      </c>
      <c r="T3658">
        <v>6.3</v>
      </c>
      <c r="U3658">
        <v>1.6</v>
      </c>
      <c r="V3658">
        <v>324804</v>
      </c>
      <c r="W3658" t="s">
        <v>21</v>
      </c>
    </row>
    <row r="3659" spans="1:23" x14ac:dyDescent="0.3">
      <c r="A3659" t="s">
        <v>1476</v>
      </c>
      <c r="B3659">
        <v>75</v>
      </c>
      <c r="C3659">
        <v>90</v>
      </c>
      <c r="D3659">
        <v>241816</v>
      </c>
      <c r="E3659" t="s">
        <v>55</v>
      </c>
      <c r="L3659" t="s">
        <v>5452</v>
      </c>
      <c r="M3659">
        <v>6246</v>
      </c>
      <c r="N3659">
        <v>76</v>
      </c>
      <c r="O3659" t="s">
        <v>29</v>
      </c>
      <c r="P3659" t="s">
        <v>30</v>
      </c>
      <c r="Q3659" t="s">
        <v>3646</v>
      </c>
      <c r="R3659">
        <v>42000</v>
      </c>
      <c r="S3659">
        <v>2000</v>
      </c>
      <c r="T3659">
        <v>7.5</v>
      </c>
      <c r="U3659">
        <v>1.5</v>
      </c>
      <c r="V3659">
        <v>199816</v>
      </c>
      <c r="W3659" t="s">
        <v>21</v>
      </c>
    </row>
    <row r="3660" spans="1:23" x14ac:dyDescent="0.3">
      <c r="A3660" t="s">
        <v>5453</v>
      </c>
      <c r="B3660">
        <v>21</v>
      </c>
      <c r="C3660">
        <v>90</v>
      </c>
      <c r="D3660">
        <v>277233</v>
      </c>
      <c r="E3660" t="s">
        <v>48</v>
      </c>
      <c r="F3660" t="s">
        <v>44</v>
      </c>
      <c r="L3660" t="s">
        <v>5454</v>
      </c>
      <c r="M3660">
        <v>2631</v>
      </c>
      <c r="N3660">
        <v>26</v>
      </c>
      <c r="O3660" t="s">
        <v>29</v>
      </c>
      <c r="P3660" t="s">
        <v>30</v>
      </c>
      <c r="Q3660" t="s">
        <v>213</v>
      </c>
      <c r="R3660">
        <v>40000</v>
      </c>
      <c r="S3660">
        <v>1999</v>
      </c>
      <c r="T3660">
        <v>7.6</v>
      </c>
      <c r="U3660">
        <v>1.5</v>
      </c>
      <c r="V3660">
        <v>237233</v>
      </c>
      <c r="W3660" t="s">
        <v>21</v>
      </c>
    </row>
    <row r="3661" spans="1:23" x14ac:dyDescent="0.3">
      <c r="A3661" t="s">
        <v>5455</v>
      </c>
      <c r="B3661">
        <v>3</v>
      </c>
      <c r="C3661">
        <v>78</v>
      </c>
      <c r="D3661">
        <v>243768</v>
      </c>
      <c r="E3661" t="s">
        <v>53</v>
      </c>
      <c r="L3661" t="s">
        <v>5456</v>
      </c>
      <c r="M3661">
        <v>143</v>
      </c>
      <c r="N3661">
        <v>9</v>
      </c>
      <c r="O3661" t="s">
        <v>29</v>
      </c>
      <c r="P3661" t="s">
        <v>30</v>
      </c>
      <c r="Q3661" t="s">
        <v>213</v>
      </c>
      <c r="R3661">
        <v>30000</v>
      </c>
      <c r="S3661">
        <v>2007</v>
      </c>
      <c r="T3661">
        <v>4.0999999999999996</v>
      </c>
      <c r="U3661">
        <v>1.3</v>
      </c>
      <c r="V3661">
        <v>213768</v>
      </c>
      <c r="W3661" t="s">
        <v>21</v>
      </c>
    </row>
    <row r="3662" spans="1:23" x14ac:dyDescent="0.3">
      <c r="A3662" t="s">
        <v>1935</v>
      </c>
      <c r="B3662">
        <v>136</v>
      </c>
      <c r="C3662">
        <v>102</v>
      </c>
      <c r="D3662">
        <v>3151130</v>
      </c>
      <c r="E3662" t="s">
        <v>48</v>
      </c>
      <c r="L3662" t="s">
        <v>5457</v>
      </c>
      <c r="M3662">
        <v>181749</v>
      </c>
      <c r="N3662">
        <v>615</v>
      </c>
      <c r="O3662" t="s">
        <v>29</v>
      </c>
      <c r="P3662" t="s">
        <v>30</v>
      </c>
      <c r="Q3662" t="s">
        <v>213</v>
      </c>
      <c r="R3662">
        <v>230000</v>
      </c>
      <c r="S3662">
        <v>1994</v>
      </c>
      <c r="T3662">
        <v>7.8</v>
      </c>
      <c r="U3662">
        <v>1.7</v>
      </c>
      <c r="V3662">
        <v>2921130</v>
      </c>
      <c r="W3662" t="s">
        <v>21</v>
      </c>
    </row>
    <row r="3663" spans="1:23" x14ac:dyDescent="0.3">
      <c r="A3663" t="s">
        <v>2728</v>
      </c>
      <c r="B3663">
        <v>80</v>
      </c>
      <c r="C3663">
        <v>97</v>
      </c>
      <c r="D3663">
        <v>2856622</v>
      </c>
      <c r="E3663" t="s">
        <v>48</v>
      </c>
      <c r="F3663" t="s">
        <v>55</v>
      </c>
      <c r="L3663" t="s">
        <v>5458</v>
      </c>
      <c r="M3663">
        <v>11550</v>
      </c>
      <c r="N3663">
        <v>197</v>
      </c>
      <c r="O3663" t="s">
        <v>29</v>
      </c>
      <c r="P3663" t="s">
        <v>115</v>
      </c>
      <c r="Q3663" t="s">
        <v>213</v>
      </c>
      <c r="R3663">
        <v>25000</v>
      </c>
      <c r="S3663">
        <v>1997</v>
      </c>
      <c r="T3663">
        <v>7.3</v>
      </c>
      <c r="U3663">
        <v>1.6</v>
      </c>
      <c r="V3663">
        <v>2831622</v>
      </c>
      <c r="W3663" t="s">
        <v>21</v>
      </c>
    </row>
    <row r="3664" spans="1:23" x14ac:dyDescent="0.3">
      <c r="A3664" t="s">
        <v>2478</v>
      </c>
      <c r="B3664">
        <v>61</v>
      </c>
      <c r="C3664">
        <v>100</v>
      </c>
      <c r="D3664">
        <v>1227508</v>
      </c>
      <c r="E3664" t="s">
        <v>48</v>
      </c>
      <c r="F3664" t="s">
        <v>55</v>
      </c>
      <c r="L3664" t="s">
        <v>5459</v>
      </c>
      <c r="M3664">
        <v>15103</v>
      </c>
      <c r="N3664">
        <v>80</v>
      </c>
      <c r="O3664" t="s">
        <v>29</v>
      </c>
      <c r="P3664" t="s">
        <v>30</v>
      </c>
      <c r="Q3664" t="s">
        <v>213</v>
      </c>
      <c r="R3664">
        <v>23000</v>
      </c>
      <c r="S3664">
        <v>1991</v>
      </c>
      <c r="T3664">
        <v>7.1</v>
      </c>
      <c r="U3664">
        <v>1.7</v>
      </c>
      <c r="V3664">
        <v>1204508</v>
      </c>
      <c r="W3664" t="s">
        <v>21</v>
      </c>
    </row>
    <row r="3665" spans="1:23" x14ac:dyDescent="0.3">
      <c r="A3665" t="s">
        <v>3710</v>
      </c>
      <c r="B3665">
        <v>73</v>
      </c>
      <c r="C3665">
        <v>108</v>
      </c>
      <c r="D3665">
        <v>180483</v>
      </c>
      <c r="E3665" t="s">
        <v>48</v>
      </c>
      <c r="F3665" t="s">
        <v>56</v>
      </c>
      <c r="G3665" t="s">
        <v>57</v>
      </c>
      <c r="L3665" t="s">
        <v>5460</v>
      </c>
      <c r="M3665">
        <v>16792</v>
      </c>
      <c r="N3665">
        <v>183</v>
      </c>
      <c r="O3665" t="s">
        <v>29</v>
      </c>
      <c r="P3665" t="s">
        <v>30</v>
      </c>
      <c r="Q3665" t="s">
        <v>1824</v>
      </c>
      <c r="R3665">
        <v>10000</v>
      </c>
      <c r="S3665">
        <v>1972</v>
      </c>
      <c r="T3665">
        <v>6.1</v>
      </c>
      <c r="U3665">
        <v>1.8</v>
      </c>
      <c r="V3665">
        <v>170483</v>
      </c>
      <c r="W3665" t="s">
        <v>21</v>
      </c>
    </row>
    <row r="3666" spans="1:23" x14ac:dyDescent="0.3">
      <c r="A3666" t="s">
        <v>3722</v>
      </c>
      <c r="B3666">
        <v>81</v>
      </c>
      <c r="C3666">
        <v>110</v>
      </c>
      <c r="D3666">
        <v>136007</v>
      </c>
      <c r="E3666" t="s">
        <v>55</v>
      </c>
      <c r="F3666" t="s">
        <v>59</v>
      </c>
      <c r="G3666" t="s">
        <v>44</v>
      </c>
      <c r="L3666" t="s">
        <v>5461</v>
      </c>
      <c r="M3666">
        <v>3924</v>
      </c>
      <c r="N3666">
        <v>39</v>
      </c>
      <c r="O3666" t="s">
        <v>792</v>
      </c>
      <c r="P3666" t="s">
        <v>545</v>
      </c>
      <c r="Q3666" t="s">
        <v>213</v>
      </c>
      <c r="R3666">
        <v>4500</v>
      </c>
      <c r="S3666">
        <v>2004</v>
      </c>
      <c r="T3666">
        <v>6.9</v>
      </c>
      <c r="U3666">
        <v>1.8</v>
      </c>
      <c r="V3666">
        <v>131507</v>
      </c>
      <c r="W3666" t="s">
        <v>21</v>
      </c>
    </row>
    <row r="3667" spans="1:23" x14ac:dyDescent="0.3">
      <c r="A3667" t="s">
        <v>5462</v>
      </c>
      <c r="B3667">
        <v>64</v>
      </c>
      <c r="C3667">
        <v>90</v>
      </c>
      <c r="D3667">
        <v>673780</v>
      </c>
      <c r="E3667" t="s">
        <v>55</v>
      </c>
      <c r="L3667" t="s">
        <v>5463</v>
      </c>
      <c r="M3667">
        <v>4555</v>
      </c>
      <c r="N3667">
        <v>26</v>
      </c>
      <c r="O3667" t="s">
        <v>5273</v>
      </c>
      <c r="P3667" t="s">
        <v>3643</v>
      </c>
      <c r="Q3667" t="s">
        <v>2708</v>
      </c>
      <c r="R3667">
        <v>10000</v>
      </c>
      <c r="S3667">
        <v>2000</v>
      </c>
      <c r="T3667">
        <v>7.5</v>
      </c>
      <c r="U3667">
        <v>1.5</v>
      </c>
      <c r="V3667">
        <v>663780</v>
      </c>
      <c r="W3667" t="s">
        <v>21</v>
      </c>
    </row>
    <row r="3668" spans="1:23" x14ac:dyDescent="0.3">
      <c r="A3668" t="s">
        <v>5464</v>
      </c>
      <c r="B3668">
        <v>143</v>
      </c>
      <c r="C3668">
        <v>77</v>
      </c>
      <c r="D3668">
        <v>424760</v>
      </c>
      <c r="E3668" t="s">
        <v>55</v>
      </c>
      <c r="F3668" t="s">
        <v>27</v>
      </c>
      <c r="G3668" t="s">
        <v>35</v>
      </c>
      <c r="L3668" t="s">
        <v>5465</v>
      </c>
      <c r="M3668">
        <v>72639</v>
      </c>
      <c r="N3668">
        <v>371</v>
      </c>
      <c r="O3668" t="s">
        <v>29</v>
      </c>
      <c r="P3668" t="s">
        <v>30</v>
      </c>
      <c r="Q3668" t="s">
        <v>31</v>
      </c>
      <c r="R3668">
        <v>7000</v>
      </c>
      <c r="S3668">
        <v>2004</v>
      </c>
      <c r="T3668">
        <v>7</v>
      </c>
      <c r="U3668">
        <v>1.3</v>
      </c>
      <c r="V3668">
        <v>417760</v>
      </c>
      <c r="W3668" t="s">
        <v>21</v>
      </c>
    </row>
    <row r="3669" spans="1:23" x14ac:dyDescent="0.3">
      <c r="A3669" t="s">
        <v>1325</v>
      </c>
      <c r="B3669">
        <v>56</v>
      </c>
      <c r="C3669">
        <v>81</v>
      </c>
      <c r="D3669">
        <v>2040920</v>
      </c>
      <c r="E3669" t="s">
        <v>24</v>
      </c>
      <c r="F3669" t="s">
        <v>56</v>
      </c>
      <c r="G3669" t="s">
        <v>55</v>
      </c>
      <c r="H3669" t="s">
        <v>44</v>
      </c>
      <c r="I3669" t="s">
        <v>35</v>
      </c>
      <c r="L3669" t="s">
        <v>5466</v>
      </c>
      <c r="M3669">
        <v>52055</v>
      </c>
      <c r="N3669">
        <v>130</v>
      </c>
      <c r="O3669" t="s">
        <v>763</v>
      </c>
      <c r="P3669" t="s">
        <v>30</v>
      </c>
      <c r="Q3669" t="s">
        <v>213</v>
      </c>
      <c r="R3669">
        <v>7000</v>
      </c>
      <c r="S3669">
        <v>1992</v>
      </c>
      <c r="T3669">
        <v>6.9</v>
      </c>
      <c r="U3669">
        <v>1.4</v>
      </c>
      <c r="V3669">
        <v>2033920</v>
      </c>
      <c r="W3669" t="s">
        <v>21</v>
      </c>
    </row>
    <row r="3670" spans="1:23" x14ac:dyDescent="0.3">
      <c r="A3670" t="s">
        <v>5300</v>
      </c>
      <c r="B3670">
        <v>43</v>
      </c>
      <c r="C3670">
        <v>90</v>
      </c>
      <c r="D3670">
        <v>85222</v>
      </c>
      <c r="E3670" t="s">
        <v>790</v>
      </c>
      <c r="L3670" t="s">
        <v>5467</v>
      </c>
      <c r="M3670">
        <v>4285</v>
      </c>
      <c r="N3670">
        <v>84</v>
      </c>
      <c r="O3670" t="s">
        <v>29</v>
      </c>
      <c r="P3670" t="s">
        <v>30</v>
      </c>
      <c r="Q3670" t="s">
        <v>52</v>
      </c>
      <c r="R3670">
        <v>1100</v>
      </c>
      <c r="S3670">
        <v>2004</v>
      </c>
      <c r="T3670">
        <v>6.6</v>
      </c>
      <c r="U3670">
        <v>1.5</v>
      </c>
      <c r="V3670">
        <v>84122</v>
      </c>
      <c r="W3670" t="s">
        <v>21</v>
      </c>
    </row>
  </sheetData>
  <pageMargins left="0.7" right="0.7" top="0.75" bottom="0.75" header="0.3" footer="0.3"/>
  <ignoredErrors>
    <ignoredError sqref="AD14 AD15:AF20 AD21:AF46 AE14:AF14 AE13" calculatedColumn="1"/>
  </ignoredErrors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0F441-0744-48A4-BED9-5D4D8CC62D12}">
  <dimension ref="A1:AG3670"/>
  <sheetViews>
    <sheetView topLeftCell="Q13" workbookViewId="0">
      <selection activeCell="AG20" sqref="AG20"/>
    </sheetView>
  </sheetViews>
  <sheetFormatPr defaultRowHeight="14.4" x14ac:dyDescent="0.3"/>
  <cols>
    <col min="1" max="1" width="14.5546875" customWidth="1"/>
    <col min="2" max="2" width="21.21875" customWidth="1"/>
    <col min="3" max="3" width="9.5546875" customWidth="1"/>
    <col min="4" max="4" width="13.33203125" customWidth="1"/>
    <col min="5" max="11" width="9.88671875" customWidth="1"/>
    <col min="12" max="12" width="13" customWidth="1"/>
    <col min="13" max="13" width="16.77734375" customWidth="1"/>
    <col min="14" max="14" width="20.6640625" customWidth="1"/>
    <col min="15" max="15" width="10.109375" customWidth="1"/>
    <col min="17" max="17" width="14.33203125" customWidth="1"/>
    <col min="19" max="19" width="10.109375" customWidth="1"/>
    <col min="20" max="20" width="16.88671875" customWidth="1"/>
    <col min="21" max="21" width="15" customWidth="1"/>
    <col min="23" max="23" width="14.5546875" customWidth="1"/>
    <col min="28" max="28" width="16.21875" bestFit="1" customWidth="1"/>
    <col min="29" max="29" width="19.77734375" bestFit="1" customWidth="1"/>
    <col min="31" max="31" width="3.88671875" customWidth="1"/>
    <col min="32" max="32" width="12.21875" customWidth="1"/>
    <col min="33" max="33" width="16.33203125" customWidth="1"/>
    <col min="34" max="34" width="12.5546875" customWidth="1"/>
    <col min="35" max="35" width="11.44140625" customWidth="1"/>
    <col min="36" max="36" width="11.5546875" customWidth="1"/>
    <col min="37" max="37" width="8.88671875" customWidth="1"/>
    <col min="38" max="38" width="14.777343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>
        <v>723</v>
      </c>
      <c r="C2">
        <v>178</v>
      </c>
      <c r="D2">
        <v>760505847</v>
      </c>
      <c r="E2" t="s">
        <v>24</v>
      </c>
      <c r="F2" t="s">
        <v>25</v>
      </c>
      <c r="G2" t="s">
        <v>26</v>
      </c>
      <c r="H2" t="s">
        <v>27</v>
      </c>
      <c r="L2" t="s">
        <v>28</v>
      </c>
      <c r="M2">
        <v>886204</v>
      </c>
      <c r="N2">
        <v>3054</v>
      </c>
      <c r="O2" t="s">
        <v>29</v>
      </c>
      <c r="P2" t="s">
        <v>30</v>
      </c>
      <c r="Q2" t="s">
        <v>31</v>
      </c>
      <c r="R2">
        <v>237000000</v>
      </c>
      <c r="S2">
        <v>2009</v>
      </c>
      <c r="T2">
        <v>7.9</v>
      </c>
      <c r="U2">
        <v>3</v>
      </c>
      <c r="V2">
        <v>523505847</v>
      </c>
      <c r="W2" t="s">
        <v>21</v>
      </c>
    </row>
    <row r="3" spans="1:23" x14ac:dyDescent="0.3">
      <c r="A3" t="s">
        <v>32</v>
      </c>
      <c r="B3">
        <v>302</v>
      </c>
      <c r="C3">
        <v>169</v>
      </c>
      <c r="D3">
        <v>309404152</v>
      </c>
      <c r="E3" t="s">
        <v>24</v>
      </c>
      <c r="F3" t="s">
        <v>25</v>
      </c>
      <c r="G3" t="s">
        <v>26</v>
      </c>
      <c r="L3" t="s">
        <v>33</v>
      </c>
      <c r="M3">
        <v>471220</v>
      </c>
      <c r="N3">
        <v>1238</v>
      </c>
      <c r="O3" t="s">
        <v>29</v>
      </c>
      <c r="P3" t="s">
        <v>30</v>
      </c>
      <c r="Q3" t="s">
        <v>31</v>
      </c>
      <c r="R3">
        <v>300000000</v>
      </c>
      <c r="S3">
        <v>2007</v>
      </c>
      <c r="T3">
        <v>7.1</v>
      </c>
      <c r="U3">
        <v>2.8</v>
      </c>
      <c r="V3">
        <v>9404152</v>
      </c>
      <c r="W3" t="s">
        <v>21</v>
      </c>
    </row>
    <row r="4" spans="1:23" x14ac:dyDescent="0.3">
      <c r="A4" t="s">
        <v>34</v>
      </c>
      <c r="B4">
        <v>602</v>
      </c>
      <c r="C4">
        <v>148</v>
      </c>
      <c r="D4">
        <v>200074175</v>
      </c>
      <c r="E4" t="s">
        <v>24</v>
      </c>
      <c r="F4" t="s">
        <v>25</v>
      </c>
      <c r="G4" t="s">
        <v>35</v>
      </c>
      <c r="L4" t="s">
        <v>36</v>
      </c>
      <c r="M4">
        <v>275868</v>
      </c>
      <c r="N4">
        <v>994</v>
      </c>
      <c r="O4" t="s">
        <v>29</v>
      </c>
      <c r="P4" t="s">
        <v>37</v>
      </c>
      <c r="Q4" t="s">
        <v>31</v>
      </c>
      <c r="R4">
        <v>245000000</v>
      </c>
      <c r="S4">
        <v>2015</v>
      </c>
      <c r="T4">
        <v>6.8</v>
      </c>
      <c r="U4">
        <v>2.5</v>
      </c>
      <c r="V4">
        <v>-44925825</v>
      </c>
      <c r="W4" t="s">
        <v>38</v>
      </c>
    </row>
    <row r="5" spans="1:23" x14ac:dyDescent="0.3">
      <c r="A5" t="s">
        <v>39</v>
      </c>
      <c r="B5">
        <v>813</v>
      </c>
      <c r="C5">
        <v>164</v>
      </c>
      <c r="D5">
        <v>448130642</v>
      </c>
      <c r="E5" t="s">
        <v>24</v>
      </c>
      <c r="F5" t="s">
        <v>35</v>
      </c>
      <c r="L5" t="s">
        <v>40</v>
      </c>
      <c r="M5">
        <v>1144337</v>
      </c>
      <c r="N5">
        <v>2701</v>
      </c>
      <c r="O5" t="s">
        <v>29</v>
      </c>
      <c r="P5" t="s">
        <v>30</v>
      </c>
      <c r="Q5" t="s">
        <v>31</v>
      </c>
      <c r="R5">
        <v>250000000</v>
      </c>
      <c r="S5">
        <v>2012</v>
      </c>
      <c r="T5">
        <v>8.5</v>
      </c>
      <c r="U5">
        <v>2.7</v>
      </c>
      <c r="V5">
        <v>198130642</v>
      </c>
      <c r="W5" t="s">
        <v>21</v>
      </c>
    </row>
    <row r="6" spans="1:23" x14ac:dyDescent="0.3">
      <c r="A6" t="s">
        <v>41</v>
      </c>
      <c r="B6">
        <v>462</v>
      </c>
      <c r="C6">
        <v>132</v>
      </c>
      <c r="D6">
        <v>73058679</v>
      </c>
      <c r="E6" t="s">
        <v>24</v>
      </c>
      <c r="F6" t="s">
        <v>25</v>
      </c>
      <c r="G6" t="s">
        <v>27</v>
      </c>
      <c r="L6" t="s">
        <v>42</v>
      </c>
      <c r="M6">
        <v>212204</v>
      </c>
      <c r="N6">
        <v>738</v>
      </c>
      <c r="O6" t="s">
        <v>29</v>
      </c>
      <c r="P6" t="s">
        <v>30</v>
      </c>
      <c r="Q6" t="s">
        <v>31</v>
      </c>
      <c r="R6">
        <v>263700000</v>
      </c>
      <c r="S6">
        <v>2012</v>
      </c>
      <c r="T6">
        <v>6.6</v>
      </c>
      <c r="U6">
        <v>2.2000000000000002</v>
      </c>
      <c r="V6">
        <v>-190641321</v>
      </c>
      <c r="W6" t="s">
        <v>38</v>
      </c>
    </row>
    <row r="7" spans="1:23" x14ac:dyDescent="0.3">
      <c r="A7" t="s">
        <v>43</v>
      </c>
      <c r="B7">
        <v>392</v>
      </c>
      <c r="C7">
        <v>156</v>
      </c>
      <c r="D7">
        <v>336530303</v>
      </c>
      <c r="E7" t="s">
        <v>24</v>
      </c>
      <c r="F7" t="s">
        <v>25</v>
      </c>
      <c r="G7" t="s">
        <v>44</v>
      </c>
      <c r="L7" t="s">
        <v>45</v>
      </c>
      <c r="M7">
        <v>383056</v>
      </c>
      <c r="N7">
        <v>1902</v>
      </c>
      <c r="O7" t="s">
        <v>29</v>
      </c>
      <c r="P7" t="s">
        <v>30</v>
      </c>
      <c r="Q7" t="s">
        <v>31</v>
      </c>
      <c r="R7">
        <v>258000000</v>
      </c>
      <c r="S7">
        <v>2007</v>
      </c>
      <c r="T7">
        <v>6.2</v>
      </c>
      <c r="U7">
        <v>2.6</v>
      </c>
      <c r="V7">
        <v>78530303</v>
      </c>
      <c r="W7" t="s">
        <v>21</v>
      </c>
    </row>
    <row r="8" spans="1:23" x14ac:dyDescent="0.3">
      <c r="A8" t="s">
        <v>46</v>
      </c>
      <c r="B8">
        <v>324</v>
      </c>
      <c r="C8">
        <v>100</v>
      </c>
      <c r="D8">
        <v>200807262</v>
      </c>
      <c r="E8" t="s">
        <v>25</v>
      </c>
      <c r="F8" t="s">
        <v>47</v>
      </c>
      <c r="G8" t="s">
        <v>48</v>
      </c>
      <c r="H8" t="s">
        <v>49</v>
      </c>
      <c r="I8" t="s">
        <v>26</v>
      </c>
      <c r="J8" t="s">
        <v>50</v>
      </c>
      <c r="K8" t="s">
        <v>44</v>
      </c>
      <c r="L8" t="s">
        <v>51</v>
      </c>
      <c r="M8">
        <v>294810</v>
      </c>
      <c r="N8">
        <v>387</v>
      </c>
      <c r="O8" t="s">
        <v>29</v>
      </c>
      <c r="P8" t="s">
        <v>30</v>
      </c>
      <c r="Q8" t="s">
        <v>52</v>
      </c>
      <c r="R8">
        <v>260000000</v>
      </c>
      <c r="S8">
        <v>2010</v>
      </c>
      <c r="T8">
        <v>7.8</v>
      </c>
      <c r="U8">
        <v>1.7</v>
      </c>
      <c r="V8">
        <v>-59192738</v>
      </c>
      <c r="W8" t="s">
        <v>38</v>
      </c>
    </row>
    <row r="9" spans="1:23" x14ac:dyDescent="0.3">
      <c r="A9" t="s">
        <v>62</v>
      </c>
      <c r="B9">
        <v>635</v>
      </c>
      <c r="C9">
        <v>141</v>
      </c>
      <c r="D9">
        <v>458991599</v>
      </c>
      <c r="E9" t="s">
        <v>24</v>
      </c>
      <c r="F9" t="s">
        <v>25</v>
      </c>
      <c r="G9" t="s">
        <v>27</v>
      </c>
      <c r="L9" t="s">
        <v>63</v>
      </c>
      <c r="M9">
        <v>462669</v>
      </c>
      <c r="N9">
        <v>1117</v>
      </c>
      <c r="O9" t="s">
        <v>29</v>
      </c>
      <c r="P9" t="s">
        <v>30</v>
      </c>
      <c r="Q9" t="s">
        <v>31</v>
      </c>
      <c r="R9">
        <v>250000000</v>
      </c>
      <c r="S9">
        <v>2015</v>
      </c>
      <c r="T9">
        <v>7.5</v>
      </c>
      <c r="U9">
        <v>2.4</v>
      </c>
      <c r="V9">
        <v>208991599</v>
      </c>
      <c r="W9" t="s">
        <v>21</v>
      </c>
    </row>
    <row r="10" spans="1:23" x14ac:dyDescent="0.3">
      <c r="A10" t="s">
        <v>64</v>
      </c>
      <c r="B10">
        <v>375</v>
      </c>
      <c r="C10">
        <v>153</v>
      </c>
      <c r="D10">
        <v>301956980</v>
      </c>
      <c r="E10" t="s">
        <v>25</v>
      </c>
      <c r="F10" t="s">
        <v>49</v>
      </c>
      <c r="G10" t="s">
        <v>26</v>
      </c>
      <c r="H10" t="s">
        <v>60</v>
      </c>
      <c r="L10" t="s">
        <v>65</v>
      </c>
      <c r="M10">
        <v>321795</v>
      </c>
      <c r="N10">
        <v>973</v>
      </c>
      <c r="O10" t="s">
        <v>29</v>
      </c>
      <c r="P10" t="s">
        <v>37</v>
      </c>
      <c r="Q10" t="s">
        <v>52</v>
      </c>
      <c r="R10">
        <v>250000000</v>
      </c>
      <c r="S10">
        <v>2009</v>
      </c>
      <c r="T10">
        <v>7.5</v>
      </c>
      <c r="U10">
        <v>2.6</v>
      </c>
      <c r="V10">
        <v>51956980</v>
      </c>
      <c r="W10" t="s">
        <v>21</v>
      </c>
    </row>
    <row r="11" spans="1:23" x14ac:dyDescent="0.3">
      <c r="A11" t="s">
        <v>66</v>
      </c>
      <c r="B11">
        <v>673</v>
      </c>
      <c r="C11">
        <v>183</v>
      </c>
      <c r="D11">
        <v>330249062</v>
      </c>
      <c r="E11" t="s">
        <v>24</v>
      </c>
      <c r="F11" t="s">
        <v>25</v>
      </c>
      <c r="G11" t="s">
        <v>27</v>
      </c>
      <c r="L11" t="s">
        <v>67</v>
      </c>
      <c r="M11">
        <v>371639</v>
      </c>
      <c r="N11">
        <v>3018</v>
      </c>
      <c r="O11" t="s">
        <v>29</v>
      </c>
      <c r="P11" t="s">
        <v>30</v>
      </c>
      <c r="Q11" t="s">
        <v>31</v>
      </c>
      <c r="R11">
        <v>250000000</v>
      </c>
      <c r="S11">
        <v>2016</v>
      </c>
      <c r="T11">
        <v>6.9</v>
      </c>
      <c r="U11">
        <v>3</v>
      </c>
      <c r="V11">
        <v>80249062</v>
      </c>
      <c r="W11" t="s">
        <v>21</v>
      </c>
    </row>
    <row r="12" spans="1:23" x14ac:dyDescent="0.3">
      <c r="A12" t="s">
        <v>68</v>
      </c>
      <c r="B12">
        <v>434</v>
      </c>
      <c r="C12">
        <v>169</v>
      </c>
      <c r="D12">
        <v>200069408</v>
      </c>
      <c r="E12" t="s">
        <v>24</v>
      </c>
      <c r="F12" t="s">
        <v>25</v>
      </c>
      <c r="G12" t="s">
        <v>27</v>
      </c>
      <c r="L12" t="s">
        <v>69</v>
      </c>
      <c r="M12">
        <v>240396</v>
      </c>
      <c r="N12">
        <v>2367</v>
      </c>
      <c r="O12" t="s">
        <v>29</v>
      </c>
      <c r="P12" t="s">
        <v>30</v>
      </c>
      <c r="Q12" t="s">
        <v>31</v>
      </c>
      <c r="R12">
        <v>209000000</v>
      </c>
      <c r="S12">
        <v>2006</v>
      </c>
      <c r="T12">
        <v>6.1</v>
      </c>
      <c r="U12">
        <v>2.8</v>
      </c>
      <c r="V12">
        <v>-8930592</v>
      </c>
      <c r="W12" t="s">
        <v>38</v>
      </c>
    </row>
    <row r="13" spans="1:23" x14ac:dyDescent="0.3">
      <c r="A13" t="s">
        <v>70</v>
      </c>
      <c r="B13">
        <v>403</v>
      </c>
      <c r="C13">
        <v>106</v>
      </c>
      <c r="D13">
        <v>168368427</v>
      </c>
      <c r="E13" t="s">
        <v>24</v>
      </c>
      <c r="F13" t="s">
        <v>25</v>
      </c>
      <c r="L13" t="s">
        <v>71</v>
      </c>
      <c r="M13">
        <v>330784</v>
      </c>
      <c r="N13">
        <v>1243</v>
      </c>
      <c r="O13" t="s">
        <v>29</v>
      </c>
      <c r="P13" t="s">
        <v>37</v>
      </c>
      <c r="Q13" t="s">
        <v>31</v>
      </c>
      <c r="R13">
        <v>200000000</v>
      </c>
      <c r="S13">
        <v>2008</v>
      </c>
      <c r="T13">
        <v>6.7</v>
      </c>
      <c r="U13">
        <v>1.8</v>
      </c>
      <c r="V13">
        <v>-31631573</v>
      </c>
      <c r="W13" t="s">
        <v>38</v>
      </c>
    </row>
    <row r="14" spans="1:23" x14ac:dyDescent="0.3">
      <c r="A14" t="s">
        <v>32</v>
      </c>
      <c r="B14">
        <v>313</v>
      </c>
      <c r="C14">
        <v>151</v>
      </c>
      <c r="D14">
        <v>423032628</v>
      </c>
      <c r="E14" t="s">
        <v>24</v>
      </c>
      <c r="F14" t="s">
        <v>25</v>
      </c>
      <c r="G14" t="s">
        <v>26</v>
      </c>
      <c r="L14" t="s">
        <v>72</v>
      </c>
      <c r="M14">
        <v>522040</v>
      </c>
      <c r="N14">
        <v>1832</v>
      </c>
      <c r="O14" t="s">
        <v>29</v>
      </c>
      <c r="P14" t="s">
        <v>30</v>
      </c>
      <c r="Q14" t="s">
        <v>31</v>
      </c>
      <c r="R14">
        <v>225000000</v>
      </c>
      <c r="S14">
        <v>2006</v>
      </c>
      <c r="T14">
        <v>7.3</v>
      </c>
      <c r="U14">
        <v>2.5</v>
      </c>
      <c r="V14">
        <v>198032628</v>
      </c>
      <c r="W14" t="s">
        <v>21</v>
      </c>
    </row>
    <row r="15" spans="1:23" x14ac:dyDescent="0.3">
      <c r="A15" t="s">
        <v>32</v>
      </c>
      <c r="B15">
        <v>450</v>
      </c>
      <c r="C15">
        <v>150</v>
      </c>
      <c r="D15">
        <v>89289910</v>
      </c>
      <c r="E15" t="s">
        <v>24</v>
      </c>
      <c r="F15" t="s">
        <v>25</v>
      </c>
      <c r="G15" t="s">
        <v>53</v>
      </c>
      <c r="L15" t="s">
        <v>80</v>
      </c>
      <c r="M15">
        <v>181792</v>
      </c>
      <c r="N15">
        <v>711</v>
      </c>
      <c r="O15" t="s">
        <v>29</v>
      </c>
      <c r="P15" t="s">
        <v>30</v>
      </c>
      <c r="Q15" t="s">
        <v>31</v>
      </c>
      <c r="R15">
        <v>215000000</v>
      </c>
      <c r="S15">
        <v>2013</v>
      </c>
      <c r="T15">
        <v>6.5</v>
      </c>
      <c r="U15">
        <v>2.5</v>
      </c>
      <c r="V15">
        <v>-125710090</v>
      </c>
      <c r="W15" t="s">
        <v>38</v>
      </c>
    </row>
    <row r="16" spans="1:23" x14ac:dyDescent="0.3">
      <c r="A16" t="s">
        <v>66</v>
      </c>
      <c r="B16">
        <v>733</v>
      </c>
      <c r="C16">
        <v>143</v>
      </c>
      <c r="D16">
        <v>291021565</v>
      </c>
      <c r="E16" t="s">
        <v>24</v>
      </c>
      <c r="F16" t="s">
        <v>25</v>
      </c>
      <c r="G16" t="s">
        <v>26</v>
      </c>
      <c r="H16" t="s">
        <v>27</v>
      </c>
      <c r="L16" t="s">
        <v>81</v>
      </c>
      <c r="M16">
        <v>548573</v>
      </c>
      <c r="N16">
        <v>2536</v>
      </c>
      <c r="O16" t="s">
        <v>29</v>
      </c>
      <c r="P16" t="s">
        <v>30</v>
      </c>
      <c r="Q16" t="s">
        <v>31</v>
      </c>
      <c r="R16">
        <v>225000000</v>
      </c>
      <c r="S16">
        <v>2013</v>
      </c>
      <c r="T16">
        <v>7.2</v>
      </c>
      <c r="U16">
        <v>2.4</v>
      </c>
      <c r="V16">
        <v>66021565</v>
      </c>
      <c r="W16" t="s">
        <v>21</v>
      </c>
    </row>
    <row r="17" spans="1:33" x14ac:dyDescent="0.3">
      <c r="A17" t="s">
        <v>82</v>
      </c>
      <c r="B17">
        <v>258</v>
      </c>
      <c r="C17">
        <v>150</v>
      </c>
      <c r="D17">
        <v>141614023</v>
      </c>
      <c r="E17" t="s">
        <v>24</v>
      </c>
      <c r="F17" t="s">
        <v>25</v>
      </c>
      <c r="G17" t="s">
        <v>49</v>
      </c>
      <c r="H17" t="s">
        <v>26</v>
      </c>
      <c r="L17" t="s">
        <v>83</v>
      </c>
      <c r="M17">
        <v>149922</v>
      </c>
      <c r="N17">
        <v>438</v>
      </c>
      <c r="O17" t="s">
        <v>29</v>
      </c>
      <c r="P17" t="s">
        <v>30</v>
      </c>
      <c r="Q17" t="s">
        <v>52</v>
      </c>
      <c r="R17">
        <v>225000000</v>
      </c>
      <c r="S17">
        <v>2008</v>
      </c>
      <c r="T17">
        <v>6.6</v>
      </c>
      <c r="U17">
        <v>2.5</v>
      </c>
      <c r="V17">
        <v>-83385977</v>
      </c>
      <c r="W17" t="s">
        <v>38</v>
      </c>
    </row>
    <row r="18" spans="1:33" x14ac:dyDescent="0.3">
      <c r="A18" t="s">
        <v>62</v>
      </c>
      <c r="B18">
        <v>703</v>
      </c>
      <c r="C18">
        <v>173</v>
      </c>
      <c r="D18">
        <v>623279547</v>
      </c>
      <c r="E18" t="s">
        <v>24</v>
      </c>
      <c r="F18" t="s">
        <v>25</v>
      </c>
      <c r="G18" t="s">
        <v>27</v>
      </c>
      <c r="L18" t="s">
        <v>84</v>
      </c>
      <c r="M18">
        <v>995415</v>
      </c>
      <c r="N18">
        <v>1722</v>
      </c>
      <c r="O18" t="s">
        <v>29</v>
      </c>
      <c r="P18" t="s">
        <v>30</v>
      </c>
      <c r="Q18" t="s">
        <v>31</v>
      </c>
      <c r="R18">
        <v>220000000</v>
      </c>
      <c r="S18">
        <v>2012</v>
      </c>
      <c r="T18">
        <v>8.1</v>
      </c>
      <c r="U18">
        <v>2.9</v>
      </c>
      <c r="V18">
        <v>403279547</v>
      </c>
      <c r="W18" t="s">
        <v>21</v>
      </c>
      <c r="AB18" s="6" t="s">
        <v>5485</v>
      </c>
      <c r="AC18" t="s">
        <v>5484</v>
      </c>
    </row>
    <row r="19" spans="1:33" x14ac:dyDescent="0.3">
      <c r="A19" t="s">
        <v>85</v>
      </c>
      <c r="B19">
        <v>448</v>
      </c>
      <c r="C19">
        <v>136</v>
      </c>
      <c r="D19">
        <v>241063875</v>
      </c>
      <c r="E19" t="s">
        <v>24</v>
      </c>
      <c r="F19" t="s">
        <v>25</v>
      </c>
      <c r="G19" t="s">
        <v>26</v>
      </c>
      <c r="L19" t="s">
        <v>86</v>
      </c>
      <c r="M19">
        <v>370704</v>
      </c>
      <c r="N19">
        <v>484</v>
      </c>
      <c r="O19" t="s">
        <v>29</v>
      </c>
      <c r="P19" t="s">
        <v>30</v>
      </c>
      <c r="Q19" t="s">
        <v>31</v>
      </c>
      <c r="R19">
        <v>250000000</v>
      </c>
      <c r="S19">
        <v>2011</v>
      </c>
      <c r="T19">
        <v>6.7</v>
      </c>
      <c r="U19">
        <v>2.2999999999999998</v>
      </c>
      <c r="V19">
        <v>-8936125</v>
      </c>
      <c r="W19" t="s">
        <v>38</v>
      </c>
      <c r="AB19" s="7" t="s">
        <v>5332</v>
      </c>
      <c r="AC19" s="2">
        <v>8.6999999999999993</v>
      </c>
      <c r="AF19" s="9"/>
    </row>
    <row r="20" spans="1:33" x14ac:dyDescent="0.3">
      <c r="A20" t="s">
        <v>87</v>
      </c>
      <c r="B20">
        <v>451</v>
      </c>
      <c r="C20">
        <v>106</v>
      </c>
      <c r="D20">
        <v>179020854</v>
      </c>
      <c r="E20" t="s">
        <v>24</v>
      </c>
      <c r="F20" t="s">
        <v>25</v>
      </c>
      <c r="G20" t="s">
        <v>48</v>
      </c>
      <c r="H20" t="s">
        <v>49</v>
      </c>
      <c r="I20" t="s">
        <v>26</v>
      </c>
      <c r="J20" t="s">
        <v>27</v>
      </c>
      <c r="L20" t="s">
        <v>88</v>
      </c>
      <c r="M20">
        <v>268154</v>
      </c>
      <c r="N20">
        <v>341</v>
      </c>
      <c r="O20" t="s">
        <v>29</v>
      </c>
      <c r="P20" t="s">
        <v>30</v>
      </c>
      <c r="Q20" t="s">
        <v>31</v>
      </c>
      <c r="R20">
        <v>225000000</v>
      </c>
      <c r="S20">
        <v>2012</v>
      </c>
      <c r="T20">
        <v>6.8</v>
      </c>
      <c r="U20">
        <v>1.8</v>
      </c>
      <c r="V20">
        <v>-45979146</v>
      </c>
      <c r="W20" t="s">
        <v>38</v>
      </c>
      <c r="AB20" s="7" t="s">
        <v>2976</v>
      </c>
      <c r="AC20" s="2">
        <v>8.5</v>
      </c>
      <c r="AF20" s="10" t="s">
        <v>5486</v>
      </c>
      <c r="AG20" s="10">
        <f>LARGE(AC19:AC29,1)</f>
        <v>8.6999999999999993</v>
      </c>
    </row>
    <row r="21" spans="1:33" x14ac:dyDescent="0.3">
      <c r="A21" t="s">
        <v>89</v>
      </c>
      <c r="B21">
        <v>422</v>
      </c>
      <c r="C21">
        <v>164</v>
      </c>
      <c r="D21">
        <v>255108370</v>
      </c>
      <c r="E21" t="s">
        <v>25</v>
      </c>
      <c r="F21" t="s">
        <v>26</v>
      </c>
      <c r="L21" t="s">
        <v>90</v>
      </c>
      <c r="M21">
        <v>354228</v>
      </c>
      <c r="N21">
        <v>802</v>
      </c>
      <c r="O21" t="s">
        <v>29</v>
      </c>
      <c r="P21" t="s">
        <v>91</v>
      </c>
      <c r="Q21" t="s">
        <v>31</v>
      </c>
      <c r="R21">
        <v>250000000</v>
      </c>
      <c r="S21">
        <v>2014</v>
      </c>
      <c r="T21">
        <v>7.5</v>
      </c>
      <c r="U21">
        <v>2.7</v>
      </c>
      <c r="V21">
        <v>5108370</v>
      </c>
      <c r="W21" t="s">
        <v>21</v>
      </c>
      <c r="AB21" s="7" t="s">
        <v>5271</v>
      </c>
      <c r="AC21" s="2">
        <v>8.4</v>
      </c>
      <c r="AF21" s="10" t="s">
        <v>5487</v>
      </c>
      <c r="AG21" s="11">
        <f>PERCENTRANK(AC19:AC29,8.7)</f>
        <v>1</v>
      </c>
    </row>
    <row r="22" spans="1:33" x14ac:dyDescent="0.3">
      <c r="A22" t="s">
        <v>92</v>
      </c>
      <c r="B22">
        <v>599</v>
      </c>
      <c r="C22">
        <v>153</v>
      </c>
      <c r="D22">
        <v>262030663</v>
      </c>
      <c r="E22" t="s">
        <v>24</v>
      </c>
      <c r="F22" t="s">
        <v>25</v>
      </c>
      <c r="G22" t="s">
        <v>26</v>
      </c>
      <c r="L22" t="s">
        <v>93</v>
      </c>
      <c r="M22">
        <v>451803</v>
      </c>
      <c r="N22">
        <v>1225</v>
      </c>
      <c r="O22" t="s">
        <v>29</v>
      </c>
      <c r="P22" t="s">
        <v>30</v>
      </c>
      <c r="Q22" t="s">
        <v>31</v>
      </c>
      <c r="R22">
        <v>230000000</v>
      </c>
      <c r="S22">
        <v>2012</v>
      </c>
      <c r="T22">
        <v>7</v>
      </c>
      <c r="U22">
        <v>2.6</v>
      </c>
      <c r="V22">
        <v>32030663</v>
      </c>
      <c r="W22" t="s">
        <v>21</v>
      </c>
      <c r="AB22" s="7" t="s">
        <v>5120</v>
      </c>
      <c r="AC22" s="2">
        <v>8.6</v>
      </c>
      <c r="AF22" s="10" t="s">
        <v>5488</v>
      </c>
      <c r="AG22" s="11">
        <f>PERCENTILE(AC19:AC29,1)</f>
        <v>8.6999999999999993</v>
      </c>
    </row>
    <row r="23" spans="1:33" x14ac:dyDescent="0.3">
      <c r="A23" t="s">
        <v>94</v>
      </c>
      <c r="B23">
        <v>343</v>
      </c>
      <c r="C23">
        <v>156</v>
      </c>
      <c r="D23">
        <v>105219735</v>
      </c>
      <c r="E23" t="s">
        <v>24</v>
      </c>
      <c r="F23" t="s">
        <v>25</v>
      </c>
      <c r="G23" t="s">
        <v>55</v>
      </c>
      <c r="H23" t="s">
        <v>54</v>
      </c>
      <c r="L23" t="s">
        <v>95</v>
      </c>
      <c r="M23">
        <v>211765</v>
      </c>
      <c r="N23">
        <v>546</v>
      </c>
      <c r="O23" t="s">
        <v>29</v>
      </c>
      <c r="P23" t="s">
        <v>30</v>
      </c>
      <c r="Q23" t="s">
        <v>31</v>
      </c>
      <c r="R23">
        <v>200000000</v>
      </c>
      <c r="S23">
        <v>2010</v>
      </c>
      <c r="T23">
        <v>6.7</v>
      </c>
      <c r="U23">
        <v>2.6</v>
      </c>
      <c r="V23">
        <v>-94780265</v>
      </c>
      <c r="W23" t="s">
        <v>38</v>
      </c>
      <c r="AB23" s="7" t="s">
        <v>39</v>
      </c>
      <c r="AC23" s="8">
        <v>8.4250000000000007</v>
      </c>
    </row>
    <row r="24" spans="1:33" x14ac:dyDescent="0.3">
      <c r="A24" t="s">
        <v>89</v>
      </c>
      <c r="B24">
        <v>509</v>
      </c>
      <c r="C24">
        <v>186</v>
      </c>
      <c r="D24">
        <v>258355354</v>
      </c>
      <c r="E24" t="s">
        <v>25</v>
      </c>
      <c r="F24" t="s">
        <v>26</v>
      </c>
      <c r="L24" t="s">
        <v>96</v>
      </c>
      <c r="M24">
        <v>483540</v>
      </c>
      <c r="N24">
        <v>951</v>
      </c>
      <c r="O24" t="s">
        <v>29</v>
      </c>
      <c r="P24" t="s">
        <v>30</v>
      </c>
      <c r="Q24" t="s">
        <v>31</v>
      </c>
      <c r="R24">
        <v>225000000</v>
      </c>
      <c r="S24">
        <v>2013</v>
      </c>
      <c r="T24">
        <v>7.9</v>
      </c>
      <c r="U24">
        <v>3.1</v>
      </c>
      <c r="V24">
        <v>33355354</v>
      </c>
      <c r="W24" t="s">
        <v>21</v>
      </c>
      <c r="AB24" s="7" t="s">
        <v>4848</v>
      </c>
      <c r="AC24" s="2">
        <v>8.5</v>
      </c>
    </row>
    <row r="25" spans="1:33" x14ac:dyDescent="0.3">
      <c r="A25" t="s">
        <v>97</v>
      </c>
      <c r="B25">
        <v>251</v>
      </c>
      <c r="C25">
        <v>113</v>
      </c>
      <c r="D25">
        <v>70083519</v>
      </c>
      <c r="E25" t="s">
        <v>25</v>
      </c>
      <c r="F25" t="s">
        <v>49</v>
      </c>
      <c r="G25" t="s">
        <v>26</v>
      </c>
      <c r="L25" t="s">
        <v>98</v>
      </c>
      <c r="M25">
        <v>149019</v>
      </c>
      <c r="N25">
        <v>666</v>
      </c>
      <c r="O25" t="s">
        <v>29</v>
      </c>
      <c r="P25" t="s">
        <v>30</v>
      </c>
      <c r="Q25" t="s">
        <v>31</v>
      </c>
      <c r="R25">
        <v>180000000</v>
      </c>
      <c r="S25">
        <v>2007</v>
      </c>
      <c r="T25">
        <v>6.1</v>
      </c>
      <c r="U25">
        <v>1.9</v>
      </c>
      <c r="V25">
        <v>-109916481</v>
      </c>
      <c r="W25" t="s">
        <v>38</v>
      </c>
      <c r="AB25" s="7" t="s">
        <v>5418</v>
      </c>
      <c r="AC25" s="2">
        <v>8.5</v>
      </c>
    </row>
    <row r="26" spans="1:33" x14ac:dyDescent="0.3">
      <c r="A26" t="s">
        <v>89</v>
      </c>
      <c r="B26">
        <v>446</v>
      </c>
      <c r="C26">
        <v>201</v>
      </c>
      <c r="D26">
        <v>218051260</v>
      </c>
      <c r="E26" t="s">
        <v>24</v>
      </c>
      <c r="F26" t="s">
        <v>25</v>
      </c>
      <c r="G26" t="s">
        <v>55</v>
      </c>
      <c r="H26" t="s">
        <v>44</v>
      </c>
      <c r="L26" t="s">
        <v>99</v>
      </c>
      <c r="M26">
        <v>316018</v>
      </c>
      <c r="N26">
        <v>2618</v>
      </c>
      <c r="O26" t="s">
        <v>29</v>
      </c>
      <c r="P26" t="s">
        <v>91</v>
      </c>
      <c r="Q26" t="s">
        <v>31</v>
      </c>
      <c r="R26">
        <v>207000000</v>
      </c>
      <c r="S26">
        <v>2005</v>
      </c>
      <c r="T26">
        <v>7.2</v>
      </c>
      <c r="U26">
        <v>3.4</v>
      </c>
      <c r="V26">
        <v>11051260</v>
      </c>
      <c r="W26" t="s">
        <v>21</v>
      </c>
      <c r="AB26" s="7" t="s">
        <v>2130</v>
      </c>
      <c r="AC26" s="2">
        <v>8.4</v>
      </c>
    </row>
    <row r="27" spans="1:33" x14ac:dyDescent="0.3">
      <c r="A27" t="s">
        <v>23</v>
      </c>
      <c r="B27">
        <v>315</v>
      </c>
      <c r="C27">
        <v>194</v>
      </c>
      <c r="D27">
        <v>658672302</v>
      </c>
      <c r="E27" t="s">
        <v>55</v>
      </c>
      <c r="F27" t="s">
        <v>44</v>
      </c>
      <c r="L27" t="s">
        <v>100</v>
      </c>
      <c r="M27">
        <v>793059</v>
      </c>
      <c r="N27">
        <v>2528</v>
      </c>
      <c r="O27" t="s">
        <v>29</v>
      </c>
      <c r="P27" t="s">
        <v>30</v>
      </c>
      <c r="Q27" t="s">
        <v>31</v>
      </c>
      <c r="R27">
        <v>200000000</v>
      </c>
      <c r="S27">
        <v>1997</v>
      </c>
      <c r="T27">
        <v>7.7</v>
      </c>
      <c r="U27">
        <v>3.2</v>
      </c>
      <c r="V27">
        <v>458672302</v>
      </c>
      <c r="W27" t="s">
        <v>21</v>
      </c>
      <c r="AB27" s="7" t="s">
        <v>4765</v>
      </c>
      <c r="AC27" s="2">
        <v>8.5</v>
      </c>
    </row>
    <row r="28" spans="1:33" x14ac:dyDescent="0.3">
      <c r="A28" t="s">
        <v>101</v>
      </c>
      <c r="B28">
        <v>516</v>
      </c>
      <c r="C28">
        <v>147</v>
      </c>
      <c r="D28">
        <v>407197282</v>
      </c>
      <c r="E28" t="s">
        <v>24</v>
      </c>
      <c r="F28" t="s">
        <v>25</v>
      </c>
      <c r="G28" t="s">
        <v>27</v>
      </c>
      <c r="L28" t="s">
        <v>102</v>
      </c>
      <c r="M28">
        <v>272670</v>
      </c>
      <c r="N28">
        <v>1022</v>
      </c>
      <c r="O28" t="s">
        <v>29</v>
      </c>
      <c r="P28" t="s">
        <v>30</v>
      </c>
      <c r="Q28" t="s">
        <v>31</v>
      </c>
      <c r="R28">
        <v>250000000</v>
      </c>
      <c r="S28">
        <v>2016</v>
      </c>
      <c r="T28">
        <v>8.1999999999999993</v>
      </c>
      <c r="U28">
        <v>2.4</v>
      </c>
      <c r="V28">
        <v>157197282</v>
      </c>
      <c r="W28" t="s">
        <v>21</v>
      </c>
      <c r="AB28" s="7" t="s">
        <v>2363</v>
      </c>
      <c r="AC28" s="8">
        <v>8.4333333333333336</v>
      </c>
    </row>
    <row r="29" spans="1:33" x14ac:dyDescent="0.3">
      <c r="A29" t="s">
        <v>103</v>
      </c>
      <c r="B29">
        <v>377</v>
      </c>
      <c r="C29">
        <v>131</v>
      </c>
      <c r="D29">
        <v>65173160</v>
      </c>
      <c r="E29" t="s">
        <v>24</v>
      </c>
      <c r="F29" t="s">
        <v>25</v>
      </c>
      <c r="G29" t="s">
        <v>27</v>
      </c>
      <c r="H29" t="s">
        <v>35</v>
      </c>
      <c r="L29" t="s">
        <v>104</v>
      </c>
      <c r="M29">
        <v>202382</v>
      </c>
      <c r="N29">
        <v>751</v>
      </c>
      <c r="O29" t="s">
        <v>29</v>
      </c>
      <c r="P29" t="s">
        <v>30</v>
      </c>
      <c r="Q29" t="s">
        <v>31</v>
      </c>
      <c r="R29">
        <v>209000000</v>
      </c>
      <c r="S29">
        <v>2012</v>
      </c>
      <c r="T29">
        <v>5.9</v>
      </c>
      <c r="U29">
        <v>2.2000000000000002</v>
      </c>
      <c r="V29">
        <v>-143826840</v>
      </c>
      <c r="W29" t="s">
        <v>38</v>
      </c>
      <c r="AB29" s="7" t="s">
        <v>4062</v>
      </c>
      <c r="AC29" s="2">
        <v>8.6</v>
      </c>
    </row>
    <row r="30" spans="1:33" x14ac:dyDescent="0.3">
      <c r="A30" t="s">
        <v>105</v>
      </c>
      <c r="B30">
        <v>644</v>
      </c>
      <c r="C30">
        <v>124</v>
      </c>
      <c r="D30">
        <v>652177271</v>
      </c>
      <c r="E30" t="s">
        <v>24</v>
      </c>
      <c r="F30" t="s">
        <v>25</v>
      </c>
      <c r="G30" t="s">
        <v>27</v>
      </c>
      <c r="H30" t="s">
        <v>35</v>
      </c>
      <c r="L30" t="s">
        <v>106</v>
      </c>
      <c r="M30">
        <v>418214</v>
      </c>
      <c r="N30">
        <v>1290</v>
      </c>
      <c r="O30" t="s">
        <v>29</v>
      </c>
      <c r="P30" t="s">
        <v>30</v>
      </c>
      <c r="Q30" t="s">
        <v>31</v>
      </c>
      <c r="R30">
        <v>150000000</v>
      </c>
      <c r="S30">
        <v>2015</v>
      </c>
      <c r="T30">
        <v>7</v>
      </c>
      <c r="U30">
        <v>2.1</v>
      </c>
      <c r="V30">
        <v>502177271</v>
      </c>
      <c r="W30" t="s">
        <v>21</v>
      </c>
      <c r="AB30" s="7" t="s">
        <v>5483</v>
      </c>
      <c r="AC30" s="2">
        <v>8.4700000000000006</v>
      </c>
    </row>
    <row r="31" spans="1:33" x14ac:dyDescent="0.3">
      <c r="A31" t="s">
        <v>34</v>
      </c>
      <c r="B31">
        <v>750</v>
      </c>
      <c r="C31">
        <v>143</v>
      </c>
      <c r="D31">
        <v>304360277</v>
      </c>
      <c r="E31" t="s">
        <v>24</v>
      </c>
      <c r="F31" t="s">
        <v>25</v>
      </c>
      <c r="G31" t="s">
        <v>35</v>
      </c>
      <c r="L31" t="s">
        <v>107</v>
      </c>
      <c r="M31">
        <v>522030</v>
      </c>
      <c r="N31">
        <v>1498</v>
      </c>
      <c r="O31" t="s">
        <v>29</v>
      </c>
      <c r="P31" t="s">
        <v>37</v>
      </c>
      <c r="Q31" t="s">
        <v>31</v>
      </c>
      <c r="R31">
        <v>200000000</v>
      </c>
      <c r="S31">
        <v>2012</v>
      </c>
      <c r="T31">
        <v>7.8</v>
      </c>
      <c r="U31">
        <v>2.4</v>
      </c>
      <c r="V31">
        <v>104360277</v>
      </c>
      <c r="W31" t="s">
        <v>21</v>
      </c>
    </row>
    <row r="32" spans="1:33" x14ac:dyDescent="0.3">
      <c r="A32" t="s">
        <v>43</v>
      </c>
      <c r="B32">
        <v>300</v>
      </c>
      <c r="C32">
        <v>135</v>
      </c>
      <c r="D32">
        <v>373377893</v>
      </c>
      <c r="E32" t="s">
        <v>24</v>
      </c>
      <c r="F32" t="s">
        <v>25</v>
      </c>
      <c r="G32" t="s">
        <v>26</v>
      </c>
      <c r="H32" t="s">
        <v>44</v>
      </c>
      <c r="L32" t="s">
        <v>108</v>
      </c>
      <c r="M32">
        <v>411164</v>
      </c>
      <c r="N32">
        <v>1303</v>
      </c>
      <c r="O32" t="s">
        <v>29</v>
      </c>
      <c r="P32" t="s">
        <v>30</v>
      </c>
      <c r="Q32" t="s">
        <v>31</v>
      </c>
      <c r="R32">
        <v>200000000</v>
      </c>
      <c r="S32">
        <v>2004</v>
      </c>
      <c r="T32">
        <v>7.3</v>
      </c>
      <c r="U32">
        <v>2.2000000000000002</v>
      </c>
      <c r="V32">
        <v>173377893</v>
      </c>
      <c r="W32" t="s">
        <v>21</v>
      </c>
    </row>
    <row r="33" spans="1:23" x14ac:dyDescent="0.3">
      <c r="A33" t="s">
        <v>109</v>
      </c>
      <c r="B33">
        <v>608</v>
      </c>
      <c r="C33">
        <v>195</v>
      </c>
      <c r="D33">
        <v>408992272</v>
      </c>
      <c r="E33" t="s">
        <v>24</v>
      </c>
      <c r="F33" t="s">
        <v>25</v>
      </c>
      <c r="G33" t="s">
        <v>27</v>
      </c>
      <c r="L33" t="s">
        <v>110</v>
      </c>
      <c r="M33">
        <v>557489</v>
      </c>
      <c r="N33">
        <v>1187</v>
      </c>
      <c r="O33" t="s">
        <v>29</v>
      </c>
      <c r="P33" t="s">
        <v>30</v>
      </c>
      <c r="Q33" t="s">
        <v>31</v>
      </c>
      <c r="R33">
        <v>200000000</v>
      </c>
      <c r="S33">
        <v>2013</v>
      </c>
      <c r="T33">
        <v>7.2</v>
      </c>
      <c r="U33">
        <v>3.2</v>
      </c>
      <c r="V33">
        <v>208992272</v>
      </c>
      <c r="W33" t="s">
        <v>21</v>
      </c>
    </row>
    <row r="34" spans="1:23" x14ac:dyDescent="0.3">
      <c r="A34" t="s">
        <v>111</v>
      </c>
      <c r="B34">
        <v>451</v>
      </c>
      <c r="C34">
        <v>108</v>
      </c>
      <c r="D34">
        <v>334185206</v>
      </c>
      <c r="E34" t="s">
        <v>25</v>
      </c>
      <c r="F34" t="s">
        <v>49</v>
      </c>
      <c r="G34" t="s">
        <v>26</v>
      </c>
      <c r="L34" t="s">
        <v>112</v>
      </c>
      <c r="M34">
        <v>306320</v>
      </c>
      <c r="N34">
        <v>736</v>
      </c>
      <c r="O34" t="s">
        <v>29</v>
      </c>
      <c r="P34" t="s">
        <v>30</v>
      </c>
      <c r="Q34" t="s">
        <v>52</v>
      </c>
      <c r="R34">
        <v>200000000</v>
      </c>
      <c r="S34">
        <v>2010</v>
      </c>
      <c r="T34">
        <v>6.5</v>
      </c>
      <c r="U34">
        <v>1.8</v>
      </c>
      <c r="V34">
        <v>134185206</v>
      </c>
      <c r="W34" t="s">
        <v>21</v>
      </c>
    </row>
    <row r="35" spans="1:23" x14ac:dyDescent="0.3">
      <c r="A35" t="s">
        <v>113</v>
      </c>
      <c r="B35">
        <v>334</v>
      </c>
      <c r="C35">
        <v>104</v>
      </c>
      <c r="D35">
        <v>234360014</v>
      </c>
      <c r="E35" t="s">
        <v>24</v>
      </c>
      <c r="F35" t="s">
        <v>25</v>
      </c>
      <c r="G35" t="s">
        <v>26</v>
      </c>
      <c r="H35" t="s">
        <v>27</v>
      </c>
      <c r="I35" t="s">
        <v>35</v>
      </c>
      <c r="L35" t="s">
        <v>114</v>
      </c>
      <c r="M35">
        <v>383427</v>
      </c>
      <c r="N35">
        <v>1912</v>
      </c>
      <c r="O35" t="s">
        <v>29</v>
      </c>
      <c r="P35" t="s">
        <v>115</v>
      </c>
      <c r="Q35" t="s">
        <v>31</v>
      </c>
      <c r="R35">
        <v>210000000</v>
      </c>
      <c r="S35">
        <v>2006</v>
      </c>
      <c r="T35">
        <v>6.8</v>
      </c>
      <c r="U35">
        <v>1.7</v>
      </c>
      <c r="V35">
        <v>24360014</v>
      </c>
      <c r="W35" t="s">
        <v>21</v>
      </c>
    </row>
    <row r="36" spans="1:23" x14ac:dyDescent="0.3">
      <c r="A36" t="s">
        <v>116</v>
      </c>
      <c r="B36">
        <v>376</v>
      </c>
      <c r="C36">
        <v>104</v>
      </c>
      <c r="D36">
        <v>268488329</v>
      </c>
      <c r="E36" t="s">
        <v>25</v>
      </c>
      <c r="F36" t="s">
        <v>47</v>
      </c>
      <c r="G36" t="s">
        <v>48</v>
      </c>
      <c r="H36" t="s">
        <v>49</v>
      </c>
      <c r="I36" t="s">
        <v>26</v>
      </c>
      <c r="L36" t="s">
        <v>117</v>
      </c>
      <c r="M36">
        <v>235025</v>
      </c>
      <c r="N36">
        <v>265</v>
      </c>
      <c r="O36" t="s">
        <v>29</v>
      </c>
      <c r="P36" t="s">
        <v>30</v>
      </c>
      <c r="Q36" t="s">
        <v>118</v>
      </c>
      <c r="R36">
        <v>200000000</v>
      </c>
      <c r="S36">
        <v>2013</v>
      </c>
      <c r="T36">
        <v>7.3</v>
      </c>
      <c r="U36">
        <v>1.7</v>
      </c>
      <c r="V36">
        <v>68488329</v>
      </c>
      <c r="W36" t="s">
        <v>21</v>
      </c>
    </row>
    <row r="37" spans="1:23" x14ac:dyDescent="0.3">
      <c r="A37" t="s">
        <v>119</v>
      </c>
      <c r="B37">
        <v>366</v>
      </c>
      <c r="C37">
        <v>150</v>
      </c>
      <c r="D37">
        <v>402076689</v>
      </c>
      <c r="E37" t="s">
        <v>24</v>
      </c>
      <c r="F37" t="s">
        <v>25</v>
      </c>
      <c r="G37" t="s">
        <v>27</v>
      </c>
      <c r="L37" t="s">
        <v>120</v>
      </c>
      <c r="M37">
        <v>323207</v>
      </c>
      <c r="N37">
        <v>1439</v>
      </c>
      <c r="O37" t="s">
        <v>29</v>
      </c>
      <c r="P37" t="s">
        <v>30</v>
      </c>
      <c r="Q37" t="s">
        <v>31</v>
      </c>
      <c r="R37">
        <v>200000000</v>
      </c>
      <c r="S37">
        <v>2009</v>
      </c>
      <c r="T37">
        <v>6</v>
      </c>
      <c r="U37">
        <v>2.5</v>
      </c>
      <c r="V37">
        <v>202076689</v>
      </c>
      <c r="W37" t="s">
        <v>21</v>
      </c>
    </row>
    <row r="38" spans="1:23" x14ac:dyDescent="0.3">
      <c r="A38" t="s">
        <v>119</v>
      </c>
      <c r="B38">
        <v>378</v>
      </c>
      <c r="C38">
        <v>165</v>
      </c>
      <c r="D38">
        <v>245428137</v>
      </c>
      <c r="E38" t="s">
        <v>24</v>
      </c>
      <c r="F38" t="s">
        <v>25</v>
      </c>
      <c r="G38" t="s">
        <v>27</v>
      </c>
      <c r="L38" t="s">
        <v>121</v>
      </c>
      <c r="M38">
        <v>242420</v>
      </c>
      <c r="N38">
        <v>918</v>
      </c>
      <c r="O38" t="s">
        <v>29</v>
      </c>
      <c r="P38" t="s">
        <v>30</v>
      </c>
      <c r="Q38" t="s">
        <v>31</v>
      </c>
      <c r="R38">
        <v>210000000</v>
      </c>
      <c r="S38">
        <v>2014</v>
      </c>
      <c r="T38">
        <v>5.7</v>
      </c>
      <c r="U38">
        <v>2.8</v>
      </c>
      <c r="V38">
        <v>35428137</v>
      </c>
      <c r="W38" t="s">
        <v>21</v>
      </c>
    </row>
    <row r="39" spans="1:23" x14ac:dyDescent="0.3">
      <c r="A39" t="s">
        <v>43</v>
      </c>
      <c r="B39">
        <v>525</v>
      </c>
      <c r="C39">
        <v>130</v>
      </c>
      <c r="D39">
        <v>234903076</v>
      </c>
      <c r="E39" t="s">
        <v>25</v>
      </c>
      <c r="F39" t="s">
        <v>49</v>
      </c>
      <c r="G39" t="s">
        <v>26</v>
      </c>
      <c r="L39" t="s">
        <v>122</v>
      </c>
      <c r="M39">
        <v>175409</v>
      </c>
      <c r="N39">
        <v>511</v>
      </c>
      <c r="O39" t="s">
        <v>29</v>
      </c>
      <c r="P39" t="s">
        <v>30</v>
      </c>
      <c r="Q39" t="s">
        <v>52</v>
      </c>
      <c r="R39">
        <v>215000000</v>
      </c>
      <c r="S39">
        <v>2013</v>
      </c>
      <c r="T39">
        <v>6.4</v>
      </c>
      <c r="U39">
        <v>2.2000000000000002</v>
      </c>
      <c r="V39">
        <v>19903076</v>
      </c>
      <c r="W39" t="s">
        <v>21</v>
      </c>
    </row>
    <row r="40" spans="1:23" x14ac:dyDescent="0.3">
      <c r="A40" t="s">
        <v>92</v>
      </c>
      <c r="B40">
        <v>495</v>
      </c>
      <c r="C40">
        <v>142</v>
      </c>
      <c r="D40">
        <v>202853933</v>
      </c>
      <c r="E40" t="s">
        <v>24</v>
      </c>
      <c r="F40" t="s">
        <v>25</v>
      </c>
      <c r="G40" t="s">
        <v>26</v>
      </c>
      <c r="H40" t="s">
        <v>27</v>
      </c>
      <c r="L40" t="s">
        <v>123</v>
      </c>
      <c r="M40">
        <v>321227</v>
      </c>
      <c r="N40">
        <v>1067</v>
      </c>
      <c r="O40" t="s">
        <v>29</v>
      </c>
      <c r="P40" t="s">
        <v>30</v>
      </c>
      <c r="Q40" t="s">
        <v>31</v>
      </c>
      <c r="R40">
        <v>200000000</v>
      </c>
      <c r="S40">
        <v>2014</v>
      </c>
      <c r="T40">
        <v>6.7</v>
      </c>
      <c r="U40">
        <v>2.4</v>
      </c>
      <c r="V40">
        <v>2853933</v>
      </c>
      <c r="W40" t="s">
        <v>21</v>
      </c>
    </row>
    <row r="41" spans="1:23" x14ac:dyDescent="0.3">
      <c r="A41" t="s">
        <v>124</v>
      </c>
      <c r="B41">
        <v>469</v>
      </c>
      <c r="C41">
        <v>125</v>
      </c>
      <c r="D41">
        <v>172051787</v>
      </c>
      <c r="E41" t="s">
        <v>24</v>
      </c>
      <c r="F41" t="s">
        <v>25</v>
      </c>
      <c r="G41" t="s">
        <v>27</v>
      </c>
      <c r="L41" t="s">
        <v>125</v>
      </c>
      <c r="M41">
        <v>264183</v>
      </c>
      <c r="N41">
        <v>665</v>
      </c>
      <c r="O41" t="s">
        <v>29</v>
      </c>
      <c r="P41" t="s">
        <v>30</v>
      </c>
      <c r="Q41" t="s">
        <v>52</v>
      </c>
      <c r="R41">
        <v>170000000</v>
      </c>
      <c r="S41">
        <v>2010</v>
      </c>
      <c r="T41">
        <v>6.8</v>
      </c>
      <c r="U41">
        <v>2.1</v>
      </c>
      <c r="V41">
        <v>2051787</v>
      </c>
      <c r="W41" t="s">
        <v>21</v>
      </c>
    </row>
    <row r="42" spans="1:23" x14ac:dyDescent="0.3">
      <c r="A42" t="s">
        <v>126</v>
      </c>
      <c r="B42">
        <v>304</v>
      </c>
      <c r="C42">
        <v>106</v>
      </c>
      <c r="D42">
        <v>191450875</v>
      </c>
      <c r="E42" t="s">
        <v>25</v>
      </c>
      <c r="F42" t="s">
        <v>47</v>
      </c>
      <c r="G42" t="s">
        <v>48</v>
      </c>
      <c r="H42" t="s">
        <v>49</v>
      </c>
      <c r="I42" t="s">
        <v>61</v>
      </c>
      <c r="L42" t="s">
        <v>127</v>
      </c>
      <c r="M42">
        <v>101178</v>
      </c>
      <c r="N42">
        <v>283</v>
      </c>
      <c r="O42" t="s">
        <v>29</v>
      </c>
      <c r="P42" t="s">
        <v>30</v>
      </c>
      <c r="Q42" t="s">
        <v>118</v>
      </c>
      <c r="R42">
        <v>200000000</v>
      </c>
      <c r="S42">
        <v>2011</v>
      </c>
      <c r="T42">
        <v>6.3</v>
      </c>
      <c r="U42">
        <v>1.8</v>
      </c>
      <c r="V42">
        <v>-8549125</v>
      </c>
      <c r="W42" t="s">
        <v>38</v>
      </c>
    </row>
    <row r="43" spans="1:23" x14ac:dyDescent="0.3">
      <c r="A43" t="s">
        <v>128</v>
      </c>
      <c r="B43">
        <v>436</v>
      </c>
      <c r="C43">
        <v>123</v>
      </c>
      <c r="D43">
        <v>116593191</v>
      </c>
      <c r="E43" t="s">
        <v>24</v>
      </c>
      <c r="F43" t="s">
        <v>25</v>
      </c>
      <c r="G43" t="s">
        <v>27</v>
      </c>
      <c r="L43" t="s">
        <v>129</v>
      </c>
      <c r="M43">
        <v>223393</v>
      </c>
      <c r="N43">
        <v>550</v>
      </c>
      <c r="O43" t="s">
        <v>29</v>
      </c>
      <c r="P43" t="s">
        <v>30</v>
      </c>
      <c r="Q43" t="s">
        <v>31</v>
      </c>
      <c r="R43">
        <v>200000000</v>
      </c>
      <c r="S43">
        <v>2011</v>
      </c>
      <c r="T43">
        <v>5.6</v>
      </c>
      <c r="U43">
        <v>2</v>
      </c>
      <c r="V43">
        <v>-83406809</v>
      </c>
      <c r="W43" t="s">
        <v>38</v>
      </c>
    </row>
    <row r="44" spans="1:23" x14ac:dyDescent="0.3">
      <c r="A44" t="s">
        <v>130</v>
      </c>
      <c r="B44">
        <v>453</v>
      </c>
      <c r="C44">
        <v>103</v>
      </c>
      <c r="D44">
        <v>414984497</v>
      </c>
      <c r="E44" t="s">
        <v>25</v>
      </c>
      <c r="F44" t="s">
        <v>47</v>
      </c>
      <c r="G44" t="s">
        <v>48</v>
      </c>
      <c r="H44" t="s">
        <v>49</v>
      </c>
      <c r="I44" t="s">
        <v>26</v>
      </c>
      <c r="L44" t="s">
        <v>131</v>
      </c>
      <c r="M44">
        <v>544884</v>
      </c>
      <c r="N44">
        <v>733</v>
      </c>
      <c r="O44" t="s">
        <v>29</v>
      </c>
      <c r="P44" t="s">
        <v>30</v>
      </c>
      <c r="Q44" t="s">
        <v>118</v>
      </c>
      <c r="R44">
        <v>200000000</v>
      </c>
      <c r="S44">
        <v>2010</v>
      </c>
      <c r="T44">
        <v>8.3000000000000007</v>
      </c>
      <c r="U44">
        <v>1.7</v>
      </c>
      <c r="V44">
        <v>214984497</v>
      </c>
      <c r="W44" t="s">
        <v>21</v>
      </c>
    </row>
    <row r="45" spans="1:23" x14ac:dyDescent="0.3">
      <c r="A45" t="s">
        <v>132</v>
      </c>
      <c r="B45">
        <v>422</v>
      </c>
      <c r="C45">
        <v>118</v>
      </c>
      <c r="D45">
        <v>125320003</v>
      </c>
      <c r="E45" t="s">
        <v>24</v>
      </c>
      <c r="F45" t="s">
        <v>25</v>
      </c>
      <c r="G45" t="s">
        <v>27</v>
      </c>
      <c r="L45" t="s">
        <v>133</v>
      </c>
      <c r="M45">
        <v>286095</v>
      </c>
      <c r="N45">
        <v>974</v>
      </c>
      <c r="O45" t="s">
        <v>29</v>
      </c>
      <c r="P45" t="s">
        <v>30</v>
      </c>
      <c r="Q45" t="s">
        <v>31</v>
      </c>
      <c r="R45">
        <v>200000000</v>
      </c>
      <c r="S45">
        <v>2009</v>
      </c>
      <c r="T45">
        <v>6.6</v>
      </c>
      <c r="U45">
        <v>2</v>
      </c>
      <c r="V45">
        <v>-74679997</v>
      </c>
      <c r="W45" t="s">
        <v>38</v>
      </c>
    </row>
    <row r="46" spans="1:23" x14ac:dyDescent="0.3">
      <c r="A46" t="s">
        <v>134</v>
      </c>
      <c r="B46">
        <v>424</v>
      </c>
      <c r="C46">
        <v>140</v>
      </c>
      <c r="D46">
        <v>350034110</v>
      </c>
      <c r="E46" t="s">
        <v>24</v>
      </c>
      <c r="F46" t="s">
        <v>56</v>
      </c>
      <c r="G46" t="s">
        <v>35</v>
      </c>
      <c r="L46" t="s">
        <v>135</v>
      </c>
      <c r="M46">
        <v>278232</v>
      </c>
      <c r="N46">
        <v>657</v>
      </c>
      <c r="O46" t="s">
        <v>29</v>
      </c>
      <c r="P46" t="s">
        <v>30</v>
      </c>
      <c r="Q46" t="s">
        <v>31</v>
      </c>
      <c r="R46">
        <v>190000000</v>
      </c>
      <c r="S46">
        <v>2015</v>
      </c>
      <c r="T46">
        <v>7.2</v>
      </c>
      <c r="U46">
        <v>2.2999999999999998</v>
      </c>
      <c r="V46">
        <v>160034110</v>
      </c>
      <c r="W46" t="s">
        <v>21</v>
      </c>
    </row>
    <row r="47" spans="1:23" x14ac:dyDescent="0.3">
      <c r="A47" t="s">
        <v>70</v>
      </c>
      <c r="B47">
        <v>654</v>
      </c>
      <c r="C47">
        <v>123</v>
      </c>
      <c r="D47">
        <v>202351611</v>
      </c>
      <c r="E47" t="s">
        <v>24</v>
      </c>
      <c r="F47" t="s">
        <v>25</v>
      </c>
      <c r="G47" t="s">
        <v>57</v>
      </c>
      <c r="H47" t="s">
        <v>27</v>
      </c>
      <c r="I47" t="s">
        <v>35</v>
      </c>
      <c r="L47" t="s">
        <v>136</v>
      </c>
      <c r="M47">
        <v>465019</v>
      </c>
      <c r="N47">
        <v>995</v>
      </c>
      <c r="O47" t="s">
        <v>29</v>
      </c>
      <c r="P47" t="s">
        <v>30</v>
      </c>
      <c r="Q47" t="s">
        <v>31</v>
      </c>
      <c r="R47">
        <v>190000000</v>
      </c>
      <c r="S47">
        <v>2013</v>
      </c>
      <c r="T47">
        <v>7</v>
      </c>
      <c r="U47">
        <v>2</v>
      </c>
      <c r="V47">
        <v>12351611</v>
      </c>
      <c r="W47" t="s">
        <v>21</v>
      </c>
    </row>
    <row r="48" spans="1:23" x14ac:dyDescent="0.3">
      <c r="A48" t="s">
        <v>68</v>
      </c>
      <c r="B48">
        <v>539</v>
      </c>
      <c r="C48">
        <v>149</v>
      </c>
      <c r="D48">
        <v>233914986</v>
      </c>
      <c r="E48" t="s">
        <v>24</v>
      </c>
      <c r="F48" t="s">
        <v>25</v>
      </c>
      <c r="G48" t="s">
        <v>26</v>
      </c>
      <c r="H48" t="s">
        <v>27</v>
      </c>
      <c r="I48" t="s">
        <v>35</v>
      </c>
      <c r="L48" t="s">
        <v>137</v>
      </c>
      <c r="M48">
        <v>514125</v>
      </c>
      <c r="N48">
        <v>752</v>
      </c>
      <c r="O48" t="s">
        <v>29</v>
      </c>
      <c r="P48" t="s">
        <v>30</v>
      </c>
      <c r="Q48" t="s">
        <v>31</v>
      </c>
      <c r="R48">
        <v>200000000</v>
      </c>
      <c r="S48">
        <v>2014</v>
      </c>
      <c r="T48">
        <v>8</v>
      </c>
      <c r="U48">
        <v>2.5</v>
      </c>
      <c r="V48">
        <v>33914986</v>
      </c>
      <c r="W48" t="s">
        <v>21</v>
      </c>
    </row>
    <row r="49" spans="1:23" x14ac:dyDescent="0.3">
      <c r="A49" t="s">
        <v>138</v>
      </c>
      <c r="B49">
        <v>590</v>
      </c>
      <c r="C49">
        <v>132</v>
      </c>
      <c r="D49">
        <v>228756232</v>
      </c>
      <c r="E49" t="s">
        <v>24</v>
      </c>
      <c r="F49" t="s">
        <v>25</v>
      </c>
      <c r="G49" t="s">
        <v>27</v>
      </c>
      <c r="L49" t="s">
        <v>139</v>
      </c>
      <c r="M49">
        <v>395573</v>
      </c>
      <c r="N49">
        <v>1171</v>
      </c>
      <c r="O49" t="s">
        <v>29</v>
      </c>
      <c r="P49" t="s">
        <v>30</v>
      </c>
      <c r="Q49" t="s">
        <v>31</v>
      </c>
      <c r="R49">
        <v>190000000</v>
      </c>
      <c r="S49">
        <v>2013</v>
      </c>
      <c r="T49">
        <v>7.8</v>
      </c>
      <c r="U49">
        <v>2.2000000000000002</v>
      </c>
      <c r="V49">
        <v>38756232</v>
      </c>
      <c r="W49" t="s">
        <v>21</v>
      </c>
    </row>
    <row r="50" spans="1:23" x14ac:dyDescent="0.3">
      <c r="A50" t="s">
        <v>68</v>
      </c>
      <c r="B50">
        <v>338</v>
      </c>
      <c r="C50">
        <v>114</v>
      </c>
      <c r="D50">
        <v>65171860</v>
      </c>
      <c r="E50" t="s">
        <v>25</v>
      </c>
      <c r="F50" t="s">
        <v>26</v>
      </c>
      <c r="L50" t="s">
        <v>140</v>
      </c>
      <c r="M50">
        <v>106416</v>
      </c>
      <c r="N50">
        <v>205</v>
      </c>
      <c r="O50" t="s">
        <v>29</v>
      </c>
      <c r="P50" t="s">
        <v>30</v>
      </c>
      <c r="Q50" t="s">
        <v>31</v>
      </c>
      <c r="R50">
        <v>195000000</v>
      </c>
      <c r="S50">
        <v>2013</v>
      </c>
      <c r="T50">
        <v>6.3</v>
      </c>
      <c r="U50">
        <v>1.9</v>
      </c>
      <c r="V50">
        <v>-129828140</v>
      </c>
      <c r="W50" t="s">
        <v>38</v>
      </c>
    </row>
    <row r="51" spans="1:23" x14ac:dyDescent="0.3">
      <c r="A51" t="s">
        <v>141</v>
      </c>
      <c r="B51">
        <v>490</v>
      </c>
      <c r="C51">
        <v>143</v>
      </c>
      <c r="D51">
        <v>144812796</v>
      </c>
      <c r="E51" t="s">
        <v>55</v>
      </c>
      <c r="F51" t="s">
        <v>44</v>
      </c>
      <c r="L51" t="s">
        <v>142</v>
      </c>
      <c r="M51">
        <v>362912</v>
      </c>
      <c r="N51">
        <v>753</v>
      </c>
      <c r="O51" t="s">
        <v>29</v>
      </c>
      <c r="P51" t="s">
        <v>143</v>
      </c>
      <c r="Q51" t="s">
        <v>31</v>
      </c>
      <c r="R51">
        <v>105000000</v>
      </c>
      <c r="S51">
        <v>2013</v>
      </c>
      <c r="T51">
        <v>7.3</v>
      </c>
      <c r="U51">
        <v>2.4</v>
      </c>
      <c r="V51">
        <v>39812796</v>
      </c>
      <c r="W51" t="s">
        <v>21</v>
      </c>
    </row>
    <row r="52" spans="1:23" x14ac:dyDescent="0.3">
      <c r="A52" t="s">
        <v>144</v>
      </c>
      <c r="B52">
        <v>306</v>
      </c>
      <c r="C52">
        <v>116</v>
      </c>
      <c r="D52">
        <v>90755643</v>
      </c>
      <c r="E52" t="s">
        <v>24</v>
      </c>
      <c r="F52" t="s">
        <v>25</v>
      </c>
      <c r="G52" t="s">
        <v>26</v>
      </c>
      <c r="H52" t="s">
        <v>44</v>
      </c>
      <c r="L52" t="s">
        <v>145</v>
      </c>
      <c r="M52">
        <v>222403</v>
      </c>
      <c r="N52">
        <v>453</v>
      </c>
      <c r="O52" t="s">
        <v>29</v>
      </c>
      <c r="P52" t="s">
        <v>30</v>
      </c>
      <c r="Q52" t="s">
        <v>31</v>
      </c>
      <c r="R52">
        <v>200000000</v>
      </c>
      <c r="S52">
        <v>2010</v>
      </c>
      <c r="T52">
        <v>6.6</v>
      </c>
      <c r="U52">
        <v>1.9</v>
      </c>
      <c r="V52">
        <v>-109244357</v>
      </c>
      <c r="W52" t="s">
        <v>38</v>
      </c>
    </row>
    <row r="53" spans="1:23" x14ac:dyDescent="0.3">
      <c r="A53" t="s">
        <v>146</v>
      </c>
      <c r="B53">
        <v>575</v>
      </c>
      <c r="C53">
        <v>131</v>
      </c>
      <c r="D53">
        <v>101785482</v>
      </c>
      <c r="E53" t="s">
        <v>24</v>
      </c>
      <c r="F53" t="s">
        <v>25</v>
      </c>
      <c r="G53" t="s">
        <v>27</v>
      </c>
      <c r="L53" t="s">
        <v>147</v>
      </c>
      <c r="M53">
        <v>381148</v>
      </c>
      <c r="N53">
        <v>1106</v>
      </c>
      <c r="O53" t="s">
        <v>29</v>
      </c>
      <c r="P53" t="s">
        <v>30</v>
      </c>
      <c r="Q53" t="s">
        <v>31</v>
      </c>
      <c r="R53">
        <v>190000000</v>
      </c>
      <c r="S53">
        <v>2013</v>
      </c>
      <c r="T53">
        <v>7</v>
      </c>
      <c r="U53">
        <v>2.2000000000000002</v>
      </c>
      <c r="V53">
        <v>-88214518</v>
      </c>
      <c r="W53" t="s">
        <v>38</v>
      </c>
    </row>
    <row r="54" spans="1:23" x14ac:dyDescent="0.3">
      <c r="A54" t="s">
        <v>119</v>
      </c>
      <c r="B54">
        <v>428</v>
      </c>
      <c r="C54">
        <v>154</v>
      </c>
      <c r="D54">
        <v>352358779</v>
      </c>
      <c r="E54" t="s">
        <v>24</v>
      </c>
      <c r="F54" t="s">
        <v>25</v>
      </c>
      <c r="G54" t="s">
        <v>27</v>
      </c>
      <c r="L54" t="s">
        <v>148</v>
      </c>
      <c r="M54">
        <v>326180</v>
      </c>
      <c r="N54">
        <v>899</v>
      </c>
      <c r="O54" t="s">
        <v>29</v>
      </c>
      <c r="P54" t="s">
        <v>30</v>
      </c>
      <c r="Q54" t="s">
        <v>31</v>
      </c>
      <c r="R54">
        <v>195000000</v>
      </c>
      <c r="S54">
        <v>2011</v>
      </c>
      <c r="T54">
        <v>6.3</v>
      </c>
      <c r="U54">
        <v>2.6</v>
      </c>
      <c r="V54">
        <v>157358779</v>
      </c>
      <c r="W54" t="s">
        <v>21</v>
      </c>
    </row>
    <row r="55" spans="1:23" x14ac:dyDescent="0.3">
      <c r="A55" t="s">
        <v>149</v>
      </c>
      <c r="B55">
        <v>470</v>
      </c>
      <c r="C55">
        <v>122</v>
      </c>
      <c r="D55">
        <v>317011114</v>
      </c>
      <c r="E55" t="s">
        <v>24</v>
      </c>
      <c r="F55" t="s">
        <v>25</v>
      </c>
      <c r="G55" t="s">
        <v>26</v>
      </c>
      <c r="L55" t="s">
        <v>150</v>
      </c>
      <c r="M55">
        <v>333847</v>
      </c>
      <c r="N55">
        <v>2054</v>
      </c>
      <c r="O55" t="s">
        <v>29</v>
      </c>
      <c r="P55" t="s">
        <v>30</v>
      </c>
      <c r="Q55" t="s">
        <v>31</v>
      </c>
      <c r="R55">
        <v>185000000</v>
      </c>
      <c r="S55">
        <v>2008</v>
      </c>
      <c r="T55">
        <v>6.2</v>
      </c>
      <c r="U55">
        <v>2</v>
      </c>
      <c r="V55">
        <v>132011114</v>
      </c>
      <c r="W55" t="s">
        <v>21</v>
      </c>
    </row>
    <row r="56" spans="1:23" x14ac:dyDescent="0.3">
      <c r="A56" t="s">
        <v>151</v>
      </c>
      <c r="B56">
        <v>488</v>
      </c>
      <c r="C56">
        <v>93</v>
      </c>
      <c r="D56">
        <v>237282182</v>
      </c>
      <c r="E56" t="s">
        <v>25</v>
      </c>
      <c r="F56" t="s">
        <v>47</v>
      </c>
      <c r="G56" t="s">
        <v>48</v>
      </c>
      <c r="H56" t="s">
        <v>49</v>
      </c>
      <c r="I56" t="s">
        <v>26</v>
      </c>
      <c r="L56" t="s">
        <v>152</v>
      </c>
      <c r="M56">
        <v>273556</v>
      </c>
      <c r="N56">
        <v>428</v>
      </c>
      <c r="O56" t="s">
        <v>29</v>
      </c>
      <c r="P56" t="s">
        <v>30</v>
      </c>
      <c r="Q56" t="s">
        <v>52</v>
      </c>
      <c r="R56">
        <v>185000000</v>
      </c>
      <c r="S56">
        <v>2012</v>
      </c>
      <c r="T56">
        <v>7.2</v>
      </c>
      <c r="U56">
        <v>1.6</v>
      </c>
      <c r="V56">
        <v>52282182</v>
      </c>
      <c r="W56" t="s">
        <v>21</v>
      </c>
    </row>
    <row r="57" spans="1:23" x14ac:dyDescent="0.3">
      <c r="A57" t="s">
        <v>153</v>
      </c>
      <c r="B57">
        <v>322</v>
      </c>
      <c r="C57">
        <v>122</v>
      </c>
      <c r="D57">
        <v>130468626</v>
      </c>
      <c r="E57" t="s">
        <v>24</v>
      </c>
      <c r="F57" t="s">
        <v>25</v>
      </c>
      <c r="G57" t="s">
        <v>27</v>
      </c>
      <c r="H57" t="s">
        <v>35</v>
      </c>
      <c r="L57" t="s">
        <v>154</v>
      </c>
      <c r="M57">
        <v>53607</v>
      </c>
      <c r="N57">
        <v>432</v>
      </c>
      <c r="O57" t="s">
        <v>29</v>
      </c>
      <c r="P57" t="s">
        <v>30</v>
      </c>
      <c r="Q57" t="s">
        <v>31</v>
      </c>
      <c r="R57">
        <v>185000000</v>
      </c>
      <c r="S57">
        <v>2016</v>
      </c>
      <c r="T57">
        <v>7.5</v>
      </c>
      <c r="U57">
        <v>2</v>
      </c>
      <c r="V57">
        <v>-54531374</v>
      </c>
      <c r="W57" t="s">
        <v>38</v>
      </c>
    </row>
    <row r="58" spans="1:23" x14ac:dyDescent="0.3">
      <c r="A58" t="s">
        <v>41</v>
      </c>
      <c r="B58">
        <v>421</v>
      </c>
      <c r="C58">
        <v>98</v>
      </c>
      <c r="D58">
        <v>223806889</v>
      </c>
      <c r="E58" t="s">
        <v>25</v>
      </c>
      <c r="F58" t="s">
        <v>47</v>
      </c>
      <c r="G58" t="s">
        <v>49</v>
      </c>
      <c r="H58" t="s">
        <v>27</v>
      </c>
      <c r="L58" t="s">
        <v>155</v>
      </c>
      <c r="M58">
        <v>718837</v>
      </c>
      <c r="N58">
        <v>1043</v>
      </c>
      <c r="O58" t="s">
        <v>29</v>
      </c>
      <c r="P58" t="s">
        <v>30</v>
      </c>
      <c r="Q58" t="s">
        <v>118</v>
      </c>
      <c r="R58">
        <v>180000000</v>
      </c>
      <c r="S58">
        <v>2008</v>
      </c>
      <c r="T58">
        <v>8.4</v>
      </c>
      <c r="U58">
        <v>1.6</v>
      </c>
      <c r="V58">
        <v>43806889</v>
      </c>
      <c r="W58" t="s">
        <v>21</v>
      </c>
    </row>
    <row r="59" spans="1:23" x14ac:dyDescent="0.3">
      <c r="A59" t="s">
        <v>113</v>
      </c>
      <c r="B59">
        <v>162</v>
      </c>
      <c r="C59">
        <v>91</v>
      </c>
      <c r="D59">
        <v>140080850</v>
      </c>
      <c r="E59" t="s">
        <v>24</v>
      </c>
      <c r="F59" t="s">
        <v>48</v>
      </c>
      <c r="G59" t="s">
        <v>56</v>
      </c>
      <c r="H59" t="s">
        <v>35</v>
      </c>
      <c r="L59" t="s">
        <v>156</v>
      </c>
      <c r="M59">
        <v>121084</v>
      </c>
      <c r="N59">
        <v>221</v>
      </c>
      <c r="O59" t="s">
        <v>29</v>
      </c>
      <c r="P59" t="s">
        <v>30</v>
      </c>
      <c r="Q59" t="s">
        <v>31</v>
      </c>
      <c r="R59">
        <v>140000000</v>
      </c>
      <c r="S59">
        <v>2007</v>
      </c>
      <c r="T59">
        <v>6.2</v>
      </c>
      <c r="U59">
        <v>1.5</v>
      </c>
      <c r="V59">
        <v>80850</v>
      </c>
      <c r="W59" t="s">
        <v>21</v>
      </c>
    </row>
    <row r="60" spans="1:23" x14ac:dyDescent="0.3">
      <c r="A60" t="s">
        <v>157</v>
      </c>
      <c r="B60">
        <v>367</v>
      </c>
      <c r="C60">
        <v>158</v>
      </c>
      <c r="D60">
        <v>166112167</v>
      </c>
      <c r="E60" t="s">
        <v>24</v>
      </c>
      <c r="F60" t="s">
        <v>25</v>
      </c>
      <c r="G60" t="s">
        <v>27</v>
      </c>
      <c r="L60">
        <v>2012</v>
      </c>
      <c r="M60">
        <v>283418</v>
      </c>
      <c r="N60">
        <v>1055</v>
      </c>
      <c r="O60" t="s">
        <v>29</v>
      </c>
      <c r="P60" t="s">
        <v>30</v>
      </c>
      <c r="Q60" t="s">
        <v>31</v>
      </c>
      <c r="R60">
        <v>200000000</v>
      </c>
      <c r="S60">
        <v>2009</v>
      </c>
      <c r="T60">
        <v>5.8</v>
      </c>
      <c r="U60">
        <v>2.6</v>
      </c>
      <c r="V60">
        <v>-33887833</v>
      </c>
      <c r="W60" t="s">
        <v>38</v>
      </c>
    </row>
    <row r="61" spans="1:23" x14ac:dyDescent="0.3">
      <c r="A61" t="s">
        <v>158</v>
      </c>
      <c r="B61">
        <v>240</v>
      </c>
      <c r="C61">
        <v>96</v>
      </c>
      <c r="D61">
        <v>137850096</v>
      </c>
      <c r="E61" t="s">
        <v>47</v>
      </c>
      <c r="F61" t="s">
        <v>55</v>
      </c>
      <c r="G61" t="s">
        <v>49</v>
      </c>
      <c r="H61" t="s">
        <v>26</v>
      </c>
      <c r="L61" t="s">
        <v>159</v>
      </c>
      <c r="M61">
        <v>72809</v>
      </c>
      <c r="N61">
        <v>249</v>
      </c>
      <c r="O61" t="s">
        <v>29</v>
      </c>
      <c r="P61" t="s">
        <v>30</v>
      </c>
      <c r="Q61" t="s">
        <v>52</v>
      </c>
      <c r="R61">
        <v>200000000</v>
      </c>
      <c r="S61">
        <v>2009</v>
      </c>
      <c r="T61">
        <v>6.8</v>
      </c>
      <c r="U61">
        <v>1.6</v>
      </c>
      <c r="V61">
        <v>-62149904</v>
      </c>
      <c r="W61" t="s">
        <v>38</v>
      </c>
    </row>
    <row r="62" spans="1:23" x14ac:dyDescent="0.3">
      <c r="A62" t="s">
        <v>160</v>
      </c>
      <c r="B62">
        <v>384</v>
      </c>
      <c r="C62">
        <v>127</v>
      </c>
      <c r="D62">
        <v>47375327</v>
      </c>
      <c r="E62" t="s">
        <v>24</v>
      </c>
      <c r="F62" t="s">
        <v>25</v>
      </c>
      <c r="G62" t="s">
        <v>27</v>
      </c>
      <c r="L62" t="s">
        <v>161</v>
      </c>
      <c r="M62">
        <v>139593</v>
      </c>
      <c r="N62">
        <v>720</v>
      </c>
      <c r="O62" t="s">
        <v>29</v>
      </c>
      <c r="P62" t="s">
        <v>30</v>
      </c>
      <c r="Q62" t="s">
        <v>31</v>
      </c>
      <c r="R62">
        <v>176000000</v>
      </c>
      <c r="S62">
        <v>2015</v>
      </c>
      <c r="T62">
        <v>5.4</v>
      </c>
      <c r="U62">
        <v>2.1</v>
      </c>
      <c r="V62">
        <v>-128624673</v>
      </c>
      <c r="W62" t="s">
        <v>38</v>
      </c>
    </row>
    <row r="63" spans="1:23" x14ac:dyDescent="0.3">
      <c r="A63" t="s">
        <v>64</v>
      </c>
      <c r="B63">
        <v>248</v>
      </c>
      <c r="C63">
        <v>110</v>
      </c>
      <c r="D63">
        <v>124051759</v>
      </c>
      <c r="E63" t="s">
        <v>24</v>
      </c>
      <c r="F63" t="s">
        <v>25</v>
      </c>
      <c r="G63" t="s">
        <v>55</v>
      </c>
      <c r="H63" t="s">
        <v>44</v>
      </c>
      <c r="L63" t="s">
        <v>162</v>
      </c>
      <c r="M63">
        <v>42372</v>
      </c>
      <c r="N63">
        <v>239</v>
      </c>
      <c r="O63" t="s">
        <v>29</v>
      </c>
      <c r="P63" t="s">
        <v>30</v>
      </c>
      <c r="Q63" t="s">
        <v>31</v>
      </c>
      <c r="R63">
        <v>180000000</v>
      </c>
      <c r="S63">
        <v>2016</v>
      </c>
      <c r="T63">
        <v>6.6</v>
      </c>
      <c r="U63">
        <v>1.8</v>
      </c>
      <c r="V63">
        <v>-55948241</v>
      </c>
      <c r="W63" t="s">
        <v>38</v>
      </c>
    </row>
    <row r="64" spans="1:23" x14ac:dyDescent="0.3">
      <c r="A64" t="s">
        <v>82</v>
      </c>
      <c r="B64">
        <v>284</v>
      </c>
      <c r="C64">
        <v>150</v>
      </c>
      <c r="D64">
        <v>291709845</v>
      </c>
      <c r="E64" t="s">
        <v>25</v>
      </c>
      <c r="F64" t="s">
        <v>49</v>
      </c>
      <c r="G64" t="s">
        <v>26</v>
      </c>
      <c r="L64" t="s">
        <v>163</v>
      </c>
      <c r="M64">
        <v>286506</v>
      </c>
      <c r="N64">
        <v>1463</v>
      </c>
      <c r="O64" t="s">
        <v>29</v>
      </c>
      <c r="P64" t="s">
        <v>30</v>
      </c>
      <c r="Q64" t="s">
        <v>52</v>
      </c>
      <c r="R64">
        <v>180000000</v>
      </c>
      <c r="S64">
        <v>2005</v>
      </c>
      <c r="T64">
        <v>6.9</v>
      </c>
      <c r="U64">
        <v>2.5</v>
      </c>
      <c r="V64">
        <v>111709845</v>
      </c>
      <c r="W64" t="s">
        <v>21</v>
      </c>
    </row>
    <row r="65" spans="1:23" x14ac:dyDescent="0.3">
      <c r="A65" t="s">
        <v>68</v>
      </c>
      <c r="B65">
        <v>396</v>
      </c>
      <c r="C65">
        <v>144</v>
      </c>
      <c r="D65">
        <v>154985087</v>
      </c>
      <c r="E65" t="s">
        <v>24</v>
      </c>
      <c r="F65" t="s">
        <v>25</v>
      </c>
      <c r="G65" t="s">
        <v>27</v>
      </c>
      <c r="L65" t="s">
        <v>164</v>
      </c>
      <c r="M65">
        <v>148379</v>
      </c>
      <c r="N65">
        <v>622</v>
      </c>
      <c r="O65" t="s">
        <v>29</v>
      </c>
      <c r="P65" t="s">
        <v>30</v>
      </c>
      <c r="Q65" t="s">
        <v>31</v>
      </c>
      <c r="R65">
        <v>178000000</v>
      </c>
      <c r="S65">
        <v>2016</v>
      </c>
      <c r="T65">
        <v>7.3</v>
      </c>
      <c r="U65">
        <v>2.4</v>
      </c>
      <c r="V65">
        <v>-23014913</v>
      </c>
      <c r="W65" t="s">
        <v>38</v>
      </c>
    </row>
    <row r="66" spans="1:23" x14ac:dyDescent="0.3">
      <c r="A66" t="s">
        <v>39</v>
      </c>
      <c r="B66">
        <v>645</v>
      </c>
      <c r="C66">
        <v>152</v>
      </c>
      <c r="D66">
        <v>533316061</v>
      </c>
      <c r="E66" t="s">
        <v>24</v>
      </c>
      <c r="F66" t="s">
        <v>56</v>
      </c>
      <c r="G66" t="s">
        <v>55</v>
      </c>
      <c r="H66" t="s">
        <v>35</v>
      </c>
      <c r="L66" t="s">
        <v>165</v>
      </c>
      <c r="M66">
        <v>1676169</v>
      </c>
      <c r="N66">
        <v>4667</v>
      </c>
      <c r="O66" t="s">
        <v>29</v>
      </c>
      <c r="P66" t="s">
        <v>30</v>
      </c>
      <c r="Q66" t="s">
        <v>31</v>
      </c>
      <c r="R66">
        <v>185000000</v>
      </c>
      <c r="S66">
        <v>2008</v>
      </c>
      <c r="T66">
        <v>9</v>
      </c>
      <c r="U66">
        <v>2.5</v>
      </c>
      <c r="V66">
        <v>348316061</v>
      </c>
      <c r="W66" t="s">
        <v>21</v>
      </c>
    </row>
    <row r="67" spans="1:23" x14ac:dyDescent="0.3">
      <c r="A67" t="s">
        <v>166</v>
      </c>
      <c r="B67">
        <v>408</v>
      </c>
      <c r="C67">
        <v>96</v>
      </c>
      <c r="D67">
        <v>292979556</v>
      </c>
      <c r="E67" t="s">
        <v>25</v>
      </c>
      <c r="F67" t="s">
        <v>47</v>
      </c>
      <c r="G67" t="s">
        <v>48</v>
      </c>
      <c r="H67" t="s">
        <v>49</v>
      </c>
      <c r="L67" t="s">
        <v>167</v>
      </c>
      <c r="M67">
        <v>665575</v>
      </c>
      <c r="N67">
        <v>704</v>
      </c>
      <c r="O67" t="s">
        <v>29</v>
      </c>
      <c r="P67" t="s">
        <v>30</v>
      </c>
      <c r="Q67" t="s">
        <v>52</v>
      </c>
      <c r="R67">
        <v>175000000</v>
      </c>
      <c r="S67">
        <v>2009</v>
      </c>
      <c r="T67">
        <v>8.3000000000000007</v>
      </c>
      <c r="U67">
        <v>1.6</v>
      </c>
      <c r="V67">
        <v>117979556</v>
      </c>
      <c r="W67" t="s">
        <v>21</v>
      </c>
    </row>
    <row r="68" spans="1:23" x14ac:dyDescent="0.3">
      <c r="A68" t="s">
        <v>168</v>
      </c>
      <c r="B68">
        <v>219</v>
      </c>
      <c r="C68">
        <v>94</v>
      </c>
      <c r="D68">
        <v>198332128</v>
      </c>
      <c r="E68" t="s">
        <v>24</v>
      </c>
      <c r="F68" t="s">
        <v>25</v>
      </c>
      <c r="G68" t="s">
        <v>47</v>
      </c>
      <c r="H68" t="s">
        <v>48</v>
      </c>
      <c r="I68" t="s">
        <v>49</v>
      </c>
      <c r="J68" t="s">
        <v>27</v>
      </c>
      <c r="L68" t="s">
        <v>169</v>
      </c>
      <c r="M68">
        <v>114553</v>
      </c>
      <c r="N68">
        <v>187</v>
      </c>
      <c r="O68" t="s">
        <v>29</v>
      </c>
      <c r="P68" t="s">
        <v>30</v>
      </c>
      <c r="Q68" t="s">
        <v>52</v>
      </c>
      <c r="R68">
        <v>175000000</v>
      </c>
      <c r="S68">
        <v>2009</v>
      </c>
      <c r="T68">
        <v>6.5</v>
      </c>
      <c r="U68">
        <v>1.6</v>
      </c>
      <c r="V68">
        <v>23332128</v>
      </c>
      <c r="W68" t="s">
        <v>21</v>
      </c>
    </row>
    <row r="69" spans="1:23" x14ac:dyDescent="0.3">
      <c r="A69" t="s">
        <v>170</v>
      </c>
      <c r="B69">
        <v>486</v>
      </c>
      <c r="C69">
        <v>126</v>
      </c>
      <c r="D69">
        <v>318298180</v>
      </c>
      <c r="E69" t="s">
        <v>24</v>
      </c>
      <c r="F69" t="s">
        <v>25</v>
      </c>
      <c r="G69" t="s">
        <v>27</v>
      </c>
      <c r="L69" t="s">
        <v>171</v>
      </c>
      <c r="M69">
        <v>696338</v>
      </c>
      <c r="N69">
        <v>1055</v>
      </c>
      <c r="O69" t="s">
        <v>29</v>
      </c>
      <c r="P69" t="s">
        <v>30</v>
      </c>
      <c r="Q69" t="s">
        <v>31</v>
      </c>
      <c r="R69">
        <v>140000000</v>
      </c>
      <c r="S69">
        <v>2008</v>
      </c>
      <c r="T69">
        <v>7.9</v>
      </c>
      <c r="U69">
        <v>2.1</v>
      </c>
      <c r="V69">
        <v>178298180</v>
      </c>
      <c r="W69" t="s">
        <v>21</v>
      </c>
    </row>
    <row r="70" spans="1:23" x14ac:dyDescent="0.3">
      <c r="A70" t="s">
        <v>172</v>
      </c>
      <c r="B70">
        <v>682</v>
      </c>
      <c r="C70">
        <v>126</v>
      </c>
      <c r="D70">
        <v>73820094</v>
      </c>
      <c r="E70" t="s">
        <v>25</v>
      </c>
      <c r="F70" t="s">
        <v>55</v>
      </c>
      <c r="G70" t="s">
        <v>49</v>
      </c>
      <c r="H70" t="s">
        <v>60</v>
      </c>
      <c r="L70" t="s">
        <v>173</v>
      </c>
      <c r="M70">
        <v>245333</v>
      </c>
      <c r="N70">
        <v>678</v>
      </c>
      <c r="O70" t="s">
        <v>29</v>
      </c>
      <c r="P70" t="s">
        <v>30</v>
      </c>
      <c r="Q70" t="s">
        <v>52</v>
      </c>
      <c r="R70">
        <v>170000000</v>
      </c>
      <c r="S70">
        <v>2011</v>
      </c>
      <c r="T70">
        <v>7.5</v>
      </c>
      <c r="U70">
        <v>2.1</v>
      </c>
      <c r="V70">
        <v>-96179906</v>
      </c>
      <c r="W70" t="s">
        <v>38</v>
      </c>
    </row>
    <row r="71" spans="1:23" x14ac:dyDescent="0.3">
      <c r="A71" t="s">
        <v>87</v>
      </c>
      <c r="B71">
        <v>85</v>
      </c>
      <c r="C71">
        <v>106</v>
      </c>
      <c r="D71">
        <v>113745408</v>
      </c>
      <c r="E71" t="s">
        <v>24</v>
      </c>
      <c r="F71" t="s">
        <v>48</v>
      </c>
      <c r="G71" t="s">
        <v>27</v>
      </c>
      <c r="H71" t="s">
        <v>53</v>
      </c>
      <c r="L71" t="s">
        <v>174</v>
      </c>
      <c r="M71">
        <v>129601</v>
      </c>
      <c r="N71">
        <v>648</v>
      </c>
      <c r="O71" t="s">
        <v>29</v>
      </c>
      <c r="P71" t="s">
        <v>30</v>
      </c>
      <c r="Q71" t="s">
        <v>31</v>
      </c>
      <c r="R71">
        <v>170000000</v>
      </c>
      <c r="S71">
        <v>1999</v>
      </c>
      <c r="T71">
        <v>4.8</v>
      </c>
      <c r="U71">
        <v>1.8</v>
      </c>
      <c r="V71">
        <v>-56254592</v>
      </c>
      <c r="W71" t="s">
        <v>38</v>
      </c>
    </row>
    <row r="72" spans="1:23" x14ac:dyDescent="0.3">
      <c r="A72" t="s">
        <v>175</v>
      </c>
      <c r="B72">
        <v>264</v>
      </c>
      <c r="C72">
        <v>112</v>
      </c>
      <c r="D72">
        <v>102176165</v>
      </c>
      <c r="E72" t="s">
        <v>24</v>
      </c>
      <c r="F72" t="s">
        <v>25</v>
      </c>
      <c r="G72" t="s">
        <v>26</v>
      </c>
      <c r="H72" t="s">
        <v>57</v>
      </c>
      <c r="I72" t="s">
        <v>35</v>
      </c>
      <c r="L72" t="s">
        <v>176</v>
      </c>
      <c r="M72">
        <v>117927</v>
      </c>
      <c r="N72">
        <v>501</v>
      </c>
      <c r="O72" t="s">
        <v>29</v>
      </c>
      <c r="P72" t="s">
        <v>30</v>
      </c>
      <c r="Q72" t="s">
        <v>31</v>
      </c>
      <c r="R72">
        <v>145000000</v>
      </c>
      <c r="S72">
        <v>2008</v>
      </c>
      <c r="T72">
        <v>5.2</v>
      </c>
      <c r="U72">
        <v>1.9</v>
      </c>
      <c r="V72">
        <v>-42823835</v>
      </c>
      <c r="W72" t="s">
        <v>38</v>
      </c>
    </row>
    <row r="73" spans="1:23" x14ac:dyDescent="0.3">
      <c r="A73" t="s">
        <v>177</v>
      </c>
      <c r="B73">
        <v>418</v>
      </c>
      <c r="C73">
        <v>123</v>
      </c>
      <c r="D73">
        <v>161087183</v>
      </c>
      <c r="E73" t="s">
        <v>24</v>
      </c>
      <c r="F73" t="s">
        <v>25</v>
      </c>
      <c r="G73" t="s">
        <v>48</v>
      </c>
      <c r="H73" t="s">
        <v>27</v>
      </c>
      <c r="L73" t="s">
        <v>178</v>
      </c>
      <c r="M73">
        <v>118992</v>
      </c>
      <c r="N73">
        <v>971</v>
      </c>
      <c r="O73" t="s">
        <v>29</v>
      </c>
      <c r="P73" t="s">
        <v>30</v>
      </c>
      <c r="Q73" t="s">
        <v>31</v>
      </c>
      <c r="R73">
        <v>175000000</v>
      </c>
      <c r="S73">
        <v>2016</v>
      </c>
      <c r="T73">
        <v>6.9</v>
      </c>
      <c r="U73">
        <v>2</v>
      </c>
      <c r="V73">
        <v>-13912817</v>
      </c>
      <c r="W73" t="s">
        <v>38</v>
      </c>
    </row>
    <row r="74" spans="1:23" x14ac:dyDescent="0.3">
      <c r="A74" t="s">
        <v>179</v>
      </c>
      <c r="B74">
        <v>186</v>
      </c>
      <c r="C74">
        <v>96</v>
      </c>
      <c r="D74">
        <v>100289690</v>
      </c>
      <c r="E74" t="s">
        <v>48</v>
      </c>
      <c r="F74" t="s">
        <v>49</v>
      </c>
      <c r="G74" t="s">
        <v>26</v>
      </c>
      <c r="L74" t="s">
        <v>180</v>
      </c>
      <c r="M74">
        <v>115099</v>
      </c>
      <c r="N74">
        <v>257</v>
      </c>
      <c r="O74" t="s">
        <v>29</v>
      </c>
      <c r="P74" t="s">
        <v>30</v>
      </c>
      <c r="Q74" t="s">
        <v>52</v>
      </c>
      <c r="R74">
        <v>175000000</v>
      </c>
      <c r="S74">
        <v>2007</v>
      </c>
      <c r="T74">
        <v>5.4</v>
      </c>
      <c r="U74">
        <v>1.6</v>
      </c>
      <c r="V74">
        <v>-74710310</v>
      </c>
      <c r="W74" t="s">
        <v>38</v>
      </c>
    </row>
    <row r="75" spans="1:23" x14ac:dyDescent="0.3">
      <c r="A75" t="s">
        <v>181</v>
      </c>
      <c r="B75">
        <v>585</v>
      </c>
      <c r="C75">
        <v>113</v>
      </c>
      <c r="D75">
        <v>100189501</v>
      </c>
      <c r="E75" t="s">
        <v>24</v>
      </c>
      <c r="F75" t="s">
        <v>25</v>
      </c>
      <c r="G75" t="s">
        <v>27</v>
      </c>
      <c r="L75" t="s">
        <v>182</v>
      </c>
      <c r="M75">
        <v>431620</v>
      </c>
      <c r="N75">
        <v>741</v>
      </c>
      <c r="O75" t="s">
        <v>29</v>
      </c>
      <c r="P75" t="s">
        <v>30</v>
      </c>
      <c r="Q75" t="s">
        <v>31</v>
      </c>
      <c r="R75">
        <v>178000000</v>
      </c>
      <c r="S75">
        <v>2014</v>
      </c>
      <c r="T75">
        <v>7.9</v>
      </c>
      <c r="U75">
        <v>1.9</v>
      </c>
      <c r="V75">
        <v>-77810499</v>
      </c>
      <c r="W75" t="s">
        <v>38</v>
      </c>
    </row>
    <row r="76" spans="1:23" x14ac:dyDescent="0.3">
      <c r="A76" t="s">
        <v>183</v>
      </c>
      <c r="B76">
        <v>91</v>
      </c>
      <c r="C76">
        <v>176</v>
      </c>
      <c r="D76">
        <v>88246220</v>
      </c>
      <c r="E76" t="s">
        <v>24</v>
      </c>
      <c r="F76" t="s">
        <v>25</v>
      </c>
      <c r="G76" t="s">
        <v>27</v>
      </c>
      <c r="H76" t="s">
        <v>35</v>
      </c>
      <c r="L76" t="s">
        <v>184</v>
      </c>
      <c r="M76">
        <v>144337</v>
      </c>
      <c r="N76">
        <v>309</v>
      </c>
      <c r="O76" t="s">
        <v>29</v>
      </c>
      <c r="P76" t="s">
        <v>30</v>
      </c>
      <c r="Q76" t="s">
        <v>31</v>
      </c>
      <c r="R76">
        <v>175000000</v>
      </c>
      <c r="S76">
        <v>1995</v>
      </c>
      <c r="T76">
        <v>6.1</v>
      </c>
      <c r="U76">
        <v>2.9</v>
      </c>
      <c r="V76">
        <v>-86753780</v>
      </c>
      <c r="W76" t="s">
        <v>38</v>
      </c>
    </row>
    <row r="77" spans="1:23" x14ac:dyDescent="0.3">
      <c r="A77" t="s">
        <v>185</v>
      </c>
      <c r="B77">
        <v>250</v>
      </c>
      <c r="C77">
        <v>118</v>
      </c>
      <c r="D77">
        <v>150167630</v>
      </c>
      <c r="E77" t="s">
        <v>24</v>
      </c>
      <c r="F77" t="s">
        <v>25</v>
      </c>
      <c r="G77" t="s">
        <v>27</v>
      </c>
      <c r="H77" t="s">
        <v>35</v>
      </c>
      <c r="L77" t="s">
        <v>186</v>
      </c>
      <c r="M77">
        <v>174578</v>
      </c>
      <c r="N77">
        <v>534</v>
      </c>
      <c r="O77" t="s">
        <v>29</v>
      </c>
      <c r="P77" t="s">
        <v>30</v>
      </c>
      <c r="Q77" t="s">
        <v>31</v>
      </c>
      <c r="R77">
        <v>175000000</v>
      </c>
      <c r="S77">
        <v>2009</v>
      </c>
      <c r="T77">
        <v>5.8</v>
      </c>
      <c r="U77">
        <v>2</v>
      </c>
      <c r="V77">
        <v>-24832370</v>
      </c>
      <c r="W77" t="s">
        <v>38</v>
      </c>
    </row>
    <row r="78" spans="1:23" x14ac:dyDescent="0.3">
      <c r="A78" t="s">
        <v>166</v>
      </c>
      <c r="B78">
        <v>536</v>
      </c>
      <c r="C78">
        <v>95</v>
      </c>
      <c r="D78">
        <v>356454367</v>
      </c>
      <c r="E78" t="s">
        <v>25</v>
      </c>
      <c r="F78" t="s">
        <v>47</v>
      </c>
      <c r="G78" t="s">
        <v>48</v>
      </c>
      <c r="H78" t="s">
        <v>55</v>
      </c>
      <c r="I78" t="s">
        <v>49</v>
      </c>
      <c r="J78" t="s">
        <v>26</v>
      </c>
      <c r="L78" t="s">
        <v>187</v>
      </c>
      <c r="M78">
        <v>345198</v>
      </c>
      <c r="N78">
        <v>773</v>
      </c>
      <c r="O78" t="s">
        <v>29</v>
      </c>
      <c r="P78" t="s">
        <v>30</v>
      </c>
      <c r="Q78" t="s">
        <v>52</v>
      </c>
      <c r="R78">
        <v>175000000</v>
      </c>
      <c r="S78">
        <v>2015</v>
      </c>
      <c r="T78">
        <v>8.3000000000000007</v>
      </c>
      <c r="U78">
        <v>1.6</v>
      </c>
      <c r="V78">
        <v>181454367</v>
      </c>
      <c r="W78" t="s">
        <v>21</v>
      </c>
    </row>
    <row r="79" spans="1:23" x14ac:dyDescent="0.3">
      <c r="A79" t="s">
        <v>170</v>
      </c>
      <c r="B79">
        <v>370</v>
      </c>
      <c r="C79">
        <v>106</v>
      </c>
      <c r="D79">
        <v>362645141</v>
      </c>
      <c r="E79" t="s">
        <v>25</v>
      </c>
      <c r="F79" t="s">
        <v>55</v>
      </c>
      <c r="G79" t="s">
        <v>49</v>
      </c>
      <c r="H79" t="s">
        <v>26</v>
      </c>
      <c r="L79" t="s">
        <v>188</v>
      </c>
      <c r="M79">
        <v>106072</v>
      </c>
      <c r="N79">
        <v>398</v>
      </c>
      <c r="O79" t="s">
        <v>29</v>
      </c>
      <c r="P79" t="s">
        <v>37</v>
      </c>
      <c r="Q79" t="s">
        <v>52</v>
      </c>
      <c r="R79">
        <v>175000000</v>
      </c>
      <c r="S79">
        <v>2016</v>
      </c>
      <c r="T79">
        <v>7.8</v>
      </c>
      <c r="U79">
        <v>1.8</v>
      </c>
      <c r="V79">
        <v>187645141</v>
      </c>
      <c r="W79" t="s">
        <v>21</v>
      </c>
    </row>
    <row r="80" spans="1:23" x14ac:dyDescent="0.3">
      <c r="A80" t="s">
        <v>170</v>
      </c>
      <c r="B80">
        <v>453</v>
      </c>
      <c r="C80">
        <v>124</v>
      </c>
      <c r="D80">
        <v>312057433</v>
      </c>
      <c r="E80" t="s">
        <v>24</v>
      </c>
      <c r="F80" t="s">
        <v>25</v>
      </c>
      <c r="G80" t="s">
        <v>27</v>
      </c>
      <c r="L80" t="s">
        <v>189</v>
      </c>
      <c r="M80">
        <v>522371</v>
      </c>
      <c r="N80">
        <v>723</v>
      </c>
      <c r="O80" t="s">
        <v>29</v>
      </c>
      <c r="P80" t="s">
        <v>30</v>
      </c>
      <c r="Q80" t="s">
        <v>31</v>
      </c>
      <c r="R80">
        <v>200000000</v>
      </c>
      <c r="S80">
        <v>2010</v>
      </c>
      <c r="T80">
        <v>7</v>
      </c>
      <c r="U80">
        <v>2.1</v>
      </c>
      <c r="V80">
        <v>112057433</v>
      </c>
      <c r="W80" t="s">
        <v>21</v>
      </c>
    </row>
    <row r="81" spans="1:23" x14ac:dyDescent="0.3">
      <c r="A81" t="s">
        <v>190</v>
      </c>
      <c r="B81">
        <v>416</v>
      </c>
      <c r="C81">
        <v>132</v>
      </c>
      <c r="D81">
        <v>155111815</v>
      </c>
      <c r="E81" t="s">
        <v>24</v>
      </c>
      <c r="F81" t="s">
        <v>25</v>
      </c>
      <c r="G81" t="s">
        <v>55</v>
      </c>
      <c r="H81" t="s">
        <v>26</v>
      </c>
      <c r="L81" t="s">
        <v>191</v>
      </c>
      <c r="M81">
        <v>228554</v>
      </c>
      <c r="N81">
        <v>710</v>
      </c>
      <c r="O81" t="s">
        <v>29</v>
      </c>
      <c r="P81" t="s">
        <v>30</v>
      </c>
      <c r="Q81" t="s">
        <v>31</v>
      </c>
      <c r="R81">
        <v>170000000</v>
      </c>
      <c r="S81">
        <v>2012</v>
      </c>
      <c r="T81">
        <v>6.1</v>
      </c>
      <c r="U81">
        <v>2.2000000000000002</v>
      </c>
      <c r="V81">
        <v>-14888185</v>
      </c>
      <c r="W81" t="s">
        <v>38</v>
      </c>
    </row>
    <row r="82" spans="1:23" x14ac:dyDescent="0.3">
      <c r="A82" t="s">
        <v>192</v>
      </c>
      <c r="B82">
        <v>401</v>
      </c>
      <c r="C82">
        <v>97</v>
      </c>
      <c r="D82">
        <v>241407328</v>
      </c>
      <c r="E82" t="s">
        <v>24</v>
      </c>
      <c r="F82" t="s">
        <v>25</v>
      </c>
      <c r="G82" t="s">
        <v>49</v>
      </c>
      <c r="H82" t="s">
        <v>26</v>
      </c>
      <c r="I82" t="s">
        <v>44</v>
      </c>
      <c r="L82" t="s">
        <v>193</v>
      </c>
      <c r="M82">
        <v>252257</v>
      </c>
      <c r="N82">
        <v>634</v>
      </c>
      <c r="O82" t="s">
        <v>29</v>
      </c>
      <c r="P82" t="s">
        <v>30</v>
      </c>
      <c r="Q82" t="s">
        <v>52</v>
      </c>
      <c r="R82">
        <v>180000000</v>
      </c>
      <c r="S82">
        <v>2014</v>
      </c>
      <c r="T82">
        <v>7</v>
      </c>
      <c r="U82">
        <v>1.6</v>
      </c>
      <c r="V82">
        <v>61407328</v>
      </c>
      <c r="W82" t="s">
        <v>21</v>
      </c>
    </row>
    <row r="83" spans="1:23" x14ac:dyDescent="0.3">
      <c r="A83" t="s">
        <v>194</v>
      </c>
      <c r="B83">
        <v>521</v>
      </c>
      <c r="C83">
        <v>130</v>
      </c>
      <c r="D83">
        <v>208543795</v>
      </c>
      <c r="E83" t="s">
        <v>24</v>
      </c>
      <c r="F83" t="s">
        <v>25</v>
      </c>
      <c r="G83" t="s">
        <v>55</v>
      </c>
      <c r="H83" t="s">
        <v>27</v>
      </c>
      <c r="L83" t="s">
        <v>195</v>
      </c>
      <c r="M83">
        <v>317542</v>
      </c>
      <c r="N83">
        <v>620</v>
      </c>
      <c r="O83" t="s">
        <v>29</v>
      </c>
      <c r="P83" t="s">
        <v>30</v>
      </c>
      <c r="Q83" t="s">
        <v>31</v>
      </c>
      <c r="R83">
        <v>170000000</v>
      </c>
      <c r="S83">
        <v>2014</v>
      </c>
      <c r="T83">
        <v>7.6</v>
      </c>
      <c r="U83">
        <v>2.2000000000000002</v>
      </c>
      <c r="V83">
        <v>38543795</v>
      </c>
      <c r="W83" t="s">
        <v>21</v>
      </c>
    </row>
    <row r="84" spans="1:23" x14ac:dyDescent="0.3">
      <c r="A84" t="s">
        <v>196</v>
      </c>
      <c r="B84">
        <v>218</v>
      </c>
      <c r="C84">
        <v>128</v>
      </c>
      <c r="D84">
        <v>38297305</v>
      </c>
      <c r="E84" t="s">
        <v>24</v>
      </c>
      <c r="F84" t="s">
        <v>25</v>
      </c>
      <c r="G84" t="s">
        <v>55</v>
      </c>
      <c r="H84" t="s">
        <v>26</v>
      </c>
      <c r="L84" t="s">
        <v>197</v>
      </c>
      <c r="M84">
        <v>116994</v>
      </c>
      <c r="N84">
        <v>324</v>
      </c>
      <c r="O84" t="s">
        <v>29</v>
      </c>
      <c r="P84" t="s">
        <v>30</v>
      </c>
      <c r="Q84" t="s">
        <v>31</v>
      </c>
      <c r="R84">
        <v>175000000</v>
      </c>
      <c r="S84">
        <v>2013</v>
      </c>
      <c r="T84">
        <v>6.3</v>
      </c>
      <c r="U84">
        <v>2.1</v>
      </c>
      <c r="V84">
        <v>-136702695</v>
      </c>
      <c r="W84" t="s">
        <v>38</v>
      </c>
    </row>
    <row r="85" spans="1:23" x14ac:dyDescent="0.3">
      <c r="A85" t="s">
        <v>101</v>
      </c>
      <c r="B85">
        <v>576</v>
      </c>
      <c r="C85">
        <v>136</v>
      </c>
      <c r="D85">
        <v>259746958</v>
      </c>
      <c r="E85" t="s">
        <v>24</v>
      </c>
      <c r="F85" t="s">
        <v>25</v>
      </c>
      <c r="G85" t="s">
        <v>27</v>
      </c>
      <c r="L85" t="s">
        <v>198</v>
      </c>
      <c r="M85">
        <v>496749</v>
      </c>
      <c r="N85">
        <v>742</v>
      </c>
      <c r="O85" t="s">
        <v>29</v>
      </c>
      <c r="P85" t="s">
        <v>30</v>
      </c>
      <c r="Q85" t="s">
        <v>31</v>
      </c>
      <c r="R85">
        <v>170000000</v>
      </c>
      <c r="S85">
        <v>2014</v>
      </c>
      <c r="T85">
        <v>7.8</v>
      </c>
      <c r="U85">
        <v>2.2999999999999998</v>
      </c>
      <c r="V85">
        <v>89746958</v>
      </c>
      <c r="W85" t="s">
        <v>21</v>
      </c>
    </row>
    <row r="86" spans="1:23" x14ac:dyDescent="0.3">
      <c r="A86" t="s">
        <v>199</v>
      </c>
      <c r="B86">
        <v>226</v>
      </c>
      <c r="C86">
        <v>93</v>
      </c>
      <c r="D86">
        <v>238371987</v>
      </c>
      <c r="E86" t="s">
        <v>25</v>
      </c>
      <c r="F86" t="s">
        <v>47</v>
      </c>
      <c r="G86" t="s">
        <v>48</v>
      </c>
      <c r="H86" t="s">
        <v>49</v>
      </c>
      <c r="I86" t="s">
        <v>26</v>
      </c>
      <c r="L86" t="s">
        <v>200</v>
      </c>
      <c r="M86">
        <v>138661</v>
      </c>
      <c r="N86">
        <v>173</v>
      </c>
      <c r="O86" t="s">
        <v>29</v>
      </c>
      <c r="P86" t="s">
        <v>30</v>
      </c>
      <c r="Q86" t="s">
        <v>52</v>
      </c>
      <c r="R86">
        <v>165000000</v>
      </c>
      <c r="S86">
        <v>2010</v>
      </c>
      <c r="T86">
        <v>6.4</v>
      </c>
      <c r="U86">
        <v>1.6</v>
      </c>
      <c r="V86">
        <v>73371987</v>
      </c>
      <c r="W86" t="s">
        <v>21</v>
      </c>
    </row>
    <row r="87" spans="1:23" x14ac:dyDescent="0.3">
      <c r="A87" t="s">
        <v>201</v>
      </c>
      <c r="B87">
        <v>443</v>
      </c>
      <c r="C87">
        <v>130</v>
      </c>
      <c r="D87">
        <v>93417865</v>
      </c>
      <c r="E87" t="s">
        <v>24</v>
      </c>
      <c r="F87" t="s">
        <v>25</v>
      </c>
      <c r="G87" t="s">
        <v>49</v>
      </c>
      <c r="H87" t="s">
        <v>60</v>
      </c>
      <c r="I87" t="s">
        <v>27</v>
      </c>
      <c r="L87" t="s">
        <v>202</v>
      </c>
      <c r="M87">
        <v>128306</v>
      </c>
      <c r="N87">
        <v>497</v>
      </c>
      <c r="O87" t="s">
        <v>29</v>
      </c>
      <c r="P87" t="s">
        <v>30</v>
      </c>
      <c r="Q87" t="s">
        <v>52</v>
      </c>
      <c r="R87">
        <v>190000000</v>
      </c>
      <c r="S87">
        <v>2015</v>
      </c>
      <c r="T87">
        <v>6.5</v>
      </c>
      <c r="U87">
        <v>2.2000000000000002</v>
      </c>
      <c r="V87">
        <v>-96582135</v>
      </c>
      <c r="W87" t="s">
        <v>38</v>
      </c>
    </row>
    <row r="88" spans="1:23" x14ac:dyDescent="0.3">
      <c r="A88" t="s">
        <v>203</v>
      </c>
      <c r="B88">
        <v>384</v>
      </c>
      <c r="C88">
        <v>102</v>
      </c>
      <c r="D88">
        <v>222487711</v>
      </c>
      <c r="E88" t="s">
        <v>24</v>
      </c>
      <c r="F88" t="s">
        <v>25</v>
      </c>
      <c r="G88" t="s">
        <v>47</v>
      </c>
      <c r="H88" t="s">
        <v>48</v>
      </c>
      <c r="I88" t="s">
        <v>55</v>
      </c>
      <c r="J88" t="s">
        <v>49</v>
      </c>
      <c r="K88" t="s">
        <v>27</v>
      </c>
      <c r="L88" t="s">
        <v>204</v>
      </c>
      <c r="M88">
        <v>279093</v>
      </c>
      <c r="N88">
        <v>433</v>
      </c>
      <c r="O88" t="s">
        <v>29</v>
      </c>
      <c r="P88" t="s">
        <v>30</v>
      </c>
      <c r="Q88" t="s">
        <v>52</v>
      </c>
      <c r="R88">
        <v>165000000</v>
      </c>
      <c r="S88">
        <v>2014</v>
      </c>
      <c r="T88">
        <v>7.9</v>
      </c>
      <c r="U88">
        <v>1.7</v>
      </c>
      <c r="V88">
        <v>57487711</v>
      </c>
      <c r="W88" t="s">
        <v>21</v>
      </c>
    </row>
    <row r="89" spans="1:23" x14ac:dyDescent="0.3">
      <c r="A89" t="s">
        <v>205</v>
      </c>
      <c r="B89">
        <v>377</v>
      </c>
      <c r="C89">
        <v>101</v>
      </c>
      <c r="D89">
        <v>189412677</v>
      </c>
      <c r="E89" t="s">
        <v>25</v>
      </c>
      <c r="F89" t="s">
        <v>47</v>
      </c>
      <c r="G89" t="s">
        <v>48</v>
      </c>
      <c r="H89" t="s">
        <v>49</v>
      </c>
      <c r="I89" t="s">
        <v>27</v>
      </c>
      <c r="L89" t="s">
        <v>206</v>
      </c>
      <c r="M89">
        <v>272534</v>
      </c>
      <c r="N89">
        <v>345</v>
      </c>
      <c r="O89" t="s">
        <v>29</v>
      </c>
      <c r="P89" t="s">
        <v>30</v>
      </c>
      <c r="Q89" t="s">
        <v>52</v>
      </c>
      <c r="R89">
        <v>165000000</v>
      </c>
      <c r="S89">
        <v>2012</v>
      </c>
      <c r="T89">
        <v>7.8</v>
      </c>
      <c r="U89">
        <v>1.7</v>
      </c>
      <c r="V89">
        <v>24412677</v>
      </c>
      <c r="W89" t="s">
        <v>21</v>
      </c>
    </row>
    <row r="90" spans="1:23" x14ac:dyDescent="0.3">
      <c r="A90" t="s">
        <v>158</v>
      </c>
      <c r="B90">
        <v>188</v>
      </c>
      <c r="C90">
        <v>100</v>
      </c>
      <c r="D90">
        <v>665426</v>
      </c>
      <c r="E90" t="s">
        <v>25</v>
      </c>
      <c r="F90" t="s">
        <v>47</v>
      </c>
      <c r="G90" t="s">
        <v>49</v>
      </c>
      <c r="H90" t="s">
        <v>26</v>
      </c>
      <c r="L90" t="s">
        <v>207</v>
      </c>
      <c r="M90">
        <v>120798</v>
      </c>
      <c r="N90">
        <v>444</v>
      </c>
      <c r="O90" t="s">
        <v>29</v>
      </c>
      <c r="P90" t="s">
        <v>30</v>
      </c>
      <c r="Q90" t="s">
        <v>118</v>
      </c>
      <c r="R90">
        <v>165000000</v>
      </c>
      <c r="S90">
        <v>2004</v>
      </c>
      <c r="T90">
        <v>6.6</v>
      </c>
      <c r="U90">
        <v>1.7</v>
      </c>
      <c r="V90">
        <v>-164334574</v>
      </c>
      <c r="W90" t="s">
        <v>38</v>
      </c>
    </row>
    <row r="91" spans="1:23" x14ac:dyDescent="0.3">
      <c r="A91" t="s">
        <v>157</v>
      </c>
      <c r="B91">
        <v>286</v>
      </c>
      <c r="C91">
        <v>120</v>
      </c>
      <c r="D91">
        <v>102315545</v>
      </c>
      <c r="E91" t="s">
        <v>24</v>
      </c>
      <c r="F91" t="s">
        <v>25</v>
      </c>
      <c r="G91" t="s">
        <v>27</v>
      </c>
      <c r="L91" t="s">
        <v>208</v>
      </c>
      <c r="M91">
        <v>58137</v>
      </c>
      <c r="N91">
        <v>520</v>
      </c>
      <c r="O91" t="s">
        <v>29</v>
      </c>
      <c r="P91" t="s">
        <v>30</v>
      </c>
      <c r="Q91" t="s">
        <v>31</v>
      </c>
      <c r="R91">
        <v>165000000</v>
      </c>
      <c r="S91">
        <v>2016</v>
      </c>
      <c r="T91">
        <v>5.5</v>
      </c>
      <c r="U91">
        <v>2</v>
      </c>
      <c r="V91">
        <v>-62684455</v>
      </c>
      <c r="W91" t="s">
        <v>38</v>
      </c>
    </row>
    <row r="92" spans="1:23" x14ac:dyDescent="0.3">
      <c r="A92" t="s">
        <v>209</v>
      </c>
      <c r="B92">
        <v>288</v>
      </c>
      <c r="C92">
        <v>98</v>
      </c>
      <c r="D92">
        <v>217387997</v>
      </c>
      <c r="E92" t="s">
        <v>25</v>
      </c>
      <c r="F92" t="s">
        <v>47</v>
      </c>
      <c r="G92" t="s">
        <v>49</v>
      </c>
      <c r="H92" t="s">
        <v>26</v>
      </c>
      <c r="L92" t="s">
        <v>210</v>
      </c>
      <c r="M92">
        <v>485430</v>
      </c>
      <c r="N92">
        <v>492</v>
      </c>
      <c r="O92" t="s">
        <v>29</v>
      </c>
      <c r="P92" t="s">
        <v>30</v>
      </c>
      <c r="Q92" t="s">
        <v>52</v>
      </c>
      <c r="R92">
        <v>165000000</v>
      </c>
      <c r="S92">
        <v>2010</v>
      </c>
      <c r="T92">
        <v>8.1999999999999993</v>
      </c>
      <c r="U92">
        <v>1.6</v>
      </c>
      <c r="V92">
        <v>52387997</v>
      </c>
      <c r="W92" t="s">
        <v>21</v>
      </c>
    </row>
    <row r="93" spans="1:23" x14ac:dyDescent="0.3">
      <c r="A93" t="s">
        <v>211</v>
      </c>
      <c r="B93">
        <v>280</v>
      </c>
      <c r="C93">
        <v>109</v>
      </c>
      <c r="D93">
        <v>150350192</v>
      </c>
      <c r="E93" t="s">
        <v>24</v>
      </c>
      <c r="F93" t="s">
        <v>27</v>
      </c>
      <c r="L93" t="s">
        <v>212</v>
      </c>
      <c r="M93">
        <v>305340</v>
      </c>
      <c r="N93">
        <v>1676</v>
      </c>
      <c r="O93" t="s">
        <v>29</v>
      </c>
      <c r="P93" t="s">
        <v>30</v>
      </c>
      <c r="Q93" t="s">
        <v>213</v>
      </c>
      <c r="R93">
        <v>200000000</v>
      </c>
      <c r="S93">
        <v>2003</v>
      </c>
      <c r="T93">
        <v>6.4</v>
      </c>
      <c r="U93">
        <v>1.8</v>
      </c>
      <c r="V93">
        <v>-49649808</v>
      </c>
      <c r="W93" t="s">
        <v>38</v>
      </c>
    </row>
    <row r="94" spans="1:23" x14ac:dyDescent="0.3">
      <c r="A94" t="s">
        <v>214</v>
      </c>
      <c r="B94">
        <v>653</v>
      </c>
      <c r="C94">
        <v>121</v>
      </c>
      <c r="D94">
        <v>333130696</v>
      </c>
      <c r="E94" t="s">
        <v>24</v>
      </c>
      <c r="F94" t="s">
        <v>25</v>
      </c>
      <c r="G94" t="s">
        <v>27</v>
      </c>
      <c r="L94" t="s">
        <v>215</v>
      </c>
      <c r="M94">
        <v>682155</v>
      </c>
      <c r="N94">
        <v>1097</v>
      </c>
      <c r="O94" t="s">
        <v>29</v>
      </c>
      <c r="P94" t="s">
        <v>30</v>
      </c>
      <c r="Q94" t="s">
        <v>31</v>
      </c>
      <c r="R94">
        <v>170000000</v>
      </c>
      <c r="S94">
        <v>2014</v>
      </c>
      <c r="T94">
        <v>8.1</v>
      </c>
      <c r="U94">
        <v>2</v>
      </c>
      <c r="V94">
        <v>163130696</v>
      </c>
      <c r="W94" t="s">
        <v>21</v>
      </c>
    </row>
    <row r="95" spans="1:23" x14ac:dyDescent="0.3">
      <c r="A95" t="s">
        <v>39</v>
      </c>
      <c r="B95">
        <v>712</v>
      </c>
      <c r="C95">
        <v>169</v>
      </c>
      <c r="D95">
        <v>187991439</v>
      </c>
      <c r="E95" t="s">
        <v>25</v>
      </c>
      <c r="F95" t="s">
        <v>55</v>
      </c>
      <c r="G95" t="s">
        <v>27</v>
      </c>
      <c r="L95" t="s">
        <v>216</v>
      </c>
      <c r="M95">
        <v>928227</v>
      </c>
      <c r="N95">
        <v>2725</v>
      </c>
      <c r="O95" t="s">
        <v>29</v>
      </c>
      <c r="P95" t="s">
        <v>30</v>
      </c>
      <c r="Q95" t="s">
        <v>31</v>
      </c>
      <c r="R95">
        <v>165000000</v>
      </c>
      <c r="S95">
        <v>2014</v>
      </c>
      <c r="T95">
        <v>8.6</v>
      </c>
      <c r="U95">
        <v>2.8</v>
      </c>
      <c r="V95">
        <v>22991439</v>
      </c>
      <c r="W95" t="s">
        <v>21</v>
      </c>
    </row>
    <row r="96" spans="1:23" x14ac:dyDescent="0.3">
      <c r="A96" t="s">
        <v>39</v>
      </c>
      <c r="B96">
        <v>642</v>
      </c>
      <c r="C96">
        <v>148</v>
      </c>
      <c r="D96">
        <v>292568851</v>
      </c>
      <c r="E96" t="s">
        <v>24</v>
      </c>
      <c r="F96" t="s">
        <v>25</v>
      </c>
      <c r="G96" t="s">
        <v>27</v>
      </c>
      <c r="H96" t="s">
        <v>35</v>
      </c>
      <c r="L96" t="s">
        <v>217</v>
      </c>
      <c r="M96">
        <v>1468200</v>
      </c>
      <c r="N96">
        <v>2803</v>
      </c>
      <c r="O96" t="s">
        <v>29</v>
      </c>
      <c r="P96" t="s">
        <v>30</v>
      </c>
      <c r="Q96" t="s">
        <v>31</v>
      </c>
      <c r="R96">
        <v>160000000</v>
      </c>
      <c r="S96">
        <v>2010</v>
      </c>
      <c r="T96">
        <v>8.8000000000000007</v>
      </c>
      <c r="U96">
        <v>2.5</v>
      </c>
      <c r="V96">
        <v>132568851</v>
      </c>
      <c r="W96" t="s">
        <v>21</v>
      </c>
    </row>
    <row r="97" spans="1:23" x14ac:dyDescent="0.3">
      <c r="A97" t="s">
        <v>175</v>
      </c>
      <c r="B97">
        <v>187</v>
      </c>
      <c r="C97">
        <v>106</v>
      </c>
      <c r="D97">
        <v>144512310</v>
      </c>
      <c r="E97" t="s">
        <v>24</v>
      </c>
      <c r="F97" t="s">
        <v>56</v>
      </c>
      <c r="G97" t="s">
        <v>35</v>
      </c>
      <c r="L97" t="s">
        <v>218</v>
      </c>
      <c r="M97">
        <v>272223</v>
      </c>
      <c r="N97">
        <v>988</v>
      </c>
      <c r="O97" t="s">
        <v>29</v>
      </c>
      <c r="P97" t="s">
        <v>30</v>
      </c>
      <c r="Q97" t="s">
        <v>31</v>
      </c>
      <c r="R97">
        <v>38000000</v>
      </c>
      <c r="S97">
        <v>2001</v>
      </c>
      <c r="T97">
        <v>6.7</v>
      </c>
      <c r="U97">
        <v>1.8</v>
      </c>
      <c r="V97">
        <v>106512310</v>
      </c>
      <c r="W97" t="s">
        <v>21</v>
      </c>
    </row>
    <row r="98" spans="1:23" x14ac:dyDescent="0.3">
      <c r="A98" t="s">
        <v>219</v>
      </c>
      <c r="B98">
        <v>362</v>
      </c>
      <c r="C98">
        <v>166</v>
      </c>
      <c r="D98">
        <v>127490802</v>
      </c>
      <c r="E98" t="s">
        <v>55</v>
      </c>
      <c r="F98" t="s">
        <v>26</v>
      </c>
      <c r="G98" t="s">
        <v>44</v>
      </c>
      <c r="L98" t="s">
        <v>220</v>
      </c>
      <c r="M98">
        <v>459346</v>
      </c>
      <c r="N98">
        <v>822</v>
      </c>
      <c r="O98" t="s">
        <v>29</v>
      </c>
      <c r="P98" t="s">
        <v>30</v>
      </c>
      <c r="Q98" t="s">
        <v>31</v>
      </c>
      <c r="R98">
        <v>150000000</v>
      </c>
      <c r="S98">
        <v>2008</v>
      </c>
      <c r="T98">
        <v>7.8</v>
      </c>
      <c r="U98">
        <v>2.8</v>
      </c>
      <c r="V98">
        <v>-22509198</v>
      </c>
      <c r="W98" t="s">
        <v>38</v>
      </c>
    </row>
    <row r="99" spans="1:23" x14ac:dyDescent="0.3">
      <c r="A99" t="s">
        <v>221</v>
      </c>
      <c r="B99">
        <v>500</v>
      </c>
      <c r="C99">
        <v>132</v>
      </c>
      <c r="D99">
        <v>146405371</v>
      </c>
      <c r="E99" t="s">
        <v>24</v>
      </c>
      <c r="F99" t="s">
        <v>25</v>
      </c>
      <c r="G99" t="s">
        <v>27</v>
      </c>
      <c r="L99" t="s">
        <v>222</v>
      </c>
      <c r="M99">
        <v>518537</v>
      </c>
      <c r="N99">
        <v>698</v>
      </c>
      <c r="O99" t="s">
        <v>29</v>
      </c>
      <c r="P99" t="s">
        <v>30</v>
      </c>
      <c r="Q99" t="s">
        <v>31</v>
      </c>
      <c r="R99">
        <v>160000000</v>
      </c>
      <c r="S99">
        <v>2011</v>
      </c>
      <c r="T99">
        <v>7.8</v>
      </c>
      <c r="U99">
        <v>2.2000000000000002</v>
      </c>
      <c r="V99">
        <v>-13594629</v>
      </c>
      <c r="W99" t="s">
        <v>38</v>
      </c>
    </row>
    <row r="100" spans="1:23" x14ac:dyDescent="0.3">
      <c r="A100" t="s">
        <v>223</v>
      </c>
      <c r="B100">
        <v>389</v>
      </c>
      <c r="C100">
        <v>137</v>
      </c>
      <c r="D100">
        <v>281666058</v>
      </c>
      <c r="E100" t="s">
        <v>25</v>
      </c>
      <c r="F100" t="s">
        <v>27</v>
      </c>
      <c r="L100" t="s">
        <v>224</v>
      </c>
      <c r="M100">
        <v>166137</v>
      </c>
      <c r="N100">
        <v>383</v>
      </c>
      <c r="O100" t="s">
        <v>29</v>
      </c>
      <c r="P100" t="s">
        <v>30</v>
      </c>
      <c r="Q100" t="s">
        <v>31</v>
      </c>
      <c r="R100">
        <v>160000000</v>
      </c>
      <c r="S100">
        <v>2015</v>
      </c>
      <c r="T100">
        <v>6.6</v>
      </c>
      <c r="U100">
        <v>2.2999999999999998</v>
      </c>
      <c r="V100">
        <v>121666058</v>
      </c>
      <c r="W100" t="s">
        <v>21</v>
      </c>
    </row>
    <row r="101" spans="1:23" x14ac:dyDescent="0.3">
      <c r="A101" t="s">
        <v>225</v>
      </c>
      <c r="B101">
        <v>235</v>
      </c>
      <c r="C101">
        <v>109</v>
      </c>
      <c r="D101">
        <v>63143812</v>
      </c>
      <c r="E101" t="s">
        <v>24</v>
      </c>
      <c r="F101" t="s">
        <v>25</v>
      </c>
      <c r="G101" t="s">
        <v>49</v>
      </c>
      <c r="H101" t="s">
        <v>26</v>
      </c>
      <c r="L101" t="s">
        <v>226</v>
      </c>
      <c r="M101">
        <v>124185</v>
      </c>
      <c r="N101">
        <v>238</v>
      </c>
      <c r="O101" t="s">
        <v>29</v>
      </c>
      <c r="P101" t="s">
        <v>30</v>
      </c>
      <c r="Q101" t="s">
        <v>52</v>
      </c>
      <c r="R101">
        <v>150000000</v>
      </c>
      <c r="S101">
        <v>2010</v>
      </c>
      <c r="T101">
        <v>6.1</v>
      </c>
      <c r="U101">
        <v>1.8</v>
      </c>
      <c r="V101">
        <v>-86856188</v>
      </c>
      <c r="W101" t="s">
        <v>38</v>
      </c>
    </row>
    <row r="102" spans="1:23" x14ac:dyDescent="0.3">
      <c r="A102" t="s">
        <v>227</v>
      </c>
      <c r="B102">
        <v>231</v>
      </c>
      <c r="C102">
        <v>98</v>
      </c>
      <c r="D102">
        <v>60655503</v>
      </c>
      <c r="E102" t="s">
        <v>24</v>
      </c>
      <c r="F102" t="s">
        <v>25</v>
      </c>
      <c r="G102" t="s">
        <v>55</v>
      </c>
      <c r="H102" t="s">
        <v>35</v>
      </c>
      <c r="L102" t="s">
        <v>228</v>
      </c>
      <c r="M102">
        <v>82380</v>
      </c>
      <c r="N102">
        <v>629</v>
      </c>
      <c r="O102" t="s">
        <v>29</v>
      </c>
      <c r="P102" t="s">
        <v>30</v>
      </c>
      <c r="Q102" t="s">
        <v>31</v>
      </c>
      <c r="R102">
        <v>160000000</v>
      </c>
      <c r="S102">
        <v>2006</v>
      </c>
      <c r="T102">
        <v>5.6</v>
      </c>
      <c r="U102">
        <v>1.6</v>
      </c>
      <c r="V102">
        <v>-99344497</v>
      </c>
      <c r="W102" t="s">
        <v>38</v>
      </c>
    </row>
    <row r="103" spans="1:23" x14ac:dyDescent="0.3">
      <c r="A103" t="s">
        <v>229</v>
      </c>
      <c r="B103">
        <v>218</v>
      </c>
      <c r="C103">
        <v>113</v>
      </c>
      <c r="D103">
        <v>76846624</v>
      </c>
      <c r="E103" t="s">
        <v>25</v>
      </c>
      <c r="F103" t="s">
        <v>49</v>
      </c>
      <c r="G103" t="s">
        <v>26</v>
      </c>
      <c r="L103" t="s">
        <v>230</v>
      </c>
      <c r="M103">
        <v>21352</v>
      </c>
      <c r="N103">
        <v>131</v>
      </c>
      <c r="O103" t="s">
        <v>29</v>
      </c>
      <c r="P103" t="s">
        <v>30</v>
      </c>
      <c r="Q103" t="s">
        <v>52</v>
      </c>
      <c r="R103">
        <v>170000000</v>
      </c>
      <c r="S103">
        <v>2016</v>
      </c>
      <c r="T103">
        <v>6.4</v>
      </c>
      <c r="U103">
        <v>1.9</v>
      </c>
      <c r="V103">
        <v>-93153376</v>
      </c>
      <c r="W103" t="s">
        <v>38</v>
      </c>
    </row>
    <row r="104" spans="1:23" x14ac:dyDescent="0.3">
      <c r="A104" t="s">
        <v>231</v>
      </c>
      <c r="B104">
        <v>227</v>
      </c>
      <c r="C104">
        <v>93</v>
      </c>
      <c r="D104">
        <v>320706665</v>
      </c>
      <c r="E104" t="s">
        <v>25</v>
      </c>
      <c r="F104" t="s">
        <v>47</v>
      </c>
      <c r="G104" t="s">
        <v>48</v>
      </c>
      <c r="H104" t="s">
        <v>49</v>
      </c>
      <c r="I104" t="s">
        <v>26</v>
      </c>
      <c r="L104" t="s">
        <v>232</v>
      </c>
      <c r="M104">
        <v>211971</v>
      </c>
      <c r="N104">
        <v>326</v>
      </c>
      <c r="O104" t="s">
        <v>29</v>
      </c>
      <c r="P104" t="s">
        <v>30</v>
      </c>
      <c r="Q104" t="s">
        <v>52</v>
      </c>
      <c r="R104">
        <v>160000000</v>
      </c>
      <c r="S104">
        <v>2007</v>
      </c>
      <c r="T104">
        <v>6.1</v>
      </c>
      <c r="U104">
        <v>1.6</v>
      </c>
      <c r="V104">
        <v>160706665</v>
      </c>
      <c r="W104" t="s">
        <v>21</v>
      </c>
    </row>
    <row r="105" spans="1:23" x14ac:dyDescent="0.3">
      <c r="A105" t="s">
        <v>233</v>
      </c>
      <c r="B105">
        <v>275</v>
      </c>
      <c r="C105">
        <v>123</v>
      </c>
      <c r="D105">
        <v>46978995</v>
      </c>
      <c r="E105" t="s">
        <v>24</v>
      </c>
      <c r="F105" t="s">
        <v>25</v>
      </c>
      <c r="G105" t="s">
        <v>26</v>
      </c>
      <c r="L105" t="s">
        <v>234</v>
      </c>
      <c r="M105">
        <v>111609</v>
      </c>
      <c r="N105">
        <v>781</v>
      </c>
      <c r="O105" t="s">
        <v>29</v>
      </c>
      <c r="P105" t="s">
        <v>30</v>
      </c>
      <c r="Q105" t="s">
        <v>31</v>
      </c>
      <c r="R105">
        <v>160000000</v>
      </c>
      <c r="S105">
        <v>2016</v>
      </c>
      <c r="T105">
        <v>7.3</v>
      </c>
      <c r="U105">
        <v>2</v>
      </c>
      <c r="V105">
        <v>-113021005</v>
      </c>
      <c r="W105" t="s">
        <v>38</v>
      </c>
    </row>
    <row r="106" spans="1:23" x14ac:dyDescent="0.3">
      <c r="A106" t="s">
        <v>235</v>
      </c>
      <c r="B106">
        <v>474</v>
      </c>
      <c r="C106">
        <v>126</v>
      </c>
      <c r="D106">
        <v>89732035</v>
      </c>
      <c r="E106" t="s">
        <v>24</v>
      </c>
      <c r="F106" t="s">
        <v>25</v>
      </c>
      <c r="G106" t="s">
        <v>27</v>
      </c>
      <c r="L106" t="s">
        <v>236</v>
      </c>
      <c r="M106">
        <v>188457</v>
      </c>
      <c r="N106">
        <v>867</v>
      </c>
      <c r="O106" t="s">
        <v>29</v>
      </c>
      <c r="P106" t="s">
        <v>30</v>
      </c>
      <c r="Q106" t="s">
        <v>31</v>
      </c>
      <c r="R106">
        <v>155000000</v>
      </c>
      <c r="S106">
        <v>2015</v>
      </c>
      <c r="T106">
        <v>6.6</v>
      </c>
      <c r="U106">
        <v>2.1</v>
      </c>
      <c r="V106">
        <v>-65267965</v>
      </c>
      <c r="W106" t="s">
        <v>38</v>
      </c>
    </row>
    <row r="107" spans="1:23" x14ac:dyDescent="0.3">
      <c r="A107" t="s">
        <v>237</v>
      </c>
      <c r="B107">
        <v>228</v>
      </c>
      <c r="C107">
        <v>113</v>
      </c>
      <c r="D107">
        <v>104383624</v>
      </c>
      <c r="E107" t="s">
        <v>25</v>
      </c>
      <c r="F107" t="s">
        <v>49</v>
      </c>
      <c r="G107" t="s">
        <v>26</v>
      </c>
      <c r="L107" t="s">
        <v>238</v>
      </c>
      <c r="M107">
        <v>106446</v>
      </c>
      <c r="N107">
        <v>227</v>
      </c>
      <c r="O107" t="s">
        <v>29</v>
      </c>
      <c r="P107" t="s">
        <v>30</v>
      </c>
      <c r="Q107" t="s">
        <v>52</v>
      </c>
      <c r="R107">
        <v>155000000</v>
      </c>
      <c r="S107">
        <v>2010</v>
      </c>
      <c r="T107">
        <v>6.3</v>
      </c>
      <c r="U107">
        <v>1.9</v>
      </c>
      <c r="V107">
        <v>-50616376</v>
      </c>
      <c r="W107" t="s">
        <v>38</v>
      </c>
    </row>
    <row r="108" spans="1:23" x14ac:dyDescent="0.3">
      <c r="A108" t="s">
        <v>119</v>
      </c>
      <c r="B108">
        <v>191</v>
      </c>
      <c r="C108">
        <v>184</v>
      </c>
      <c r="D108">
        <v>198539855</v>
      </c>
      <c r="E108" t="s">
        <v>24</v>
      </c>
      <c r="F108" t="s">
        <v>55</v>
      </c>
      <c r="G108" t="s">
        <v>54</v>
      </c>
      <c r="H108" t="s">
        <v>44</v>
      </c>
      <c r="I108" t="s">
        <v>58</v>
      </c>
      <c r="L108" t="s">
        <v>239</v>
      </c>
      <c r="M108">
        <v>254111</v>
      </c>
      <c r="N108">
        <v>1999</v>
      </c>
      <c r="O108" t="s">
        <v>29</v>
      </c>
      <c r="P108" t="s">
        <v>30</v>
      </c>
      <c r="Q108" t="s">
        <v>31</v>
      </c>
      <c r="R108">
        <v>140000000</v>
      </c>
      <c r="S108">
        <v>2001</v>
      </c>
      <c r="T108">
        <v>6.1</v>
      </c>
      <c r="U108">
        <v>3.1</v>
      </c>
      <c r="V108">
        <v>58539855</v>
      </c>
      <c r="W108" t="s">
        <v>21</v>
      </c>
    </row>
    <row r="109" spans="1:23" x14ac:dyDescent="0.3">
      <c r="A109" t="s">
        <v>119</v>
      </c>
      <c r="B109">
        <v>396</v>
      </c>
      <c r="C109">
        <v>144</v>
      </c>
      <c r="D109">
        <v>318759914</v>
      </c>
      <c r="E109" t="s">
        <v>24</v>
      </c>
      <c r="F109" t="s">
        <v>25</v>
      </c>
      <c r="G109" t="s">
        <v>27</v>
      </c>
      <c r="L109" t="s">
        <v>240</v>
      </c>
      <c r="M109">
        <v>513158</v>
      </c>
      <c r="N109">
        <v>1782</v>
      </c>
      <c r="O109" t="s">
        <v>29</v>
      </c>
      <c r="P109" t="s">
        <v>30</v>
      </c>
      <c r="Q109" t="s">
        <v>31</v>
      </c>
      <c r="R109">
        <v>150000000</v>
      </c>
      <c r="S109">
        <v>2007</v>
      </c>
      <c r="T109">
        <v>7.1</v>
      </c>
      <c r="U109">
        <v>2.4</v>
      </c>
      <c r="V109">
        <v>168759914</v>
      </c>
      <c r="W109" t="s">
        <v>21</v>
      </c>
    </row>
    <row r="110" spans="1:23" x14ac:dyDescent="0.3">
      <c r="A110" t="s">
        <v>241</v>
      </c>
      <c r="B110">
        <v>248</v>
      </c>
      <c r="C110">
        <v>206</v>
      </c>
      <c r="D110">
        <v>34293771</v>
      </c>
      <c r="E110" t="s">
        <v>24</v>
      </c>
      <c r="F110" t="s">
        <v>25</v>
      </c>
      <c r="G110" t="s">
        <v>242</v>
      </c>
      <c r="H110" t="s">
        <v>55</v>
      </c>
      <c r="I110" t="s">
        <v>54</v>
      </c>
      <c r="J110" t="s">
        <v>44</v>
      </c>
      <c r="K110" t="s">
        <v>58</v>
      </c>
      <c r="L110" t="s">
        <v>243</v>
      </c>
      <c r="M110">
        <v>138863</v>
      </c>
      <c r="N110">
        <v>1390</v>
      </c>
      <c r="O110" t="s">
        <v>29</v>
      </c>
      <c r="P110" t="s">
        <v>244</v>
      </c>
      <c r="Q110" t="s">
        <v>213</v>
      </c>
      <c r="R110">
        <v>155000000</v>
      </c>
      <c r="S110">
        <v>2004</v>
      </c>
      <c r="T110">
        <v>5.5</v>
      </c>
      <c r="U110">
        <v>3.4</v>
      </c>
      <c r="V110">
        <v>-120706229</v>
      </c>
      <c r="W110" t="s">
        <v>38</v>
      </c>
    </row>
    <row r="111" spans="1:23" x14ac:dyDescent="0.3">
      <c r="A111" t="s">
        <v>64</v>
      </c>
      <c r="B111">
        <v>329</v>
      </c>
      <c r="C111">
        <v>138</v>
      </c>
      <c r="D111">
        <v>292000866</v>
      </c>
      <c r="E111" t="s">
        <v>25</v>
      </c>
      <c r="F111" t="s">
        <v>49</v>
      </c>
      <c r="G111" t="s">
        <v>26</v>
      </c>
      <c r="H111" t="s">
        <v>60</v>
      </c>
      <c r="L111" t="s">
        <v>245</v>
      </c>
      <c r="M111">
        <v>355137</v>
      </c>
      <c r="N111">
        <v>1108</v>
      </c>
      <c r="O111" t="s">
        <v>29</v>
      </c>
      <c r="P111" t="s">
        <v>37</v>
      </c>
      <c r="Q111" t="s">
        <v>31</v>
      </c>
      <c r="R111">
        <v>150000000</v>
      </c>
      <c r="S111">
        <v>2007</v>
      </c>
      <c r="T111">
        <v>7.5</v>
      </c>
      <c r="U111">
        <v>2.2999999999999998</v>
      </c>
      <c r="V111">
        <v>142000866</v>
      </c>
      <c r="W111" t="s">
        <v>21</v>
      </c>
    </row>
    <row r="112" spans="1:23" x14ac:dyDescent="0.3">
      <c r="A112" t="s">
        <v>144</v>
      </c>
      <c r="B112">
        <v>295</v>
      </c>
      <c r="C112">
        <v>157</v>
      </c>
      <c r="D112">
        <v>289994397</v>
      </c>
      <c r="E112" t="s">
        <v>25</v>
      </c>
      <c r="F112" t="s">
        <v>49</v>
      </c>
      <c r="G112" t="s">
        <v>26</v>
      </c>
      <c r="H112" t="s">
        <v>60</v>
      </c>
      <c r="L112" t="s">
        <v>246</v>
      </c>
      <c r="M112">
        <v>385670</v>
      </c>
      <c r="N112">
        <v>1896</v>
      </c>
      <c r="O112" t="s">
        <v>29</v>
      </c>
      <c r="P112" t="s">
        <v>37</v>
      </c>
      <c r="Q112" t="s">
        <v>31</v>
      </c>
      <c r="R112">
        <v>150000000</v>
      </c>
      <c r="S112">
        <v>2005</v>
      </c>
      <c r="T112">
        <v>7.6</v>
      </c>
      <c r="U112">
        <v>2.6</v>
      </c>
      <c r="V112">
        <v>139994397</v>
      </c>
      <c r="W112" t="s">
        <v>21</v>
      </c>
    </row>
    <row r="113" spans="1:23" x14ac:dyDescent="0.3">
      <c r="A113" t="s">
        <v>103</v>
      </c>
      <c r="B113">
        <v>318</v>
      </c>
      <c r="C113">
        <v>102</v>
      </c>
      <c r="D113">
        <v>227946274</v>
      </c>
      <c r="E113" t="s">
        <v>24</v>
      </c>
      <c r="F113" t="s">
        <v>55</v>
      </c>
      <c r="L113" t="s">
        <v>247</v>
      </c>
      <c r="M113">
        <v>343648</v>
      </c>
      <c r="N113">
        <v>590</v>
      </c>
      <c r="O113" t="s">
        <v>29</v>
      </c>
      <c r="P113" t="s">
        <v>30</v>
      </c>
      <c r="Q113" t="s">
        <v>31</v>
      </c>
      <c r="R113">
        <v>150000000</v>
      </c>
      <c r="S113">
        <v>2008</v>
      </c>
      <c r="T113">
        <v>6.4</v>
      </c>
      <c r="U113">
        <v>1.7</v>
      </c>
      <c r="V113">
        <v>77946274</v>
      </c>
      <c r="W113" t="s">
        <v>21</v>
      </c>
    </row>
    <row r="114" spans="1:23" x14ac:dyDescent="0.3">
      <c r="A114" t="s">
        <v>223</v>
      </c>
      <c r="B114">
        <v>323</v>
      </c>
      <c r="C114">
        <v>104</v>
      </c>
      <c r="D114">
        <v>256386216</v>
      </c>
      <c r="E114" t="s">
        <v>55</v>
      </c>
      <c r="F114" t="s">
        <v>57</v>
      </c>
      <c r="G114" t="s">
        <v>27</v>
      </c>
      <c r="L114" t="s">
        <v>248</v>
      </c>
      <c r="M114">
        <v>530870</v>
      </c>
      <c r="N114">
        <v>1413</v>
      </c>
      <c r="O114" t="s">
        <v>29</v>
      </c>
      <c r="P114" t="s">
        <v>30</v>
      </c>
      <c r="Q114" t="s">
        <v>31</v>
      </c>
      <c r="R114">
        <v>150000000</v>
      </c>
      <c r="S114">
        <v>2007</v>
      </c>
      <c r="T114">
        <v>7.2</v>
      </c>
      <c r="U114">
        <v>1.7</v>
      </c>
      <c r="V114">
        <v>106386216</v>
      </c>
      <c r="W114" t="s">
        <v>21</v>
      </c>
    </row>
    <row r="115" spans="1:23" x14ac:dyDescent="0.3">
      <c r="A115" t="s">
        <v>111</v>
      </c>
      <c r="B115">
        <v>276</v>
      </c>
      <c r="C115">
        <v>115</v>
      </c>
      <c r="D115">
        <v>206456431</v>
      </c>
      <c r="E115" t="s">
        <v>25</v>
      </c>
      <c r="F115" t="s">
        <v>48</v>
      </c>
      <c r="G115" t="s">
        <v>49</v>
      </c>
      <c r="H115" t="s">
        <v>26</v>
      </c>
      <c r="L115" t="s">
        <v>249</v>
      </c>
      <c r="M115">
        <v>320284</v>
      </c>
      <c r="N115">
        <v>1361</v>
      </c>
      <c r="O115" t="s">
        <v>29</v>
      </c>
      <c r="P115" t="s">
        <v>30</v>
      </c>
      <c r="Q115" t="s">
        <v>52</v>
      </c>
      <c r="R115">
        <v>150000000</v>
      </c>
      <c r="S115">
        <v>2005</v>
      </c>
      <c r="T115">
        <v>6.7</v>
      </c>
      <c r="U115">
        <v>1.9</v>
      </c>
      <c r="V115">
        <v>56456431</v>
      </c>
      <c r="W115" t="s">
        <v>21</v>
      </c>
    </row>
    <row r="116" spans="1:23" x14ac:dyDescent="0.3">
      <c r="A116" t="s">
        <v>201</v>
      </c>
      <c r="B116">
        <v>318</v>
      </c>
      <c r="C116">
        <v>111</v>
      </c>
      <c r="D116">
        <v>206435493</v>
      </c>
      <c r="E116" t="s">
        <v>47</v>
      </c>
      <c r="F116" t="s">
        <v>48</v>
      </c>
      <c r="G116" t="s">
        <v>49</v>
      </c>
      <c r="H116" t="s">
        <v>26</v>
      </c>
      <c r="L116" t="s">
        <v>250</v>
      </c>
      <c r="M116">
        <v>473887</v>
      </c>
      <c r="N116">
        <v>626</v>
      </c>
      <c r="O116" t="s">
        <v>29</v>
      </c>
      <c r="P116" t="s">
        <v>30</v>
      </c>
      <c r="Q116" t="s">
        <v>118</v>
      </c>
      <c r="R116">
        <v>150000000</v>
      </c>
      <c r="S116">
        <v>2007</v>
      </c>
      <c r="T116">
        <v>8</v>
      </c>
      <c r="U116">
        <v>1.8</v>
      </c>
      <c r="V116">
        <v>56435493</v>
      </c>
      <c r="W116" t="s">
        <v>21</v>
      </c>
    </row>
    <row r="117" spans="1:23" x14ac:dyDescent="0.3">
      <c r="A117" t="s">
        <v>39</v>
      </c>
      <c r="B117">
        <v>478</v>
      </c>
      <c r="C117">
        <v>128</v>
      </c>
      <c r="D117">
        <v>205343774</v>
      </c>
      <c r="E117" t="s">
        <v>24</v>
      </c>
      <c r="F117" t="s">
        <v>25</v>
      </c>
      <c r="L117" t="s">
        <v>251</v>
      </c>
      <c r="M117">
        <v>980946</v>
      </c>
      <c r="N117">
        <v>2685</v>
      </c>
      <c r="O117" t="s">
        <v>29</v>
      </c>
      <c r="P117" t="s">
        <v>30</v>
      </c>
      <c r="Q117" t="s">
        <v>31</v>
      </c>
      <c r="R117">
        <v>150000000</v>
      </c>
      <c r="S117">
        <v>2005</v>
      </c>
      <c r="T117">
        <v>8.3000000000000007</v>
      </c>
      <c r="U117">
        <v>2.1</v>
      </c>
      <c r="V117">
        <v>55343774</v>
      </c>
      <c r="W117" t="s">
        <v>21</v>
      </c>
    </row>
    <row r="118" spans="1:23" x14ac:dyDescent="0.3">
      <c r="A118" t="s">
        <v>252</v>
      </c>
      <c r="B118">
        <v>167</v>
      </c>
      <c r="C118">
        <v>89</v>
      </c>
      <c r="D118">
        <v>179982968</v>
      </c>
      <c r="E118" t="s">
        <v>24</v>
      </c>
      <c r="F118" t="s">
        <v>25</v>
      </c>
      <c r="G118" t="s">
        <v>47</v>
      </c>
      <c r="H118" t="s">
        <v>48</v>
      </c>
      <c r="I118" t="s">
        <v>49</v>
      </c>
      <c r="L118" t="s">
        <v>253</v>
      </c>
      <c r="M118">
        <v>146019</v>
      </c>
      <c r="N118">
        <v>119</v>
      </c>
      <c r="O118" t="s">
        <v>29</v>
      </c>
      <c r="P118" t="s">
        <v>30</v>
      </c>
      <c r="Q118" t="s">
        <v>52</v>
      </c>
      <c r="R118">
        <v>150000000</v>
      </c>
      <c r="S118">
        <v>2008</v>
      </c>
      <c r="T118">
        <v>6.7</v>
      </c>
      <c r="U118">
        <v>1.5</v>
      </c>
      <c r="V118">
        <v>29982968</v>
      </c>
      <c r="W118" t="s">
        <v>21</v>
      </c>
    </row>
    <row r="119" spans="1:23" x14ac:dyDescent="0.3">
      <c r="A119" t="s">
        <v>254</v>
      </c>
      <c r="B119">
        <v>185</v>
      </c>
      <c r="C119">
        <v>105</v>
      </c>
      <c r="D119">
        <v>177243721</v>
      </c>
      <c r="E119" t="s">
        <v>25</v>
      </c>
      <c r="F119" t="s">
        <v>48</v>
      </c>
      <c r="G119" t="s">
        <v>49</v>
      </c>
      <c r="H119" t="s">
        <v>26</v>
      </c>
      <c r="L119" t="s">
        <v>255</v>
      </c>
      <c r="M119">
        <v>130272</v>
      </c>
      <c r="N119">
        <v>209</v>
      </c>
      <c r="O119" t="s">
        <v>29</v>
      </c>
      <c r="P119" t="s">
        <v>30</v>
      </c>
      <c r="Q119" t="s">
        <v>52</v>
      </c>
      <c r="R119">
        <v>150000000</v>
      </c>
      <c r="S119">
        <v>2009</v>
      </c>
      <c r="T119">
        <v>5.9</v>
      </c>
      <c r="U119">
        <v>1.8</v>
      </c>
      <c r="V119">
        <v>27243721</v>
      </c>
      <c r="W119" t="s">
        <v>21</v>
      </c>
    </row>
    <row r="120" spans="1:23" x14ac:dyDescent="0.3">
      <c r="A120" t="s">
        <v>256</v>
      </c>
      <c r="B120">
        <v>350</v>
      </c>
      <c r="C120">
        <v>119</v>
      </c>
      <c r="D120">
        <v>179883016</v>
      </c>
      <c r="E120" t="s">
        <v>24</v>
      </c>
      <c r="F120" t="s">
        <v>25</v>
      </c>
      <c r="G120" t="s">
        <v>26</v>
      </c>
      <c r="H120" t="s">
        <v>27</v>
      </c>
      <c r="I120" t="s">
        <v>35</v>
      </c>
      <c r="L120" t="s">
        <v>257</v>
      </c>
      <c r="M120">
        <v>361924</v>
      </c>
      <c r="N120">
        <v>641</v>
      </c>
      <c r="O120" t="s">
        <v>29</v>
      </c>
      <c r="P120" t="s">
        <v>30</v>
      </c>
      <c r="Q120" t="s">
        <v>31</v>
      </c>
      <c r="R120">
        <v>150000000</v>
      </c>
      <c r="S120">
        <v>2009</v>
      </c>
      <c r="T120">
        <v>6.7</v>
      </c>
      <c r="U120">
        <v>2</v>
      </c>
      <c r="V120">
        <v>29883016</v>
      </c>
      <c r="W120" t="s">
        <v>21</v>
      </c>
    </row>
    <row r="121" spans="1:23" x14ac:dyDescent="0.3">
      <c r="A121" t="s">
        <v>160</v>
      </c>
      <c r="B121">
        <v>245</v>
      </c>
      <c r="C121">
        <v>129</v>
      </c>
      <c r="D121">
        <v>139259759</v>
      </c>
      <c r="E121" t="s">
        <v>24</v>
      </c>
      <c r="F121" t="s">
        <v>27</v>
      </c>
      <c r="L121" t="s">
        <v>258</v>
      </c>
      <c r="M121">
        <v>364948</v>
      </c>
      <c r="N121">
        <v>2121</v>
      </c>
      <c r="O121" t="s">
        <v>29</v>
      </c>
      <c r="P121" t="s">
        <v>143</v>
      </c>
      <c r="Q121" t="s">
        <v>213</v>
      </c>
      <c r="R121">
        <v>150000000</v>
      </c>
      <c r="S121">
        <v>2003</v>
      </c>
      <c r="T121">
        <v>6.7</v>
      </c>
      <c r="U121">
        <v>2.2000000000000002</v>
      </c>
      <c r="V121">
        <v>-10740241</v>
      </c>
      <c r="W121" t="s">
        <v>38</v>
      </c>
    </row>
    <row r="122" spans="1:23" x14ac:dyDescent="0.3">
      <c r="A122" t="s">
        <v>259</v>
      </c>
      <c r="B122">
        <v>406</v>
      </c>
      <c r="C122">
        <v>102</v>
      </c>
      <c r="D122">
        <v>400736600</v>
      </c>
      <c r="E122" t="s">
        <v>25</v>
      </c>
      <c r="F122" t="s">
        <v>47</v>
      </c>
      <c r="G122" t="s">
        <v>48</v>
      </c>
      <c r="H122" t="s">
        <v>49</v>
      </c>
      <c r="I122" t="s">
        <v>26</v>
      </c>
      <c r="J122" t="s">
        <v>50</v>
      </c>
      <c r="L122" t="s">
        <v>260</v>
      </c>
      <c r="M122">
        <v>421658</v>
      </c>
      <c r="N122">
        <v>904</v>
      </c>
      <c r="O122" t="s">
        <v>29</v>
      </c>
      <c r="P122" t="s">
        <v>30</v>
      </c>
      <c r="Q122" t="s">
        <v>52</v>
      </c>
      <c r="R122">
        <v>150000000</v>
      </c>
      <c r="S122">
        <v>2013</v>
      </c>
      <c r="T122">
        <v>7.6</v>
      </c>
      <c r="U122">
        <v>1.7</v>
      </c>
      <c r="V122">
        <v>250736600</v>
      </c>
      <c r="W122" t="s">
        <v>21</v>
      </c>
    </row>
    <row r="123" spans="1:23" x14ac:dyDescent="0.3">
      <c r="A123" t="s">
        <v>160</v>
      </c>
      <c r="B123">
        <v>275</v>
      </c>
      <c r="C123">
        <v>138</v>
      </c>
      <c r="D123">
        <v>281492479</v>
      </c>
      <c r="E123" t="s">
        <v>24</v>
      </c>
      <c r="F123" t="s">
        <v>27</v>
      </c>
      <c r="L123" t="s">
        <v>261</v>
      </c>
      <c r="M123">
        <v>421818</v>
      </c>
      <c r="N123">
        <v>2789</v>
      </c>
      <c r="O123" t="s">
        <v>29</v>
      </c>
      <c r="P123" t="s">
        <v>30</v>
      </c>
      <c r="Q123" t="s">
        <v>213</v>
      </c>
      <c r="R123">
        <v>150000000</v>
      </c>
      <c r="S123">
        <v>2003</v>
      </c>
      <c r="T123">
        <v>7.2</v>
      </c>
      <c r="U123">
        <v>2.2999999999999998</v>
      </c>
      <c r="V123">
        <v>131492479</v>
      </c>
      <c r="W123" t="s">
        <v>21</v>
      </c>
    </row>
    <row r="124" spans="1:23" x14ac:dyDescent="0.3">
      <c r="A124" t="s">
        <v>235</v>
      </c>
      <c r="B124">
        <v>486</v>
      </c>
      <c r="C124">
        <v>112</v>
      </c>
      <c r="D124">
        <v>206360018</v>
      </c>
      <c r="E124" t="s">
        <v>24</v>
      </c>
      <c r="F124" t="s">
        <v>25</v>
      </c>
      <c r="G124" t="s">
        <v>26</v>
      </c>
      <c r="L124" t="s">
        <v>262</v>
      </c>
      <c r="M124">
        <v>414070</v>
      </c>
      <c r="N124">
        <v>532</v>
      </c>
      <c r="O124" t="s">
        <v>29</v>
      </c>
      <c r="P124" t="s">
        <v>30</v>
      </c>
      <c r="Q124" t="s">
        <v>31</v>
      </c>
      <c r="R124">
        <v>170000000</v>
      </c>
      <c r="S124">
        <v>2013</v>
      </c>
      <c r="T124">
        <v>7.1</v>
      </c>
      <c r="U124">
        <v>1.9</v>
      </c>
      <c r="V124">
        <v>36360018</v>
      </c>
      <c r="W124" t="s">
        <v>21</v>
      </c>
    </row>
    <row r="125" spans="1:23" x14ac:dyDescent="0.3">
      <c r="A125" t="s">
        <v>263</v>
      </c>
      <c r="B125">
        <v>739</v>
      </c>
      <c r="C125">
        <v>120</v>
      </c>
      <c r="D125">
        <v>153629485</v>
      </c>
      <c r="E125" t="s">
        <v>24</v>
      </c>
      <c r="F125" t="s">
        <v>25</v>
      </c>
      <c r="G125" t="s">
        <v>27</v>
      </c>
      <c r="H125" t="s">
        <v>35</v>
      </c>
      <c r="L125" t="s">
        <v>264</v>
      </c>
      <c r="M125">
        <v>552503</v>
      </c>
      <c r="N125">
        <v>1588</v>
      </c>
      <c r="O125" t="s">
        <v>29</v>
      </c>
      <c r="P125" t="s">
        <v>143</v>
      </c>
      <c r="Q125" t="s">
        <v>213</v>
      </c>
      <c r="R125">
        <v>150000000</v>
      </c>
      <c r="S125">
        <v>2015</v>
      </c>
      <c r="T125">
        <v>8.1</v>
      </c>
      <c r="U125">
        <v>2</v>
      </c>
      <c r="V125">
        <v>3629485</v>
      </c>
      <c r="W125" t="s">
        <v>21</v>
      </c>
    </row>
    <row r="126" spans="1:23" x14ac:dyDescent="0.3">
      <c r="A126" t="s">
        <v>265</v>
      </c>
      <c r="B126">
        <v>298</v>
      </c>
      <c r="C126">
        <v>146</v>
      </c>
      <c r="D126">
        <v>133375846</v>
      </c>
      <c r="E126" t="s">
        <v>60</v>
      </c>
      <c r="F126" t="s">
        <v>35</v>
      </c>
      <c r="L126" t="s">
        <v>266</v>
      </c>
      <c r="M126">
        <v>207839</v>
      </c>
      <c r="N126">
        <v>435</v>
      </c>
      <c r="O126" t="s">
        <v>29</v>
      </c>
      <c r="P126" t="s">
        <v>30</v>
      </c>
      <c r="Q126" t="s">
        <v>31</v>
      </c>
      <c r="R126">
        <v>150000000</v>
      </c>
      <c r="S126">
        <v>2009</v>
      </c>
      <c r="T126">
        <v>6.7</v>
      </c>
      <c r="U126">
        <v>2.4</v>
      </c>
      <c r="V126">
        <v>-16624154</v>
      </c>
      <c r="W126" t="s">
        <v>38</v>
      </c>
    </row>
    <row r="127" spans="1:23" x14ac:dyDescent="0.3">
      <c r="A127" t="s">
        <v>267</v>
      </c>
      <c r="B127">
        <v>516</v>
      </c>
      <c r="C127">
        <v>115</v>
      </c>
      <c r="D127">
        <v>181015141</v>
      </c>
      <c r="E127" t="s">
        <v>24</v>
      </c>
      <c r="F127" t="s">
        <v>25</v>
      </c>
      <c r="G127" t="s">
        <v>26</v>
      </c>
      <c r="L127" t="s">
        <v>268</v>
      </c>
      <c r="M127">
        <v>536314</v>
      </c>
      <c r="N127">
        <v>738</v>
      </c>
      <c r="O127" t="s">
        <v>29</v>
      </c>
      <c r="P127" t="s">
        <v>30</v>
      </c>
      <c r="Q127" t="s">
        <v>31</v>
      </c>
      <c r="R127">
        <v>150000000</v>
      </c>
      <c r="S127">
        <v>2011</v>
      </c>
      <c r="T127">
        <v>7</v>
      </c>
      <c r="U127">
        <v>1.9</v>
      </c>
      <c r="V127">
        <v>31015141</v>
      </c>
      <c r="W127" t="s">
        <v>21</v>
      </c>
    </row>
    <row r="128" spans="1:23" x14ac:dyDescent="0.3">
      <c r="A128" t="s">
        <v>269</v>
      </c>
      <c r="B128">
        <v>225</v>
      </c>
      <c r="C128">
        <v>96</v>
      </c>
      <c r="D128">
        <v>114053579</v>
      </c>
      <c r="E128" t="s">
        <v>25</v>
      </c>
      <c r="F128" t="s">
        <v>47</v>
      </c>
      <c r="G128" t="s">
        <v>48</v>
      </c>
      <c r="H128" t="s">
        <v>55</v>
      </c>
      <c r="I128" t="s">
        <v>49</v>
      </c>
      <c r="L128" t="s">
        <v>270</v>
      </c>
      <c r="M128">
        <v>146766</v>
      </c>
      <c r="N128">
        <v>178</v>
      </c>
      <c r="O128" t="s">
        <v>29</v>
      </c>
      <c r="P128" t="s">
        <v>30</v>
      </c>
      <c r="Q128" t="s">
        <v>52</v>
      </c>
      <c r="R128">
        <v>150000000</v>
      </c>
      <c r="S128">
        <v>2008</v>
      </c>
      <c r="T128">
        <v>6.9</v>
      </c>
      <c r="U128">
        <v>1.6</v>
      </c>
      <c r="V128">
        <v>-35946421</v>
      </c>
      <c r="W128" t="s">
        <v>38</v>
      </c>
    </row>
    <row r="129" spans="1:23" x14ac:dyDescent="0.3">
      <c r="A129" t="s">
        <v>271</v>
      </c>
      <c r="B129">
        <v>145</v>
      </c>
      <c r="C129">
        <v>88</v>
      </c>
      <c r="D129">
        <v>119420252</v>
      </c>
      <c r="E129" t="s">
        <v>24</v>
      </c>
      <c r="F129" t="s">
        <v>25</v>
      </c>
      <c r="G129" t="s">
        <v>47</v>
      </c>
      <c r="H129" t="s">
        <v>48</v>
      </c>
      <c r="I129" t="s">
        <v>49</v>
      </c>
      <c r="J129" t="s">
        <v>26</v>
      </c>
      <c r="K129" t="s">
        <v>27</v>
      </c>
      <c r="L129" t="s">
        <v>272</v>
      </c>
      <c r="M129">
        <v>33042</v>
      </c>
      <c r="N129">
        <v>90</v>
      </c>
      <c r="O129" t="s">
        <v>29</v>
      </c>
      <c r="P129" t="s">
        <v>30</v>
      </c>
      <c r="Q129" t="s">
        <v>52</v>
      </c>
      <c r="R129">
        <v>150000000</v>
      </c>
      <c r="S129">
        <v>2009</v>
      </c>
      <c r="T129">
        <v>5.0999999999999996</v>
      </c>
      <c r="U129">
        <v>1.5</v>
      </c>
      <c r="V129">
        <v>-30579748</v>
      </c>
      <c r="W129" t="s">
        <v>38</v>
      </c>
    </row>
    <row r="130" spans="1:23" x14ac:dyDescent="0.3">
      <c r="A130" t="s">
        <v>273</v>
      </c>
      <c r="B130">
        <v>310</v>
      </c>
      <c r="C130">
        <v>99</v>
      </c>
      <c r="D130">
        <v>83640426</v>
      </c>
      <c r="E130" t="s">
        <v>24</v>
      </c>
      <c r="F130" t="s">
        <v>25</v>
      </c>
      <c r="G130" t="s">
        <v>26</v>
      </c>
      <c r="L130" t="s">
        <v>274</v>
      </c>
      <c r="M130">
        <v>152826</v>
      </c>
      <c r="N130">
        <v>253</v>
      </c>
      <c r="O130" t="s">
        <v>29</v>
      </c>
      <c r="P130" t="s">
        <v>30</v>
      </c>
      <c r="Q130" t="s">
        <v>31</v>
      </c>
      <c r="R130">
        <v>150000000</v>
      </c>
      <c r="S130">
        <v>2012</v>
      </c>
      <c r="T130">
        <v>5.8</v>
      </c>
      <c r="U130">
        <v>1.6</v>
      </c>
      <c r="V130">
        <v>-66359574</v>
      </c>
      <c r="W130" t="s">
        <v>38</v>
      </c>
    </row>
    <row r="131" spans="1:23" x14ac:dyDescent="0.3">
      <c r="A131" t="s">
        <v>111</v>
      </c>
      <c r="B131">
        <v>526</v>
      </c>
      <c r="C131">
        <v>113</v>
      </c>
      <c r="D131">
        <v>79711678</v>
      </c>
      <c r="E131" t="s">
        <v>48</v>
      </c>
      <c r="F131" t="s">
        <v>26</v>
      </c>
      <c r="G131" t="s">
        <v>57</v>
      </c>
      <c r="L131" t="s">
        <v>275</v>
      </c>
      <c r="M131">
        <v>199039</v>
      </c>
      <c r="N131">
        <v>479</v>
      </c>
      <c r="O131" t="s">
        <v>29</v>
      </c>
      <c r="P131" t="s">
        <v>30</v>
      </c>
      <c r="Q131" t="s">
        <v>31</v>
      </c>
      <c r="R131">
        <v>100000000</v>
      </c>
      <c r="S131">
        <v>2012</v>
      </c>
      <c r="T131">
        <v>6.2</v>
      </c>
      <c r="U131">
        <v>1.9</v>
      </c>
      <c r="V131">
        <v>-20288322</v>
      </c>
      <c r="W131" t="s">
        <v>38</v>
      </c>
    </row>
    <row r="132" spans="1:23" x14ac:dyDescent="0.3">
      <c r="A132" t="s">
        <v>276</v>
      </c>
      <c r="B132">
        <v>465</v>
      </c>
      <c r="C132">
        <v>131</v>
      </c>
      <c r="D132">
        <v>195000874</v>
      </c>
      <c r="E132" t="s">
        <v>24</v>
      </c>
      <c r="F132" t="s">
        <v>25</v>
      </c>
      <c r="G132" t="s">
        <v>35</v>
      </c>
      <c r="L132" t="s">
        <v>277</v>
      </c>
      <c r="M132">
        <v>232187</v>
      </c>
      <c r="N132">
        <v>440</v>
      </c>
      <c r="O132" t="s">
        <v>29</v>
      </c>
      <c r="P132" t="s">
        <v>278</v>
      </c>
      <c r="Q132" t="s">
        <v>31</v>
      </c>
      <c r="R132">
        <v>150000000</v>
      </c>
      <c r="S132">
        <v>2015</v>
      </c>
      <c r="T132">
        <v>7.4</v>
      </c>
      <c r="U132">
        <v>2.2000000000000002</v>
      </c>
      <c r="V132">
        <v>45000874</v>
      </c>
      <c r="W132" t="s">
        <v>21</v>
      </c>
    </row>
    <row r="133" spans="1:23" x14ac:dyDescent="0.3">
      <c r="A133" t="s">
        <v>279</v>
      </c>
      <c r="B133">
        <v>357</v>
      </c>
      <c r="C133">
        <v>119</v>
      </c>
      <c r="D133">
        <v>61937495</v>
      </c>
      <c r="E133" t="s">
        <v>55</v>
      </c>
      <c r="F133" t="s">
        <v>26</v>
      </c>
      <c r="G133" t="s">
        <v>57</v>
      </c>
      <c r="H133" t="s">
        <v>35</v>
      </c>
      <c r="L133" t="s">
        <v>280</v>
      </c>
      <c r="M133">
        <v>89442</v>
      </c>
      <c r="N133">
        <v>432</v>
      </c>
      <c r="O133" t="s">
        <v>29</v>
      </c>
      <c r="P133" t="s">
        <v>30</v>
      </c>
      <c r="Q133" t="s">
        <v>213</v>
      </c>
      <c r="R133">
        <v>150000000</v>
      </c>
      <c r="S133">
        <v>2010</v>
      </c>
      <c r="T133">
        <v>5.8</v>
      </c>
      <c r="U133">
        <v>2</v>
      </c>
      <c r="V133">
        <v>-88062505</v>
      </c>
      <c r="W133" t="s">
        <v>38</v>
      </c>
    </row>
    <row r="134" spans="1:23" x14ac:dyDescent="0.3">
      <c r="A134" t="s">
        <v>281</v>
      </c>
      <c r="B134">
        <v>194</v>
      </c>
      <c r="C134">
        <v>91</v>
      </c>
      <c r="D134">
        <v>126597121</v>
      </c>
      <c r="E134" t="s">
        <v>25</v>
      </c>
      <c r="F134" t="s">
        <v>47</v>
      </c>
      <c r="G134" t="s">
        <v>48</v>
      </c>
      <c r="H134" t="s">
        <v>49</v>
      </c>
      <c r="L134" t="s">
        <v>282</v>
      </c>
      <c r="M134">
        <v>105902</v>
      </c>
      <c r="N134">
        <v>206</v>
      </c>
      <c r="O134" t="s">
        <v>29</v>
      </c>
      <c r="P134" t="s">
        <v>30</v>
      </c>
      <c r="Q134" t="s">
        <v>52</v>
      </c>
      <c r="R134">
        <v>150000000</v>
      </c>
      <c r="S134">
        <v>2007</v>
      </c>
      <c r="T134">
        <v>6.2</v>
      </c>
      <c r="U134">
        <v>1.5</v>
      </c>
      <c r="V134">
        <v>-23402879</v>
      </c>
      <c r="W134" t="s">
        <v>38</v>
      </c>
    </row>
    <row r="135" spans="1:23" x14ac:dyDescent="0.3">
      <c r="A135" t="s">
        <v>283</v>
      </c>
      <c r="B135">
        <v>284</v>
      </c>
      <c r="C135">
        <v>90</v>
      </c>
      <c r="D135">
        <v>165230261</v>
      </c>
      <c r="E135" t="s">
        <v>24</v>
      </c>
      <c r="F135" t="s">
        <v>25</v>
      </c>
      <c r="G135" t="s">
        <v>47</v>
      </c>
      <c r="H135" t="s">
        <v>48</v>
      </c>
      <c r="I135" t="s">
        <v>49</v>
      </c>
      <c r="L135" t="s">
        <v>284</v>
      </c>
      <c r="M135">
        <v>182718</v>
      </c>
      <c r="N135">
        <v>209</v>
      </c>
      <c r="O135" t="s">
        <v>29</v>
      </c>
      <c r="P135" t="s">
        <v>30</v>
      </c>
      <c r="Q135" t="s">
        <v>52</v>
      </c>
      <c r="R135">
        <v>150000000</v>
      </c>
      <c r="S135">
        <v>2011</v>
      </c>
      <c r="T135">
        <v>7.3</v>
      </c>
      <c r="U135">
        <v>1.5</v>
      </c>
      <c r="V135">
        <v>15230261</v>
      </c>
      <c r="W135" t="s">
        <v>21</v>
      </c>
    </row>
    <row r="136" spans="1:23" x14ac:dyDescent="0.3">
      <c r="A136" t="s">
        <v>285</v>
      </c>
      <c r="B136">
        <v>280</v>
      </c>
      <c r="C136">
        <v>103</v>
      </c>
      <c r="D136">
        <v>131564731</v>
      </c>
      <c r="E136" t="s">
        <v>24</v>
      </c>
      <c r="F136" t="s">
        <v>25</v>
      </c>
      <c r="G136" t="s">
        <v>49</v>
      </c>
      <c r="H136" t="s">
        <v>26</v>
      </c>
      <c r="L136" t="s">
        <v>286</v>
      </c>
      <c r="M136">
        <v>118951</v>
      </c>
      <c r="N136">
        <v>1382</v>
      </c>
      <c r="O136" t="s">
        <v>29</v>
      </c>
      <c r="P136" t="s">
        <v>30</v>
      </c>
      <c r="Q136" t="s">
        <v>52</v>
      </c>
      <c r="R136">
        <v>150000000</v>
      </c>
      <c r="S136">
        <v>2010</v>
      </c>
      <c r="T136">
        <v>4.2</v>
      </c>
      <c r="U136">
        <v>1.7</v>
      </c>
      <c r="V136">
        <v>-18435269</v>
      </c>
      <c r="W136" t="s">
        <v>38</v>
      </c>
    </row>
    <row r="137" spans="1:23" x14ac:dyDescent="0.3">
      <c r="A137" t="s">
        <v>138</v>
      </c>
      <c r="B137">
        <v>310</v>
      </c>
      <c r="C137">
        <v>124</v>
      </c>
      <c r="D137">
        <v>133382309</v>
      </c>
      <c r="E137" t="s">
        <v>24</v>
      </c>
      <c r="F137" t="s">
        <v>25</v>
      </c>
      <c r="G137" t="s">
        <v>35</v>
      </c>
      <c r="L137" t="s">
        <v>287</v>
      </c>
      <c r="M137">
        <v>256695</v>
      </c>
      <c r="N137">
        <v>871</v>
      </c>
      <c r="O137" t="s">
        <v>29</v>
      </c>
      <c r="P137" t="s">
        <v>30</v>
      </c>
      <c r="Q137" t="s">
        <v>31</v>
      </c>
      <c r="R137">
        <v>150000000</v>
      </c>
      <c r="S137">
        <v>2006</v>
      </c>
      <c r="T137">
        <v>6.9</v>
      </c>
      <c r="U137">
        <v>2.1</v>
      </c>
      <c r="V137">
        <v>-16617691</v>
      </c>
      <c r="W137" t="s">
        <v>38</v>
      </c>
    </row>
    <row r="138" spans="1:23" x14ac:dyDescent="0.3">
      <c r="A138" t="s">
        <v>157</v>
      </c>
      <c r="B138">
        <v>339</v>
      </c>
      <c r="C138">
        <v>131</v>
      </c>
      <c r="D138">
        <v>73103784</v>
      </c>
      <c r="E138" t="s">
        <v>24</v>
      </c>
      <c r="F138" t="s">
        <v>55</v>
      </c>
      <c r="G138" t="s">
        <v>35</v>
      </c>
      <c r="L138" t="s">
        <v>288</v>
      </c>
      <c r="M138">
        <v>164238</v>
      </c>
      <c r="N138">
        <v>434</v>
      </c>
      <c r="O138" t="s">
        <v>29</v>
      </c>
      <c r="P138" t="s">
        <v>30</v>
      </c>
      <c r="Q138" t="s">
        <v>31</v>
      </c>
      <c r="R138">
        <v>150000000</v>
      </c>
      <c r="S138">
        <v>2013</v>
      </c>
      <c r="T138">
        <v>6.4</v>
      </c>
      <c r="U138">
        <v>2.2000000000000002</v>
      </c>
      <c r="V138">
        <v>-76896216</v>
      </c>
      <c r="W138" t="s">
        <v>38</v>
      </c>
    </row>
    <row r="139" spans="1:23" x14ac:dyDescent="0.3">
      <c r="A139" t="s">
        <v>289</v>
      </c>
      <c r="B139">
        <v>132</v>
      </c>
      <c r="C139">
        <v>88</v>
      </c>
      <c r="D139">
        <v>21379315</v>
      </c>
      <c r="E139" t="s">
        <v>24</v>
      </c>
      <c r="F139" t="s">
        <v>25</v>
      </c>
      <c r="G139" t="s">
        <v>47</v>
      </c>
      <c r="H139" t="s">
        <v>48</v>
      </c>
      <c r="I139" t="s">
        <v>49</v>
      </c>
      <c r="J139" t="s">
        <v>27</v>
      </c>
      <c r="L139" t="s">
        <v>290</v>
      </c>
      <c r="M139">
        <v>17590</v>
      </c>
      <c r="N139">
        <v>112</v>
      </c>
      <c r="O139" t="s">
        <v>29</v>
      </c>
      <c r="P139" t="s">
        <v>30</v>
      </c>
      <c r="Q139" t="s">
        <v>52</v>
      </c>
      <c r="R139">
        <v>150000000</v>
      </c>
      <c r="S139">
        <v>2011</v>
      </c>
      <c r="T139">
        <v>5.4</v>
      </c>
      <c r="U139">
        <v>1.5</v>
      </c>
      <c r="V139">
        <v>-128620685</v>
      </c>
      <c r="W139" t="s">
        <v>38</v>
      </c>
    </row>
    <row r="140" spans="1:23" x14ac:dyDescent="0.3">
      <c r="A140" t="s">
        <v>291</v>
      </c>
      <c r="B140">
        <v>135</v>
      </c>
      <c r="C140">
        <v>85</v>
      </c>
      <c r="D140">
        <v>64459316</v>
      </c>
      <c r="E140" t="s">
        <v>25</v>
      </c>
      <c r="F140" t="s">
        <v>47</v>
      </c>
      <c r="G140" t="s">
        <v>48</v>
      </c>
      <c r="H140" t="s">
        <v>49</v>
      </c>
      <c r="L140" t="s">
        <v>292</v>
      </c>
      <c r="M140">
        <v>85086</v>
      </c>
      <c r="N140">
        <v>122</v>
      </c>
      <c r="O140" t="s">
        <v>29</v>
      </c>
      <c r="P140" t="s">
        <v>37</v>
      </c>
      <c r="Q140" t="s">
        <v>52</v>
      </c>
      <c r="R140">
        <v>149000000</v>
      </c>
      <c r="S140">
        <v>2006</v>
      </c>
      <c r="T140">
        <v>6.7</v>
      </c>
      <c r="U140">
        <v>1.4</v>
      </c>
      <c r="V140">
        <v>-84540684</v>
      </c>
      <c r="W140" t="s">
        <v>38</v>
      </c>
    </row>
    <row r="141" spans="1:23" x14ac:dyDescent="0.3">
      <c r="A141" t="s">
        <v>293</v>
      </c>
      <c r="B141">
        <v>256</v>
      </c>
      <c r="C141">
        <v>111</v>
      </c>
      <c r="D141">
        <v>34964818</v>
      </c>
      <c r="E141" t="s">
        <v>25</v>
      </c>
      <c r="F141" t="s">
        <v>49</v>
      </c>
      <c r="G141" t="s">
        <v>26</v>
      </c>
      <c r="L141" t="s">
        <v>294</v>
      </c>
      <c r="M141">
        <v>39956</v>
      </c>
      <c r="N141">
        <v>186</v>
      </c>
      <c r="O141" t="s">
        <v>29</v>
      </c>
      <c r="P141" t="s">
        <v>30</v>
      </c>
      <c r="Q141" t="s">
        <v>52</v>
      </c>
      <c r="R141">
        <v>150000000</v>
      </c>
      <c r="S141">
        <v>2015</v>
      </c>
      <c r="T141">
        <v>5.8</v>
      </c>
      <c r="U141">
        <v>1.8</v>
      </c>
      <c r="V141">
        <v>-115035182</v>
      </c>
      <c r="W141" t="s">
        <v>38</v>
      </c>
    </row>
    <row r="142" spans="1:23" x14ac:dyDescent="0.3">
      <c r="A142" t="s">
        <v>295</v>
      </c>
      <c r="B142">
        <v>196</v>
      </c>
      <c r="C142">
        <v>92</v>
      </c>
      <c r="D142">
        <v>111505642</v>
      </c>
      <c r="E142" t="s">
        <v>25</v>
      </c>
      <c r="F142" t="s">
        <v>47</v>
      </c>
      <c r="G142" t="s">
        <v>48</v>
      </c>
      <c r="H142" t="s">
        <v>49</v>
      </c>
      <c r="I142" t="s">
        <v>27</v>
      </c>
      <c r="L142" t="s">
        <v>296</v>
      </c>
      <c r="M142">
        <v>47900</v>
      </c>
      <c r="N142">
        <v>130</v>
      </c>
      <c r="O142" t="s">
        <v>29</v>
      </c>
      <c r="P142" t="s">
        <v>30</v>
      </c>
      <c r="Q142" t="s">
        <v>52</v>
      </c>
      <c r="R142">
        <v>145000000</v>
      </c>
      <c r="S142">
        <v>2014</v>
      </c>
      <c r="T142">
        <v>6.9</v>
      </c>
      <c r="U142">
        <v>1.5</v>
      </c>
      <c r="V142">
        <v>-33494358</v>
      </c>
      <c r="W142" t="s">
        <v>38</v>
      </c>
    </row>
    <row r="143" spans="1:23" x14ac:dyDescent="0.3">
      <c r="A143" t="s">
        <v>227</v>
      </c>
      <c r="B143">
        <v>220</v>
      </c>
      <c r="C143">
        <v>196</v>
      </c>
      <c r="D143">
        <v>133228348</v>
      </c>
      <c r="E143" t="s">
        <v>25</v>
      </c>
      <c r="L143" t="s">
        <v>297</v>
      </c>
      <c r="M143">
        <v>381672</v>
      </c>
      <c r="N143">
        <v>1694</v>
      </c>
      <c r="O143" t="s">
        <v>29</v>
      </c>
      <c r="P143" t="s">
        <v>30</v>
      </c>
      <c r="Q143" t="s">
        <v>213</v>
      </c>
      <c r="R143">
        <v>175000000</v>
      </c>
      <c r="S143">
        <v>2004</v>
      </c>
      <c r="T143">
        <v>7.2</v>
      </c>
      <c r="U143">
        <v>3.3</v>
      </c>
      <c r="V143">
        <v>-41771652</v>
      </c>
      <c r="W143" t="s">
        <v>38</v>
      </c>
    </row>
    <row r="144" spans="1:23" x14ac:dyDescent="0.3">
      <c r="A144" t="s">
        <v>252</v>
      </c>
      <c r="B144">
        <v>211</v>
      </c>
      <c r="C144">
        <v>93</v>
      </c>
      <c r="D144">
        <v>216366733</v>
      </c>
      <c r="E144" t="s">
        <v>25</v>
      </c>
      <c r="F144" t="s">
        <v>47</v>
      </c>
      <c r="G144" t="s">
        <v>48</v>
      </c>
      <c r="H144" t="s">
        <v>49</v>
      </c>
      <c r="L144" t="s">
        <v>298</v>
      </c>
      <c r="M144">
        <v>119213</v>
      </c>
      <c r="N144">
        <v>154</v>
      </c>
      <c r="O144" t="s">
        <v>29</v>
      </c>
      <c r="P144" t="s">
        <v>30</v>
      </c>
      <c r="Q144" t="s">
        <v>52</v>
      </c>
      <c r="R144">
        <v>145000000</v>
      </c>
      <c r="S144">
        <v>2012</v>
      </c>
      <c r="T144">
        <v>6.9</v>
      </c>
      <c r="U144">
        <v>1.6</v>
      </c>
      <c r="V144">
        <v>71366733</v>
      </c>
      <c r="W144" t="s">
        <v>21</v>
      </c>
    </row>
    <row r="145" spans="1:23" x14ac:dyDescent="0.3">
      <c r="A145" t="s">
        <v>299</v>
      </c>
      <c r="B145">
        <v>264</v>
      </c>
      <c r="C145">
        <v>133</v>
      </c>
      <c r="D145">
        <v>160201106</v>
      </c>
      <c r="E145" t="s">
        <v>24</v>
      </c>
      <c r="F145" t="s">
        <v>25</v>
      </c>
      <c r="G145" t="s">
        <v>35</v>
      </c>
      <c r="L145" t="s">
        <v>300</v>
      </c>
      <c r="M145">
        <v>169914</v>
      </c>
      <c r="N145">
        <v>1185</v>
      </c>
      <c r="O145" t="s">
        <v>29</v>
      </c>
      <c r="P145" t="s">
        <v>37</v>
      </c>
      <c r="Q145" t="s">
        <v>31</v>
      </c>
      <c r="R145">
        <v>142000000</v>
      </c>
      <c r="S145">
        <v>2002</v>
      </c>
      <c r="T145">
        <v>6.1</v>
      </c>
      <c r="U145">
        <v>2.2000000000000002</v>
      </c>
      <c r="V145">
        <v>18201106</v>
      </c>
      <c r="W145" t="s">
        <v>21</v>
      </c>
    </row>
    <row r="146" spans="1:23" x14ac:dyDescent="0.3">
      <c r="A146" t="s">
        <v>301</v>
      </c>
      <c r="B146">
        <v>464</v>
      </c>
      <c r="C146">
        <v>116</v>
      </c>
      <c r="D146">
        <v>118099659</v>
      </c>
      <c r="E146" t="s">
        <v>24</v>
      </c>
      <c r="F146" t="s">
        <v>48</v>
      </c>
      <c r="G146" t="s">
        <v>26</v>
      </c>
      <c r="H146" t="s">
        <v>27</v>
      </c>
      <c r="L146" t="s">
        <v>302</v>
      </c>
      <c r="M146">
        <v>69757</v>
      </c>
      <c r="N146">
        <v>1211</v>
      </c>
      <c r="O146" t="s">
        <v>29</v>
      </c>
      <c r="P146" t="s">
        <v>30</v>
      </c>
      <c r="Q146" t="s">
        <v>31</v>
      </c>
      <c r="R146">
        <v>144000000</v>
      </c>
      <c r="S146">
        <v>2016</v>
      </c>
      <c r="T146">
        <v>5.5</v>
      </c>
      <c r="U146">
        <v>1.9</v>
      </c>
      <c r="V146">
        <v>-25900341</v>
      </c>
      <c r="W146" t="s">
        <v>38</v>
      </c>
    </row>
    <row r="147" spans="1:23" x14ac:dyDescent="0.3">
      <c r="A147" t="s">
        <v>119</v>
      </c>
      <c r="B147">
        <v>167</v>
      </c>
      <c r="C147">
        <v>153</v>
      </c>
      <c r="D147">
        <v>201573391</v>
      </c>
      <c r="E147" t="s">
        <v>24</v>
      </c>
      <c r="F147" t="s">
        <v>25</v>
      </c>
      <c r="G147" t="s">
        <v>27</v>
      </c>
      <c r="H147" t="s">
        <v>35</v>
      </c>
      <c r="L147" t="s">
        <v>303</v>
      </c>
      <c r="M147">
        <v>322395</v>
      </c>
      <c r="N147">
        <v>1171</v>
      </c>
      <c r="O147" t="s">
        <v>29</v>
      </c>
      <c r="P147" t="s">
        <v>30</v>
      </c>
      <c r="Q147" t="s">
        <v>31</v>
      </c>
      <c r="R147">
        <v>140000000</v>
      </c>
      <c r="S147">
        <v>1998</v>
      </c>
      <c r="T147">
        <v>6.6</v>
      </c>
      <c r="U147">
        <v>2.6</v>
      </c>
      <c r="V147">
        <v>61573391</v>
      </c>
      <c r="W147" t="s">
        <v>21</v>
      </c>
    </row>
    <row r="148" spans="1:23" x14ac:dyDescent="0.3">
      <c r="A148" t="s">
        <v>87</v>
      </c>
      <c r="B148">
        <v>208</v>
      </c>
      <c r="C148">
        <v>88</v>
      </c>
      <c r="D148">
        <v>190418803</v>
      </c>
      <c r="E148" t="s">
        <v>24</v>
      </c>
      <c r="F148" t="s">
        <v>25</v>
      </c>
      <c r="G148" t="s">
        <v>48</v>
      </c>
      <c r="H148" t="s">
        <v>49</v>
      </c>
      <c r="I148" t="s">
        <v>26</v>
      </c>
      <c r="J148" t="s">
        <v>60</v>
      </c>
      <c r="K148" t="s">
        <v>27</v>
      </c>
      <c r="L148" t="s">
        <v>304</v>
      </c>
      <c r="M148">
        <v>270207</v>
      </c>
      <c r="N148">
        <v>606</v>
      </c>
      <c r="O148" t="s">
        <v>29</v>
      </c>
      <c r="P148" t="s">
        <v>30</v>
      </c>
      <c r="Q148" t="s">
        <v>31</v>
      </c>
      <c r="R148">
        <v>140000000</v>
      </c>
      <c r="S148">
        <v>2002</v>
      </c>
      <c r="T148">
        <v>6.1</v>
      </c>
      <c r="U148">
        <v>1.5</v>
      </c>
      <c r="V148">
        <v>50418803</v>
      </c>
      <c r="W148" t="s">
        <v>21</v>
      </c>
    </row>
    <row r="149" spans="1:23" x14ac:dyDescent="0.3">
      <c r="A149" t="s">
        <v>158</v>
      </c>
      <c r="B149">
        <v>287</v>
      </c>
      <c r="C149">
        <v>115</v>
      </c>
      <c r="D149">
        <v>82161969</v>
      </c>
      <c r="E149" t="s">
        <v>24</v>
      </c>
      <c r="F149" t="s">
        <v>25</v>
      </c>
      <c r="G149" t="s">
        <v>47</v>
      </c>
      <c r="H149" t="s">
        <v>26</v>
      </c>
      <c r="L149" t="s">
        <v>305</v>
      </c>
      <c r="M149">
        <v>142440</v>
      </c>
      <c r="N149">
        <v>505</v>
      </c>
      <c r="O149" t="s">
        <v>29</v>
      </c>
      <c r="P149" t="s">
        <v>30</v>
      </c>
      <c r="Q149" t="s">
        <v>31</v>
      </c>
      <c r="R149">
        <v>150000000</v>
      </c>
      <c r="S149">
        <v>2007</v>
      </c>
      <c r="T149">
        <v>6.3</v>
      </c>
      <c r="U149">
        <v>1.9</v>
      </c>
      <c r="V149">
        <v>-67838031</v>
      </c>
      <c r="W149" t="s">
        <v>38</v>
      </c>
    </row>
    <row r="150" spans="1:23" x14ac:dyDescent="0.3">
      <c r="A150" t="s">
        <v>306</v>
      </c>
      <c r="B150">
        <v>210</v>
      </c>
      <c r="C150">
        <v>95</v>
      </c>
      <c r="D150">
        <v>143523463</v>
      </c>
      <c r="E150" t="s">
        <v>24</v>
      </c>
      <c r="F150" t="s">
        <v>25</v>
      </c>
      <c r="G150" t="s">
        <v>47</v>
      </c>
      <c r="H150" t="s">
        <v>48</v>
      </c>
      <c r="I150" t="s">
        <v>49</v>
      </c>
      <c r="L150" t="s">
        <v>307</v>
      </c>
      <c r="M150">
        <v>64322</v>
      </c>
      <c r="N150">
        <v>145</v>
      </c>
      <c r="O150" t="s">
        <v>29</v>
      </c>
      <c r="P150" t="s">
        <v>30</v>
      </c>
      <c r="Q150" t="s">
        <v>52</v>
      </c>
      <c r="R150">
        <v>145000000</v>
      </c>
      <c r="S150">
        <v>2016</v>
      </c>
      <c r="T150">
        <v>7.2</v>
      </c>
      <c r="U150">
        <v>1.6</v>
      </c>
      <c r="V150">
        <v>-1476537</v>
      </c>
      <c r="W150" t="s">
        <v>38</v>
      </c>
    </row>
    <row r="151" spans="1:23" x14ac:dyDescent="0.3">
      <c r="A151" t="s">
        <v>201</v>
      </c>
      <c r="B151">
        <v>432</v>
      </c>
      <c r="C151">
        <v>133</v>
      </c>
      <c r="D151">
        <v>209364921</v>
      </c>
      <c r="E151" t="s">
        <v>24</v>
      </c>
      <c r="F151" t="s">
        <v>25</v>
      </c>
      <c r="G151" t="s">
        <v>35</v>
      </c>
      <c r="L151" t="s">
        <v>308</v>
      </c>
      <c r="M151">
        <v>365104</v>
      </c>
      <c r="N151">
        <v>512</v>
      </c>
      <c r="O151" t="s">
        <v>29</v>
      </c>
      <c r="P151" t="s">
        <v>30</v>
      </c>
      <c r="Q151" t="s">
        <v>31</v>
      </c>
      <c r="R151">
        <v>145000000</v>
      </c>
      <c r="S151">
        <v>2011</v>
      </c>
      <c r="T151">
        <v>7.4</v>
      </c>
      <c r="U151">
        <v>2.2000000000000002</v>
      </c>
      <c r="V151">
        <v>64364921</v>
      </c>
      <c r="W151" t="s">
        <v>21</v>
      </c>
    </row>
    <row r="152" spans="1:23" x14ac:dyDescent="0.3">
      <c r="A152" t="s">
        <v>309</v>
      </c>
      <c r="B152">
        <v>256</v>
      </c>
      <c r="C152">
        <v>97</v>
      </c>
      <c r="D152">
        <v>103400692</v>
      </c>
      <c r="E152" t="s">
        <v>25</v>
      </c>
      <c r="F152" t="s">
        <v>47</v>
      </c>
      <c r="G152" t="s">
        <v>49</v>
      </c>
      <c r="H152" t="s">
        <v>26</v>
      </c>
      <c r="L152" t="s">
        <v>310</v>
      </c>
      <c r="M152">
        <v>123553</v>
      </c>
      <c r="N152">
        <v>174</v>
      </c>
      <c r="O152" t="s">
        <v>29</v>
      </c>
      <c r="P152" t="s">
        <v>30</v>
      </c>
      <c r="Q152" t="s">
        <v>52</v>
      </c>
      <c r="R152">
        <v>145000000</v>
      </c>
      <c r="S152">
        <v>2012</v>
      </c>
      <c r="T152">
        <v>7.3</v>
      </c>
      <c r="U152">
        <v>1.6</v>
      </c>
      <c r="V152">
        <v>-41599308</v>
      </c>
      <c r="W152" t="s">
        <v>38</v>
      </c>
    </row>
    <row r="153" spans="1:23" x14ac:dyDescent="0.3">
      <c r="A153" t="s">
        <v>311</v>
      </c>
      <c r="B153">
        <v>135</v>
      </c>
      <c r="C153">
        <v>90</v>
      </c>
      <c r="D153">
        <v>110332737</v>
      </c>
      <c r="E153" t="s">
        <v>48</v>
      </c>
      <c r="F153" t="s">
        <v>56</v>
      </c>
      <c r="L153" t="s">
        <v>312</v>
      </c>
      <c r="M153">
        <v>110788</v>
      </c>
      <c r="N153">
        <v>258</v>
      </c>
      <c r="O153" t="s">
        <v>29</v>
      </c>
      <c r="P153" t="s">
        <v>30</v>
      </c>
      <c r="Q153" t="s">
        <v>31</v>
      </c>
      <c r="R153">
        <v>100000000</v>
      </c>
      <c r="S153">
        <v>2005</v>
      </c>
      <c r="T153">
        <v>6.1</v>
      </c>
      <c r="U153">
        <v>1.5</v>
      </c>
      <c r="V153">
        <v>10332737</v>
      </c>
      <c r="W153" t="s">
        <v>21</v>
      </c>
    </row>
    <row r="154" spans="1:23" x14ac:dyDescent="0.3">
      <c r="A154" t="s">
        <v>313</v>
      </c>
      <c r="B154">
        <v>190</v>
      </c>
      <c r="C154">
        <v>154</v>
      </c>
      <c r="D154">
        <v>111110575</v>
      </c>
      <c r="E154" t="s">
        <v>24</v>
      </c>
      <c r="F154" t="s">
        <v>55</v>
      </c>
      <c r="G154" t="s">
        <v>54</v>
      </c>
      <c r="H154" t="s">
        <v>58</v>
      </c>
      <c r="L154" t="s">
        <v>314</v>
      </c>
      <c r="M154">
        <v>317166</v>
      </c>
      <c r="N154">
        <v>928</v>
      </c>
      <c r="O154" t="s">
        <v>29</v>
      </c>
      <c r="P154" t="s">
        <v>30</v>
      </c>
      <c r="Q154" t="s">
        <v>213</v>
      </c>
      <c r="R154">
        <v>140000000</v>
      </c>
      <c r="S154">
        <v>2003</v>
      </c>
      <c r="T154">
        <v>7.7</v>
      </c>
      <c r="U154">
        <v>2.6</v>
      </c>
      <c r="V154">
        <v>-28889425</v>
      </c>
      <c r="W154" t="s">
        <v>38</v>
      </c>
    </row>
    <row r="155" spans="1:23" x14ac:dyDescent="0.3">
      <c r="A155" t="s">
        <v>94</v>
      </c>
      <c r="B155">
        <v>314</v>
      </c>
      <c r="C155">
        <v>150</v>
      </c>
      <c r="D155">
        <v>65007045</v>
      </c>
      <c r="E155" t="s">
        <v>24</v>
      </c>
      <c r="F155" t="s">
        <v>25</v>
      </c>
      <c r="G155" t="s">
        <v>55</v>
      </c>
      <c r="L155" t="s">
        <v>315</v>
      </c>
      <c r="M155">
        <v>128682</v>
      </c>
      <c r="N155">
        <v>657</v>
      </c>
      <c r="O155" t="s">
        <v>29</v>
      </c>
      <c r="P155" t="s">
        <v>37</v>
      </c>
      <c r="Q155" t="s">
        <v>31</v>
      </c>
      <c r="R155">
        <v>140000000</v>
      </c>
      <c r="S155">
        <v>2014</v>
      </c>
      <c r="T155">
        <v>6.1</v>
      </c>
      <c r="U155">
        <v>2.5</v>
      </c>
      <c r="V155">
        <v>-74992955</v>
      </c>
      <c r="W155" t="s">
        <v>38</v>
      </c>
    </row>
    <row r="156" spans="1:23" x14ac:dyDescent="0.3">
      <c r="A156" t="s">
        <v>138</v>
      </c>
      <c r="B156">
        <v>518</v>
      </c>
      <c r="C156">
        <v>127</v>
      </c>
      <c r="D156">
        <v>257704099</v>
      </c>
      <c r="E156" t="s">
        <v>24</v>
      </c>
      <c r="F156" t="s">
        <v>25</v>
      </c>
      <c r="G156" t="s">
        <v>27</v>
      </c>
      <c r="L156" t="s">
        <v>316</v>
      </c>
      <c r="M156">
        <v>504419</v>
      </c>
      <c r="N156">
        <v>1559</v>
      </c>
      <c r="O156" t="s">
        <v>29</v>
      </c>
      <c r="P156" t="s">
        <v>30</v>
      </c>
      <c r="Q156" t="s">
        <v>31</v>
      </c>
      <c r="R156">
        <v>150000000</v>
      </c>
      <c r="S156">
        <v>2009</v>
      </c>
      <c r="T156">
        <v>8</v>
      </c>
      <c r="U156">
        <v>2.1</v>
      </c>
      <c r="V156">
        <v>107704099</v>
      </c>
      <c r="W156" t="s">
        <v>21</v>
      </c>
    </row>
    <row r="157" spans="1:23" x14ac:dyDescent="0.3">
      <c r="A157" t="s">
        <v>43</v>
      </c>
      <c r="B157">
        <v>291</v>
      </c>
      <c r="C157">
        <v>121</v>
      </c>
      <c r="D157">
        <v>403706375</v>
      </c>
      <c r="E157" t="s">
        <v>24</v>
      </c>
      <c r="F157" t="s">
        <v>25</v>
      </c>
      <c r="G157" t="s">
        <v>26</v>
      </c>
      <c r="H157" t="s">
        <v>44</v>
      </c>
      <c r="L157" t="s">
        <v>317</v>
      </c>
      <c r="M157">
        <v>544665</v>
      </c>
      <c r="N157">
        <v>2012</v>
      </c>
      <c r="O157" t="s">
        <v>29</v>
      </c>
      <c r="P157" t="s">
        <v>30</v>
      </c>
      <c r="Q157" t="s">
        <v>31</v>
      </c>
      <c r="R157">
        <v>139000000</v>
      </c>
      <c r="S157">
        <v>2002</v>
      </c>
      <c r="T157">
        <v>7.3</v>
      </c>
      <c r="U157">
        <v>2</v>
      </c>
      <c r="V157">
        <v>264706375</v>
      </c>
      <c r="W157" t="s">
        <v>21</v>
      </c>
    </row>
    <row r="158" spans="1:23" x14ac:dyDescent="0.3">
      <c r="A158" t="s">
        <v>209</v>
      </c>
      <c r="B158">
        <v>292</v>
      </c>
      <c r="C158">
        <v>102</v>
      </c>
      <c r="D158">
        <v>176997107</v>
      </c>
      <c r="E158" t="s">
        <v>24</v>
      </c>
      <c r="F158" t="s">
        <v>25</v>
      </c>
      <c r="G158" t="s">
        <v>47</v>
      </c>
      <c r="H158" t="s">
        <v>48</v>
      </c>
      <c r="I158" t="s">
        <v>49</v>
      </c>
      <c r="J158" t="s">
        <v>26</v>
      </c>
      <c r="L158" t="s">
        <v>318</v>
      </c>
      <c r="M158">
        <v>221128</v>
      </c>
      <c r="N158">
        <v>343</v>
      </c>
      <c r="O158" t="s">
        <v>29</v>
      </c>
      <c r="P158" t="s">
        <v>30</v>
      </c>
      <c r="Q158" t="s">
        <v>52</v>
      </c>
      <c r="R158">
        <v>145000000</v>
      </c>
      <c r="S158">
        <v>2014</v>
      </c>
      <c r="T158">
        <v>7.9</v>
      </c>
      <c r="U158">
        <v>1.7</v>
      </c>
      <c r="V158">
        <v>31997107</v>
      </c>
      <c r="W158" t="s">
        <v>21</v>
      </c>
    </row>
    <row r="159" spans="1:23" x14ac:dyDescent="0.3">
      <c r="A159" t="s">
        <v>319</v>
      </c>
      <c r="B159">
        <v>184</v>
      </c>
      <c r="C159">
        <v>126</v>
      </c>
      <c r="D159">
        <v>31141074</v>
      </c>
      <c r="E159" t="s">
        <v>24</v>
      </c>
      <c r="F159" t="s">
        <v>25</v>
      </c>
      <c r="G159" t="s">
        <v>26</v>
      </c>
      <c r="L159" t="s">
        <v>320</v>
      </c>
      <c r="M159">
        <v>51892</v>
      </c>
      <c r="N159">
        <v>273</v>
      </c>
      <c r="O159" t="s">
        <v>29</v>
      </c>
      <c r="P159" t="s">
        <v>30</v>
      </c>
      <c r="Q159" t="s">
        <v>31</v>
      </c>
      <c r="R159">
        <v>140000000</v>
      </c>
      <c r="S159">
        <v>2016</v>
      </c>
      <c r="T159">
        <v>5.5</v>
      </c>
      <c r="U159">
        <v>2.1</v>
      </c>
      <c r="V159">
        <v>-108858926</v>
      </c>
      <c r="W159" t="s">
        <v>38</v>
      </c>
    </row>
    <row r="160" spans="1:23" x14ac:dyDescent="0.3">
      <c r="A160" t="s">
        <v>175</v>
      </c>
      <c r="B160">
        <v>145</v>
      </c>
      <c r="C160">
        <v>121</v>
      </c>
      <c r="D160">
        <v>31704416</v>
      </c>
      <c r="E160" t="s">
        <v>24</v>
      </c>
      <c r="F160" t="s">
        <v>25</v>
      </c>
      <c r="G160" t="s">
        <v>27</v>
      </c>
      <c r="H160" t="s">
        <v>35</v>
      </c>
      <c r="L160" t="s">
        <v>321</v>
      </c>
      <c r="M160">
        <v>45455</v>
      </c>
      <c r="N160">
        <v>388</v>
      </c>
      <c r="O160" t="s">
        <v>29</v>
      </c>
      <c r="P160" t="s">
        <v>30</v>
      </c>
      <c r="Q160" t="s">
        <v>31</v>
      </c>
      <c r="R160">
        <v>135000000</v>
      </c>
      <c r="S160">
        <v>2005</v>
      </c>
      <c r="T160">
        <v>5</v>
      </c>
      <c r="U160">
        <v>2</v>
      </c>
      <c r="V160">
        <v>-103295584</v>
      </c>
      <c r="W160" t="s">
        <v>38</v>
      </c>
    </row>
    <row r="161" spans="1:23" x14ac:dyDescent="0.3">
      <c r="A161" t="s">
        <v>66</v>
      </c>
      <c r="B161">
        <v>451</v>
      </c>
      <c r="C161">
        <v>215</v>
      </c>
      <c r="D161">
        <v>107503316</v>
      </c>
      <c r="E161" t="s">
        <v>24</v>
      </c>
      <c r="F161" t="s">
        <v>55</v>
      </c>
      <c r="G161" t="s">
        <v>60</v>
      </c>
      <c r="H161" t="s">
        <v>27</v>
      </c>
      <c r="L161" t="s">
        <v>322</v>
      </c>
      <c r="M161">
        <v>392474</v>
      </c>
      <c r="N161">
        <v>1229</v>
      </c>
      <c r="O161" t="s">
        <v>29</v>
      </c>
      <c r="P161" t="s">
        <v>30</v>
      </c>
      <c r="Q161" t="s">
        <v>213</v>
      </c>
      <c r="R161">
        <v>130000000</v>
      </c>
      <c r="S161">
        <v>2009</v>
      </c>
      <c r="T161">
        <v>7.7</v>
      </c>
      <c r="U161">
        <v>3.6</v>
      </c>
      <c r="V161">
        <v>-22496684</v>
      </c>
      <c r="W161" t="s">
        <v>38</v>
      </c>
    </row>
    <row r="162" spans="1:23" x14ac:dyDescent="0.3">
      <c r="A162" t="s">
        <v>323</v>
      </c>
      <c r="B162">
        <v>141</v>
      </c>
      <c r="C162">
        <v>127</v>
      </c>
      <c r="D162">
        <v>129734803</v>
      </c>
      <c r="E162" t="s">
        <v>24</v>
      </c>
      <c r="F162" t="s">
        <v>56</v>
      </c>
      <c r="G162" t="s">
        <v>35</v>
      </c>
      <c r="L162" t="s">
        <v>324</v>
      </c>
      <c r="M162">
        <v>127497</v>
      </c>
      <c r="N162">
        <v>287</v>
      </c>
      <c r="O162" t="s">
        <v>29</v>
      </c>
      <c r="P162" t="s">
        <v>30</v>
      </c>
      <c r="Q162" t="s">
        <v>213</v>
      </c>
      <c r="R162">
        <v>140000000</v>
      </c>
      <c r="S162">
        <v>1998</v>
      </c>
      <c r="T162">
        <v>6.6</v>
      </c>
      <c r="U162">
        <v>2.1</v>
      </c>
      <c r="V162">
        <v>-10265197</v>
      </c>
      <c r="W162" t="s">
        <v>38</v>
      </c>
    </row>
    <row r="163" spans="1:23" x14ac:dyDescent="0.3">
      <c r="A163" t="s">
        <v>325</v>
      </c>
      <c r="B163">
        <v>267</v>
      </c>
      <c r="C163">
        <v>138</v>
      </c>
      <c r="D163">
        <v>132122995</v>
      </c>
      <c r="E163" t="s">
        <v>24</v>
      </c>
      <c r="F163" t="s">
        <v>27</v>
      </c>
      <c r="L163" t="s">
        <v>326</v>
      </c>
      <c r="M163">
        <v>212106</v>
      </c>
      <c r="N163">
        <v>1445</v>
      </c>
      <c r="O163" t="s">
        <v>29</v>
      </c>
      <c r="P163" t="s">
        <v>30</v>
      </c>
      <c r="Q163" t="s">
        <v>31</v>
      </c>
      <c r="R163">
        <v>137000000</v>
      </c>
      <c r="S163">
        <v>2003</v>
      </c>
      <c r="T163">
        <v>5.7</v>
      </c>
      <c r="U163">
        <v>2.2999999999999998</v>
      </c>
      <c r="V163">
        <v>-4877005</v>
      </c>
      <c r="W163" t="s">
        <v>38</v>
      </c>
    </row>
    <row r="164" spans="1:23" x14ac:dyDescent="0.3">
      <c r="A164" t="s">
        <v>327</v>
      </c>
      <c r="B164">
        <v>351</v>
      </c>
      <c r="C164">
        <v>122</v>
      </c>
      <c r="D164">
        <v>122512052</v>
      </c>
      <c r="E164" t="s">
        <v>24</v>
      </c>
      <c r="F164" t="s">
        <v>25</v>
      </c>
      <c r="G164" t="s">
        <v>27</v>
      </c>
      <c r="H164" t="s">
        <v>35</v>
      </c>
      <c r="L164" t="s">
        <v>328</v>
      </c>
      <c r="M164">
        <v>146352</v>
      </c>
      <c r="N164">
        <v>288</v>
      </c>
      <c r="O164" t="s">
        <v>29</v>
      </c>
      <c r="P164" t="s">
        <v>30</v>
      </c>
      <c r="Q164" t="s">
        <v>31</v>
      </c>
      <c r="R164">
        <v>130000000</v>
      </c>
      <c r="S164">
        <v>2013</v>
      </c>
      <c r="T164">
        <v>5.8</v>
      </c>
      <c r="U164">
        <v>2</v>
      </c>
      <c r="V164">
        <v>-7487948</v>
      </c>
      <c r="W164" t="s">
        <v>38</v>
      </c>
    </row>
    <row r="165" spans="1:23" x14ac:dyDescent="0.3">
      <c r="A165" t="s">
        <v>329</v>
      </c>
      <c r="B165">
        <v>163</v>
      </c>
      <c r="C165">
        <v>124</v>
      </c>
      <c r="D165">
        <v>68642452</v>
      </c>
      <c r="E165" t="s">
        <v>24</v>
      </c>
      <c r="F165" t="s">
        <v>25</v>
      </c>
      <c r="G165" t="s">
        <v>48</v>
      </c>
      <c r="H165" t="s">
        <v>35</v>
      </c>
      <c r="L165" t="s">
        <v>330</v>
      </c>
      <c r="M165">
        <v>77673</v>
      </c>
      <c r="N165">
        <v>463</v>
      </c>
      <c r="O165" t="s">
        <v>29</v>
      </c>
      <c r="P165" t="s">
        <v>37</v>
      </c>
      <c r="Q165" t="s">
        <v>31</v>
      </c>
      <c r="R165">
        <v>130000000</v>
      </c>
      <c r="S165">
        <v>2005</v>
      </c>
      <c r="T165">
        <v>6</v>
      </c>
      <c r="U165">
        <v>2.1</v>
      </c>
      <c r="V165">
        <v>-61357548</v>
      </c>
      <c r="W165" t="s">
        <v>38</v>
      </c>
    </row>
    <row r="166" spans="1:23" x14ac:dyDescent="0.3">
      <c r="A166" t="s">
        <v>331</v>
      </c>
      <c r="B166">
        <v>166</v>
      </c>
      <c r="C166">
        <v>106</v>
      </c>
      <c r="D166">
        <v>32131830</v>
      </c>
      <c r="E166" t="s">
        <v>24</v>
      </c>
      <c r="F166" t="s">
        <v>25</v>
      </c>
      <c r="G166" t="s">
        <v>47</v>
      </c>
      <c r="H166" t="s">
        <v>26</v>
      </c>
      <c r="I166" t="s">
        <v>44</v>
      </c>
      <c r="J166" t="s">
        <v>27</v>
      </c>
      <c r="L166" t="s">
        <v>332</v>
      </c>
      <c r="M166">
        <v>72259</v>
      </c>
      <c r="N166">
        <v>788</v>
      </c>
      <c r="O166" t="s">
        <v>29</v>
      </c>
      <c r="P166" t="s">
        <v>30</v>
      </c>
      <c r="Q166" t="s">
        <v>31</v>
      </c>
      <c r="R166">
        <v>137000000</v>
      </c>
      <c r="S166">
        <v>2001</v>
      </c>
      <c r="T166">
        <v>6.4</v>
      </c>
      <c r="U166">
        <v>1.8</v>
      </c>
      <c r="V166">
        <v>-104868170</v>
      </c>
      <c r="W166" t="s">
        <v>38</v>
      </c>
    </row>
    <row r="167" spans="1:23" x14ac:dyDescent="0.3">
      <c r="A167" t="s">
        <v>279</v>
      </c>
      <c r="B167">
        <v>510</v>
      </c>
      <c r="C167">
        <v>124</v>
      </c>
      <c r="D167">
        <v>176636816</v>
      </c>
      <c r="E167" t="s">
        <v>24</v>
      </c>
      <c r="F167" t="s">
        <v>25</v>
      </c>
      <c r="G167" t="s">
        <v>27</v>
      </c>
      <c r="L167" t="s">
        <v>333</v>
      </c>
      <c r="M167">
        <v>508818</v>
      </c>
      <c r="N167">
        <v>679</v>
      </c>
      <c r="O167" t="s">
        <v>29</v>
      </c>
      <c r="P167" t="s">
        <v>30</v>
      </c>
      <c r="Q167" t="s">
        <v>31</v>
      </c>
      <c r="R167">
        <v>140000000</v>
      </c>
      <c r="S167">
        <v>2011</v>
      </c>
      <c r="T167">
        <v>6.9</v>
      </c>
      <c r="U167">
        <v>2.1</v>
      </c>
      <c r="V167">
        <v>36636816</v>
      </c>
      <c r="W167" t="s">
        <v>21</v>
      </c>
    </row>
    <row r="168" spans="1:23" x14ac:dyDescent="0.3">
      <c r="A168" t="s">
        <v>237</v>
      </c>
      <c r="B168">
        <v>197</v>
      </c>
      <c r="C168">
        <v>128</v>
      </c>
      <c r="D168">
        <v>126930660</v>
      </c>
      <c r="E168" t="s">
        <v>24</v>
      </c>
      <c r="F168" t="s">
        <v>25</v>
      </c>
      <c r="G168" t="s">
        <v>35</v>
      </c>
      <c r="L168" t="s">
        <v>334</v>
      </c>
      <c r="M168">
        <v>157519</v>
      </c>
      <c r="N168">
        <v>683</v>
      </c>
      <c r="O168" t="s">
        <v>29</v>
      </c>
      <c r="P168" t="s">
        <v>37</v>
      </c>
      <c r="Q168" t="s">
        <v>31</v>
      </c>
      <c r="R168">
        <v>135000000</v>
      </c>
      <c r="S168">
        <v>1999</v>
      </c>
      <c r="T168">
        <v>6.4</v>
      </c>
      <c r="U168">
        <v>2.1</v>
      </c>
      <c r="V168">
        <v>-8069340</v>
      </c>
      <c r="W168" t="s">
        <v>38</v>
      </c>
    </row>
    <row r="169" spans="1:23" x14ac:dyDescent="0.3">
      <c r="A169" t="s">
        <v>335</v>
      </c>
      <c r="B169">
        <v>244</v>
      </c>
      <c r="C169">
        <v>138</v>
      </c>
      <c r="D169">
        <v>93926386</v>
      </c>
      <c r="E169" t="s">
        <v>24</v>
      </c>
      <c r="F169" t="s">
        <v>25</v>
      </c>
      <c r="G169" t="s">
        <v>55</v>
      </c>
      <c r="H169" t="s">
        <v>54</v>
      </c>
      <c r="I169" t="s">
        <v>58</v>
      </c>
      <c r="L169" t="s">
        <v>336</v>
      </c>
      <c r="M169">
        <v>168207</v>
      </c>
      <c r="N169">
        <v>684</v>
      </c>
      <c r="O169" t="s">
        <v>29</v>
      </c>
      <c r="P169" t="s">
        <v>30</v>
      </c>
      <c r="Q169" t="s">
        <v>31</v>
      </c>
      <c r="R169">
        <v>150000000</v>
      </c>
      <c r="S169">
        <v>2003</v>
      </c>
      <c r="T169">
        <v>7.4</v>
      </c>
      <c r="U169">
        <v>2.2999999999999998</v>
      </c>
      <c r="V169">
        <v>-56073614</v>
      </c>
      <c r="W169" t="s">
        <v>38</v>
      </c>
    </row>
    <row r="170" spans="1:23" x14ac:dyDescent="0.3">
      <c r="A170" t="s">
        <v>337</v>
      </c>
      <c r="B170">
        <v>322</v>
      </c>
      <c r="C170">
        <v>115</v>
      </c>
      <c r="D170">
        <v>292298923</v>
      </c>
      <c r="E170" t="s">
        <v>25</v>
      </c>
      <c r="F170" t="s">
        <v>55</v>
      </c>
      <c r="G170" t="s">
        <v>26</v>
      </c>
      <c r="H170" t="s">
        <v>44</v>
      </c>
      <c r="L170" t="s">
        <v>338</v>
      </c>
      <c r="M170">
        <v>185394</v>
      </c>
      <c r="N170">
        <v>329</v>
      </c>
      <c r="O170" t="s">
        <v>29</v>
      </c>
      <c r="P170" t="s">
        <v>30</v>
      </c>
      <c r="Q170" t="s">
        <v>31</v>
      </c>
      <c r="R170">
        <v>120000000</v>
      </c>
      <c r="S170">
        <v>2012</v>
      </c>
      <c r="T170">
        <v>5.5</v>
      </c>
      <c r="U170">
        <v>1.9</v>
      </c>
      <c r="V170">
        <v>172298923</v>
      </c>
      <c r="W170" t="s">
        <v>21</v>
      </c>
    </row>
    <row r="171" spans="1:23" x14ac:dyDescent="0.3">
      <c r="A171" t="s">
        <v>263</v>
      </c>
      <c r="B171">
        <v>156</v>
      </c>
      <c r="C171">
        <v>100</v>
      </c>
      <c r="D171">
        <v>63992328</v>
      </c>
      <c r="E171" t="s">
        <v>47</v>
      </c>
      <c r="F171" t="s">
        <v>48</v>
      </c>
      <c r="G171" t="s">
        <v>49</v>
      </c>
      <c r="H171" t="s">
        <v>50</v>
      </c>
      <c r="L171" t="s">
        <v>339</v>
      </c>
      <c r="M171">
        <v>32399</v>
      </c>
      <c r="N171">
        <v>79</v>
      </c>
      <c r="O171" t="s">
        <v>29</v>
      </c>
      <c r="P171" t="s">
        <v>143</v>
      </c>
      <c r="Q171" t="s">
        <v>52</v>
      </c>
      <c r="R171">
        <v>135000000</v>
      </c>
      <c r="S171">
        <v>2011</v>
      </c>
      <c r="T171">
        <v>5.9</v>
      </c>
      <c r="U171">
        <v>1.7</v>
      </c>
      <c r="V171">
        <v>-71007672</v>
      </c>
      <c r="W171" t="s">
        <v>38</v>
      </c>
    </row>
    <row r="172" spans="1:23" x14ac:dyDescent="0.3">
      <c r="A172" t="s">
        <v>340</v>
      </c>
      <c r="B172">
        <v>354</v>
      </c>
      <c r="C172">
        <v>135</v>
      </c>
      <c r="D172">
        <v>134518390</v>
      </c>
      <c r="E172" t="s">
        <v>24</v>
      </c>
      <c r="F172" t="s">
        <v>25</v>
      </c>
      <c r="G172" t="s">
        <v>27</v>
      </c>
      <c r="L172" t="s">
        <v>341</v>
      </c>
      <c r="M172">
        <v>326286</v>
      </c>
      <c r="N172">
        <v>643</v>
      </c>
      <c r="O172" t="s">
        <v>29</v>
      </c>
      <c r="P172" t="s">
        <v>30</v>
      </c>
      <c r="Q172" t="s">
        <v>31</v>
      </c>
      <c r="R172">
        <v>150000000</v>
      </c>
      <c r="S172">
        <v>2008</v>
      </c>
      <c r="T172">
        <v>6.8</v>
      </c>
      <c r="U172">
        <v>2.2000000000000002</v>
      </c>
      <c r="V172">
        <v>-15481610</v>
      </c>
      <c r="W172" t="s">
        <v>38</v>
      </c>
    </row>
    <row r="173" spans="1:23" x14ac:dyDescent="0.3">
      <c r="A173" t="s">
        <v>149</v>
      </c>
      <c r="B173">
        <v>252</v>
      </c>
      <c r="C173">
        <v>117</v>
      </c>
      <c r="D173">
        <v>52792307</v>
      </c>
      <c r="E173" t="s">
        <v>25</v>
      </c>
      <c r="F173" t="s">
        <v>49</v>
      </c>
      <c r="G173" t="s">
        <v>26</v>
      </c>
      <c r="L173" t="s">
        <v>342</v>
      </c>
      <c r="M173">
        <v>12572</v>
      </c>
      <c r="N173">
        <v>106</v>
      </c>
      <c r="O173" t="s">
        <v>29</v>
      </c>
      <c r="P173" t="s">
        <v>37</v>
      </c>
      <c r="Q173" t="s">
        <v>52</v>
      </c>
      <c r="R173">
        <v>140000000</v>
      </c>
      <c r="S173">
        <v>2016</v>
      </c>
      <c r="T173">
        <v>6.8</v>
      </c>
      <c r="U173">
        <v>2</v>
      </c>
      <c r="V173">
        <v>-87207693</v>
      </c>
      <c r="W173" t="s">
        <v>38</v>
      </c>
    </row>
    <row r="174" spans="1:23" x14ac:dyDescent="0.3">
      <c r="A174" t="s">
        <v>343</v>
      </c>
      <c r="B174">
        <v>556</v>
      </c>
      <c r="C174">
        <v>156</v>
      </c>
      <c r="D174">
        <v>183635922</v>
      </c>
      <c r="E174" t="s">
        <v>25</v>
      </c>
      <c r="F174" t="s">
        <v>55</v>
      </c>
      <c r="G174" t="s">
        <v>35</v>
      </c>
      <c r="H174" t="s">
        <v>53</v>
      </c>
      <c r="L174" t="s">
        <v>344</v>
      </c>
      <c r="M174">
        <v>406020</v>
      </c>
      <c r="N174">
        <v>1188</v>
      </c>
      <c r="O174" t="s">
        <v>29</v>
      </c>
      <c r="P174" t="s">
        <v>30</v>
      </c>
      <c r="Q174" t="s">
        <v>213</v>
      </c>
      <c r="R174">
        <v>135000000</v>
      </c>
      <c r="S174">
        <v>2015</v>
      </c>
      <c r="T174">
        <v>8.1</v>
      </c>
      <c r="U174">
        <v>2.6</v>
      </c>
      <c r="V174">
        <v>48635922</v>
      </c>
      <c r="W174" t="s">
        <v>21</v>
      </c>
    </row>
    <row r="175" spans="1:23" x14ac:dyDescent="0.3">
      <c r="A175" t="s">
        <v>345</v>
      </c>
      <c r="B175">
        <v>166</v>
      </c>
      <c r="C175">
        <v>96</v>
      </c>
      <c r="D175">
        <v>83024900</v>
      </c>
      <c r="E175" t="s">
        <v>25</v>
      </c>
      <c r="F175" t="s">
        <v>47</v>
      </c>
      <c r="G175" t="s">
        <v>48</v>
      </c>
      <c r="H175" t="s">
        <v>49</v>
      </c>
      <c r="I175" t="s">
        <v>61</v>
      </c>
      <c r="L175" t="s">
        <v>346</v>
      </c>
      <c r="M175">
        <v>62424</v>
      </c>
      <c r="N175">
        <v>90</v>
      </c>
      <c r="O175" t="s">
        <v>29</v>
      </c>
      <c r="P175" t="s">
        <v>30</v>
      </c>
      <c r="Q175" t="s">
        <v>52</v>
      </c>
      <c r="R175">
        <v>135000000</v>
      </c>
      <c r="S175">
        <v>2013</v>
      </c>
      <c r="T175">
        <v>6.5</v>
      </c>
      <c r="U175">
        <v>1.6</v>
      </c>
      <c r="V175">
        <v>-51975100</v>
      </c>
      <c r="W175" t="s">
        <v>38</v>
      </c>
    </row>
    <row r="176" spans="1:23" x14ac:dyDescent="0.3">
      <c r="A176" t="s">
        <v>32</v>
      </c>
      <c r="B176">
        <v>362</v>
      </c>
      <c r="C176">
        <v>107</v>
      </c>
      <c r="D176">
        <v>123207194</v>
      </c>
      <c r="E176" t="s">
        <v>25</v>
      </c>
      <c r="F176" t="s">
        <v>47</v>
      </c>
      <c r="G176" t="s">
        <v>48</v>
      </c>
      <c r="H176" t="s">
        <v>49</v>
      </c>
      <c r="I176" t="s">
        <v>53</v>
      </c>
      <c r="L176" t="s">
        <v>347</v>
      </c>
      <c r="M176">
        <v>183208</v>
      </c>
      <c r="N176">
        <v>337</v>
      </c>
      <c r="O176" t="s">
        <v>29</v>
      </c>
      <c r="P176" t="s">
        <v>30</v>
      </c>
      <c r="Q176" t="s">
        <v>52</v>
      </c>
      <c r="R176">
        <v>135000000</v>
      </c>
      <c r="S176">
        <v>2011</v>
      </c>
      <c r="T176">
        <v>7.2</v>
      </c>
      <c r="U176">
        <v>1.8</v>
      </c>
      <c r="V176">
        <v>-11792806</v>
      </c>
      <c r="W176" t="s">
        <v>38</v>
      </c>
    </row>
    <row r="177" spans="1:23" x14ac:dyDescent="0.3">
      <c r="A177" t="s">
        <v>252</v>
      </c>
      <c r="B177">
        <v>153</v>
      </c>
      <c r="C177">
        <v>92</v>
      </c>
      <c r="D177">
        <v>83348920</v>
      </c>
      <c r="E177" t="s">
        <v>25</v>
      </c>
      <c r="F177" t="s">
        <v>47</v>
      </c>
      <c r="G177" t="s">
        <v>48</v>
      </c>
      <c r="H177" t="s">
        <v>49</v>
      </c>
      <c r="L177" t="s">
        <v>348</v>
      </c>
      <c r="M177">
        <v>60230</v>
      </c>
      <c r="N177">
        <v>118</v>
      </c>
      <c r="O177" t="s">
        <v>29</v>
      </c>
      <c r="P177" t="s">
        <v>30</v>
      </c>
      <c r="Q177" t="s">
        <v>52</v>
      </c>
      <c r="R177">
        <v>132000000</v>
      </c>
      <c r="S177">
        <v>2014</v>
      </c>
      <c r="T177">
        <v>6.7</v>
      </c>
      <c r="U177">
        <v>1.5</v>
      </c>
      <c r="V177">
        <v>-48651080</v>
      </c>
      <c r="W177" t="s">
        <v>38</v>
      </c>
    </row>
    <row r="178" spans="1:23" x14ac:dyDescent="0.3">
      <c r="A178" t="s">
        <v>349</v>
      </c>
      <c r="B178">
        <v>329</v>
      </c>
      <c r="C178">
        <v>115</v>
      </c>
      <c r="D178">
        <v>227137090</v>
      </c>
      <c r="E178" t="s">
        <v>24</v>
      </c>
      <c r="F178" t="s">
        <v>60</v>
      </c>
      <c r="G178" t="s">
        <v>35</v>
      </c>
      <c r="L178" t="s">
        <v>350</v>
      </c>
      <c r="M178">
        <v>491077</v>
      </c>
      <c r="N178">
        <v>820</v>
      </c>
      <c r="O178" t="s">
        <v>29</v>
      </c>
      <c r="P178" t="s">
        <v>30</v>
      </c>
      <c r="Q178" t="s">
        <v>31</v>
      </c>
      <c r="R178">
        <v>110000000</v>
      </c>
      <c r="S178">
        <v>2007</v>
      </c>
      <c r="T178">
        <v>8.1</v>
      </c>
      <c r="U178">
        <v>1.9</v>
      </c>
      <c r="V178">
        <v>117137090</v>
      </c>
      <c r="W178" t="s">
        <v>21</v>
      </c>
    </row>
    <row r="179" spans="1:23" x14ac:dyDescent="0.3">
      <c r="A179" t="s">
        <v>351</v>
      </c>
      <c r="B179">
        <v>266</v>
      </c>
      <c r="C179">
        <v>92</v>
      </c>
      <c r="D179">
        <v>215395021</v>
      </c>
      <c r="E179" t="s">
        <v>24</v>
      </c>
      <c r="F179" t="s">
        <v>25</v>
      </c>
      <c r="G179" t="s">
        <v>47</v>
      </c>
      <c r="H179" t="s">
        <v>48</v>
      </c>
      <c r="I179" t="s">
        <v>49</v>
      </c>
      <c r="L179" t="s">
        <v>352</v>
      </c>
      <c r="M179">
        <v>307029</v>
      </c>
      <c r="N179">
        <v>360</v>
      </c>
      <c r="O179" t="s">
        <v>29</v>
      </c>
      <c r="P179" t="s">
        <v>30</v>
      </c>
      <c r="Q179" t="s">
        <v>52</v>
      </c>
      <c r="R179">
        <v>130000000</v>
      </c>
      <c r="S179">
        <v>2008</v>
      </c>
      <c r="T179">
        <v>7.6</v>
      </c>
      <c r="U179">
        <v>1.5</v>
      </c>
      <c r="V179">
        <v>85395021</v>
      </c>
      <c r="W179" t="s">
        <v>21</v>
      </c>
    </row>
    <row r="180" spans="1:23" x14ac:dyDescent="0.3">
      <c r="A180" t="s">
        <v>353</v>
      </c>
      <c r="B180">
        <v>517</v>
      </c>
      <c r="C180">
        <v>117</v>
      </c>
      <c r="D180">
        <v>180191634</v>
      </c>
      <c r="E180" t="s">
        <v>24</v>
      </c>
      <c r="F180" t="s">
        <v>25</v>
      </c>
      <c r="G180" t="s">
        <v>48</v>
      </c>
      <c r="H180" t="s">
        <v>27</v>
      </c>
      <c r="L180" t="s">
        <v>354</v>
      </c>
      <c r="M180">
        <v>313866</v>
      </c>
      <c r="N180">
        <v>549</v>
      </c>
      <c r="O180" t="s">
        <v>29</v>
      </c>
      <c r="P180" t="s">
        <v>30</v>
      </c>
      <c r="Q180" t="s">
        <v>31</v>
      </c>
      <c r="R180">
        <v>130000000</v>
      </c>
      <c r="S180">
        <v>2015</v>
      </c>
      <c r="T180">
        <v>7.4</v>
      </c>
      <c r="U180">
        <v>2</v>
      </c>
      <c r="V180">
        <v>50191634</v>
      </c>
      <c r="W180" t="s">
        <v>21</v>
      </c>
    </row>
    <row r="181" spans="1:23" x14ac:dyDescent="0.3">
      <c r="A181" t="s">
        <v>223</v>
      </c>
      <c r="B181">
        <v>502</v>
      </c>
      <c r="C181">
        <v>146</v>
      </c>
      <c r="D181">
        <v>424645577</v>
      </c>
      <c r="E181" t="s">
        <v>25</v>
      </c>
      <c r="F181" t="s">
        <v>27</v>
      </c>
      <c r="G181" t="s">
        <v>35</v>
      </c>
      <c r="L181" t="s">
        <v>355</v>
      </c>
      <c r="M181">
        <v>498397</v>
      </c>
      <c r="N181">
        <v>706</v>
      </c>
      <c r="O181" t="s">
        <v>29</v>
      </c>
      <c r="P181" t="s">
        <v>30</v>
      </c>
      <c r="Q181" t="s">
        <v>31</v>
      </c>
      <c r="R181">
        <v>130000000</v>
      </c>
      <c r="S181">
        <v>2013</v>
      </c>
      <c r="T181">
        <v>7.6</v>
      </c>
      <c r="U181">
        <v>2.4</v>
      </c>
      <c r="V181">
        <v>294645577</v>
      </c>
      <c r="W181" t="s">
        <v>21</v>
      </c>
    </row>
    <row r="182" spans="1:23" x14ac:dyDescent="0.3">
      <c r="A182" t="s">
        <v>356</v>
      </c>
      <c r="B182">
        <v>165</v>
      </c>
      <c r="C182">
        <v>94</v>
      </c>
      <c r="D182">
        <v>177343675</v>
      </c>
      <c r="E182" t="s">
        <v>25</v>
      </c>
      <c r="F182" t="s">
        <v>47</v>
      </c>
      <c r="G182" t="s">
        <v>48</v>
      </c>
      <c r="H182" t="s">
        <v>49</v>
      </c>
      <c r="I182" t="s">
        <v>26</v>
      </c>
      <c r="J182" t="s">
        <v>27</v>
      </c>
      <c r="L182" t="s">
        <v>357</v>
      </c>
      <c r="M182">
        <v>70121</v>
      </c>
      <c r="N182">
        <v>214</v>
      </c>
      <c r="O182" t="s">
        <v>29</v>
      </c>
      <c r="P182" t="s">
        <v>30</v>
      </c>
      <c r="Q182" t="s">
        <v>52</v>
      </c>
      <c r="R182">
        <v>135000000</v>
      </c>
      <c r="S182">
        <v>2015</v>
      </c>
      <c r="T182">
        <v>6.7</v>
      </c>
      <c r="U182">
        <v>1.6</v>
      </c>
      <c r="V182">
        <v>42343675</v>
      </c>
      <c r="W182" t="s">
        <v>21</v>
      </c>
    </row>
    <row r="183" spans="1:23" x14ac:dyDescent="0.3">
      <c r="A183" t="s">
        <v>149</v>
      </c>
      <c r="B183">
        <v>401</v>
      </c>
      <c r="C183">
        <v>116</v>
      </c>
      <c r="D183">
        <v>234277056</v>
      </c>
      <c r="E183" t="s">
        <v>25</v>
      </c>
      <c r="F183" t="s">
        <v>27</v>
      </c>
      <c r="G183" t="s">
        <v>35</v>
      </c>
      <c r="L183" t="s">
        <v>358</v>
      </c>
      <c r="M183">
        <v>334345</v>
      </c>
      <c r="N183">
        <v>2741</v>
      </c>
      <c r="O183" t="s">
        <v>29</v>
      </c>
      <c r="P183" t="s">
        <v>30</v>
      </c>
      <c r="Q183" t="s">
        <v>31</v>
      </c>
      <c r="R183">
        <v>132000000</v>
      </c>
      <c r="S183">
        <v>2005</v>
      </c>
      <c r="T183">
        <v>6.5</v>
      </c>
      <c r="U183">
        <v>1.9</v>
      </c>
      <c r="V183">
        <v>102277056</v>
      </c>
      <c r="W183" t="s">
        <v>21</v>
      </c>
    </row>
    <row r="184" spans="1:23" x14ac:dyDescent="0.3">
      <c r="A184" t="s">
        <v>119</v>
      </c>
      <c r="B184">
        <v>94</v>
      </c>
      <c r="C184">
        <v>147</v>
      </c>
      <c r="D184">
        <v>138396624</v>
      </c>
      <c r="E184" t="s">
        <v>24</v>
      </c>
      <c r="F184" t="s">
        <v>48</v>
      </c>
      <c r="G184" t="s">
        <v>56</v>
      </c>
      <c r="H184" t="s">
        <v>35</v>
      </c>
      <c r="L184" t="s">
        <v>359</v>
      </c>
      <c r="M184">
        <v>178126</v>
      </c>
      <c r="N184">
        <v>511</v>
      </c>
      <c r="O184" t="s">
        <v>29</v>
      </c>
      <c r="P184" t="s">
        <v>30</v>
      </c>
      <c r="Q184" t="s">
        <v>213</v>
      </c>
      <c r="R184">
        <v>130000000</v>
      </c>
      <c r="S184">
        <v>2003</v>
      </c>
      <c r="T184">
        <v>6.6</v>
      </c>
      <c r="U184">
        <v>2.4</v>
      </c>
      <c r="V184">
        <v>8396624</v>
      </c>
      <c r="W184" t="s">
        <v>21</v>
      </c>
    </row>
    <row r="185" spans="1:23" x14ac:dyDescent="0.3">
      <c r="A185" t="s">
        <v>231</v>
      </c>
      <c r="B185">
        <v>246</v>
      </c>
      <c r="C185">
        <v>90</v>
      </c>
      <c r="D185">
        <v>149234747</v>
      </c>
      <c r="E185" t="s">
        <v>24</v>
      </c>
      <c r="F185" t="s">
        <v>25</v>
      </c>
      <c r="G185" t="s">
        <v>47</v>
      </c>
      <c r="H185" t="s">
        <v>48</v>
      </c>
      <c r="I185" t="s">
        <v>49</v>
      </c>
      <c r="J185" t="s">
        <v>26</v>
      </c>
      <c r="L185" t="s">
        <v>360</v>
      </c>
      <c r="M185">
        <v>114287</v>
      </c>
      <c r="N185">
        <v>137</v>
      </c>
      <c r="O185" t="s">
        <v>29</v>
      </c>
      <c r="P185" t="s">
        <v>30</v>
      </c>
      <c r="Q185" t="s">
        <v>52</v>
      </c>
      <c r="R185">
        <v>130000000</v>
      </c>
      <c r="S185">
        <v>2011</v>
      </c>
      <c r="T185">
        <v>6.7</v>
      </c>
      <c r="U185">
        <v>1.5</v>
      </c>
      <c r="V185">
        <v>19234747</v>
      </c>
      <c r="W185" t="s">
        <v>21</v>
      </c>
    </row>
    <row r="186" spans="1:23" x14ac:dyDescent="0.3">
      <c r="A186" t="s">
        <v>361</v>
      </c>
      <c r="B186">
        <v>330</v>
      </c>
      <c r="C186">
        <v>101</v>
      </c>
      <c r="D186">
        <v>118311368</v>
      </c>
      <c r="E186" t="s">
        <v>24</v>
      </c>
      <c r="F186" t="s">
        <v>56</v>
      </c>
      <c r="G186" t="s">
        <v>60</v>
      </c>
      <c r="H186" t="s">
        <v>35</v>
      </c>
      <c r="L186" t="s">
        <v>362</v>
      </c>
      <c r="M186">
        <v>245621</v>
      </c>
      <c r="N186">
        <v>514</v>
      </c>
      <c r="O186" t="s">
        <v>29</v>
      </c>
      <c r="P186" t="s">
        <v>30</v>
      </c>
      <c r="Q186" t="s">
        <v>31</v>
      </c>
      <c r="R186">
        <v>110000000</v>
      </c>
      <c r="S186">
        <v>2010</v>
      </c>
      <c r="T186">
        <v>6.4</v>
      </c>
      <c r="U186">
        <v>1.7</v>
      </c>
      <c r="V186">
        <v>8311368</v>
      </c>
      <c r="W186" t="s">
        <v>21</v>
      </c>
    </row>
    <row r="187" spans="1:23" x14ac:dyDescent="0.3">
      <c r="A187" t="s">
        <v>363</v>
      </c>
      <c r="B187">
        <v>434</v>
      </c>
      <c r="C187">
        <v>138</v>
      </c>
      <c r="D187">
        <v>101160529</v>
      </c>
      <c r="E187" t="s">
        <v>24</v>
      </c>
      <c r="F187" t="s">
        <v>25</v>
      </c>
      <c r="G187" t="s">
        <v>55</v>
      </c>
      <c r="L187" t="s">
        <v>364</v>
      </c>
      <c r="M187">
        <v>200022</v>
      </c>
      <c r="N187">
        <v>1240</v>
      </c>
      <c r="O187" t="s">
        <v>29</v>
      </c>
      <c r="P187" t="s">
        <v>30</v>
      </c>
      <c r="Q187" t="s">
        <v>31</v>
      </c>
      <c r="R187">
        <v>125000000</v>
      </c>
      <c r="S187">
        <v>2014</v>
      </c>
      <c r="T187">
        <v>5.8</v>
      </c>
      <c r="U187">
        <v>2.2999999999999998</v>
      </c>
      <c r="V187">
        <v>-23839471</v>
      </c>
      <c r="W187" t="s">
        <v>38</v>
      </c>
    </row>
    <row r="188" spans="1:23" x14ac:dyDescent="0.3">
      <c r="A188" t="s">
        <v>149</v>
      </c>
      <c r="B188">
        <v>440</v>
      </c>
      <c r="C188">
        <v>107</v>
      </c>
      <c r="D188">
        <v>77564037</v>
      </c>
      <c r="E188" t="s">
        <v>24</v>
      </c>
      <c r="F188" t="s">
        <v>25</v>
      </c>
      <c r="G188" t="s">
        <v>49</v>
      </c>
      <c r="H188" t="s">
        <v>60</v>
      </c>
      <c r="L188" t="s">
        <v>365</v>
      </c>
      <c r="M188">
        <v>177383</v>
      </c>
      <c r="N188">
        <v>447</v>
      </c>
      <c r="O188" t="s">
        <v>29</v>
      </c>
      <c r="P188" t="s">
        <v>30</v>
      </c>
      <c r="Q188" t="s">
        <v>52</v>
      </c>
      <c r="R188">
        <v>135000000</v>
      </c>
      <c r="S188">
        <v>2011</v>
      </c>
      <c r="T188">
        <v>7.4</v>
      </c>
      <c r="U188">
        <v>1.8</v>
      </c>
      <c r="V188">
        <v>-57435963</v>
      </c>
      <c r="W188" t="s">
        <v>38</v>
      </c>
    </row>
    <row r="189" spans="1:23" x14ac:dyDescent="0.3">
      <c r="A189" t="s">
        <v>366</v>
      </c>
      <c r="B189">
        <v>274</v>
      </c>
      <c r="C189">
        <v>142</v>
      </c>
      <c r="D189">
        <v>249358727</v>
      </c>
      <c r="E189" t="s">
        <v>25</v>
      </c>
      <c r="F189" t="s">
        <v>49</v>
      </c>
      <c r="G189" t="s">
        <v>26</v>
      </c>
      <c r="H189" t="s">
        <v>60</v>
      </c>
      <c r="L189" t="s">
        <v>367</v>
      </c>
      <c r="M189">
        <v>382255</v>
      </c>
      <c r="N189">
        <v>1504</v>
      </c>
      <c r="O189" t="s">
        <v>29</v>
      </c>
      <c r="P189" t="s">
        <v>37</v>
      </c>
      <c r="Q189" t="s">
        <v>52</v>
      </c>
      <c r="R189">
        <v>130000000</v>
      </c>
      <c r="S189">
        <v>2004</v>
      </c>
      <c r="T189">
        <v>7.8</v>
      </c>
      <c r="U189">
        <v>2.4</v>
      </c>
      <c r="V189">
        <v>119358727</v>
      </c>
      <c r="W189" t="s">
        <v>21</v>
      </c>
    </row>
    <row r="190" spans="1:23" x14ac:dyDescent="0.3">
      <c r="A190" t="s">
        <v>141</v>
      </c>
      <c r="B190">
        <v>245</v>
      </c>
      <c r="C190">
        <v>165</v>
      </c>
      <c r="D190">
        <v>49551662</v>
      </c>
      <c r="E190" t="s">
        <v>25</v>
      </c>
      <c r="F190" t="s">
        <v>55</v>
      </c>
      <c r="G190" t="s">
        <v>44</v>
      </c>
      <c r="H190" t="s">
        <v>58</v>
      </c>
      <c r="L190" t="s">
        <v>143</v>
      </c>
      <c r="M190">
        <v>102338</v>
      </c>
      <c r="N190">
        <v>450</v>
      </c>
      <c r="O190" t="s">
        <v>29</v>
      </c>
      <c r="P190" t="s">
        <v>143</v>
      </c>
      <c r="Q190" t="s">
        <v>31</v>
      </c>
      <c r="R190">
        <v>130000000</v>
      </c>
      <c r="S190">
        <v>2008</v>
      </c>
      <c r="T190">
        <v>6.6</v>
      </c>
      <c r="U190">
        <v>2.8</v>
      </c>
      <c r="V190">
        <v>-80448338</v>
      </c>
      <c r="W190" t="s">
        <v>38</v>
      </c>
    </row>
    <row r="191" spans="1:23" x14ac:dyDescent="0.3">
      <c r="A191" t="s">
        <v>285</v>
      </c>
      <c r="B191">
        <v>349</v>
      </c>
      <c r="C191">
        <v>100</v>
      </c>
      <c r="D191">
        <v>60522097</v>
      </c>
      <c r="E191" t="s">
        <v>24</v>
      </c>
      <c r="F191" t="s">
        <v>25</v>
      </c>
      <c r="G191" t="s">
        <v>27</v>
      </c>
      <c r="L191" t="s">
        <v>368</v>
      </c>
      <c r="M191">
        <v>158720</v>
      </c>
      <c r="N191">
        <v>744</v>
      </c>
      <c r="O191" t="s">
        <v>29</v>
      </c>
      <c r="P191" t="s">
        <v>30</v>
      </c>
      <c r="Q191" t="s">
        <v>31</v>
      </c>
      <c r="R191">
        <v>130000000</v>
      </c>
      <c r="S191">
        <v>2013</v>
      </c>
      <c r="T191">
        <v>4.9000000000000004</v>
      </c>
      <c r="U191">
        <v>1.7</v>
      </c>
      <c r="V191">
        <v>-69477903</v>
      </c>
      <c r="W191" t="s">
        <v>38</v>
      </c>
    </row>
    <row r="192" spans="1:23" x14ac:dyDescent="0.3">
      <c r="A192" t="s">
        <v>369</v>
      </c>
      <c r="B192">
        <v>145</v>
      </c>
      <c r="C192">
        <v>82</v>
      </c>
      <c r="D192">
        <v>137748063</v>
      </c>
      <c r="E192" t="s">
        <v>25</v>
      </c>
      <c r="F192" t="s">
        <v>47</v>
      </c>
      <c r="G192" t="s">
        <v>49</v>
      </c>
      <c r="H192" t="s">
        <v>35</v>
      </c>
      <c r="L192" t="s">
        <v>370</v>
      </c>
      <c r="M192">
        <v>38438</v>
      </c>
      <c r="N192">
        <v>241</v>
      </c>
      <c r="O192" t="s">
        <v>29</v>
      </c>
      <c r="P192" t="s">
        <v>30</v>
      </c>
      <c r="Q192" t="s">
        <v>52</v>
      </c>
      <c r="R192">
        <v>127500000</v>
      </c>
      <c r="S192">
        <v>2000</v>
      </c>
      <c r="T192">
        <v>6.5</v>
      </c>
      <c r="U192">
        <v>1.4</v>
      </c>
      <c r="V192">
        <v>10248063</v>
      </c>
      <c r="W192" t="s">
        <v>21</v>
      </c>
    </row>
    <row r="193" spans="1:23" x14ac:dyDescent="0.3">
      <c r="A193" t="s">
        <v>254</v>
      </c>
      <c r="B193">
        <v>154</v>
      </c>
      <c r="C193">
        <v>98</v>
      </c>
      <c r="D193">
        <v>113733726</v>
      </c>
      <c r="E193" t="s">
        <v>25</v>
      </c>
      <c r="F193" t="s">
        <v>48</v>
      </c>
      <c r="G193" t="s">
        <v>49</v>
      </c>
      <c r="H193" t="s">
        <v>26</v>
      </c>
      <c r="L193" t="s">
        <v>371</v>
      </c>
      <c r="M193">
        <v>67223</v>
      </c>
      <c r="N193">
        <v>126</v>
      </c>
      <c r="O193" t="s">
        <v>29</v>
      </c>
      <c r="P193" t="s">
        <v>30</v>
      </c>
      <c r="Q193" t="s">
        <v>52</v>
      </c>
      <c r="R193">
        <v>127000000</v>
      </c>
      <c r="S193">
        <v>2014</v>
      </c>
      <c r="T193">
        <v>6.2</v>
      </c>
      <c r="U193">
        <v>1.6</v>
      </c>
      <c r="V193">
        <v>-13266274</v>
      </c>
      <c r="W193" t="s">
        <v>38</v>
      </c>
    </row>
    <row r="194" spans="1:23" x14ac:dyDescent="0.3">
      <c r="A194" t="s">
        <v>372</v>
      </c>
      <c r="B194">
        <v>233</v>
      </c>
      <c r="C194">
        <v>95</v>
      </c>
      <c r="D194">
        <v>148337537</v>
      </c>
      <c r="E194" t="s">
        <v>24</v>
      </c>
      <c r="F194" t="s">
        <v>47</v>
      </c>
      <c r="G194" t="s">
        <v>48</v>
      </c>
      <c r="H194" t="s">
        <v>49</v>
      </c>
      <c r="I194" t="s">
        <v>27</v>
      </c>
      <c r="L194" t="s">
        <v>373</v>
      </c>
      <c r="M194">
        <v>172754</v>
      </c>
      <c r="N194">
        <v>187</v>
      </c>
      <c r="O194" t="s">
        <v>29</v>
      </c>
      <c r="P194" t="s">
        <v>30</v>
      </c>
      <c r="Q194" t="s">
        <v>52</v>
      </c>
      <c r="R194">
        <v>130000000</v>
      </c>
      <c r="S194">
        <v>2010</v>
      </c>
      <c r="T194">
        <v>7.3</v>
      </c>
      <c r="U194">
        <v>1.6</v>
      </c>
      <c r="V194">
        <v>18337537</v>
      </c>
      <c r="W194" t="s">
        <v>21</v>
      </c>
    </row>
    <row r="195" spans="1:23" x14ac:dyDescent="0.3">
      <c r="A195" t="s">
        <v>374</v>
      </c>
      <c r="B195">
        <v>258</v>
      </c>
      <c r="C195">
        <v>159</v>
      </c>
      <c r="D195">
        <v>317557891</v>
      </c>
      <c r="E195" t="s">
        <v>25</v>
      </c>
      <c r="F195" t="s">
        <v>49</v>
      </c>
      <c r="G195" t="s">
        <v>26</v>
      </c>
      <c r="L195" t="s">
        <v>375</v>
      </c>
      <c r="M195">
        <v>444683</v>
      </c>
      <c r="N195">
        <v>1571</v>
      </c>
      <c r="O195" t="s">
        <v>29</v>
      </c>
      <c r="P195" t="s">
        <v>37</v>
      </c>
      <c r="Q195" t="s">
        <v>52</v>
      </c>
      <c r="R195">
        <v>125000000</v>
      </c>
      <c r="S195">
        <v>2001</v>
      </c>
      <c r="T195">
        <v>7.5</v>
      </c>
      <c r="U195">
        <v>2.6</v>
      </c>
      <c r="V195">
        <v>192557891</v>
      </c>
      <c r="W195" t="s">
        <v>21</v>
      </c>
    </row>
    <row r="196" spans="1:23" x14ac:dyDescent="0.3">
      <c r="A196" t="s">
        <v>376</v>
      </c>
      <c r="B196">
        <v>208</v>
      </c>
      <c r="C196">
        <v>96</v>
      </c>
      <c r="D196">
        <v>33592415</v>
      </c>
      <c r="E196" t="s">
        <v>24</v>
      </c>
      <c r="F196" t="s">
        <v>48</v>
      </c>
      <c r="G196" t="s">
        <v>26</v>
      </c>
      <c r="L196" t="s">
        <v>377</v>
      </c>
      <c r="M196">
        <v>91640</v>
      </c>
      <c r="N196">
        <v>210</v>
      </c>
      <c r="O196" t="s">
        <v>29</v>
      </c>
      <c r="P196" t="s">
        <v>30</v>
      </c>
      <c r="Q196" t="s">
        <v>31</v>
      </c>
      <c r="R196">
        <v>130000000</v>
      </c>
      <c r="S196">
        <v>2013</v>
      </c>
      <c r="T196">
        <v>5.6</v>
      </c>
      <c r="U196">
        <v>1.6</v>
      </c>
      <c r="V196">
        <v>-96407585</v>
      </c>
      <c r="W196" t="s">
        <v>38</v>
      </c>
    </row>
    <row r="197" spans="1:23" x14ac:dyDescent="0.3">
      <c r="A197" t="s">
        <v>32</v>
      </c>
      <c r="B197">
        <v>271</v>
      </c>
      <c r="C197">
        <v>143</v>
      </c>
      <c r="D197">
        <v>305388685</v>
      </c>
      <c r="E197" t="s">
        <v>24</v>
      </c>
      <c r="F197" t="s">
        <v>25</v>
      </c>
      <c r="G197" t="s">
        <v>26</v>
      </c>
      <c r="L197" t="s">
        <v>378</v>
      </c>
      <c r="M197">
        <v>809474</v>
      </c>
      <c r="N197">
        <v>2113</v>
      </c>
      <c r="O197" t="s">
        <v>29</v>
      </c>
      <c r="P197" t="s">
        <v>30</v>
      </c>
      <c r="Q197" t="s">
        <v>31</v>
      </c>
      <c r="R197">
        <v>140000000</v>
      </c>
      <c r="S197">
        <v>2003</v>
      </c>
      <c r="T197">
        <v>8.1</v>
      </c>
      <c r="U197">
        <v>2.4</v>
      </c>
      <c r="V197">
        <v>165388685</v>
      </c>
      <c r="W197" t="s">
        <v>21</v>
      </c>
    </row>
    <row r="198" spans="1:23" x14ac:dyDescent="0.3">
      <c r="A198" t="s">
        <v>223</v>
      </c>
      <c r="B198">
        <v>403</v>
      </c>
      <c r="C198">
        <v>123</v>
      </c>
      <c r="D198">
        <v>337103873</v>
      </c>
      <c r="E198" t="s">
        <v>25</v>
      </c>
      <c r="F198" t="s">
        <v>27</v>
      </c>
      <c r="G198" t="s">
        <v>35</v>
      </c>
      <c r="L198" t="s">
        <v>379</v>
      </c>
      <c r="M198">
        <v>305008</v>
      </c>
      <c r="N198">
        <v>591</v>
      </c>
      <c r="O198" t="s">
        <v>29</v>
      </c>
      <c r="P198" t="s">
        <v>30</v>
      </c>
      <c r="Q198" t="s">
        <v>31</v>
      </c>
      <c r="R198">
        <v>125000000</v>
      </c>
      <c r="S198">
        <v>2014</v>
      </c>
      <c r="T198">
        <v>6.7</v>
      </c>
      <c r="U198">
        <v>2</v>
      </c>
      <c r="V198">
        <v>212103873</v>
      </c>
      <c r="W198" t="s">
        <v>21</v>
      </c>
    </row>
    <row r="199" spans="1:23" x14ac:dyDescent="0.3">
      <c r="A199" t="s">
        <v>265</v>
      </c>
      <c r="B199">
        <v>294</v>
      </c>
      <c r="C199">
        <v>174</v>
      </c>
      <c r="D199">
        <v>217536138</v>
      </c>
      <c r="E199" t="s">
        <v>60</v>
      </c>
      <c r="F199" t="s">
        <v>35</v>
      </c>
      <c r="L199" t="s">
        <v>380</v>
      </c>
      <c r="M199">
        <v>314253</v>
      </c>
      <c r="N199">
        <v>1966</v>
      </c>
      <c r="O199" t="s">
        <v>29</v>
      </c>
      <c r="P199" t="s">
        <v>30</v>
      </c>
      <c r="Q199" t="s">
        <v>31</v>
      </c>
      <c r="R199">
        <v>125000000</v>
      </c>
      <c r="S199">
        <v>2006</v>
      </c>
      <c r="T199">
        <v>6.6</v>
      </c>
      <c r="U199">
        <v>2.9</v>
      </c>
      <c r="V199">
        <v>92536138</v>
      </c>
      <c r="W199" t="s">
        <v>21</v>
      </c>
    </row>
    <row r="200" spans="1:23" x14ac:dyDescent="0.3">
      <c r="A200" t="s">
        <v>381</v>
      </c>
      <c r="B200">
        <v>159</v>
      </c>
      <c r="C200">
        <v>101</v>
      </c>
      <c r="D200">
        <v>131536019</v>
      </c>
      <c r="E200" t="s">
        <v>25</v>
      </c>
      <c r="F200" t="s">
        <v>47</v>
      </c>
      <c r="G200" t="s">
        <v>48</v>
      </c>
      <c r="H200" t="s">
        <v>49</v>
      </c>
      <c r="I200" t="s">
        <v>50</v>
      </c>
      <c r="L200" t="s">
        <v>382</v>
      </c>
      <c r="M200">
        <v>58498</v>
      </c>
      <c r="N200">
        <v>99</v>
      </c>
      <c r="O200" t="s">
        <v>29</v>
      </c>
      <c r="P200" t="s">
        <v>30</v>
      </c>
      <c r="Q200" t="s">
        <v>118</v>
      </c>
      <c r="R200">
        <v>103000000</v>
      </c>
      <c r="S200">
        <v>2014</v>
      </c>
      <c r="T200">
        <v>6.4</v>
      </c>
      <c r="U200">
        <v>1.7</v>
      </c>
      <c r="V200">
        <v>28536019</v>
      </c>
      <c r="W200" t="s">
        <v>21</v>
      </c>
    </row>
    <row r="201" spans="1:23" x14ac:dyDescent="0.3">
      <c r="A201" t="s">
        <v>68</v>
      </c>
      <c r="B201">
        <v>289</v>
      </c>
      <c r="C201">
        <v>134</v>
      </c>
      <c r="D201">
        <v>214948780</v>
      </c>
      <c r="E201" t="s">
        <v>24</v>
      </c>
      <c r="F201" t="s">
        <v>25</v>
      </c>
      <c r="G201" t="s">
        <v>26</v>
      </c>
      <c r="H201" t="s">
        <v>27</v>
      </c>
      <c r="I201" t="s">
        <v>35</v>
      </c>
      <c r="L201" t="s">
        <v>383</v>
      </c>
      <c r="M201">
        <v>405973</v>
      </c>
      <c r="N201">
        <v>1055</v>
      </c>
      <c r="O201" t="s">
        <v>29</v>
      </c>
      <c r="P201" t="s">
        <v>115</v>
      </c>
      <c r="Q201" t="s">
        <v>31</v>
      </c>
      <c r="R201">
        <v>110000000</v>
      </c>
      <c r="S201">
        <v>2003</v>
      </c>
      <c r="T201">
        <v>7.5</v>
      </c>
      <c r="U201">
        <v>2.2000000000000002</v>
      </c>
      <c r="V201">
        <v>104948780</v>
      </c>
      <c r="W201" t="s">
        <v>21</v>
      </c>
    </row>
    <row r="202" spans="1:23" x14ac:dyDescent="0.3">
      <c r="A202" t="s">
        <v>153</v>
      </c>
      <c r="B202">
        <v>342</v>
      </c>
      <c r="C202">
        <v>132</v>
      </c>
      <c r="D202">
        <v>209805005</v>
      </c>
      <c r="E202" t="s">
        <v>24</v>
      </c>
      <c r="F202" t="s">
        <v>56</v>
      </c>
      <c r="G202" t="s">
        <v>35</v>
      </c>
      <c r="L202" t="s">
        <v>384</v>
      </c>
      <c r="M202">
        <v>284792</v>
      </c>
      <c r="N202">
        <v>366</v>
      </c>
      <c r="O202" t="s">
        <v>29</v>
      </c>
      <c r="P202" t="s">
        <v>30</v>
      </c>
      <c r="Q202" t="s">
        <v>31</v>
      </c>
      <c r="R202">
        <v>125000000</v>
      </c>
      <c r="S202">
        <v>2011</v>
      </c>
      <c r="T202">
        <v>7.3</v>
      </c>
      <c r="U202">
        <v>2.2000000000000002</v>
      </c>
      <c r="V202">
        <v>84805005</v>
      </c>
      <c r="W202" t="s">
        <v>21</v>
      </c>
    </row>
    <row r="203" spans="1:23" x14ac:dyDescent="0.3">
      <c r="A203" t="s">
        <v>385</v>
      </c>
      <c r="B203">
        <v>382</v>
      </c>
      <c r="C203">
        <v>129</v>
      </c>
      <c r="D203">
        <v>186830669</v>
      </c>
      <c r="E203" t="s">
        <v>24</v>
      </c>
      <c r="F203" t="s">
        <v>25</v>
      </c>
      <c r="G203" t="s">
        <v>56</v>
      </c>
      <c r="H203" t="s">
        <v>60</v>
      </c>
      <c r="I203" t="s">
        <v>35</v>
      </c>
      <c r="L203" t="s">
        <v>386</v>
      </c>
      <c r="M203">
        <v>338635</v>
      </c>
      <c r="N203">
        <v>412</v>
      </c>
      <c r="O203" t="s">
        <v>29</v>
      </c>
      <c r="P203" t="s">
        <v>30</v>
      </c>
      <c r="Q203" t="s">
        <v>31</v>
      </c>
      <c r="R203">
        <v>125000000</v>
      </c>
      <c r="S203">
        <v>2011</v>
      </c>
      <c r="T203">
        <v>7.5</v>
      </c>
      <c r="U203">
        <v>2.2000000000000002</v>
      </c>
      <c r="V203">
        <v>61830669</v>
      </c>
      <c r="W203" t="s">
        <v>21</v>
      </c>
    </row>
    <row r="204" spans="1:23" x14ac:dyDescent="0.3">
      <c r="A204" t="s">
        <v>340</v>
      </c>
      <c r="B204">
        <v>344</v>
      </c>
      <c r="C204">
        <v>106</v>
      </c>
      <c r="D204">
        <v>163192114</v>
      </c>
      <c r="E204" t="s">
        <v>24</v>
      </c>
      <c r="F204" t="s">
        <v>25</v>
      </c>
      <c r="G204" t="s">
        <v>26</v>
      </c>
      <c r="L204" t="s">
        <v>387</v>
      </c>
      <c r="M204">
        <v>229679</v>
      </c>
      <c r="N204">
        <v>637</v>
      </c>
      <c r="O204" t="s">
        <v>29</v>
      </c>
      <c r="P204" t="s">
        <v>30</v>
      </c>
      <c r="Q204" t="s">
        <v>31</v>
      </c>
      <c r="R204">
        <v>125000000</v>
      </c>
      <c r="S204">
        <v>2010</v>
      </c>
      <c r="T204">
        <v>5.8</v>
      </c>
      <c r="U204">
        <v>1.8</v>
      </c>
      <c r="V204">
        <v>38192114</v>
      </c>
      <c r="W204" t="s">
        <v>21</v>
      </c>
    </row>
    <row r="205" spans="1:23" x14ac:dyDescent="0.3">
      <c r="A205" t="s">
        <v>388</v>
      </c>
      <c r="B205">
        <v>196</v>
      </c>
      <c r="C205">
        <v>113</v>
      </c>
      <c r="D205">
        <v>119412921</v>
      </c>
      <c r="E205" t="s">
        <v>24</v>
      </c>
      <c r="F205" t="s">
        <v>27</v>
      </c>
      <c r="L205" t="s">
        <v>389</v>
      </c>
      <c r="M205">
        <v>240241</v>
      </c>
      <c r="N205">
        <v>391</v>
      </c>
      <c r="O205" t="s">
        <v>29</v>
      </c>
      <c r="P205" t="s">
        <v>30</v>
      </c>
      <c r="Q205" t="s">
        <v>213</v>
      </c>
      <c r="R205">
        <v>65000000</v>
      </c>
      <c r="S205">
        <v>1990</v>
      </c>
      <c r="T205">
        <v>7.5</v>
      </c>
      <c r="U205">
        <v>1.9</v>
      </c>
      <c r="V205">
        <v>54412921</v>
      </c>
      <c r="W205" t="s">
        <v>21</v>
      </c>
    </row>
    <row r="206" spans="1:23" x14ac:dyDescent="0.3">
      <c r="A206" t="s">
        <v>390</v>
      </c>
      <c r="B206">
        <v>85</v>
      </c>
      <c r="C206">
        <v>102</v>
      </c>
      <c r="D206">
        <v>32694788</v>
      </c>
      <c r="E206" t="s">
        <v>24</v>
      </c>
      <c r="F206" t="s">
        <v>25</v>
      </c>
      <c r="G206" t="s">
        <v>54</v>
      </c>
      <c r="L206" t="s">
        <v>391</v>
      </c>
      <c r="M206">
        <v>101411</v>
      </c>
      <c r="N206">
        <v>546</v>
      </c>
      <c r="O206" t="s">
        <v>29</v>
      </c>
      <c r="P206" t="s">
        <v>30</v>
      </c>
      <c r="Q206" t="s">
        <v>213</v>
      </c>
      <c r="R206">
        <v>85000000</v>
      </c>
      <c r="S206">
        <v>1999</v>
      </c>
      <c r="T206">
        <v>6.6</v>
      </c>
      <c r="U206">
        <v>1.7</v>
      </c>
      <c r="V206">
        <v>-52305212</v>
      </c>
      <c r="W206" t="s">
        <v>38</v>
      </c>
    </row>
    <row r="207" spans="1:23" x14ac:dyDescent="0.3">
      <c r="A207" t="s">
        <v>392</v>
      </c>
      <c r="B207">
        <v>436</v>
      </c>
      <c r="C207">
        <v>135</v>
      </c>
      <c r="D207">
        <v>113165635</v>
      </c>
      <c r="E207" t="s">
        <v>24</v>
      </c>
      <c r="F207" t="s">
        <v>25</v>
      </c>
      <c r="G207" t="s">
        <v>35</v>
      </c>
      <c r="L207" t="s">
        <v>393</v>
      </c>
      <c r="M207">
        <v>229823</v>
      </c>
      <c r="N207">
        <v>504</v>
      </c>
      <c r="O207" t="s">
        <v>29</v>
      </c>
      <c r="P207" t="s">
        <v>30</v>
      </c>
      <c r="Q207" t="s">
        <v>31</v>
      </c>
      <c r="R207">
        <v>125000000</v>
      </c>
      <c r="S207">
        <v>2012</v>
      </c>
      <c r="T207">
        <v>6.7</v>
      </c>
      <c r="U207">
        <v>2.2000000000000002</v>
      </c>
      <c r="V207">
        <v>-11834365</v>
      </c>
      <c r="W207" t="s">
        <v>38</v>
      </c>
    </row>
    <row r="208" spans="1:23" x14ac:dyDescent="0.3">
      <c r="A208" t="s">
        <v>394</v>
      </c>
      <c r="B208">
        <v>183</v>
      </c>
      <c r="C208">
        <v>125</v>
      </c>
      <c r="D208">
        <v>107285004</v>
      </c>
      <c r="E208" t="s">
        <v>24</v>
      </c>
      <c r="L208" t="s">
        <v>395</v>
      </c>
      <c r="M208">
        <v>189855</v>
      </c>
      <c r="N208">
        <v>1018</v>
      </c>
      <c r="O208" t="s">
        <v>29</v>
      </c>
      <c r="P208" t="s">
        <v>30</v>
      </c>
      <c r="Q208" t="s">
        <v>31</v>
      </c>
      <c r="R208">
        <v>125000000</v>
      </c>
      <c r="S208">
        <v>1997</v>
      </c>
      <c r="T208">
        <v>3.7</v>
      </c>
      <c r="U208">
        <v>2.1</v>
      </c>
      <c r="V208">
        <v>-17714996</v>
      </c>
      <c r="W208" t="s">
        <v>38</v>
      </c>
    </row>
    <row r="209" spans="1:23" x14ac:dyDescent="0.3">
      <c r="A209" t="s">
        <v>265</v>
      </c>
      <c r="B209">
        <v>175</v>
      </c>
      <c r="C209">
        <v>110</v>
      </c>
      <c r="D209">
        <v>260031035</v>
      </c>
      <c r="E209" t="s">
        <v>48</v>
      </c>
      <c r="F209" t="s">
        <v>49</v>
      </c>
      <c r="G209" t="s">
        <v>26</v>
      </c>
      <c r="L209" t="s">
        <v>396</v>
      </c>
      <c r="M209">
        <v>141414</v>
      </c>
      <c r="N209">
        <v>482</v>
      </c>
      <c r="O209" t="s">
        <v>29</v>
      </c>
      <c r="P209" t="s">
        <v>30</v>
      </c>
      <c r="Q209" t="s">
        <v>52</v>
      </c>
      <c r="R209">
        <v>123000000</v>
      </c>
      <c r="S209">
        <v>2000</v>
      </c>
      <c r="T209">
        <v>6</v>
      </c>
      <c r="U209">
        <v>1.8</v>
      </c>
      <c r="V209">
        <v>137031035</v>
      </c>
      <c r="W209" t="s">
        <v>21</v>
      </c>
    </row>
    <row r="210" spans="1:23" x14ac:dyDescent="0.3">
      <c r="A210" t="s">
        <v>157</v>
      </c>
      <c r="B210">
        <v>239</v>
      </c>
      <c r="C210">
        <v>124</v>
      </c>
      <c r="D210">
        <v>186739919</v>
      </c>
      <c r="E210" t="s">
        <v>24</v>
      </c>
      <c r="F210" t="s">
        <v>25</v>
      </c>
      <c r="G210" t="s">
        <v>27</v>
      </c>
      <c r="H210" t="s">
        <v>35</v>
      </c>
      <c r="L210" t="s">
        <v>397</v>
      </c>
      <c r="M210">
        <v>333248</v>
      </c>
      <c r="N210">
        <v>1159</v>
      </c>
      <c r="O210" t="s">
        <v>29</v>
      </c>
      <c r="P210" t="s">
        <v>30</v>
      </c>
      <c r="Q210" t="s">
        <v>31</v>
      </c>
      <c r="R210">
        <v>125000000</v>
      </c>
      <c r="S210">
        <v>2004</v>
      </c>
      <c r="T210">
        <v>6.4</v>
      </c>
      <c r="U210">
        <v>2.1</v>
      </c>
      <c r="V210">
        <v>61739919</v>
      </c>
      <c r="W210" t="s">
        <v>21</v>
      </c>
    </row>
    <row r="211" spans="1:23" x14ac:dyDescent="0.3">
      <c r="A211" t="s">
        <v>398</v>
      </c>
      <c r="B211">
        <v>237</v>
      </c>
      <c r="C211">
        <v>123</v>
      </c>
      <c r="D211">
        <v>215397307</v>
      </c>
      <c r="E211" t="s">
        <v>24</v>
      </c>
      <c r="F211" t="s">
        <v>25</v>
      </c>
      <c r="G211" t="s">
        <v>35</v>
      </c>
      <c r="L211" t="s">
        <v>399</v>
      </c>
      <c r="M211">
        <v>242188</v>
      </c>
      <c r="N211">
        <v>1426</v>
      </c>
      <c r="O211" t="s">
        <v>29</v>
      </c>
      <c r="P211" t="s">
        <v>30</v>
      </c>
      <c r="Q211" t="s">
        <v>31</v>
      </c>
      <c r="R211">
        <v>125000000</v>
      </c>
      <c r="S211">
        <v>2000</v>
      </c>
      <c r="T211">
        <v>6.1</v>
      </c>
      <c r="U211">
        <v>2</v>
      </c>
      <c r="V211">
        <v>90397307</v>
      </c>
      <c r="W211" t="s">
        <v>21</v>
      </c>
    </row>
    <row r="212" spans="1:23" x14ac:dyDescent="0.3">
      <c r="A212" t="s">
        <v>227</v>
      </c>
      <c r="B212">
        <v>231</v>
      </c>
      <c r="C212">
        <v>130</v>
      </c>
      <c r="D212">
        <v>182618434</v>
      </c>
      <c r="E212" t="s">
        <v>24</v>
      </c>
      <c r="F212" t="s">
        <v>25</v>
      </c>
      <c r="G212" t="s">
        <v>55</v>
      </c>
      <c r="H212" t="s">
        <v>35</v>
      </c>
      <c r="L212" t="s">
        <v>400</v>
      </c>
      <c r="M212">
        <v>133076</v>
      </c>
      <c r="N212">
        <v>779</v>
      </c>
      <c r="O212" t="s">
        <v>29</v>
      </c>
      <c r="P212" t="s">
        <v>30</v>
      </c>
      <c r="Q212" t="s">
        <v>31</v>
      </c>
      <c r="R212">
        <v>140000000</v>
      </c>
      <c r="S212">
        <v>2000</v>
      </c>
      <c r="T212">
        <v>6.4</v>
      </c>
      <c r="U212">
        <v>2.2000000000000002</v>
      </c>
      <c r="V212">
        <v>42618434</v>
      </c>
      <c r="W212" t="s">
        <v>21</v>
      </c>
    </row>
    <row r="213" spans="1:23" x14ac:dyDescent="0.3">
      <c r="A213" t="s">
        <v>401</v>
      </c>
      <c r="B213">
        <v>262</v>
      </c>
      <c r="C213">
        <v>92</v>
      </c>
      <c r="D213">
        <v>131920333</v>
      </c>
      <c r="E213" t="s">
        <v>24</v>
      </c>
      <c r="F213" t="s">
        <v>25</v>
      </c>
      <c r="G213" t="s">
        <v>27</v>
      </c>
      <c r="H213" t="s">
        <v>35</v>
      </c>
      <c r="L213" t="s">
        <v>402</v>
      </c>
      <c r="M213">
        <v>213275</v>
      </c>
      <c r="N213">
        <v>436</v>
      </c>
      <c r="O213" t="s">
        <v>29</v>
      </c>
      <c r="P213" t="s">
        <v>30</v>
      </c>
      <c r="Q213" t="s">
        <v>52</v>
      </c>
      <c r="R213">
        <v>130000000</v>
      </c>
      <c r="S213">
        <v>2007</v>
      </c>
      <c r="T213">
        <v>5.6</v>
      </c>
      <c r="U213">
        <v>1.5</v>
      </c>
      <c r="V213">
        <v>1920333</v>
      </c>
      <c r="W213" t="s">
        <v>21</v>
      </c>
    </row>
    <row r="214" spans="1:23" x14ac:dyDescent="0.3">
      <c r="A214" t="s">
        <v>325</v>
      </c>
      <c r="B214">
        <v>552</v>
      </c>
      <c r="C214">
        <v>127</v>
      </c>
      <c r="D214">
        <v>124976634</v>
      </c>
      <c r="E214" t="s">
        <v>25</v>
      </c>
      <c r="F214" t="s">
        <v>55</v>
      </c>
      <c r="G214" t="s">
        <v>26</v>
      </c>
      <c r="L214" t="s">
        <v>403</v>
      </c>
      <c r="M214">
        <v>440084</v>
      </c>
      <c r="N214">
        <v>755</v>
      </c>
      <c r="O214" t="s">
        <v>29</v>
      </c>
      <c r="P214" t="s">
        <v>30</v>
      </c>
      <c r="Q214" t="s">
        <v>52</v>
      </c>
      <c r="R214">
        <v>120000000</v>
      </c>
      <c r="S214">
        <v>2012</v>
      </c>
      <c r="T214">
        <v>8</v>
      </c>
      <c r="U214">
        <v>2.1</v>
      </c>
      <c r="V214">
        <v>4976634</v>
      </c>
      <c r="W214" t="s">
        <v>21</v>
      </c>
    </row>
    <row r="215" spans="1:23" x14ac:dyDescent="0.3">
      <c r="A215" t="s">
        <v>404</v>
      </c>
      <c r="B215">
        <v>276</v>
      </c>
      <c r="C215">
        <v>123</v>
      </c>
      <c r="D215">
        <v>115802596</v>
      </c>
      <c r="E215" t="s">
        <v>24</v>
      </c>
      <c r="F215" t="s">
        <v>26</v>
      </c>
      <c r="G215" t="s">
        <v>35</v>
      </c>
      <c r="L215" t="s">
        <v>405</v>
      </c>
      <c r="M215">
        <v>182661</v>
      </c>
      <c r="N215">
        <v>681</v>
      </c>
      <c r="O215" t="s">
        <v>29</v>
      </c>
      <c r="P215" t="s">
        <v>30</v>
      </c>
      <c r="Q215" t="s">
        <v>31</v>
      </c>
      <c r="R215">
        <v>110000000</v>
      </c>
      <c r="S215">
        <v>2007</v>
      </c>
      <c r="T215">
        <v>5.2</v>
      </c>
      <c r="U215">
        <v>2</v>
      </c>
      <c r="V215">
        <v>5802596</v>
      </c>
      <c r="W215" t="s">
        <v>21</v>
      </c>
    </row>
    <row r="216" spans="1:23" x14ac:dyDescent="0.3">
      <c r="A216" t="s">
        <v>349</v>
      </c>
      <c r="B216">
        <v>267</v>
      </c>
      <c r="C216">
        <v>123</v>
      </c>
      <c r="D216">
        <v>108521835</v>
      </c>
      <c r="E216" t="s">
        <v>24</v>
      </c>
      <c r="F216" t="s">
        <v>35</v>
      </c>
      <c r="L216" t="s">
        <v>406</v>
      </c>
      <c r="M216">
        <v>40123</v>
      </c>
      <c r="N216">
        <v>297</v>
      </c>
      <c r="O216" t="s">
        <v>29</v>
      </c>
      <c r="P216" t="s">
        <v>37</v>
      </c>
      <c r="Q216" t="s">
        <v>31</v>
      </c>
      <c r="R216">
        <v>120000000</v>
      </c>
      <c r="S216">
        <v>2016</v>
      </c>
      <c r="T216">
        <v>7.1</v>
      </c>
      <c r="U216">
        <v>2</v>
      </c>
      <c r="V216">
        <v>-11478165</v>
      </c>
      <c r="W216" t="s">
        <v>38</v>
      </c>
    </row>
    <row r="217" spans="1:23" x14ac:dyDescent="0.3">
      <c r="A217" t="s">
        <v>132</v>
      </c>
      <c r="B217">
        <v>102</v>
      </c>
      <c r="C217">
        <v>107</v>
      </c>
      <c r="D217">
        <v>100685880</v>
      </c>
      <c r="E217" t="s">
        <v>24</v>
      </c>
      <c r="F217" t="s">
        <v>25</v>
      </c>
      <c r="G217" t="s">
        <v>48</v>
      </c>
      <c r="H217" t="s">
        <v>56</v>
      </c>
      <c r="L217" t="s">
        <v>407</v>
      </c>
      <c r="M217">
        <v>100821</v>
      </c>
      <c r="N217">
        <v>554</v>
      </c>
      <c r="O217" t="s">
        <v>29</v>
      </c>
      <c r="P217" t="s">
        <v>30</v>
      </c>
      <c r="Q217" t="s">
        <v>31</v>
      </c>
      <c r="R217">
        <v>120000000</v>
      </c>
      <c r="S217">
        <v>2003</v>
      </c>
      <c r="T217">
        <v>4.8</v>
      </c>
      <c r="U217">
        <v>1.8</v>
      </c>
      <c r="V217">
        <v>-19314120</v>
      </c>
      <c r="W217" t="s">
        <v>38</v>
      </c>
    </row>
    <row r="218" spans="1:23" x14ac:dyDescent="0.3">
      <c r="A218" t="s">
        <v>94</v>
      </c>
      <c r="B218">
        <v>775</v>
      </c>
      <c r="C218">
        <v>124</v>
      </c>
      <c r="D218">
        <v>126464904</v>
      </c>
      <c r="E218" t="s">
        <v>25</v>
      </c>
      <c r="F218" t="s">
        <v>60</v>
      </c>
      <c r="G218" t="s">
        <v>27</v>
      </c>
      <c r="L218" t="s">
        <v>408</v>
      </c>
      <c r="M218">
        <v>456260</v>
      </c>
      <c r="N218">
        <v>2326</v>
      </c>
      <c r="O218" t="s">
        <v>29</v>
      </c>
      <c r="P218" t="s">
        <v>30</v>
      </c>
      <c r="Q218" t="s">
        <v>213</v>
      </c>
      <c r="R218">
        <v>130000000</v>
      </c>
      <c r="S218">
        <v>2012</v>
      </c>
      <c r="T218">
        <v>7</v>
      </c>
      <c r="U218">
        <v>2.1</v>
      </c>
      <c r="V218">
        <v>-3535096</v>
      </c>
      <c r="W218" t="s">
        <v>38</v>
      </c>
    </row>
    <row r="219" spans="1:23" x14ac:dyDescent="0.3">
      <c r="A219" t="s">
        <v>295</v>
      </c>
      <c r="B219">
        <v>71</v>
      </c>
      <c r="C219">
        <v>77</v>
      </c>
      <c r="D219">
        <v>64736114</v>
      </c>
      <c r="E219" t="s">
        <v>25</v>
      </c>
      <c r="F219" t="s">
        <v>47</v>
      </c>
      <c r="G219" t="s">
        <v>48</v>
      </c>
      <c r="H219" t="s">
        <v>49</v>
      </c>
      <c r="I219" t="s">
        <v>26</v>
      </c>
      <c r="L219" t="s">
        <v>409</v>
      </c>
      <c r="M219">
        <v>36471</v>
      </c>
      <c r="N219">
        <v>69</v>
      </c>
      <c r="O219" t="s">
        <v>29</v>
      </c>
      <c r="P219" t="s">
        <v>30</v>
      </c>
      <c r="Q219" t="s">
        <v>52</v>
      </c>
      <c r="R219">
        <v>120000000</v>
      </c>
      <c r="S219">
        <v>2002</v>
      </c>
      <c r="T219">
        <v>5.4</v>
      </c>
      <c r="U219">
        <v>1.3</v>
      </c>
      <c r="V219">
        <v>-55263886</v>
      </c>
      <c r="W219" t="s">
        <v>38</v>
      </c>
    </row>
    <row r="220" spans="1:23" x14ac:dyDescent="0.3">
      <c r="A220" t="s">
        <v>410</v>
      </c>
      <c r="B220">
        <v>476</v>
      </c>
      <c r="C220">
        <v>109</v>
      </c>
      <c r="D220">
        <v>93050117</v>
      </c>
      <c r="E220" t="s">
        <v>24</v>
      </c>
      <c r="F220" t="s">
        <v>55</v>
      </c>
      <c r="G220" t="s">
        <v>27</v>
      </c>
      <c r="H220" t="s">
        <v>35</v>
      </c>
      <c r="L220" t="s">
        <v>411</v>
      </c>
      <c r="M220">
        <v>338087</v>
      </c>
      <c r="N220">
        <v>814</v>
      </c>
      <c r="O220" t="s">
        <v>29</v>
      </c>
      <c r="P220" t="s">
        <v>30</v>
      </c>
      <c r="Q220" t="s">
        <v>213</v>
      </c>
      <c r="R220">
        <v>115000000</v>
      </c>
      <c r="S220">
        <v>2013</v>
      </c>
      <c r="T220">
        <v>6.6</v>
      </c>
      <c r="U220">
        <v>1.8</v>
      </c>
      <c r="V220">
        <v>-21949883</v>
      </c>
      <c r="W220" t="s">
        <v>38</v>
      </c>
    </row>
    <row r="221" spans="1:23" x14ac:dyDescent="0.3">
      <c r="A221" t="s">
        <v>412</v>
      </c>
      <c r="B221">
        <v>207</v>
      </c>
      <c r="C221">
        <v>134</v>
      </c>
      <c r="D221">
        <v>57637485</v>
      </c>
      <c r="E221" t="s">
        <v>24</v>
      </c>
      <c r="F221" t="s">
        <v>25</v>
      </c>
      <c r="G221" t="s">
        <v>27</v>
      </c>
      <c r="H221" t="s">
        <v>35</v>
      </c>
      <c r="L221" t="s">
        <v>413</v>
      </c>
      <c r="M221">
        <v>183909</v>
      </c>
      <c r="N221">
        <v>666</v>
      </c>
      <c r="O221" t="s">
        <v>29</v>
      </c>
      <c r="P221" t="s">
        <v>30</v>
      </c>
      <c r="Q221" t="s">
        <v>31</v>
      </c>
      <c r="R221">
        <v>105000000</v>
      </c>
      <c r="S221">
        <v>2004</v>
      </c>
      <c r="T221">
        <v>6.7</v>
      </c>
      <c r="U221">
        <v>2.2000000000000002</v>
      </c>
      <c r="V221">
        <v>-47362515</v>
      </c>
      <c r="W221" t="s">
        <v>38</v>
      </c>
    </row>
    <row r="222" spans="1:23" x14ac:dyDescent="0.3">
      <c r="A222" t="s">
        <v>414</v>
      </c>
      <c r="B222">
        <v>492</v>
      </c>
      <c r="C222">
        <v>117</v>
      </c>
      <c r="D222">
        <v>58607007</v>
      </c>
      <c r="E222" t="s">
        <v>24</v>
      </c>
      <c r="F222" t="s">
        <v>56</v>
      </c>
      <c r="G222" t="s">
        <v>27</v>
      </c>
      <c r="H222" t="s">
        <v>35</v>
      </c>
      <c r="L222" t="s">
        <v>415</v>
      </c>
      <c r="M222">
        <v>182899</v>
      </c>
      <c r="N222">
        <v>630</v>
      </c>
      <c r="O222" t="s">
        <v>29</v>
      </c>
      <c r="P222" t="s">
        <v>30</v>
      </c>
      <c r="Q222" t="s">
        <v>31</v>
      </c>
      <c r="R222">
        <v>100000000</v>
      </c>
      <c r="S222">
        <v>2014</v>
      </c>
      <c r="T222">
        <v>6.2</v>
      </c>
      <c r="U222">
        <v>2</v>
      </c>
      <c r="V222">
        <v>-41392993</v>
      </c>
      <c r="W222" t="s">
        <v>38</v>
      </c>
    </row>
    <row r="223" spans="1:23" x14ac:dyDescent="0.3">
      <c r="A223" t="s">
        <v>160</v>
      </c>
      <c r="B223">
        <v>284</v>
      </c>
      <c r="C223">
        <v>135</v>
      </c>
      <c r="D223">
        <v>43929341</v>
      </c>
      <c r="E223" t="s">
        <v>24</v>
      </c>
      <c r="F223" t="s">
        <v>49</v>
      </c>
      <c r="G223" t="s">
        <v>61</v>
      </c>
      <c r="L223" t="s">
        <v>416</v>
      </c>
      <c r="M223">
        <v>57873</v>
      </c>
      <c r="N223">
        <v>414</v>
      </c>
      <c r="O223" t="s">
        <v>29</v>
      </c>
      <c r="P223" t="s">
        <v>30</v>
      </c>
      <c r="Q223" t="s">
        <v>52</v>
      </c>
      <c r="R223">
        <v>120000000</v>
      </c>
      <c r="S223">
        <v>2008</v>
      </c>
      <c r="T223">
        <v>6.1</v>
      </c>
      <c r="U223">
        <v>2.2000000000000002</v>
      </c>
      <c r="V223">
        <v>-76070659</v>
      </c>
      <c r="W223" t="s">
        <v>38</v>
      </c>
    </row>
    <row r="224" spans="1:23" x14ac:dyDescent="0.3">
      <c r="A224" t="s">
        <v>417</v>
      </c>
      <c r="B224">
        <v>168</v>
      </c>
      <c r="C224">
        <v>121</v>
      </c>
      <c r="D224">
        <v>30212620</v>
      </c>
      <c r="E224" t="s">
        <v>48</v>
      </c>
      <c r="F224" t="s">
        <v>55</v>
      </c>
      <c r="G224" t="s">
        <v>44</v>
      </c>
      <c r="L224" t="s">
        <v>418</v>
      </c>
      <c r="M224">
        <v>35066</v>
      </c>
      <c r="N224">
        <v>196</v>
      </c>
      <c r="O224" t="s">
        <v>29</v>
      </c>
      <c r="P224" t="s">
        <v>30</v>
      </c>
      <c r="Q224" t="s">
        <v>31</v>
      </c>
      <c r="R224">
        <v>120000000</v>
      </c>
      <c r="S224">
        <v>2010</v>
      </c>
      <c r="T224">
        <v>5.3</v>
      </c>
      <c r="U224">
        <v>2</v>
      </c>
      <c r="V224">
        <v>-89787380</v>
      </c>
      <c r="W224" t="s">
        <v>38</v>
      </c>
    </row>
    <row r="225" spans="1:23" x14ac:dyDescent="0.3">
      <c r="A225" t="s">
        <v>419</v>
      </c>
      <c r="B225">
        <v>283</v>
      </c>
      <c r="C225">
        <v>117</v>
      </c>
      <c r="D225">
        <v>76418654</v>
      </c>
      <c r="E225" t="s">
        <v>24</v>
      </c>
      <c r="F225" t="s">
        <v>48</v>
      </c>
      <c r="G225" t="s">
        <v>44</v>
      </c>
      <c r="L225" t="s">
        <v>420</v>
      </c>
      <c r="M225">
        <v>148280</v>
      </c>
      <c r="N225">
        <v>348</v>
      </c>
      <c r="O225" t="s">
        <v>29</v>
      </c>
      <c r="P225" t="s">
        <v>30</v>
      </c>
      <c r="Q225" t="s">
        <v>31</v>
      </c>
      <c r="R225">
        <v>117000000</v>
      </c>
      <c r="S225">
        <v>2010</v>
      </c>
      <c r="T225">
        <v>6.3</v>
      </c>
      <c r="U225">
        <v>2</v>
      </c>
      <c r="V225">
        <v>-40581346</v>
      </c>
      <c r="W225" t="s">
        <v>38</v>
      </c>
    </row>
    <row r="226" spans="1:23" x14ac:dyDescent="0.3">
      <c r="A226" t="s">
        <v>124</v>
      </c>
      <c r="B226">
        <v>539</v>
      </c>
      <c r="C226">
        <v>124</v>
      </c>
      <c r="D226">
        <v>89021735</v>
      </c>
      <c r="E226" t="s">
        <v>24</v>
      </c>
      <c r="F226" t="s">
        <v>25</v>
      </c>
      <c r="G226" t="s">
        <v>60</v>
      </c>
      <c r="H226" t="s">
        <v>27</v>
      </c>
      <c r="L226" t="s">
        <v>421</v>
      </c>
      <c r="M226">
        <v>387436</v>
      </c>
      <c r="N226">
        <v>892</v>
      </c>
      <c r="O226" t="s">
        <v>29</v>
      </c>
      <c r="P226" t="s">
        <v>30</v>
      </c>
      <c r="Q226" t="s">
        <v>31</v>
      </c>
      <c r="R226">
        <v>120000000</v>
      </c>
      <c r="S226">
        <v>2013</v>
      </c>
      <c r="T226">
        <v>7</v>
      </c>
      <c r="U226">
        <v>2.1</v>
      </c>
      <c r="V226">
        <v>-30978265</v>
      </c>
      <c r="W226" t="s">
        <v>38</v>
      </c>
    </row>
    <row r="227" spans="1:23" x14ac:dyDescent="0.3">
      <c r="A227" t="s">
        <v>422</v>
      </c>
      <c r="B227">
        <v>359</v>
      </c>
      <c r="C227">
        <v>140</v>
      </c>
      <c r="D227">
        <v>380262555</v>
      </c>
      <c r="E227" t="s">
        <v>24</v>
      </c>
      <c r="F227" t="s">
        <v>25</v>
      </c>
      <c r="G227" t="s">
        <v>26</v>
      </c>
      <c r="H227" t="s">
        <v>27</v>
      </c>
      <c r="L227" t="s">
        <v>423</v>
      </c>
      <c r="M227">
        <v>520104</v>
      </c>
      <c r="N227">
        <v>3286</v>
      </c>
      <c r="O227" t="s">
        <v>29</v>
      </c>
      <c r="P227" t="s">
        <v>30</v>
      </c>
      <c r="Q227" t="s">
        <v>31</v>
      </c>
      <c r="R227">
        <v>113000000</v>
      </c>
      <c r="S227">
        <v>2005</v>
      </c>
      <c r="T227">
        <v>7.6</v>
      </c>
      <c r="U227">
        <v>2.2999999999999998</v>
      </c>
      <c r="V227">
        <v>267262555</v>
      </c>
      <c r="W227" t="s">
        <v>21</v>
      </c>
    </row>
    <row r="228" spans="1:23" x14ac:dyDescent="0.3">
      <c r="A228" t="s">
        <v>422</v>
      </c>
      <c r="B228">
        <v>284</v>
      </c>
      <c r="C228">
        <v>142</v>
      </c>
      <c r="D228">
        <v>310675583</v>
      </c>
      <c r="E228" t="s">
        <v>24</v>
      </c>
      <c r="F228" t="s">
        <v>25</v>
      </c>
      <c r="G228" t="s">
        <v>26</v>
      </c>
      <c r="H228" t="s">
        <v>27</v>
      </c>
      <c r="L228" t="s">
        <v>424</v>
      </c>
      <c r="M228">
        <v>464310</v>
      </c>
      <c r="N228">
        <v>3516</v>
      </c>
      <c r="O228" t="s">
        <v>29</v>
      </c>
      <c r="P228" t="s">
        <v>30</v>
      </c>
      <c r="Q228" t="s">
        <v>52</v>
      </c>
      <c r="R228">
        <v>115000000</v>
      </c>
      <c r="S228">
        <v>2002</v>
      </c>
      <c r="T228">
        <v>6.7</v>
      </c>
      <c r="U228">
        <v>2.4</v>
      </c>
      <c r="V228">
        <v>195675583</v>
      </c>
      <c r="W228" t="s">
        <v>21</v>
      </c>
    </row>
    <row r="229" spans="1:23" x14ac:dyDescent="0.3">
      <c r="A229" t="s">
        <v>166</v>
      </c>
      <c r="B229">
        <v>250</v>
      </c>
      <c r="C229">
        <v>92</v>
      </c>
      <c r="D229">
        <v>289907418</v>
      </c>
      <c r="E229" t="s">
        <v>25</v>
      </c>
      <c r="F229" t="s">
        <v>47</v>
      </c>
      <c r="G229" t="s">
        <v>48</v>
      </c>
      <c r="H229" t="s">
        <v>49</v>
      </c>
      <c r="I229" t="s">
        <v>26</v>
      </c>
      <c r="L229" t="s">
        <v>425</v>
      </c>
      <c r="M229">
        <v>585659</v>
      </c>
      <c r="N229">
        <v>593</v>
      </c>
      <c r="O229" t="s">
        <v>29</v>
      </c>
      <c r="P229" t="s">
        <v>30</v>
      </c>
      <c r="Q229" t="s">
        <v>118</v>
      </c>
      <c r="R229">
        <v>115000000</v>
      </c>
      <c r="S229">
        <v>2001</v>
      </c>
      <c r="T229">
        <v>8.1</v>
      </c>
      <c r="U229">
        <v>1.5</v>
      </c>
      <c r="V229">
        <v>174907418</v>
      </c>
      <c r="W229" t="s">
        <v>21</v>
      </c>
    </row>
    <row r="230" spans="1:23" x14ac:dyDescent="0.3">
      <c r="A230" t="s">
        <v>419</v>
      </c>
      <c r="B230">
        <v>440</v>
      </c>
      <c r="C230">
        <v>138</v>
      </c>
      <c r="D230">
        <v>132550960</v>
      </c>
      <c r="E230" t="s">
        <v>24</v>
      </c>
      <c r="F230" t="s">
        <v>25</v>
      </c>
      <c r="G230" t="s">
        <v>27</v>
      </c>
      <c r="H230" t="s">
        <v>35</v>
      </c>
      <c r="L230" t="s">
        <v>426</v>
      </c>
      <c r="M230">
        <v>328067</v>
      </c>
      <c r="N230">
        <v>533</v>
      </c>
      <c r="O230" t="s">
        <v>29</v>
      </c>
      <c r="P230" t="s">
        <v>30</v>
      </c>
      <c r="Q230" t="s">
        <v>31</v>
      </c>
      <c r="R230">
        <v>120000000</v>
      </c>
      <c r="S230">
        <v>2013</v>
      </c>
      <c r="T230">
        <v>6.7</v>
      </c>
      <c r="U230">
        <v>2.2999999999999998</v>
      </c>
      <c r="V230">
        <v>12550960</v>
      </c>
      <c r="W230" t="s">
        <v>21</v>
      </c>
    </row>
    <row r="231" spans="1:23" x14ac:dyDescent="0.3">
      <c r="A231" t="s">
        <v>422</v>
      </c>
      <c r="B231">
        <v>320</v>
      </c>
      <c r="C231">
        <v>136</v>
      </c>
      <c r="D231">
        <v>474544677</v>
      </c>
      <c r="E231" t="s">
        <v>24</v>
      </c>
      <c r="F231" t="s">
        <v>25</v>
      </c>
      <c r="G231" t="s">
        <v>26</v>
      </c>
      <c r="H231" t="s">
        <v>27</v>
      </c>
      <c r="L231" t="s">
        <v>427</v>
      </c>
      <c r="M231">
        <v>534658</v>
      </c>
      <c r="N231">
        <v>3597</v>
      </c>
      <c r="O231" t="s">
        <v>29</v>
      </c>
      <c r="P231" t="s">
        <v>30</v>
      </c>
      <c r="Q231" t="s">
        <v>52</v>
      </c>
      <c r="R231">
        <v>115000000</v>
      </c>
      <c r="S231">
        <v>1999</v>
      </c>
      <c r="T231">
        <v>6.5</v>
      </c>
      <c r="U231">
        <v>2.2999999999999998</v>
      </c>
      <c r="V231">
        <v>359544677</v>
      </c>
      <c r="W231" t="s">
        <v>21</v>
      </c>
    </row>
    <row r="232" spans="1:23" x14ac:dyDescent="0.3">
      <c r="A232" t="s">
        <v>428</v>
      </c>
      <c r="B232">
        <v>257</v>
      </c>
      <c r="C232">
        <v>98</v>
      </c>
      <c r="D232">
        <v>187165546</v>
      </c>
      <c r="E232" t="s">
        <v>25</v>
      </c>
      <c r="F232" t="s">
        <v>47</v>
      </c>
      <c r="G232" t="s">
        <v>48</v>
      </c>
      <c r="H232" t="s">
        <v>49</v>
      </c>
      <c r="I232" t="s">
        <v>26</v>
      </c>
      <c r="L232" t="s">
        <v>429</v>
      </c>
      <c r="M232">
        <v>150618</v>
      </c>
      <c r="N232">
        <v>195</v>
      </c>
      <c r="O232" t="s">
        <v>29</v>
      </c>
      <c r="P232" t="s">
        <v>30</v>
      </c>
      <c r="Q232" t="s">
        <v>52</v>
      </c>
      <c r="R232">
        <v>135000000</v>
      </c>
      <c r="S232">
        <v>2013</v>
      </c>
      <c r="T232">
        <v>7.3</v>
      </c>
      <c r="U232">
        <v>1.6</v>
      </c>
      <c r="V232">
        <v>52165546</v>
      </c>
      <c r="W232" t="s">
        <v>21</v>
      </c>
    </row>
    <row r="233" spans="1:23" x14ac:dyDescent="0.3">
      <c r="A233" t="s">
        <v>398</v>
      </c>
      <c r="B233">
        <v>152</v>
      </c>
      <c r="C233">
        <v>153</v>
      </c>
      <c r="D233">
        <v>40911830</v>
      </c>
      <c r="E233" t="s">
        <v>24</v>
      </c>
      <c r="F233" t="s">
        <v>55</v>
      </c>
      <c r="G233" t="s">
        <v>58</v>
      </c>
      <c r="L233" t="s">
        <v>430</v>
      </c>
      <c r="M233">
        <v>55994</v>
      </c>
      <c r="N233">
        <v>454</v>
      </c>
      <c r="O233" t="s">
        <v>29</v>
      </c>
      <c r="P233" t="s">
        <v>30</v>
      </c>
      <c r="Q233" t="s">
        <v>213</v>
      </c>
      <c r="R233">
        <v>115000000</v>
      </c>
      <c r="S233">
        <v>2002</v>
      </c>
      <c r="T233">
        <v>6</v>
      </c>
      <c r="U233">
        <v>2.6</v>
      </c>
      <c r="V233">
        <v>-74088170</v>
      </c>
      <c r="W233" t="s">
        <v>38</v>
      </c>
    </row>
    <row r="234" spans="1:23" x14ac:dyDescent="0.3">
      <c r="A234" t="s">
        <v>431</v>
      </c>
      <c r="B234">
        <v>231</v>
      </c>
      <c r="C234">
        <v>120</v>
      </c>
      <c r="D234">
        <v>47952020</v>
      </c>
      <c r="E234" t="s">
        <v>24</v>
      </c>
      <c r="F234" t="s">
        <v>25</v>
      </c>
      <c r="G234" t="s">
        <v>55</v>
      </c>
      <c r="H234" t="s">
        <v>26</v>
      </c>
      <c r="L234" t="s">
        <v>432</v>
      </c>
      <c r="M234">
        <v>37750</v>
      </c>
      <c r="N234">
        <v>134</v>
      </c>
      <c r="O234" t="s">
        <v>29</v>
      </c>
      <c r="P234" t="s">
        <v>30</v>
      </c>
      <c r="Q234" t="s">
        <v>31</v>
      </c>
      <c r="R234">
        <v>115000000</v>
      </c>
      <c r="S234">
        <v>2016</v>
      </c>
      <c r="T234">
        <v>6.1</v>
      </c>
      <c r="U234">
        <v>2</v>
      </c>
      <c r="V234">
        <v>-67047980</v>
      </c>
      <c r="W234" t="s">
        <v>38</v>
      </c>
    </row>
    <row r="235" spans="1:23" x14ac:dyDescent="0.3">
      <c r="A235" t="s">
        <v>273</v>
      </c>
      <c r="B235">
        <v>348</v>
      </c>
      <c r="C235">
        <v>101</v>
      </c>
      <c r="D235">
        <v>190871240</v>
      </c>
      <c r="E235" t="s">
        <v>24</v>
      </c>
      <c r="F235" t="s">
        <v>25</v>
      </c>
      <c r="G235" t="s">
        <v>48</v>
      </c>
      <c r="H235" t="s">
        <v>27</v>
      </c>
      <c r="L235" t="s">
        <v>433</v>
      </c>
      <c r="M235">
        <v>167085</v>
      </c>
      <c r="N235">
        <v>491</v>
      </c>
      <c r="O235" t="s">
        <v>29</v>
      </c>
      <c r="P235" t="s">
        <v>30</v>
      </c>
      <c r="Q235" t="s">
        <v>31</v>
      </c>
      <c r="R235">
        <v>125000000</v>
      </c>
      <c r="S235">
        <v>2014</v>
      </c>
      <c r="T235">
        <v>5.9</v>
      </c>
      <c r="U235">
        <v>1.7</v>
      </c>
      <c r="V235">
        <v>65871240</v>
      </c>
      <c r="W235" t="s">
        <v>21</v>
      </c>
    </row>
    <row r="236" spans="1:23" x14ac:dyDescent="0.3">
      <c r="A236" t="s">
        <v>366</v>
      </c>
      <c r="B236">
        <v>738</v>
      </c>
      <c r="C236">
        <v>91</v>
      </c>
      <c r="D236">
        <v>274084951</v>
      </c>
      <c r="E236" t="s">
        <v>25</v>
      </c>
      <c r="F236" t="s">
        <v>55</v>
      </c>
      <c r="G236" t="s">
        <v>27</v>
      </c>
      <c r="H236" t="s">
        <v>35</v>
      </c>
      <c r="L236" t="s">
        <v>434</v>
      </c>
      <c r="M236">
        <v>582917</v>
      </c>
      <c r="N236">
        <v>1885</v>
      </c>
      <c r="O236" t="s">
        <v>29</v>
      </c>
      <c r="P236" t="s">
        <v>37</v>
      </c>
      <c r="Q236" t="s">
        <v>31</v>
      </c>
      <c r="R236">
        <v>100000000</v>
      </c>
      <c r="S236">
        <v>2013</v>
      </c>
      <c r="T236">
        <v>7.8</v>
      </c>
      <c r="U236">
        <v>1.5</v>
      </c>
      <c r="V236">
        <v>174084951</v>
      </c>
      <c r="W236" t="s">
        <v>21</v>
      </c>
    </row>
    <row r="237" spans="1:23" x14ac:dyDescent="0.3">
      <c r="A237" t="s">
        <v>435</v>
      </c>
      <c r="B237">
        <v>93</v>
      </c>
      <c r="C237">
        <v>108</v>
      </c>
      <c r="D237">
        <v>67155742</v>
      </c>
      <c r="E237" t="s">
        <v>24</v>
      </c>
      <c r="F237" t="s">
        <v>25</v>
      </c>
      <c r="G237" t="s">
        <v>35</v>
      </c>
      <c r="L237" t="s">
        <v>436</v>
      </c>
      <c r="M237">
        <v>62271</v>
      </c>
      <c r="N237">
        <v>277</v>
      </c>
      <c r="O237" t="s">
        <v>29</v>
      </c>
      <c r="P237" t="s">
        <v>30</v>
      </c>
      <c r="Q237" t="s">
        <v>31</v>
      </c>
      <c r="R237">
        <v>116000000</v>
      </c>
      <c r="S237">
        <v>1997</v>
      </c>
      <c r="T237">
        <v>5.8</v>
      </c>
      <c r="U237">
        <v>1.8</v>
      </c>
      <c r="V237">
        <v>-48844258</v>
      </c>
      <c r="W237" t="s">
        <v>38</v>
      </c>
    </row>
    <row r="238" spans="1:23" x14ac:dyDescent="0.3">
      <c r="A238" t="s">
        <v>437</v>
      </c>
      <c r="B238">
        <v>369</v>
      </c>
      <c r="C238">
        <v>100</v>
      </c>
      <c r="D238">
        <v>56114221</v>
      </c>
      <c r="E238" t="s">
        <v>24</v>
      </c>
      <c r="F238" t="s">
        <v>25</v>
      </c>
      <c r="G238" t="s">
        <v>27</v>
      </c>
      <c r="L238" t="s">
        <v>438</v>
      </c>
      <c r="M238">
        <v>110486</v>
      </c>
      <c r="N238">
        <v>695</v>
      </c>
      <c r="O238" t="s">
        <v>29</v>
      </c>
      <c r="P238" t="s">
        <v>30</v>
      </c>
      <c r="Q238" t="s">
        <v>31</v>
      </c>
      <c r="R238">
        <v>120000000</v>
      </c>
      <c r="S238">
        <v>2015</v>
      </c>
      <c r="T238">
        <v>4.3</v>
      </c>
      <c r="U238">
        <v>1.7</v>
      </c>
      <c r="V238">
        <v>-63885779</v>
      </c>
      <c r="W238" t="s">
        <v>38</v>
      </c>
    </row>
    <row r="239" spans="1:23" x14ac:dyDescent="0.3">
      <c r="A239" t="s">
        <v>254</v>
      </c>
      <c r="B239">
        <v>179</v>
      </c>
      <c r="C239">
        <v>108</v>
      </c>
      <c r="D239">
        <v>250863268</v>
      </c>
      <c r="E239" t="s">
        <v>24</v>
      </c>
      <c r="F239" t="s">
        <v>25</v>
      </c>
      <c r="G239" t="s">
        <v>48</v>
      </c>
      <c r="H239" t="s">
        <v>49</v>
      </c>
      <c r="I239" t="s">
        <v>26</v>
      </c>
      <c r="L239" t="s">
        <v>439</v>
      </c>
      <c r="M239">
        <v>234480</v>
      </c>
      <c r="N239">
        <v>444</v>
      </c>
      <c r="O239" t="s">
        <v>29</v>
      </c>
      <c r="P239" t="s">
        <v>30</v>
      </c>
      <c r="Q239" t="s">
        <v>52</v>
      </c>
      <c r="R239">
        <v>110000000</v>
      </c>
      <c r="S239">
        <v>2006</v>
      </c>
      <c r="T239">
        <v>6.4</v>
      </c>
      <c r="U239">
        <v>1.8</v>
      </c>
      <c r="V239">
        <v>140863268</v>
      </c>
      <c r="W239" t="s">
        <v>21</v>
      </c>
    </row>
    <row r="240" spans="1:23" x14ac:dyDescent="0.3">
      <c r="A240" t="s">
        <v>440</v>
      </c>
      <c r="B240">
        <v>358</v>
      </c>
      <c r="C240">
        <v>114</v>
      </c>
      <c r="D240">
        <v>155181732</v>
      </c>
      <c r="E240" t="s">
        <v>24</v>
      </c>
      <c r="F240" t="s">
        <v>25</v>
      </c>
      <c r="G240" t="s">
        <v>55</v>
      </c>
      <c r="H240" t="s">
        <v>35</v>
      </c>
      <c r="L240" t="s">
        <v>441</v>
      </c>
      <c r="M240">
        <v>147497</v>
      </c>
      <c r="N240">
        <v>499</v>
      </c>
      <c r="O240" t="s">
        <v>29</v>
      </c>
      <c r="P240" t="s">
        <v>30</v>
      </c>
      <c r="Q240" t="s">
        <v>31</v>
      </c>
      <c r="R240">
        <v>110000000</v>
      </c>
      <c r="S240">
        <v>2015</v>
      </c>
      <c r="T240">
        <v>6.1</v>
      </c>
      <c r="U240">
        <v>1.9</v>
      </c>
      <c r="V240">
        <v>45181732</v>
      </c>
      <c r="W240" t="s">
        <v>21</v>
      </c>
    </row>
    <row r="241" spans="1:23" x14ac:dyDescent="0.3">
      <c r="A241" t="s">
        <v>442</v>
      </c>
      <c r="B241">
        <v>160</v>
      </c>
      <c r="C241">
        <v>119</v>
      </c>
      <c r="D241">
        <v>125332007</v>
      </c>
      <c r="E241" t="s">
        <v>24</v>
      </c>
      <c r="F241" t="s">
        <v>25</v>
      </c>
      <c r="G241" t="s">
        <v>35</v>
      </c>
      <c r="L241" t="s">
        <v>443</v>
      </c>
      <c r="M241">
        <v>149680</v>
      </c>
      <c r="N241">
        <v>328</v>
      </c>
      <c r="O241" t="s">
        <v>29</v>
      </c>
      <c r="P241" t="s">
        <v>37</v>
      </c>
      <c r="Q241" t="s">
        <v>31</v>
      </c>
      <c r="R241">
        <v>110000000</v>
      </c>
      <c r="S241">
        <v>1997</v>
      </c>
      <c r="T241">
        <v>6.5</v>
      </c>
      <c r="U241">
        <v>2</v>
      </c>
      <c r="V241">
        <v>15332007</v>
      </c>
      <c r="W241" t="s">
        <v>21</v>
      </c>
    </row>
    <row r="242" spans="1:23" x14ac:dyDescent="0.3">
      <c r="A242" t="s">
        <v>157</v>
      </c>
      <c r="B242">
        <v>192</v>
      </c>
      <c r="C242">
        <v>142</v>
      </c>
      <c r="D242">
        <v>113330342</v>
      </c>
      <c r="E242" t="s">
        <v>24</v>
      </c>
      <c r="F242" t="s">
        <v>55</v>
      </c>
      <c r="G242" t="s">
        <v>54</v>
      </c>
      <c r="H242" t="s">
        <v>58</v>
      </c>
      <c r="L242" t="s">
        <v>444</v>
      </c>
      <c r="M242">
        <v>207613</v>
      </c>
      <c r="N242">
        <v>1144</v>
      </c>
      <c r="O242" t="s">
        <v>29</v>
      </c>
      <c r="P242" t="s">
        <v>30</v>
      </c>
      <c r="Q242" t="s">
        <v>213</v>
      </c>
      <c r="R242">
        <v>110000000</v>
      </c>
      <c r="S242">
        <v>2000</v>
      </c>
      <c r="T242">
        <v>7.1</v>
      </c>
      <c r="U242">
        <v>2.4</v>
      </c>
      <c r="V242">
        <v>3330342</v>
      </c>
      <c r="W242" t="s">
        <v>21</v>
      </c>
    </row>
    <row r="243" spans="1:23" x14ac:dyDescent="0.3">
      <c r="A243" t="s">
        <v>445</v>
      </c>
      <c r="B243">
        <v>198</v>
      </c>
      <c r="C243">
        <v>125</v>
      </c>
      <c r="D243">
        <v>125531634</v>
      </c>
      <c r="E243" t="s">
        <v>56</v>
      </c>
      <c r="F243" t="s">
        <v>35</v>
      </c>
      <c r="L243" t="s">
        <v>446</v>
      </c>
      <c r="M243">
        <v>284852</v>
      </c>
      <c r="N243">
        <v>627</v>
      </c>
      <c r="O243" t="s">
        <v>29</v>
      </c>
      <c r="P243" t="s">
        <v>30</v>
      </c>
      <c r="Q243" t="s">
        <v>31</v>
      </c>
      <c r="R243">
        <v>110000000</v>
      </c>
      <c r="S243">
        <v>2004</v>
      </c>
      <c r="T243">
        <v>6.4</v>
      </c>
      <c r="U243">
        <v>2.1</v>
      </c>
      <c r="V243">
        <v>15531634</v>
      </c>
      <c r="W243" t="s">
        <v>21</v>
      </c>
    </row>
    <row r="244" spans="1:23" x14ac:dyDescent="0.3">
      <c r="A244" t="s">
        <v>181</v>
      </c>
      <c r="B244">
        <v>233</v>
      </c>
      <c r="C244">
        <v>126</v>
      </c>
      <c r="D244">
        <v>186336103</v>
      </c>
      <c r="E244" t="s">
        <v>24</v>
      </c>
      <c r="F244" t="s">
        <v>48</v>
      </c>
      <c r="G244" t="s">
        <v>56</v>
      </c>
      <c r="H244" t="s">
        <v>44</v>
      </c>
      <c r="I244" t="s">
        <v>35</v>
      </c>
      <c r="L244" t="s">
        <v>447</v>
      </c>
      <c r="M244">
        <v>348861</v>
      </c>
      <c r="N244">
        <v>798</v>
      </c>
      <c r="O244" t="s">
        <v>29</v>
      </c>
      <c r="P244" t="s">
        <v>30</v>
      </c>
      <c r="Q244" t="s">
        <v>31</v>
      </c>
      <c r="R244">
        <v>120000000</v>
      </c>
      <c r="S244">
        <v>2005</v>
      </c>
      <c r="T244">
        <v>6.5</v>
      </c>
      <c r="U244">
        <v>2.1</v>
      </c>
      <c r="V244">
        <v>66336103</v>
      </c>
      <c r="W244" t="s">
        <v>21</v>
      </c>
    </row>
    <row r="245" spans="1:23" x14ac:dyDescent="0.3">
      <c r="A245" t="s">
        <v>376</v>
      </c>
      <c r="B245">
        <v>263</v>
      </c>
      <c r="C245">
        <v>119</v>
      </c>
      <c r="D245">
        <v>129995817</v>
      </c>
      <c r="E245" t="s">
        <v>25</v>
      </c>
      <c r="F245" t="s">
        <v>27</v>
      </c>
      <c r="G245" t="s">
        <v>35</v>
      </c>
      <c r="L245" t="s">
        <v>448</v>
      </c>
      <c r="M245">
        <v>154621</v>
      </c>
      <c r="N245">
        <v>258</v>
      </c>
      <c r="O245" t="s">
        <v>29</v>
      </c>
      <c r="P245" t="s">
        <v>30</v>
      </c>
      <c r="Q245" t="s">
        <v>31</v>
      </c>
      <c r="R245">
        <v>110000000</v>
      </c>
      <c r="S245">
        <v>2015</v>
      </c>
      <c r="T245">
        <v>6.3</v>
      </c>
      <c r="U245">
        <v>2</v>
      </c>
      <c r="V245">
        <v>19995817</v>
      </c>
      <c r="W245" t="s">
        <v>21</v>
      </c>
    </row>
    <row r="246" spans="1:23" x14ac:dyDescent="0.3">
      <c r="A246" t="s">
        <v>172</v>
      </c>
      <c r="B246">
        <v>267</v>
      </c>
      <c r="C246">
        <v>170</v>
      </c>
      <c r="D246">
        <v>102608827</v>
      </c>
      <c r="E246" t="s">
        <v>242</v>
      </c>
      <c r="F246" t="s">
        <v>55</v>
      </c>
      <c r="L246" t="s">
        <v>449</v>
      </c>
      <c r="M246">
        <v>264318</v>
      </c>
      <c r="N246">
        <v>799</v>
      </c>
      <c r="O246" t="s">
        <v>29</v>
      </c>
      <c r="P246" t="s">
        <v>30</v>
      </c>
      <c r="Q246" t="s">
        <v>31</v>
      </c>
      <c r="R246">
        <v>110000000</v>
      </c>
      <c r="S246">
        <v>2004</v>
      </c>
      <c r="T246">
        <v>7.5</v>
      </c>
      <c r="U246">
        <v>2.8</v>
      </c>
      <c r="V246">
        <v>-7391173</v>
      </c>
      <c r="W246" t="s">
        <v>38</v>
      </c>
    </row>
    <row r="247" spans="1:23" x14ac:dyDescent="0.3">
      <c r="A247" t="s">
        <v>168</v>
      </c>
      <c r="B247">
        <v>184</v>
      </c>
      <c r="C247">
        <v>85</v>
      </c>
      <c r="D247">
        <v>42776259</v>
      </c>
      <c r="E247" t="s">
        <v>25</v>
      </c>
      <c r="F247" t="s">
        <v>48</v>
      </c>
      <c r="G247" t="s">
        <v>49</v>
      </c>
      <c r="H247" t="s">
        <v>26</v>
      </c>
      <c r="L247" t="s">
        <v>450</v>
      </c>
      <c r="M247">
        <v>53160</v>
      </c>
      <c r="N247">
        <v>121</v>
      </c>
      <c r="O247" t="s">
        <v>29</v>
      </c>
      <c r="P247" t="s">
        <v>30</v>
      </c>
      <c r="Q247" t="s">
        <v>52</v>
      </c>
      <c r="R247">
        <v>112000000</v>
      </c>
      <c r="S247">
        <v>2010</v>
      </c>
      <c r="T247">
        <v>4.9000000000000004</v>
      </c>
      <c r="U247">
        <v>1.4</v>
      </c>
      <c r="V247">
        <v>-69223741</v>
      </c>
      <c r="W247" t="s">
        <v>38</v>
      </c>
    </row>
    <row r="248" spans="1:23" x14ac:dyDescent="0.3">
      <c r="A248" t="s">
        <v>451</v>
      </c>
      <c r="B248">
        <v>447</v>
      </c>
      <c r="C248">
        <v>119</v>
      </c>
      <c r="D248">
        <v>98780042</v>
      </c>
      <c r="E248" t="s">
        <v>24</v>
      </c>
      <c r="F248" t="s">
        <v>48</v>
      </c>
      <c r="G248" t="s">
        <v>56</v>
      </c>
      <c r="H248" t="s">
        <v>27</v>
      </c>
      <c r="I248" t="s">
        <v>35</v>
      </c>
      <c r="L248" t="s">
        <v>452</v>
      </c>
      <c r="M248">
        <v>136019</v>
      </c>
      <c r="N248">
        <v>443</v>
      </c>
      <c r="O248" t="s">
        <v>29</v>
      </c>
      <c r="P248" t="s">
        <v>30</v>
      </c>
      <c r="Q248" t="s">
        <v>31</v>
      </c>
      <c r="R248">
        <v>120000000</v>
      </c>
      <c r="S248">
        <v>2011</v>
      </c>
      <c r="T248">
        <v>5.8</v>
      </c>
      <c r="U248">
        <v>2</v>
      </c>
      <c r="V248">
        <v>-21219958</v>
      </c>
      <c r="W248" t="s">
        <v>38</v>
      </c>
    </row>
    <row r="249" spans="1:23" x14ac:dyDescent="0.3">
      <c r="A249" t="s">
        <v>453</v>
      </c>
      <c r="B249">
        <v>366</v>
      </c>
      <c r="C249">
        <v>102</v>
      </c>
      <c r="D249">
        <v>106369117</v>
      </c>
      <c r="E249" t="s">
        <v>24</v>
      </c>
      <c r="F249" t="s">
        <v>55</v>
      </c>
      <c r="G249" t="s">
        <v>26</v>
      </c>
      <c r="H249" t="s">
        <v>58</v>
      </c>
      <c r="L249" t="s">
        <v>454</v>
      </c>
      <c r="M249">
        <v>225273</v>
      </c>
      <c r="N249">
        <v>523</v>
      </c>
      <c r="O249" t="s">
        <v>29</v>
      </c>
      <c r="P249" t="s">
        <v>30</v>
      </c>
      <c r="Q249" t="s">
        <v>213</v>
      </c>
      <c r="R249">
        <v>110000000</v>
      </c>
      <c r="S249">
        <v>2014</v>
      </c>
      <c r="T249">
        <v>6.2</v>
      </c>
      <c r="U249">
        <v>1.7</v>
      </c>
      <c r="V249">
        <v>-3630883</v>
      </c>
      <c r="W249" t="s">
        <v>38</v>
      </c>
    </row>
    <row r="250" spans="1:23" x14ac:dyDescent="0.3">
      <c r="A250" t="s">
        <v>455</v>
      </c>
      <c r="B250">
        <v>172</v>
      </c>
      <c r="C250">
        <v>103</v>
      </c>
      <c r="D250">
        <v>142614158</v>
      </c>
      <c r="E250" t="s">
        <v>25</v>
      </c>
      <c r="F250" t="s">
        <v>47</v>
      </c>
      <c r="G250" t="s">
        <v>48</v>
      </c>
      <c r="H250" t="s">
        <v>49</v>
      </c>
      <c r="I250" t="s">
        <v>26</v>
      </c>
      <c r="L250" t="s">
        <v>456</v>
      </c>
      <c r="M250">
        <v>66593</v>
      </c>
      <c r="N250">
        <v>153</v>
      </c>
      <c r="O250" t="s">
        <v>29</v>
      </c>
      <c r="P250" t="s">
        <v>30</v>
      </c>
      <c r="Q250" t="s">
        <v>52</v>
      </c>
      <c r="R250">
        <v>110000000</v>
      </c>
      <c r="S250">
        <v>2011</v>
      </c>
      <c r="T250">
        <v>5.5</v>
      </c>
      <c r="U250">
        <v>1.7</v>
      </c>
      <c r="V250">
        <v>32614158</v>
      </c>
      <c r="W250" t="s">
        <v>21</v>
      </c>
    </row>
    <row r="251" spans="1:23" x14ac:dyDescent="0.3">
      <c r="A251" t="s">
        <v>457</v>
      </c>
      <c r="B251">
        <v>104</v>
      </c>
      <c r="C251">
        <v>76</v>
      </c>
      <c r="D251">
        <v>50026353</v>
      </c>
      <c r="E251" t="s">
        <v>47</v>
      </c>
      <c r="F251" t="s">
        <v>48</v>
      </c>
      <c r="G251" t="s">
        <v>49</v>
      </c>
      <c r="H251" t="s">
        <v>59</v>
      </c>
      <c r="I251" t="s">
        <v>53</v>
      </c>
      <c r="L251" t="s">
        <v>458</v>
      </c>
      <c r="M251">
        <v>13581</v>
      </c>
      <c r="N251">
        <v>88</v>
      </c>
      <c r="O251" t="s">
        <v>29</v>
      </c>
      <c r="P251" t="s">
        <v>30</v>
      </c>
      <c r="Q251" t="s">
        <v>52</v>
      </c>
      <c r="R251">
        <v>110000000</v>
      </c>
      <c r="S251">
        <v>2004</v>
      </c>
      <c r="T251">
        <v>5.4</v>
      </c>
      <c r="U251">
        <v>1.3</v>
      </c>
      <c r="V251">
        <v>-59973647</v>
      </c>
      <c r="W251" t="s">
        <v>38</v>
      </c>
    </row>
    <row r="252" spans="1:23" x14ac:dyDescent="0.3">
      <c r="A252" t="s">
        <v>376</v>
      </c>
      <c r="B252">
        <v>181</v>
      </c>
      <c r="C252">
        <v>120</v>
      </c>
      <c r="D252">
        <v>66002193</v>
      </c>
      <c r="E252" t="s">
        <v>24</v>
      </c>
      <c r="F252" t="s">
        <v>25</v>
      </c>
      <c r="G252" t="s">
        <v>60</v>
      </c>
      <c r="H252" t="s">
        <v>27</v>
      </c>
      <c r="I252" t="s">
        <v>35</v>
      </c>
      <c r="L252" t="s">
        <v>459</v>
      </c>
      <c r="M252">
        <v>44296</v>
      </c>
      <c r="N252">
        <v>144</v>
      </c>
      <c r="O252" t="s">
        <v>29</v>
      </c>
      <c r="P252" t="s">
        <v>30</v>
      </c>
      <c r="Q252" t="s">
        <v>31</v>
      </c>
      <c r="R252">
        <v>110000000</v>
      </c>
      <c r="S252">
        <v>2016</v>
      </c>
      <c r="T252">
        <v>5.8</v>
      </c>
      <c r="U252">
        <v>2</v>
      </c>
      <c r="V252">
        <v>-43997807</v>
      </c>
      <c r="W252" t="s">
        <v>38</v>
      </c>
    </row>
    <row r="253" spans="1:23" x14ac:dyDescent="0.3">
      <c r="A253" t="s">
        <v>254</v>
      </c>
      <c r="B253">
        <v>327</v>
      </c>
      <c r="C253">
        <v>127</v>
      </c>
      <c r="D253">
        <v>85463309</v>
      </c>
      <c r="E253" t="s">
        <v>24</v>
      </c>
      <c r="F253" t="s">
        <v>55</v>
      </c>
      <c r="G253" t="s">
        <v>27</v>
      </c>
      <c r="H253" t="s">
        <v>61</v>
      </c>
      <c r="L253" t="s">
        <v>460</v>
      </c>
      <c r="M253">
        <v>254841</v>
      </c>
      <c r="N253">
        <v>426</v>
      </c>
      <c r="O253" t="s">
        <v>29</v>
      </c>
      <c r="P253" t="s">
        <v>30</v>
      </c>
      <c r="Q253" t="s">
        <v>31</v>
      </c>
      <c r="R253">
        <v>110000000</v>
      </c>
      <c r="S253">
        <v>2011</v>
      </c>
      <c r="T253">
        <v>7.1</v>
      </c>
      <c r="U253">
        <v>2.1</v>
      </c>
      <c r="V253">
        <v>-24536691</v>
      </c>
      <c r="W253" t="s">
        <v>38</v>
      </c>
    </row>
    <row r="254" spans="1:23" x14ac:dyDescent="0.3">
      <c r="A254" t="s">
        <v>455</v>
      </c>
      <c r="B254">
        <v>125</v>
      </c>
      <c r="C254">
        <v>105</v>
      </c>
      <c r="D254">
        <v>71017784</v>
      </c>
      <c r="E254" t="s">
        <v>25</v>
      </c>
      <c r="F254" t="s">
        <v>47</v>
      </c>
      <c r="G254" t="s">
        <v>48</v>
      </c>
      <c r="H254" t="s">
        <v>49</v>
      </c>
      <c r="I254" t="s">
        <v>26</v>
      </c>
      <c r="L254" t="s">
        <v>461</v>
      </c>
      <c r="M254">
        <v>27257</v>
      </c>
      <c r="N254">
        <v>59</v>
      </c>
      <c r="O254" t="s">
        <v>29</v>
      </c>
      <c r="P254" t="s">
        <v>30</v>
      </c>
      <c r="Q254" t="s">
        <v>52</v>
      </c>
      <c r="R254">
        <v>105000000</v>
      </c>
      <c r="S254">
        <v>2013</v>
      </c>
      <c r="T254">
        <v>5.4</v>
      </c>
      <c r="U254">
        <v>1.8</v>
      </c>
      <c r="V254">
        <v>-33982216</v>
      </c>
      <c r="W254" t="s">
        <v>38</v>
      </c>
    </row>
    <row r="255" spans="1:23" x14ac:dyDescent="0.3">
      <c r="A255" t="s">
        <v>462</v>
      </c>
      <c r="B255">
        <v>79</v>
      </c>
      <c r="C255">
        <v>121</v>
      </c>
      <c r="D255">
        <v>48068396</v>
      </c>
      <c r="E255" t="s">
        <v>24</v>
      </c>
      <c r="F255" t="s">
        <v>56</v>
      </c>
      <c r="G255" t="s">
        <v>44</v>
      </c>
      <c r="H255" t="s">
        <v>35</v>
      </c>
      <c r="L255" t="s">
        <v>463</v>
      </c>
      <c r="M255">
        <v>60573</v>
      </c>
      <c r="N255">
        <v>248</v>
      </c>
      <c r="O255" t="s">
        <v>29</v>
      </c>
      <c r="P255" t="s">
        <v>30</v>
      </c>
      <c r="Q255" t="s">
        <v>31</v>
      </c>
      <c r="R255">
        <v>160000000</v>
      </c>
      <c r="S255">
        <v>1997</v>
      </c>
      <c r="T255">
        <v>3.7</v>
      </c>
      <c r="U255">
        <v>2</v>
      </c>
      <c r="V255">
        <v>-111931604</v>
      </c>
      <c r="W255" t="s">
        <v>38</v>
      </c>
    </row>
    <row r="256" spans="1:23" x14ac:dyDescent="0.3">
      <c r="A256" t="s">
        <v>256</v>
      </c>
      <c r="B256">
        <v>326</v>
      </c>
      <c r="C256">
        <v>114</v>
      </c>
      <c r="D256">
        <v>61656849</v>
      </c>
      <c r="E256" t="s">
        <v>24</v>
      </c>
      <c r="F256" t="s">
        <v>27</v>
      </c>
      <c r="L256" t="s">
        <v>464</v>
      </c>
      <c r="M256">
        <v>184561</v>
      </c>
      <c r="N256">
        <v>554</v>
      </c>
      <c r="O256" t="s">
        <v>29</v>
      </c>
      <c r="P256" t="s">
        <v>30</v>
      </c>
      <c r="Q256" t="s">
        <v>31</v>
      </c>
      <c r="R256">
        <v>110000000</v>
      </c>
      <c r="S256">
        <v>2013</v>
      </c>
      <c r="T256">
        <v>6.7</v>
      </c>
      <c r="U256">
        <v>1.9</v>
      </c>
      <c r="V256">
        <v>-48343151</v>
      </c>
      <c r="W256" t="s">
        <v>38</v>
      </c>
    </row>
    <row r="257" spans="1:23" x14ac:dyDescent="0.3">
      <c r="A257" t="s">
        <v>465</v>
      </c>
      <c r="B257">
        <v>354</v>
      </c>
      <c r="C257">
        <v>129</v>
      </c>
      <c r="D257">
        <v>134520804</v>
      </c>
      <c r="E257" t="s">
        <v>24</v>
      </c>
      <c r="F257" t="s">
        <v>25</v>
      </c>
      <c r="G257" t="s">
        <v>35</v>
      </c>
      <c r="L257" t="s">
        <v>466</v>
      </c>
      <c r="M257">
        <v>336235</v>
      </c>
      <c r="N257">
        <v>782</v>
      </c>
      <c r="O257" t="s">
        <v>29</v>
      </c>
      <c r="P257" t="s">
        <v>30</v>
      </c>
      <c r="Q257" t="s">
        <v>31</v>
      </c>
      <c r="R257">
        <v>110000000</v>
      </c>
      <c r="S257">
        <v>2007</v>
      </c>
      <c r="T257">
        <v>7.2</v>
      </c>
      <c r="U257">
        <v>2.2000000000000002</v>
      </c>
      <c r="V257">
        <v>24520804</v>
      </c>
      <c r="W257" t="s">
        <v>21</v>
      </c>
    </row>
    <row r="258" spans="1:23" x14ac:dyDescent="0.3">
      <c r="A258" t="s">
        <v>89</v>
      </c>
      <c r="B258">
        <v>297</v>
      </c>
      <c r="C258">
        <v>171</v>
      </c>
      <c r="D258">
        <v>313837577</v>
      </c>
      <c r="E258" t="s">
        <v>24</v>
      </c>
      <c r="F258" t="s">
        <v>25</v>
      </c>
      <c r="G258" t="s">
        <v>55</v>
      </c>
      <c r="H258" t="s">
        <v>26</v>
      </c>
      <c r="L258" t="s">
        <v>467</v>
      </c>
      <c r="M258">
        <v>1238746</v>
      </c>
      <c r="N258">
        <v>5060</v>
      </c>
      <c r="O258" t="s">
        <v>29</v>
      </c>
      <c r="P258" t="s">
        <v>91</v>
      </c>
      <c r="Q258" t="s">
        <v>31</v>
      </c>
      <c r="R258">
        <v>93000000</v>
      </c>
      <c r="S258">
        <v>2001</v>
      </c>
      <c r="T258">
        <v>8.8000000000000007</v>
      </c>
      <c r="U258">
        <v>2.8</v>
      </c>
      <c r="V258">
        <v>220837577</v>
      </c>
      <c r="W258" t="s">
        <v>21</v>
      </c>
    </row>
    <row r="259" spans="1:23" x14ac:dyDescent="0.3">
      <c r="A259" t="s">
        <v>468</v>
      </c>
      <c r="B259">
        <v>188</v>
      </c>
      <c r="C259">
        <v>120</v>
      </c>
      <c r="D259">
        <v>24004159</v>
      </c>
      <c r="E259" t="s">
        <v>24</v>
      </c>
      <c r="F259" t="s">
        <v>25</v>
      </c>
      <c r="G259" t="s">
        <v>48</v>
      </c>
      <c r="L259" t="s">
        <v>469</v>
      </c>
      <c r="M259">
        <v>68720</v>
      </c>
      <c r="N259">
        <v>191</v>
      </c>
      <c r="O259" t="s">
        <v>29</v>
      </c>
      <c r="P259" t="s">
        <v>30</v>
      </c>
      <c r="Q259" t="s">
        <v>52</v>
      </c>
      <c r="R259">
        <v>110000000</v>
      </c>
      <c r="S259">
        <v>2004</v>
      </c>
      <c r="T259">
        <v>5.8</v>
      </c>
      <c r="U259">
        <v>2</v>
      </c>
      <c r="V259">
        <v>-85995841</v>
      </c>
      <c r="W259" t="s">
        <v>38</v>
      </c>
    </row>
    <row r="260" spans="1:23" x14ac:dyDescent="0.3">
      <c r="A260" t="s">
        <v>470</v>
      </c>
      <c r="B260">
        <v>174</v>
      </c>
      <c r="C260">
        <v>165</v>
      </c>
      <c r="D260">
        <v>58183966</v>
      </c>
      <c r="E260" t="s">
        <v>242</v>
      </c>
      <c r="F260" t="s">
        <v>55</v>
      </c>
      <c r="G260" t="s">
        <v>61</v>
      </c>
      <c r="L260" t="s">
        <v>471</v>
      </c>
      <c r="M260">
        <v>79186</v>
      </c>
      <c r="N260">
        <v>386</v>
      </c>
      <c r="O260" t="s">
        <v>29</v>
      </c>
      <c r="P260" t="s">
        <v>30</v>
      </c>
      <c r="Q260" t="s">
        <v>213</v>
      </c>
      <c r="R260">
        <v>107000000</v>
      </c>
      <c r="S260">
        <v>2001</v>
      </c>
      <c r="T260">
        <v>6.8</v>
      </c>
      <c r="U260">
        <v>2.8</v>
      </c>
      <c r="V260">
        <v>-48816034</v>
      </c>
      <c r="W260" t="s">
        <v>38</v>
      </c>
    </row>
    <row r="261" spans="1:23" x14ac:dyDescent="0.3">
      <c r="A261" t="s">
        <v>472</v>
      </c>
      <c r="B261">
        <v>109</v>
      </c>
      <c r="C261">
        <v>82</v>
      </c>
      <c r="D261">
        <v>100446895</v>
      </c>
      <c r="E261" t="s">
        <v>25</v>
      </c>
      <c r="F261" t="s">
        <v>48</v>
      </c>
      <c r="G261" t="s">
        <v>49</v>
      </c>
      <c r="H261" t="s">
        <v>26</v>
      </c>
      <c r="L261" t="s">
        <v>473</v>
      </c>
      <c r="M261">
        <v>36033</v>
      </c>
      <c r="N261">
        <v>456</v>
      </c>
      <c r="O261" t="s">
        <v>29</v>
      </c>
      <c r="P261" t="s">
        <v>30</v>
      </c>
      <c r="Q261" t="s">
        <v>52</v>
      </c>
      <c r="R261">
        <v>109000000</v>
      </c>
      <c r="S261">
        <v>2003</v>
      </c>
      <c r="T261">
        <v>3.8</v>
      </c>
      <c r="U261">
        <v>1.4</v>
      </c>
      <c r="V261">
        <v>-8553105</v>
      </c>
      <c r="W261" t="s">
        <v>38</v>
      </c>
    </row>
    <row r="262" spans="1:23" x14ac:dyDescent="0.3">
      <c r="A262" t="s">
        <v>319</v>
      </c>
      <c r="B262">
        <v>225</v>
      </c>
      <c r="C262">
        <v>115</v>
      </c>
      <c r="D262">
        <v>144795350</v>
      </c>
      <c r="E262" t="s">
        <v>24</v>
      </c>
      <c r="F262" t="s">
        <v>60</v>
      </c>
      <c r="G262" t="s">
        <v>27</v>
      </c>
      <c r="H262" t="s">
        <v>35</v>
      </c>
      <c r="L262" t="s">
        <v>474</v>
      </c>
      <c r="M262">
        <v>387632</v>
      </c>
      <c r="N262">
        <v>789</v>
      </c>
      <c r="O262" t="s">
        <v>29</v>
      </c>
      <c r="P262" t="s">
        <v>30</v>
      </c>
      <c r="Q262" t="s">
        <v>31</v>
      </c>
      <c r="R262">
        <v>120000000</v>
      </c>
      <c r="S262">
        <v>2004</v>
      </c>
      <c r="T262">
        <v>7.1</v>
      </c>
      <c r="U262">
        <v>1.9</v>
      </c>
      <c r="V262">
        <v>24795350</v>
      </c>
      <c r="W262" t="s">
        <v>21</v>
      </c>
    </row>
    <row r="263" spans="1:23" x14ac:dyDescent="0.3">
      <c r="A263" t="s">
        <v>94</v>
      </c>
      <c r="B263">
        <v>239</v>
      </c>
      <c r="C263">
        <v>194</v>
      </c>
      <c r="D263">
        <v>47396698</v>
      </c>
      <c r="E263" t="s">
        <v>24</v>
      </c>
      <c r="F263" t="s">
        <v>25</v>
      </c>
      <c r="G263" t="s">
        <v>55</v>
      </c>
      <c r="H263" t="s">
        <v>54</v>
      </c>
      <c r="I263" t="s">
        <v>58</v>
      </c>
      <c r="L263" t="s">
        <v>475</v>
      </c>
      <c r="M263">
        <v>217373</v>
      </c>
      <c r="N263">
        <v>942</v>
      </c>
      <c r="O263" t="s">
        <v>29</v>
      </c>
      <c r="P263" t="s">
        <v>30</v>
      </c>
      <c r="Q263" t="s">
        <v>213</v>
      </c>
      <c r="R263">
        <v>130000000</v>
      </c>
      <c r="S263">
        <v>2005</v>
      </c>
      <c r="T263">
        <v>7.2</v>
      </c>
      <c r="U263">
        <v>3.2</v>
      </c>
      <c r="V263">
        <v>-82603302</v>
      </c>
      <c r="W263" t="s">
        <v>38</v>
      </c>
    </row>
    <row r="264" spans="1:23" x14ac:dyDescent="0.3">
      <c r="A264" t="s">
        <v>295</v>
      </c>
      <c r="B264">
        <v>101</v>
      </c>
      <c r="C264">
        <v>84</v>
      </c>
      <c r="D264">
        <v>140015224</v>
      </c>
      <c r="E264" t="s">
        <v>25</v>
      </c>
      <c r="F264" t="s">
        <v>48</v>
      </c>
      <c r="G264" t="s">
        <v>49</v>
      </c>
      <c r="H264" t="s">
        <v>26</v>
      </c>
      <c r="L264" t="s">
        <v>476</v>
      </c>
      <c r="M264">
        <v>94172</v>
      </c>
      <c r="N264">
        <v>179</v>
      </c>
      <c r="O264" t="s">
        <v>29</v>
      </c>
      <c r="P264" t="s">
        <v>244</v>
      </c>
      <c r="Q264" t="s">
        <v>52</v>
      </c>
      <c r="R264">
        <v>133000000</v>
      </c>
      <c r="S264">
        <v>1999</v>
      </c>
      <c r="T264">
        <v>5.9</v>
      </c>
      <c r="U264">
        <v>1.4</v>
      </c>
      <c r="V264">
        <v>7015224</v>
      </c>
      <c r="W264" t="s">
        <v>21</v>
      </c>
    </row>
    <row r="265" spans="1:23" x14ac:dyDescent="0.3">
      <c r="A265" t="s">
        <v>477</v>
      </c>
      <c r="B265">
        <v>228</v>
      </c>
      <c r="C265">
        <v>97</v>
      </c>
      <c r="D265">
        <v>104374107</v>
      </c>
      <c r="E265" t="s">
        <v>47</v>
      </c>
      <c r="F265" t="s">
        <v>49</v>
      </c>
      <c r="G265" t="s">
        <v>26</v>
      </c>
      <c r="H265" t="s">
        <v>50</v>
      </c>
      <c r="I265" t="s">
        <v>44</v>
      </c>
      <c r="L265" t="s">
        <v>478</v>
      </c>
      <c r="M265">
        <v>89351</v>
      </c>
      <c r="N265">
        <v>214</v>
      </c>
      <c r="O265" t="s">
        <v>29</v>
      </c>
      <c r="P265" t="s">
        <v>30</v>
      </c>
      <c r="Q265" t="s">
        <v>118</v>
      </c>
      <c r="R265">
        <v>105000000</v>
      </c>
      <c r="S265">
        <v>2009</v>
      </c>
      <c r="T265">
        <v>7.1</v>
      </c>
      <c r="U265">
        <v>1.6</v>
      </c>
      <c r="V265">
        <v>-625893</v>
      </c>
      <c r="W265" t="s">
        <v>38</v>
      </c>
    </row>
    <row r="266" spans="1:23" x14ac:dyDescent="0.3">
      <c r="A266" t="s">
        <v>94</v>
      </c>
      <c r="B266">
        <v>568</v>
      </c>
      <c r="C266">
        <v>151</v>
      </c>
      <c r="D266">
        <v>228430993</v>
      </c>
      <c r="E266" t="s">
        <v>25</v>
      </c>
      <c r="F266" t="s">
        <v>55</v>
      </c>
      <c r="G266" t="s">
        <v>27</v>
      </c>
      <c r="L266" t="s">
        <v>479</v>
      </c>
      <c r="M266">
        <v>472488</v>
      </c>
      <c r="N266">
        <v>1023</v>
      </c>
      <c r="O266" t="s">
        <v>29</v>
      </c>
      <c r="P266" t="s">
        <v>30</v>
      </c>
      <c r="Q266" t="s">
        <v>31</v>
      </c>
      <c r="R266">
        <v>108000000</v>
      </c>
      <c r="S266">
        <v>2015</v>
      </c>
      <c r="T266">
        <v>8.1</v>
      </c>
      <c r="U266">
        <v>2.5</v>
      </c>
      <c r="V266">
        <v>120430993</v>
      </c>
      <c r="W266" t="s">
        <v>21</v>
      </c>
    </row>
    <row r="267" spans="1:23" x14ac:dyDescent="0.3">
      <c r="A267" t="s">
        <v>119</v>
      </c>
      <c r="B267">
        <v>257</v>
      </c>
      <c r="C267">
        <v>136</v>
      </c>
      <c r="D267">
        <v>35799026</v>
      </c>
      <c r="E267" t="s">
        <v>24</v>
      </c>
      <c r="F267" t="s">
        <v>25</v>
      </c>
      <c r="G267" t="s">
        <v>44</v>
      </c>
      <c r="H267" t="s">
        <v>27</v>
      </c>
      <c r="I267" t="s">
        <v>35</v>
      </c>
      <c r="L267" t="s">
        <v>480</v>
      </c>
      <c r="M267">
        <v>263329</v>
      </c>
      <c r="N267">
        <v>899</v>
      </c>
      <c r="O267" t="s">
        <v>29</v>
      </c>
      <c r="P267" t="s">
        <v>30</v>
      </c>
      <c r="Q267" t="s">
        <v>31</v>
      </c>
      <c r="R267">
        <v>126000000</v>
      </c>
      <c r="S267">
        <v>2005</v>
      </c>
      <c r="T267">
        <v>6.9</v>
      </c>
      <c r="U267">
        <v>2.2999999999999998</v>
      </c>
      <c r="V267">
        <v>-90200974</v>
      </c>
      <c r="W267" t="s">
        <v>38</v>
      </c>
    </row>
    <row r="268" spans="1:23" x14ac:dyDescent="0.3">
      <c r="A268" t="s">
        <v>481</v>
      </c>
      <c r="B268">
        <v>62</v>
      </c>
      <c r="C268">
        <v>104</v>
      </c>
      <c r="D268">
        <v>6712451</v>
      </c>
      <c r="E268" t="s">
        <v>48</v>
      </c>
      <c r="F268" t="s">
        <v>44</v>
      </c>
      <c r="L268" t="s">
        <v>482</v>
      </c>
      <c r="M268">
        <v>4102</v>
      </c>
      <c r="N268">
        <v>89</v>
      </c>
      <c r="O268" t="s">
        <v>29</v>
      </c>
      <c r="P268" t="s">
        <v>483</v>
      </c>
      <c r="Q268" t="s">
        <v>213</v>
      </c>
      <c r="R268">
        <v>90000000</v>
      </c>
      <c r="S268">
        <v>2001</v>
      </c>
      <c r="T268">
        <v>4.4000000000000004</v>
      </c>
      <c r="U268">
        <v>1.7</v>
      </c>
      <c r="V268">
        <v>-83287549</v>
      </c>
      <c r="W268" t="s">
        <v>38</v>
      </c>
    </row>
    <row r="269" spans="1:23" x14ac:dyDescent="0.3">
      <c r="A269" t="s">
        <v>484</v>
      </c>
      <c r="B269">
        <v>175</v>
      </c>
      <c r="C269">
        <v>127</v>
      </c>
      <c r="D269">
        <v>101643008</v>
      </c>
      <c r="E269" t="s">
        <v>24</v>
      </c>
      <c r="F269" t="s">
        <v>56</v>
      </c>
      <c r="G269" t="s">
        <v>35</v>
      </c>
      <c r="L269" t="s">
        <v>485</v>
      </c>
      <c r="M269">
        <v>218341</v>
      </c>
      <c r="N269">
        <v>498</v>
      </c>
      <c r="O269" t="s">
        <v>29</v>
      </c>
      <c r="P269" t="s">
        <v>30</v>
      </c>
      <c r="Q269" t="s">
        <v>31</v>
      </c>
      <c r="R269">
        <v>90000000</v>
      </c>
      <c r="S269">
        <v>2000</v>
      </c>
      <c r="T269">
        <v>6.5</v>
      </c>
      <c r="U269">
        <v>2.1</v>
      </c>
      <c r="V269">
        <v>11643008</v>
      </c>
      <c r="W269" t="s">
        <v>21</v>
      </c>
    </row>
    <row r="270" spans="1:23" x14ac:dyDescent="0.3">
      <c r="A270" t="s">
        <v>94</v>
      </c>
      <c r="B270">
        <v>265</v>
      </c>
      <c r="C270">
        <v>171</v>
      </c>
      <c r="D270">
        <v>187670866</v>
      </c>
      <c r="E270" t="s">
        <v>24</v>
      </c>
      <c r="F270" t="s">
        <v>55</v>
      </c>
      <c r="G270" t="s">
        <v>44</v>
      </c>
      <c r="L270" t="s">
        <v>486</v>
      </c>
      <c r="M270">
        <v>982637</v>
      </c>
      <c r="N270">
        <v>2368</v>
      </c>
      <c r="O270" t="s">
        <v>29</v>
      </c>
      <c r="P270" t="s">
        <v>30</v>
      </c>
      <c r="Q270" t="s">
        <v>213</v>
      </c>
      <c r="R270">
        <v>103000000</v>
      </c>
      <c r="S270">
        <v>2000</v>
      </c>
      <c r="T270">
        <v>8.5</v>
      </c>
      <c r="U270">
        <v>2.8</v>
      </c>
      <c r="V270">
        <v>84670866</v>
      </c>
      <c r="W270" t="s">
        <v>21</v>
      </c>
    </row>
    <row r="271" spans="1:23" x14ac:dyDescent="0.3">
      <c r="A271" t="s">
        <v>149</v>
      </c>
      <c r="B271">
        <v>252</v>
      </c>
      <c r="C271">
        <v>145</v>
      </c>
      <c r="D271">
        <v>132014112</v>
      </c>
      <c r="E271" t="s">
        <v>24</v>
      </c>
      <c r="F271" t="s">
        <v>60</v>
      </c>
      <c r="G271" t="s">
        <v>27</v>
      </c>
      <c r="H271" t="s">
        <v>35</v>
      </c>
      <c r="L271" t="s">
        <v>487</v>
      </c>
      <c r="M271">
        <v>399651</v>
      </c>
      <c r="N271">
        <v>1331</v>
      </c>
      <c r="O271" t="s">
        <v>29</v>
      </c>
      <c r="P271" t="s">
        <v>30</v>
      </c>
      <c r="Q271" t="s">
        <v>31</v>
      </c>
      <c r="R271">
        <v>102000000</v>
      </c>
      <c r="S271">
        <v>2002</v>
      </c>
      <c r="T271">
        <v>7.7</v>
      </c>
      <c r="U271">
        <v>2.4</v>
      </c>
      <c r="V271">
        <v>30014112</v>
      </c>
      <c r="W271" t="s">
        <v>21</v>
      </c>
    </row>
    <row r="272" spans="1:23" x14ac:dyDescent="0.3">
      <c r="A272" t="s">
        <v>374</v>
      </c>
      <c r="B272">
        <v>232</v>
      </c>
      <c r="C272">
        <v>174</v>
      </c>
      <c r="D272">
        <v>261970615</v>
      </c>
      <c r="E272" t="s">
        <v>25</v>
      </c>
      <c r="F272" t="s">
        <v>49</v>
      </c>
      <c r="G272" t="s">
        <v>26</v>
      </c>
      <c r="H272" t="s">
        <v>60</v>
      </c>
      <c r="L272" t="s">
        <v>488</v>
      </c>
      <c r="M272">
        <v>387616</v>
      </c>
      <c r="N272">
        <v>858</v>
      </c>
      <c r="O272" t="s">
        <v>29</v>
      </c>
      <c r="P272" t="s">
        <v>37</v>
      </c>
      <c r="Q272" t="s">
        <v>52</v>
      </c>
      <c r="R272">
        <v>100000000</v>
      </c>
      <c r="S272">
        <v>2002</v>
      </c>
      <c r="T272">
        <v>7.4</v>
      </c>
      <c r="U272">
        <v>2.9</v>
      </c>
      <c r="V272">
        <v>161970615</v>
      </c>
      <c r="W272" t="s">
        <v>21</v>
      </c>
    </row>
    <row r="273" spans="1:23" x14ac:dyDescent="0.3">
      <c r="A273" t="s">
        <v>128</v>
      </c>
      <c r="B273">
        <v>400</v>
      </c>
      <c r="C273">
        <v>144</v>
      </c>
      <c r="D273">
        <v>167007184</v>
      </c>
      <c r="E273" t="s">
        <v>24</v>
      </c>
      <c r="F273" t="s">
        <v>25</v>
      </c>
      <c r="G273" t="s">
        <v>35</v>
      </c>
      <c r="L273" t="s">
        <v>489</v>
      </c>
      <c r="M273">
        <v>470483</v>
      </c>
      <c r="N273">
        <v>2301</v>
      </c>
      <c r="O273" t="s">
        <v>29</v>
      </c>
      <c r="P273" t="s">
        <v>37</v>
      </c>
      <c r="Q273" t="s">
        <v>31</v>
      </c>
      <c r="R273">
        <v>150000000</v>
      </c>
      <c r="S273">
        <v>2006</v>
      </c>
      <c r="T273">
        <v>8</v>
      </c>
      <c r="U273">
        <v>2.4</v>
      </c>
      <c r="V273">
        <v>17007184</v>
      </c>
      <c r="W273" t="s">
        <v>21</v>
      </c>
    </row>
    <row r="274" spans="1:23" x14ac:dyDescent="0.3">
      <c r="A274" t="s">
        <v>111</v>
      </c>
      <c r="B274">
        <v>230</v>
      </c>
      <c r="C274">
        <v>119</v>
      </c>
      <c r="D274">
        <v>180011740</v>
      </c>
      <c r="E274" t="s">
        <v>24</v>
      </c>
      <c r="F274" t="s">
        <v>25</v>
      </c>
      <c r="G274" t="s">
        <v>27</v>
      </c>
      <c r="H274" t="s">
        <v>35</v>
      </c>
      <c r="L274" t="s">
        <v>490</v>
      </c>
      <c r="M274">
        <v>177725</v>
      </c>
      <c r="N274">
        <v>1368</v>
      </c>
      <c r="O274" t="s">
        <v>29</v>
      </c>
      <c r="P274" t="s">
        <v>30</v>
      </c>
      <c r="Q274" t="s">
        <v>31</v>
      </c>
      <c r="R274">
        <v>100000000</v>
      </c>
      <c r="S274">
        <v>2001</v>
      </c>
      <c r="T274">
        <v>5.7</v>
      </c>
      <c r="U274">
        <v>2</v>
      </c>
      <c r="V274">
        <v>80011740</v>
      </c>
      <c r="W274" t="s">
        <v>21</v>
      </c>
    </row>
    <row r="275" spans="1:23" x14ac:dyDescent="0.3">
      <c r="A275" t="s">
        <v>23</v>
      </c>
      <c r="B275">
        <v>210</v>
      </c>
      <c r="C275">
        <v>153</v>
      </c>
      <c r="D275">
        <v>204843350</v>
      </c>
      <c r="E275" t="s">
        <v>24</v>
      </c>
      <c r="F275" t="s">
        <v>27</v>
      </c>
      <c r="L275" t="s">
        <v>491</v>
      </c>
      <c r="M275">
        <v>744891</v>
      </c>
      <c r="N275">
        <v>983</v>
      </c>
      <c r="O275" t="s">
        <v>29</v>
      </c>
      <c r="P275" t="s">
        <v>30</v>
      </c>
      <c r="Q275" t="s">
        <v>213</v>
      </c>
      <c r="R275">
        <v>102000000</v>
      </c>
      <c r="S275">
        <v>1991</v>
      </c>
      <c r="T275">
        <v>8.5</v>
      </c>
      <c r="U275">
        <v>2.6</v>
      </c>
      <c r="V275">
        <v>102843350</v>
      </c>
      <c r="W275" t="s">
        <v>21</v>
      </c>
    </row>
    <row r="276" spans="1:23" x14ac:dyDescent="0.3">
      <c r="A276" t="s">
        <v>470</v>
      </c>
      <c r="B276">
        <v>357</v>
      </c>
      <c r="C276">
        <v>140</v>
      </c>
      <c r="D276">
        <v>97030725</v>
      </c>
      <c r="E276" t="s">
        <v>242</v>
      </c>
      <c r="F276" t="s">
        <v>56</v>
      </c>
      <c r="G276" t="s">
        <v>55</v>
      </c>
      <c r="H276" t="s">
        <v>54</v>
      </c>
      <c r="I276" t="s">
        <v>44</v>
      </c>
      <c r="L276" t="s">
        <v>492</v>
      </c>
      <c r="M276">
        <v>230931</v>
      </c>
      <c r="N276">
        <v>585</v>
      </c>
      <c r="O276" t="s">
        <v>29</v>
      </c>
      <c r="P276" t="s">
        <v>30</v>
      </c>
      <c r="Q276" t="s">
        <v>213</v>
      </c>
      <c r="R276">
        <v>100000000</v>
      </c>
      <c r="S276">
        <v>2009</v>
      </c>
      <c r="T276">
        <v>7</v>
      </c>
      <c r="U276">
        <v>2.2999999999999998</v>
      </c>
      <c r="V276">
        <v>-2969275</v>
      </c>
      <c r="W276" t="s">
        <v>38</v>
      </c>
    </row>
    <row r="277" spans="1:23" x14ac:dyDescent="0.3">
      <c r="A277" t="s">
        <v>94</v>
      </c>
      <c r="B277">
        <v>300</v>
      </c>
      <c r="C277">
        <v>176</v>
      </c>
      <c r="D277">
        <v>130127620</v>
      </c>
      <c r="E277" t="s">
        <v>242</v>
      </c>
      <c r="F277" t="s">
        <v>56</v>
      </c>
      <c r="G277" t="s">
        <v>55</v>
      </c>
      <c r="L277" t="s">
        <v>493</v>
      </c>
      <c r="M277">
        <v>324671</v>
      </c>
      <c r="N277">
        <v>458</v>
      </c>
      <c r="O277" t="s">
        <v>29</v>
      </c>
      <c r="P277" t="s">
        <v>30</v>
      </c>
      <c r="Q277" t="s">
        <v>213</v>
      </c>
      <c r="R277">
        <v>100000000</v>
      </c>
      <c r="S277">
        <v>2007</v>
      </c>
      <c r="T277">
        <v>7.8</v>
      </c>
      <c r="U277">
        <v>2.9</v>
      </c>
      <c r="V277">
        <v>30127620</v>
      </c>
      <c r="W277" t="s">
        <v>21</v>
      </c>
    </row>
    <row r="278" spans="1:23" x14ac:dyDescent="0.3">
      <c r="A278" t="s">
        <v>23</v>
      </c>
      <c r="B278">
        <v>94</v>
      </c>
      <c r="C278">
        <v>141</v>
      </c>
      <c r="D278">
        <v>146282411</v>
      </c>
      <c r="E278" t="s">
        <v>24</v>
      </c>
      <c r="F278" t="s">
        <v>48</v>
      </c>
      <c r="G278" t="s">
        <v>35</v>
      </c>
      <c r="L278" t="s">
        <v>494</v>
      </c>
      <c r="M278">
        <v>190439</v>
      </c>
      <c r="N278">
        <v>351</v>
      </c>
      <c r="O278" t="s">
        <v>29</v>
      </c>
      <c r="P278" t="s">
        <v>30</v>
      </c>
      <c r="Q278" t="s">
        <v>213</v>
      </c>
      <c r="R278">
        <v>115000000</v>
      </c>
      <c r="S278">
        <v>1994</v>
      </c>
      <c r="T278">
        <v>7.2</v>
      </c>
      <c r="U278">
        <v>2.4</v>
      </c>
      <c r="V278">
        <v>31282411</v>
      </c>
      <c r="W278" t="s">
        <v>21</v>
      </c>
    </row>
    <row r="279" spans="1:23" x14ac:dyDescent="0.3">
      <c r="A279" t="s">
        <v>495</v>
      </c>
      <c r="B279">
        <v>267</v>
      </c>
      <c r="C279">
        <v>106</v>
      </c>
      <c r="D279">
        <v>65452312</v>
      </c>
      <c r="E279" t="s">
        <v>24</v>
      </c>
      <c r="F279" t="s">
        <v>56</v>
      </c>
      <c r="G279" t="s">
        <v>35</v>
      </c>
      <c r="L279" t="s">
        <v>496</v>
      </c>
      <c r="M279">
        <v>149998</v>
      </c>
      <c r="N279">
        <v>285</v>
      </c>
      <c r="O279" t="s">
        <v>29</v>
      </c>
      <c r="P279" t="s">
        <v>30</v>
      </c>
      <c r="Q279" t="s">
        <v>213</v>
      </c>
      <c r="R279">
        <v>100000000</v>
      </c>
      <c r="S279">
        <v>2009</v>
      </c>
      <c r="T279">
        <v>6.4</v>
      </c>
      <c r="U279">
        <v>1.8</v>
      </c>
      <c r="V279">
        <v>-34547688</v>
      </c>
      <c r="W279" t="s">
        <v>38</v>
      </c>
    </row>
    <row r="280" spans="1:23" x14ac:dyDescent="0.3">
      <c r="A280" t="s">
        <v>497</v>
      </c>
      <c r="B280">
        <v>180</v>
      </c>
      <c r="C280">
        <v>98</v>
      </c>
      <c r="D280">
        <v>148383780</v>
      </c>
      <c r="E280" t="s">
        <v>48</v>
      </c>
      <c r="F280" t="s">
        <v>44</v>
      </c>
      <c r="L280" t="s">
        <v>498</v>
      </c>
      <c r="M280">
        <v>85531</v>
      </c>
      <c r="N280">
        <v>152</v>
      </c>
      <c r="O280" t="s">
        <v>29</v>
      </c>
      <c r="P280" t="s">
        <v>30</v>
      </c>
      <c r="Q280" t="s">
        <v>31</v>
      </c>
      <c r="R280">
        <v>100000000</v>
      </c>
      <c r="S280">
        <v>2010</v>
      </c>
      <c r="T280">
        <v>5.5</v>
      </c>
      <c r="U280">
        <v>1.6</v>
      </c>
      <c r="V280">
        <v>48383780</v>
      </c>
      <c r="W280" t="s">
        <v>21</v>
      </c>
    </row>
    <row r="281" spans="1:23" x14ac:dyDescent="0.3">
      <c r="A281" t="s">
        <v>499</v>
      </c>
      <c r="B281">
        <v>265</v>
      </c>
      <c r="C281">
        <v>116</v>
      </c>
      <c r="D281">
        <v>119219978</v>
      </c>
      <c r="E281" t="s">
        <v>24</v>
      </c>
      <c r="F281" t="s">
        <v>48</v>
      </c>
      <c r="G281" t="s">
        <v>56</v>
      </c>
      <c r="L281" t="s">
        <v>500</v>
      </c>
      <c r="M281">
        <v>189806</v>
      </c>
      <c r="N281">
        <v>316</v>
      </c>
      <c r="O281" t="s">
        <v>29</v>
      </c>
      <c r="P281" t="s">
        <v>30</v>
      </c>
      <c r="Q281" t="s">
        <v>31</v>
      </c>
      <c r="R281">
        <v>100000000</v>
      </c>
      <c r="S281">
        <v>2010</v>
      </c>
      <c r="T281">
        <v>6.7</v>
      </c>
      <c r="U281">
        <v>1.9</v>
      </c>
      <c r="V281">
        <v>19219978</v>
      </c>
      <c r="W281" t="s">
        <v>21</v>
      </c>
    </row>
    <row r="282" spans="1:23" x14ac:dyDescent="0.3">
      <c r="A282" t="s">
        <v>501</v>
      </c>
      <c r="B282">
        <v>81</v>
      </c>
      <c r="C282">
        <v>115</v>
      </c>
      <c r="D282">
        <v>101228120</v>
      </c>
      <c r="E282" t="s">
        <v>24</v>
      </c>
      <c r="F282" t="s">
        <v>55</v>
      </c>
      <c r="G282" t="s">
        <v>60</v>
      </c>
      <c r="H282" t="s">
        <v>35</v>
      </c>
      <c r="L282" t="s">
        <v>502</v>
      </c>
      <c r="M282">
        <v>84424</v>
      </c>
      <c r="N282">
        <v>131</v>
      </c>
      <c r="O282" t="s">
        <v>29</v>
      </c>
      <c r="P282" t="s">
        <v>30</v>
      </c>
      <c r="Q282" t="s">
        <v>213</v>
      </c>
      <c r="R282">
        <v>100000000</v>
      </c>
      <c r="S282">
        <v>1996</v>
      </c>
      <c r="T282">
        <v>6.1</v>
      </c>
      <c r="U282">
        <v>1.9</v>
      </c>
      <c r="V282">
        <v>1228120</v>
      </c>
      <c r="W282" t="s">
        <v>21</v>
      </c>
    </row>
    <row r="283" spans="1:23" x14ac:dyDescent="0.3">
      <c r="A283" t="s">
        <v>503</v>
      </c>
      <c r="B283">
        <v>765</v>
      </c>
      <c r="C283">
        <v>165</v>
      </c>
      <c r="D283">
        <v>162804648</v>
      </c>
      <c r="E283" t="s">
        <v>55</v>
      </c>
      <c r="F283" t="s">
        <v>53</v>
      </c>
      <c r="L283" t="s">
        <v>504</v>
      </c>
      <c r="M283">
        <v>955174</v>
      </c>
      <c r="N283">
        <v>1193</v>
      </c>
      <c r="O283" t="s">
        <v>29</v>
      </c>
      <c r="P283" t="s">
        <v>30</v>
      </c>
      <c r="Q283" t="s">
        <v>213</v>
      </c>
      <c r="R283">
        <v>100000000</v>
      </c>
      <c r="S283">
        <v>2012</v>
      </c>
      <c r="T283">
        <v>8.5</v>
      </c>
      <c r="U283">
        <v>2.8</v>
      </c>
      <c r="V283">
        <v>62804648</v>
      </c>
      <c r="W283" t="s">
        <v>21</v>
      </c>
    </row>
    <row r="284" spans="1:23" x14ac:dyDescent="0.3">
      <c r="A284" t="s">
        <v>505</v>
      </c>
      <c r="B284">
        <v>80</v>
      </c>
      <c r="C284">
        <v>91</v>
      </c>
      <c r="D284">
        <v>100117603</v>
      </c>
      <c r="E284" t="s">
        <v>47</v>
      </c>
      <c r="F284" t="s">
        <v>55</v>
      </c>
      <c r="G284" t="s">
        <v>49</v>
      </c>
      <c r="H284" t="s">
        <v>50</v>
      </c>
      <c r="I284" t="s">
        <v>44</v>
      </c>
      <c r="L284" t="s">
        <v>506</v>
      </c>
      <c r="M284">
        <v>102933</v>
      </c>
      <c r="N284">
        <v>230</v>
      </c>
      <c r="O284" t="s">
        <v>29</v>
      </c>
      <c r="P284" t="s">
        <v>30</v>
      </c>
      <c r="Q284" t="s">
        <v>118</v>
      </c>
      <c r="R284">
        <v>100000000</v>
      </c>
      <c r="S284">
        <v>1996</v>
      </c>
      <c r="T284">
        <v>6.9</v>
      </c>
      <c r="U284">
        <v>1.5</v>
      </c>
      <c r="V284">
        <v>117603</v>
      </c>
      <c r="W284" t="s">
        <v>21</v>
      </c>
    </row>
    <row r="285" spans="1:23" x14ac:dyDescent="0.3">
      <c r="A285" t="s">
        <v>507</v>
      </c>
      <c r="B285">
        <v>141</v>
      </c>
      <c r="C285">
        <v>78</v>
      </c>
      <c r="D285">
        <v>89296573</v>
      </c>
      <c r="E285" t="s">
        <v>25</v>
      </c>
      <c r="F285" t="s">
        <v>47</v>
      </c>
      <c r="G285" t="s">
        <v>48</v>
      </c>
      <c r="H285" t="s">
        <v>49</v>
      </c>
      <c r="I285" t="s">
        <v>26</v>
      </c>
      <c r="L285" t="s">
        <v>508</v>
      </c>
      <c r="M285">
        <v>128285</v>
      </c>
      <c r="N285">
        <v>297</v>
      </c>
      <c r="O285" t="s">
        <v>29</v>
      </c>
      <c r="P285" t="s">
        <v>30</v>
      </c>
      <c r="Q285" t="s">
        <v>118</v>
      </c>
      <c r="R285">
        <v>100000000</v>
      </c>
      <c r="S285">
        <v>2000</v>
      </c>
      <c r="T285">
        <v>7.3</v>
      </c>
      <c r="U285">
        <v>1.3</v>
      </c>
      <c r="V285">
        <v>-10703427</v>
      </c>
      <c r="W285" t="s">
        <v>38</v>
      </c>
    </row>
    <row r="286" spans="1:23" x14ac:dyDescent="0.3">
      <c r="A286" t="s">
        <v>509</v>
      </c>
      <c r="B286">
        <v>383</v>
      </c>
      <c r="C286">
        <v>103</v>
      </c>
      <c r="D286">
        <v>85017401</v>
      </c>
      <c r="E286" t="s">
        <v>24</v>
      </c>
      <c r="F286" t="s">
        <v>25</v>
      </c>
      <c r="G286" t="s">
        <v>35</v>
      </c>
      <c r="L286" t="s">
        <v>510</v>
      </c>
      <c r="M286">
        <v>246803</v>
      </c>
      <c r="N286">
        <v>474</v>
      </c>
      <c r="O286" t="s">
        <v>29</v>
      </c>
      <c r="P286" t="s">
        <v>30</v>
      </c>
      <c r="Q286" t="s">
        <v>213</v>
      </c>
      <c r="R286">
        <v>92000000</v>
      </c>
      <c r="S286">
        <v>2012</v>
      </c>
      <c r="T286">
        <v>6.7</v>
      </c>
      <c r="U286">
        <v>1.7</v>
      </c>
      <c r="V286">
        <v>-6982599</v>
      </c>
      <c r="W286" t="s">
        <v>38</v>
      </c>
    </row>
    <row r="287" spans="1:23" x14ac:dyDescent="0.3">
      <c r="A287" t="s">
        <v>225</v>
      </c>
      <c r="B287">
        <v>193</v>
      </c>
      <c r="C287">
        <v>131</v>
      </c>
      <c r="D287">
        <v>173005002</v>
      </c>
      <c r="E287" t="s">
        <v>24</v>
      </c>
      <c r="F287" t="s">
        <v>25</v>
      </c>
      <c r="G287" t="s">
        <v>48</v>
      </c>
      <c r="H287" t="s">
        <v>49</v>
      </c>
      <c r="I287" t="s">
        <v>60</v>
      </c>
      <c r="L287" t="s">
        <v>511</v>
      </c>
      <c r="M287">
        <v>255447</v>
      </c>
      <c r="N287">
        <v>692</v>
      </c>
      <c r="O287" t="s">
        <v>29</v>
      </c>
      <c r="P287" t="s">
        <v>30</v>
      </c>
      <c r="Q287" t="s">
        <v>52</v>
      </c>
      <c r="R287">
        <v>100000000</v>
      </c>
      <c r="S287">
        <v>2004</v>
      </c>
      <c r="T287">
        <v>6.9</v>
      </c>
      <c r="U287">
        <v>2.2000000000000002</v>
      </c>
      <c r="V287">
        <v>73005002</v>
      </c>
      <c r="W287" t="s">
        <v>21</v>
      </c>
    </row>
    <row r="288" spans="1:23" x14ac:dyDescent="0.3">
      <c r="A288" t="s">
        <v>512</v>
      </c>
      <c r="B288">
        <v>170</v>
      </c>
      <c r="C288">
        <v>104</v>
      </c>
      <c r="D288">
        <v>75030163</v>
      </c>
      <c r="E288" t="s">
        <v>24</v>
      </c>
      <c r="F288" t="s">
        <v>25</v>
      </c>
      <c r="G288" t="s">
        <v>49</v>
      </c>
      <c r="H288" t="s">
        <v>26</v>
      </c>
      <c r="L288" t="s">
        <v>513</v>
      </c>
      <c r="M288">
        <v>108076</v>
      </c>
      <c r="N288">
        <v>1690</v>
      </c>
      <c r="O288" t="s">
        <v>29</v>
      </c>
      <c r="P288" t="s">
        <v>30</v>
      </c>
      <c r="Q288" t="s">
        <v>52</v>
      </c>
      <c r="R288">
        <v>100000000</v>
      </c>
      <c r="S288">
        <v>2006</v>
      </c>
      <c r="T288">
        <v>5.0999999999999996</v>
      </c>
      <c r="U288">
        <v>1.7</v>
      </c>
      <c r="V288">
        <v>-24969837</v>
      </c>
      <c r="W288" t="s">
        <v>38</v>
      </c>
    </row>
    <row r="289" spans="1:23" x14ac:dyDescent="0.3">
      <c r="A289" t="s">
        <v>514</v>
      </c>
      <c r="B289">
        <v>333</v>
      </c>
      <c r="C289">
        <v>101</v>
      </c>
      <c r="D289">
        <v>77222184</v>
      </c>
      <c r="E289" t="s">
        <v>25</v>
      </c>
      <c r="F289" t="s">
        <v>55</v>
      </c>
      <c r="G289" t="s">
        <v>49</v>
      </c>
      <c r="H289" t="s">
        <v>26</v>
      </c>
      <c r="L289" t="s">
        <v>515</v>
      </c>
      <c r="M289">
        <v>87677</v>
      </c>
      <c r="N289">
        <v>388</v>
      </c>
      <c r="O289" t="s">
        <v>29</v>
      </c>
      <c r="P289" t="s">
        <v>244</v>
      </c>
      <c r="Q289" t="s">
        <v>52</v>
      </c>
      <c r="R289">
        <v>100000000</v>
      </c>
      <c r="S289">
        <v>2009</v>
      </c>
      <c r="T289">
        <v>6.8</v>
      </c>
      <c r="U289">
        <v>1.7</v>
      </c>
      <c r="V289">
        <v>-22777816</v>
      </c>
      <c r="W289" t="s">
        <v>38</v>
      </c>
    </row>
    <row r="290" spans="1:23" x14ac:dyDescent="0.3">
      <c r="A290" t="s">
        <v>516</v>
      </c>
      <c r="B290">
        <v>203</v>
      </c>
      <c r="C290">
        <v>102</v>
      </c>
      <c r="D290">
        <v>107515297</v>
      </c>
      <c r="E290" t="s">
        <v>25</v>
      </c>
      <c r="F290" t="s">
        <v>47</v>
      </c>
      <c r="G290" t="s">
        <v>49</v>
      </c>
      <c r="H290" t="s">
        <v>26</v>
      </c>
      <c r="L290" t="s">
        <v>517</v>
      </c>
      <c r="M290">
        <v>85833</v>
      </c>
      <c r="N290">
        <v>113</v>
      </c>
      <c r="O290" t="s">
        <v>29</v>
      </c>
      <c r="P290" t="s">
        <v>30</v>
      </c>
      <c r="Q290" t="s">
        <v>52</v>
      </c>
      <c r="R290">
        <v>100000000</v>
      </c>
      <c r="S290">
        <v>2013</v>
      </c>
      <c r="T290">
        <v>6.7</v>
      </c>
      <c r="U290">
        <v>1.7</v>
      </c>
      <c r="V290">
        <v>7515297</v>
      </c>
      <c r="W290" t="s">
        <v>21</v>
      </c>
    </row>
    <row r="291" spans="1:23" x14ac:dyDescent="0.3">
      <c r="A291" t="s">
        <v>518</v>
      </c>
      <c r="B291">
        <v>321</v>
      </c>
      <c r="C291">
        <v>103</v>
      </c>
      <c r="D291">
        <v>67631157</v>
      </c>
      <c r="E291" t="s">
        <v>24</v>
      </c>
      <c r="F291" t="s">
        <v>44</v>
      </c>
      <c r="G291" t="s">
        <v>35</v>
      </c>
      <c r="L291" t="s">
        <v>519</v>
      </c>
      <c r="M291">
        <v>176598</v>
      </c>
      <c r="N291">
        <v>374</v>
      </c>
      <c r="O291" t="s">
        <v>29</v>
      </c>
      <c r="P291" t="s">
        <v>30</v>
      </c>
      <c r="Q291" t="s">
        <v>31</v>
      </c>
      <c r="R291">
        <v>100000000</v>
      </c>
      <c r="S291">
        <v>2010</v>
      </c>
      <c r="T291">
        <v>6</v>
      </c>
      <c r="U291">
        <v>1.7</v>
      </c>
      <c r="V291">
        <v>-32368843</v>
      </c>
      <c r="W291" t="s">
        <v>38</v>
      </c>
    </row>
    <row r="292" spans="1:23" x14ac:dyDescent="0.3">
      <c r="A292" t="s">
        <v>520</v>
      </c>
      <c r="B292">
        <v>174</v>
      </c>
      <c r="C292">
        <v>121</v>
      </c>
      <c r="D292">
        <v>66862068</v>
      </c>
      <c r="E292" t="s">
        <v>24</v>
      </c>
      <c r="F292" t="s">
        <v>26</v>
      </c>
      <c r="G292" t="s">
        <v>57</v>
      </c>
      <c r="H292" t="s">
        <v>60</v>
      </c>
      <c r="L292" t="s">
        <v>521</v>
      </c>
      <c r="M292">
        <v>89509</v>
      </c>
      <c r="N292">
        <v>524</v>
      </c>
      <c r="O292" t="s">
        <v>29</v>
      </c>
      <c r="P292" t="s">
        <v>30</v>
      </c>
      <c r="Q292" t="s">
        <v>213</v>
      </c>
      <c r="R292">
        <v>83000000</v>
      </c>
      <c r="S292">
        <v>1999</v>
      </c>
      <c r="T292">
        <v>5.7</v>
      </c>
      <c r="U292">
        <v>2</v>
      </c>
      <c r="V292">
        <v>-16137932</v>
      </c>
      <c r="W292" t="s">
        <v>38</v>
      </c>
    </row>
    <row r="293" spans="1:23" x14ac:dyDescent="0.3">
      <c r="A293" t="s">
        <v>313</v>
      </c>
      <c r="B293">
        <v>166</v>
      </c>
      <c r="C293">
        <v>143</v>
      </c>
      <c r="D293">
        <v>57366262</v>
      </c>
      <c r="E293" t="s">
        <v>25</v>
      </c>
      <c r="F293" t="s">
        <v>55</v>
      </c>
      <c r="G293" t="s">
        <v>35</v>
      </c>
      <c r="L293" t="s">
        <v>522</v>
      </c>
      <c r="M293">
        <v>400292</v>
      </c>
      <c r="N293">
        <v>657</v>
      </c>
      <c r="O293" t="s">
        <v>29</v>
      </c>
      <c r="P293" t="s">
        <v>244</v>
      </c>
      <c r="Q293" t="s">
        <v>213</v>
      </c>
      <c r="R293">
        <v>100000000</v>
      </c>
      <c r="S293">
        <v>2006</v>
      </c>
      <c r="T293">
        <v>8</v>
      </c>
      <c r="U293">
        <v>2.4</v>
      </c>
      <c r="V293">
        <v>-42633738</v>
      </c>
      <c r="W293" t="s">
        <v>38</v>
      </c>
    </row>
    <row r="294" spans="1:23" x14ac:dyDescent="0.3">
      <c r="A294" t="s">
        <v>172</v>
      </c>
      <c r="B294">
        <v>606</v>
      </c>
      <c r="C294">
        <v>240</v>
      </c>
      <c r="D294">
        <v>116866727</v>
      </c>
      <c r="E294" t="s">
        <v>242</v>
      </c>
      <c r="F294" t="s">
        <v>48</v>
      </c>
      <c r="G294" t="s">
        <v>56</v>
      </c>
      <c r="H294" t="s">
        <v>55</v>
      </c>
      <c r="L294" t="s">
        <v>523</v>
      </c>
      <c r="M294">
        <v>780588</v>
      </c>
      <c r="N294">
        <v>1138</v>
      </c>
      <c r="O294" t="s">
        <v>29</v>
      </c>
      <c r="P294" t="s">
        <v>30</v>
      </c>
      <c r="Q294" t="s">
        <v>213</v>
      </c>
      <c r="R294">
        <v>100000000</v>
      </c>
      <c r="S294">
        <v>2013</v>
      </c>
      <c r="T294">
        <v>8.1999999999999993</v>
      </c>
      <c r="U294">
        <v>4</v>
      </c>
      <c r="V294">
        <v>16866727</v>
      </c>
      <c r="W294" t="s">
        <v>21</v>
      </c>
    </row>
    <row r="295" spans="1:23" x14ac:dyDescent="0.3">
      <c r="A295" t="s">
        <v>394</v>
      </c>
      <c r="B295">
        <v>144</v>
      </c>
      <c r="C295">
        <v>121</v>
      </c>
      <c r="D295">
        <v>184031112</v>
      </c>
      <c r="E295" t="s">
        <v>24</v>
      </c>
      <c r="F295" t="s">
        <v>25</v>
      </c>
      <c r="G295" t="s">
        <v>26</v>
      </c>
      <c r="L295" t="s">
        <v>524</v>
      </c>
      <c r="M295">
        <v>190786</v>
      </c>
      <c r="N295">
        <v>539</v>
      </c>
      <c r="O295" t="s">
        <v>29</v>
      </c>
      <c r="P295" t="s">
        <v>30</v>
      </c>
      <c r="Q295" t="s">
        <v>31</v>
      </c>
      <c r="R295">
        <v>100000000</v>
      </c>
      <c r="S295">
        <v>1995</v>
      </c>
      <c r="T295">
        <v>5.4</v>
      </c>
      <c r="U295">
        <v>2</v>
      </c>
      <c r="V295">
        <v>84031112</v>
      </c>
      <c r="W295" t="s">
        <v>21</v>
      </c>
    </row>
    <row r="296" spans="1:23" x14ac:dyDescent="0.3">
      <c r="A296" t="s">
        <v>388</v>
      </c>
      <c r="B296">
        <v>192</v>
      </c>
      <c r="C296">
        <v>129</v>
      </c>
      <c r="D296">
        <v>54700065</v>
      </c>
      <c r="E296" t="s">
        <v>24</v>
      </c>
      <c r="F296" t="s">
        <v>27</v>
      </c>
      <c r="G296" t="s">
        <v>58</v>
      </c>
      <c r="L296" t="s">
        <v>525</v>
      </c>
      <c r="M296">
        <v>221521</v>
      </c>
      <c r="N296">
        <v>1049</v>
      </c>
      <c r="O296" t="s">
        <v>29</v>
      </c>
      <c r="P296" t="s">
        <v>30</v>
      </c>
      <c r="Q296" t="s">
        <v>213</v>
      </c>
      <c r="R296">
        <v>105000000</v>
      </c>
      <c r="S296">
        <v>1997</v>
      </c>
      <c r="T296">
        <v>7.2</v>
      </c>
      <c r="U296">
        <v>2.2000000000000002</v>
      </c>
      <c r="V296">
        <v>-50299935</v>
      </c>
      <c r="W296" t="s">
        <v>38</v>
      </c>
    </row>
    <row r="297" spans="1:23" x14ac:dyDescent="0.3">
      <c r="A297" t="s">
        <v>526</v>
      </c>
      <c r="B297">
        <v>511</v>
      </c>
      <c r="C297">
        <v>172</v>
      </c>
      <c r="D297">
        <v>27098580</v>
      </c>
      <c r="E297" t="s">
        <v>55</v>
      </c>
      <c r="F297" t="s">
        <v>27</v>
      </c>
      <c r="L297" t="s">
        <v>527</v>
      </c>
      <c r="M297">
        <v>284825</v>
      </c>
      <c r="N297">
        <v>828</v>
      </c>
      <c r="O297" t="s">
        <v>29</v>
      </c>
      <c r="P297" t="s">
        <v>244</v>
      </c>
      <c r="Q297" t="s">
        <v>213</v>
      </c>
      <c r="R297">
        <v>102000000</v>
      </c>
      <c r="S297">
        <v>2012</v>
      </c>
      <c r="T297">
        <v>7.5</v>
      </c>
      <c r="U297">
        <v>2.9</v>
      </c>
      <c r="V297">
        <v>-74901420</v>
      </c>
      <c r="W297" t="s">
        <v>38</v>
      </c>
    </row>
    <row r="298" spans="1:23" x14ac:dyDescent="0.3">
      <c r="A298" t="s">
        <v>66</v>
      </c>
      <c r="B298">
        <v>188</v>
      </c>
      <c r="C298">
        <v>101</v>
      </c>
      <c r="D298">
        <v>55673333</v>
      </c>
      <c r="E298" t="s">
        <v>24</v>
      </c>
      <c r="F298" t="s">
        <v>25</v>
      </c>
      <c r="G298" t="s">
        <v>47</v>
      </c>
      <c r="H298" t="s">
        <v>49</v>
      </c>
      <c r="I298" t="s">
        <v>26</v>
      </c>
      <c r="L298" t="s">
        <v>528</v>
      </c>
      <c r="M298">
        <v>65785</v>
      </c>
      <c r="N298">
        <v>160</v>
      </c>
      <c r="O298" t="s">
        <v>29</v>
      </c>
      <c r="P298" t="s">
        <v>30</v>
      </c>
      <c r="Q298" t="s">
        <v>52</v>
      </c>
      <c r="R298">
        <v>80000000</v>
      </c>
      <c r="S298">
        <v>2010</v>
      </c>
      <c r="T298">
        <v>7</v>
      </c>
      <c r="U298">
        <v>1.7</v>
      </c>
      <c r="V298">
        <v>-24326667</v>
      </c>
      <c r="W298" t="s">
        <v>38</v>
      </c>
    </row>
    <row r="299" spans="1:23" x14ac:dyDescent="0.3">
      <c r="A299" t="s">
        <v>529</v>
      </c>
      <c r="B299">
        <v>212</v>
      </c>
      <c r="C299">
        <v>87</v>
      </c>
      <c r="D299">
        <v>40198710</v>
      </c>
      <c r="E299" t="s">
        <v>24</v>
      </c>
      <c r="F299" t="s">
        <v>56</v>
      </c>
      <c r="G299" t="s">
        <v>26</v>
      </c>
      <c r="H299" t="s">
        <v>44</v>
      </c>
      <c r="I299" t="s">
        <v>35</v>
      </c>
      <c r="L299" t="s">
        <v>530</v>
      </c>
      <c r="M299">
        <v>87451</v>
      </c>
      <c r="N299">
        <v>660</v>
      </c>
      <c r="O299" t="s">
        <v>29</v>
      </c>
      <c r="P299" t="s">
        <v>30</v>
      </c>
      <c r="Q299" t="s">
        <v>31</v>
      </c>
      <c r="R299">
        <v>100000000</v>
      </c>
      <c r="S299">
        <v>2004</v>
      </c>
      <c r="T299">
        <v>3.3</v>
      </c>
      <c r="U299">
        <v>1.4</v>
      </c>
      <c r="V299">
        <v>-59801290</v>
      </c>
      <c r="W299" t="s">
        <v>38</v>
      </c>
    </row>
    <row r="300" spans="1:23" x14ac:dyDescent="0.3">
      <c r="A300" t="s">
        <v>113</v>
      </c>
      <c r="B300">
        <v>245</v>
      </c>
      <c r="C300">
        <v>101</v>
      </c>
      <c r="D300">
        <v>72660029</v>
      </c>
      <c r="E300" t="s">
        <v>24</v>
      </c>
      <c r="F300" t="s">
        <v>25</v>
      </c>
      <c r="L300" t="s">
        <v>531</v>
      </c>
      <c r="M300">
        <v>115687</v>
      </c>
      <c r="N300">
        <v>269</v>
      </c>
      <c r="O300" t="s">
        <v>29</v>
      </c>
      <c r="P300" t="s">
        <v>30</v>
      </c>
      <c r="Q300" t="s">
        <v>31</v>
      </c>
      <c r="R300">
        <v>100000000</v>
      </c>
      <c r="S300">
        <v>2014</v>
      </c>
      <c r="T300">
        <v>6</v>
      </c>
      <c r="U300">
        <v>1.7</v>
      </c>
      <c r="V300">
        <v>-27339971</v>
      </c>
      <c r="W300" t="s">
        <v>38</v>
      </c>
    </row>
    <row r="301" spans="1:23" x14ac:dyDescent="0.3">
      <c r="A301" t="s">
        <v>477</v>
      </c>
      <c r="B301">
        <v>127</v>
      </c>
      <c r="C301">
        <v>95</v>
      </c>
      <c r="D301">
        <v>38120554</v>
      </c>
      <c r="E301" t="s">
        <v>25</v>
      </c>
      <c r="F301" t="s">
        <v>47</v>
      </c>
      <c r="G301" t="s">
        <v>49</v>
      </c>
      <c r="H301" t="s">
        <v>27</v>
      </c>
      <c r="L301" t="s">
        <v>532</v>
      </c>
      <c r="M301">
        <v>71527</v>
      </c>
      <c r="N301">
        <v>217</v>
      </c>
      <c r="O301" t="s">
        <v>29</v>
      </c>
      <c r="P301" t="s">
        <v>30</v>
      </c>
      <c r="Q301" t="s">
        <v>52</v>
      </c>
      <c r="R301">
        <v>140000000</v>
      </c>
      <c r="S301">
        <v>2002</v>
      </c>
      <c r="T301">
        <v>7.1</v>
      </c>
      <c r="U301">
        <v>1.6</v>
      </c>
      <c r="V301">
        <v>-101879446</v>
      </c>
      <c r="W301" t="s">
        <v>38</v>
      </c>
    </row>
    <row r="302" spans="1:23" x14ac:dyDescent="0.3">
      <c r="A302" t="s">
        <v>533</v>
      </c>
      <c r="B302">
        <v>167</v>
      </c>
      <c r="C302">
        <v>102</v>
      </c>
      <c r="D302">
        <v>49392095</v>
      </c>
      <c r="E302" t="s">
        <v>25</v>
      </c>
      <c r="F302" t="s">
        <v>48</v>
      </c>
      <c r="G302" t="s">
        <v>27</v>
      </c>
      <c r="L302" t="s">
        <v>534</v>
      </c>
      <c r="M302">
        <v>52029</v>
      </c>
      <c r="N302">
        <v>224</v>
      </c>
      <c r="O302" t="s">
        <v>29</v>
      </c>
      <c r="P302" t="s">
        <v>30</v>
      </c>
      <c r="Q302" t="s">
        <v>31</v>
      </c>
      <c r="R302">
        <v>100000000</v>
      </c>
      <c r="S302">
        <v>2009</v>
      </c>
      <c r="T302">
        <v>5.4</v>
      </c>
      <c r="U302">
        <v>1.7</v>
      </c>
      <c r="V302">
        <v>-50607905</v>
      </c>
      <c r="W302" t="s">
        <v>38</v>
      </c>
    </row>
    <row r="303" spans="1:23" x14ac:dyDescent="0.3">
      <c r="A303" t="s">
        <v>535</v>
      </c>
      <c r="B303">
        <v>320</v>
      </c>
      <c r="C303">
        <v>131</v>
      </c>
      <c r="D303">
        <v>39292022</v>
      </c>
      <c r="E303" t="s">
        <v>24</v>
      </c>
      <c r="F303" t="s">
        <v>25</v>
      </c>
      <c r="G303" t="s">
        <v>35</v>
      </c>
      <c r="L303" t="s">
        <v>536</v>
      </c>
      <c r="M303">
        <v>127258</v>
      </c>
      <c r="N303">
        <v>351</v>
      </c>
      <c r="O303" t="s">
        <v>29</v>
      </c>
      <c r="P303" t="s">
        <v>30</v>
      </c>
      <c r="Q303" t="s">
        <v>31</v>
      </c>
      <c r="R303">
        <v>90000000</v>
      </c>
      <c r="S303">
        <v>2014</v>
      </c>
      <c r="T303">
        <v>6.1</v>
      </c>
      <c r="U303">
        <v>2.2000000000000002</v>
      </c>
      <c r="V303">
        <v>-50707978</v>
      </c>
      <c r="W303" t="s">
        <v>38</v>
      </c>
    </row>
    <row r="304" spans="1:23" x14ac:dyDescent="0.3">
      <c r="A304" t="s">
        <v>537</v>
      </c>
      <c r="B304">
        <v>163</v>
      </c>
      <c r="C304">
        <v>114</v>
      </c>
      <c r="D304">
        <v>28772222</v>
      </c>
      <c r="E304" t="s">
        <v>24</v>
      </c>
      <c r="F304" t="s">
        <v>56</v>
      </c>
      <c r="G304" t="s">
        <v>61</v>
      </c>
      <c r="H304" t="s">
        <v>35</v>
      </c>
      <c r="L304" t="s">
        <v>538</v>
      </c>
      <c r="M304">
        <v>33953</v>
      </c>
      <c r="N304">
        <v>163</v>
      </c>
      <c r="O304" t="s">
        <v>29</v>
      </c>
      <c r="P304" t="s">
        <v>30</v>
      </c>
      <c r="Q304" t="s">
        <v>31</v>
      </c>
      <c r="R304">
        <v>105000000</v>
      </c>
      <c r="S304">
        <v>2015</v>
      </c>
      <c r="T304">
        <v>5.3</v>
      </c>
      <c r="U304">
        <v>1.9</v>
      </c>
      <c r="V304">
        <v>-76227778</v>
      </c>
      <c r="W304" t="s">
        <v>38</v>
      </c>
    </row>
    <row r="305" spans="1:23" x14ac:dyDescent="0.3">
      <c r="A305" t="s">
        <v>539</v>
      </c>
      <c r="B305">
        <v>78</v>
      </c>
      <c r="C305">
        <v>94</v>
      </c>
      <c r="D305">
        <v>17010646</v>
      </c>
      <c r="E305" t="s">
        <v>48</v>
      </c>
      <c r="F305" t="s">
        <v>49</v>
      </c>
      <c r="G305" t="s">
        <v>26</v>
      </c>
      <c r="L305" t="s">
        <v>540</v>
      </c>
      <c r="M305">
        <v>40751</v>
      </c>
      <c r="N305">
        <v>239</v>
      </c>
      <c r="O305" t="s">
        <v>29</v>
      </c>
      <c r="P305" t="s">
        <v>30</v>
      </c>
      <c r="Q305" t="s">
        <v>52</v>
      </c>
      <c r="R305">
        <v>84000000</v>
      </c>
      <c r="S305">
        <v>2005</v>
      </c>
      <c r="T305">
        <v>2.2000000000000002</v>
      </c>
      <c r="U305">
        <v>1.6</v>
      </c>
      <c r="V305">
        <v>-66989354</v>
      </c>
      <c r="W305" t="s">
        <v>38</v>
      </c>
    </row>
    <row r="306" spans="1:23" x14ac:dyDescent="0.3">
      <c r="A306" t="s">
        <v>265</v>
      </c>
      <c r="B306">
        <v>289</v>
      </c>
      <c r="C306">
        <v>122</v>
      </c>
      <c r="D306">
        <v>24985612</v>
      </c>
      <c r="E306" t="s">
        <v>24</v>
      </c>
      <c r="F306" t="s">
        <v>25</v>
      </c>
      <c r="G306" t="s">
        <v>242</v>
      </c>
      <c r="H306" t="s">
        <v>55</v>
      </c>
      <c r="I306" t="s">
        <v>54</v>
      </c>
      <c r="J306" t="s">
        <v>35</v>
      </c>
      <c r="L306" t="s">
        <v>541</v>
      </c>
      <c r="M306">
        <v>71782</v>
      </c>
      <c r="N306">
        <v>161</v>
      </c>
      <c r="O306" t="s">
        <v>29</v>
      </c>
      <c r="P306" t="s">
        <v>30</v>
      </c>
      <c r="Q306" t="s">
        <v>31</v>
      </c>
      <c r="R306">
        <v>100000000</v>
      </c>
      <c r="S306">
        <v>2015</v>
      </c>
      <c r="T306">
        <v>7</v>
      </c>
      <c r="U306">
        <v>2</v>
      </c>
      <c r="V306">
        <v>-75014388</v>
      </c>
      <c r="W306" t="s">
        <v>38</v>
      </c>
    </row>
    <row r="307" spans="1:23" x14ac:dyDescent="0.3">
      <c r="A307" t="s">
        <v>542</v>
      </c>
      <c r="B307">
        <v>66</v>
      </c>
      <c r="C307">
        <v>95</v>
      </c>
      <c r="D307">
        <v>4411102</v>
      </c>
      <c r="E307" t="s">
        <v>24</v>
      </c>
      <c r="F307" t="s">
        <v>48</v>
      </c>
      <c r="G307" t="s">
        <v>27</v>
      </c>
      <c r="L307" t="s">
        <v>543</v>
      </c>
      <c r="M307">
        <v>20295</v>
      </c>
      <c r="N307">
        <v>164</v>
      </c>
      <c r="O307" t="s">
        <v>29</v>
      </c>
      <c r="P307" t="s">
        <v>30</v>
      </c>
      <c r="Q307" t="s">
        <v>31</v>
      </c>
      <c r="R307">
        <v>100000000</v>
      </c>
      <c r="S307">
        <v>2002</v>
      </c>
      <c r="T307">
        <v>3.8</v>
      </c>
      <c r="U307">
        <v>1.6</v>
      </c>
      <c r="V307">
        <v>-95588898</v>
      </c>
      <c r="W307" t="s">
        <v>38</v>
      </c>
    </row>
    <row r="308" spans="1:23" x14ac:dyDescent="0.3">
      <c r="A308" t="s">
        <v>349</v>
      </c>
      <c r="B308">
        <v>266</v>
      </c>
      <c r="C308">
        <v>115</v>
      </c>
      <c r="D308">
        <v>35024475</v>
      </c>
      <c r="E308" t="s">
        <v>24</v>
      </c>
      <c r="F308" t="s">
        <v>55</v>
      </c>
      <c r="G308" t="s">
        <v>35</v>
      </c>
      <c r="H308" t="s">
        <v>58</v>
      </c>
      <c r="L308" t="s">
        <v>544</v>
      </c>
      <c r="M308">
        <v>110364</v>
      </c>
      <c r="N308">
        <v>261</v>
      </c>
      <c r="O308" t="s">
        <v>29</v>
      </c>
      <c r="P308" t="s">
        <v>545</v>
      </c>
      <c r="Q308" t="s">
        <v>213</v>
      </c>
      <c r="R308">
        <v>100000000</v>
      </c>
      <c r="S308">
        <v>2010</v>
      </c>
      <c r="T308">
        <v>6.9</v>
      </c>
      <c r="U308">
        <v>1.9</v>
      </c>
      <c r="V308">
        <v>-64975525</v>
      </c>
      <c r="W308" t="s">
        <v>38</v>
      </c>
    </row>
    <row r="309" spans="1:23" x14ac:dyDescent="0.3">
      <c r="A309" t="s">
        <v>546</v>
      </c>
      <c r="B309">
        <v>208</v>
      </c>
      <c r="C309">
        <v>88</v>
      </c>
      <c r="D309">
        <v>130174897</v>
      </c>
      <c r="E309" t="s">
        <v>25</v>
      </c>
      <c r="F309" t="s">
        <v>47</v>
      </c>
      <c r="G309" t="s">
        <v>48</v>
      </c>
      <c r="H309" t="s">
        <v>49</v>
      </c>
      <c r="L309" t="s">
        <v>547</v>
      </c>
      <c r="M309">
        <v>27918</v>
      </c>
      <c r="N309">
        <v>155</v>
      </c>
      <c r="O309" t="s">
        <v>29</v>
      </c>
      <c r="P309" t="s">
        <v>30</v>
      </c>
      <c r="Q309" t="s">
        <v>118</v>
      </c>
      <c r="R309">
        <v>99000000</v>
      </c>
      <c r="S309">
        <v>2015</v>
      </c>
      <c r="T309">
        <v>7.2</v>
      </c>
      <c r="U309">
        <v>1.5</v>
      </c>
      <c r="V309">
        <v>31174897</v>
      </c>
      <c r="W309" t="s">
        <v>21</v>
      </c>
    </row>
    <row r="310" spans="1:23" x14ac:dyDescent="0.3">
      <c r="A310" t="s">
        <v>548</v>
      </c>
      <c r="B310">
        <v>97</v>
      </c>
      <c r="C310">
        <v>110</v>
      </c>
      <c r="D310">
        <v>10200000</v>
      </c>
      <c r="E310" t="s">
        <v>55</v>
      </c>
      <c r="F310" t="s">
        <v>60</v>
      </c>
      <c r="G310" t="s">
        <v>35</v>
      </c>
      <c r="L310" t="s">
        <v>549</v>
      </c>
      <c r="M310">
        <v>18697</v>
      </c>
      <c r="N310">
        <v>263</v>
      </c>
      <c r="O310" t="s">
        <v>29</v>
      </c>
      <c r="P310" t="s">
        <v>30</v>
      </c>
      <c r="Q310" t="s">
        <v>52</v>
      </c>
      <c r="R310">
        <v>10000000</v>
      </c>
      <c r="S310">
        <v>1997</v>
      </c>
      <c r="T310">
        <v>7.3</v>
      </c>
      <c r="U310">
        <v>1.8</v>
      </c>
      <c r="V310">
        <v>200000</v>
      </c>
      <c r="W310" t="s">
        <v>21</v>
      </c>
    </row>
    <row r="311" spans="1:23" x14ac:dyDescent="0.3">
      <c r="A311" t="s">
        <v>185</v>
      </c>
      <c r="B311">
        <v>202</v>
      </c>
      <c r="C311">
        <v>130</v>
      </c>
      <c r="D311">
        <v>202007640</v>
      </c>
      <c r="E311" t="s">
        <v>24</v>
      </c>
      <c r="F311" t="s">
        <v>25</v>
      </c>
      <c r="G311" t="s">
        <v>26</v>
      </c>
      <c r="H311" t="s">
        <v>35</v>
      </c>
      <c r="L311" t="s">
        <v>550</v>
      </c>
      <c r="M311">
        <v>248045</v>
      </c>
      <c r="N311">
        <v>890</v>
      </c>
      <c r="O311" t="s">
        <v>29</v>
      </c>
      <c r="P311" t="s">
        <v>30</v>
      </c>
      <c r="Q311" t="s">
        <v>31</v>
      </c>
      <c r="R311">
        <v>98000000</v>
      </c>
      <c r="S311">
        <v>2001</v>
      </c>
      <c r="T311">
        <v>6.3</v>
      </c>
      <c r="U311">
        <v>2.2000000000000002</v>
      </c>
      <c r="V311">
        <v>104007640</v>
      </c>
      <c r="W311" t="s">
        <v>21</v>
      </c>
    </row>
    <row r="312" spans="1:23" x14ac:dyDescent="0.3">
      <c r="A312" t="s">
        <v>172</v>
      </c>
      <c r="B312">
        <v>233</v>
      </c>
      <c r="C312">
        <v>216</v>
      </c>
      <c r="D312">
        <v>77679638</v>
      </c>
      <c r="E312" t="s">
        <v>56</v>
      </c>
      <c r="F312" t="s">
        <v>55</v>
      </c>
      <c r="L312" t="s">
        <v>551</v>
      </c>
      <c r="M312">
        <v>314033</v>
      </c>
      <c r="N312">
        <v>1166</v>
      </c>
      <c r="O312" t="s">
        <v>29</v>
      </c>
      <c r="P312" t="s">
        <v>30</v>
      </c>
      <c r="Q312" t="s">
        <v>213</v>
      </c>
      <c r="R312">
        <v>100000000</v>
      </c>
      <c r="S312">
        <v>2002</v>
      </c>
      <c r="T312">
        <v>7.5</v>
      </c>
      <c r="U312">
        <v>3.6</v>
      </c>
      <c r="V312">
        <v>-22320362</v>
      </c>
      <c r="W312" t="s">
        <v>38</v>
      </c>
    </row>
    <row r="313" spans="1:23" x14ac:dyDescent="0.3">
      <c r="A313" t="s">
        <v>552</v>
      </c>
      <c r="B313">
        <v>136</v>
      </c>
      <c r="C313">
        <v>146</v>
      </c>
      <c r="D313">
        <v>9213</v>
      </c>
      <c r="E313" t="s">
        <v>55</v>
      </c>
      <c r="F313" t="s">
        <v>54</v>
      </c>
      <c r="G313" t="s">
        <v>44</v>
      </c>
      <c r="H313" t="s">
        <v>58</v>
      </c>
      <c r="L313" t="s">
        <v>553</v>
      </c>
      <c r="M313">
        <v>38690</v>
      </c>
      <c r="N313">
        <v>130</v>
      </c>
      <c r="O313" t="s">
        <v>554</v>
      </c>
      <c r="P313" t="s">
        <v>278</v>
      </c>
      <c r="Q313" t="s">
        <v>213</v>
      </c>
      <c r="R313">
        <v>94000000</v>
      </c>
      <c r="S313">
        <v>2011</v>
      </c>
      <c r="T313">
        <v>7.6</v>
      </c>
      <c r="U313">
        <v>2.4</v>
      </c>
      <c r="V313">
        <v>-93990787</v>
      </c>
      <c r="W313" t="s">
        <v>38</v>
      </c>
    </row>
    <row r="314" spans="1:23" x14ac:dyDescent="0.3">
      <c r="A314" t="s">
        <v>555</v>
      </c>
      <c r="B314">
        <v>154</v>
      </c>
      <c r="C314">
        <v>85</v>
      </c>
      <c r="D314">
        <v>58867694</v>
      </c>
      <c r="E314" t="s">
        <v>47</v>
      </c>
      <c r="F314" t="s">
        <v>48</v>
      </c>
      <c r="G314" t="s">
        <v>49</v>
      </c>
      <c r="H314" t="s">
        <v>61</v>
      </c>
      <c r="L314" t="s">
        <v>556</v>
      </c>
      <c r="M314">
        <v>54077</v>
      </c>
      <c r="N314">
        <v>112</v>
      </c>
      <c r="O314" t="s">
        <v>29</v>
      </c>
      <c r="P314" t="s">
        <v>30</v>
      </c>
      <c r="Q314" t="s">
        <v>52</v>
      </c>
      <c r="R314">
        <v>100000000</v>
      </c>
      <c r="S314">
        <v>2007</v>
      </c>
      <c r="T314">
        <v>6.8</v>
      </c>
      <c r="U314">
        <v>1.4</v>
      </c>
      <c r="V314">
        <v>-41132306</v>
      </c>
      <c r="W314" t="s">
        <v>38</v>
      </c>
    </row>
    <row r="315" spans="1:23" x14ac:dyDescent="0.3">
      <c r="A315" t="s">
        <v>557</v>
      </c>
      <c r="B315">
        <v>169</v>
      </c>
      <c r="C315">
        <v>93</v>
      </c>
      <c r="D315">
        <v>59475623</v>
      </c>
      <c r="E315" t="s">
        <v>48</v>
      </c>
      <c r="F315" t="s">
        <v>27</v>
      </c>
      <c r="G315" t="s">
        <v>35</v>
      </c>
      <c r="L315" t="s">
        <v>558</v>
      </c>
      <c r="M315">
        <v>49739</v>
      </c>
      <c r="N315">
        <v>407</v>
      </c>
      <c r="O315" t="s">
        <v>29</v>
      </c>
      <c r="P315" t="s">
        <v>30</v>
      </c>
      <c r="Q315" t="s">
        <v>31</v>
      </c>
      <c r="R315">
        <v>90000000</v>
      </c>
      <c r="S315">
        <v>2004</v>
      </c>
      <c r="T315">
        <v>5.2</v>
      </c>
      <c r="U315">
        <v>1.6</v>
      </c>
      <c r="V315">
        <v>-30524377</v>
      </c>
      <c r="W315" t="s">
        <v>38</v>
      </c>
    </row>
    <row r="316" spans="1:23" x14ac:dyDescent="0.3">
      <c r="A316" t="s">
        <v>94</v>
      </c>
      <c r="B316">
        <v>200</v>
      </c>
      <c r="C316">
        <v>152</v>
      </c>
      <c r="D316">
        <v>108638745</v>
      </c>
      <c r="E316" t="s">
        <v>55</v>
      </c>
      <c r="F316" t="s">
        <v>54</v>
      </c>
      <c r="G316" t="s">
        <v>58</v>
      </c>
      <c r="L316" t="s">
        <v>559</v>
      </c>
      <c r="M316">
        <v>292022</v>
      </c>
      <c r="N316">
        <v>1103</v>
      </c>
      <c r="O316" t="s">
        <v>29</v>
      </c>
      <c r="P316" t="s">
        <v>30</v>
      </c>
      <c r="Q316" t="s">
        <v>213</v>
      </c>
      <c r="R316">
        <v>92000000</v>
      </c>
      <c r="S316">
        <v>2001</v>
      </c>
      <c r="T316">
        <v>7.7</v>
      </c>
      <c r="U316">
        <v>2.5</v>
      </c>
      <c r="V316">
        <v>16638745</v>
      </c>
      <c r="W316" t="s">
        <v>21</v>
      </c>
    </row>
    <row r="317" spans="1:23" x14ac:dyDescent="0.3">
      <c r="A317" t="s">
        <v>560</v>
      </c>
      <c r="B317">
        <v>255</v>
      </c>
      <c r="C317">
        <v>85</v>
      </c>
      <c r="D317">
        <v>86897182</v>
      </c>
      <c r="E317" t="s">
        <v>48</v>
      </c>
      <c r="L317" t="s">
        <v>561</v>
      </c>
      <c r="M317">
        <v>106790</v>
      </c>
      <c r="N317">
        <v>177</v>
      </c>
      <c r="O317" t="s">
        <v>29</v>
      </c>
      <c r="P317" t="s">
        <v>30</v>
      </c>
      <c r="Q317" t="s">
        <v>213</v>
      </c>
      <c r="R317">
        <v>95000000</v>
      </c>
      <c r="S317">
        <v>2012</v>
      </c>
      <c r="T317">
        <v>6.2</v>
      </c>
      <c r="U317">
        <v>1.4</v>
      </c>
      <c r="V317">
        <v>-8102818</v>
      </c>
      <c r="W317" t="s">
        <v>38</v>
      </c>
    </row>
    <row r="318" spans="1:23" x14ac:dyDescent="0.3">
      <c r="A318" t="s">
        <v>562</v>
      </c>
      <c r="B318">
        <v>173</v>
      </c>
      <c r="C318">
        <v>126</v>
      </c>
      <c r="D318">
        <v>63540020</v>
      </c>
      <c r="E318" t="s">
        <v>24</v>
      </c>
      <c r="F318" t="s">
        <v>25</v>
      </c>
      <c r="G318" t="s">
        <v>27</v>
      </c>
      <c r="L318" t="s">
        <v>563</v>
      </c>
      <c r="M318">
        <v>343274</v>
      </c>
      <c r="N318">
        <v>742</v>
      </c>
      <c r="O318" t="s">
        <v>29</v>
      </c>
      <c r="P318" t="s">
        <v>545</v>
      </c>
      <c r="Q318" t="s">
        <v>31</v>
      </c>
      <c r="R318">
        <v>93000000</v>
      </c>
      <c r="S318">
        <v>1997</v>
      </c>
      <c r="T318">
        <v>7.7</v>
      </c>
      <c r="U318">
        <v>2.1</v>
      </c>
      <c r="V318">
        <v>-29459980</v>
      </c>
      <c r="W318" t="s">
        <v>38</v>
      </c>
    </row>
    <row r="319" spans="1:23" x14ac:dyDescent="0.3">
      <c r="A319" t="s">
        <v>564</v>
      </c>
      <c r="B319">
        <v>221</v>
      </c>
      <c r="C319">
        <v>146</v>
      </c>
      <c r="D319">
        <v>95328937</v>
      </c>
      <c r="E319" t="s">
        <v>48</v>
      </c>
      <c r="F319" t="s">
        <v>55</v>
      </c>
      <c r="G319" t="s">
        <v>44</v>
      </c>
      <c r="L319" t="s">
        <v>565</v>
      </c>
      <c r="M319">
        <v>59581</v>
      </c>
      <c r="N319">
        <v>293</v>
      </c>
      <c r="O319" t="s">
        <v>29</v>
      </c>
      <c r="P319" t="s">
        <v>30</v>
      </c>
      <c r="Q319" t="s">
        <v>213</v>
      </c>
      <c r="R319">
        <v>100000000</v>
      </c>
      <c r="S319">
        <v>2010</v>
      </c>
      <c r="T319">
        <v>4.3</v>
      </c>
      <c r="U319">
        <v>2.4</v>
      </c>
      <c r="V319">
        <v>-4671063</v>
      </c>
      <c r="W319" t="s">
        <v>38</v>
      </c>
    </row>
    <row r="320" spans="1:23" x14ac:dyDescent="0.3">
      <c r="A320" t="s">
        <v>566</v>
      </c>
      <c r="B320">
        <v>82</v>
      </c>
      <c r="C320">
        <v>89</v>
      </c>
      <c r="D320">
        <v>50802661</v>
      </c>
      <c r="E320" t="s">
        <v>25</v>
      </c>
      <c r="F320" t="s">
        <v>47</v>
      </c>
      <c r="G320" t="s">
        <v>48</v>
      </c>
      <c r="H320" t="s">
        <v>49</v>
      </c>
      <c r="I320" t="s">
        <v>44</v>
      </c>
      <c r="L320" t="s">
        <v>567</v>
      </c>
      <c r="M320">
        <v>58300</v>
      </c>
      <c r="N320">
        <v>139</v>
      </c>
      <c r="O320" t="s">
        <v>29</v>
      </c>
      <c r="P320" t="s">
        <v>30</v>
      </c>
      <c r="Q320" t="s">
        <v>52</v>
      </c>
      <c r="R320">
        <v>95000000</v>
      </c>
      <c r="S320">
        <v>2000</v>
      </c>
      <c r="T320">
        <v>6.9</v>
      </c>
      <c r="U320">
        <v>1.5</v>
      </c>
      <c r="V320">
        <v>-44197339</v>
      </c>
      <c r="W320" t="s">
        <v>38</v>
      </c>
    </row>
    <row r="321" spans="1:23" x14ac:dyDescent="0.3">
      <c r="A321" t="s">
        <v>546</v>
      </c>
      <c r="B321">
        <v>233</v>
      </c>
      <c r="C321">
        <v>88</v>
      </c>
      <c r="D321">
        <v>161317423</v>
      </c>
      <c r="E321" t="s">
        <v>25</v>
      </c>
      <c r="F321" t="s">
        <v>47</v>
      </c>
      <c r="G321" t="s">
        <v>48</v>
      </c>
      <c r="H321" t="s">
        <v>49</v>
      </c>
      <c r="L321" t="s">
        <v>568</v>
      </c>
      <c r="M321">
        <v>145321</v>
      </c>
      <c r="N321">
        <v>139</v>
      </c>
      <c r="O321" t="s">
        <v>29</v>
      </c>
      <c r="P321" t="s">
        <v>30</v>
      </c>
      <c r="Q321" t="s">
        <v>52</v>
      </c>
      <c r="R321">
        <v>95000000</v>
      </c>
      <c r="S321">
        <v>2012</v>
      </c>
      <c r="T321">
        <v>6.6</v>
      </c>
      <c r="U321">
        <v>1.5</v>
      </c>
      <c r="V321">
        <v>66317423</v>
      </c>
      <c r="W321" t="s">
        <v>21</v>
      </c>
    </row>
    <row r="322" spans="1:23" x14ac:dyDescent="0.3">
      <c r="A322" t="s">
        <v>267</v>
      </c>
      <c r="B322">
        <v>343</v>
      </c>
      <c r="C322">
        <v>105</v>
      </c>
      <c r="D322">
        <v>201148159</v>
      </c>
      <c r="E322" t="s">
        <v>55</v>
      </c>
      <c r="F322" t="s">
        <v>49</v>
      </c>
      <c r="G322" t="s">
        <v>26</v>
      </c>
      <c r="H322" t="s">
        <v>44</v>
      </c>
      <c r="L322" t="s">
        <v>569</v>
      </c>
      <c r="M322">
        <v>103737</v>
      </c>
      <c r="N322">
        <v>322</v>
      </c>
      <c r="O322" t="s">
        <v>29</v>
      </c>
      <c r="P322" t="s">
        <v>30</v>
      </c>
      <c r="Q322" t="s">
        <v>52</v>
      </c>
      <c r="R322">
        <v>95000000</v>
      </c>
      <c r="S322">
        <v>2015</v>
      </c>
      <c r="T322">
        <v>7</v>
      </c>
      <c r="U322">
        <v>1.8</v>
      </c>
      <c r="V322">
        <v>106148159</v>
      </c>
      <c r="W322" t="s">
        <v>21</v>
      </c>
    </row>
    <row r="323" spans="1:23" x14ac:dyDescent="0.3">
      <c r="A323" t="s">
        <v>89</v>
      </c>
      <c r="B323">
        <v>308</v>
      </c>
      <c r="C323">
        <v>135</v>
      </c>
      <c r="D323">
        <v>43982842</v>
      </c>
      <c r="E323" t="s">
        <v>55</v>
      </c>
      <c r="F323" t="s">
        <v>26</v>
      </c>
      <c r="G323" t="s">
        <v>35</v>
      </c>
      <c r="L323" t="s">
        <v>570</v>
      </c>
      <c r="M323">
        <v>125109</v>
      </c>
      <c r="N323">
        <v>593</v>
      </c>
      <c r="O323" t="s">
        <v>29</v>
      </c>
      <c r="P323" t="s">
        <v>30</v>
      </c>
      <c r="Q323" t="s">
        <v>31</v>
      </c>
      <c r="R323">
        <v>65000000</v>
      </c>
      <c r="S323">
        <v>2009</v>
      </c>
      <c r="T323">
        <v>6.7</v>
      </c>
      <c r="U323">
        <v>2.2000000000000002</v>
      </c>
      <c r="V323">
        <v>-21017158</v>
      </c>
      <c r="W323" t="s">
        <v>38</v>
      </c>
    </row>
    <row r="324" spans="1:23" x14ac:dyDescent="0.3">
      <c r="A324" t="s">
        <v>41</v>
      </c>
      <c r="B324">
        <v>301</v>
      </c>
      <c r="C324">
        <v>100</v>
      </c>
      <c r="D324">
        <v>380838870</v>
      </c>
      <c r="E324" t="s">
        <v>25</v>
      </c>
      <c r="F324" t="s">
        <v>47</v>
      </c>
      <c r="G324" t="s">
        <v>48</v>
      </c>
      <c r="H324" t="s">
        <v>49</v>
      </c>
      <c r="L324" t="s">
        <v>571</v>
      </c>
      <c r="M324">
        <v>692482</v>
      </c>
      <c r="N324">
        <v>866</v>
      </c>
      <c r="O324" t="s">
        <v>29</v>
      </c>
      <c r="P324" t="s">
        <v>30</v>
      </c>
      <c r="Q324" t="s">
        <v>118</v>
      </c>
      <c r="R324">
        <v>94000000</v>
      </c>
      <c r="S324">
        <v>2003</v>
      </c>
      <c r="T324">
        <v>8.1999999999999993</v>
      </c>
      <c r="U324">
        <v>1.7</v>
      </c>
      <c r="V324">
        <v>286838870</v>
      </c>
      <c r="W324" t="s">
        <v>21</v>
      </c>
    </row>
    <row r="325" spans="1:23" x14ac:dyDescent="0.3">
      <c r="A325" t="s">
        <v>89</v>
      </c>
      <c r="B325">
        <v>328</v>
      </c>
      <c r="C325">
        <v>192</v>
      </c>
      <c r="D325">
        <v>377019252</v>
      </c>
      <c r="E325" t="s">
        <v>24</v>
      </c>
      <c r="F325" t="s">
        <v>25</v>
      </c>
      <c r="G325" t="s">
        <v>55</v>
      </c>
      <c r="H325" t="s">
        <v>26</v>
      </c>
      <c r="L325" t="s">
        <v>572</v>
      </c>
      <c r="M325">
        <v>1215718</v>
      </c>
      <c r="N325">
        <v>3189</v>
      </c>
      <c r="O325" t="s">
        <v>29</v>
      </c>
      <c r="P325" t="s">
        <v>30</v>
      </c>
      <c r="Q325" t="s">
        <v>31</v>
      </c>
      <c r="R325">
        <v>94000000</v>
      </c>
      <c r="S325">
        <v>2003</v>
      </c>
      <c r="T325">
        <v>8.9</v>
      </c>
      <c r="U325">
        <v>3.2</v>
      </c>
      <c r="V325">
        <v>283019252</v>
      </c>
      <c r="W325" t="s">
        <v>21</v>
      </c>
    </row>
    <row r="326" spans="1:23" x14ac:dyDescent="0.3">
      <c r="A326" t="s">
        <v>89</v>
      </c>
      <c r="B326">
        <v>294</v>
      </c>
      <c r="C326">
        <v>172</v>
      </c>
      <c r="D326">
        <v>340478898</v>
      </c>
      <c r="E326" t="s">
        <v>24</v>
      </c>
      <c r="F326" t="s">
        <v>25</v>
      </c>
      <c r="G326" t="s">
        <v>55</v>
      </c>
      <c r="H326" t="s">
        <v>26</v>
      </c>
      <c r="L326" t="s">
        <v>573</v>
      </c>
      <c r="M326">
        <v>1100446</v>
      </c>
      <c r="N326">
        <v>2417</v>
      </c>
      <c r="O326" t="s">
        <v>29</v>
      </c>
      <c r="P326" t="s">
        <v>30</v>
      </c>
      <c r="Q326" t="s">
        <v>31</v>
      </c>
      <c r="R326">
        <v>94000000</v>
      </c>
      <c r="S326">
        <v>2002</v>
      </c>
      <c r="T326">
        <v>8.6999999999999993</v>
      </c>
      <c r="U326">
        <v>2.9</v>
      </c>
      <c r="V326">
        <v>246478898</v>
      </c>
      <c r="W326" t="s">
        <v>21</v>
      </c>
    </row>
    <row r="327" spans="1:23" x14ac:dyDescent="0.3">
      <c r="A327" t="s">
        <v>574</v>
      </c>
      <c r="B327">
        <v>175</v>
      </c>
      <c r="C327">
        <v>102</v>
      </c>
      <c r="D327">
        <v>17176900</v>
      </c>
      <c r="E327" t="s">
        <v>24</v>
      </c>
      <c r="F327" t="s">
        <v>25</v>
      </c>
      <c r="G327" t="s">
        <v>26</v>
      </c>
      <c r="L327" t="s">
        <v>575</v>
      </c>
      <c r="M327">
        <v>54501</v>
      </c>
      <c r="N327">
        <v>154</v>
      </c>
      <c r="O327" t="s">
        <v>29</v>
      </c>
      <c r="P327" t="s">
        <v>30</v>
      </c>
      <c r="Q327" t="s">
        <v>31</v>
      </c>
      <c r="R327">
        <v>95000000</v>
      </c>
      <c r="S327">
        <v>2014</v>
      </c>
      <c r="T327">
        <v>5.5</v>
      </c>
      <c r="U327">
        <v>1.7</v>
      </c>
      <c r="V327">
        <v>-77823100</v>
      </c>
      <c r="W327" t="s">
        <v>38</v>
      </c>
    </row>
    <row r="328" spans="1:23" x14ac:dyDescent="0.3">
      <c r="A328" t="s">
        <v>509</v>
      </c>
      <c r="B328">
        <v>199</v>
      </c>
      <c r="C328">
        <v>100</v>
      </c>
      <c r="D328">
        <v>131144183</v>
      </c>
      <c r="E328" t="s">
        <v>24</v>
      </c>
      <c r="F328" t="s">
        <v>25</v>
      </c>
      <c r="G328" t="s">
        <v>26</v>
      </c>
      <c r="H328" t="s">
        <v>35</v>
      </c>
      <c r="L328" t="s">
        <v>576</v>
      </c>
      <c r="M328">
        <v>157016</v>
      </c>
      <c r="N328">
        <v>824</v>
      </c>
      <c r="O328" t="s">
        <v>29</v>
      </c>
      <c r="P328" t="s">
        <v>30</v>
      </c>
      <c r="Q328" t="s">
        <v>31</v>
      </c>
      <c r="R328">
        <v>115000000</v>
      </c>
      <c r="S328">
        <v>2001</v>
      </c>
      <c r="T328">
        <v>5.7</v>
      </c>
      <c r="U328">
        <v>1.7</v>
      </c>
      <c r="V328">
        <v>16144183</v>
      </c>
      <c r="W328" t="s">
        <v>21</v>
      </c>
    </row>
    <row r="329" spans="1:23" x14ac:dyDescent="0.3">
      <c r="A329" t="s">
        <v>577</v>
      </c>
      <c r="B329">
        <v>355</v>
      </c>
      <c r="C329">
        <v>119</v>
      </c>
      <c r="D329">
        <v>23014504</v>
      </c>
      <c r="E329" t="s">
        <v>55</v>
      </c>
      <c r="F329" t="s">
        <v>60</v>
      </c>
      <c r="G329" t="s">
        <v>44</v>
      </c>
      <c r="H329" t="s">
        <v>27</v>
      </c>
      <c r="I329" t="s">
        <v>35</v>
      </c>
      <c r="L329" t="s">
        <v>578</v>
      </c>
      <c r="M329">
        <v>172707</v>
      </c>
      <c r="N329">
        <v>462</v>
      </c>
      <c r="O329" t="s">
        <v>29</v>
      </c>
      <c r="P329" t="s">
        <v>37</v>
      </c>
      <c r="Q329" t="s">
        <v>31</v>
      </c>
      <c r="R329">
        <v>100000000</v>
      </c>
      <c r="S329">
        <v>2014</v>
      </c>
      <c r="T329">
        <v>6.3</v>
      </c>
      <c r="U329">
        <v>2</v>
      </c>
      <c r="V329">
        <v>-76985496</v>
      </c>
      <c r="W329" t="s">
        <v>38</v>
      </c>
    </row>
    <row r="330" spans="1:23" x14ac:dyDescent="0.3">
      <c r="A330" t="s">
        <v>279</v>
      </c>
      <c r="B330">
        <v>198</v>
      </c>
      <c r="C330">
        <v>92</v>
      </c>
      <c r="D330">
        <v>181166115</v>
      </c>
      <c r="E330" t="s">
        <v>24</v>
      </c>
      <c r="F330" t="s">
        <v>25</v>
      </c>
      <c r="G330" t="s">
        <v>27</v>
      </c>
      <c r="H330" t="s">
        <v>35</v>
      </c>
      <c r="L330" t="s">
        <v>579</v>
      </c>
      <c r="M330">
        <v>219501</v>
      </c>
      <c r="N330">
        <v>1236</v>
      </c>
      <c r="O330" t="s">
        <v>29</v>
      </c>
      <c r="P330" t="s">
        <v>30</v>
      </c>
      <c r="Q330" t="s">
        <v>31</v>
      </c>
      <c r="R330">
        <v>93000000</v>
      </c>
      <c r="S330">
        <v>2001</v>
      </c>
      <c r="T330">
        <v>5.9</v>
      </c>
      <c r="U330">
        <v>1.5</v>
      </c>
      <c r="V330">
        <v>88166115</v>
      </c>
      <c r="W330" t="s">
        <v>21</v>
      </c>
    </row>
    <row r="331" spans="1:23" x14ac:dyDescent="0.3">
      <c r="A331" t="s">
        <v>580</v>
      </c>
      <c r="B331">
        <v>529</v>
      </c>
      <c r="C331">
        <v>105</v>
      </c>
      <c r="D331">
        <v>176740650</v>
      </c>
      <c r="E331" t="s">
        <v>24</v>
      </c>
      <c r="F331" t="s">
        <v>55</v>
      </c>
      <c r="G331" t="s">
        <v>27</v>
      </c>
      <c r="H331" t="s">
        <v>35</v>
      </c>
      <c r="L331" t="s">
        <v>581</v>
      </c>
      <c r="M331">
        <v>403836</v>
      </c>
      <c r="N331">
        <v>646</v>
      </c>
      <c r="O331" t="s">
        <v>29</v>
      </c>
      <c r="P331" t="s">
        <v>30</v>
      </c>
      <c r="Q331" t="s">
        <v>31</v>
      </c>
      <c r="R331">
        <v>93000000</v>
      </c>
      <c r="S331">
        <v>2011</v>
      </c>
      <c r="T331">
        <v>7.6</v>
      </c>
      <c r="U331">
        <v>1.8</v>
      </c>
      <c r="V331">
        <v>83740650</v>
      </c>
      <c r="W331" t="s">
        <v>21</v>
      </c>
    </row>
    <row r="332" spans="1:23" x14ac:dyDescent="0.3">
      <c r="A332" t="s">
        <v>582</v>
      </c>
      <c r="B332">
        <v>198</v>
      </c>
      <c r="C332">
        <v>107</v>
      </c>
      <c r="D332">
        <v>71148699</v>
      </c>
      <c r="E332" t="s">
        <v>25</v>
      </c>
      <c r="F332" t="s">
        <v>49</v>
      </c>
      <c r="G332" t="s">
        <v>26</v>
      </c>
      <c r="L332" t="s">
        <v>583</v>
      </c>
      <c r="M332">
        <v>68935</v>
      </c>
      <c r="N332">
        <v>125</v>
      </c>
      <c r="O332" t="s">
        <v>29</v>
      </c>
      <c r="P332" t="s">
        <v>30</v>
      </c>
      <c r="Q332" t="s">
        <v>52</v>
      </c>
      <c r="R332">
        <v>90000000</v>
      </c>
      <c r="S332">
        <v>2008</v>
      </c>
      <c r="T332">
        <v>6.6</v>
      </c>
      <c r="U332">
        <v>1.8</v>
      </c>
      <c r="V332">
        <v>-18851301</v>
      </c>
      <c r="W332" t="s">
        <v>38</v>
      </c>
    </row>
    <row r="333" spans="1:23" x14ac:dyDescent="0.3">
      <c r="A333" t="s">
        <v>584</v>
      </c>
      <c r="B333">
        <v>412</v>
      </c>
      <c r="C333">
        <v>101</v>
      </c>
      <c r="D333">
        <v>67344392</v>
      </c>
      <c r="E333" t="s">
        <v>24</v>
      </c>
      <c r="F333" t="s">
        <v>35</v>
      </c>
      <c r="L333" t="s">
        <v>585</v>
      </c>
      <c r="M333">
        <v>165618</v>
      </c>
      <c r="N333">
        <v>503</v>
      </c>
      <c r="O333" t="s">
        <v>29</v>
      </c>
      <c r="P333" t="s">
        <v>30</v>
      </c>
      <c r="Q333" t="s">
        <v>213</v>
      </c>
      <c r="R333">
        <v>92000000</v>
      </c>
      <c r="S333">
        <v>2013</v>
      </c>
      <c r="T333">
        <v>5.3</v>
      </c>
      <c r="U333">
        <v>1.7</v>
      </c>
      <c r="V333">
        <v>-24655608</v>
      </c>
      <c r="W333" t="s">
        <v>38</v>
      </c>
    </row>
    <row r="334" spans="1:23" x14ac:dyDescent="0.3">
      <c r="A334" t="s">
        <v>586</v>
      </c>
      <c r="B334">
        <v>106</v>
      </c>
      <c r="C334">
        <v>137</v>
      </c>
      <c r="D334">
        <v>22406362</v>
      </c>
      <c r="E334" t="s">
        <v>55</v>
      </c>
      <c r="F334" t="s">
        <v>54</v>
      </c>
      <c r="G334" t="s">
        <v>58</v>
      </c>
      <c r="H334" t="s">
        <v>53</v>
      </c>
      <c r="L334" t="s">
        <v>587</v>
      </c>
      <c r="M334">
        <v>16832</v>
      </c>
      <c r="N334">
        <v>267</v>
      </c>
      <c r="O334" t="s">
        <v>29</v>
      </c>
      <c r="P334" t="s">
        <v>30</v>
      </c>
      <c r="Q334" t="s">
        <v>31</v>
      </c>
      <c r="R334">
        <v>107000000</v>
      </c>
      <c r="S334">
        <v>2004</v>
      </c>
      <c r="T334">
        <v>6</v>
      </c>
      <c r="U334">
        <v>2.2999999999999998</v>
      </c>
      <c r="V334">
        <v>-84593638</v>
      </c>
      <c r="W334" t="s">
        <v>38</v>
      </c>
    </row>
    <row r="335" spans="1:23" x14ac:dyDescent="0.3">
      <c r="A335" t="s">
        <v>201</v>
      </c>
      <c r="B335">
        <v>283</v>
      </c>
      <c r="C335">
        <v>115</v>
      </c>
      <c r="D335">
        <v>261437578</v>
      </c>
      <c r="E335" t="s">
        <v>24</v>
      </c>
      <c r="F335" t="s">
        <v>25</v>
      </c>
      <c r="G335" t="s">
        <v>47</v>
      </c>
      <c r="H335" t="s">
        <v>49</v>
      </c>
      <c r="L335" t="s">
        <v>588</v>
      </c>
      <c r="M335">
        <v>479166</v>
      </c>
      <c r="N335">
        <v>815</v>
      </c>
      <c r="O335" t="s">
        <v>29</v>
      </c>
      <c r="P335" t="s">
        <v>30</v>
      </c>
      <c r="Q335" t="s">
        <v>52</v>
      </c>
      <c r="R335">
        <v>92000000</v>
      </c>
      <c r="S335">
        <v>2004</v>
      </c>
      <c r="T335">
        <v>8</v>
      </c>
      <c r="U335">
        <v>1.9</v>
      </c>
      <c r="V335">
        <v>169437578</v>
      </c>
      <c r="W335" t="s">
        <v>21</v>
      </c>
    </row>
    <row r="336" spans="1:23" x14ac:dyDescent="0.3">
      <c r="A336" t="s">
        <v>589</v>
      </c>
      <c r="B336">
        <v>61</v>
      </c>
      <c r="C336">
        <v>124</v>
      </c>
      <c r="D336">
        <v>11000000</v>
      </c>
      <c r="E336" t="s">
        <v>24</v>
      </c>
      <c r="F336" t="s">
        <v>25</v>
      </c>
      <c r="G336" t="s">
        <v>48</v>
      </c>
      <c r="L336" t="s">
        <v>590</v>
      </c>
      <c r="M336">
        <v>21102</v>
      </c>
      <c r="N336">
        <v>169</v>
      </c>
      <c r="O336" t="s">
        <v>29</v>
      </c>
      <c r="P336" t="s">
        <v>30</v>
      </c>
      <c r="Q336" t="s">
        <v>31</v>
      </c>
      <c r="R336">
        <v>98000000</v>
      </c>
      <c r="S336">
        <v>1995</v>
      </c>
      <c r="T336">
        <v>5.6</v>
      </c>
      <c r="U336">
        <v>2.1</v>
      </c>
      <c r="V336">
        <v>-87000000</v>
      </c>
      <c r="W336" t="s">
        <v>38</v>
      </c>
    </row>
    <row r="337" spans="1:23" x14ac:dyDescent="0.3">
      <c r="A337" t="s">
        <v>374</v>
      </c>
      <c r="B337">
        <v>217</v>
      </c>
      <c r="C337">
        <v>118</v>
      </c>
      <c r="D337">
        <v>88761720</v>
      </c>
      <c r="E337" t="s">
        <v>25</v>
      </c>
      <c r="F337" t="s">
        <v>49</v>
      </c>
      <c r="G337" t="s">
        <v>26</v>
      </c>
      <c r="L337" t="s">
        <v>591</v>
      </c>
      <c r="M337">
        <v>141179</v>
      </c>
      <c r="N337">
        <v>419</v>
      </c>
      <c r="O337" t="s">
        <v>29</v>
      </c>
      <c r="P337" t="s">
        <v>37</v>
      </c>
      <c r="Q337" t="s">
        <v>52</v>
      </c>
      <c r="R337">
        <v>95000000</v>
      </c>
      <c r="S337">
        <v>2010</v>
      </c>
      <c r="T337">
        <v>5.9</v>
      </c>
      <c r="U337">
        <v>2</v>
      </c>
      <c r="V337">
        <v>-6238280</v>
      </c>
      <c r="W337" t="s">
        <v>38</v>
      </c>
    </row>
    <row r="338" spans="1:23" x14ac:dyDescent="0.3">
      <c r="A338" t="s">
        <v>87</v>
      </c>
      <c r="B338">
        <v>175</v>
      </c>
      <c r="C338">
        <v>98</v>
      </c>
      <c r="D338">
        <v>250147615</v>
      </c>
      <c r="E338" t="s">
        <v>25</v>
      </c>
      <c r="F338" t="s">
        <v>48</v>
      </c>
      <c r="G338" t="s">
        <v>49</v>
      </c>
      <c r="H338" t="s">
        <v>60</v>
      </c>
      <c r="I338" t="s">
        <v>27</v>
      </c>
      <c r="L338" t="s">
        <v>592</v>
      </c>
      <c r="M338">
        <v>403014</v>
      </c>
      <c r="N338">
        <v>289</v>
      </c>
      <c r="O338" t="s">
        <v>29</v>
      </c>
      <c r="P338" t="s">
        <v>30</v>
      </c>
      <c r="Q338" t="s">
        <v>31</v>
      </c>
      <c r="R338">
        <v>90000000</v>
      </c>
      <c r="S338">
        <v>1997</v>
      </c>
      <c r="T338">
        <v>7.3</v>
      </c>
      <c r="U338">
        <v>1.6</v>
      </c>
      <c r="V338">
        <v>160147615</v>
      </c>
      <c r="W338" t="s">
        <v>21</v>
      </c>
    </row>
    <row r="339" spans="1:23" x14ac:dyDescent="0.3">
      <c r="A339" t="s">
        <v>126</v>
      </c>
      <c r="B339">
        <v>191</v>
      </c>
      <c r="C339">
        <v>82</v>
      </c>
      <c r="D339">
        <v>245823397</v>
      </c>
      <c r="E339" t="s">
        <v>25</v>
      </c>
      <c r="F339" t="s">
        <v>47</v>
      </c>
      <c r="G339" t="s">
        <v>48</v>
      </c>
      <c r="H339" t="s">
        <v>49</v>
      </c>
      <c r="I339" t="s">
        <v>26</v>
      </c>
      <c r="L339" t="s">
        <v>593</v>
      </c>
      <c r="M339">
        <v>385871</v>
      </c>
      <c r="N339">
        <v>515</v>
      </c>
      <c r="O339" t="s">
        <v>29</v>
      </c>
      <c r="P339" t="s">
        <v>30</v>
      </c>
      <c r="Q339" t="s">
        <v>118</v>
      </c>
      <c r="R339">
        <v>90000000</v>
      </c>
      <c r="S339">
        <v>1999</v>
      </c>
      <c r="T339">
        <v>7.9</v>
      </c>
      <c r="U339">
        <v>1.4</v>
      </c>
      <c r="V339">
        <v>155823397</v>
      </c>
      <c r="W339" t="s">
        <v>21</v>
      </c>
    </row>
    <row r="340" spans="1:23" x14ac:dyDescent="0.3">
      <c r="A340" t="s">
        <v>495</v>
      </c>
      <c r="B340">
        <v>316</v>
      </c>
      <c r="C340">
        <v>98</v>
      </c>
      <c r="D340">
        <v>81557479</v>
      </c>
      <c r="E340" t="s">
        <v>24</v>
      </c>
      <c r="F340" t="s">
        <v>35</v>
      </c>
      <c r="L340" t="s">
        <v>594</v>
      </c>
      <c r="M340">
        <v>149947</v>
      </c>
      <c r="N340">
        <v>326</v>
      </c>
      <c r="O340" t="s">
        <v>29</v>
      </c>
      <c r="P340" t="s">
        <v>30</v>
      </c>
      <c r="Q340" t="s">
        <v>31</v>
      </c>
      <c r="R340">
        <v>100000000</v>
      </c>
      <c r="S340">
        <v>2010</v>
      </c>
      <c r="T340">
        <v>6.8</v>
      </c>
      <c r="U340">
        <v>1.6</v>
      </c>
      <c r="V340">
        <v>-18442521</v>
      </c>
      <c r="W340" t="s">
        <v>38</v>
      </c>
    </row>
    <row r="341" spans="1:23" x14ac:dyDescent="0.3">
      <c r="A341" t="s">
        <v>113</v>
      </c>
      <c r="B341">
        <v>127</v>
      </c>
      <c r="C341">
        <v>90</v>
      </c>
      <c r="D341">
        <v>226138454</v>
      </c>
      <c r="E341" t="s">
        <v>24</v>
      </c>
      <c r="F341" t="s">
        <v>48</v>
      </c>
      <c r="G341" t="s">
        <v>56</v>
      </c>
      <c r="H341" t="s">
        <v>35</v>
      </c>
      <c r="L341" t="s">
        <v>595</v>
      </c>
      <c r="M341">
        <v>160440</v>
      </c>
      <c r="N341">
        <v>394</v>
      </c>
      <c r="O341" t="s">
        <v>29</v>
      </c>
      <c r="P341" t="s">
        <v>30</v>
      </c>
      <c r="Q341" t="s">
        <v>31</v>
      </c>
      <c r="R341">
        <v>90000000</v>
      </c>
      <c r="S341">
        <v>2001</v>
      </c>
      <c r="T341">
        <v>6.6</v>
      </c>
      <c r="U341">
        <v>1.5</v>
      </c>
      <c r="V341">
        <v>136138454</v>
      </c>
      <c r="W341" t="s">
        <v>21</v>
      </c>
    </row>
    <row r="342" spans="1:23" x14ac:dyDescent="0.3">
      <c r="A342" t="s">
        <v>158</v>
      </c>
      <c r="B342">
        <v>185</v>
      </c>
      <c r="C342">
        <v>130</v>
      </c>
      <c r="D342">
        <v>155370362</v>
      </c>
      <c r="E342" t="s">
        <v>55</v>
      </c>
      <c r="F342" t="s">
        <v>26</v>
      </c>
      <c r="G342" t="s">
        <v>57</v>
      </c>
      <c r="H342" t="s">
        <v>60</v>
      </c>
      <c r="I342" t="s">
        <v>35</v>
      </c>
      <c r="L342" t="s">
        <v>596</v>
      </c>
      <c r="M342">
        <v>98403</v>
      </c>
      <c r="N342">
        <v>683</v>
      </c>
      <c r="O342" t="s">
        <v>29</v>
      </c>
      <c r="P342" t="s">
        <v>30</v>
      </c>
      <c r="Q342" t="s">
        <v>31</v>
      </c>
      <c r="R342">
        <v>100000000</v>
      </c>
      <c r="S342">
        <v>2000</v>
      </c>
      <c r="T342">
        <v>6.6</v>
      </c>
      <c r="U342">
        <v>2.2000000000000002</v>
      </c>
      <c r="V342">
        <v>55370362</v>
      </c>
      <c r="W342" t="s">
        <v>21</v>
      </c>
    </row>
    <row r="343" spans="1:23" x14ac:dyDescent="0.3">
      <c r="A343" t="s">
        <v>597</v>
      </c>
      <c r="B343">
        <v>191</v>
      </c>
      <c r="C343">
        <v>90</v>
      </c>
      <c r="D343">
        <v>124870275</v>
      </c>
      <c r="E343" t="s">
        <v>47</v>
      </c>
      <c r="F343" t="s">
        <v>48</v>
      </c>
      <c r="G343" t="s">
        <v>49</v>
      </c>
      <c r="H343" t="s">
        <v>27</v>
      </c>
      <c r="L343" t="s">
        <v>598</v>
      </c>
      <c r="M343">
        <v>152601</v>
      </c>
      <c r="N343">
        <v>156</v>
      </c>
      <c r="O343" t="s">
        <v>29</v>
      </c>
      <c r="P343" t="s">
        <v>30</v>
      </c>
      <c r="Q343" t="s">
        <v>52</v>
      </c>
      <c r="R343">
        <v>100000000</v>
      </c>
      <c r="S343">
        <v>2009</v>
      </c>
      <c r="T343">
        <v>7</v>
      </c>
      <c r="U343">
        <v>1.5</v>
      </c>
      <c r="V343">
        <v>24870275</v>
      </c>
      <c r="W343" t="s">
        <v>21</v>
      </c>
    </row>
    <row r="344" spans="1:23" x14ac:dyDescent="0.3">
      <c r="A344" t="s">
        <v>381</v>
      </c>
      <c r="B344">
        <v>188</v>
      </c>
      <c r="C344">
        <v>94</v>
      </c>
      <c r="D344">
        <v>196573705</v>
      </c>
      <c r="E344" t="s">
        <v>24</v>
      </c>
      <c r="F344" t="s">
        <v>25</v>
      </c>
      <c r="G344" t="s">
        <v>47</v>
      </c>
      <c r="H344" t="s">
        <v>48</v>
      </c>
      <c r="I344" t="s">
        <v>49</v>
      </c>
      <c r="L344" t="s">
        <v>599</v>
      </c>
      <c r="M344">
        <v>166791</v>
      </c>
      <c r="N344">
        <v>132</v>
      </c>
      <c r="O344" t="s">
        <v>29</v>
      </c>
      <c r="P344" t="s">
        <v>30</v>
      </c>
      <c r="Q344" t="s">
        <v>52</v>
      </c>
      <c r="R344">
        <v>90000000</v>
      </c>
      <c r="S344">
        <v>2009</v>
      </c>
      <c r="T344">
        <v>7</v>
      </c>
      <c r="U344">
        <v>1.6</v>
      </c>
      <c r="V344">
        <v>106573705</v>
      </c>
      <c r="W344" t="s">
        <v>21</v>
      </c>
    </row>
    <row r="345" spans="1:23" x14ac:dyDescent="0.3">
      <c r="A345" t="s">
        <v>600</v>
      </c>
      <c r="B345">
        <v>362</v>
      </c>
      <c r="C345">
        <v>114</v>
      </c>
      <c r="D345">
        <v>58229120</v>
      </c>
      <c r="E345" t="s">
        <v>25</v>
      </c>
      <c r="F345" t="s">
        <v>48</v>
      </c>
      <c r="G345" t="s">
        <v>55</v>
      </c>
      <c r="H345" t="s">
        <v>26</v>
      </c>
      <c r="I345" t="s">
        <v>44</v>
      </c>
      <c r="L345" t="s">
        <v>601</v>
      </c>
      <c r="M345">
        <v>236421</v>
      </c>
      <c r="N345">
        <v>515</v>
      </c>
      <c r="O345" t="s">
        <v>29</v>
      </c>
      <c r="P345" t="s">
        <v>30</v>
      </c>
      <c r="Q345" t="s">
        <v>52</v>
      </c>
      <c r="R345">
        <v>90000000</v>
      </c>
      <c r="S345">
        <v>2013</v>
      </c>
      <c r="T345">
        <v>7.3</v>
      </c>
      <c r="U345">
        <v>1.9</v>
      </c>
      <c r="V345">
        <v>-31770880</v>
      </c>
      <c r="W345" t="s">
        <v>38</v>
      </c>
    </row>
    <row r="346" spans="1:23" x14ac:dyDescent="0.3">
      <c r="A346" t="s">
        <v>132</v>
      </c>
      <c r="B346">
        <v>181</v>
      </c>
      <c r="C346">
        <v>94</v>
      </c>
      <c r="D346">
        <v>125305545</v>
      </c>
      <c r="E346" t="s">
        <v>24</v>
      </c>
      <c r="F346" t="s">
        <v>25</v>
      </c>
      <c r="G346" t="s">
        <v>48</v>
      </c>
      <c r="H346" t="s">
        <v>56</v>
      </c>
      <c r="I346" t="s">
        <v>35</v>
      </c>
      <c r="L346" t="s">
        <v>602</v>
      </c>
      <c r="M346">
        <v>145350</v>
      </c>
      <c r="N346">
        <v>643</v>
      </c>
      <c r="O346" t="s">
        <v>29</v>
      </c>
      <c r="P346" t="s">
        <v>30</v>
      </c>
      <c r="Q346" t="s">
        <v>31</v>
      </c>
      <c r="R346">
        <v>92000000</v>
      </c>
      <c r="S346">
        <v>2000</v>
      </c>
      <c r="T346">
        <v>5.5</v>
      </c>
      <c r="U346">
        <v>1.6</v>
      </c>
      <c r="V346">
        <v>33305545</v>
      </c>
      <c r="W346" t="s">
        <v>21</v>
      </c>
    </row>
    <row r="347" spans="1:23" x14ac:dyDescent="0.3">
      <c r="A347" t="s">
        <v>172</v>
      </c>
      <c r="B347">
        <v>352</v>
      </c>
      <c r="C347">
        <v>151</v>
      </c>
      <c r="D347">
        <v>132373442</v>
      </c>
      <c r="E347" t="s">
        <v>56</v>
      </c>
      <c r="F347" t="s">
        <v>55</v>
      </c>
      <c r="G347" t="s">
        <v>35</v>
      </c>
      <c r="L347" t="s">
        <v>603</v>
      </c>
      <c r="M347">
        <v>873649</v>
      </c>
      <c r="N347">
        <v>2054</v>
      </c>
      <c r="O347" t="s">
        <v>29</v>
      </c>
      <c r="P347" t="s">
        <v>30</v>
      </c>
      <c r="Q347" t="s">
        <v>213</v>
      </c>
      <c r="R347">
        <v>90000000</v>
      </c>
      <c r="S347">
        <v>2006</v>
      </c>
      <c r="T347">
        <v>8.5</v>
      </c>
      <c r="U347">
        <v>2.5</v>
      </c>
      <c r="V347">
        <v>42373442</v>
      </c>
      <c r="W347" t="s">
        <v>21</v>
      </c>
    </row>
    <row r="348" spans="1:23" x14ac:dyDescent="0.3">
      <c r="A348" t="s">
        <v>604</v>
      </c>
      <c r="B348">
        <v>143</v>
      </c>
      <c r="C348">
        <v>88</v>
      </c>
      <c r="D348">
        <v>120618403</v>
      </c>
      <c r="E348" t="s">
        <v>25</v>
      </c>
      <c r="F348" t="s">
        <v>47</v>
      </c>
      <c r="G348" t="s">
        <v>49</v>
      </c>
      <c r="H348" t="s">
        <v>26</v>
      </c>
      <c r="I348" t="s">
        <v>50</v>
      </c>
      <c r="J348" t="s">
        <v>58</v>
      </c>
      <c r="L348" t="s">
        <v>605</v>
      </c>
      <c r="M348">
        <v>171792</v>
      </c>
      <c r="N348">
        <v>222</v>
      </c>
      <c r="O348" t="s">
        <v>29</v>
      </c>
      <c r="P348" t="s">
        <v>30</v>
      </c>
      <c r="Q348" t="s">
        <v>118</v>
      </c>
      <c r="R348">
        <v>90000000</v>
      </c>
      <c r="S348">
        <v>1998</v>
      </c>
      <c r="T348">
        <v>7.5</v>
      </c>
      <c r="U348">
        <v>1.5</v>
      </c>
      <c r="V348">
        <v>30618403</v>
      </c>
      <c r="W348" t="s">
        <v>21</v>
      </c>
    </row>
    <row r="349" spans="1:23" x14ac:dyDescent="0.3">
      <c r="A349" t="s">
        <v>600</v>
      </c>
      <c r="B349">
        <v>308</v>
      </c>
      <c r="C349">
        <v>121</v>
      </c>
      <c r="D349">
        <v>110416702</v>
      </c>
      <c r="E349" t="s">
        <v>24</v>
      </c>
      <c r="F349" t="s">
        <v>48</v>
      </c>
      <c r="L349" t="s">
        <v>606</v>
      </c>
      <c r="M349">
        <v>307539</v>
      </c>
      <c r="N349">
        <v>577</v>
      </c>
      <c r="O349" t="s">
        <v>29</v>
      </c>
      <c r="P349" t="s">
        <v>30</v>
      </c>
      <c r="Q349" t="s">
        <v>213</v>
      </c>
      <c r="R349">
        <v>92000000</v>
      </c>
      <c r="S349">
        <v>2008</v>
      </c>
      <c r="T349">
        <v>7</v>
      </c>
      <c r="U349">
        <v>2</v>
      </c>
      <c r="V349">
        <v>18416702</v>
      </c>
      <c r="W349" t="s">
        <v>21</v>
      </c>
    </row>
    <row r="350" spans="1:23" x14ac:dyDescent="0.3">
      <c r="A350" t="s">
        <v>219</v>
      </c>
      <c r="B350">
        <v>517</v>
      </c>
      <c r="C350">
        <v>158</v>
      </c>
      <c r="D350">
        <v>102515793</v>
      </c>
      <c r="E350" t="s">
        <v>56</v>
      </c>
      <c r="F350" t="s">
        <v>55</v>
      </c>
      <c r="G350" t="s">
        <v>60</v>
      </c>
      <c r="H350" t="s">
        <v>35</v>
      </c>
      <c r="L350" t="s">
        <v>607</v>
      </c>
      <c r="M350">
        <v>330152</v>
      </c>
      <c r="N350">
        <v>632</v>
      </c>
      <c r="O350" t="s">
        <v>29</v>
      </c>
      <c r="P350" t="s">
        <v>30</v>
      </c>
      <c r="Q350" t="s">
        <v>213</v>
      </c>
      <c r="R350">
        <v>90000000</v>
      </c>
      <c r="S350">
        <v>2011</v>
      </c>
      <c r="T350">
        <v>7.8</v>
      </c>
      <c r="U350">
        <v>2.6</v>
      </c>
      <c r="V350">
        <v>12515793</v>
      </c>
      <c r="W350" t="s">
        <v>21</v>
      </c>
    </row>
    <row r="351" spans="1:23" x14ac:dyDescent="0.3">
      <c r="A351" t="s">
        <v>390</v>
      </c>
      <c r="B351">
        <v>148</v>
      </c>
      <c r="C351">
        <v>128</v>
      </c>
      <c r="D351">
        <v>100012500</v>
      </c>
      <c r="E351" t="s">
        <v>24</v>
      </c>
      <c r="F351" t="s">
        <v>25</v>
      </c>
      <c r="G351" t="s">
        <v>35</v>
      </c>
      <c r="L351" t="s">
        <v>608</v>
      </c>
      <c r="M351">
        <v>299258</v>
      </c>
      <c r="N351">
        <v>346</v>
      </c>
      <c r="O351" t="s">
        <v>29</v>
      </c>
      <c r="P351" t="s">
        <v>30</v>
      </c>
      <c r="Q351" t="s">
        <v>213</v>
      </c>
      <c r="R351">
        <v>90000000</v>
      </c>
      <c r="S351">
        <v>1995</v>
      </c>
      <c r="T351">
        <v>7.6</v>
      </c>
      <c r="U351">
        <v>2.1</v>
      </c>
      <c r="V351">
        <v>10012500</v>
      </c>
      <c r="W351" t="s">
        <v>21</v>
      </c>
    </row>
    <row r="352" spans="1:23" x14ac:dyDescent="0.3">
      <c r="A352" t="s">
        <v>385</v>
      </c>
      <c r="B352">
        <v>415</v>
      </c>
      <c r="C352">
        <v>128</v>
      </c>
      <c r="D352">
        <v>209019489</v>
      </c>
      <c r="E352" t="s">
        <v>24</v>
      </c>
      <c r="F352" t="s">
        <v>25</v>
      </c>
      <c r="G352" t="s">
        <v>56</v>
      </c>
      <c r="H352" t="s">
        <v>60</v>
      </c>
      <c r="I352" t="s">
        <v>35</v>
      </c>
      <c r="L352" t="s">
        <v>609</v>
      </c>
      <c r="M352">
        <v>477300</v>
      </c>
      <c r="N352">
        <v>621</v>
      </c>
      <c r="O352" t="s">
        <v>29</v>
      </c>
      <c r="P352" t="s">
        <v>30</v>
      </c>
      <c r="Q352" t="s">
        <v>31</v>
      </c>
      <c r="R352">
        <v>90000000</v>
      </c>
      <c r="S352">
        <v>2009</v>
      </c>
      <c r="T352">
        <v>7.6</v>
      </c>
      <c r="U352">
        <v>2.1</v>
      </c>
      <c r="V352">
        <v>119019489</v>
      </c>
      <c r="W352" t="s">
        <v>21</v>
      </c>
    </row>
    <row r="353" spans="1:23" x14ac:dyDescent="0.3">
      <c r="A353" t="s">
        <v>505</v>
      </c>
      <c r="B353">
        <v>146</v>
      </c>
      <c r="C353">
        <v>95</v>
      </c>
      <c r="D353">
        <v>84037039</v>
      </c>
      <c r="E353" t="s">
        <v>24</v>
      </c>
      <c r="F353" t="s">
        <v>25</v>
      </c>
      <c r="G353" t="s">
        <v>47</v>
      </c>
      <c r="H353" t="s">
        <v>49</v>
      </c>
      <c r="I353" t="s">
        <v>26</v>
      </c>
      <c r="J353" t="s">
        <v>27</v>
      </c>
      <c r="L353" t="s">
        <v>610</v>
      </c>
      <c r="M353">
        <v>72591</v>
      </c>
      <c r="N353">
        <v>289</v>
      </c>
      <c r="O353" t="s">
        <v>29</v>
      </c>
      <c r="P353" t="s">
        <v>30</v>
      </c>
      <c r="Q353" t="s">
        <v>52</v>
      </c>
      <c r="R353">
        <v>120000000</v>
      </c>
      <c r="S353">
        <v>2001</v>
      </c>
      <c r="T353">
        <v>6.8</v>
      </c>
      <c r="U353">
        <v>1.6</v>
      </c>
      <c r="V353">
        <v>-35962961</v>
      </c>
      <c r="W353" t="s">
        <v>38</v>
      </c>
    </row>
    <row r="354" spans="1:23" x14ac:dyDescent="0.3">
      <c r="A354" t="s">
        <v>611</v>
      </c>
      <c r="B354">
        <v>70</v>
      </c>
      <c r="C354">
        <v>92</v>
      </c>
      <c r="D354">
        <v>85884815</v>
      </c>
      <c r="E354" t="s">
        <v>25</v>
      </c>
      <c r="F354" t="s">
        <v>47</v>
      </c>
      <c r="G354" t="s">
        <v>48</v>
      </c>
      <c r="H354" t="s">
        <v>49</v>
      </c>
      <c r="I354" t="s">
        <v>26</v>
      </c>
      <c r="J354" t="s">
        <v>59</v>
      </c>
      <c r="L354" t="s">
        <v>612</v>
      </c>
      <c r="M354">
        <v>9418</v>
      </c>
      <c r="N354">
        <v>53</v>
      </c>
      <c r="O354" t="s">
        <v>29</v>
      </c>
      <c r="P354" t="s">
        <v>30</v>
      </c>
      <c r="Q354" t="s">
        <v>52</v>
      </c>
      <c r="R354">
        <v>90000000</v>
      </c>
      <c r="S354">
        <v>2015</v>
      </c>
      <c r="T354">
        <v>5</v>
      </c>
      <c r="U354">
        <v>1.5</v>
      </c>
      <c r="V354">
        <v>-4115185</v>
      </c>
      <c r="W354" t="s">
        <v>38</v>
      </c>
    </row>
    <row r="355" spans="1:23" x14ac:dyDescent="0.3">
      <c r="A355" t="s">
        <v>68</v>
      </c>
      <c r="B355">
        <v>269</v>
      </c>
      <c r="C355">
        <v>121</v>
      </c>
      <c r="D355">
        <v>83077470</v>
      </c>
      <c r="E355" t="s">
        <v>55</v>
      </c>
      <c r="F355" t="s">
        <v>54</v>
      </c>
      <c r="G355" t="s">
        <v>35</v>
      </c>
      <c r="H355" t="s">
        <v>58</v>
      </c>
      <c r="L355" t="s">
        <v>613</v>
      </c>
      <c r="M355">
        <v>183247</v>
      </c>
      <c r="N355">
        <v>440</v>
      </c>
      <c r="O355" t="s">
        <v>29</v>
      </c>
      <c r="P355" t="s">
        <v>30</v>
      </c>
      <c r="Q355" t="s">
        <v>31</v>
      </c>
      <c r="R355">
        <v>75000000</v>
      </c>
      <c r="S355">
        <v>2008</v>
      </c>
      <c r="T355">
        <v>7.1</v>
      </c>
      <c r="U355">
        <v>2</v>
      </c>
      <c r="V355">
        <v>8077470</v>
      </c>
      <c r="W355" t="s">
        <v>21</v>
      </c>
    </row>
    <row r="356" spans="1:23" x14ac:dyDescent="0.3">
      <c r="A356" t="s">
        <v>614</v>
      </c>
      <c r="B356">
        <v>198</v>
      </c>
      <c r="C356">
        <v>113</v>
      </c>
      <c r="D356">
        <v>100018837</v>
      </c>
      <c r="E356" t="s">
        <v>24</v>
      </c>
      <c r="F356" t="s">
        <v>48</v>
      </c>
      <c r="L356" t="s">
        <v>615</v>
      </c>
      <c r="M356">
        <v>156348</v>
      </c>
      <c r="N356">
        <v>380</v>
      </c>
      <c r="O356" t="s">
        <v>29</v>
      </c>
      <c r="P356" t="s">
        <v>30</v>
      </c>
      <c r="Q356" t="s">
        <v>31</v>
      </c>
      <c r="R356">
        <v>90000000</v>
      </c>
      <c r="S356">
        <v>2008</v>
      </c>
      <c r="T356">
        <v>5.5</v>
      </c>
      <c r="U356">
        <v>1.9</v>
      </c>
      <c r="V356">
        <v>10018837</v>
      </c>
      <c r="W356" t="s">
        <v>21</v>
      </c>
    </row>
    <row r="357" spans="1:23" x14ac:dyDescent="0.3">
      <c r="A357" t="s">
        <v>374</v>
      </c>
      <c r="B357">
        <v>253</v>
      </c>
      <c r="C357">
        <v>106</v>
      </c>
      <c r="D357">
        <v>78747585</v>
      </c>
      <c r="E357" t="s">
        <v>24</v>
      </c>
      <c r="F357" t="s">
        <v>47</v>
      </c>
      <c r="G357" t="s">
        <v>48</v>
      </c>
      <c r="H357" t="s">
        <v>27</v>
      </c>
      <c r="L357" t="s">
        <v>616</v>
      </c>
      <c r="M357">
        <v>89770</v>
      </c>
      <c r="N357">
        <v>342</v>
      </c>
      <c r="O357" t="s">
        <v>29</v>
      </c>
      <c r="P357" t="s">
        <v>30</v>
      </c>
      <c r="Q357" t="s">
        <v>31</v>
      </c>
      <c r="R357">
        <v>88000000</v>
      </c>
      <c r="S357">
        <v>2015</v>
      </c>
      <c r="T357">
        <v>5.6</v>
      </c>
      <c r="U357">
        <v>1.8</v>
      </c>
      <c r="V357">
        <v>-9252415</v>
      </c>
      <c r="W357" t="s">
        <v>38</v>
      </c>
    </row>
    <row r="358" spans="1:23" x14ac:dyDescent="0.3">
      <c r="A358" t="s">
        <v>149</v>
      </c>
      <c r="B358">
        <v>281</v>
      </c>
      <c r="C358">
        <v>146</v>
      </c>
      <c r="D358">
        <v>78616689</v>
      </c>
      <c r="E358" t="s">
        <v>25</v>
      </c>
      <c r="F358" t="s">
        <v>55</v>
      </c>
      <c r="G358" t="s">
        <v>27</v>
      </c>
      <c r="L358" t="s">
        <v>617</v>
      </c>
      <c r="M358">
        <v>238747</v>
      </c>
      <c r="N358">
        <v>2153</v>
      </c>
      <c r="O358" t="s">
        <v>29</v>
      </c>
      <c r="P358" t="s">
        <v>30</v>
      </c>
      <c r="Q358" t="s">
        <v>31</v>
      </c>
      <c r="R358">
        <v>100000000</v>
      </c>
      <c r="S358">
        <v>2001</v>
      </c>
      <c r="T358">
        <v>7.1</v>
      </c>
      <c r="U358">
        <v>2.4</v>
      </c>
      <c r="V358">
        <v>-21383311</v>
      </c>
      <c r="W358" t="s">
        <v>38</v>
      </c>
    </row>
    <row r="359" spans="1:23" x14ac:dyDescent="0.3">
      <c r="A359" t="s">
        <v>295</v>
      </c>
      <c r="B359">
        <v>122</v>
      </c>
      <c r="C359">
        <v>88</v>
      </c>
      <c r="D359">
        <v>75817994</v>
      </c>
      <c r="E359" t="s">
        <v>48</v>
      </c>
      <c r="F359" t="s">
        <v>49</v>
      </c>
      <c r="G359" t="s">
        <v>26</v>
      </c>
      <c r="H359" t="s">
        <v>57</v>
      </c>
      <c r="I359" t="s">
        <v>60</v>
      </c>
      <c r="L359" t="s">
        <v>618</v>
      </c>
      <c r="M359">
        <v>32049</v>
      </c>
      <c r="N359">
        <v>179</v>
      </c>
      <c r="O359" t="s">
        <v>29</v>
      </c>
      <c r="P359" t="s">
        <v>30</v>
      </c>
      <c r="Q359" t="s">
        <v>52</v>
      </c>
      <c r="R359">
        <v>90000000</v>
      </c>
      <c r="S359">
        <v>2003</v>
      </c>
      <c r="T359">
        <v>4.9000000000000004</v>
      </c>
      <c r="U359">
        <v>1.5</v>
      </c>
      <c r="V359">
        <v>-14182006</v>
      </c>
      <c r="W359" t="s">
        <v>38</v>
      </c>
    </row>
    <row r="360" spans="1:23" x14ac:dyDescent="0.3">
      <c r="A360" t="s">
        <v>158</v>
      </c>
      <c r="B360">
        <v>159</v>
      </c>
      <c r="C360">
        <v>150</v>
      </c>
      <c r="D360">
        <v>100853835</v>
      </c>
      <c r="E360" t="s">
        <v>55</v>
      </c>
      <c r="F360" t="s">
        <v>60</v>
      </c>
      <c r="G360" t="s">
        <v>27</v>
      </c>
      <c r="H360" t="s">
        <v>35</v>
      </c>
      <c r="L360" t="s">
        <v>619</v>
      </c>
      <c r="M360">
        <v>200556</v>
      </c>
      <c r="N360">
        <v>611</v>
      </c>
      <c r="O360" t="s">
        <v>29</v>
      </c>
      <c r="P360" t="s">
        <v>30</v>
      </c>
      <c r="Q360" t="s">
        <v>52</v>
      </c>
      <c r="R360">
        <v>90000000</v>
      </c>
      <c r="S360">
        <v>1997</v>
      </c>
      <c r="T360">
        <v>7.4</v>
      </c>
      <c r="U360">
        <v>2.5</v>
      </c>
      <c r="V360">
        <v>10853835</v>
      </c>
      <c r="W360" t="s">
        <v>21</v>
      </c>
    </row>
    <row r="361" spans="1:23" x14ac:dyDescent="0.3">
      <c r="A361" t="s">
        <v>388</v>
      </c>
      <c r="B361">
        <v>180</v>
      </c>
      <c r="C361">
        <v>119</v>
      </c>
      <c r="D361">
        <v>73209340</v>
      </c>
      <c r="E361" t="s">
        <v>24</v>
      </c>
      <c r="F361" t="s">
        <v>57</v>
      </c>
      <c r="G361" t="s">
        <v>27</v>
      </c>
      <c r="H361" t="s">
        <v>35</v>
      </c>
      <c r="L361" t="s">
        <v>620</v>
      </c>
      <c r="M361">
        <v>101834</v>
      </c>
      <c r="N361">
        <v>628</v>
      </c>
      <c r="O361" t="s">
        <v>29</v>
      </c>
      <c r="P361" t="s">
        <v>30</v>
      </c>
      <c r="Q361" t="s">
        <v>213</v>
      </c>
      <c r="R361">
        <v>95000000</v>
      </c>
      <c r="S361">
        <v>2000</v>
      </c>
      <c r="T361">
        <v>5.7</v>
      </c>
      <c r="U361">
        <v>2</v>
      </c>
      <c r="V361">
        <v>-21790660</v>
      </c>
      <c r="W361" t="s">
        <v>38</v>
      </c>
    </row>
    <row r="362" spans="1:23" x14ac:dyDescent="0.3">
      <c r="A362" t="s">
        <v>621</v>
      </c>
      <c r="B362">
        <v>227</v>
      </c>
      <c r="C362">
        <v>128</v>
      </c>
      <c r="D362">
        <v>72515360</v>
      </c>
      <c r="E362" t="s">
        <v>56</v>
      </c>
      <c r="F362" t="s">
        <v>60</v>
      </c>
      <c r="G362" t="s">
        <v>35</v>
      </c>
      <c r="L362" t="s">
        <v>622</v>
      </c>
      <c r="M362">
        <v>86152</v>
      </c>
      <c r="N362">
        <v>411</v>
      </c>
      <c r="O362" t="s">
        <v>623</v>
      </c>
      <c r="P362" t="s">
        <v>37</v>
      </c>
      <c r="Q362" t="s">
        <v>31</v>
      </c>
      <c r="R362">
        <v>80000000</v>
      </c>
      <c r="S362">
        <v>2005</v>
      </c>
      <c r="T362">
        <v>6.4</v>
      </c>
      <c r="U362">
        <v>2.1</v>
      </c>
      <c r="V362">
        <v>-7484640</v>
      </c>
      <c r="W362" t="s">
        <v>38</v>
      </c>
    </row>
    <row r="363" spans="1:23" x14ac:dyDescent="0.3">
      <c r="A363" t="s">
        <v>624</v>
      </c>
      <c r="B363">
        <v>183</v>
      </c>
      <c r="C363">
        <v>106</v>
      </c>
      <c r="D363">
        <v>68558662</v>
      </c>
      <c r="E363" t="s">
        <v>25</v>
      </c>
      <c r="F363" t="s">
        <v>49</v>
      </c>
      <c r="G363" t="s">
        <v>26</v>
      </c>
      <c r="L363" t="s">
        <v>625</v>
      </c>
      <c r="M363">
        <v>86627</v>
      </c>
      <c r="N363">
        <v>204</v>
      </c>
      <c r="O363" t="s">
        <v>29</v>
      </c>
      <c r="P363" t="s">
        <v>30</v>
      </c>
      <c r="Q363" t="s">
        <v>52</v>
      </c>
      <c r="R363">
        <v>90000000</v>
      </c>
      <c r="S363">
        <v>2013</v>
      </c>
      <c r="T363">
        <v>5.9</v>
      </c>
      <c r="U363">
        <v>1.8</v>
      </c>
      <c r="V363">
        <v>-21441338</v>
      </c>
      <c r="W363" t="s">
        <v>38</v>
      </c>
    </row>
    <row r="364" spans="1:23" x14ac:dyDescent="0.3">
      <c r="A364" t="s">
        <v>462</v>
      </c>
      <c r="B364">
        <v>157</v>
      </c>
      <c r="C364">
        <v>117</v>
      </c>
      <c r="D364">
        <v>65653758</v>
      </c>
      <c r="E364" t="s">
        <v>24</v>
      </c>
      <c r="F364" t="s">
        <v>25</v>
      </c>
      <c r="G364" t="s">
        <v>26</v>
      </c>
      <c r="L364" t="s">
        <v>626</v>
      </c>
      <c r="M364">
        <v>102747</v>
      </c>
      <c r="N364">
        <v>316</v>
      </c>
      <c r="O364" t="s">
        <v>29</v>
      </c>
      <c r="P364" t="s">
        <v>30</v>
      </c>
      <c r="Q364" t="s">
        <v>31</v>
      </c>
      <c r="R364">
        <v>95000000</v>
      </c>
      <c r="S364">
        <v>2003</v>
      </c>
      <c r="T364">
        <v>5.5</v>
      </c>
      <c r="U364">
        <v>2</v>
      </c>
      <c r="V364">
        <v>-29346242</v>
      </c>
      <c r="W364" t="s">
        <v>38</v>
      </c>
    </row>
    <row r="365" spans="1:23" x14ac:dyDescent="0.3">
      <c r="A365" t="s">
        <v>327</v>
      </c>
      <c r="B365">
        <v>196</v>
      </c>
      <c r="C365">
        <v>129</v>
      </c>
      <c r="D365">
        <v>64685359</v>
      </c>
      <c r="E365" t="s">
        <v>24</v>
      </c>
      <c r="F365" t="s">
        <v>25</v>
      </c>
      <c r="G365" t="s">
        <v>48</v>
      </c>
      <c r="H365" t="s">
        <v>56</v>
      </c>
      <c r="I365" t="s">
        <v>60</v>
      </c>
      <c r="J365" t="s">
        <v>35</v>
      </c>
      <c r="L365" t="s">
        <v>627</v>
      </c>
      <c r="M365">
        <v>40862</v>
      </c>
      <c r="N365">
        <v>139</v>
      </c>
      <c r="O365" t="s">
        <v>29</v>
      </c>
      <c r="P365" t="s">
        <v>30</v>
      </c>
      <c r="Q365" t="s">
        <v>31</v>
      </c>
      <c r="R365">
        <v>90000000</v>
      </c>
      <c r="S365">
        <v>2016</v>
      </c>
      <c r="T365">
        <v>6.9</v>
      </c>
      <c r="U365">
        <v>2.2000000000000002</v>
      </c>
      <c r="V365">
        <v>-25314641</v>
      </c>
      <c r="W365" t="s">
        <v>38</v>
      </c>
    </row>
    <row r="366" spans="1:23" x14ac:dyDescent="0.3">
      <c r="A366" t="s">
        <v>361</v>
      </c>
      <c r="B366">
        <v>64</v>
      </c>
      <c r="C366">
        <v>116</v>
      </c>
      <c r="D366">
        <v>61355436</v>
      </c>
      <c r="E366" t="s">
        <v>24</v>
      </c>
      <c r="F366" t="s">
        <v>25</v>
      </c>
      <c r="G366" t="s">
        <v>44</v>
      </c>
      <c r="H366" t="s">
        <v>27</v>
      </c>
      <c r="I366" t="s">
        <v>35</v>
      </c>
      <c r="L366" t="s">
        <v>628</v>
      </c>
      <c r="M366">
        <v>52136</v>
      </c>
      <c r="N366">
        <v>184</v>
      </c>
      <c r="O366" t="s">
        <v>29</v>
      </c>
      <c r="P366" t="s">
        <v>30</v>
      </c>
      <c r="Q366" t="s">
        <v>31</v>
      </c>
      <c r="R366">
        <v>68000000</v>
      </c>
      <c r="S366">
        <v>1997</v>
      </c>
      <c r="T366">
        <v>6.2</v>
      </c>
      <c r="U366">
        <v>1.9</v>
      </c>
      <c r="V366">
        <v>-6644564</v>
      </c>
      <c r="W366" t="s">
        <v>38</v>
      </c>
    </row>
    <row r="367" spans="1:23" x14ac:dyDescent="0.3">
      <c r="A367" t="s">
        <v>495</v>
      </c>
      <c r="B367">
        <v>142</v>
      </c>
      <c r="C367">
        <v>114</v>
      </c>
      <c r="D367">
        <v>26871</v>
      </c>
      <c r="E367" t="s">
        <v>24</v>
      </c>
      <c r="F367" t="s">
        <v>56</v>
      </c>
      <c r="G367" t="s">
        <v>35</v>
      </c>
      <c r="L367" t="s">
        <v>629</v>
      </c>
      <c r="M367">
        <v>121259</v>
      </c>
      <c r="N367">
        <v>361</v>
      </c>
      <c r="O367" t="s">
        <v>29</v>
      </c>
      <c r="P367" t="s">
        <v>244</v>
      </c>
      <c r="Q367" t="s">
        <v>213</v>
      </c>
      <c r="R367">
        <v>92000000</v>
      </c>
      <c r="S367">
        <v>2001</v>
      </c>
      <c r="T367">
        <v>7</v>
      </c>
      <c r="U367">
        <v>1.9</v>
      </c>
      <c r="V367">
        <v>-91973129</v>
      </c>
      <c r="W367" t="s">
        <v>38</v>
      </c>
    </row>
    <row r="368" spans="1:23" x14ac:dyDescent="0.3">
      <c r="A368" t="s">
        <v>630</v>
      </c>
      <c r="B368">
        <v>181</v>
      </c>
      <c r="C368">
        <v>114</v>
      </c>
      <c r="D368">
        <v>60874615</v>
      </c>
      <c r="E368" t="s">
        <v>25</v>
      </c>
      <c r="F368" t="s">
        <v>27</v>
      </c>
      <c r="G368" t="s">
        <v>35</v>
      </c>
      <c r="L368" t="s">
        <v>631</v>
      </c>
      <c r="M368">
        <v>60467</v>
      </c>
      <c r="N368">
        <v>949</v>
      </c>
      <c r="O368" t="s">
        <v>29</v>
      </c>
      <c r="P368" t="s">
        <v>30</v>
      </c>
      <c r="Q368" t="s">
        <v>52</v>
      </c>
      <c r="R368">
        <v>90000000</v>
      </c>
      <c r="S368">
        <v>2000</v>
      </c>
      <c r="T368">
        <v>5.6</v>
      </c>
      <c r="U368">
        <v>1.9</v>
      </c>
      <c r="V368">
        <v>-29125385</v>
      </c>
      <c r="W368" t="s">
        <v>38</v>
      </c>
    </row>
    <row r="369" spans="1:23" x14ac:dyDescent="0.3">
      <c r="A369" t="s">
        <v>381</v>
      </c>
      <c r="B369">
        <v>240</v>
      </c>
      <c r="C369">
        <v>96</v>
      </c>
      <c r="D369">
        <v>143618384</v>
      </c>
      <c r="E369" t="s">
        <v>25</v>
      </c>
      <c r="F369" t="s">
        <v>47</v>
      </c>
      <c r="G369" t="s">
        <v>48</v>
      </c>
      <c r="H369" t="s">
        <v>49</v>
      </c>
      <c r="I369" t="s">
        <v>50</v>
      </c>
      <c r="L369" t="s">
        <v>632</v>
      </c>
      <c r="M369">
        <v>165333</v>
      </c>
      <c r="N369">
        <v>186</v>
      </c>
      <c r="O369" t="s">
        <v>29</v>
      </c>
      <c r="P369" t="s">
        <v>30</v>
      </c>
      <c r="Q369" t="s">
        <v>118</v>
      </c>
      <c r="R369">
        <v>90000000</v>
      </c>
      <c r="S369">
        <v>2011</v>
      </c>
      <c r="T369">
        <v>7</v>
      </c>
      <c r="U369">
        <v>1.6</v>
      </c>
      <c r="V369">
        <v>53618384</v>
      </c>
      <c r="W369" t="s">
        <v>21</v>
      </c>
    </row>
    <row r="370" spans="1:23" x14ac:dyDescent="0.3">
      <c r="A370" t="s">
        <v>374</v>
      </c>
      <c r="B370">
        <v>93</v>
      </c>
      <c r="C370">
        <v>132</v>
      </c>
      <c r="D370">
        <v>58220776</v>
      </c>
      <c r="E370" t="s">
        <v>48</v>
      </c>
      <c r="F370" t="s">
        <v>55</v>
      </c>
      <c r="G370" t="s">
        <v>27</v>
      </c>
      <c r="L370" t="s">
        <v>633</v>
      </c>
      <c r="M370">
        <v>87785</v>
      </c>
      <c r="N370">
        <v>362</v>
      </c>
      <c r="O370" t="s">
        <v>29</v>
      </c>
      <c r="P370" t="s">
        <v>30</v>
      </c>
      <c r="Q370" t="s">
        <v>52</v>
      </c>
      <c r="R370">
        <v>100000000</v>
      </c>
      <c r="S370">
        <v>1999</v>
      </c>
      <c r="T370">
        <v>6.8</v>
      </c>
      <c r="U370">
        <v>2.2000000000000002</v>
      </c>
      <c r="V370">
        <v>-41779224</v>
      </c>
      <c r="W370" t="s">
        <v>38</v>
      </c>
    </row>
    <row r="371" spans="1:23" x14ac:dyDescent="0.3">
      <c r="A371" t="s">
        <v>634</v>
      </c>
      <c r="B371">
        <v>84</v>
      </c>
      <c r="C371">
        <v>104</v>
      </c>
      <c r="D371">
        <v>47474112</v>
      </c>
      <c r="E371" t="s">
        <v>24</v>
      </c>
      <c r="F371" t="s">
        <v>55</v>
      </c>
      <c r="G371" t="s">
        <v>27</v>
      </c>
      <c r="H371" t="s">
        <v>35</v>
      </c>
      <c r="L371" t="s">
        <v>635</v>
      </c>
      <c r="M371">
        <v>58227</v>
      </c>
      <c r="N371">
        <v>181</v>
      </c>
      <c r="O371" t="s">
        <v>29</v>
      </c>
      <c r="P371" t="s">
        <v>30</v>
      </c>
      <c r="Q371" t="s">
        <v>31</v>
      </c>
      <c r="R371">
        <v>90000000</v>
      </c>
      <c r="S371">
        <v>1997</v>
      </c>
      <c r="T371">
        <v>5.4</v>
      </c>
      <c r="U371">
        <v>1.7</v>
      </c>
      <c r="V371">
        <v>-42525888</v>
      </c>
      <c r="W371" t="s">
        <v>38</v>
      </c>
    </row>
    <row r="372" spans="1:23" x14ac:dyDescent="0.3">
      <c r="A372" t="s">
        <v>636</v>
      </c>
      <c r="B372">
        <v>66</v>
      </c>
      <c r="C372">
        <v>111</v>
      </c>
      <c r="D372">
        <v>42877165</v>
      </c>
      <c r="E372" t="s">
        <v>24</v>
      </c>
      <c r="F372" t="s">
        <v>56</v>
      </c>
      <c r="G372" t="s">
        <v>55</v>
      </c>
      <c r="H372" t="s">
        <v>35</v>
      </c>
      <c r="L372" t="s">
        <v>637</v>
      </c>
      <c r="M372">
        <v>45602</v>
      </c>
      <c r="N372">
        <v>114</v>
      </c>
      <c r="O372" t="s">
        <v>29</v>
      </c>
      <c r="P372" t="s">
        <v>30</v>
      </c>
      <c r="Q372" t="s">
        <v>213</v>
      </c>
      <c r="R372">
        <v>86000000</v>
      </c>
      <c r="S372">
        <v>1997</v>
      </c>
      <c r="T372">
        <v>6.1</v>
      </c>
      <c r="U372">
        <v>1.8</v>
      </c>
      <c r="V372">
        <v>-43122835</v>
      </c>
      <c r="W372" t="s">
        <v>38</v>
      </c>
    </row>
    <row r="373" spans="1:23" x14ac:dyDescent="0.3">
      <c r="A373" t="s">
        <v>638</v>
      </c>
      <c r="B373">
        <v>136</v>
      </c>
      <c r="C373">
        <v>138</v>
      </c>
      <c r="D373">
        <v>35168677</v>
      </c>
      <c r="E373" t="s">
        <v>55</v>
      </c>
      <c r="F373" t="s">
        <v>54</v>
      </c>
      <c r="G373" t="s">
        <v>35</v>
      </c>
      <c r="H373" t="s">
        <v>58</v>
      </c>
      <c r="L373" t="s">
        <v>639</v>
      </c>
      <c r="M373">
        <v>49311</v>
      </c>
      <c r="N373">
        <v>278</v>
      </c>
      <c r="O373" t="s">
        <v>29</v>
      </c>
      <c r="P373" t="s">
        <v>37</v>
      </c>
      <c r="Q373" t="s">
        <v>31</v>
      </c>
      <c r="R373">
        <v>100000000</v>
      </c>
      <c r="S373">
        <v>2002</v>
      </c>
      <c r="T373">
        <v>6.7</v>
      </c>
      <c r="U373">
        <v>2.2999999999999998</v>
      </c>
      <c r="V373">
        <v>-64831323</v>
      </c>
      <c r="W373" t="s">
        <v>38</v>
      </c>
    </row>
    <row r="374" spans="1:23" x14ac:dyDescent="0.3">
      <c r="A374" t="s">
        <v>640</v>
      </c>
      <c r="B374">
        <v>166</v>
      </c>
      <c r="C374">
        <v>129</v>
      </c>
      <c r="D374">
        <v>37567440</v>
      </c>
      <c r="E374" t="s">
        <v>25</v>
      </c>
      <c r="F374" t="s">
        <v>26</v>
      </c>
      <c r="L374" t="s">
        <v>641</v>
      </c>
      <c r="M374">
        <v>113065</v>
      </c>
      <c r="N374">
        <v>337</v>
      </c>
      <c r="O374" t="s">
        <v>29</v>
      </c>
      <c r="P374" t="s">
        <v>30</v>
      </c>
      <c r="Q374" t="s">
        <v>213</v>
      </c>
      <c r="R374">
        <v>20000000</v>
      </c>
      <c r="S374">
        <v>1982</v>
      </c>
      <c r="T374">
        <v>6.9</v>
      </c>
      <c r="U374">
        <v>2.2000000000000002</v>
      </c>
      <c r="V374">
        <v>17567440</v>
      </c>
      <c r="W374" t="s">
        <v>21</v>
      </c>
    </row>
    <row r="375" spans="1:23" x14ac:dyDescent="0.3">
      <c r="A375" t="s">
        <v>265</v>
      </c>
      <c r="B375">
        <v>201</v>
      </c>
      <c r="C375">
        <v>144</v>
      </c>
      <c r="D375">
        <v>61644321</v>
      </c>
      <c r="E375" t="s">
        <v>242</v>
      </c>
      <c r="F375" t="s">
        <v>55</v>
      </c>
      <c r="G375" t="s">
        <v>61</v>
      </c>
      <c r="L375" t="s">
        <v>642</v>
      </c>
      <c r="M375">
        <v>148238</v>
      </c>
      <c r="N375">
        <v>529</v>
      </c>
      <c r="O375" t="s">
        <v>29</v>
      </c>
      <c r="P375" t="s">
        <v>30</v>
      </c>
      <c r="Q375" t="s">
        <v>31</v>
      </c>
      <c r="R375">
        <v>88000000</v>
      </c>
      <c r="S375">
        <v>2005</v>
      </c>
      <c r="T375">
        <v>8</v>
      </c>
      <c r="U375">
        <v>2.4</v>
      </c>
      <c r="V375">
        <v>-26355679</v>
      </c>
      <c r="W375" t="s">
        <v>38</v>
      </c>
    </row>
    <row r="376" spans="1:23" x14ac:dyDescent="0.3">
      <c r="A376" t="s">
        <v>643</v>
      </c>
      <c r="B376">
        <v>47</v>
      </c>
      <c r="C376">
        <v>110</v>
      </c>
      <c r="D376">
        <v>190562</v>
      </c>
      <c r="E376" t="s">
        <v>24</v>
      </c>
      <c r="F376" t="s">
        <v>49</v>
      </c>
      <c r="G376" t="s">
        <v>26</v>
      </c>
      <c r="H376" t="s">
        <v>50</v>
      </c>
      <c r="L376" t="s">
        <v>644</v>
      </c>
      <c r="M376">
        <v>2508</v>
      </c>
      <c r="N376">
        <v>24</v>
      </c>
      <c r="O376" t="s">
        <v>29</v>
      </c>
      <c r="P376" t="s">
        <v>37</v>
      </c>
      <c r="Q376" t="s">
        <v>52</v>
      </c>
      <c r="R376">
        <v>90000000</v>
      </c>
      <c r="S376">
        <v>2010</v>
      </c>
      <c r="T376">
        <v>4.4000000000000004</v>
      </c>
      <c r="U376">
        <v>1.8</v>
      </c>
      <c r="V376">
        <v>-89809438</v>
      </c>
      <c r="W376" t="s">
        <v>38</v>
      </c>
    </row>
    <row r="377" spans="1:23" x14ac:dyDescent="0.3">
      <c r="A377" t="s">
        <v>645</v>
      </c>
      <c r="B377">
        <v>175</v>
      </c>
      <c r="C377">
        <v>140</v>
      </c>
      <c r="D377">
        <v>120147445</v>
      </c>
      <c r="E377" t="s">
        <v>55</v>
      </c>
      <c r="F377" t="s">
        <v>54</v>
      </c>
      <c r="G377" t="s">
        <v>61</v>
      </c>
      <c r="L377" t="s">
        <v>646</v>
      </c>
      <c r="M377">
        <v>57661</v>
      </c>
      <c r="N377">
        <v>455</v>
      </c>
      <c r="O377" t="s">
        <v>29</v>
      </c>
      <c r="P377" t="s">
        <v>30</v>
      </c>
      <c r="Q377" t="s">
        <v>31</v>
      </c>
      <c r="R377">
        <v>87000000</v>
      </c>
      <c r="S377">
        <v>2003</v>
      </c>
      <c r="T377">
        <v>7.3</v>
      </c>
      <c r="U377">
        <v>2.2999999999999998</v>
      </c>
      <c r="V377">
        <v>33147445</v>
      </c>
      <c r="W377" t="s">
        <v>21</v>
      </c>
    </row>
    <row r="378" spans="1:23" x14ac:dyDescent="0.3">
      <c r="A378" t="s">
        <v>462</v>
      </c>
      <c r="B378">
        <v>114</v>
      </c>
      <c r="C378">
        <v>113</v>
      </c>
      <c r="D378">
        <v>241688385</v>
      </c>
      <c r="E378" t="s">
        <v>24</v>
      </c>
      <c r="F378" t="s">
        <v>25</v>
      </c>
      <c r="G378" t="s">
        <v>55</v>
      </c>
      <c r="H378" t="s">
        <v>35</v>
      </c>
      <c r="L378" t="s">
        <v>647</v>
      </c>
      <c r="M378">
        <v>144053</v>
      </c>
      <c r="N378">
        <v>395</v>
      </c>
      <c r="O378" t="s">
        <v>29</v>
      </c>
      <c r="P378" t="s">
        <v>30</v>
      </c>
      <c r="Q378" t="s">
        <v>31</v>
      </c>
      <c r="R378">
        <v>92000000</v>
      </c>
      <c r="S378">
        <v>1996</v>
      </c>
      <c r="T378">
        <v>6.3</v>
      </c>
      <c r="U378">
        <v>1.9</v>
      </c>
      <c r="V378">
        <v>149688385</v>
      </c>
      <c r="W378" t="s">
        <v>21</v>
      </c>
    </row>
    <row r="379" spans="1:23" x14ac:dyDescent="0.3">
      <c r="A379" t="s">
        <v>158</v>
      </c>
      <c r="B379">
        <v>221</v>
      </c>
      <c r="C379">
        <v>143</v>
      </c>
      <c r="D379">
        <v>233630478</v>
      </c>
      <c r="E379" t="s">
        <v>25</v>
      </c>
      <c r="F379" t="s">
        <v>55</v>
      </c>
      <c r="G379" t="s">
        <v>44</v>
      </c>
      <c r="L379" t="s">
        <v>648</v>
      </c>
      <c r="M379">
        <v>394317</v>
      </c>
      <c r="N379">
        <v>1051</v>
      </c>
      <c r="O379" t="s">
        <v>29</v>
      </c>
      <c r="P379" t="s">
        <v>30</v>
      </c>
      <c r="Q379" t="s">
        <v>31</v>
      </c>
      <c r="R379">
        <v>90000000</v>
      </c>
      <c r="S379">
        <v>2000</v>
      </c>
      <c r="T379">
        <v>7.7</v>
      </c>
      <c r="U379">
        <v>2.4</v>
      </c>
      <c r="V379">
        <v>143630478</v>
      </c>
      <c r="W379" t="s">
        <v>21</v>
      </c>
    </row>
    <row r="380" spans="1:23" x14ac:dyDescent="0.3">
      <c r="A380" t="s">
        <v>263</v>
      </c>
      <c r="B380">
        <v>206</v>
      </c>
      <c r="C380">
        <v>108</v>
      </c>
      <c r="D380">
        <v>197992827</v>
      </c>
      <c r="E380" t="s">
        <v>47</v>
      </c>
      <c r="F380" t="s">
        <v>48</v>
      </c>
      <c r="G380" t="s">
        <v>49</v>
      </c>
      <c r="H380" t="s">
        <v>59</v>
      </c>
      <c r="I380" t="s">
        <v>44</v>
      </c>
      <c r="L380" t="s">
        <v>649</v>
      </c>
      <c r="M380">
        <v>132501</v>
      </c>
      <c r="N380">
        <v>548</v>
      </c>
      <c r="O380" t="s">
        <v>29</v>
      </c>
      <c r="P380" t="s">
        <v>30</v>
      </c>
      <c r="Q380" t="s">
        <v>52</v>
      </c>
      <c r="R380">
        <v>100000000</v>
      </c>
      <c r="S380">
        <v>2006</v>
      </c>
      <c r="T380">
        <v>6.5</v>
      </c>
      <c r="U380">
        <v>1.8</v>
      </c>
      <c r="V380">
        <v>97992827</v>
      </c>
      <c r="W380" t="s">
        <v>21</v>
      </c>
    </row>
    <row r="381" spans="1:23" x14ac:dyDescent="0.3">
      <c r="A381" t="s">
        <v>349</v>
      </c>
      <c r="B381">
        <v>239</v>
      </c>
      <c r="C381">
        <v>108</v>
      </c>
      <c r="D381">
        <v>176049130</v>
      </c>
      <c r="E381" t="s">
        <v>24</v>
      </c>
      <c r="F381" t="s">
        <v>60</v>
      </c>
      <c r="G381" t="s">
        <v>35</v>
      </c>
      <c r="L381" t="s">
        <v>650</v>
      </c>
      <c r="M381">
        <v>348232</v>
      </c>
      <c r="N381">
        <v>806</v>
      </c>
      <c r="O381" t="s">
        <v>29</v>
      </c>
      <c r="P381" t="s">
        <v>30</v>
      </c>
      <c r="Q381" t="s">
        <v>31</v>
      </c>
      <c r="R381">
        <v>75000000</v>
      </c>
      <c r="S381">
        <v>2004</v>
      </c>
      <c r="T381">
        <v>7.8</v>
      </c>
      <c r="U381">
        <v>1.8</v>
      </c>
      <c r="V381">
        <v>101049130</v>
      </c>
      <c r="W381" t="s">
        <v>21</v>
      </c>
    </row>
    <row r="382" spans="1:23" x14ac:dyDescent="0.3">
      <c r="A382" t="s">
        <v>227</v>
      </c>
      <c r="B382">
        <v>142</v>
      </c>
      <c r="C382">
        <v>124</v>
      </c>
      <c r="D382">
        <v>172620724</v>
      </c>
      <c r="E382" t="s">
        <v>24</v>
      </c>
      <c r="F382" t="s">
        <v>25</v>
      </c>
      <c r="G382" t="s">
        <v>55</v>
      </c>
      <c r="H382" t="s">
        <v>35</v>
      </c>
      <c r="L382" t="s">
        <v>651</v>
      </c>
      <c r="M382">
        <v>146134</v>
      </c>
      <c r="N382">
        <v>393</v>
      </c>
      <c r="O382" t="s">
        <v>29</v>
      </c>
      <c r="P382" t="s">
        <v>30</v>
      </c>
      <c r="Q382" t="s">
        <v>213</v>
      </c>
      <c r="R382">
        <v>85000000</v>
      </c>
      <c r="S382">
        <v>1997</v>
      </c>
      <c r="T382">
        <v>6.4</v>
      </c>
      <c r="U382">
        <v>2.1</v>
      </c>
      <c r="V382">
        <v>87620724</v>
      </c>
      <c r="W382" t="s">
        <v>21</v>
      </c>
    </row>
    <row r="383" spans="1:23" x14ac:dyDescent="0.3">
      <c r="A383" t="s">
        <v>445</v>
      </c>
      <c r="B383">
        <v>186</v>
      </c>
      <c r="C383">
        <v>116</v>
      </c>
      <c r="D383">
        <v>183405771</v>
      </c>
      <c r="E383" t="s">
        <v>56</v>
      </c>
      <c r="F383" t="s">
        <v>35</v>
      </c>
      <c r="L383" t="s">
        <v>652</v>
      </c>
      <c r="M383">
        <v>402645</v>
      </c>
      <c r="N383">
        <v>845</v>
      </c>
      <c r="O383" t="s">
        <v>29</v>
      </c>
      <c r="P383" t="s">
        <v>30</v>
      </c>
      <c r="Q383" t="s">
        <v>31</v>
      </c>
      <c r="R383">
        <v>85000000</v>
      </c>
      <c r="S383">
        <v>2001</v>
      </c>
      <c r="T383">
        <v>7.8</v>
      </c>
      <c r="U383">
        <v>1.9</v>
      </c>
      <c r="V383">
        <v>98405771</v>
      </c>
      <c r="W383" t="s">
        <v>21</v>
      </c>
    </row>
    <row r="384" spans="1:23" x14ac:dyDescent="0.3">
      <c r="A384" t="s">
        <v>653</v>
      </c>
      <c r="B384">
        <v>228</v>
      </c>
      <c r="C384">
        <v>110</v>
      </c>
      <c r="D384">
        <v>20315324</v>
      </c>
      <c r="E384" t="s">
        <v>24</v>
      </c>
      <c r="F384" t="s">
        <v>25</v>
      </c>
      <c r="G384" t="s">
        <v>44</v>
      </c>
      <c r="L384" t="s">
        <v>654</v>
      </c>
      <c r="M384">
        <v>88542</v>
      </c>
      <c r="N384">
        <v>254</v>
      </c>
      <c r="O384" t="s">
        <v>29</v>
      </c>
      <c r="P384" t="s">
        <v>244</v>
      </c>
      <c r="Q384" t="s">
        <v>31</v>
      </c>
      <c r="R384">
        <v>75000000</v>
      </c>
      <c r="S384">
        <v>2011</v>
      </c>
      <c r="T384">
        <v>5.8</v>
      </c>
      <c r="U384">
        <v>1.8</v>
      </c>
      <c r="V384">
        <v>-54684676</v>
      </c>
      <c r="W384" t="s">
        <v>38</v>
      </c>
    </row>
    <row r="385" spans="1:23" x14ac:dyDescent="0.3">
      <c r="A385" t="s">
        <v>655</v>
      </c>
      <c r="B385">
        <v>256</v>
      </c>
      <c r="C385">
        <v>91</v>
      </c>
      <c r="D385">
        <v>148313048</v>
      </c>
      <c r="E385" t="s">
        <v>47</v>
      </c>
      <c r="F385" t="s">
        <v>48</v>
      </c>
      <c r="G385" t="s">
        <v>49</v>
      </c>
      <c r="H385" t="s">
        <v>26</v>
      </c>
      <c r="L385" t="s">
        <v>656</v>
      </c>
      <c r="M385">
        <v>164148</v>
      </c>
      <c r="N385">
        <v>168</v>
      </c>
      <c r="O385" t="s">
        <v>29</v>
      </c>
      <c r="P385" t="s">
        <v>30</v>
      </c>
      <c r="Q385" t="s">
        <v>52</v>
      </c>
      <c r="R385">
        <v>85000000</v>
      </c>
      <c r="S385">
        <v>2012</v>
      </c>
      <c r="T385">
        <v>7.1</v>
      </c>
      <c r="U385">
        <v>1.5</v>
      </c>
      <c r="V385">
        <v>63313048</v>
      </c>
      <c r="W385" t="s">
        <v>21</v>
      </c>
    </row>
    <row r="386" spans="1:23" x14ac:dyDescent="0.3">
      <c r="A386" t="s">
        <v>657</v>
      </c>
      <c r="B386">
        <v>222</v>
      </c>
      <c r="C386">
        <v>107</v>
      </c>
      <c r="D386">
        <v>127706877</v>
      </c>
      <c r="E386" t="s">
        <v>47</v>
      </c>
      <c r="F386" t="s">
        <v>48</v>
      </c>
      <c r="G386" t="s">
        <v>49</v>
      </c>
      <c r="H386" t="s">
        <v>26</v>
      </c>
      <c r="I386" t="s">
        <v>50</v>
      </c>
      <c r="J386" t="s">
        <v>44</v>
      </c>
      <c r="L386" t="s">
        <v>658</v>
      </c>
      <c r="M386">
        <v>142496</v>
      </c>
      <c r="N386">
        <v>399</v>
      </c>
      <c r="O386" t="s">
        <v>29</v>
      </c>
      <c r="P386" t="s">
        <v>30</v>
      </c>
      <c r="Q386" t="s">
        <v>52</v>
      </c>
      <c r="R386">
        <v>85000000</v>
      </c>
      <c r="S386">
        <v>2007</v>
      </c>
      <c r="T386">
        <v>7.1</v>
      </c>
      <c r="U386">
        <v>1.8</v>
      </c>
      <c r="V386">
        <v>42706877</v>
      </c>
      <c r="W386" t="s">
        <v>21</v>
      </c>
    </row>
    <row r="387" spans="1:23" x14ac:dyDescent="0.3">
      <c r="A387" t="s">
        <v>659</v>
      </c>
      <c r="B387">
        <v>298</v>
      </c>
      <c r="C387">
        <v>115</v>
      </c>
      <c r="D387">
        <v>126149655</v>
      </c>
      <c r="E387" t="s">
        <v>24</v>
      </c>
      <c r="F387" t="s">
        <v>56</v>
      </c>
      <c r="G387" t="s">
        <v>60</v>
      </c>
      <c r="H387" t="s">
        <v>35</v>
      </c>
      <c r="L387" t="s">
        <v>660</v>
      </c>
      <c r="M387">
        <v>166693</v>
      </c>
      <c r="N387">
        <v>276</v>
      </c>
      <c r="O387" t="s">
        <v>29</v>
      </c>
      <c r="P387" t="s">
        <v>30</v>
      </c>
      <c r="Q387" t="s">
        <v>213</v>
      </c>
      <c r="R387">
        <v>85000000</v>
      </c>
      <c r="S387">
        <v>2012</v>
      </c>
      <c r="T387">
        <v>6.8</v>
      </c>
      <c r="U387">
        <v>1.9</v>
      </c>
      <c r="V387">
        <v>41149655</v>
      </c>
      <c r="W387" t="s">
        <v>21</v>
      </c>
    </row>
    <row r="388" spans="1:23" x14ac:dyDescent="0.3">
      <c r="A388" t="s">
        <v>657</v>
      </c>
      <c r="B388">
        <v>84</v>
      </c>
      <c r="C388">
        <v>100</v>
      </c>
      <c r="D388">
        <v>66941559</v>
      </c>
      <c r="E388" t="s">
        <v>25</v>
      </c>
      <c r="F388" t="s">
        <v>48</v>
      </c>
      <c r="G388" t="s">
        <v>49</v>
      </c>
      <c r="L388" t="s">
        <v>661</v>
      </c>
      <c r="M388">
        <v>26413</v>
      </c>
      <c r="N388">
        <v>77</v>
      </c>
      <c r="O388" t="s">
        <v>29</v>
      </c>
      <c r="P388" t="s">
        <v>30</v>
      </c>
      <c r="Q388" t="s">
        <v>118</v>
      </c>
      <c r="R388">
        <v>85000000</v>
      </c>
      <c r="S388">
        <v>2000</v>
      </c>
      <c r="T388">
        <v>4.8</v>
      </c>
      <c r="U388">
        <v>1.7</v>
      </c>
      <c r="V388">
        <v>-18058441</v>
      </c>
      <c r="W388" t="s">
        <v>38</v>
      </c>
    </row>
    <row r="389" spans="1:23" x14ac:dyDescent="0.3">
      <c r="A389" t="s">
        <v>113</v>
      </c>
      <c r="B389">
        <v>236</v>
      </c>
      <c r="C389">
        <v>104</v>
      </c>
      <c r="D389">
        <v>78009155</v>
      </c>
      <c r="E389" t="s">
        <v>24</v>
      </c>
      <c r="F389" t="s">
        <v>48</v>
      </c>
      <c r="G389" t="s">
        <v>56</v>
      </c>
      <c r="L389" t="s">
        <v>662</v>
      </c>
      <c r="M389">
        <v>110073</v>
      </c>
      <c r="N389">
        <v>194</v>
      </c>
      <c r="O389" t="s">
        <v>29</v>
      </c>
      <c r="P389" t="s">
        <v>30</v>
      </c>
      <c r="Q389" t="s">
        <v>31</v>
      </c>
      <c r="R389">
        <v>75000000</v>
      </c>
      <c r="S389">
        <v>2011</v>
      </c>
      <c r="T389">
        <v>6.2</v>
      </c>
      <c r="U389">
        <v>1.7</v>
      </c>
      <c r="V389">
        <v>3009155</v>
      </c>
      <c r="W389" t="s">
        <v>21</v>
      </c>
    </row>
    <row r="390" spans="1:23" x14ac:dyDescent="0.3">
      <c r="A390" t="s">
        <v>663</v>
      </c>
      <c r="B390">
        <v>157</v>
      </c>
      <c r="C390">
        <v>138</v>
      </c>
      <c r="D390">
        <v>63224849</v>
      </c>
      <c r="E390" t="s">
        <v>48</v>
      </c>
      <c r="F390" t="s">
        <v>44</v>
      </c>
      <c r="L390" t="s">
        <v>664</v>
      </c>
      <c r="M390">
        <v>182757</v>
      </c>
      <c r="N390">
        <v>483</v>
      </c>
      <c r="O390" t="s">
        <v>29</v>
      </c>
      <c r="P390" t="s">
        <v>30</v>
      </c>
      <c r="Q390" t="s">
        <v>31</v>
      </c>
      <c r="R390">
        <v>85000000</v>
      </c>
      <c r="S390">
        <v>2006</v>
      </c>
      <c r="T390">
        <v>6.9</v>
      </c>
      <c r="U390">
        <v>2.2999999999999998</v>
      </c>
      <c r="V390">
        <v>-21775151</v>
      </c>
      <c r="W390" t="s">
        <v>38</v>
      </c>
    </row>
    <row r="391" spans="1:23" x14ac:dyDescent="0.3">
      <c r="A391" t="s">
        <v>495</v>
      </c>
      <c r="B391">
        <v>81</v>
      </c>
      <c r="C391">
        <v>140</v>
      </c>
      <c r="D391">
        <v>111544445</v>
      </c>
      <c r="E391" t="s">
        <v>24</v>
      </c>
      <c r="F391" t="s">
        <v>56</v>
      </c>
      <c r="G391" t="s">
        <v>55</v>
      </c>
      <c r="H391" t="s">
        <v>60</v>
      </c>
      <c r="I391" t="s">
        <v>35</v>
      </c>
      <c r="L391" t="s">
        <v>665</v>
      </c>
      <c r="M391">
        <v>188116</v>
      </c>
      <c r="N391">
        <v>415</v>
      </c>
      <c r="O391" t="s">
        <v>29</v>
      </c>
      <c r="P391" t="s">
        <v>30</v>
      </c>
      <c r="Q391" t="s">
        <v>213</v>
      </c>
      <c r="R391">
        <v>90000000</v>
      </c>
      <c r="S391">
        <v>1998</v>
      </c>
      <c r="T391">
        <v>7.3</v>
      </c>
      <c r="U391">
        <v>2.2999999999999998</v>
      </c>
      <c r="V391">
        <v>21544445</v>
      </c>
      <c r="W391" t="s">
        <v>21</v>
      </c>
    </row>
    <row r="392" spans="1:23" x14ac:dyDescent="0.3">
      <c r="A392" t="s">
        <v>663</v>
      </c>
      <c r="B392">
        <v>187</v>
      </c>
      <c r="C392">
        <v>120</v>
      </c>
      <c r="D392">
        <v>112703470</v>
      </c>
      <c r="E392" t="s">
        <v>48</v>
      </c>
      <c r="F392" t="s">
        <v>55</v>
      </c>
      <c r="G392" t="s">
        <v>44</v>
      </c>
      <c r="L392" t="s">
        <v>666</v>
      </c>
      <c r="M392">
        <v>69860</v>
      </c>
      <c r="N392">
        <v>214</v>
      </c>
      <c r="O392" t="s">
        <v>29</v>
      </c>
      <c r="P392" t="s">
        <v>30</v>
      </c>
      <c r="Q392" t="s">
        <v>213</v>
      </c>
      <c r="R392">
        <v>85000000</v>
      </c>
      <c r="S392">
        <v>2009</v>
      </c>
      <c r="T392">
        <v>6.6</v>
      </c>
      <c r="U392">
        <v>2</v>
      </c>
      <c r="V392">
        <v>27703470</v>
      </c>
      <c r="W392" t="s">
        <v>21</v>
      </c>
    </row>
    <row r="393" spans="1:23" x14ac:dyDescent="0.3">
      <c r="A393" t="s">
        <v>445</v>
      </c>
      <c r="B393">
        <v>238</v>
      </c>
      <c r="C393">
        <v>122</v>
      </c>
      <c r="D393">
        <v>117144465</v>
      </c>
      <c r="E393" t="s">
        <v>56</v>
      </c>
      <c r="F393" t="s">
        <v>35</v>
      </c>
      <c r="L393" t="s">
        <v>667</v>
      </c>
      <c r="M393">
        <v>256928</v>
      </c>
      <c r="N393">
        <v>288</v>
      </c>
      <c r="O393" t="s">
        <v>29</v>
      </c>
      <c r="P393" t="s">
        <v>30</v>
      </c>
      <c r="Q393" t="s">
        <v>31</v>
      </c>
      <c r="R393">
        <v>85000000</v>
      </c>
      <c r="S393">
        <v>2007</v>
      </c>
      <c r="T393">
        <v>6.9</v>
      </c>
      <c r="U393">
        <v>2</v>
      </c>
      <c r="V393">
        <v>32144465</v>
      </c>
      <c r="W393" t="s">
        <v>21</v>
      </c>
    </row>
    <row r="394" spans="1:23" x14ac:dyDescent="0.3">
      <c r="A394" t="s">
        <v>668</v>
      </c>
      <c r="B394">
        <v>107</v>
      </c>
      <c r="C394">
        <v>83</v>
      </c>
      <c r="D394">
        <v>84303558</v>
      </c>
      <c r="E394" t="s">
        <v>25</v>
      </c>
      <c r="F394" t="s">
        <v>47</v>
      </c>
      <c r="G394" t="s">
        <v>48</v>
      </c>
      <c r="H394" t="s">
        <v>49</v>
      </c>
      <c r="L394" t="s">
        <v>669</v>
      </c>
      <c r="M394">
        <v>65270</v>
      </c>
      <c r="N394">
        <v>100</v>
      </c>
      <c r="O394" t="s">
        <v>29</v>
      </c>
      <c r="P394" t="s">
        <v>30</v>
      </c>
      <c r="Q394" t="s">
        <v>52</v>
      </c>
      <c r="R394">
        <v>85000000</v>
      </c>
      <c r="S394">
        <v>2006</v>
      </c>
      <c r="T394">
        <v>6.2</v>
      </c>
      <c r="U394">
        <v>1.4</v>
      </c>
      <c r="V394">
        <v>-696442</v>
      </c>
      <c r="W394" t="s">
        <v>38</v>
      </c>
    </row>
    <row r="395" spans="1:23" x14ac:dyDescent="0.3">
      <c r="A395" t="s">
        <v>670</v>
      </c>
      <c r="B395">
        <v>459</v>
      </c>
      <c r="C395">
        <v>139</v>
      </c>
      <c r="D395">
        <v>150832203</v>
      </c>
      <c r="E395" t="s">
        <v>25</v>
      </c>
      <c r="F395" t="s">
        <v>60</v>
      </c>
      <c r="G395" t="s">
        <v>27</v>
      </c>
      <c r="L395" t="s">
        <v>671</v>
      </c>
      <c r="M395">
        <v>341058</v>
      </c>
      <c r="N395">
        <v>713</v>
      </c>
      <c r="O395" t="s">
        <v>29</v>
      </c>
      <c r="P395" t="s">
        <v>30</v>
      </c>
      <c r="Q395" t="s">
        <v>31</v>
      </c>
      <c r="R395">
        <v>85000000</v>
      </c>
      <c r="S395">
        <v>2014</v>
      </c>
      <c r="T395">
        <v>6.7</v>
      </c>
      <c r="U395">
        <v>2.2999999999999998</v>
      </c>
      <c r="V395">
        <v>65832203</v>
      </c>
      <c r="W395" t="s">
        <v>21</v>
      </c>
    </row>
    <row r="396" spans="1:23" x14ac:dyDescent="0.3">
      <c r="A396" t="s">
        <v>672</v>
      </c>
      <c r="B396">
        <v>187</v>
      </c>
      <c r="C396">
        <v>131</v>
      </c>
      <c r="D396">
        <v>51396781</v>
      </c>
      <c r="E396" t="s">
        <v>55</v>
      </c>
      <c r="F396" t="s">
        <v>54</v>
      </c>
      <c r="G396" t="s">
        <v>58</v>
      </c>
      <c r="L396" t="s">
        <v>673</v>
      </c>
      <c r="M396">
        <v>188887</v>
      </c>
      <c r="N396">
        <v>662</v>
      </c>
      <c r="O396" t="s">
        <v>29</v>
      </c>
      <c r="P396" t="s">
        <v>30</v>
      </c>
      <c r="Q396" t="s">
        <v>213</v>
      </c>
      <c r="R396">
        <v>68000000</v>
      </c>
      <c r="S396">
        <v>2001</v>
      </c>
      <c r="T396">
        <v>7.6</v>
      </c>
      <c r="U396">
        <v>2.2000000000000002</v>
      </c>
      <c r="V396">
        <v>-16603219</v>
      </c>
      <c r="W396" t="s">
        <v>38</v>
      </c>
    </row>
    <row r="397" spans="1:23" x14ac:dyDescent="0.3">
      <c r="A397" t="s">
        <v>103</v>
      </c>
      <c r="B397">
        <v>151</v>
      </c>
      <c r="C397">
        <v>104</v>
      </c>
      <c r="D397">
        <v>47592825</v>
      </c>
      <c r="E397" t="s">
        <v>24</v>
      </c>
      <c r="F397" t="s">
        <v>25</v>
      </c>
      <c r="G397" t="s">
        <v>48</v>
      </c>
      <c r="H397" t="s">
        <v>35</v>
      </c>
      <c r="L397" t="s">
        <v>674</v>
      </c>
      <c r="M397">
        <v>82731</v>
      </c>
      <c r="N397">
        <v>255</v>
      </c>
      <c r="O397" t="s">
        <v>29</v>
      </c>
      <c r="P397" t="s">
        <v>30</v>
      </c>
      <c r="Q397" t="s">
        <v>31</v>
      </c>
      <c r="R397">
        <v>85000000</v>
      </c>
      <c r="S397">
        <v>2003</v>
      </c>
      <c r="T397">
        <v>6.7</v>
      </c>
      <c r="U397">
        <v>1.7</v>
      </c>
      <c r="V397">
        <v>-37407175</v>
      </c>
      <c r="W397" t="s">
        <v>38</v>
      </c>
    </row>
    <row r="398" spans="1:23" x14ac:dyDescent="0.3">
      <c r="A398" t="s">
        <v>390</v>
      </c>
      <c r="B398">
        <v>80</v>
      </c>
      <c r="C398">
        <v>130</v>
      </c>
      <c r="D398">
        <v>50016394</v>
      </c>
      <c r="E398" t="s">
        <v>24</v>
      </c>
      <c r="F398" t="s">
        <v>25</v>
      </c>
      <c r="G398" t="s">
        <v>48</v>
      </c>
      <c r="H398" t="s">
        <v>26</v>
      </c>
      <c r="L398" t="s">
        <v>675</v>
      </c>
      <c r="M398">
        <v>106528</v>
      </c>
      <c r="N398">
        <v>257</v>
      </c>
      <c r="O398" t="s">
        <v>29</v>
      </c>
      <c r="P398" t="s">
        <v>30</v>
      </c>
      <c r="Q398" t="s">
        <v>31</v>
      </c>
      <c r="R398">
        <v>70000000</v>
      </c>
      <c r="S398">
        <v>1993</v>
      </c>
      <c r="T398">
        <v>6.2</v>
      </c>
      <c r="U398">
        <v>2.2000000000000002</v>
      </c>
      <c r="V398">
        <v>-19983606</v>
      </c>
      <c r="W398" t="s">
        <v>38</v>
      </c>
    </row>
    <row r="399" spans="1:23" x14ac:dyDescent="0.3">
      <c r="A399" t="s">
        <v>85</v>
      </c>
      <c r="B399">
        <v>229</v>
      </c>
      <c r="C399">
        <v>145</v>
      </c>
      <c r="D399">
        <v>57010853</v>
      </c>
      <c r="E399" t="s">
        <v>55</v>
      </c>
      <c r="F399" t="s">
        <v>44</v>
      </c>
      <c r="L399" t="s">
        <v>676</v>
      </c>
      <c r="M399">
        <v>119286</v>
      </c>
      <c r="N399">
        <v>548</v>
      </c>
      <c r="O399" t="s">
        <v>29</v>
      </c>
      <c r="P399" t="s">
        <v>30</v>
      </c>
      <c r="Q399" t="s">
        <v>31</v>
      </c>
      <c r="R399">
        <v>85000000</v>
      </c>
      <c r="S399">
        <v>2005</v>
      </c>
      <c r="T399">
        <v>7.3</v>
      </c>
      <c r="U399">
        <v>2.4</v>
      </c>
      <c r="V399">
        <v>-27989147</v>
      </c>
      <c r="W399" t="s">
        <v>38</v>
      </c>
    </row>
    <row r="400" spans="1:23" x14ac:dyDescent="0.3">
      <c r="A400" t="s">
        <v>153</v>
      </c>
      <c r="B400">
        <v>158</v>
      </c>
      <c r="C400">
        <v>104</v>
      </c>
      <c r="D400">
        <v>62494975</v>
      </c>
      <c r="E400" t="s">
        <v>24</v>
      </c>
      <c r="F400" t="s">
        <v>56</v>
      </c>
      <c r="G400" t="s">
        <v>35</v>
      </c>
      <c r="L400" t="s">
        <v>677</v>
      </c>
      <c r="M400">
        <v>179500</v>
      </c>
      <c r="N400">
        <v>378</v>
      </c>
      <c r="O400" t="s">
        <v>29</v>
      </c>
      <c r="P400" t="s">
        <v>30</v>
      </c>
      <c r="Q400" t="s">
        <v>31</v>
      </c>
      <c r="R400">
        <v>85000000</v>
      </c>
      <c r="S400">
        <v>2006</v>
      </c>
      <c r="T400">
        <v>6</v>
      </c>
      <c r="U400">
        <v>1.7</v>
      </c>
      <c r="V400">
        <v>-22505025</v>
      </c>
      <c r="W400" t="s">
        <v>38</v>
      </c>
    </row>
    <row r="401" spans="1:23" x14ac:dyDescent="0.3">
      <c r="A401" t="s">
        <v>678</v>
      </c>
      <c r="B401">
        <v>190</v>
      </c>
      <c r="C401">
        <v>97</v>
      </c>
      <c r="D401">
        <v>46440491</v>
      </c>
      <c r="E401" t="s">
        <v>25</v>
      </c>
      <c r="F401" t="s">
        <v>47</v>
      </c>
      <c r="G401" t="s">
        <v>48</v>
      </c>
      <c r="H401" t="s">
        <v>49</v>
      </c>
      <c r="I401" t="s">
        <v>26</v>
      </c>
      <c r="L401" t="s">
        <v>679</v>
      </c>
      <c r="M401">
        <v>35446</v>
      </c>
      <c r="N401">
        <v>78</v>
      </c>
      <c r="O401" t="s">
        <v>29</v>
      </c>
      <c r="P401" t="s">
        <v>37</v>
      </c>
      <c r="Q401" t="s">
        <v>52</v>
      </c>
      <c r="R401">
        <v>100000000</v>
      </c>
      <c r="S401">
        <v>2011</v>
      </c>
      <c r="T401">
        <v>7.1</v>
      </c>
      <c r="U401">
        <v>1.6</v>
      </c>
      <c r="V401">
        <v>-53559509</v>
      </c>
      <c r="W401" t="s">
        <v>38</v>
      </c>
    </row>
    <row r="402" spans="1:23" x14ac:dyDescent="0.3">
      <c r="A402" t="s">
        <v>680</v>
      </c>
      <c r="B402">
        <v>98</v>
      </c>
      <c r="C402">
        <v>178</v>
      </c>
      <c r="D402">
        <v>44606335</v>
      </c>
      <c r="E402" t="s">
        <v>55</v>
      </c>
      <c r="F402" t="s">
        <v>26</v>
      </c>
      <c r="G402" t="s">
        <v>44</v>
      </c>
      <c r="L402" t="s">
        <v>681</v>
      </c>
      <c r="M402">
        <v>169023</v>
      </c>
      <c r="N402">
        <v>703</v>
      </c>
      <c r="O402" t="s">
        <v>29</v>
      </c>
      <c r="P402" t="s">
        <v>30</v>
      </c>
      <c r="Q402" t="s">
        <v>31</v>
      </c>
      <c r="R402">
        <v>90000000</v>
      </c>
      <c r="S402">
        <v>1998</v>
      </c>
      <c r="T402">
        <v>7.1</v>
      </c>
      <c r="U402">
        <v>3</v>
      </c>
      <c r="V402">
        <v>-45393665</v>
      </c>
      <c r="W402" t="s">
        <v>38</v>
      </c>
    </row>
    <row r="403" spans="1:23" x14ac:dyDescent="0.3">
      <c r="A403" t="s">
        <v>682</v>
      </c>
      <c r="B403">
        <v>135</v>
      </c>
      <c r="C403">
        <v>108</v>
      </c>
      <c r="D403">
        <v>40048332</v>
      </c>
      <c r="E403" t="s">
        <v>24</v>
      </c>
      <c r="F403" t="s">
        <v>55</v>
      </c>
      <c r="G403" t="s">
        <v>35</v>
      </c>
      <c r="L403" t="s">
        <v>683</v>
      </c>
      <c r="M403">
        <v>61417</v>
      </c>
      <c r="N403">
        <v>339</v>
      </c>
      <c r="O403" t="s">
        <v>29</v>
      </c>
      <c r="P403" t="s">
        <v>30</v>
      </c>
      <c r="Q403" t="s">
        <v>213</v>
      </c>
      <c r="R403">
        <v>85000000</v>
      </c>
      <c r="S403">
        <v>2002</v>
      </c>
      <c r="T403">
        <v>5.5</v>
      </c>
      <c r="U403">
        <v>1.8</v>
      </c>
      <c r="V403">
        <v>-44951668</v>
      </c>
      <c r="W403" t="s">
        <v>38</v>
      </c>
    </row>
    <row r="404" spans="1:23" x14ac:dyDescent="0.3">
      <c r="A404" t="s">
        <v>684</v>
      </c>
      <c r="B404">
        <v>382</v>
      </c>
      <c r="C404">
        <v>106</v>
      </c>
      <c r="D404">
        <v>64933670</v>
      </c>
      <c r="E404" t="s">
        <v>25</v>
      </c>
      <c r="F404" t="s">
        <v>48</v>
      </c>
      <c r="G404" t="s">
        <v>55</v>
      </c>
      <c r="H404" t="s">
        <v>49</v>
      </c>
      <c r="I404" t="s">
        <v>26</v>
      </c>
      <c r="L404" t="s">
        <v>685</v>
      </c>
      <c r="M404">
        <v>70838</v>
      </c>
      <c r="N404">
        <v>208</v>
      </c>
      <c r="O404" t="s">
        <v>29</v>
      </c>
      <c r="P404" t="s">
        <v>30</v>
      </c>
      <c r="Q404" t="s">
        <v>52</v>
      </c>
      <c r="R404">
        <v>85000000</v>
      </c>
      <c r="S404">
        <v>2012</v>
      </c>
      <c r="T404">
        <v>5.6</v>
      </c>
      <c r="U404">
        <v>1.8</v>
      </c>
      <c r="V404">
        <v>-20066330</v>
      </c>
      <c r="W404" t="s">
        <v>38</v>
      </c>
    </row>
    <row r="405" spans="1:23" x14ac:dyDescent="0.3">
      <c r="A405" t="s">
        <v>686</v>
      </c>
      <c r="B405">
        <v>393</v>
      </c>
      <c r="C405">
        <v>112</v>
      </c>
      <c r="D405">
        <v>31494270</v>
      </c>
      <c r="E405" t="s">
        <v>24</v>
      </c>
      <c r="F405" t="s">
        <v>48</v>
      </c>
      <c r="G405" t="s">
        <v>26</v>
      </c>
      <c r="H405" t="s">
        <v>44</v>
      </c>
      <c r="L405" t="s">
        <v>687</v>
      </c>
      <c r="M405">
        <v>273921</v>
      </c>
      <c r="N405">
        <v>522</v>
      </c>
      <c r="O405" t="s">
        <v>29</v>
      </c>
      <c r="P405" t="s">
        <v>30</v>
      </c>
      <c r="Q405" t="s">
        <v>31</v>
      </c>
      <c r="R405">
        <v>60000000</v>
      </c>
      <c r="S405">
        <v>2010</v>
      </c>
      <c r="T405">
        <v>7.5</v>
      </c>
      <c r="U405">
        <v>1.9</v>
      </c>
      <c r="V405">
        <v>-28505730</v>
      </c>
      <c r="W405" t="s">
        <v>38</v>
      </c>
    </row>
    <row r="406" spans="1:23" x14ac:dyDescent="0.3">
      <c r="A406" t="s">
        <v>688</v>
      </c>
      <c r="B406">
        <v>149</v>
      </c>
      <c r="C406">
        <v>135</v>
      </c>
      <c r="D406">
        <v>31111260</v>
      </c>
      <c r="E406" t="s">
        <v>24</v>
      </c>
      <c r="F406" t="s">
        <v>25</v>
      </c>
      <c r="G406" t="s">
        <v>27</v>
      </c>
      <c r="H406" t="s">
        <v>35</v>
      </c>
      <c r="L406" t="s">
        <v>689</v>
      </c>
      <c r="M406">
        <v>77029</v>
      </c>
      <c r="N406">
        <v>466</v>
      </c>
      <c r="O406" t="s">
        <v>29</v>
      </c>
      <c r="P406" t="s">
        <v>30</v>
      </c>
      <c r="Q406" t="s">
        <v>31</v>
      </c>
      <c r="R406">
        <v>60000000</v>
      </c>
      <c r="S406">
        <v>2003</v>
      </c>
      <c r="T406">
        <v>5.4</v>
      </c>
      <c r="U406">
        <v>2.2000000000000002</v>
      </c>
      <c r="V406">
        <v>-28888740</v>
      </c>
      <c r="W406" t="s">
        <v>38</v>
      </c>
    </row>
    <row r="407" spans="1:23" x14ac:dyDescent="0.3">
      <c r="A407" t="s">
        <v>690</v>
      </c>
      <c r="B407">
        <v>94</v>
      </c>
      <c r="C407">
        <v>109</v>
      </c>
      <c r="D407">
        <v>123307945</v>
      </c>
      <c r="E407" t="s">
        <v>48</v>
      </c>
      <c r="F407" t="s">
        <v>44</v>
      </c>
      <c r="G407" t="s">
        <v>27</v>
      </c>
      <c r="L407" t="s">
        <v>691</v>
      </c>
      <c r="M407">
        <v>39391</v>
      </c>
      <c r="N407">
        <v>171</v>
      </c>
      <c r="O407" t="s">
        <v>29</v>
      </c>
      <c r="P407" t="s">
        <v>30</v>
      </c>
      <c r="Q407" t="s">
        <v>31</v>
      </c>
      <c r="R407">
        <v>65000000</v>
      </c>
      <c r="S407">
        <v>2000</v>
      </c>
      <c r="T407">
        <v>4.3</v>
      </c>
      <c r="U407">
        <v>1.8</v>
      </c>
      <c r="V407">
        <v>58307945</v>
      </c>
      <c r="W407" t="s">
        <v>21</v>
      </c>
    </row>
    <row r="408" spans="1:23" x14ac:dyDescent="0.3">
      <c r="A408" t="s">
        <v>455</v>
      </c>
      <c r="B408">
        <v>138</v>
      </c>
      <c r="C408">
        <v>86</v>
      </c>
      <c r="D408">
        <v>153288182</v>
      </c>
      <c r="E408" t="s">
        <v>25</v>
      </c>
      <c r="F408" t="s">
        <v>48</v>
      </c>
      <c r="G408" t="s">
        <v>60</v>
      </c>
      <c r="L408" t="s">
        <v>692</v>
      </c>
      <c r="M408">
        <v>71424</v>
      </c>
      <c r="N408">
        <v>521</v>
      </c>
      <c r="O408" t="s">
        <v>29</v>
      </c>
      <c r="P408" t="s">
        <v>30</v>
      </c>
      <c r="Q408" t="s">
        <v>52</v>
      </c>
      <c r="R408">
        <v>84000000</v>
      </c>
      <c r="S408">
        <v>2002</v>
      </c>
      <c r="T408">
        <v>4.9000000000000004</v>
      </c>
      <c r="U408">
        <v>1.4</v>
      </c>
      <c r="V408">
        <v>69288182</v>
      </c>
      <c r="W408" t="s">
        <v>21</v>
      </c>
    </row>
    <row r="409" spans="1:23" x14ac:dyDescent="0.3">
      <c r="A409" t="s">
        <v>693</v>
      </c>
      <c r="B409">
        <v>432</v>
      </c>
      <c r="C409">
        <v>95</v>
      </c>
      <c r="D409">
        <v>13401683</v>
      </c>
      <c r="E409" t="s">
        <v>24</v>
      </c>
      <c r="F409" t="s">
        <v>27</v>
      </c>
      <c r="L409" t="s">
        <v>694</v>
      </c>
      <c r="M409">
        <v>203458</v>
      </c>
      <c r="N409">
        <v>588</v>
      </c>
      <c r="O409" t="s">
        <v>29</v>
      </c>
      <c r="P409" t="s">
        <v>37</v>
      </c>
      <c r="Q409" t="s">
        <v>213</v>
      </c>
      <c r="R409">
        <v>35000000</v>
      </c>
      <c r="S409">
        <v>2012</v>
      </c>
      <c r="T409">
        <v>7.1</v>
      </c>
      <c r="U409">
        <v>1.6</v>
      </c>
      <c r="V409">
        <v>-21598317</v>
      </c>
      <c r="W409" t="s">
        <v>38</v>
      </c>
    </row>
    <row r="410" spans="1:23" x14ac:dyDescent="0.3">
      <c r="A410" t="s">
        <v>468</v>
      </c>
      <c r="B410">
        <v>173</v>
      </c>
      <c r="C410">
        <v>107</v>
      </c>
      <c r="D410">
        <v>137340146</v>
      </c>
      <c r="E410" t="s">
        <v>48</v>
      </c>
      <c r="F410" t="s">
        <v>55</v>
      </c>
      <c r="G410" t="s">
        <v>26</v>
      </c>
      <c r="H410" t="s">
        <v>44</v>
      </c>
      <c r="L410" t="s">
        <v>695</v>
      </c>
      <c r="M410">
        <v>246492</v>
      </c>
      <c r="N410">
        <v>685</v>
      </c>
      <c r="O410" t="s">
        <v>29</v>
      </c>
      <c r="P410" t="s">
        <v>30</v>
      </c>
      <c r="Q410" t="s">
        <v>31</v>
      </c>
      <c r="R410">
        <v>70000000</v>
      </c>
      <c r="S410">
        <v>2006</v>
      </c>
      <c r="T410">
        <v>6.4</v>
      </c>
      <c r="U410">
        <v>1.8</v>
      </c>
      <c r="V410">
        <v>67340146</v>
      </c>
      <c r="W410" t="s">
        <v>21</v>
      </c>
    </row>
    <row r="411" spans="1:23" x14ac:dyDescent="0.3">
      <c r="A411" t="s">
        <v>440</v>
      </c>
      <c r="B411">
        <v>91</v>
      </c>
      <c r="C411">
        <v>82</v>
      </c>
      <c r="D411">
        <v>43575716</v>
      </c>
      <c r="E411" t="s">
        <v>24</v>
      </c>
      <c r="F411" t="s">
        <v>48</v>
      </c>
      <c r="G411" t="s">
        <v>49</v>
      </c>
      <c r="H411" t="s">
        <v>26</v>
      </c>
      <c r="L411" t="s">
        <v>696</v>
      </c>
      <c r="M411">
        <v>10233</v>
      </c>
      <c r="N411">
        <v>63</v>
      </c>
      <c r="O411" t="s">
        <v>29</v>
      </c>
      <c r="P411" t="s">
        <v>30</v>
      </c>
      <c r="Q411" t="s">
        <v>52</v>
      </c>
      <c r="R411">
        <v>85000000</v>
      </c>
      <c r="S411">
        <v>2010</v>
      </c>
      <c r="T411">
        <v>4.3</v>
      </c>
      <c r="U411">
        <v>1.4</v>
      </c>
      <c r="V411">
        <v>-41424284</v>
      </c>
      <c r="W411" t="s">
        <v>38</v>
      </c>
    </row>
    <row r="412" spans="1:23" x14ac:dyDescent="0.3">
      <c r="A412" t="s">
        <v>181</v>
      </c>
      <c r="B412">
        <v>238</v>
      </c>
      <c r="C412">
        <v>88</v>
      </c>
      <c r="D412">
        <v>80170146</v>
      </c>
      <c r="E412" t="s">
        <v>24</v>
      </c>
      <c r="F412" t="s">
        <v>25</v>
      </c>
      <c r="G412" t="s">
        <v>27</v>
      </c>
      <c r="H412" t="s">
        <v>35</v>
      </c>
      <c r="L412" t="s">
        <v>697</v>
      </c>
      <c r="M412">
        <v>243053</v>
      </c>
      <c r="N412">
        <v>488</v>
      </c>
      <c r="O412" t="s">
        <v>29</v>
      </c>
      <c r="P412" t="s">
        <v>30</v>
      </c>
      <c r="Q412" t="s">
        <v>31</v>
      </c>
      <c r="R412">
        <v>85000000</v>
      </c>
      <c r="S412">
        <v>2008</v>
      </c>
      <c r="T412">
        <v>6.1</v>
      </c>
      <c r="U412">
        <v>1.5</v>
      </c>
      <c r="V412">
        <v>-4829854</v>
      </c>
      <c r="W412" t="s">
        <v>38</v>
      </c>
    </row>
    <row r="413" spans="1:23" x14ac:dyDescent="0.3">
      <c r="A413" t="s">
        <v>146</v>
      </c>
      <c r="B413">
        <v>345</v>
      </c>
      <c r="C413">
        <v>120</v>
      </c>
      <c r="D413">
        <v>75754670</v>
      </c>
      <c r="E413" t="s">
        <v>24</v>
      </c>
      <c r="F413" t="s">
        <v>25</v>
      </c>
      <c r="G413" t="s">
        <v>26</v>
      </c>
      <c r="H413" t="s">
        <v>57</v>
      </c>
      <c r="I413" t="s">
        <v>27</v>
      </c>
      <c r="L413" t="s">
        <v>698</v>
      </c>
      <c r="M413">
        <v>208422</v>
      </c>
      <c r="N413">
        <v>342</v>
      </c>
      <c r="O413" t="s">
        <v>29</v>
      </c>
      <c r="P413" t="s">
        <v>30</v>
      </c>
      <c r="Q413" t="s">
        <v>31</v>
      </c>
      <c r="R413">
        <v>85000000</v>
      </c>
      <c r="S413">
        <v>2008</v>
      </c>
      <c r="T413">
        <v>7</v>
      </c>
      <c r="U413">
        <v>2</v>
      </c>
      <c r="V413">
        <v>-9245330</v>
      </c>
      <c r="W413" t="s">
        <v>38</v>
      </c>
    </row>
    <row r="414" spans="1:23" x14ac:dyDescent="0.3">
      <c r="A414" t="s">
        <v>219</v>
      </c>
      <c r="B414">
        <v>377</v>
      </c>
      <c r="C414">
        <v>162</v>
      </c>
      <c r="D414">
        <v>33048353</v>
      </c>
      <c r="E414" t="s">
        <v>56</v>
      </c>
      <c r="F414" t="s">
        <v>55</v>
      </c>
      <c r="G414" t="s">
        <v>54</v>
      </c>
      <c r="H414" t="s">
        <v>60</v>
      </c>
      <c r="I414" t="s">
        <v>35</v>
      </c>
      <c r="L414" t="s">
        <v>699</v>
      </c>
      <c r="M414">
        <v>301279</v>
      </c>
      <c r="N414">
        <v>589</v>
      </c>
      <c r="O414" t="s">
        <v>29</v>
      </c>
      <c r="P414" t="s">
        <v>30</v>
      </c>
      <c r="Q414" t="s">
        <v>213</v>
      </c>
      <c r="R414">
        <v>65000000</v>
      </c>
      <c r="S414">
        <v>2007</v>
      </c>
      <c r="T414">
        <v>7.7</v>
      </c>
      <c r="U414">
        <v>2.7</v>
      </c>
      <c r="V414">
        <v>-31951647</v>
      </c>
      <c r="W414" t="s">
        <v>38</v>
      </c>
    </row>
    <row r="415" spans="1:23" x14ac:dyDescent="0.3">
      <c r="A415" t="s">
        <v>442</v>
      </c>
      <c r="B415">
        <v>170</v>
      </c>
      <c r="C415">
        <v>123</v>
      </c>
      <c r="D415">
        <v>34543701</v>
      </c>
      <c r="E415" t="s">
        <v>24</v>
      </c>
      <c r="F415" t="s">
        <v>60</v>
      </c>
      <c r="G415" t="s">
        <v>27</v>
      </c>
      <c r="H415" t="s">
        <v>35</v>
      </c>
      <c r="L415" t="s">
        <v>700</v>
      </c>
      <c r="M415">
        <v>100001</v>
      </c>
      <c r="N415">
        <v>289</v>
      </c>
      <c r="O415" t="s">
        <v>29</v>
      </c>
      <c r="P415" t="s">
        <v>30</v>
      </c>
      <c r="Q415" t="s">
        <v>31</v>
      </c>
      <c r="R415">
        <v>82000000</v>
      </c>
      <c r="S415">
        <v>2000</v>
      </c>
      <c r="T415">
        <v>5.9</v>
      </c>
      <c r="U415">
        <v>2</v>
      </c>
      <c r="V415">
        <v>-47456299</v>
      </c>
      <c r="W415" t="s">
        <v>38</v>
      </c>
    </row>
    <row r="416" spans="1:23" x14ac:dyDescent="0.3">
      <c r="A416" t="s">
        <v>179</v>
      </c>
      <c r="B416">
        <v>191</v>
      </c>
      <c r="C416">
        <v>101</v>
      </c>
      <c r="D416">
        <v>242589580</v>
      </c>
      <c r="E416" t="s">
        <v>48</v>
      </c>
      <c r="F416" t="s">
        <v>55</v>
      </c>
      <c r="L416" t="s">
        <v>701</v>
      </c>
      <c r="M416">
        <v>296904</v>
      </c>
      <c r="N416">
        <v>604</v>
      </c>
      <c r="O416" t="s">
        <v>29</v>
      </c>
      <c r="P416" t="s">
        <v>30</v>
      </c>
      <c r="Q416" t="s">
        <v>31</v>
      </c>
      <c r="R416">
        <v>81000000</v>
      </c>
      <c r="S416">
        <v>2003</v>
      </c>
      <c r="T416">
        <v>6.7</v>
      </c>
      <c r="U416">
        <v>1.7</v>
      </c>
      <c r="V416">
        <v>161589580</v>
      </c>
      <c r="W416" t="s">
        <v>21</v>
      </c>
    </row>
    <row r="417" spans="1:23" x14ac:dyDescent="0.3">
      <c r="A417" t="s">
        <v>702</v>
      </c>
      <c r="B417">
        <v>424</v>
      </c>
      <c r="C417">
        <v>113</v>
      </c>
      <c r="D417">
        <v>102981571</v>
      </c>
      <c r="E417" t="s">
        <v>24</v>
      </c>
      <c r="F417" t="s">
        <v>25</v>
      </c>
      <c r="G417" t="s">
        <v>35</v>
      </c>
      <c r="L417" t="s">
        <v>703</v>
      </c>
      <c r="M417">
        <v>270226</v>
      </c>
      <c r="N417">
        <v>741</v>
      </c>
      <c r="O417" t="s">
        <v>29</v>
      </c>
      <c r="P417" t="s">
        <v>30</v>
      </c>
      <c r="Q417" t="s">
        <v>213</v>
      </c>
      <c r="R417">
        <v>80000000</v>
      </c>
      <c r="S417">
        <v>2010</v>
      </c>
      <c r="T417">
        <v>6.5</v>
      </c>
      <c r="U417">
        <v>1.9</v>
      </c>
      <c r="V417">
        <v>22981571</v>
      </c>
      <c r="W417" t="s">
        <v>21</v>
      </c>
    </row>
    <row r="418" spans="1:23" x14ac:dyDescent="0.3">
      <c r="A418" t="s">
        <v>630</v>
      </c>
      <c r="B418">
        <v>154</v>
      </c>
      <c r="C418">
        <v>110</v>
      </c>
      <c r="D418">
        <v>180965237</v>
      </c>
      <c r="E418" t="s">
        <v>24</v>
      </c>
      <c r="F418" t="s">
        <v>25</v>
      </c>
      <c r="G418" t="s">
        <v>35</v>
      </c>
      <c r="L418" t="s">
        <v>704</v>
      </c>
      <c r="M418">
        <v>300542</v>
      </c>
      <c r="N418">
        <v>378</v>
      </c>
      <c r="O418" t="s">
        <v>29</v>
      </c>
      <c r="P418" t="s">
        <v>30</v>
      </c>
      <c r="Q418" t="s">
        <v>31</v>
      </c>
      <c r="R418">
        <v>80000000</v>
      </c>
      <c r="S418">
        <v>1996</v>
      </c>
      <c r="T418">
        <v>7.1</v>
      </c>
      <c r="U418">
        <v>1.8</v>
      </c>
      <c r="V418">
        <v>100965237</v>
      </c>
      <c r="W418" t="s">
        <v>21</v>
      </c>
    </row>
    <row r="419" spans="1:23" x14ac:dyDescent="0.3">
      <c r="A419" t="s">
        <v>645</v>
      </c>
      <c r="B419">
        <v>673</v>
      </c>
      <c r="C419">
        <v>142</v>
      </c>
      <c r="D419">
        <v>407999255</v>
      </c>
      <c r="E419" t="s">
        <v>25</v>
      </c>
      <c r="F419" t="s">
        <v>55</v>
      </c>
      <c r="G419" t="s">
        <v>27</v>
      </c>
      <c r="H419" t="s">
        <v>35</v>
      </c>
      <c r="L419" t="s">
        <v>705</v>
      </c>
      <c r="M419">
        <v>701607</v>
      </c>
      <c r="N419">
        <v>1959</v>
      </c>
      <c r="O419" t="s">
        <v>29</v>
      </c>
      <c r="P419" t="s">
        <v>30</v>
      </c>
      <c r="Q419" t="s">
        <v>31</v>
      </c>
      <c r="R419">
        <v>78000000</v>
      </c>
      <c r="S419">
        <v>2012</v>
      </c>
      <c r="T419">
        <v>7.3</v>
      </c>
      <c r="U419">
        <v>2.4</v>
      </c>
      <c r="V419">
        <v>329999255</v>
      </c>
      <c r="W419" t="s">
        <v>21</v>
      </c>
    </row>
    <row r="420" spans="1:23" x14ac:dyDescent="0.3">
      <c r="A420" t="s">
        <v>706</v>
      </c>
      <c r="B420">
        <v>383</v>
      </c>
      <c r="C420">
        <v>102</v>
      </c>
      <c r="D420">
        <v>254455986</v>
      </c>
      <c r="E420" t="s">
        <v>48</v>
      </c>
      <c r="L420" t="s">
        <v>707</v>
      </c>
      <c r="M420">
        <v>375879</v>
      </c>
      <c r="N420">
        <v>402</v>
      </c>
      <c r="O420" t="s">
        <v>29</v>
      </c>
      <c r="P420" t="s">
        <v>30</v>
      </c>
      <c r="Q420" t="s">
        <v>213</v>
      </c>
      <c r="R420">
        <v>80000000</v>
      </c>
      <c r="S420">
        <v>2011</v>
      </c>
      <c r="T420">
        <v>6.5</v>
      </c>
      <c r="U420">
        <v>1.7</v>
      </c>
      <c r="V420">
        <v>174455986</v>
      </c>
      <c r="W420" t="s">
        <v>21</v>
      </c>
    </row>
    <row r="421" spans="1:23" x14ac:dyDescent="0.3">
      <c r="A421" t="s">
        <v>111</v>
      </c>
      <c r="B421">
        <v>153</v>
      </c>
      <c r="C421">
        <v>126</v>
      </c>
      <c r="D421">
        <v>162831698</v>
      </c>
      <c r="E421" t="s">
        <v>24</v>
      </c>
      <c r="L421" t="s">
        <v>708</v>
      </c>
      <c r="M421">
        <v>215255</v>
      </c>
      <c r="N421">
        <v>610</v>
      </c>
      <c r="O421" t="s">
        <v>29</v>
      </c>
      <c r="P421" t="s">
        <v>30</v>
      </c>
      <c r="Q421" t="s">
        <v>31</v>
      </c>
      <c r="R421">
        <v>80000000</v>
      </c>
      <c r="S421">
        <v>1992</v>
      </c>
      <c r="T421">
        <v>7</v>
      </c>
      <c r="U421">
        <v>2.1</v>
      </c>
      <c r="V421">
        <v>82831698</v>
      </c>
      <c r="W421" t="s">
        <v>21</v>
      </c>
    </row>
    <row r="422" spans="1:23" x14ac:dyDescent="0.3">
      <c r="A422" t="s">
        <v>356</v>
      </c>
      <c r="B422">
        <v>166</v>
      </c>
      <c r="C422">
        <v>83</v>
      </c>
      <c r="D422">
        <v>155019340</v>
      </c>
      <c r="E422" t="s">
        <v>25</v>
      </c>
      <c r="F422" t="s">
        <v>47</v>
      </c>
      <c r="G422" t="s">
        <v>48</v>
      </c>
      <c r="H422" t="s">
        <v>49</v>
      </c>
      <c r="L422" t="s">
        <v>709</v>
      </c>
      <c r="M422">
        <v>127345</v>
      </c>
      <c r="N422">
        <v>250</v>
      </c>
      <c r="O422" t="s">
        <v>29</v>
      </c>
      <c r="P422" t="s">
        <v>30</v>
      </c>
      <c r="Q422" t="s">
        <v>52</v>
      </c>
      <c r="R422">
        <v>80000000</v>
      </c>
      <c r="S422">
        <v>2006</v>
      </c>
      <c r="T422">
        <v>6.8</v>
      </c>
      <c r="U422">
        <v>1.4</v>
      </c>
      <c r="V422">
        <v>75019340</v>
      </c>
      <c r="W422" t="s">
        <v>21</v>
      </c>
    </row>
    <row r="423" spans="1:23" x14ac:dyDescent="0.3">
      <c r="A423" t="s">
        <v>209</v>
      </c>
      <c r="B423">
        <v>180</v>
      </c>
      <c r="C423">
        <v>85</v>
      </c>
      <c r="D423">
        <v>145771527</v>
      </c>
      <c r="E423" t="s">
        <v>25</v>
      </c>
      <c r="F423" t="s">
        <v>47</v>
      </c>
      <c r="G423" t="s">
        <v>48</v>
      </c>
      <c r="H423" t="s">
        <v>55</v>
      </c>
      <c r="I423" t="s">
        <v>49</v>
      </c>
      <c r="J423" t="s">
        <v>26</v>
      </c>
      <c r="K423" t="s">
        <v>27</v>
      </c>
      <c r="L423" t="s">
        <v>710</v>
      </c>
      <c r="M423">
        <v>117212</v>
      </c>
      <c r="N423">
        <v>367</v>
      </c>
      <c r="O423" t="s">
        <v>29</v>
      </c>
      <c r="P423" t="s">
        <v>30</v>
      </c>
      <c r="Q423" t="s">
        <v>52</v>
      </c>
      <c r="R423">
        <v>80000000</v>
      </c>
      <c r="S423">
        <v>2002</v>
      </c>
      <c r="T423">
        <v>7.2</v>
      </c>
      <c r="U423">
        <v>1.4</v>
      </c>
      <c r="V423">
        <v>65771527</v>
      </c>
      <c r="W423" t="s">
        <v>21</v>
      </c>
    </row>
    <row r="424" spans="1:23" x14ac:dyDescent="0.3">
      <c r="A424" t="s">
        <v>711</v>
      </c>
      <c r="B424">
        <v>125</v>
      </c>
      <c r="C424">
        <v>120</v>
      </c>
      <c r="D424">
        <v>140459099</v>
      </c>
      <c r="E424" t="s">
        <v>24</v>
      </c>
      <c r="F424" t="s">
        <v>55</v>
      </c>
      <c r="G424" t="s">
        <v>44</v>
      </c>
      <c r="H424" t="s">
        <v>27</v>
      </c>
      <c r="I424" t="s">
        <v>35</v>
      </c>
      <c r="L424" t="s">
        <v>712</v>
      </c>
      <c r="M424">
        <v>135601</v>
      </c>
      <c r="N424">
        <v>493</v>
      </c>
      <c r="O424" t="s">
        <v>29</v>
      </c>
      <c r="P424" t="s">
        <v>30</v>
      </c>
      <c r="Q424" t="s">
        <v>31</v>
      </c>
      <c r="R424">
        <v>75000000</v>
      </c>
      <c r="S424">
        <v>1998</v>
      </c>
      <c r="T424">
        <v>6.1</v>
      </c>
      <c r="U424">
        <v>2</v>
      </c>
      <c r="V424">
        <v>65459099</v>
      </c>
      <c r="W424" t="s">
        <v>21</v>
      </c>
    </row>
    <row r="425" spans="1:23" x14ac:dyDescent="0.3">
      <c r="A425" t="s">
        <v>311</v>
      </c>
      <c r="B425">
        <v>234</v>
      </c>
      <c r="C425">
        <v>116</v>
      </c>
      <c r="D425">
        <v>53215979</v>
      </c>
      <c r="E425" t="s">
        <v>24</v>
      </c>
      <c r="F425" t="s">
        <v>48</v>
      </c>
      <c r="G425" t="s">
        <v>56</v>
      </c>
      <c r="H425" t="s">
        <v>35</v>
      </c>
      <c r="L425" t="s">
        <v>713</v>
      </c>
      <c r="M425">
        <v>125036</v>
      </c>
      <c r="N425">
        <v>205</v>
      </c>
      <c r="O425" t="s">
        <v>29</v>
      </c>
      <c r="P425" t="s">
        <v>30</v>
      </c>
      <c r="Q425" t="s">
        <v>31</v>
      </c>
      <c r="R425">
        <v>84000000</v>
      </c>
      <c r="S425">
        <v>2013</v>
      </c>
      <c r="T425">
        <v>6.7</v>
      </c>
      <c r="U425">
        <v>1.9</v>
      </c>
      <c r="V425">
        <v>-30784021</v>
      </c>
      <c r="W425" t="s">
        <v>38</v>
      </c>
    </row>
    <row r="426" spans="1:23" x14ac:dyDescent="0.3">
      <c r="A426" t="s">
        <v>690</v>
      </c>
      <c r="B426">
        <v>134</v>
      </c>
      <c r="C426">
        <v>113</v>
      </c>
      <c r="D426">
        <v>158115031</v>
      </c>
      <c r="E426" t="s">
        <v>48</v>
      </c>
      <c r="F426" t="s">
        <v>56</v>
      </c>
      <c r="G426" t="s">
        <v>61</v>
      </c>
      <c r="L426" t="s">
        <v>714</v>
      </c>
      <c r="M426">
        <v>130070</v>
      </c>
      <c r="N426">
        <v>316</v>
      </c>
      <c r="O426" t="s">
        <v>29</v>
      </c>
      <c r="P426" t="s">
        <v>30</v>
      </c>
      <c r="Q426" t="s">
        <v>31</v>
      </c>
      <c r="R426">
        <v>82000000</v>
      </c>
      <c r="S426">
        <v>2005</v>
      </c>
      <c r="T426">
        <v>6.4</v>
      </c>
      <c r="U426">
        <v>1.9</v>
      </c>
      <c r="V426">
        <v>76115031</v>
      </c>
      <c r="W426" t="s">
        <v>21</v>
      </c>
    </row>
    <row r="427" spans="1:23" x14ac:dyDescent="0.3">
      <c r="A427" t="s">
        <v>199</v>
      </c>
      <c r="B427">
        <v>91</v>
      </c>
      <c r="C427">
        <v>87</v>
      </c>
      <c r="D427">
        <v>133103929</v>
      </c>
      <c r="E427" t="s">
        <v>25</v>
      </c>
      <c r="F427" t="s">
        <v>47</v>
      </c>
      <c r="G427" t="s">
        <v>48</v>
      </c>
      <c r="H427" t="s">
        <v>49</v>
      </c>
      <c r="I427" t="s">
        <v>26</v>
      </c>
      <c r="J427" t="s">
        <v>59</v>
      </c>
      <c r="L427" t="s">
        <v>715</v>
      </c>
      <c r="M427">
        <v>22838</v>
      </c>
      <c r="N427">
        <v>56</v>
      </c>
      <c r="O427" t="s">
        <v>29</v>
      </c>
      <c r="P427" t="s">
        <v>30</v>
      </c>
      <c r="Q427" t="s">
        <v>118</v>
      </c>
      <c r="R427">
        <v>75000000</v>
      </c>
      <c r="S427">
        <v>2011</v>
      </c>
      <c r="T427">
        <v>4.4000000000000004</v>
      </c>
      <c r="U427">
        <v>1.4</v>
      </c>
      <c r="V427">
        <v>58103929</v>
      </c>
      <c r="W427" t="s">
        <v>21</v>
      </c>
    </row>
    <row r="428" spans="1:23" x14ac:dyDescent="0.3">
      <c r="A428" t="s">
        <v>614</v>
      </c>
      <c r="B428">
        <v>139</v>
      </c>
      <c r="C428">
        <v>101</v>
      </c>
      <c r="D428">
        <v>133668525</v>
      </c>
      <c r="E428" t="s">
        <v>48</v>
      </c>
      <c r="L428" t="s">
        <v>716</v>
      </c>
      <c r="M428">
        <v>107817</v>
      </c>
      <c r="N428">
        <v>255</v>
      </c>
      <c r="O428" t="s">
        <v>29</v>
      </c>
      <c r="P428" t="s">
        <v>30</v>
      </c>
      <c r="Q428" t="s">
        <v>31</v>
      </c>
      <c r="R428">
        <v>80000000</v>
      </c>
      <c r="S428">
        <v>2013</v>
      </c>
      <c r="T428">
        <v>5.4</v>
      </c>
      <c r="U428">
        <v>1.7</v>
      </c>
      <c r="V428">
        <v>53668525</v>
      </c>
      <c r="W428" t="s">
        <v>21</v>
      </c>
    </row>
    <row r="429" spans="1:23" x14ac:dyDescent="0.3">
      <c r="A429" t="s">
        <v>690</v>
      </c>
      <c r="B429">
        <v>265</v>
      </c>
      <c r="C429">
        <v>110</v>
      </c>
      <c r="D429">
        <v>130313314</v>
      </c>
      <c r="E429" t="s">
        <v>24</v>
      </c>
      <c r="F429" t="s">
        <v>25</v>
      </c>
      <c r="G429" t="s">
        <v>48</v>
      </c>
      <c r="L429" t="s">
        <v>717</v>
      </c>
      <c r="M429">
        <v>168172</v>
      </c>
      <c r="N429">
        <v>380</v>
      </c>
      <c r="O429" t="s">
        <v>29</v>
      </c>
      <c r="P429" t="s">
        <v>30</v>
      </c>
      <c r="Q429" t="s">
        <v>31</v>
      </c>
      <c r="R429">
        <v>80000000</v>
      </c>
      <c r="S429">
        <v>2008</v>
      </c>
      <c r="T429">
        <v>6.5</v>
      </c>
      <c r="U429">
        <v>1.8</v>
      </c>
      <c r="V429">
        <v>50313314</v>
      </c>
      <c r="W429" t="s">
        <v>21</v>
      </c>
    </row>
    <row r="430" spans="1:23" x14ac:dyDescent="0.3">
      <c r="A430" t="s">
        <v>663</v>
      </c>
      <c r="B430">
        <v>145</v>
      </c>
      <c r="C430">
        <v>128</v>
      </c>
      <c r="D430">
        <v>124590960</v>
      </c>
      <c r="E430" t="s">
        <v>48</v>
      </c>
      <c r="F430" t="s">
        <v>55</v>
      </c>
      <c r="G430" t="s">
        <v>44</v>
      </c>
      <c r="L430" t="s">
        <v>718</v>
      </c>
      <c r="M430">
        <v>91092</v>
      </c>
      <c r="N430">
        <v>402</v>
      </c>
      <c r="O430" t="s">
        <v>29</v>
      </c>
      <c r="P430" t="s">
        <v>30</v>
      </c>
      <c r="Q430" t="s">
        <v>31</v>
      </c>
      <c r="R430">
        <v>80000000</v>
      </c>
      <c r="S430">
        <v>2003</v>
      </c>
      <c r="T430">
        <v>6.7</v>
      </c>
      <c r="U430">
        <v>2.1</v>
      </c>
      <c r="V430">
        <v>44590960</v>
      </c>
      <c r="W430" t="s">
        <v>21</v>
      </c>
    </row>
    <row r="431" spans="1:23" x14ac:dyDescent="0.3">
      <c r="A431" t="s">
        <v>172</v>
      </c>
      <c r="B431">
        <v>490</v>
      </c>
      <c r="C431">
        <v>138</v>
      </c>
      <c r="D431">
        <v>127968405</v>
      </c>
      <c r="E431" t="s">
        <v>60</v>
      </c>
      <c r="F431" t="s">
        <v>35</v>
      </c>
      <c r="L431" t="s">
        <v>719</v>
      </c>
      <c r="M431">
        <v>786092</v>
      </c>
      <c r="N431">
        <v>964</v>
      </c>
      <c r="O431" t="s">
        <v>29</v>
      </c>
      <c r="P431" t="s">
        <v>30</v>
      </c>
      <c r="Q431" t="s">
        <v>213</v>
      </c>
      <c r="R431">
        <v>80000000</v>
      </c>
      <c r="S431">
        <v>2010</v>
      </c>
      <c r="T431">
        <v>8.1</v>
      </c>
      <c r="U431">
        <v>2.2999999999999998</v>
      </c>
      <c r="V431">
        <v>47968405</v>
      </c>
      <c r="W431" t="s">
        <v>21</v>
      </c>
    </row>
    <row r="432" spans="1:23" x14ac:dyDescent="0.3">
      <c r="A432" t="s">
        <v>720</v>
      </c>
      <c r="B432">
        <v>141</v>
      </c>
      <c r="C432">
        <v>88</v>
      </c>
      <c r="D432">
        <v>120136047</v>
      </c>
      <c r="E432" t="s">
        <v>48</v>
      </c>
      <c r="F432" t="s">
        <v>55</v>
      </c>
      <c r="G432" t="s">
        <v>44</v>
      </c>
      <c r="L432" t="s">
        <v>721</v>
      </c>
      <c r="M432">
        <v>48500</v>
      </c>
      <c r="N432">
        <v>124</v>
      </c>
      <c r="O432" t="s">
        <v>29</v>
      </c>
      <c r="P432" t="s">
        <v>244</v>
      </c>
      <c r="Q432" t="s">
        <v>31</v>
      </c>
      <c r="R432">
        <v>80000000</v>
      </c>
      <c r="S432">
        <v>2008</v>
      </c>
      <c r="T432">
        <v>5.6</v>
      </c>
      <c r="U432">
        <v>1.5</v>
      </c>
      <c r="V432">
        <v>40136047</v>
      </c>
      <c r="W432" t="s">
        <v>21</v>
      </c>
    </row>
    <row r="433" spans="1:23" x14ac:dyDescent="0.3">
      <c r="A433" t="s">
        <v>516</v>
      </c>
      <c r="B433">
        <v>163</v>
      </c>
      <c r="C433">
        <v>91</v>
      </c>
      <c r="D433">
        <v>128200012</v>
      </c>
      <c r="E433" t="s">
        <v>25</v>
      </c>
      <c r="F433" t="s">
        <v>47</v>
      </c>
      <c r="G433" t="s">
        <v>48</v>
      </c>
      <c r="H433" t="s">
        <v>49</v>
      </c>
      <c r="I433" t="s">
        <v>27</v>
      </c>
      <c r="L433" t="s">
        <v>722</v>
      </c>
      <c r="M433">
        <v>103022</v>
      </c>
      <c r="N433">
        <v>269</v>
      </c>
      <c r="O433" t="s">
        <v>29</v>
      </c>
      <c r="P433" t="s">
        <v>30</v>
      </c>
      <c r="Q433" t="s">
        <v>52</v>
      </c>
      <c r="R433">
        <v>75000000</v>
      </c>
      <c r="S433">
        <v>2005</v>
      </c>
      <c r="T433">
        <v>6.3</v>
      </c>
      <c r="U433">
        <v>1.5</v>
      </c>
      <c r="V433">
        <v>53200012</v>
      </c>
      <c r="W433" t="s">
        <v>21</v>
      </c>
    </row>
    <row r="434" spans="1:23" x14ac:dyDescent="0.3">
      <c r="A434" t="s">
        <v>398</v>
      </c>
      <c r="B434">
        <v>155</v>
      </c>
      <c r="C434">
        <v>138</v>
      </c>
      <c r="D434">
        <v>112225777</v>
      </c>
      <c r="E434" t="s">
        <v>24</v>
      </c>
      <c r="F434" t="s">
        <v>56</v>
      </c>
      <c r="G434" t="s">
        <v>27</v>
      </c>
      <c r="H434" t="s">
        <v>35</v>
      </c>
      <c r="L434" t="s">
        <v>723</v>
      </c>
      <c r="M434">
        <v>283967</v>
      </c>
      <c r="N434">
        <v>535</v>
      </c>
      <c r="O434" t="s">
        <v>29</v>
      </c>
      <c r="P434" t="s">
        <v>30</v>
      </c>
      <c r="Q434" t="s">
        <v>213</v>
      </c>
      <c r="R434">
        <v>80000000</v>
      </c>
      <c r="S434">
        <v>1997</v>
      </c>
      <c r="T434">
        <v>7.3</v>
      </c>
      <c r="U434">
        <v>2.2999999999999998</v>
      </c>
      <c r="V434">
        <v>32225777</v>
      </c>
      <c r="W434" t="s">
        <v>21</v>
      </c>
    </row>
    <row r="435" spans="1:23" x14ac:dyDescent="0.3">
      <c r="A435" t="s">
        <v>724</v>
      </c>
      <c r="B435">
        <v>144</v>
      </c>
      <c r="C435">
        <v>99</v>
      </c>
      <c r="D435">
        <v>109993847</v>
      </c>
      <c r="E435" t="s">
        <v>48</v>
      </c>
      <c r="F435" t="s">
        <v>49</v>
      </c>
      <c r="G435" t="s">
        <v>26</v>
      </c>
      <c r="H435" t="s">
        <v>44</v>
      </c>
      <c r="L435" t="s">
        <v>725</v>
      </c>
      <c r="M435">
        <v>72326</v>
      </c>
      <c r="N435">
        <v>116</v>
      </c>
      <c r="O435" t="s">
        <v>29</v>
      </c>
      <c r="P435" t="s">
        <v>30</v>
      </c>
      <c r="Q435" t="s">
        <v>52</v>
      </c>
      <c r="R435">
        <v>80000000</v>
      </c>
      <c r="S435">
        <v>2008</v>
      </c>
      <c r="T435">
        <v>6.1</v>
      </c>
      <c r="U435">
        <v>1.6</v>
      </c>
      <c r="V435">
        <v>29993847</v>
      </c>
      <c r="W435" t="s">
        <v>21</v>
      </c>
    </row>
    <row r="436" spans="1:23" x14ac:dyDescent="0.3">
      <c r="A436" t="s">
        <v>34</v>
      </c>
      <c r="B436">
        <v>226</v>
      </c>
      <c r="C436">
        <v>117</v>
      </c>
      <c r="D436">
        <v>104054514</v>
      </c>
      <c r="E436" t="s">
        <v>56</v>
      </c>
      <c r="F436" t="s">
        <v>55</v>
      </c>
      <c r="G436" t="s">
        <v>35</v>
      </c>
      <c r="L436" t="s">
        <v>726</v>
      </c>
      <c r="M436">
        <v>200359</v>
      </c>
      <c r="N436">
        <v>1009</v>
      </c>
      <c r="O436" t="s">
        <v>29</v>
      </c>
      <c r="P436" t="s">
        <v>30</v>
      </c>
      <c r="Q436" t="s">
        <v>213</v>
      </c>
      <c r="R436">
        <v>80000000</v>
      </c>
      <c r="S436">
        <v>2002</v>
      </c>
      <c r="T436">
        <v>7.7</v>
      </c>
      <c r="U436">
        <v>2</v>
      </c>
      <c r="V436">
        <v>24054514</v>
      </c>
      <c r="W436" t="s">
        <v>21</v>
      </c>
    </row>
    <row r="437" spans="1:23" x14ac:dyDescent="0.3">
      <c r="A437" t="s">
        <v>614</v>
      </c>
      <c r="B437">
        <v>204</v>
      </c>
      <c r="C437">
        <v>117</v>
      </c>
      <c r="D437">
        <v>103028109</v>
      </c>
      <c r="E437" t="s">
        <v>48</v>
      </c>
      <c r="F437" t="s">
        <v>44</v>
      </c>
      <c r="L437" t="s">
        <v>727</v>
      </c>
      <c r="M437">
        <v>172878</v>
      </c>
      <c r="N437">
        <v>203</v>
      </c>
      <c r="O437" t="s">
        <v>29</v>
      </c>
      <c r="P437" t="s">
        <v>30</v>
      </c>
      <c r="Q437" t="s">
        <v>31</v>
      </c>
      <c r="R437">
        <v>80000000</v>
      </c>
      <c r="S437">
        <v>2011</v>
      </c>
      <c r="T437">
        <v>6.4</v>
      </c>
      <c r="U437">
        <v>2</v>
      </c>
      <c r="V437">
        <v>23028109</v>
      </c>
      <c r="W437" t="s">
        <v>21</v>
      </c>
    </row>
    <row r="438" spans="1:23" x14ac:dyDescent="0.3">
      <c r="A438" t="s">
        <v>509</v>
      </c>
      <c r="B438">
        <v>139</v>
      </c>
      <c r="C438">
        <v>123</v>
      </c>
      <c r="D438">
        <v>101087161</v>
      </c>
      <c r="E438" t="s">
        <v>24</v>
      </c>
      <c r="F438" t="s">
        <v>56</v>
      </c>
      <c r="G438" t="s">
        <v>35</v>
      </c>
      <c r="L438" t="s">
        <v>728</v>
      </c>
      <c r="M438">
        <v>225282</v>
      </c>
      <c r="N438">
        <v>339</v>
      </c>
      <c r="O438" t="s">
        <v>29</v>
      </c>
      <c r="P438" t="s">
        <v>30</v>
      </c>
      <c r="Q438" t="s">
        <v>213</v>
      </c>
      <c r="R438">
        <v>75000000</v>
      </c>
      <c r="S438">
        <v>1997</v>
      </c>
      <c r="T438">
        <v>6.8</v>
      </c>
      <c r="U438">
        <v>2</v>
      </c>
      <c r="V438">
        <v>26087161</v>
      </c>
      <c r="W438" t="s">
        <v>21</v>
      </c>
    </row>
    <row r="439" spans="1:23" x14ac:dyDescent="0.3">
      <c r="A439" t="s">
        <v>729</v>
      </c>
      <c r="B439">
        <v>215</v>
      </c>
      <c r="C439">
        <v>118</v>
      </c>
      <c r="D439">
        <v>101111837</v>
      </c>
      <c r="E439" t="s">
        <v>24</v>
      </c>
      <c r="F439" t="s">
        <v>60</v>
      </c>
      <c r="G439" t="s">
        <v>35</v>
      </c>
      <c r="L439" t="s">
        <v>730</v>
      </c>
      <c r="M439">
        <v>150764</v>
      </c>
      <c r="N439">
        <v>318</v>
      </c>
      <c r="O439" t="s">
        <v>29</v>
      </c>
      <c r="P439" t="s">
        <v>30</v>
      </c>
      <c r="Q439" t="s">
        <v>31</v>
      </c>
      <c r="R439">
        <v>80000000</v>
      </c>
      <c r="S439">
        <v>2008</v>
      </c>
      <c r="T439">
        <v>6.6</v>
      </c>
      <c r="U439">
        <v>2</v>
      </c>
      <c r="V439">
        <v>21111837</v>
      </c>
      <c r="W439" t="s">
        <v>21</v>
      </c>
    </row>
    <row r="440" spans="1:23" x14ac:dyDescent="0.3">
      <c r="A440" t="s">
        <v>731</v>
      </c>
      <c r="B440">
        <v>198</v>
      </c>
      <c r="C440">
        <v>154</v>
      </c>
      <c r="D440">
        <v>95632614</v>
      </c>
      <c r="E440" t="s">
        <v>25</v>
      </c>
      <c r="F440" t="s">
        <v>55</v>
      </c>
      <c r="G440" t="s">
        <v>54</v>
      </c>
      <c r="H440" t="s">
        <v>44</v>
      </c>
      <c r="I440" t="s">
        <v>58</v>
      </c>
      <c r="L440" t="s">
        <v>732</v>
      </c>
      <c r="M440">
        <v>118483</v>
      </c>
      <c r="N440">
        <v>674</v>
      </c>
      <c r="O440" t="s">
        <v>29</v>
      </c>
      <c r="P440" t="s">
        <v>30</v>
      </c>
      <c r="Q440" t="s">
        <v>213</v>
      </c>
      <c r="R440">
        <v>79000000</v>
      </c>
      <c r="S440">
        <v>2003</v>
      </c>
      <c r="T440">
        <v>7.2</v>
      </c>
      <c r="U440">
        <v>2.6</v>
      </c>
      <c r="V440">
        <v>16632614</v>
      </c>
      <c r="W440" t="s">
        <v>21</v>
      </c>
    </row>
    <row r="441" spans="1:23" x14ac:dyDescent="0.3">
      <c r="A441" t="s">
        <v>733</v>
      </c>
      <c r="B441">
        <v>325</v>
      </c>
      <c r="C441">
        <v>118</v>
      </c>
      <c r="D441">
        <v>94822707</v>
      </c>
      <c r="E441" t="s">
        <v>24</v>
      </c>
      <c r="F441" t="s">
        <v>25</v>
      </c>
      <c r="G441" t="s">
        <v>55</v>
      </c>
      <c r="H441" t="s">
        <v>35</v>
      </c>
      <c r="L441" t="s">
        <v>734</v>
      </c>
      <c r="M441">
        <v>227072</v>
      </c>
      <c r="N441">
        <v>560</v>
      </c>
      <c r="O441" t="s">
        <v>29</v>
      </c>
      <c r="P441" t="s">
        <v>30</v>
      </c>
      <c r="Q441" t="s">
        <v>213</v>
      </c>
      <c r="R441">
        <v>80000000</v>
      </c>
      <c r="S441">
        <v>2010</v>
      </c>
      <c r="T441">
        <v>6.9</v>
      </c>
      <c r="U441">
        <v>2</v>
      </c>
      <c r="V441">
        <v>14822707</v>
      </c>
      <c r="W441" t="s">
        <v>21</v>
      </c>
    </row>
    <row r="442" spans="1:23" x14ac:dyDescent="0.3">
      <c r="A442" t="s">
        <v>735</v>
      </c>
      <c r="B442">
        <v>53</v>
      </c>
      <c r="C442">
        <v>90</v>
      </c>
      <c r="D442">
        <v>92969824</v>
      </c>
      <c r="E442" t="s">
        <v>48</v>
      </c>
      <c r="F442" t="s">
        <v>49</v>
      </c>
      <c r="G442" t="s">
        <v>27</v>
      </c>
      <c r="L442" t="s">
        <v>736</v>
      </c>
      <c r="M442">
        <v>63625</v>
      </c>
      <c r="N442">
        <v>64</v>
      </c>
      <c r="O442" t="s">
        <v>29</v>
      </c>
      <c r="P442" t="s">
        <v>30</v>
      </c>
      <c r="Q442" t="s">
        <v>52</v>
      </c>
      <c r="R442">
        <v>80000000</v>
      </c>
      <c r="S442">
        <v>1997</v>
      </c>
      <c r="T442">
        <v>5.2</v>
      </c>
      <c r="U442">
        <v>1.5</v>
      </c>
      <c r="V442">
        <v>12969824</v>
      </c>
      <c r="W442" t="s">
        <v>21</v>
      </c>
    </row>
    <row r="443" spans="1:23" x14ac:dyDescent="0.3">
      <c r="A443" t="s">
        <v>462</v>
      </c>
      <c r="B443">
        <v>167</v>
      </c>
      <c r="C443">
        <v>113</v>
      </c>
      <c r="D443">
        <v>91188905</v>
      </c>
      <c r="E443" t="s">
        <v>26</v>
      </c>
      <c r="F443" t="s">
        <v>57</v>
      </c>
      <c r="G443" t="s">
        <v>60</v>
      </c>
      <c r="H443" t="s">
        <v>35</v>
      </c>
      <c r="L443" t="s">
        <v>737</v>
      </c>
      <c r="M443">
        <v>58184</v>
      </c>
      <c r="N443">
        <v>805</v>
      </c>
      <c r="O443" t="s">
        <v>29</v>
      </c>
      <c r="P443" t="s">
        <v>30</v>
      </c>
      <c r="Q443" t="s">
        <v>31</v>
      </c>
      <c r="R443">
        <v>80000000</v>
      </c>
      <c r="S443">
        <v>1999</v>
      </c>
      <c r="T443">
        <v>4.9000000000000004</v>
      </c>
      <c r="U443">
        <v>1.9</v>
      </c>
      <c r="V443">
        <v>11188905</v>
      </c>
      <c r="W443" t="s">
        <v>21</v>
      </c>
    </row>
    <row r="444" spans="1:23" x14ac:dyDescent="0.3">
      <c r="A444" t="s">
        <v>738</v>
      </c>
      <c r="B444">
        <v>46</v>
      </c>
      <c r="C444">
        <v>88</v>
      </c>
      <c r="D444">
        <v>90443603</v>
      </c>
      <c r="E444" t="s">
        <v>25</v>
      </c>
      <c r="F444" t="s">
        <v>47</v>
      </c>
      <c r="G444" t="s">
        <v>48</v>
      </c>
      <c r="H444" t="s">
        <v>49</v>
      </c>
      <c r="I444" t="s">
        <v>26</v>
      </c>
      <c r="J444" t="s">
        <v>27</v>
      </c>
      <c r="K444" t="s">
        <v>61</v>
      </c>
      <c r="L444" t="s">
        <v>739</v>
      </c>
      <c r="M444">
        <v>112167</v>
      </c>
      <c r="N444">
        <v>123</v>
      </c>
      <c r="O444" t="s">
        <v>29</v>
      </c>
      <c r="P444" t="s">
        <v>30</v>
      </c>
      <c r="Q444" t="s">
        <v>52</v>
      </c>
      <c r="R444">
        <v>80000000</v>
      </c>
      <c r="S444">
        <v>1996</v>
      </c>
      <c r="T444">
        <v>6.3</v>
      </c>
      <c r="U444">
        <v>1.5</v>
      </c>
      <c r="V444">
        <v>10443603</v>
      </c>
      <c r="W444" t="s">
        <v>21</v>
      </c>
    </row>
    <row r="445" spans="1:23" x14ac:dyDescent="0.3">
      <c r="A445" t="s">
        <v>254</v>
      </c>
      <c r="B445">
        <v>147</v>
      </c>
      <c r="C445">
        <v>93</v>
      </c>
      <c r="D445">
        <v>82226474</v>
      </c>
      <c r="E445" t="s">
        <v>25</v>
      </c>
      <c r="F445" t="s">
        <v>48</v>
      </c>
      <c r="G445" t="s">
        <v>56</v>
      </c>
      <c r="H445" t="s">
        <v>49</v>
      </c>
      <c r="I445" t="s">
        <v>60</v>
      </c>
      <c r="L445" t="s">
        <v>740</v>
      </c>
      <c r="M445">
        <v>65499</v>
      </c>
      <c r="N445">
        <v>424</v>
      </c>
      <c r="O445" t="s">
        <v>29</v>
      </c>
      <c r="P445" t="s">
        <v>30</v>
      </c>
      <c r="Q445" t="s">
        <v>52</v>
      </c>
      <c r="R445">
        <v>65000000</v>
      </c>
      <c r="S445">
        <v>2006</v>
      </c>
      <c r="T445">
        <v>5.6</v>
      </c>
      <c r="U445">
        <v>1.6</v>
      </c>
      <c r="V445">
        <v>17226474</v>
      </c>
      <c r="W445" t="s">
        <v>21</v>
      </c>
    </row>
    <row r="446" spans="1:23" x14ac:dyDescent="0.3">
      <c r="A446" t="s">
        <v>741</v>
      </c>
      <c r="B446">
        <v>276</v>
      </c>
      <c r="C446">
        <v>104</v>
      </c>
      <c r="D446">
        <v>79363785</v>
      </c>
      <c r="E446" t="s">
        <v>55</v>
      </c>
      <c r="F446" t="s">
        <v>27</v>
      </c>
      <c r="G446" t="s">
        <v>35</v>
      </c>
      <c r="L446" t="s">
        <v>742</v>
      </c>
      <c r="M446">
        <v>139423</v>
      </c>
      <c r="N446">
        <v>698</v>
      </c>
      <c r="O446" t="s">
        <v>29</v>
      </c>
      <c r="P446" t="s">
        <v>30</v>
      </c>
      <c r="Q446" t="s">
        <v>31</v>
      </c>
      <c r="R446">
        <v>80000000</v>
      </c>
      <c r="S446">
        <v>2008</v>
      </c>
      <c r="T446">
        <v>5.5</v>
      </c>
      <c r="U446">
        <v>1.7</v>
      </c>
      <c r="V446">
        <v>-636215</v>
      </c>
      <c r="W446" t="s">
        <v>38</v>
      </c>
    </row>
    <row r="447" spans="1:23" x14ac:dyDescent="0.3">
      <c r="A447" t="s">
        <v>323</v>
      </c>
      <c r="B447">
        <v>80</v>
      </c>
      <c r="C447">
        <v>135</v>
      </c>
      <c r="D447">
        <v>76081498</v>
      </c>
      <c r="E447" t="s">
        <v>24</v>
      </c>
      <c r="F447" t="s">
        <v>56</v>
      </c>
      <c r="G447" t="s">
        <v>60</v>
      </c>
      <c r="H447" t="s">
        <v>44</v>
      </c>
      <c r="I447" t="s">
        <v>35</v>
      </c>
      <c r="L447" t="s">
        <v>743</v>
      </c>
      <c r="M447">
        <v>76099</v>
      </c>
      <c r="N447">
        <v>162</v>
      </c>
      <c r="O447" t="s">
        <v>29</v>
      </c>
      <c r="P447" t="s">
        <v>30</v>
      </c>
      <c r="Q447" t="s">
        <v>213</v>
      </c>
      <c r="R447">
        <v>75000000</v>
      </c>
      <c r="S447">
        <v>1997</v>
      </c>
      <c r="T447">
        <v>6.7</v>
      </c>
      <c r="U447">
        <v>2.2000000000000002</v>
      </c>
      <c r="V447">
        <v>1081498</v>
      </c>
      <c r="W447" t="s">
        <v>21</v>
      </c>
    </row>
    <row r="448" spans="1:23" x14ac:dyDescent="0.3">
      <c r="A448" t="s">
        <v>177</v>
      </c>
      <c r="B448">
        <v>406</v>
      </c>
      <c r="C448">
        <v>134</v>
      </c>
      <c r="D448">
        <v>85707116</v>
      </c>
      <c r="E448" t="s">
        <v>24</v>
      </c>
      <c r="F448" t="s">
        <v>55</v>
      </c>
      <c r="G448" t="s">
        <v>58</v>
      </c>
      <c r="L448" t="s">
        <v>744</v>
      </c>
      <c r="M448">
        <v>303185</v>
      </c>
      <c r="N448">
        <v>701</v>
      </c>
      <c r="O448" t="s">
        <v>29</v>
      </c>
      <c r="P448" t="s">
        <v>30</v>
      </c>
      <c r="Q448" t="s">
        <v>213</v>
      </c>
      <c r="R448">
        <v>68000000</v>
      </c>
      <c r="S448">
        <v>2014</v>
      </c>
      <c r="T448">
        <v>7.6</v>
      </c>
      <c r="U448">
        <v>2.2000000000000002</v>
      </c>
      <c r="V448">
        <v>17707116</v>
      </c>
      <c r="W448" t="s">
        <v>21</v>
      </c>
    </row>
    <row r="449" spans="1:23" x14ac:dyDescent="0.3">
      <c r="A449" t="s">
        <v>745</v>
      </c>
      <c r="B449">
        <v>97</v>
      </c>
      <c r="C449">
        <v>98</v>
      </c>
      <c r="D449">
        <v>74329966</v>
      </c>
      <c r="E449" t="s">
        <v>24</v>
      </c>
      <c r="F449" t="s">
        <v>25</v>
      </c>
      <c r="G449" t="s">
        <v>48</v>
      </c>
      <c r="H449" t="s">
        <v>44</v>
      </c>
      <c r="L449" t="s">
        <v>746</v>
      </c>
      <c r="M449">
        <v>60910</v>
      </c>
      <c r="N449">
        <v>164</v>
      </c>
      <c r="O449" t="s">
        <v>29</v>
      </c>
      <c r="P449" t="s">
        <v>30</v>
      </c>
      <c r="Q449" t="s">
        <v>31</v>
      </c>
      <c r="R449">
        <v>70000000</v>
      </c>
      <c r="S449">
        <v>1998</v>
      </c>
      <c r="T449">
        <v>5.7</v>
      </c>
      <c r="U449">
        <v>1.6</v>
      </c>
      <c r="V449">
        <v>4329966</v>
      </c>
      <c r="W449" t="s">
        <v>21</v>
      </c>
    </row>
    <row r="450" spans="1:23" x14ac:dyDescent="0.3">
      <c r="A450" t="s">
        <v>747</v>
      </c>
      <c r="B450">
        <v>143</v>
      </c>
      <c r="C450">
        <v>80</v>
      </c>
      <c r="D450">
        <v>100169068</v>
      </c>
      <c r="E450" t="s">
        <v>25</v>
      </c>
      <c r="F450" t="s">
        <v>47</v>
      </c>
      <c r="G450" t="s">
        <v>48</v>
      </c>
      <c r="H450" t="s">
        <v>49</v>
      </c>
      <c r="L450" t="s">
        <v>748</v>
      </c>
      <c r="M450">
        <v>16385</v>
      </c>
      <c r="N450">
        <v>100</v>
      </c>
      <c r="O450" t="s">
        <v>29</v>
      </c>
      <c r="P450" t="s">
        <v>30</v>
      </c>
      <c r="Q450" t="s">
        <v>52</v>
      </c>
      <c r="R450">
        <v>80000000</v>
      </c>
      <c r="S450">
        <v>2010</v>
      </c>
      <c r="T450">
        <v>4.5999999999999996</v>
      </c>
      <c r="U450">
        <v>1.3</v>
      </c>
      <c r="V450">
        <v>20169068</v>
      </c>
      <c r="W450" t="s">
        <v>21</v>
      </c>
    </row>
    <row r="451" spans="1:23" x14ac:dyDescent="0.3">
      <c r="A451" t="s">
        <v>749</v>
      </c>
      <c r="B451">
        <v>106</v>
      </c>
      <c r="C451">
        <v>83</v>
      </c>
      <c r="D451">
        <v>73215310</v>
      </c>
      <c r="E451" t="s">
        <v>25</v>
      </c>
      <c r="F451" t="s">
        <v>47</v>
      </c>
      <c r="G451" t="s">
        <v>49</v>
      </c>
      <c r="H451" t="s">
        <v>53</v>
      </c>
      <c r="L451" t="s">
        <v>750</v>
      </c>
      <c r="M451">
        <v>44143</v>
      </c>
      <c r="N451">
        <v>216</v>
      </c>
      <c r="O451" t="s">
        <v>29</v>
      </c>
      <c r="P451" t="s">
        <v>30</v>
      </c>
      <c r="Q451" t="s">
        <v>118</v>
      </c>
      <c r="R451">
        <v>80000000</v>
      </c>
      <c r="S451">
        <v>2002</v>
      </c>
      <c r="T451">
        <v>7</v>
      </c>
      <c r="U451">
        <v>1.4</v>
      </c>
      <c r="V451">
        <v>-6784690</v>
      </c>
      <c r="W451" t="s">
        <v>38</v>
      </c>
    </row>
    <row r="452" spans="1:23" x14ac:dyDescent="0.3">
      <c r="A452" t="s">
        <v>468</v>
      </c>
      <c r="B452">
        <v>178</v>
      </c>
      <c r="C452">
        <v>102</v>
      </c>
      <c r="D452">
        <v>80360866</v>
      </c>
      <c r="E452" t="s">
        <v>48</v>
      </c>
      <c r="F452" t="s">
        <v>49</v>
      </c>
      <c r="G452" t="s">
        <v>44</v>
      </c>
      <c r="L452" t="s">
        <v>751</v>
      </c>
      <c r="M452">
        <v>44662</v>
      </c>
      <c r="N452">
        <v>127</v>
      </c>
      <c r="O452" t="s">
        <v>29</v>
      </c>
      <c r="P452" t="s">
        <v>30</v>
      </c>
      <c r="Q452" t="s">
        <v>52</v>
      </c>
      <c r="R452">
        <v>80000000</v>
      </c>
      <c r="S452">
        <v>2011</v>
      </c>
      <c r="T452">
        <v>5.2</v>
      </c>
      <c r="U452">
        <v>1.7</v>
      </c>
      <c r="V452">
        <v>360866</v>
      </c>
      <c r="W452" t="s">
        <v>21</v>
      </c>
    </row>
    <row r="453" spans="1:23" x14ac:dyDescent="0.3">
      <c r="A453" t="s">
        <v>752</v>
      </c>
      <c r="B453">
        <v>102</v>
      </c>
      <c r="C453">
        <v>130</v>
      </c>
      <c r="D453">
        <v>69102910</v>
      </c>
      <c r="E453" t="s">
        <v>24</v>
      </c>
      <c r="F453" t="s">
        <v>25</v>
      </c>
      <c r="G453" t="s">
        <v>49</v>
      </c>
      <c r="H453" t="s">
        <v>27</v>
      </c>
      <c r="I453" t="s">
        <v>35</v>
      </c>
      <c r="L453" t="s">
        <v>753</v>
      </c>
      <c r="M453">
        <v>58402</v>
      </c>
      <c r="N453">
        <v>370</v>
      </c>
      <c r="O453" t="s">
        <v>29</v>
      </c>
      <c r="P453" t="s">
        <v>30</v>
      </c>
      <c r="Q453" t="s">
        <v>31</v>
      </c>
      <c r="R453">
        <v>80000000</v>
      </c>
      <c r="S453">
        <v>1998</v>
      </c>
      <c r="T453">
        <v>5.0999999999999996</v>
      </c>
      <c r="U453">
        <v>2.2000000000000002</v>
      </c>
      <c r="V453">
        <v>-10897090</v>
      </c>
      <c r="W453" t="s">
        <v>38</v>
      </c>
    </row>
    <row r="454" spans="1:23" x14ac:dyDescent="0.3">
      <c r="A454" t="s">
        <v>754</v>
      </c>
      <c r="B454">
        <v>209</v>
      </c>
      <c r="C454">
        <v>129</v>
      </c>
      <c r="D454">
        <v>65948711</v>
      </c>
      <c r="E454" t="s">
        <v>55</v>
      </c>
      <c r="F454" t="s">
        <v>60</v>
      </c>
      <c r="G454" t="s">
        <v>27</v>
      </c>
      <c r="H454" t="s">
        <v>35</v>
      </c>
      <c r="L454" t="s">
        <v>755</v>
      </c>
      <c r="M454">
        <v>86422</v>
      </c>
      <c r="N454">
        <v>363</v>
      </c>
      <c r="O454" t="s">
        <v>29</v>
      </c>
      <c r="P454" t="s">
        <v>30</v>
      </c>
      <c r="Q454" t="s">
        <v>213</v>
      </c>
      <c r="R454">
        <v>80000000</v>
      </c>
      <c r="S454">
        <v>2004</v>
      </c>
      <c r="T454">
        <v>6.6</v>
      </c>
      <c r="U454">
        <v>2.2000000000000002</v>
      </c>
      <c r="V454">
        <v>-14051289</v>
      </c>
      <c r="W454" t="s">
        <v>38</v>
      </c>
    </row>
    <row r="455" spans="1:23" x14ac:dyDescent="0.3">
      <c r="A455" t="s">
        <v>655</v>
      </c>
      <c r="B455">
        <v>152</v>
      </c>
      <c r="C455">
        <v>89</v>
      </c>
      <c r="D455">
        <v>169692572</v>
      </c>
      <c r="E455" t="s">
        <v>47</v>
      </c>
      <c r="F455" t="s">
        <v>48</v>
      </c>
      <c r="G455" t="s">
        <v>49</v>
      </c>
      <c r="H455" t="s">
        <v>26</v>
      </c>
      <c r="L455" t="s">
        <v>756</v>
      </c>
      <c r="M455">
        <v>56501</v>
      </c>
      <c r="N455">
        <v>97</v>
      </c>
      <c r="O455" t="s">
        <v>29</v>
      </c>
      <c r="P455" t="s">
        <v>30</v>
      </c>
      <c r="Q455" t="s">
        <v>52</v>
      </c>
      <c r="R455">
        <v>80000000</v>
      </c>
      <c r="S455">
        <v>2015</v>
      </c>
      <c r="T455">
        <v>6.7</v>
      </c>
      <c r="U455">
        <v>1.5</v>
      </c>
      <c r="V455">
        <v>89692572</v>
      </c>
      <c r="W455" t="s">
        <v>21</v>
      </c>
    </row>
    <row r="456" spans="1:23" x14ac:dyDescent="0.3">
      <c r="A456" t="s">
        <v>757</v>
      </c>
      <c r="B456">
        <v>129</v>
      </c>
      <c r="C456">
        <v>74</v>
      </c>
      <c r="D456">
        <v>60507228</v>
      </c>
      <c r="E456" t="s">
        <v>47</v>
      </c>
      <c r="F456" t="s">
        <v>49</v>
      </c>
      <c r="G456" t="s">
        <v>26</v>
      </c>
      <c r="H456" t="s">
        <v>59</v>
      </c>
      <c r="L456" t="s">
        <v>758</v>
      </c>
      <c r="M456">
        <v>27543</v>
      </c>
      <c r="N456">
        <v>186</v>
      </c>
      <c r="O456" t="s">
        <v>29</v>
      </c>
      <c r="P456" t="s">
        <v>30</v>
      </c>
      <c r="Q456" t="s">
        <v>118</v>
      </c>
      <c r="R456">
        <v>80000000</v>
      </c>
      <c r="S456">
        <v>1999</v>
      </c>
      <c r="T456">
        <v>7.3</v>
      </c>
      <c r="U456">
        <v>1.2</v>
      </c>
      <c r="V456">
        <v>-19492772</v>
      </c>
      <c r="W456" t="s">
        <v>38</v>
      </c>
    </row>
    <row r="457" spans="1:23" x14ac:dyDescent="0.3">
      <c r="A457" t="s">
        <v>289</v>
      </c>
      <c r="B457">
        <v>124</v>
      </c>
      <c r="C457">
        <v>96</v>
      </c>
      <c r="D457">
        <v>56684819</v>
      </c>
      <c r="E457" t="s">
        <v>24</v>
      </c>
      <c r="F457" t="s">
        <v>25</v>
      </c>
      <c r="G457" t="s">
        <v>27</v>
      </c>
      <c r="L457" t="s">
        <v>759</v>
      </c>
      <c r="M457">
        <v>103787</v>
      </c>
      <c r="N457">
        <v>615</v>
      </c>
      <c r="O457" t="s">
        <v>29</v>
      </c>
      <c r="P457" t="s">
        <v>30</v>
      </c>
      <c r="Q457" t="s">
        <v>31</v>
      </c>
      <c r="R457">
        <v>80000000</v>
      </c>
      <c r="S457">
        <v>2002</v>
      </c>
      <c r="T457">
        <v>5.9</v>
      </c>
      <c r="U457">
        <v>1.6</v>
      </c>
      <c r="V457">
        <v>-23315181</v>
      </c>
      <c r="W457" t="s">
        <v>38</v>
      </c>
    </row>
    <row r="458" spans="1:23" x14ac:dyDescent="0.3">
      <c r="A458" t="s">
        <v>542</v>
      </c>
      <c r="B458">
        <v>35</v>
      </c>
      <c r="C458">
        <v>114</v>
      </c>
      <c r="D458">
        <v>50628009</v>
      </c>
      <c r="E458" t="s">
        <v>24</v>
      </c>
      <c r="F458" t="s">
        <v>25</v>
      </c>
      <c r="G458" t="s">
        <v>49</v>
      </c>
      <c r="H458" t="s">
        <v>26</v>
      </c>
      <c r="I458" t="s">
        <v>35</v>
      </c>
      <c r="L458" t="s">
        <v>760</v>
      </c>
      <c r="M458">
        <v>22955</v>
      </c>
      <c r="N458">
        <v>88</v>
      </c>
      <c r="O458" t="s">
        <v>29</v>
      </c>
      <c r="P458" t="s">
        <v>30</v>
      </c>
      <c r="Q458" t="s">
        <v>52</v>
      </c>
      <c r="R458">
        <v>90000000</v>
      </c>
      <c r="S458">
        <v>1998</v>
      </c>
      <c r="T458">
        <v>5.6</v>
      </c>
      <c r="U458">
        <v>1.9</v>
      </c>
      <c r="V458">
        <v>-39371991</v>
      </c>
      <c r="W458" t="s">
        <v>38</v>
      </c>
    </row>
    <row r="459" spans="1:23" x14ac:dyDescent="0.3">
      <c r="A459" t="s">
        <v>484</v>
      </c>
      <c r="B459">
        <v>166</v>
      </c>
      <c r="C459">
        <v>99</v>
      </c>
      <c r="D459">
        <v>69772969</v>
      </c>
      <c r="E459" t="s">
        <v>24</v>
      </c>
      <c r="F459" t="s">
        <v>56</v>
      </c>
      <c r="G459" t="s">
        <v>35</v>
      </c>
      <c r="L459" t="s">
        <v>761</v>
      </c>
      <c r="M459">
        <v>155532</v>
      </c>
      <c r="N459">
        <v>543</v>
      </c>
      <c r="O459" t="s">
        <v>29</v>
      </c>
      <c r="P459" t="s">
        <v>30</v>
      </c>
      <c r="Q459" t="s">
        <v>213</v>
      </c>
      <c r="R459">
        <v>80000000</v>
      </c>
      <c r="S459">
        <v>2001</v>
      </c>
      <c r="T459">
        <v>6.5</v>
      </c>
      <c r="U459">
        <v>1.6</v>
      </c>
      <c r="V459">
        <v>-10227031</v>
      </c>
      <c r="W459" t="s">
        <v>38</v>
      </c>
    </row>
    <row r="460" spans="1:23" x14ac:dyDescent="0.3">
      <c r="A460" t="s">
        <v>128</v>
      </c>
      <c r="B460">
        <v>137</v>
      </c>
      <c r="C460">
        <v>129</v>
      </c>
      <c r="D460">
        <v>45356386</v>
      </c>
      <c r="E460" t="s">
        <v>24</v>
      </c>
      <c r="F460" t="s">
        <v>25</v>
      </c>
      <c r="G460" t="s">
        <v>53</v>
      </c>
      <c r="L460" t="s">
        <v>762</v>
      </c>
      <c r="M460">
        <v>71574</v>
      </c>
      <c r="N460">
        <v>244</v>
      </c>
      <c r="O460" t="s">
        <v>763</v>
      </c>
      <c r="P460" t="s">
        <v>30</v>
      </c>
      <c r="Q460" t="s">
        <v>52</v>
      </c>
      <c r="R460">
        <v>75000000</v>
      </c>
      <c r="S460">
        <v>2005</v>
      </c>
      <c r="T460">
        <v>5.9</v>
      </c>
      <c r="U460">
        <v>2.2000000000000002</v>
      </c>
      <c r="V460">
        <v>-29643614</v>
      </c>
      <c r="W460" t="s">
        <v>38</v>
      </c>
    </row>
    <row r="461" spans="1:23" x14ac:dyDescent="0.3">
      <c r="A461" t="s">
        <v>764</v>
      </c>
      <c r="B461">
        <v>121</v>
      </c>
      <c r="C461">
        <v>113</v>
      </c>
      <c r="D461">
        <v>55350897</v>
      </c>
      <c r="E461" t="s">
        <v>55</v>
      </c>
      <c r="F461" t="s">
        <v>26</v>
      </c>
      <c r="G461" t="s">
        <v>44</v>
      </c>
      <c r="L461" t="s">
        <v>765</v>
      </c>
      <c r="M461">
        <v>83560</v>
      </c>
      <c r="N461">
        <v>619</v>
      </c>
      <c r="O461" t="s">
        <v>29</v>
      </c>
      <c r="P461" t="s">
        <v>30</v>
      </c>
      <c r="Q461" t="s">
        <v>31</v>
      </c>
      <c r="R461">
        <v>85000000</v>
      </c>
      <c r="S461">
        <v>1998</v>
      </c>
      <c r="T461">
        <v>7</v>
      </c>
      <c r="U461">
        <v>1.9</v>
      </c>
      <c r="V461">
        <v>-29649103</v>
      </c>
      <c r="W461" t="s">
        <v>38</v>
      </c>
    </row>
    <row r="462" spans="1:23" x14ac:dyDescent="0.3">
      <c r="A462" t="s">
        <v>766</v>
      </c>
      <c r="B462">
        <v>87</v>
      </c>
      <c r="C462">
        <v>90</v>
      </c>
      <c r="D462">
        <v>39442871</v>
      </c>
      <c r="E462" t="s">
        <v>48</v>
      </c>
      <c r="F462" t="s">
        <v>26</v>
      </c>
      <c r="L462" t="s">
        <v>767</v>
      </c>
      <c r="M462">
        <v>80639</v>
      </c>
      <c r="N462">
        <v>237</v>
      </c>
      <c r="O462" t="s">
        <v>29</v>
      </c>
      <c r="P462" t="s">
        <v>30</v>
      </c>
      <c r="Q462" t="s">
        <v>31</v>
      </c>
      <c r="R462">
        <v>80000000</v>
      </c>
      <c r="S462">
        <v>2000</v>
      </c>
      <c r="T462">
        <v>5.3</v>
      </c>
      <c r="U462">
        <v>1.5</v>
      </c>
      <c r="V462">
        <v>-40557129</v>
      </c>
      <c r="W462" t="s">
        <v>38</v>
      </c>
    </row>
    <row r="463" spans="1:23" x14ac:dyDescent="0.3">
      <c r="A463" t="s">
        <v>768</v>
      </c>
      <c r="B463">
        <v>233</v>
      </c>
      <c r="C463">
        <v>118</v>
      </c>
      <c r="D463">
        <v>37899638</v>
      </c>
      <c r="E463" t="s">
        <v>24</v>
      </c>
      <c r="F463" t="s">
        <v>25</v>
      </c>
      <c r="G463" t="s">
        <v>48</v>
      </c>
      <c r="H463" t="s">
        <v>26</v>
      </c>
      <c r="I463" t="s">
        <v>35</v>
      </c>
      <c r="L463" t="s">
        <v>769</v>
      </c>
      <c r="M463">
        <v>98472</v>
      </c>
      <c r="N463">
        <v>492</v>
      </c>
      <c r="O463" t="s">
        <v>29</v>
      </c>
      <c r="P463" t="s">
        <v>30</v>
      </c>
      <c r="Q463" t="s">
        <v>31</v>
      </c>
      <c r="R463">
        <v>88000000</v>
      </c>
      <c r="S463">
        <v>2005</v>
      </c>
      <c r="T463">
        <v>5.9</v>
      </c>
      <c r="U463">
        <v>2</v>
      </c>
      <c r="V463">
        <v>-50100362</v>
      </c>
      <c r="W463" t="s">
        <v>38</v>
      </c>
    </row>
    <row r="464" spans="1:23" x14ac:dyDescent="0.3">
      <c r="A464" t="s">
        <v>111</v>
      </c>
      <c r="B464">
        <v>132</v>
      </c>
      <c r="C464">
        <v>106</v>
      </c>
      <c r="D464">
        <v>37754208</v>
      </c>
      <c r="E464" t="s">
        <v>24</v>
      </c>
      <c r="F464" t="s">
        <v>48</v>
      </c>
      <c r="G464" t="s">
        <v>27</v>
      </c>
      <c r="L464" t="s">
        <v>770</v>
      </c>
      <c r="M464">
        <v>172217</v>
      </c>
      <c r="N464">
        <v>405</v>
      </c>
      <c r="O464" t="s">
        <v>29</v>
      </c>
      <c r="P464" t="s">
        <v>30</v>
      </c>
      <c r="Q464" t="s">
        <v>31</v>
      </c>
      <c r="R464">
        <v>70000000</v>
      </c>
      <c r="S464">
        <v>1996</v>
      </c>
      <c r="T464">
        <v>6.3</v>
      </c>
      <c r="U464">
        <v>1.8</v>
      </c>
      <c r="V464">
        <v>-32245792</v>
      </c>
      <c r="W464" t="s">
        <v>38</v>
      </c>
    </row>
    <row r="465" spans="1:23" x14ac:dyDescent="0.3">
      <c r="A465" t="s">
        <v>211</v>
      </c>
      <c r="B465">
        <v>258</v>
      </c>
      <c r="C465">
        <v>89</v>
      </c>
      <c r="D465">
        <v>38542418</v>
      </c>
      <c r="E465" t="s">
        <v>24</v>
      </c>
      <c r="F465" t="s">
        <v>27</v>
      </c>
      <c r="G465" t="s">
        <v>35</v>
      </c>
      <c r="L465" t="s">
        <v>771</v>
      </c>
      <c r="M465">
        <v>151424</v>
      </c>
      <c r="N465">
        <v>252</v>
      </c>
      <c r="O465" t="s">
        <v>29</v>
      </c>
      <c r="P465" t="s">
        <v>30</v>
      </c>
      <c r="Q465" t="s">
        <v>31</v>
      </c>
      <c r="R465">
        <v>80000000</v>
      </c>
      <c r="S465">
        <v>2009</v>
      </c>
      <c r="T465">
        <v>6.3</v>
      </c>
      <c r="U465">
        <v>1.5</v>
      </c>
      <c r="V465">
        <v>-41457582</v>
      </c>
      <c r="W465" t="s">
        <v>38</v>
      </c>
    </row>
    <row r="466" spans="1:23" x14ac:dyDescent="0.3">
      <c r="A466" t="s">
        <v>435</v>
      </c>
      <c r="B466">
        <v>162</v>
      </c>
      <c r="C466">
        <v>145</v>
      </c>
      <c r="D466">
        <v>34566746</v>
      </c>
      <c r="E466" t="s">
        <v>55</v>
      </c>
      <c r="F466" t="s">
        <v>54</v>
      </c>
      <c r="G466" t="s">
        <v>35</v>
      </c>
      <c r="L466" t="s">
        <v>772</v>
      </c>
      <c r="M466">
        <v>45231</v>
      </c>
      <c r="N466">
        <v>315</v>
      </c>
      <c r="O466" t="s">
        <v>29</v>
      </c>
      <c r="P466" t="s">
        <v>30</v>
      </c>
      <c r="Q466" t="s">
        <v>31</v>
      </c>
      <c r="R466">
        <v>80000000</v>
      </c>
      <c r="S466">
        <v>2000</v>
      </c>
      <c r="T466">
        <v>7.3</v>
      </c>
      <c r="U466">
        <v>2.4</v>
      </c>
      <c r="V466">
        <v>-45433254</v>
      </c>
      <c r="W466" t="s">
        <v>38</v>
      </c>
    </row>
    <row r="467" spans="1:23" x14ac:dyDescent="0.3">
      <c r="A467" t="s">
        <v>175</v>
      </c>
      <c r="B467">
        <v>61</v>
      </c>
      <c r="C467">
        <v>114</v>
      </c>
      <c r="D467">
        <v>32885565</v>
      </c>
      <c r="E467" t="s">
        <v>24</v>
      </c>
      <c r="F467" t="s">
        <v>25</v>
      </c>
      <c r="G467" t="s">
        <v>55</v>
      </c>
      <c r="H467" t="s">
        <v>35</v>
      </c>
      <c r="L467" t="s">
        <v>773</v>
      </c>
      <c r="M467">
        <v>53132</v>
      </c>
      <c r="N467">
        <v>101</v>
      </c>
      <c r="O467" t="s">
        <v>29</v>
      </c>
      <c r="P467" t="s">
        <v>30</v>
      </c>
      <c r="Q467" t="s">
        <v>31</v>
      </c>
      <c r="R467">
        <v>80000000</v>
      </c>
      <c r="S467">
        <v>1996</v>
      </c>
      <c r="T467">
        <v>5.8</v>
      </c>
      <c r="U467">
        <v>1.9</v>
      </c>
      <c r="V467">
        <v>-47114435</v>
      </c>
      <c r="W467" t="s">
        <v>38</v>
      </c>
    </row>
    <row r="468" spans="1:23" x14ac:dyDescent="0.3">
      <c r="A468" t="s">
        <v>774</v>
      </c>
      <c r="B468">
        <v>113</v>
      </c>
      <c r="C468">
        <v>87</v>
      </c>
      <c r="D468">
        <v>36073232</v>
      </c>
      <c r="E468" t="s">
        <v>25</v>
      </c>
      <c r="F468" t="s">
        <v>47</v>
      </c>
      <c r="G468" t="s">
        <v>49</v>
      </c>
      <c r="L468" t="s">
        <v>775</v>
      </c>
      <c r="M468">
        <v>8913</v>
      </c>
      <c r="N468">
        <v>66</v>
      </c>
      <c r="O468" t="s">
        <v>29</v>
      </c>
      <c r="P468" t="s">
        <v>30</v>
      </c>
      <c r="Q468" t="s">
        <v>52</v>
      </c>
      <c r="R468">
        <v>80000000</v>
      </c>
      <c r="S468">
        <v>2013</v>
      </c>
      <c r="T468">
        <v>5.2</v>
      </c>
      <c r="U468">
        <v>1.4</v>
      </c>
      <c r="V468">
        <v>-43926768</v>
      </c>
      <c r="W468" t="s">
        <v>38</v>
      </c>
    </row>
    <row r="469" spans="1:23" x14ac:dyDescent="0.3">
      <c r="A469" t="s">
        <v>776</v>
      </c>
      <c r="B469">
        <v>174</v>
      </c>
      <c r="C469">
        <v>119</v>
      </c>
      <c r="D469">
        <v>21471685</v>
      </c>
      <c r="E469" t="s">
        <v>24</v>
      </c>
      <c r="F469" t="s">
        <v>25</v>
      </c>
      <c r="G469" t="s">
        <v>27</v>
      </c>
      <c r="L469" t="s">
        <v>777</v>
      </c>
      <c r="M469">
        <v>65464</v>
      </c>
      <c r="N469">
        <v>1308</v>
      </c>
      <c r="O469" t="s">
        <v>29</v>
      </c>
      <c r="P469" t="s">
        <v>30</v>
      </c>
      <c r="Q469" t="s">
        <v>31</v>
      </c>
      <c r="R469">
        <v>44000000</v>
      </c>
      <c r="S469">
        <v>2000</v>
      </c>
      <c r="T469">
        <v>2.4</v>
      </c>
      <c r="U469">
        <v>2</v>
      </c>
      <c r="V469">
        <v>-22528315</v>
      </c>
      <c r="W469" t="s">
        <v>38</v>
      </c>
    </row>
    <row r="470" spans="1:23" x14ac:dyDescent="0.3">
      <c r="A470" t="s">
        <v>778</v>
      </c>
      <c r="B470">
        <v>101</v>
      </c>
      <c r="C470">
        <v>91</v>
      </c>
      <c r="D470">
        <v>20950820</v>
      </c>
      <c r="E470" t="s">
        <v>25</v>
      </c>
      <c r="F470" t="s">
        <v>47</v>
      </c>
      <c r="G470" t="s">
        <v>48</v>
      </c>
      <c r="H470" t="s">
        <v>49</v>
      </c>
      <c r="I470" t="s">
        <v>26</v>
      </c>
      <c r="J470" t="s">
        <v>27</v>
      </c>
      <c r="L470" t="s">
        <v>779</v>
      </c>
      <c r="M470">
        <v>24183</v>
      </c>
      <c r="N470">
        <v>160</v>
      </c>
      <c r="O470" t="s">
        <v>29</v>
      </c>
      <c r="P470" t="s">
        <v>244</v>
      </c>
      <c r="Q470" t="s">
        <v>52</v>
      </c>
      <c r="R470">
        <v>80000000</v>
      </c>
      <c r="S470">
        <v>2003</v>
      </c>
      <c r="T470">
        <v>5.7</v>
      </c>
      <c r="U470">
        <v>1.5</v>
      </c>
      <c r="V470">
        <v>-59049180</v>
      </c>
      <c r="W470" t="s">
        <v>38</v>
      </c>
    </row>
    <row r="471" spans="1:23" x14ac:dyDescent="0.3">
      <c r="A471" t="s">
        <v>85</v>
      </c>
      <c r="B471">
        <v>205</v>
      </c>
      <c r="C471">
        <v>118</v>
      </c>
      <c r="D471">
        <v>19673424</v>
      </c>
      <c r="E471" t="s">
        <v>55</v>
      </c>
      <c r="F471" t="s">
        <v>50</v>
      </c>
      <c r="G471" t="s">
        <v>44</v>
      </c>
      <c r="L471" t="s">
        <v>780</v>
      </c>
      <c r="M471">
        <v>37446</v>
      </c>
      <c r="N471">
        <v>232</v>
      </c>
      <c r="O471" t="s">
        <v>29</v>
      </c>
      <c r="P471" t="s">
        <v>30</v>
      </c>
      <c r="Q471" t="s">
        <v>31</v>
      </c>
      <c r="R471">
        <v>80000000</v>
      </c>
      <c r="S471">
        <v>2009</v>
      </c>
      <c r="T471">
        <v>5.8</v>
      </c>
      <c r="U471">
        <v>2</v>
      </c>
      <c r="V471">
        <v>-60326576</v>
      </c>
      <c r="W471" t="s">
        <v>38</v>
      </c>
    </row>
    <row r="472" spans="1:23" x14ac:dyDescent="0.3">
      <c r="A472" t="s">
        <v>323</v>
      </c>
      <c r="B472">
        <v>123</v>
      </c>
      <c r="C472">
        <v>116</v>
      </c>
      <c r="D472">
        <v>19480739</v>
      </c>
      <c r="E472" t="s">
        <v>24</v>
      </c>
      <c r="F472" t="s">
        <v>25</v>
      </c>
      <c r="G472" t="s">
        <v>27</v>
      </c>
      <c r="L472" t="s">
        <v>781</v>
      </c>
      <c r="M472">
        <v>53057</v>
      </c>
      <c r="N472">
        <v>457</v>
      </c>
      <c r="O472" t="s">
        <v>29</v>
      </c>
      <c r="P472" t="s">
        <v>30</v>
      </c>
      <c r="Q472" t="s">
        <v>31</v>
      </c>
      <c r="R472">
        <v>80000000</v>
      </c>
      <c r="S472">
        <v>2003</v>
      </c>
      <c r="T472">
        <v>5.6</v>
      </c>
      <c r="U472">
        <v>1.9</v>
      </c>
      <c r="V472">
        <v>-60519261</v>
      </c>
      <c r="W472" t="s">
        <v>38</v>
      </c>
    </row>
    <row r="473" spans="1:23" x14ac:dyDescent="0.3">
      <c r="A473" t="s">
        <v>782</v>
      </c>
      <c r="B473">
        <v>79</v>
      </c>
      <c r="C473">
        <v>177</v>
      </c>
      <c r="D473">
        <v>17593391</v>
      </c>
      <c r="E473" t="s">
        <v>24</v>
      </c>
      <c r="F473" t="s">
        <v>25</v>
      </c>
      <c r="G473" t="s">
        <v>55</v>
      </c>
      <c r="H473" t="s">
        <v>27</v>
      </c>
      <c r="L473" t="s">
        <v>783</v>
      </c>
      <c r="M473">
        <v>56403</v>
      </c>
      <c r="N473">
        <v>376</v>
      </c>
      <c r="O473" t="s">
        <v>29</v>
      </c>
      <c r="P473" t="s">
        <v>30</v>
      </c>
      <c r="Q473" t="s">
        <v>213</v>
      </c>
      <c r="R473">
        <v>80000000</v>
      </c>
      <c r="S473">
        <v>1997</v>
      </c>
      <c r="T473">
        <v>6</v>
      </c>
      <c r="U473">
        <v>3</v>
      </c>
      <c r="V473">
        <v>-62406609</v>
      </c>
      <c r="W473" t="s">
        <v>38</v>
      </c>
    </row>
    <row r="474" spans="1:23" x14ac:dyDescent="0.3">
      <c r="A474" t="s">
        <v>263</v>
      </c>
      <c r="B474">
        <v>61</v>
      </c>
      <c r="C474">
        <v>97</v>
      </c>
      <c r="D474">
        <v>18318000</v>
      </c>
      <c r="E474" t="s">
        <v>25</v>
      </c>
      <c r="F474" t="s">
        <v>48</v>
      </c>
      <c r="G474" t="s">
        <v>55</v>
      </c>
      <c r="H474" t="s">
        <v>49</v>
      </c>
      <c r="I474" t="s">
        <v>26</v>
      </c>
      <c r="L474" t="s">
        <v>784</v>
      </c>
      <c r="M474">
        <v>24868</v>
      </c>
      <c r="N474">
        <v>216</v>
      </c>
      <c r="O474" t="s">
        <v>29</v>
      </c>
      <c r="P474" t="s">
        <v>143</v>
      </c>
      <c r="Q474" t="s">
        <v>118</v>
      </c>
      <c r="R474">
        <v>80000000</v>
      </c>
      <c r="S474">
        <v>1998</v>
      </c>
      <c r="T474">
        <v>5.8</v>
      </c>
      <c r="U474">
        <v>1.6</v>
      </c>
      <c r="V474">
        <v>-61682000</v>
      </c>
      <c r="W474" t="s">
        <v>38</v>
      </c>
    </row>
    <row r="475" spans="1:23" x14ac:dyDescent="0.3">
      <c r="A475" t="s">
        <v>329</v>
      </c>
      <c r="B475">
        <v>202</v>
      </c>
      <c r="C475">
        <v>106</v>
      </c>
      <c r="D475">
        <v>27356090</v>
      </c>
      <c r="E475" t="s">
        <v>24</v>
      </c>
      <c r="F475" t="s">
        <v>25</v>
      </c>
      <c r="G475" t="s">
        <v>26</v>
      </c>
      <c r="L475" t="s">
        <v>785</v>
      </c>
      <c r="M475">
        <v>58752</v>
      </c>
      <c r="N475">
        <v>117</v>
      </c>
      <c r="O475" t="s">
        <v>29</v>
      </c>
      <c r="P475" t="s">
        <v>30</v>
      </c>
      <c r="Q475" t="s">
        <v>31</v>
      </c>
      <c r="R475">
        <v>90000000</v>
      </c>
      <c r="S475">
        <v>2015</v>
      </c>
      <c r="T475">
        <v>6</v>
      </c>
      <c r="U475">
        <v>1.8</v>
      </c>
      <c r="V475">
        <v>-62643910</v>
      </c>
      <c r="W475" t="s">
        <v>38</v>
      </c>
    </row>
    <row r="476" spans="1:23" x14ac:dyDescent="0.3">
      <c r="A476" t="s">
        <v>786</v>
      </c>
      <c r="B476">
        <v>145</v>
      </c>
      <c r="C476">
        <v>106</v>
      </c>
      <c r="D476">
        <v>17473245</v>
      </c>
      <c r="E476" t="s">
        <v>24</v>
      </c>
      <c r="F476" t="s">
        <v>27</v>
      </c>
      <c r="G476" t="s">
        <v>35</v>
      </c>
      <c r="L476" t="s">
        <v>787</v>
      </c>
      <c r="M476">
        <v>47612</v>
      </c>
      <c r="N476">
        <v>348</v>
      </c>
      <c r="O476" t="s">
        <v>29</v>
      </c>
      <c r="P476" t="s">
        <v>30</v>
      </c>
      <c r="Q476" t="s">
        <v>31</v>
      </c>
      <c r="R476">
        <v>70000000</v>
      </c>
      <c r="S476">
        <v>2000</v>
      </c>
      <c r="T476">
        <v>5.7</v>
      </c>
      <c r="U476">
        <v>1.8</v>
      </c>
      <c r="V476">
        <v>-52526755</v>
      </c>
      <c r="W476" t="s">
        <v>38</v>
      </c>
    </row>
    <row r="477" spans="1:23" x14ac:dyDescent="0.3">
      <c r="A477" t="s">
        <v>562</v>
      </c>
      <c r="B477">
        <v>101</v>
      </c>
      <c r="C477">
        <v>94</v>
      </c>
      <c r="D477">
        <v>15131330</v>
      </c>
      <c r="E477" t="s">
        <v>25</v>
      </c>
      <c r="F477" t="s">
        <v>47</v>
      </c>
      <c r="G477" t="s">
        <v>49</v>
      </c>
      <c r="H477" t="s">
        <v>26</v>
      </c>
      <c r="L477" t="s">
        <v>788</v>
      </c>
      <c r="M477">
        <v>25843</v>
      </c>
      <c r="N477">
        <v>64</v>
      </c>
      <c r="O477" t="s">
        <v>29</v>
      </c>
      <c r="P477" t="s">
        <v>545</v>
      </c>
      <c r="Q477" t="s">
        <v>52</v>
      </c>
      <c r="R477">
        <v>86000000</v>
      </c>
      <c r="S477">
        <v>2006</v>
      </c>
      <c r="T477">
        <v>6</v>
      </c>
      <c r="U477">
        <v>1.6</v>
      </c>
      <c r="V477">
        <v>-70868670</v>
      </c>
      <c r="W477" t="s">
        <v>38</v>
      </c>
    </row>
    <row r="478" spans="1:23" x14ac:dyDescent="0.3">
      <c r="A478" t="s">
        <v>789</v>
      </c>
      <c r="B478">
        <v>113</v>
      </c>
      <c r="C478">
        <v>104</v>
      </c>
      <c r="D478">
        <v>19406406</v>
      </c>
      <c r="E478" t="s">
        <v>790</v>
      </c>
      <c r="F478" t="s">
        <v>55</v>
      </c>
      <c r="L478" t="s">
        <v>791</v>
      </c>
      <c r="M478">
        <v>7630</v>
      </c>
      <c r="N478">
        <v>42</v>
      </c>
      <c r="O478" t="s">
        <v>792</v>
      </c>
      <c r="P478" t="s">
        <v>545</v>
      </c>
      <c r="Q478" t="s">
        <v>118</v>
      </c>
      <c r="R478">
        <v>40000000</v>
      </c>
      <c r="S478">
        <v>2009</v>
      </c>
      <c r="T478">
        <v>7.8</v>
      </c>
      <c r="U478">
        <v>1.7</v>
      </c>
      <c r="V478">
        <v>-20593594</v>
      </c>
      <c r="W478" t="s">
        <v>38</v>
      </c>
    </row>
    <row r="479" spans="1:23" x14ac:dyDescent="0.3">
      <c r="A479" t="s">
        <v>520</v>
      </c>
      <c r="B479">
        <v>113</v>
      </c>
      <c r="C479">
        <v>102</v>
      </c>
      <c r="D479">
        <v>1891821</v>
      </c>
      <c r="E479" t="s">
        <v>24</v>
      </c>
      <c r="F479" t="s">
        <v>25</v>
      </c>
      <c r="G479" t="s">
        <v>57</v>
      </c>
      <c r="H479" t="s">
        <v>27</v>
      </c>
      <c r="I479" t="s">
        <v>35</v>
      </c>
      <c r="L479" t="s">
        <v>793</v>
      </c>
      <c r="M479">
        <v>16474</v>
      </c>
      <c r="N479">
        <v>301</v>
      </c>
      <c r="O479" t="s">
        <v>29</v>
      </c>
      <c r="P479" t="s">
        <v>37</v>
      </c>
      <c r="Q479" t="s">
        <v>31</v>
      </c>
      <c r="R479">
        <v>52000000</v>
      </c>
      <c r="S479">
        <v>2005</v>
      </c>
      <c r="T479">
        <v>4.2</v>
      </c>
      <c r="U479">
        <v>1.7</v>
      </c>
      <c r="V479">
        <v>-50108179</v>
      </c>
      <c r="W479" t="s">
        <v>38</v>
      </c>
    </row>
    <row r="480" spans="1:23" x14ac:dyDescent="0.3">
      <c r="A480" t="s">
        <v>653</v>
      </c>
      <c r="B480">
        <v>272</v>
      </c>
      <c r="C480">
        <v>105</v>
      </c>
      <c r="D480">
        <v>23219748</v>
      </c>
      <c r="E480" t="s">
        <v>24</v>
      </c>
      <c r="F480" t="s">
        <v>25</v>
      </c>
      <c r="G480" t="s">
        <v>55</v>
      </c>
      <c r="H480" t="s">
        <v>54</v>
      </c>
      <c r="I480" t="s">
        <v>44</v>
      </c>
      <c r="L480" t="s">
        <v>794</v>
      </c>
      <c r="M480">
        <v>84508</v>
      </c>
      <c r="N480">
        <v>308</v>
      </c>
      <c r="O480" t="s">
        <v>29</v>
      </c>
      <c r="P480" t="s">
        <v>115</v>
      </c>
      <c r="Q480" t="s">
        <v>31</v>
      </c>
      <c r="R480">
        <v>80000000</v>
      </c>
      <c r="S480">
        <v>2014</v>
      </c>
      <c r="T480">
        <v>5.6</v>
      </c>
      <c r="U480">
        <v>1.8</v>
      </c>
      <c r="V480">
        <v>-56780252</v>
      </c>
      <c r="W480" t="s">
        <v>38</v>
      </c>
    </row>
    <row r="481" spans="1:23" x14ac:dyDescent="0.3">
      <c r="A481" t="s">
        <v>265</v>
      </c>
      <c r="B481">
        <v>205</v>
      </c>
      <c r="C481">
        <v>135</v>
      </c>
      <c r="D481">
        <v>170708996</v>
      </c>
      <c r="E481" t="s">
        <v>242</v>
      </c>
      <c r="F481" t="s">
        <v>55</v>
      </c>
      <c r="L481" t="s">
        <v>795</v>
      </c>
      <c r="M481">
        <v>610568</v>
      </c>
      <c r="N481">
        <v>1171</v>
      </c>
      <c r="O481" t="s">
        <v>29</v>
      </c>
      <c r="P481" t="s">
        <v>30</v>
      </c>
      <c r="Q481" t="s">
        <v>31</v>
      </c>
      <c r="R481">
        <v>58000000</v>
      </c>
      <c r="S481">
        <v>2001</v>
      </c>
      <c r="T481">
        <v>8.1999999999999993</v>
      </c>
      <c r="U481">
        <v>2.2000000000000002</v>
      </c>
      <c r="V481">
        <v>112708996</v>
      </c>
      <c r="W481" t="s">
        <v>21</v>
      </c>
    </row>
    <row r="482" spans="1:23" x14ac:dyDescent="0.3">
      <c r="A482" t="s">
        <v>668</v>
      </c>
      <c r="B482">
        <v>186</v>
      </c>
      <c r="C482">
        <v>73</v>
      </c>
      <c r="D482">
        <v>422783777</v>
      </c>
      <c r="E482" t="s">
        <v>25</v>
      </c>
      <c r="F482" t="s">
        <v>47</v>
      </c>
      <c r="G482" t="s">
        <v>55</v>
      </c>
      <c r="H482" t="s">
        <v>49</v>
      </c>
      <c r="I482" t="s">
        <v>50</v>
      </c>
      <c r="L482" t="s">
        <v>796</v>
      </c>
      <c r="M482">
        <v>644348</v>
      </c>
      <c r="N482">
        <v>656</v>
      </c>
      <c r="O482" t="s">
        <v>29</v>
      </c>
      <c r="P482" t="s">
        <v>30</v>
      </c>
      <c r="Q482" t="s">
        <v>118</v>
      </c>
      <c r="R482">
        <v>45000000</v>
      </c>
      <c r="S482">
        <v>1994</v>
      </c>
      <c r="T482">
        <v>8.5</v>
      </c>
      <c r="U482">
        <v>1.2</v>
      </c>
      <c r="V482">
        <v>377783777</v>
      </c>
      <c r="W482" t="s">
        <v>21</v>
      </c>
    </row>
    <row r="483" spans="1:23" x14ac:dyDescent="0.3">
      <c r="A483" t="s">
        <v>440</v>
      </c>
      <c r="B483">
        <v>178</v>
      </c>
      <c r="C483">
        <v>94</v>
      </c>
      <c r="D483">
        <v>103812241</v>
      </c>
      <c r="E483" t="s">
        <v>24</v>
      </c>
      <c r="F483" t="s">
        <v>25</v>
      </c>
      <c r="G483" t="s">
        <v>48</v>
      </c>
      <c r="H483" t="s">
        <v>49</v>
      </c>
      <c r="I483" t="s">
        <v>26</v>
      </c>
      <c r="J483" t="s">
        <v>27</v>
      </c>
      <c r="L483" t="s">
        <v>797</v>
      </c>
      <c r="M483">
        <v>67296</v>
      </c>
      <c r="N483">
        <v>133</v>
      </c>
      <c r="O483" t="s">
        <v>29</v>
      </c>
      <c r="P483" t="s">
        <v>30</v>
      </c>
      <c r="Q483" t="s">
        <v>52</v>
      </c>
      <c r="R483">
        <v>79000000</v>
      </c>
      <c r="S483">
        <v>2012</v>
      </c>
      <c r="T483">
        <v>5.8</v>
      </c>
      <c r="U483">
        <v>1.6</v>
      </c>
      <c r="V483">
        <v>24812241</v>
      </c>
      <c r="W483" t="s">
        <v>21</v>
      </c>
    </row>
    <row r="484" spans="1:23" x14ac:dyDescent="0.3">
      <c r="A484" t="s">
        <v>798</v>
      </c>
      <c r="B484">
        <v>169</v>
      </c>
      <c r="C484">
        <v>95</v>
      </c>
      <c r="D484">
        <v>119793567</v>
      </c>
      <c r="E484" t="s">
        <v>47</v>
      </c>
      <c r="F484" t="s">
        <v>48</v>
      </c>
      <c r="G484" t="s">
        <v>49</v>
      </c>
      <c r="H484" t="s">
        <v>26</v>
      </c>
      <c r="I484" t="s">
        <v>27</v>
      </c>
      <c r="L484" t="s">
        <v>799</v>
      </c>
      <c r="M484">
        <v>64387</v>
      </c>
      <c r="N484">
        <v>85</v>
      </c>
      <c r="O484" t="s">
        <v>29</v>
      </c>
      <c r="P484" t="s">
        <v>30</v>
      </c>
      <c r="Q484" t="s">
        <v>52</v>
      </c>
      <c r="R484">
        <v>78000000</v>
      </c>
      <c r="S484">
        <v>2013</v>
      </c>
      <c r="T484">
        <v>6.5</v>
      </c>
      <c r="U484">
        <v>1.6</v>
      </c>
      <c r="V484">
        <v>41793567</v>
      </c>
      <c r="W484" t="s">
        <v>21</v>
      </c>
    </row>
    <row r="485" spans="1:23" x14ac:dyDescent="0.3">
      <c r="A485" t="s">
        <v>113</v>
      </c>
      <c r="B485">
        <v>210</v>
      </c>
      <c r="C485">
        <v>124</v>
      </c>
      <c r="D485">
        <v>92930005</v>
      </c>
      <c r="E485" t="s">
        <v>56</v>
      </c>
      <c r="F485" t="s">
        <v>55</v>
      </c>
      <c r="G485" t="s">
        <v>35</v>
      </c>
      <c r="L485" t="s">
        <v>800</v>
      </c>
      <c r="M485">
        <v>204063</v>
      </c>
      <c r="N485">
        <v>764</v>
      </c>
      <c r="O485" t="s">
        <v>29</v>
      </c>
      <c r="P485" t="s">
        <v>244</v>
      </c>
      <c r="Q485" t="s">
        <v>213</v>
      </c>
      <c r="R485">
        <v>78000000</v>
      </c>
      <c r="S485">
        <v>2002</v>
      </c>
      <c r="T485">
        <v>7.2</v>
      </c>
      <c r="U485">
        <v>2.1</v>
      </c>
      <c r="V485">
        <v>14930005</v>
      </c>
      <c r="W485" t="s">
        <v>21</v>
      </c>
    </row>
    <row r="486" spans="1:23" x14ac:dyDescent="0.3">
      <c r="A486" t="s">
        <v>279</v>
      </c>
      <c r="B486">
        <v>140</v>
      </c>
      <c r="C486">
        <v>136</v>
      </c>
      <c r="D486">
        <v>67286731</v>
      </c>
      <c r="E486" t="s">
        <v>24</v>
      </c>
      <c r="F486" t="s">
        <v>25</v>
      </c>
      <c r="G486" t="s">
        <v>53</v>
      </c>
      <c r="L486" t="s">
        <v>801</v>
      </c>
      <c r="M486">
        <v>67856</v>
      </c>
      <c r="N486">
        <v>345</v>
      </c>
      <c r="O486" t="s">
        <v>29</v>
      </c>
      <c r="P486" t="s">
        <v>30</v>
      </c>
      <c r="Q486" t="s">
        <v>31</v>
      </c>
      <c r="R486">
        <v>100000000</v>
      </c>
      <c r="S486">
        <v>2004</v>
      </c>
      <c r="T486">
        <v>6.7</v>
      </c>
      <c r="U486">
        <v>2.2999999999999998</v>
      </c>
      <c r="V486">
        <v>-32713269</v>
      </c>
      <c r="W486" t="s">
        <v>38</v>
      </c>
    </row>
    <row r="487" spans="1:23" x14ac:dyDescent="0.3">
      <c r="A487" t="s">
        <v>614</v>
      </c>
      <c r="B487">
        <v>156</v>
      </c>
      <c r="C487">
        <v>91</v>
      </c>
      <c r="D487">
        <v>74158157</v>
      </c>
      <c r="E487" t="s">
        <v>48</v>
      </c>
      <c r="L487" t="s">
        <v>802</v>
      </c>
      <c r="M487">
        <v>60370</v>
      </c>
      <c r="N487">
        <v>264</v>
      </c>
      <c r="O487" t="s">
        <v>29</v>
      </c>
      <c r="P487" t="s">
        <v>30</v>
      </c>
      <c r="Q487" t="s">
        <v>52</v>
      </c>
      <c r="R487">
        <v>79000000</v>
      </c>
      <c r="S487">
        <v>2011</v>
      </c>
      <c r="T487">
        <v>3.4</v>
      </c>
      <c r="U487">
        <v>1.5</v>
      </c>
      <c r="V487">
        <v>-4841843</v>
      </c>
      <c r="W487" t="s">
        <v>38</v>
      </c>
    </row>
    <row r="488" spans="1:23" x14ac:dyDescent="0.3">
      <c r="A488" t="s">
        <v>803</v>
      </c>
      <c r="B488">
        <v>150</v>
      </c>
      <c r="C488">
        <v>107</v>
      </c>
      <c r="D488">
        <v>127083765</v>
      </c>
      <c r="E488" t="s">
        <v>24</v>
      </c>
      <c r="F488" t="s">
        <v>56</v>
      </c>
      <c r="G488" t="s">
        <v>35</v>
      </c>
      <c r="L488" t="s">
        <v>804</v>
      </c>
      <c r="M488">
        <v>191912</v>
      </c>
      <c r="N488">
        <v>370</v>
      </c>
      <c r="O488" t="s">
        <v>29</v>
      </c>
      <c r="P488" t="s">
        <v>30</v>
      </c>
      <c r="Q488" t="s">
        <v>31</v>
      </c>
      <c r="R488">
        <v>76000000</v>
      </c>
      <c r="S488">
        <v>2003</v>
      </c>
      <c r="T488">
        <v>5.9</v>
      </c>
      <c r="U488">
        <v>1.8</v>
      </c>
      <c r="V488">
        <v>51083765</v>
      </c>
      <c r="W488" t="s">
        <v>21</v>
      </c>
    </row>
    <row r="489" spans="1:23" x14ac:dyDescent="0.3">
      <c r="A489" t="s">
        <v>351</v>
      </c>
      <c r="B489">
        <v>119</v>
      </c>
      <c r="C489">
        <v>108</v>
      </c>
      <c r="D489">
        <v>1339152</v>
      </c>
      <c r="E489" t="s">
        <v>25</v>
      </c>
      <c r="F489" t="s">
        <v>47</v>
      </c>
      <c r="G489" t="s">
        <v>55</v>
      </c>
      <c r="H489" t="s">
        <v>49</v>
      </c>
      <c r="I489" t="s">
        <v>26</v>
      </c>
      <c r="L489" t="s">
        <v>805</v>
      </c>
      <c r="M489">
        <v>28276</v>
      </c>
      <c r="N489">
        <v>64</v>
      </c>
      <c r="O489" t="s">
        <v>29</v>
      </c>
      <c r="P489" t="s">
        <v>545</v>
      </c>
      <c r="Q489" t="s">
        <v>52</v>
      </c>
      <c r="R489">
        <v>81200000</v>
      </c>
      <c r="S489">
        <v>2015</v>
      </c>
      <c r="T489">
        <v>7.8</v>
      </c>
      <c r="U489">
        <v>1.8</v>
      </c>
      <c r="V489">
        <v>-79860848</v>
      </c>
      <c r="W489" t="s">
        <v>38</v>
      </c>
    </row>
    <row r="490" spans="1:23" x14ac:dyDescent="0.3">
      <c r="A490" t="s">
        <v>806</v>
      </c>
      <c r="B490">
        <v>232</v>
      </c>
      <c r="C490">
        <v>99</v>
      </c>
      <c r="D490">
        <v>15071514</v>
      </c>
      <c r="E490" t="s">
        <v>27</v>
      </c>
      <c r="F490" t="s">
        <v>35</v>
      </c>
      <c r="L490" t="s">
        <v>807</v>
      </c>
      <c r="M490">
        <v>65037</v>
      </c>
      <c r="N490">
        <v>273</v>
      </c>
      <c r="O490" t="s">
        <v>29</v>
      </c>
      <c r="P490" t="s">
        <v>30</v>
      </c>
      <c r="Q490" t="s">
        <v>31</v>
      </c>
      <c r="R490">
        <v>80000000</v>
      </c>
      <c r="S490">
        <v>2007</v>
      </c>
      <c r="T490">
        <v>5.9</v>
      </c>
      <c r="U490">
        <v>1.6</v>
      </c>
      <c r="V490">
        <v>-64928486</v>
      </c>
      <c r="W490" t="s">
        <v>38</v>
      </c>
    </row>
    <row r="491" spans="1:23" x14ac:dyDescent="0.3">
      <c r="A491" t="s">
        <v>808</v>
      </c>
      <c r="B491">
        <v>49</v>
      </c>
      <c r="C491">
        <v>92</v>
      </c>
      <c r="D491">
        <v>26000610</v>
      </c>
      <c r="E491" t="s">
        <v>25</v>
      </c>
      <c r="F491" t="s">
        <v>47</v>
      </c>
      <c r="G491" t="s">
        <v>48</v>
      </c>
      <c r="H491" t="s">
        <v>49</v>
      </c>
      <c r="I491" t="s">
        <v>26</v>
      </c>
      <c r="L491" t="s">
        <v>809</v>
      </c>
      <c r="M491">
        <v>16611</v>
      </c>
      <c r="N491">
        <v>197</v>
      </c>
      <c r="O491" t="s">
        <v>29</v>
      </c>
      <c r="P491" t="s">
        <v>30</v>
      </c>
      <c r="Q491" t="s">
        <v>52</v>
      </c>
      <c r="R491">
        <v>76000000</v>
      </c>
      <c r="S491">
        <v>2000</v>
      </c>
      <c r="T491">
        <v>4.0999999999999996</v>
      </c>
      <c r="U491">
        <v>1.5</v>
      </c>
      <c r="V491">
        <v>-49999390</v>
      </c>
      <c r="W491" t="s">
        <v>38</v>
      </c>
    </row>
    <row r="492" spans="1:23" x14ac:dyDescent="0.3">
      <c r="A492" t="s">
        <v>810</v>
      </c>
      <c r="B492">
        <v>165</v>
      </c>
      <c r="C492">
        <v>87</v>
      </c>
      <c r="D492">
        <v>323505540</v>
      </c>
      <c r="E492" t="s">
        <v>47</v>
      </c>
      <c r="F492" t="s">
        <v>48</v>
      </c>
      <c r="G492" t="s">
        <v>49</v>
      </c>
      <c r="L492" t="s">
        <v>811</v>
      </c>
      <c r="M492">
        <v>24407</v>
      </c>
      <c r="N492">
        <v>155</v>
      </c>
      <c r="O492" t="s">
        <v>29</v>
      </c>
      <c r="P492" t="s">
        <v>812</v>
      </c>
      <c r="Q492" t="s">
        <v>52</v>
      </c>
      <c r="R492">
        <v>75000000</v>
      </c>
      <c r="S492">
        <v>2016</v>
      </c>
      <c r="T492">
        <v>6.8</v>
      </c>
      <c r="U492">
        <v>1.4</v>
      </c>
      <c r="V492">
        <v>248505540</v>
      </c>
      <c r="W492" t="s">
        <v>21</v>
      </c>
    </row>
    <row r="493" spans="1:23" x14ac:dyDescent="0.3">
      <c r="A493" t="s">
        <v>813</v>
      </c>
      <c r="B493">
        <v>202</v>
      </c>
      <c r="C493">
        <v>110</v>
      </c>
      <c r="D493">
        <v>66462600</v>
      </c>
      <c r="E493" t="s">
        <v>24</v>
      </c>
      <c r="F493" t="s">
        <v>25</v>
      </c>
      <c r="G493" t="s">
        <v>26</v>
      </c>
      <c r="H493" t="s">
        <v>27</v>
      </c>
      <c r="L493" t="s">
        <v>814</v>
      </c>
      <c r="M493">
        <v>141533</v>
      </c>
      <c r="N493">
        <v>786</v>
      </c>
      <c r="O493" t="s">
        <v>29</v>
      </c>
      <c r="P493" t="s">
        <v>30</v>
      </c>
      <c r="Q493" t="s">
        <v>31</v>
      </c>
      <c r="R493">
        <v>78000000</v>
      </c>
      <c r="S493">
        <v>2003</v>
      </c>
      <c r="T493">
        <v>5.8</v>
      </c>
      <c r="U493">
        <v>1.8</v>
      </c>
      <c r="V493">
        <v>-11537400</v>
      </c>
      <c r="W493" t="s">
        <v>38</v>
      </c>
    </row>
    <row r="494" spans="1:23" x14ac:dyDescent="0.3">
      <c r="A494" t="s">
        <v>815</v>
      </c>
      <c r="B494">
        <v>306</v>
      </c>
      <c r="C494">
        <v>98</v>
      </c>
      <c r="D494">
        <v>368049635</v>
      </c>
      <c r="E494" t="s">
        <v>47</v>
      </c>
      <c r="F494" t="s">
        <v>48</v>
      </c>
      <c r="G494" t="s">
        <v>49</v>
      </c>
      <c r="H494" t="s">
        <v>27</v>
      </c>
      <c r="L494" t="s">
        <v>816</v>
      </c>
      <c r="M494">
        <v>286877</v>
      </c>
      <c r="N494">
        <v>284</v>
      </c>
      <c r="O494" t="s">
        <v>29</v>
      </c>
      <c r="P494" t="s">
        <v>30</v>
      </c>
      <c r="Q494" t="s">
        <v>52</v>
      </c>
      <c r="R494">
        <v>76000000</v>
      </c>
      <c r="S494">
        <v>2013</v>
      </c>
      <c r="T494">
        <v>7.5</v>
      </c>
      <c r="U494">
        <v>1.6</v>
      </c>
      <c r="V494">
        <v>292049635</v>
      </c>
      <c r="W494" t="s">
        <v>21</v>
      </c>
    </row>
    <row r="495" spans="1:23" x14ac:dyDescent="0.3">
      <c r="A495" t="s">
        <v>157</v>
      </c>
      <c r="B495">
        <v>185</v>
      </c>
      <c r="C495">
        <v>154</v>
      </c>
      <c r="D495">
        <v>306124059</v>
      </c>
      <c r="E495" t="s">
        <v>24</v>
      </c>
      <c r="F495" t="s">
        <v>25</v>
      </c>
      <c r="G495" t="s">
        <v>27</v>
      </c>
      <c r="L495" t="s">
        <v>817</v>
      </c>
      <c r="M495">
        <v>430055</v>
      </c>
      <c r="N495">
        <v>856</v>
      </c>
      <c r="O495" t="s">
        <v>29</v>
      </c>
      <c r="P495" t="s">
        <v>30</v>
      </c>
      <c r="Q495" t="s">
        <v>31</v>
      </c>
      <c r="R495">
        <v>75000000</v>
      </c>
      <c r="S495">
        <v>1996</v>
      </c>
      <c r="T495">
        <v>6.9</v>
      </c>
      <c r="U495">
        <v>2.6</v>
      </c>
      <c r="V495">
        <v>231124059</v>
      </c>
      <c r="W495" t="s">
        <v>21</v>
      </c>
    </row>
    <row r="496" spans="1:23" x14ac:dyDescent="0.3">
      <c r="A496" t="s">
        <v>149</v>
      </c>
      <c r="B496">
        <v>177</v>
      </c>
      <c r="C496">
        <v>129</v>
      </c>
      <c r="D496">
        <v>229074524</v>
      </c>
      <c r="E496" t="s">
        <v>24</v>
      </c>
      <c r="F496" t="s">
        <v>25</v>
      </c>
      <c r="G496" t="s">
        <v>27</v>
      </c>
      <c r="L496" t="s">
        <v>818</v>
      </c>
      <c r="M496">
        <v>278362</v>
      </c>
      <c r="N496">
        <v>552</v>
      </c>
      <c r="O496" t="s">
        <v>29</v>
      </c>
      <c r="P496" t="s">
        <v>30</v>
      </c>
      <c r="Q496" t="s">
        <v>31</v>
      </c>
      <c r="R496">
        <v>73000000</v>
      </c>
      <c r="S496">
        <v>1997</v>
      </c>
      <c r="T496">
        <v>6.5</v>
      </c>
      <c r="U496">
        <v>2.2000000000000002</v>
      </c>
      <c r="V496">
        <v>156074524</v>
      </c>
      <c r="W496" t="s">
        <v>21</v>
      </c>
    </row>
    <row r="497" spans="1:23" x14ac:dyDescent="0.3">
      <c r="A497" t="s">
        <v>252</v>
      </c>
      <c r="B497">
        <v>181</v>
      </c>
      <c r="C497">
        <v>86</v>
      </c>
      <c r="D497">
        <v>193136719</v>
      </c>
      <c r="E497" t="s">
        <v>25</v>
      </c>
      <c r="F497" t="s">
        <v>47</v>
      </c>
      <c r="G497" t="s">
        <v>48</v>
      </c>
      <c r="H497" t="s">
        <v>49</v>
      </c>
      <c r="L497" t="s">
        <v>819</v>
      </c>
      <c r="M497">
        <v>266636</v>
      </c>
      <c r="N497">
        <v>385</v>
      </c>
      <c r="O497" t="s">
        <v>29</v>
      </c>
      <c r="P497" t="s">
        <v>30</v>
      </c>
      <c r="Q497" t="s">
        <v>52</v>
      </c>
      <c r="R497">
        <v>75000000</v>
      </c>
      <c r="S497">
        <v>2005</v>
      </c>
      <c r="T497">
        <v>6.9</v>
      </c>
      <c r="U497">
        <v>1.4</v>
      </c>
      <c r="V497">
        <v>118136719</v>
      </c>
      <c r="W497" t="s">
        <v>21</v>
      </c>
    </row>
    <row r="498" spans="1:23" x14ac:dyDescent="0.3">
      <c r="A498" t="s">
        <v>366</v>
      </c>
      <c r="B498">
        <v>372</v>
      </c>
      <c r="C498">
        <v>109</v>
      </c>
      <c r="D498">
        <v>35286428</v>
      </c>
      <c r="E498" t="s">
        <v>55</v>
      </c>
      <c r="F498" t="s">
        <v>27</v>
      </c>
      <c r="G498" t="s">
        <v>35</v>
      </c>
      <c r="L498" t="s">
        <v>820</v>
      </c>
      <c r="M498">
        <v>361767</v>
      </c>
      <c r="N498">
        <v>1206</v>
      </c>
      <c r="O498" t="s">
        <v>29</v>
      </c>
      <c r="P498" t="s">
        <v>30</v>
      </c>
      <c r="Q498" t="s">
        <v>213</v>
      </c>
      <c r="R498">
        <v>76000000</v>
      </c>
      <c r="S498">
        <v>2006</v>
      </c>
      <c r="T498">
        <v>7.9</v>
      </c>
      <c r="U498">
        <v>1.8</v>
      </c>
      <c r="V498">
        <v>-40713572</v>
      </c>
      <c r="W498" t="s">
        <v>38</v>
      </c>
    </row>
    <row r="499" spans="1:23" x14ac:dyDescent="0.3">
      <c r="A499" t="s">
        <v>68</v>
      </c>
      <c r="B499">
        <v>290</v>
      </c>
      <c r="C499">
        <v>104</v>
      </c>
      <c r="D499">
        <v>157299717</v>
      </c>
      <c r="E499" t="s">
        <v>24</v>
      </c>
      <c r="F499" t="s">
        <v>25</v>
      </c>
      <c r="G499" t="s">
        <v>27</v>
      </c>
      <c r="L499" t="s">
        <v>821</v>
      </c>
      <c r="M499">
        <v>452928</v>
      </c>
      <c r="N499">
        <v>1401</v>
      </c>
      <c r="O499" t="s">
        <v>29</v>
      </c>
      <c r="P499" t="s">
        <v>30</v>
      </c>
      <c r="Q499" t="s">
        <v>31</v>
      </c>
      <c r="R499">
        <v>75000000</v>
      </c>
      <c r="S499">
        <v>2000</v>
      </c>
      <c r="T499">
        <v>7.4</v>
      </c>
      <c r="U499">
        <v>1.7</v>
      </c>
      <c r="V499">
        <v>82299717</v>
      </c>
      <c r="W499" t="s">
        <v>21</v>
      </c>
    </row>
    <row r="500" spans="1:23" x14ac:dyDescent="0.3">
      <c r="A500" t="s">
        <v>822</v>
      </c>
      <c r="B500">
        <v>316</v>
      </c>
      <c r="C500">
        <v>110</v>
      </c>
      <c r="D500">
        <v>134568845</v>
      </c>
      <c r="E500" t="s">
        <v>24</v>
      </c>
      <c r="F500" t="s">
        <v>56</v>
      </c>
      <c r="G500" t="s">
        <v>26</v>
      </c>
      <c r="H500" t="s">
        <v>35</v>
      </c>
      <c r="L500" t="s">
        <v>823</v>
      </c>
      <c r="M500">
        <v>299852</v>
      </c>
      <c r="N500">
        <v>713</v>
      </c>
      <c r="O500" t="s">
        <v>29</v>
      </c>
      <c r="P500" t="s">
        <v>30</v>
      </c>
      <c r="Q500" t="s">
        <v>213</v>
      </c>
      <c r="R500">
        <v>75000000</v>
      </c>
      <c r="S500">
        <v>2008</v>
      </c>
      <c r="T500">
        <v>6.7</v>
      </c>
      <c r="U500">
        <v>1.8</v>
      </c>
      <c r="V500">
        <v>59568845</v>
      </c>
      <c r="W500" t="s">
        <v>21</v>
      </c>
    </row>
    <row r="501" spans="1:23" x14ac:dyDescent="0.3">
      <c r="A501" t="s">
        <v>119</v>
      </c>
      <c r="B501">
        <v>122</v>
      </c>
      <c r="C501">
        <v>136</v>
      </c>
      <c r="D501">
        <v>134006721</v>
      </c>
      <c r="E501" t="s">
        <v>24</v>
      </c>
      <c r="F501" t="s">
        <v>25</v>
      </c>
      <c r="G501" t="s">
        <v>35</v>
      </c>
      <c r="L501" t="s">
        <v>824</v>
      </c>
      <c r="M501">
        <v>259492</v>
      </c>
      <c r="N501">
        <v>415</v>
      </c>
      <c r="O501" t="s">
        <v>29</v>
      </c>
      <c r="P501" t="s">
        <v>30</v>
      </c>
      <c r="Q501" t="s">
        <v>213</v>
      </c>
      <c r="R501">
        <v>75000000</v>
      </c>
      <c r="S501">
        <v>1996</v>
      </c>
      <c r="T501">
        <v>7.4</v>
      </c>
      <c r="U501">
        <v>2.2999999999999998</v>
      </c>
      <c r="V501">
        <v>59006721</v>
      </c>
      <c r="W501" t="s">
        <v>21</v>
      </c>
    </row>
    <row r="502" spans="1:23" x14ac:dyDescent="0.3">
      <c r="A502" t="s">
        <v>381</v>
      </c>
      <c r="B502">
        <v>164</v>
      </c>
      <c r="C502">
        <v>115</v>
      </c>
      <c r="D502">
        <v>195329763</v>
      </c>
      <c r="E502" t="s">
        <v>24</v>
      </c>
      <c r="F502" t="s">
        <v>25</v>
      </c>
      <c r="G502" t="s">
        <v>47</v>
      </c>
      <c r="H502" t="s">
        <v>48</v>
      </c>
      <c r="I502" t="s">
        <v>49</v>
      </c>
      <c r="J502" t="s">
        <v>26</v>
      </c>
      <c r="L502" t="s">
        <v>825</v>
      </c>
      <c r="M502">
        <v>194249</v>
      </c>
      <c r="N502">
        <v>253</v>
      </c>
      <c r="O502" t="s">
        <v>29</v>
      </c>
      <c r="P502" t="s">
        <v>30</v>
      </c>
      <c r="Q502" t="s">
        <v>52</v>
      </c>
      <c r="R502">
        <v>80000000</v>
      </c>
      <c r="S502">
        <v>2006</v>
      </c>
      <c r="T502">
        <v>6.9</v>
      </c>
      <c r="U502">
        <v>1.9</v>
      </c>
      <c r="V502">
        <v>115329763</v>
      </c>
      <c r="W502" t="s">
        <v>21</v>
      </c>
    </row>
    <row r="503" spans="1:23" x14ac:dyDescent="0.3">
      <c r="A503" t="s">
        <v>690</v>
      </c>
      <c r="B503">
        <v>147</v>
      </c>
      <c r="C503">
        <v>99</v>
      </c>
      <c r="D503">
        <v>120776832</v>
      </c>
      <c r="E503" t="s">
        <v>48</v>
      </c>
      <c r="F503" t="s">
        <v>44</v>
      </c>
      <c r="L503" t="s">
        <v>826</v>
      </c>
      <c r="M503">
        <v>266103</v>
      </c>
      <c r="N503">
        <v>456</v>
      </c>
      <c r="O503" t="s">
        <v>29</v>
      </c>
      <c r="P503" t="s">
        <v>30</v>
      </c>
      <c r="Q503" t="s">
        <v>31</v>
      </c>
      <c r="R503">
        <v>75000000</v>
      </c>
      <c r="S503">
        <v>2004</v>
      </c>
      <c r="T503">
        <v>6.8</v>
      </c>
      <c r="U503">
        <v>1.6</v>
      </c>
      <c r="V503">
        <v>45776832</v>
      </c>
      <c r="W503" t="s">
        <v>21</v>
      </c>
    </row>
    <row r="504" spans="1:23" x14ac:dyDescent="0.3">
      <c r="A504" t="s">
        <v>724</v>
      </c>
      <c r="B504">
        <v>219</v>
      </c>
      <c r="C504">
        <v>117</v>
      </c>
      <c r="D504">
        <v>118823091</v>
      </c>
      <c r="E504" t="s">
        <v>48</v>
      </c>
      <c r="F504" t="s">
        <v>55</v>
      </c>
      <c r="G504" t="s">
        <v>49</v>
      </c>
      <c r="H504" t="s">
        <v>59</v>
      </c>
      <c r="I504" t="s">
        <v>50</v>
      </c>
      <c r="J504" t="s">
        <v>44</v>
      </c>
      <c r="L504" t="s">
        <v>827</v>
      </c>
      <c r="M504">
        <v>98693</v>
      </c>
      <c r="N504">
        <v>401</v>
      </c>
      <c r="O504" t="s">
        <v>29</v>
      </c>
      <c r="P504" t="s">
        <v>30</v>
      </c>
      <c r="Q504" t="s">
        <v>52</v>
      </c>
      <c r="R504">
        <v>75000000</v>
      </c>
      <c r="S504">
        <v>2007</v>
      </c>
      <c r="T504">
        <v>6.7</v>
      </c>
      <c r="U504">
        <v>2</v>
      </c>
      <c r="V504">
        <v>43823091</v>
      </c>
      <c r="W504" t="s">
        <v>21</v>
      </c>
    </row>
    <row r="505" spans="1:23" x14ac:dyDescent="0.3">
      <c r="A505" t="s">
        <v>589</v>
      </c>
      <c r="B505">
        <v>167</v>
      </c>
      <c r="C505">
        <v>125</v>
      </c>
      <c r="D505">
        <v>41814863</v>
      </c>
      <c r="E505" t="s">
        <v>57</v>
      </c>
      <c r="F505" t="s">
        <v>60</v>
      </c>
      <c r="G505" t="s">
        <v>35</v>
      </c>
      <c r="L505" t="s">
        <v>828</v>
      </c>
      <c r="M505">
        <v>28635</v>
      </c>
      <c r="N505">
        <v>308</v>
      </c>
      <c r="O505" t="s">
        <v>29</v>
      </c>
      <c r="P505" t="s">
        <v>30</v>
      </c>
      <c r="Q505" t="s">
        <v>213</v>
      </c>
      <c r="R505">
        <v>50000000</v>
      </c>
      <c r="S505">
        <v>2004</v>
      </c>
      <c r="T505">
        <v>5.0999999999999996</v>
      </c>
      <c r="U505">
        <v>2.1</v>
      </c>
      <c r="V505">
        <v>-8185137</v>
      </c>
      <c r="W505" t="s">
        <v>38</v>
      </c>
    </row>
    <row r="506" spans="1:23" x14ac:dyDescent="0.3">
      <c r="A506" t="s">
        <v>829</v>
      </c>
      <c r="B506">
        <v>70</v>
      </c>
      <c r="C506">
        <v>110</v>
      </c>
      <c r="D506">
        <v>97360069</v>
      </c>
      <c r="E506" t="s">
        <v>24</v>
      </c>
      <c r="F506" t="s">
        <v>25</v>
      </c>
      <c r="G506" t="s">
        <v>48</v>
      </c>
      <c r="H506" t="s">
        <v>49</v>
      </c>
      <c r="I506" t="s">
        <v>27</v>
      </c>
      <c r="L506" t="s">
        <v>830</v>
      </c>
      <c r="M506">
        <v>36491</v>
      </c>
      <c r="N506">
        <v>231</v>
      </c>
      <c r="O506" t="s">
        <v>29</v>
      </c>
      <c r="P506" t="s">
        <v>30</v>
      </c>
      <c r="Q506" t="s">
        <v>52</v>
      </c>
      <c r="R506">
        <v>75000000</v>
      </c>
      <c r="S506">
        <v>1999</v>
      </c>
      <c r="T506">
        <v>4.0999999999999996</v>
      </c>
      <c r="U506">
        <v>1.8</v>
      </c>
      <c r="V506">
        <v>22360069</v>
      </c>
      <c r="W506" t="s">
        <v>21</v>
      </c>
    </row>
    <row r="507" spans="1:23" x14ac:dyDescent="0.3">
      <c r="A507" t="s">
        <v>340</v>
      </c>
      <c r="B507">
        <v>384</v>
      </c>
      <c r="C507">
        <v>125</v>
      </c>
      <c r="D507">
        <v>117698894</v>
      </c>
      <c r="E507" t="s">
        <v>56</v>
      </c>
      <c r="F507" t="s">
        <v>60</v>
      </c>
      <c r="G507" t="s">
        <v>35</v>
      </c>
      <c r="L507" t="s">
        <v>831</v>
      </c>
      <c r="M507">
        <v>447979</v>
      </c>
      <c r="N507">
        <v>629</v>
      </c>
      <c r="O507" t="s">
        <v>29</v>
      </c>
      <c r="P507" t="s">
        <v>30</v>
      </c>
      <c r="Q507" t="s">
        <v>31</v>
      </c>
      <c r="R507">
        <v>75000000</v>
      </c>
      <c r="S507">
        <v>2013</v>
      </c>
      <c r="T507">
        <v>7.3</v>
      </c>
      <c r="U507">
        <v>2.1</v>
      </c>
      <c r="V507">
        <v>42698894</v>
      </c>
      <c r="W507" t="s">
        <v>21</v>
      </c>
    </row>
    <row r="508" spans="1:23" x14ac:dyDescent="0.3">
      <c r="A508" t="s">
        <v>614</v>
      </c>
      <c r="B508">
        <v>179</v>
      </c>
      <c r="C508">
        <v>102</v>
      </c>
      <c r="D508">
        <v>162001186</v>
      </c>
      <c r="E508" t="s">
        <v>48</v>
      </c>
      <c r="L508" t="s">
        <v>832</v>
      </c>
      <c r="M508">
        <v>181443</v>
      </c>
      <c r="N508">
        <v>311</v>
      </c>
      <c r="O508" t="s">
        <v>29</v>
      </c>
      <c r="P508" t="s">
        <v>30</v>
      </c>
      <c r="Q508" t="s">
        <v>31</v>
      </c>
      <c r="R508">
        <v>80000000</v>
      </c>
      <c r="S508">
        <v>2010</v>
      </c>
      <c r="T508">
        <v>6</v>
      </c>
      <c r="U508">
        <v>1.7</v>
      </c>
      <c r="V508">
        <v>82001186</v>
      </c>
      <c r="W508" t="s">
        <v>21</v>
      </c>
    </row>
    <row r="509" spans="1:23" x14ac:dyDescent="0.3">
      <c r="A509" t="s">
        <v>149</v>
      </c>
      <c r="B509">
        <v>151</v>
      </c>
      <c r="C509">
        <v>128</v>
      </c>
      <c r="D509">
        <v>77032279</v>
      </c>
      <c r="E509" t="s">
        <v>48</v>
      </c>
      <c r="F509" t="s">
        <v>55</v>
      </c>
      <c r="L509" t="s">
        <v>833</v>
      </c>
      <c r="M509">
        <v>303864</v>
      </c>
      <c r="N509">
        <v>596</v>
      </c>
      <c r="O509" t="s">
        <v>29</v>
      </c>
      <c r="P509" t="s">
        <v>30</v>
      </c>
      <c r="Q509" t="s">
        <v>31</v>
      </c>
      <c r="R509">
        <v>60000000</v>
      </c>
      <c r="S509">
        <v>2004</v>
      </c>
      <c r="T509">
        <v>7.3</v>
      </c>
      <c r="U509">
        <v>2.1</v>
      </c>
      <c r="V509">
        <v>17032279</v>
      </c>
      <c r="W509" t="s">
        <v>21</v>
      </c>
    </row>
    <row r="510" spans="1:23" x14ac:dyDescent="0.3">
      <c r="A510" t="s">
        <v>624</v>
      </c>
      <c r="B510">
        <v>107</v>
      </c>
      <c r="C510">
        <v>100</v>
      </c>
      <c r="D510">
        <v>73023275</v>
      </c>
      <c r="E510" t="s">
        <v>48</v>
      </c>
      <c r="F510" t="s">
        <v>49</v>
      </c>
      <c r="L510" t="s">
        <v>834</v>
      </c>
      <c r="M510">
        <v>16271</v>
      </c>
      <c r="N510">
        <v>57</v>
      </c>
      <c r="O510" t="s">
        <v>29</v>
      </c>
      <c r="P510" t="s">
        <v>30</v>
      </c>
      <c r="Q510" t="s">
        <v>52</v>
      </c>
      <c r="R510">
        <v>35000000</v>
      </c>
      <c r="S510">
        <v>2009</v>
      </c>
      <c r="T510">
        <v>5.4</v>
      </c>
      <c r="U510">
        <v>1.7</v>
      </c>
      <c r="V510">
        <v>38023275</v>
      </c>
      <c r="W510" t="s">
        <v>21</v>
      </c>
    </row>
    <row r="511" spans="1:23" x14ac:dyDescent="0.3">
      <c r="A511" t="s">
        <v>128</v>
      </c>
      <c r="B511">
        <v>134</v>
      </c>
      <c r="C511">
        <v>124</v>
      </c>
      <c r="D511">
        <v>68473360</v>
      </c>
      <c r="E511" t="s">
        <v>24</v>
      </c>
      <c r="F511" t="s">
        <v>25</v>
      </c>
      <c r="G511" t="s">
        <v>55</v>
      </c>
      <c r="H511" t="s">
        <v>35</v>
      </c>
      <c r="L511" t="s">
        <v>835</v>
      </c>
      <c r="M511">
        <v>49536</v>
      </c>
      <c r="N511">
        <v>379</v>
      </c>
      <c r="O511" t="s">
        <v>29</v>
      </c>
      <c r="P511" t="s">
        <v>30</v>
      </c>
      <c r="Q511" t="s">
        <v>31</v>
      </c>
      <c r="R511">
        <v>75000000</v>
      </c>
      <c r="S511">
        <v>2000</v>
      </c>
      <c r="T511">
        <v>5.9</v>
      </c>
      <c r="U511">
        <v>2.1</v>
      </c>
      <c r="V511">
        <v>-6526640</v>
      </c>
      <c r="W511" t="s">
        <v>38</v>
      </c>
    </row>
    <row r="512" spans="1:23" x14ac:dyDescent="0.3">
      <c r="A512" t="s">
        <v>836</v>
      </c>
      <c r="B512">
        <v>269</v>
      </c>
      <c r="C512">
        <v>102</v>
      </c>
      <c r="D512">
        <v>66636385</v>
      </c>
      <c r="E512" t="s">
        <v>242</v>
      </c>
      <c r="F512" t="s">
        <v>48</v>
      </c>
      <c r="G512" t="s">
        <v>55</v>
      </c>
      <c r="H512" t="s">
        <v>54</v>
      </c>
      <c r="L512" t="s">
        <v>837</v>
      </c>
      <c r="M512">
        <v>88451</v>
      </c>
      <c r="N512">
        <v>289</v>
      </c>
      <c r="O512" t="s">
        <v>29</v>
      </c>
      <c r="P512" t="s">
        <v>30</v>
      </c>
      <c r="Q512" t="s">
        <v>213</v>
      </c>
      <c r="R512">
        <v>75000000</v>
      </c>
      <c r="S512">
        <v>2007</v>
      </c>
      <c r="T512">
        <v>7.1</v>
      </c>
      <c r="U512">
        <v>1.7</v>
      </c>
      <c r="V512">
        <v>-8363615</v>
      </c>
      <c r="W512" t="s">
        <v>38</v>
      </c>
    </row>
    <row r="513" spans="1:23" x14ac:dyDescent="0.3">
      <c r="A513" t="s">
        <v>566</v>
      </c>
      <c r="B513">
        <v>143</v>
      </c>
      <c r="C513">
        <v>90</v>
      </c>
      <c r="D513">
        <v>160762022</v>
      </c>
      <c r="E513" t="s">
        <v>25</v>
      </c>
      <c r="F513" t="s">
        <v>47</v>
      </c>
      <c r="G513" t="s">
        <v>48</v>
      </c>
      <c r="H513" t="s">
        <v>49</v>
      </c>
      <c r="L513" t="s">
        <v>838</v>
      </c>
      <c r="M513">
        <v>132415</v>
      </c>
      <c r="N513">
        <v>288</v>
      </c>
      <c r="O513" t="s">
        <v>29</v>
      </c>
      <c r="P513" t="s">
        <v>30</v>
      </c>
      <c r="Q513" t="s">
        <v>52</v>
      </c>
      <c r="R513">
        <v>75000000</v>
      </c>
      <c r="S513">
        <v>2004</v>
      </c>
      <c r="T513">
        <v>6</v>
      </c>
      <c r="U513">
        <v>1.5</v>
      </c>
      <c r="V513">
        <v>85762022</v>
      </c>
      <c r="W513" t="s">
        <v>21</v>
      </c>
    </row>
    <row r="514" spans="1:23" x14ac:dyDescent="0.3">
      <c r="A514" t="s">
        <v>337</v>
      </c>
      <c r="B514">
        <v>241</v>
      </c>
      <c r="C514">
        <v>130</v>
      </c>
      <c r="D514">
        <v>103338338</v>
      </c>
      <c r="E514" t="s">
        <v>55</v>
      </c>
      <c r="F514" t="s">
        <v>59</v>
      </c>
      <c r="G514" t="s">
        <v>50</v>
      </c>
      <c r="L514" t="s">
        <v>839</v>
      </c>
      <c r="M514">
        <v>55901</v>
      </c>
      <c r="N514">
        <v>503</v>
      </c>
      <c r="O514" t="s">
        <v>29</v>
      </c>
      <c r="P514" t="s">
        <v>30</v>
      </c>
      <c r="Q514" t="s">
        <v>31</v>
      </c>
      <c r="R514">
        <v>70000000</v>
      </c>
      <c r="S514">
        <v>2006</v>
      </c>
      <c r="T514">
        <v>6.5</v>
      </c>
      <c r="U514">
        <v>2.2000000000000002</v>
      </c>
      <c r="V514">
        <v>33338338</v>
      </c>
      <c r="W514" t="s">
        <v>21</v>
      </c>
    </row>
    <row r="515" spans="1:23" x14ac:dyDescent="0.3">
      <c r="A515" t="s">
        <v>840</v>
      </c>
      <c r="B515">
        <v>161</v>
      </c>
      <c r="C515">
        <v>118</v>
      </c>
      <c r="D515">
        <v>55808744</v>
      </c>
      <c r="E515" t="s">
        <v>48</v>
      </c>
      <c r="F515" t="s">
        <v>56</v>
      </c>
      <c r="G515" t="s">
        <v>59</v>
      </c>
      <c r="L515" t="s">
        <v>841</v>
      </c>
      <c r="M515">
        <v>59435</v>
      </c>
      <c r="N515">
        <v>323</v>
      </c>
      <c r="O515" t="s">
        <v>29</v>
      </c>
      <c r="P515" t="s">
        <v>30</v>
      </c>
      <c r="Q515" t="s">
        <v>31</v>
      </c>
      <c r="R515">
        <v>53000000</v>
      </c>
      <c r="S515">
        <v>2005</v>
      </c>
      <c r="T515">
        <v>5.7</v>
      </c>
      <c r="U515">
        <v>2</v>
      </c>
      <c r="V515">
        <v>2808744</v>
      </c>
      <c r="W515" t="s">
        <v>21</v>
      </c>
    </row>
    <row r="516" spans="1:23" x14ac:dyDescent="0.3">
      <c r="A516" t="s">
        <v>149</v>
      </c>
      <c r="B516">
        <v>298</v>
      </c>
      <c r="C516">
        <v>163</v>
      </c>
      <c r="D516">
        <v>47379090</v>
      </c>
      <c r="E516" t="s">
        <v>55</v>
      </c>
      <c r="F516" t="s">
        <v>54</v>
      </c>
      <c r="G516" t="s">
        <v>35</v>
      </c>
      <c r="L516" t="s">
        <v>842</v>
      </c>
      <c r="M516">
        <v>176936</v>
      </c>
      <c r="N516">
        <v>824</v>
      </c>
      <c r="O516" t="s">
        <v>29</v>
      </c>
      <c r="P516" t="s">
        <v>545</v>
      </c>
      <c r="Q516" t="s">
        <v>213</v>
      </c>
      <c r="R516">
        <v>70000000</v>
      </c>
      <c r="S516">
        <v>2005</v>
      </c>
      <c r="T516">
        <v>7.6</v>
      </c>
      <c r="U516">
        <v>2.7</v>
      </c>
      <c r="V516">
        <v>-22620910</v>
      </c>
      <c r="W516" t="s">
        <v>38</v>
      </c>
    </row>
    <row r="517" spans="1:23" x14ac:dyDescent="0.3">
      <c r="A517" t="s">
        <v>843</v>
      </c>
      <c r="B517">
        <v>89</v>
      </c>
      <c r="C517">
        <v>142</v>
      </c>
      <c r="D517">
        <v>43426961</v>
      </c>
      <c r="E517" t="s">
        <v>24</v>
      </c>
      <c r="F517" t="s">
        <v>55</v>
      </c>
      <c r="G517" t="s">
        <v>35</v>
      </c>
      <c r="H517" t="s">
        <v>58</v>
      </c>
      <c r="L517" t="s">
        <v>844</v>
      </c>
      <c r="M517">
        <v>93494</v>
      </c>
      <c r="N517">
        <v>394</v>
      </c>
      <c r="O517" t="s">
        <v>29</v>
      </c>
      <c r="P517" t="s">
        <v>30</v>
      </c>
      <c r="Q517" t="s">
        <v>213</v>
      </c>
      <c r="R517">
        <v>70000000</v>
      </c>
      <c r="S517">
        <v>2003</v>
      </c>
      <c r="T517">
        <v>6.6</v>
      </c>
      <c r="U517">
        <v>2.4</v>
      </c>
      <c r="V517">
        <v>-26573039</v>
      </c>
      <c r="W517" t="s">
        <v>38</v>
      </c>
    </row>
    <row r="518" spans="1:23" x14ac:dyDescent="0.3">
      <c r="A518" t="s">
        <v>845</v>
      </c>
      <c r="B518">
        <v>140</v>
      </c>
      <c r="C518">
        <v>100</v>
      </c>
      <c r="D518">
        <v>47000485</v>
      </c>
      <c r="E518" t="s">
        <v>24</v>
      </c>
      <c r="F518" t="s">
        <v>48</v>
      </c>
      <c r="G518" t="s">
        <v>44</v>
      </c>
      <c r="H518" t="s">
        <v>35</v>
      </c>
      <c r="L518" t="s">
        <v>846</v>
      </c>
      <c r="M518">
        <v>72867</v>
      </c>
      <c r="N518">
        <v>120</v>
      </c>
      <c r="O518" t="s">
        <v>29</v>
      </c>
      <c r="P518" t="s">
        <v>30</v>
      </c>
      <c r="Q518" t="s">
        <v>31</v>
      </c>
      <c r="R518">
        <v>75000000</v>
      </c>
      <c r="S518">
        <v>2010</v>
      </c>
      <c r="T518">
        <v>5.4</v>
      </c>
      <c r="U518">
        <v>1.7</v>
      </c>
      <c r="V518">
        <v>-27999515</v>
      </c>
      <c r="W518" t="s">
        <v>38</v>
      </c>
    </row>
    <row r="519" spans="1:23" x14ac:dyDescent="0.3">
      <c r="A519" t="s">
        <v>385</v>
      </c>
      <c r="B519">
        <v>362</v>
      </c>
      <c r="C519">
        <v>116</v>
      </c>
      <c r="D519">
        <v>45434443</v>
      </c>
      <c r="E519" t="s">
        <v>24</v>
      </c>
      <c r="F519" t="s">
        <v>25</v>
      </c>
      <c r="G519" t="s">
        <v>48</v>
      </c>
      <c r="L519" t="s">
        <v>847</v>
      </c>
      <c r="M519">
        <v>175960</v>
      </c>
      <c r="N519">
        <v>360</v>
      </c>
      <c r="O519" t="s">
        <v>29</v>
      </c>
      <c r="P519" t="s">
        <v>30</v>
      </c>
      <c r="Q519" t="s">
        <v>31</v>
      </c>
      <c r="R519">
        <v>75000000</v>
      </c>
      <c r="S519">
        <v>2015</v>
      </c>
      <c r="T519">
        <v>7.3</v>
      </c>
      <c r="U519">
        <v>1.9</v>
      </c>
      <c r="V519">
        <v>-29565557</v>
      </c>
      <c r="W519" t="s">
        <v>38</v>
      </c>
    </row>
    <row r="520" spans="1:23" x14ac:dyDescent="0.3">
      <c r="A520" t="s">
        <v>417</v>
      </c>
      <c r="B520">
        <v>124</v>
      </c>
      <c r="C520">
        <v>131</v>
      </c>
      <c r="D520">
        <v>42044321</v>
      </c>
      <c r="E520" t="s">
        <v>48</v>
      </c>
      <c r="F520" t="s">
        <v>55</v>
      </c>
      <c r="G520" t="s">
        <v>44</v>
      </c>
      <c r="L520" t="s">
        <v>848</v>
      </c>
      <c r="M520">
        <v>65668</v>
      </c>
      <c r="N520">
        <v>342</v>
      </c>
      <c r="O520" t="s">
        <v>29</v>
      </c>
      <c r="P520" t="s">
        <v>30</v>
      </c>
      <c r="Q520" t="s">
        <v>31</v>
      </c>
      <c r="R520">
        <v>80000000</v>
      </c>
      <c r="S520">
        <v>2004</v>
      </c>
      <c r="T520">
        <v>6.5</v>
      </c>
      <c r="U520">
        <v>2.2000000000000002</v>
      </c>
      <c r="V520">
        <v>-37955679</v>
      </c>
      <c r="W520" t="s">
        <v>38</v>
      </c>
    </row>
    <row r="521" spans="1:23" x14ac:dyDescent="0.3">
      <c r="A521" t="s">
        <v>849</v>
      </c>
      <c r="B521">
        <v>190</v>
      </c>
      <c r="C521">
        <v>91</v>
      </c>
      <c r="D521">
        <v>73661010</v>
      </c>
      <c r="E521" t="s">
        <v>47</v>
      </c>
      <c r="F521" t="s">
        <v>48</v>
      </c>
      <c r="G521" t="s">
        <v>49</v>
      </c>
      <c r="H521" t="s">
        <v>26</v>
      </c>
      <c r="I521" t="s">
        <v>60</v>
      </c>
      <c r="L521" t="s">
        <v>850</v>
      </c>
      <c r="M521">
        <v>71137</v>
      </c>
      <c r="N521">
        <v>229</v>
      </c>
      <c r="O521" t="s">
        <v>29</v>
      </c>
      <c r="P521" t="s">
        <v>30</v>
      </c>
      <c r="Q521" t="s">
        <v>52</v>
      </c>
      <c r="R521">
        <v>75000000</v>
      </c>
      <c r="S521">
        <v>2006</v>
      </c>
      <c r="T521">
        <v>6.6</v>
      </c>
      <c r="U521">
        <v>1.5</v>
      </c>
      <c r="V521">
        <v>-1338990</v>
      </c>
      <c r="W521" t="s">
        <v>38</v>
      </c>
    </row>
    <row r="522" spans="1:23" x14ac:dyDescent="0.3">
      <c r="A522" t="s">
        <v>851</v>
      </c>
      <c r="B522">
        <v>132</v>
      </c>
      <c r="C522">
        <v>123</v>
      </c>
      <c r="D522">
        <v>41523271</v>
      </c>
      <c r="E522" t="s">
        <v>48</v>
      </c>
      <c r="F522" t="s">
        <v>56</v>
      </c>
      <c r="G522" t="s">
        <v>55</v>
      </c>
      <c r="H522" t="s">
        <v>44</v>
      </c>
      <c r="L522" t="s">
        <v>852</v>
      </c>
      <c r="M522">
        <v>57038</v>
      </c>
      <c r="N522">
        <v>261</v>
      </c>
      <c r="O522" t="s">
        <v>29</v>
      </c>
      <c r="P522" t="s">
        <v>30</v>
      </c>
      <c r="Q522" t="s">
        <v>31</v>
      </c>
      <c r="R522">
        <v>80000000</v>
      </c>
      <c r="S522">
        <v>2001</v>
      </c>
      <c r="T522">
        <v>6.6</v>
      </c>
      <c r="U522">
        <v>2</v>
      </c>
      <c r="V522">
        <v>-38476729</v>
      </c>
      <c r="W522" t="s">
        <v>38</v>
      </c>
    </row>
    <row r="523" spans="1:23" x14ac:dyDescent="0.3">
      <c r="A523" t="s">
        <v>853</v>
      </c>
      <c r="B523">
        <v>53</v>
      </c>
      <c r="C523">
        <v>134</v>
      </c>
      <c r="D523">
        <v>37600435</v>
      </c>
      <c r="E523" t="s">
        <v>24</v>
      </c>
      <c r="F523" t="s">
        <v>25</v>
      </c>
      <c r="G523" t="s">
        <v>44</v>
      </c>
      <c r="H523" t="s">
        <v>35</v>
      </c>
      <c r="L523" t="s">
        <v>854</v>
      </c>
      <c r="M523">
        <v>55350</v>
      </c>
      <c r="N523">
        <v>180</v>
      </c>
      <c r="O523" t="s">
        <v>29</v>
      </c>
      <c r="P523" t="s">
        <v>30</v>
      </c>
      <c r="Q523" t="s">
        <v>31</v>
      </c>
      <c r="R523">
        <v>55000000</v>
      </c>
      <c r="S523">
        <v>1995</v>
      </c>
      <c r="T523">
        <v>5.9</v>
      </c>
      <c r="U523">
        <v>2.2000000000000002</v>
      </c>
      <c r="V523">
        <v>-17399565</v>
      </c>
      <c r="W523" t="s">
        <v>38</v>
      </c>
    </row>
    <row r="524" spans="1:23" x14ac:dyDescent="0.3">
      <c r="A524" t="s">
        <v>855</v>
      </c>
      <c r="B524">
        <v>91</v>
      </c>
      <c r="C524">
        <v>148</v>
      </c>
      <c r="D524">
        <v>39251128</v>
      </c>
      <c r="E524" t="s">
        <v>55</v>
      </c>
      <c r="F524" t="s">
        <v>54</v>
      </c>
      <c r="G524" t="s">
        <v>44</v>
      </c>
      <c r="L524" t="s">
        <v>856</v>
      </c>
      <c r="M524">
        <v>31080</v>
      </c>
      <c r="N524">
        <v>217</v>
      </c>
      <c r="O524" t="s">
        <v>29</v>
      </c>
      <c r="P524" t="s">
        <v>30</v>
      </c>
      <c r="Q524" t="s">
        <v>31</v>
      </c>
      <c r="R524">
        <v>75000000</v>
      </c>
      <c r="S524">
        <v>1999</v>
      </c>
      <c r="T524">
        <v>6.7</v>
      </c>
      <c r="U524">
        <v>2.5</v>
      </c>
      <c r="V524">
        <v>-35748872</v>
      </c>
      <c r="W524" t="s">
        <v>38</v>
      </c>
    </row>
    <row r="525" spans="1:23" x14ac:dyDescent="0.3">
      <c r="A525" t="s">
        <v>684</v>
      </c>
      <c r="B525">
        <v>284</v>
      </c>
      <c r="C525">
        <v>110</v>
      </c>
      <c r="D525">
        <v>83503161</v>
      </c>
      <c r="E525" t="s">
        <v>24</v>
      </c>
      <c r="F525" t="s">
        <v>55</v>
      </c>
      <c r="G525" t="s">
        <v>26</v>
      </c>
      <c r="H525" t="s">
        <v>44</v>
      </c>
      <c r="L525" t="s">
        <v>857</v>
      </c>
      <c r="M525">
        <v>138190</v>
      </c>
      <c r="N525">
        <v>405</v>
      </c>
      <c r="O525" t="s">
        <v>29</v>
      </c>
      <c r="P525" t="s">
        <v>30</v>
      </c>
      <c r="Q525" t="s">
        <v>213</v>
      </c>
      <c r="R525">
        <v>75000000</v>
      </c>
      <c r="S525">
        <v>2011</v>
      </c>
      <c r="T525">
        <v>6.1</v>
      </c>
      <c r="U525">
        <v>1.8</v>
      </c>
      <c r="V525">
        <v>8503161</v>
      </c>
      <c r="W525" t="s">
        <v>21</v>
      </c>
    </row>
    <row r="526" spans="1:23" x14ac:dyDescent="0.3">
      <c r="A526" t="s">
        <v>858</v>
      </c>
      <c r="B526">
        <v>152</v>
      </c>
      <c r="C526">
        <v>113</v>
      </c>
      <c r="D526">
        <v>34636443</v>
      </c>
      <c r="E526" t="s">
        <v>24</v>
      </c>
      <c r="F526" t="s">
        <v>56</v>
      </c>
      <c r="G526" t="s">
        <v>55</v>
      </c>
      <c r="H526" t="s">
        <v>60</v>
      </c>
      <c r="I526" t="s">
        <v>35</v>
      </c>
      <c r="L526" t="s">
        <v>859</v>
      </c>
      <c r="M526">
        <v>93790</v>
      </c>
      <c r="N526">
        <v>288</v>
      </c>
      <c r="O526" t="s">
        <v>29</v>
      </c>
      <c r="P526" t="s">
        <v>30</v>
      </c>
      <c r="Q526" t="s">
        <v>213</v>
      </c>
      <c r="R526">
        <v>52000000</v>
      </c>
      <c r="S526">
        <v>2005</v>
      </c>
      <c r="T526">
        <v>6.6</v>
      </c>
      <c r="U526">
        <v>1.9</v>
      </c>
      <c r="V526">
        <v>-17363557</v>
      </c>
      <c r="W526" t="s">
        <v>38</v>
      </c>
    </row>
    <row r="527" spans="1:23" x14ac:dyDescent="0.3">
      <c r="A527" t="s">
        <v>860</v>
      </c>
      <c r="B527">
        <v>131</v>
      </c>
      <c r="C527">
        <v>94</v>
      </c>
      <c r="D527">
        <v>22751979</v>
      </c>
      <c r="E527" t="s">
        <v>24</v>
      </c>
      <c r="F527" t="s">
        <v>25</v>
      </c>
      <c r="G527" t="s">
        <v>47</v>
      </c>
      <c r="H527" t="s">
        <v>49</v>
      </c>
      <c r="I527" t="s">
        <v>27</v>
      </c>
      <c r="L527" t="s">
        <v>861</v>
      </c>
      <c r="M527">
        <v>52244</v>
      </c>
      <c r="N527">
        <v>377</v>
      </c>
      <c r="O527" t="s">
        <v>29</v>
      </c>
      <c r="P527" t="s">
        <v>30</v>
      </c>
      <c r="Q527" t="s">
        <v>52</v>
      </c>
      <c r="R527">
        <v>75000000</v>
      </c>
      <c r="S527">
        <v>2000</v>
      </c>
      <c r="T527">
        <v>6.6</v>
      </c>
      <c r="U527">
        <v>1.6</v>
      </c>
      <c r="V527">
        <v>-52248021</v>
      </c>
      <c r="W527" t="s">
        <v>38</v>
      </c>
    </row>
    <row r="528" spans="1:23" x14ac:dyDescent="0.3">
      <c r="A528" t="s">
        <v>862</v>
      </c>
      <c r="B528">
        <v>132</v>
      </c>
      <c r="C528">
        <v>116</v>
      </c>
      <c r="D528">
        <v>30013346</v>
      </c>
      <c r="E528" t="s">
        <v>24</v>
      </c>
      <c r="F528" t="s">
        <v>48</v>
      </c>
      <c r="G528" t="s">
        <v>56</v>
      </c>
      <c r="H528" t="s">
        <v>35</v>
      </c>
      <c r="L528" t="s">
        <v>863</v>
      </c>
      <c r="M528">
        <v>31293</v>
      </c>
      <c r="N528">
        <v>254</v>
      </c>
      <c r="O528" t="s">
        <v>29</v>
      </c>
      <c r="P528" t="s">
        <v>30</v>
      </c>
      <c r="Q528" t="s">
        <v>31</v>
      </c>
      <c r="R528">
        <v>75000000</v>
      </c>
      <c r="S528">
        <v>2003</v>
      </c>
      <c r="T528">
        <v>5.3</v>
      </c>
      <c r="U528">
        <v>1.9</v>
      </c>
      <c r="V528">
        <v>-44986654</v>
      </c>
      <c r="W528" t="s">
        <v>38</v>
      </c>
    </row>
    <row r="529" spans="1:23" x14ac:dyDescent="0.3">
      <c r="A529" t="s">
        <v>653</v>
      </c>
      <c r="B529">
        <v>67</v>
      </c>
      <c r="C529">
        <v>99</v>
      </c>
      <c r="D529">
        <v>14567883</v>
      </c>
      <c r="E529" t="s">
        <v>24</v>
      </c>
      <c r="F529" t="s">
        <v>55</v>
      </c>
      <c r="G529" t="s">
        <v>27</v>
      </c>
      <c r="L529" t="s">
        <v>864</v>
      </c>
      <c r="M529">
        <v>44248</v>
      </c>
      <c r="N529">
        <v>373</v>
      </c>
      <c r="O529" t="s">
        <v>29</v>
      </c>
      <c r="P529" t="s">
        <v>37</v>
      </c>
      <c r="Q529" t="s">
        <v>213</v>
      </c>
      <c r="R529">
        <v>75000000</v>
      </c>
      <c r="S529">
        <v>1998</v>
      </c>
      <c r="T529">
        <v>6</v>
      </c>
      <c r="U529">
        <v>1.6</v>
      </c>
      <c r="V529">
        <v>-60432117</v>
      </c>
      <c r="W529" t="s">
        <v>38</v>
      </c>
    </row>
    <row r="530" spans="1:23" x14ac:dyDescent="0.3">
      <c r="A530" t="s">
        <v>865</v>
      </c>
      <c r="B530">
        <v>74</v>
      </c>
      <c r="C530">
        <v>93</v>
      </c>
      <c r="D530">
        <v>5409517</v>
      </c>
      <c r="E530" t="s">
        <v>47</v>
      </c>
      <c r="F530" t="s">
        <v>48</v>
      </c>
      <c r="G530" t="s">
        <v>26</v>
      </c>
      <c r="L530" t="s">
        <v>866</v>
      </c>
      <c r="M530">
        <v>14280</v>
      </c>
      <c r="N530">
        <v>171</v>
      </c>
      <c r="O530" t="s">
        <v>29</v>
      </c>
      <c r="P530" t="s">
        <v>30</v>
      </c>
      <c r="Q530" t="s">
        <v>31</v>
      </c>
      <c r="R530">
        <v>75000000</v>
      </c>
      <c r="S530">
        <v>2001</v>
      </c>
      <c r="T530">
        <v>4.7</v>
      </c>
      <c r="U530">
        <v>1.6</v>
      </c>
      <c r="V530">
        <v>-69590483</v>
      </c>
      <c r="W530" t="s">
        <v>38</v>
      </c>
    </row>
    <row r="531" spans="1:23" x14ac:dyDescent="0.3">
      <c r="A531" t="s">
        <v>584</v>
      </c>
      <c r="B531">
        <v>114</v>
      </c>
      <c r="C531">
        <v>113</v>
      </c>
      <c r="D531">
        <v>21009180</v>
      </c>
      <c r="E531" t="s">
        <v>24</v>
      </c>
      <c r="F531" t="s">
        <v>25</v>
      </c>
      <c r="G531" t="s">
        <v>55</v>
      </c>
      <c r="H531" t="s">
        <v>35</v>
      </c>
      <c r="L531" t="s">
        <v>867</v>
      </c>
      <c r="M531">
        <v>45815</v>
      </c>
      <c r="N531">
        <v>222</v>
      </c>
      <c r="O531" t="s">
        <v>29</v>
      </c>
      <c r="P531" t="s">
        <v>30</v>
      </c>
      <c r="Q531" t="s">
        <v>31</v>
      </c>
      <c r="R531">
        <v>45000000</v>
      </c>
      <c r="S531">
        <v>2004</v>
      </c>
      <c r="T531">
        <v>6.1</v>
      </c>
      <c r="U531">
        <v>1.9</v>
      </c>
      <c r="V531">
        <v>-23990820</v>
      </c>
      <c r="W531" t="s">
        <v>38</v>
      </c>
    </row>
    <row r="532" spans="1:23" x14ac:dyDescent="0.3">
      <c r="A532" t="s">
        <v>285</v>
      </c>
      <c r="B532">
        <v>294</v>
      </c>
      <c r="C532">
        <v>106</v>
      </c>
      <c r="D532">
        <v>94999143</v>
      </c>
      <c r="E532" t="s">
        <v>55</v>
      </c>
      <c r="F532" t="s">
        <v>60</v>
      </c>
      <c r="G532" t="s">
        <v>27</v>
      </c>
      <c r="H532" t="s">
        <v>35</v>
      </c>
      <c r="L532" t="s">
        <v>868</v>
      </c>
      <c r="M532">
        <v>245152</v>
      </c>
      <c r="N532">
        <v>1344</v>
      </c>
      <c r="O532" t="s">
        <v>29</v>
      </c>
      <c r="P532" t="s">
        <v>30</v>
      </c>
      <c r="Q532" t="s">
        <v>31</v>
      </c>
      <c r="R532">
        <v>75000000</v>
      </c>
      <c r="S532">
        <v>2000</v>
      </c>
      <c r="T532">
        <v>7.2</v>
      </c>
      <c r="U532">
        <v>1.8</v>
      </c>
      <c r="V532">
        <v>19999143</v>
      </c>
      <c r="W532" t="s">
        <v>21</v>
      </c>
    </row>
    <row r="533" spans="1:23" x14ac:dyDescent="0.3">
      <c r="A533" t="s">
        <v>869</v>
      </c>
      <c r="B533">
        <v>308</v>
      </c>
      <c r="C533">
        <v>91</v>
      </c>
      <c r="D533">
        <v>336029560</v>
      </c>
      <c r="E533" t="s">
        <v>24</v>
      </c>
      <c r="F533" t="s">
        <v>47</v>
      </c>
      <c r="G533" t="s">
        <v>48</v>
      </c>
      <c r="H533" t="s">
        <v>49</v>
      </c>
      <c r="I533" t="s">
        <v>27</v>
      </c>
      <c r="L533" t="s">
        <v>870</v>
      </c>
      <c r="M533">
        <v>142403</v>
      </c>
      <c r="N533">
        <v>275</v>
      </c>
      <c r="O533" t="s">
        <v>29</v>
      </c>
      <c r="P533" t="s">
        <v>30</v>
      </c>
      <c r="Q533" t="s">
        <v>52</v>
      </c>
      <c r="R533">
        <v>74000000</v>
      </c>
      <c r="S533">
        <v>2015</v>
      </c>
      <c r="T533">
        <v>6.4</v>
      </c>
      <c r="U533">
        <v>1.5</v>
      </c>
      <c r="V533">
        <v>262029560</v>
      </c>
      <c r="W533" t="s">
        <v>21</v>
      </c>
    </row>
    <row r="534" spans="1:23" x14ac:dyDescent="0.3">
      <c r="A534" t="s">
        <v>66</v>
      </c>
      <c r="B534">
        <v>435</v>
      </c>
      <c r="C534">
        <v>128</v>
      </c>
      <c r="D534">
        <v>36381716</v>
      </c>
      <c r="E534" t="s">
        <v>24</v>
      </c>
      <c r="F534" t="s">
        <v>26</v>
      </c>
      <c r="L534" t="s">
        <v>871</v>
      </c>
      <c r="M534">
        <v>197584</v>
      </c>
      <c r="N534">
        <v>918</v>
      </c>
      <c r="O534" t="s">
        <v>29</v>
      </c>
      <c r="P534" t="s">
        <v>30</v>
      </c>
      <c r="Q534" t="s">
        <v>31</v>
      </c>
      <c r="R534">
        <v>82000000</v>
      </c>
      <c r="S534">
        <v>2011</v>
      </c>
      <c r="T534">
        <v>6.1</v>
      </c>
      <c r="U534">
        <v>2.1</v>
      </c>
      <c r="V534">
        <v>-45618284</v>
      </c>
      <c r="W534" t="s">
        <v>38</v>
      </c>
    </row>
    <row r="535" spans="1:23" x14ac:dyDescent="0.3">
      <c r="A535" t="s">
        <v>630</v>
      </c>
      <c r="B535">
        <v>117</v>
      </c>
      <c r="C535">
        <v>98</v>
      </c>
      <c r="D535">
        <v>55585389</v>
      </c>
      <c r="E535" t="s">
        <v>56</v>
      </c>
      <c r="F535" t="s">
        <v>60</v>
      </c>
      <c r="G535" t="s">
        <v>35</v>
      </c>
      <c r="L535" t="s">
        <v>872</v>
      </c>
      <c r="M535">
        <v>64121</v>
      </c>
      <c r="N535">
        <v>241</v>
      </c>
      <c r="O535" t="s">
        <v>29</v>
      </c>
      <c r="P535" t="s">
        <v>30</v>
      </c>
      <c r="Q535" t="s">
        <v>213</v>
      </c>
      <c r="R535">
        <v>69000000</v>
      </c>
      <c r="S535">
        <v>1998</v>
      </c>
      <c r="T535">
        <v>5.9</v>
      </c>
      <c r="U535">
        <v>1.6</v>
      </c>
      <c r="V535">
        <v>-13414611</v>
      </c>
      <c r="W535" t="s">
        <v>38</v>
      </c>
    </row>
    <row r="536" spans="1:23" x14ac:dyDescent="0.3">
      <c r="A536" t="s">
        <v>851</v>
      </c>
      <c r="B536">
        <v>108</v>
      </c>
      <c r="C536">
        <v>134</v>
      </c>
      <c r="D536">
        <v>36976367</v>
      </c>
      <c r="E536" t="s">
        <v>55</v>
      </c>
      <c r="F536" t="s">
        <v>60</v>
      </c>
      <c r="G536" t="s">
        <v>27</v>
      </c>
      <c r="H536" t="s">
        <v>35</v>
      </c>
      <c r="L536" t="s">
        <v>873</v>
      </c>
      <c r="M536">
        <v>81611</v>
      </c>
      <c r="N536">
        <v>274</v>
      </c>
      <c r="O536" t="s">
        <v>29</v>
      </c>
      <c r="P536" t="s">
        <v>30</v>
      </c>
      <c r="Q536" t="s">
        <v>31</v>
      </c>
      <c r="R536">
        <v>75000000</v>
      </c>
      <c r="S536">
        <v>1998</v>
      </c>
      <c r="T536">
        <v>6</v>
      </c>
      <c r="U536">
        <v>2.2000000000000002</v>
      </c>
      <c r="V536">
        <v>-38023633</v>
      </c>
      <c r="W536" t="s">
        <v>38</v>
      </c>
    </row>
    <row r="537" spans="1:23" x14ac:dyDescent="0.3">
      <c r="A537" t="s">
        <v>874</v>
      </c>
      <c r="B537">
        <v>141</v>
      </c>
      <c r="C537">
        <v>97</v>
      </c>
      <c r="D537">
        <v>107225164</v>
      </c>
      <c r="E537" t="s">
        <v>24</v>
      </c>
      <c r="F537" t="s">
        <v>47</v>
      </c>
      <c r="G537" t="s">
        <v>48</v>
      </c>
      <c r="H537" t="s">
        <v>49</v>
      </c>
      <c r="L537" t="s">
        <v>875</v>
      </c>
      <c r="M537">
        <v>27130</v>
      </c>
      <c r="N537">
        <v>126</v>
      </c>
      <c r="O537" t="s">
        <v>29</v>
      </c>
      <c r="P537" t="s">
        <v>30</v>
      </c>
      <c r="Q537" t="s">
        <v>52</v>
      </c>
      <c r="R537">
        <v>73000000</v>
      </c>
      <c r="S537">
        <v>2016</v>
      </c>
      <c r="T537">
        <v>6.3</v>
      </c>
      <c r="U537">
        <v>1.6</v>
      </c>
      <c r="V537">
        <v>34225164</v>
      </c>
      <c r="W537" t="s">
        <v>21</v>
      </c>
    </row>
    <row r="538" spans="1:23" x14ac:dyDescent="0.3">
      <c r="A538" t="s">
        <v>855</v>
      </c>
      <c r="B538">
        <v>176</v>
      </c>
      <c r="C538">
        <v>112</v>
      </c>
      <c r="D538">
        <v>70224196</v>
      </c>
      <c r="E538" t="s">
        <v>24</v>
      </c>
      <c r="F538" t="s">
        <v>25</v>
      </c>
      <c r="G538" t="s">
        <v>48</v>
      </c>
      <c r="H538" t="s">
        <v>44</v>
      </c>
      <c r="I538" t="s">
        <v>35</v>
      </c>
      <c r="L538" t="s">
        <v>876</v>
      </c>
      <c r="M538">
        <v>59352</v>
      </c>
      <c r="N538">
        <v>138</v>
      </c>
      <c r="O538" t="s">
        <v>29</v>
      </c>
      <c r="P538" t="s">
        <v>30</v>
      </c>
      <c r="Q538" t="s">
        <v>31</v>
      </c>
      <c r="R538">
        <v>70000000</v>
      </c>
      <c r="S538">
        <v>2008</v>
      </c>
      <c r="T538">
        <v>5.6</v>
      </c>
      <c r="U538">
        <v>1.9</v>
      </c>
      <c r="V538">
        <v>224196</v>
      </c>
      <c r="W538" t="s">
        <v>21</v>
      </c>
    </row>
    <row r="539" spans="1:23" x14ac:dyDescent="0.3">
      <c r="A539" t="s">
        <v>877</v>
      </c>
      <c r="B539">
        <v>230</v>
      </c>
      <c r="C539">
        <v>153</v>
      </c>
      <c r="D539">
        <v>51814190</v>
      </c>
      <c r="E539" t="s">
        <v>48</v>
      </c>
      <c r="F539" t="s">
        <v>55</v>
      </c>
      <c r="L539" t="s">
        <v>878</v>
      </c>
      <c r="M539">
        <v>100837</v>
      </c>
      <c r="N539">
        <v>301</v>
      </c>
      <c r="O539" t="s">
        <v>29</v>
      </c>
      <c r="P539" t="s">
        <v>30</v>
      </c>
      <c r="Q539" t="s">
        <v>213</v>
      </c>
      <c r="R539">
        <v>75000000</v>
      </c>
      <c r="S539">
        <v>2009</v>
      </c>
      <c r="T539">
        <v>6.4</v>
      </c>
      <c r="U539">
        <v>2.6</v>
      </c>
      <c r="V539">
        <v>-23185810</v>
      </c>
      <c r="W539" t="s">
        <v>38</v>
      </c>
    </row>
    <row r="540" spans="1:23" x14ac:dyDescent="0.3">
      <c r="A540" t="s">
        <v>103</v>
      </c>
      <c r="B540">
        <v>234</v>
      </c>
      <c r="C540">
        <v>110</v>
      </c>
      <c r="D540">
        <v>47456450</v>
      </c>
      <c r="E540" t="s">
        <v>24</v>
      </c>
      <c r="F540" t="s">
        <v>55</v>
      </c>
      <c r="G540" t="s">
        <v>35</v>
      </c>
      <c r="L540" t="s">
        <v>879</v>
      </c>
      <c r="M540">
        <v>101386</v>
      </c>
      <c r="N540">
        <v>289</v>
      </c>
      <c r="O540" t="s">
        <v>29</v>
      </c>
      <c r="P540" t="s">
        <v>30</v>
      </c>
      <c r="Q540" t="s">
        <v>213</v>
      </c>
      <c r="R540">
        <v>70000000</v>
      </c>
      <c r="S540">
        <v>2007</v>
      </c>
      <c r="T540">
        <v>7.1</v>
      </c>
      <c r="U540">
        <v>1.8</v>
      </c>
      <c r="V540">
        <v>-22543550</v>
      </c>
      <c r="W540" t="s">
        <v>38</v>
      </c>
    </row>
    <row r="541" spans="1:23" x14ac:dyDescent="0.3">
      <c r="A541" t="s">
        <v>499</v>
      </c>
      <c r="B541">
        <v>164</v>
      </c>
      <c r="C541">
        <v>122</v>
      </c>
      <c r="D541">
        <v>148213377</v>
      </c>
      <c r="E541" t="s">
        <v>24</v>
      </c>
      <c r="F541" t="s">
        <v>48</v>
      </c>
      <c r="G541" t="s">
        <v>61</v>
      </c>
      <c r="L541" t="s">
        <v>880</v>
      </c>
      <c r="M541">
        <v>130776</v>
      </c>
      <c r="N541">
        <v>437</v>
      </c>
      <c r="O541" t="s">
        <v>29</v>
      </c>
      <c r="P541" t="s">
        <v>30</v>
      </c>
      <c r="Q541" t="s">
        <v>31</v>
      </c>
      <c r="R541">
        <v>73000000</v>
      </c>
      <c r="S541">
        <v>2006</v>
      </c>
      <c r="T541">
        <v>6.6</v>
      </c>
      <c r="U541">
        <v>2</v>
      </c>
      <c r="V541">
        <v>75213377</v>
      </c>
      <c r="W541" t="s">
        <v>21</v>
      </c>
    </row>
    <row r="542" spans="1:23" x14ac:dyDescent="0.3">
      <c r="A542" t="s">
        <v>881</v>
      </c>
      <c r="B542">
        <v>91</v>
      </c>
      <c r="C542">
        <v>87</v>
      </c>
      <c r="D542">
        <v>112950721</v>
      </c>
      <c r="E542" t="s">
        <v>48</v>
      </c>
      <c r="F542" t="s">
        <v>49</v>
      </c>
      <c r="G542" t="s">
        <v>26</v>
      </c>
      <c r="L542" t="s">
        <v>882</v>
      </c>
      <c r="M542">
        <v>33884</v>
      </c>
      <c r="N542">
        <v>79</v>
      </c>
      <c r="O542" t="s">
        <v>29</v>
      </c>
      <c r="P542" t="s">
        <v>30</v>
      </c>
      <c r="Q542" t="s">
        <v>52</v>
      </c>
      <c r="R542">
        <v>72000000</v>
      </c>
      <c r="S542">
        <v>2001</v>
      </c>
      <c r="T542">
        <v>4.5999999999999996</v>
      </c>
      <c r="U542">
        <v>1.4</v>
      </c>
      <c r="V542">
        <v>40950721</v>
      </c>
      <c r="W542" t="s">
        <v>21</v>
      </c>
    </row>
    <row r="543" spans="1:23" x14ac:dyDescent="0.3">
      <c r="A543" t="s">
        <v>883</v>
      </c>
      <c r="B543">
        <v>132</v>
      </c>
      <c r="C543">
        <v>178</v>
      </c>
      <c r="D543">
        <v>75600000</v>
      </c>
      <c r="E543" t="s">
        <v>242</v>
      </c>
      <c r="F543" t="s">
        <v>55</v>
      </c>
      <c r="G543" t="s">
        <v>54</v>
      </c>
      <c r="H543" t="s">
        <v>58</v>
      </c>
      <c r="L543" t="s">
        <v>884</v>
      </c>
      <c r="M543">
        <v>736638</v>
      </c>
      <c r="N543">
        <v>1065</v>
      </c>
      <c r="O543" t="s">
        <v>29</v>
      </c>
      <c r="P543" t="s">
        <v>30</v>
      </c>
      <c r="Q543" t="s">
        <v>213</v>
      </c>
      <c r="R543">
        <v>72000000</v>
      </c>
      <c r="S543">
        <v>1995</v>
      </c>
      <c r="T543">
        <v>8.4</v>
      </c>
      <c r="U543">
        <v>3</v>
      </c>
      <c r="V543">
        <v>3600000</v>
      </c>
      <c r="W543" t="s">
        <v>21</v>
      </c>
    </row>
    <row r="544" spans="1:23" x14ac:dyDescent="0.3">
      <c r="A544" t="s">
        <v>34</v>
      </c>
      <c r="B544">
        <v>262</v>
      </c>
      <c r="C544">
        <v>125</v>
      </c>
      <c r="D544">
        <v>62647540</v>
      </c>
      <c r="E544" t="s">
        <v>24</v>
      </c>
      <c r="F544" t="s">
        <v>55</v>
      </c>
      <c r="G544" t="s">
        <v>58</v>
      </c>
      <c r="L544" t="s">
        <v>885</v>
      </c>
      <c r="M544">
        <v>143525</v>
      </c>
      <c r="N544">
        <v>657</v>
      </c>
      <c r="O544" t="s">
        <v>29</v>
      </c>
      <c r="P544" t="s">
        <v>244</v>
      </c>
      <c r="Q544" t="s">
        <v>213</v>
      </c>
      <c r="R544">
        <v>70000000</v>
      </c>
      <c r="S544">
        <v>2005</v>
      </c>
      <c r="T544">
        <v>7.1</v>
      </c>
      <c r="U544">
        <v>2.1</v>
      </c>
      <c r="V544">
        <v>-7352460</v>
      </c>
      <c r="W544" t="s">
        <v>38</v>
      </c>
    </row>
    <row r="545" spans="1:23" x14ac:dyDescent="0.3">
      <c r="A545" t="s">
        <v>886</v>
      </c>
      <c r="B545">
        <v>299</v>
      </c>
      <c r="C545">
        <v>87</v>
      </c>
      <c r="D545">
        <v>183132370</v>
      </c>
      <c r="E545" t="s">
        <v>25</v>
      </c>
      <c r="F545" t="s">
        <v>47</v>
      </c>
      <c r="G545" t="s">
        <v>48</v>
      </c>
      <c r="L545" t="s">
        <v>887</v>
      </c>
      <c r="M545">
        <v>259083</v>
      </c>
      <c r="N545">
        <v>763</v>
      </c>
      <c r="O545" t="s">
        <v>29</v>
      </c>
      <c r="P545" t="s">
        <v>30</v>
      </c>
      <c r="Q545" t="s">
        <v>31</v>
      </c>
      <c r="R545">
        <v>75000000</v>
      </c>
      <c r="S545">
        <v>2007</v>
      </c>
      <c r="T545">
        <v>7.4</v>
      </c>
      <c r="U545">
        <v>1.4</v>
      </c>
      <c r="V545">
        <v>108132370</v>
      </c>
      <c r="W545" t="s">
        <v>21</v>
      </c>
    </row>
    <row r="546" spans="1:23" x14ac:dyDescent="0.3">
      <c r="A546" t="s">
        <v>888</v>
      </c>
      <c r="B546">
        <v>128</v>
      </c>
      <c r="C546">
        <v>152</v>
      </c>
      <c r="D546">
        <v>27796042</v>
      </c>
      <c r="E546" t="s">
        <v>55</v>
      </c>
      <c r="F546" t="s">
        <v>44</v>
      </c>
      <c r="L546" t="s">
        <v>889</v>
      </c>
      <c r="M546">
        <v>45031</v>
      </c>
      <c r="N546">
        <v>376</v>
      </c>
      <c r="O546" t="s">
        <v>29</v>
      </c>
      <c r="P546" t="s">
        <v>30</v>
      </c>
      <c r="Q546" t="s">
        <v>52</v>
      </c>
      <c r="R546">
        <v>72000000</v>
      </c>
      <c r="S546">
        <v>2001</v>
      </c>
      <c r="T546">
        <v>6.9</v>
      </c>
      <c r="U546">
        <v>2.5</v>
      </c>
      <c r="V546">
        <v>-44203958</v>
      </c>
      <c r="W546" t="s">
        <v>38</v>
      </c>
    </row>
    <row r="547" spans="1:23" x14ac:dyDescent="0.3">
      <c r="A547" t="s">
        <v>589</v>
      </c>
      <c r="B547">
        <v>109</v>
      </c>
      <c r="C547">
        <v>116</v>
      </c>
      <c r="D547">
        <v>32616869</v>
      </c>
      <c r="E547" t="s">
        <v>24</v>
      </c>
      <c r="F547" t="s">
        <v>55</v>
      </c>
      <c r="G547" t="s">
        <v>61</v>
      </c>
      <c r="L547" t="s">
        <v>890</v>
      </c>
      <c r="M547">
        <v>34435</v>
      </c>
      <c r="N547">
        <v>346</v>
      </c>
      <c r="O547" t="s">
        <v>29</v>
      </c>
      <c r="P547" t="s">
        <v>30</v>
      </c>
      <c r="Q547" t="s">
        <v>31</v>
      </c>
      <c r="R547">
        <v>72000000</v>
      </c>
      <c r="S547">
        <v>2001</v>
      </c>
      <c r="T547">
        <v>4.5</v>
      </c>
      <c r="U547">
        <v>1.9</v>
      </c>
      <c r="V547">
        <v>-39383131</v>
      </c>
      <c r="W547" t="s">
        <v>38</v>
      </c>
    </row>
    <row r="548" spans="1:23" x14ac:dyDescent="0.3">
      <c r="A548" t="s">
        <v>672</v>
      </c>
      <c r="B548">
        <v>88</v>
      </c>
      <c r="C548">
        <v>109</v>
      </c>
      <c r="D548">
        <v>18947630</v>
      </c>
      <c r="E548" t="s">
        <v>25</v>
      </c>
      <c r="F548" t="s">
        <v>55</v>
      </c>
      <c r="G548" t="s">
        <v>49</v>
      </c>
      <c r="L548" t="s">
        <v>891</v>
      </c>
      <c r="M548">
        <v>11798</v>
      </c>
      <c r="N548">
        <v>124</v>
      </c>
      <c r="O548" t="s">
        <v>29</v>
      </c>
      <c r="P548" t="s">
        <v>545</v>
      </c>
      <c r="Q548" t="s">
        <v>52</v>
      </c>
      <c r="R548">
        <v>59660000</v>
      </c>
      <c r="S548">
        <v>2004</v>
      </c>
      <c r="T548">
        <v>7.1</v>
      </c>
      <c r="U548">
        <v>1.8</v>
      </c>
      <c r="V548">
        <v>-40712370</v>
      </c>
      <c r="W548" t="s">
        <v>38</v>
      </c>
    </row>
    <row r="549" spans="1:23" x14ac:dyDescent="0.3">
      <c r="A549" t="s">
        <v>285</v>
      </c>
      <c r="B549">
        <v>261</v>
      </c>
      <c r="C549">
        <v>108</v>
      </c>
      <c r="D549">
        <v>114195633</v>
      </c>
      <c r="E549" t="s">
        <v>55</v>
      </c>
      <c r="F549" t="s">
        <v>60</v>
      </c>
      <c r="G549" t="s">
        <v>44</v>
      </c>
      <c r="H549" t="s">
        <v>35</v>
      </c>
      <c r="L549" t="s">
        <v>892</v>
      </c>
      <c r="M549">
        <v>193770</v>
      </c>
      <c r="N549">
        <v>2003</v>
      </c>
      <c r="O549" t="s">
        <v>29</v>
      </c>
      <c r="P549" t="s">
        <v>30</v>
      </c>
      <c r="Q549" t="s">
        <v>31</v>
      </c>
      <c r="R549">
        <v>60000000</v>
      </c>
      <c r="S549">
        <v>2004</v>
      </c>
      <c r="T549">
        <v>6.5</v>
      </c>
      <c r="U549">
        <v>1.8</v>
      </c>
      <c r="V549">
        <v>54195633</v>
      </c>
      <c r="W549" t="s">
        <v>21</v>
      </c>
    </row>
    <row r="550" spans="1:23" x14ac:dyDescent="0.3">
      <c r="A550" t="s">
        <v>893</v>
      </c>
      <c r="B550">
        <v>73</v>
      </c>
      <c r="C550">
        <v>85</v>
      </c>
      <c r="D550">
        <v>144156464</v>
      </c>
      <c r="E550" t="s">
        <v>48</v>
      </c>
      <c r="F550" t="s">
        <v>49</v>
      </c>
      <c r="G550" t="s">
        <v>26</v>
      </c>
      <c r="L550" t="s">
        <v>894</v>
      </c>
      <c r="M550">
        <v>74343</v>
      </c>
      <c r="N550">
        <v>98</v>
      </c>
      <c r="O550" t="s">
        <v>29</v>
      </c>
      <c r="P550" t="s">
        <v>30</v>
      </c>
      <c r="Q550" t="s">
        <v>31</v>
      </c>
      <c r="R550">
        <v>71500000</v>
      </c>
      <c r="S550">
        <v>1998</v>
      </c>
      <c r="T550">
        <v>5.3</v>
      </c>
      <c r="U550">
        <v>1.4</v>
      </c>
      <c r="V550">
        <v>72656464</v>
      </c>
      <c r="W550" t="s">
        <v>21</v>
      </c>
    </row>
    <row r="551" spans="1:23" x14ac:dyDescent="0.3">
      <c r="A551" t="s">
        <v>285</v>
      </c>
      <c r="B551">
        <v>208</v>
      </c>
      <c r="C551">
        <v>106</v>
      </c>
      <c r="D551">
        <v>227965690</v>
      </c>
      <c r="E551" t="s">
        <v>55</v>
      </c>
      <c r="F551" t="s">
        <v>27</v>
      </c>
      <c r="G551" t="s">
        <v>35</v>
      </c>
      <c r="L551" t="s">
        <v>895</v>
      </c>
      <c r="M551">
        <v>271592</v>
      </c>
      <c r="N551">
        <v>2335</v>
      </c>
      <c r="O551" t="s">
        <v>29</v>
      </c>
      <c r="P551" t="s">
        <v>30</v>
      </c>
      <c r="Q551" t="s">
        <v>31</v>
      </c>
      <c r="R551">
        <v>72000000</v>
      </c>
      <c r="S551">
        <v>2002</v>
      </c>
      <c r="T551">
        <v>6.7</v>
      </c>
      <c r="U551">
        <v>1.8</v>
      </c>
      <c r="V551">
        <v>155965690</v>
      </c>
      <c r="W551" t="s">
        <v>21</v>
      </c>
    </row>
    <row r="552" spans="1:23" x14ac:dyDescent="0.3">
      <c r="A552" t="s">
        <v>82</v>
      </c>
      <c r="B552">
        <v>205</v>
      </c>
      <c r="C552">
        <v>93</v>
      </c>
      <c r="D552">
        <v>436471036</v>
      </c>
      <c r="E552" t="s">
        <v>25</v>
      </c>
      <c r="F552" t="s">
        <v>47</v>
      </c>
      <c r="G552" t="s">
        <v>48</v>
      </c>
      <c r="H552" t="s">
        <v>49</v>
      </c>
      <c r="I552" t="s">
        <v>26</v>
      </c>
      <c r="J552" t="s">
        <v>44</v>
      </c>
      <c r="L552" t="s">
        <v>896</v>
      </c>
      <c r="M552">
        <v>314630</v>
      </c>
      <c r="N552">
        <v>483</v>
      </c>
      <c r="O552" t="s">
        <v>29</v>
      </c>
      <c r="P552" t="s">
        <v>30</v>
      </c>
      <c r="Q552" t="s">
        <v>52</v>
      </c>
      <c r="R552">
        <v>150000000</v>
      </c>
      <c r="S552">
        <v>2004</v>
      </c>
      <c r="T552">
        <v>7.2</v>
      </c>
      <c r="U552">
        <v>1.6</v>
      </c>
      <c r="V552">
        <v>286471036</v>
      </c>
      <c r="W552" t="s">
        <v>21</v>
      </c>
    </row>
    <row r="553" spans="1:23" x14ac:dyDescent="0.3">
      <c r="A553" t="s">
        <v>126</v>
      </c>
      <c r="B553">
        <v>256</v>
      </c>
      <c r="C553">
        <v>117</v>
      </c>
      <c r="D553">
        <v>244052771</v>
      </c>
      <c r="E553" t="s">
        <v>25</v>
      </c>
      <c r="F553" t="s">
        <v>47</v>
      </c>
      <c r="G553" t="s">
        <v>48</v>
      </c>
      <c r="H553" t="s">
        <v>49</v>
      </c>
      <c r="I553" t="s">
        <v>61</v>
      </c>
      <c r="L553" t="s">
        <v>897</v>
      </c>
      <c r="M553">
        <v>263853</v>
      </c>
      <c r="N553">
        <v>584</v>
      </c>
      <c r="O553" t="s">
        <v>29</v>
      </c>
      <c r="P553" t="s">
        <v>30</v>
      </c>
      <c r="Q553" t="s">
        <v>118</v>
      </c>
      <c r="R553">
        <v>120000000</v>
      </c>
      <c r="S553">
        <v>2006</v>
      </c>
      <c r="T553">
        <v>7.2</v>
      </c>
      <c r="U553">
        <v>2</v>
      </c>
      <c r="V553">
        <v>124052771</v>
      </c>
      <c r="W553" t="s">
        <v>21</v>
      </c>
    </row>
    <row r="554" spans="1:23" x14ac:dyDescent="0.3">
      <c r="A554" t="s">
        <v>898</v>
      </c>
      <c r="B554">
        <v>103</v>
      </c>
      <c r="C554">
        <v>116</v>
      </c>
      <c r="D554">
        <v>152149590</v>
      </c>
      <c r="E554" t="s">
        <v>48</v>
      </c>
      <c r="F554" t="s">
        <v>44</v>
      </c>
      <c r="L554" t="s">
        <v>899</v>
      </c>
      <c r="M554">
        <v>74274</v>
      </c>
      <c r="N554">
        <v>255</v>
      </c>
      <c r="O554" t="s">
        <v>29</v>
      </c>
      <c r="P554" t="s">
        <v>30</v>
      </c>
      <c r="Q554" t="s">
        <v>52</v>
      </c>
      <c r="R554">
        <v>70000000</v>
      </c>
      <c r="S554">
        <v>1999</v>
      </c>
      <c r="T554">
        <v>5.5</v>
      </c>
      <c r="U554">
        <v>1.9</v>
      </c>
      <c r="V554">
        <v>82149590</v>
      </c>
      <c r="W554" t="s">
        <v>21</v>
      </c>
    </row>
    <row r="555" spans="1:23" x14ac:dyDescent="0.3">
      <c r="A555" t="s">
        <v>175</v>
      </c>
      <c r="B555">
        <v>191</v>
      </c>
      <c r="C555">
        <v>132</v>
      </c>
      <c r="D555">
        <v>141204016</v>
      </c>
      <c r="E555" t="s">
        <v>24</v>
      </c>
      <c r="F555" t="s">
        <v>25</v>
      </c>
      <c r="G555" t="s">
        <v>35</v>
      </c>
      <c r="L555" t="s">
        <v>900</v>
      </c>
      <c r="M555">
        <v>142569</v>
      </c>
      <c r="N555">
        <v>737</v>
      </c>
      <c r="O555" t="s">
        <v>29</v>
      </c>
      <c r="P555" t="s">
        <v>30</v>
      </c>
      <c r="Q555" t="s">
        <v>31</v>
      </c>
      <c r="R555">
        <v>70000000</v>
      </c>
      <c r="S555">
        <v>2002</v>
      </c>
      <c r="T555">
        <v>5.8</v>
      </c>
      <c r="U555">
        <v>2.2000000000000002</v>
      </c>
      <c r="V555">
        <v>71204016</v>
      </c>
      <c r="W555" t="s">
        <v>21</v>
      </c>
    </row>
    <row r="556" spans="1:23" x14ac:dyDescent="0.3">
      <c r="A556" t="s">
        <v>901</v>
      </c>
      <c r="B556">
        <v>147</v>
      </c>
      <c r="C556">
        <v>92</v>
      </c>
      <c r="D556">
        <v>162495848</v>
      </c>
      <c r="E556" t="s">
        <v>25</v>
      </c>
      <c r="F556" t="s">
        <v>47</v>
      </c>
      <c r="G556" t="s">
        <v>48</v>
      </c>
      <c r="H556" t="s">
        <v>49</v>
      </c>
      <c r="I556" t="s">
        <v>26</v>
      </c>
      <c r="L556" t="s">
        <v>902</v>
      </c>
      <c r="M556">
        <v>34359</v>
      </c>
      <c r="N556">
        <v>133</v>
      </c>
      <c r="O556" t="s">
        <v>29</v>
      </c>
      <c r="P556" t="s">
        <v>30</v>
      </c>
      <c r="Q556" t="s">
        <v>52</v>
      </c>
      <c r="R556">
        <v>74000000</v>
      </c>
      <c r="S556">
        <v>2015</v>
      </c>
      <c r="T556">
        <v>6</v>
      </c>
      <c r="U556">
        <v>1.5</v>
      </c>
      <c r="V556">
        <v>88495848</v>
      </c>
      <c r="W556" t="s">
        <v>21</v>
      </c>
    </row>
    <row r="557" spans="1:23" x14ac:dyDescent="0.3">
      <c r="A557" t="s">
        <v>265</v>
      </c>
      <c r="B557">
        <v>79</v>
      </c>
      <c r="C557">
        <v>139</v>
      </c>
      <c r="D557">
        <v>136448821</v>
      </c>
      <c r="E557" t="s">
        <v>56</v>
      </c>
      <c r="F557" t="s">
        <v>35</v>
      </c>
      <c r="L557" t="s">
        <v>903</v>
      </c>
      <c r="M557">
        <v>98989</v>
      </c>
      <c r="N557">
        <v>158</v>
      </c>
      <c r="O557" t="s">
        <v>29</v>
      </c>
      <c r="P557" t="s">
        <v>30</v>
      </c>
      <c r="Q557" t="s">
        <v>213</v>
      </c>
      <c r="R557">
        <v>80000000</v>
      </c>
      <c r="S557">
        <v>1996</v>
      </c>
      <c r="T557">
        <v>6.6</v>
      </c>
      <c r="U557">
        <v>2.2999999999999998</v>
      </c>
      <c r="V557">
        <v>56448821</v>
      </c>
      <c r="W557" t="s">
        <v>21</v>
      </c>
    </row>
    <row r="558" spans="1:23" x14ac:dyDescent="0.3">
      <c r="A558" t="s">
        <v>503</v>
      </c>
      <c r="B558">
        <v>486</v>
      </c>
      <c r="C558">
        <v>153</v>
      </c>
      <c r="D558">
        <v>120523073</v>
      </c>
      <c r="E558" t="s">
        <v>25</v>
      </c>
      <c r="F558" t="s">
        <v>55</v>
      </c>
      <c r="G558" t="s">
        <v>58</v>
      </c>
      <c r="L558" t="s">
        <v>904</v>
      </c>
      <c r="M558">
        <v>885175</v>
      </c>
      <c r="N558">
        <v>1527</v>
      </c>
      <c r="O558" t="s">
        <v>29</v>
      </c>
      <c r="P558" t="s">
        <v>30</v>
      </c>
      <c r="Q558" t="s">
        <v>213</v>
      </c>
      <c r="R558">
        <v>75000000</v>
      </c>
      <c r="S558">
        <v>2009</v>
      </c>
      <c r="T558">
        <v>8.3000000000000007</v>
      </c>
      <c r="U558">
        <v>2.6</v>
      </c>
      <c r="V558">
        <v>45523073</v>
      </c>
      <c r="W558" t="s">
        <v>21</v>
      </c>
    </row>
    <row r="559" spans="1:23" x14ac:dyDescent="0.3">
      <c r="A559" t="s">
        <v>149</v>
      </c>
      <c r="B559">
        <v>75</v>
      </c>
      <c r="C559">
        <v>142</v>
      </c>
      <c r="D559">
        <v>119654900</v>
      </c>
      <c r="E559" t="s">
        <v>25</v>
      </c>
      <c r="F559" t="s">
        <v>48</v>
      </c>
      <c r="G559" t="s">
        <v>49</v>
      </c>
      <c r="H559" t="s">
        <v>26</v>
      </c>
      <c r="L559" t="s">
        <v>905</v>
      </c>
      <c r="M559">
        <v>182802</v>
      </c>
      <c r="N559">
        <v>363</v>
      </c>
      <c r="O559" t="s">
        <v>29</v>
      </c>
      <c r="P559" t="s">
        <v>30</v>
      </c>
      <c r="Q559" t="s">
        <v>52</v>
      </c>
      <c r="R559">
        <v>70000000</v>
      </c>
      <c r="S559">
        <v>1991</v>
      </c>
      <c r="T559">
        <v>6.7</v>
      </c>
      <c r="U559">
        <v>2.4</v>
      </c>
      <c r="V559">
        <v>49654900</v>
      </c>
      <c r="W559" t="s">
        <v>21</v>
      </c>
    </row>
    <row r="560" spans="1:23" x14ac:dyDescent="0.3">
      <c r="A560" t="s">
        <v>589</v>
      </c>
      <c r="B560">
        <v>142</v>
      </c>
      <c r="C560">
        <v>124</v>
      </c>
      <c r="D560">
        <v>117541000</v>
      </c>
      <c r="E560" t="s">
        <v>24</v>
      </c>
      <c r="F560" t="s">
        <v>35</v>
      </c>
      <c r="L560" t="s">
        <v>906</v>
      </c>
      <c r="M560">
        <v>269858</v>
      </c>
      <c r="N560">
        <v>316</v>
      </c>
      <c r="O560" t="s">
        <v>29</v>
      </c>
      <c r="P560" t="s">
        <v>30</v>
      </c>
      <c r="Q560" t="s">
        <v>213</v>
      </c>
      <c r="R560">
        <v>70000000</v>
      </c>
      <c r="S560">
        <v>1990</v>
      </c>
      <c r="T560">
        <v>7.1</v>
      </c>
      <c r="U560">
        <v>2.1</v>
      </c>
      <c r="V560">
        <v>47541000</v>
      </c>
      <c r="W560" t="s">
        <v>21</v>
      </c>
    </row>
    <row r="561" spans="1:23" x14ac:dyDescent="0.3">
      <c r="A561" t="s">
        <v>907</v>
      </c>
      <c r="B561">
        <v>144</v>
      </c>
      <c r="C561">
        <v>117</v>
      </c>
      <c r="D561">
        <v>116643346</v>
      </c>
      <c r="E561" t="s">
        <v>24</v>
      </c>
      <c r="F561" t="s">
        <v>25</v>
      </c>
      <c r="G561" t="s">
        <v>56</v>
      </c>
      <c r="H561" t="s">
        <v>35</v>
      </c>
      <c r="L561" t="s">
        <v>908</v>
      </c>
      <c r="M561">
        <v>119807</v>
      </c>
      <c r="N561">
        <v>340</v>
      </c>
      <c r="O561" t="s">
        <v>29</v>
      </c>
      <c r="P561" t="s">
        <v>30</v>
      </c>
      <c r="Q561" t="s">
        <v>31</v>
      </c>
      <c r="R561">
        <v>80000000</v>
      </c>
      <c r="S561">
        <v>2003</v>
      </c>
      <c r="T561">
        <v>6</v>
      </c>
      <c r="U561">
        <v>2</v>
      </c>
      <c r="V561">
        <v>36643346</v>
      </c>
      <c r="W561" t="s">
        <v>21</v>
      </c>
    </row>
    <row r="562" spans="1:23" x14ac:dyDescent="0.3">
      <c r="A562" t="s">
        <v>909</v>
      </c>
      <c r="B562">
        <v>153</v>
      </c>
      <c r="C562">
        <v>141</v>
      </c>
      <c r="D562">
        <v>100614858</v>
      </c>
      <c r="E562" t="s">
        <v>26</v>
      </c>
      <c r="F562" t="s">
        <v>60</v>
      </c>
      <c r="G562" t="s">
        <v>44</v>
      </c>
      <c r="H562" t="s">
        <v>27</v>
      </c>
      <c r="I562" t="s">
        <v>35</v>
      </c>
      <c r="L562" t="s">
        <v>910</v>
      </c>
      <c r="M562">
        <v>206776</v>
      </c>
      <c r="N562">
        <v>1248</v>
      </c>
      <c r="O562" t="s">
        <v>29</v>
      </c>
      <c r="P562" t="s">
        <v>30</v>
      </c>
      <c r="Q562" t="s">
        <v>213</v>
      </c>
      <c r="R562">
        <v>68000000</v>
      </c>
      <c r="S562">
        <v>2001</v>
      </c>
      <c r="T562">
        <v>6.9</v>
      </c>
      <c r="U562">
        <v>2.4</v>
      </c>
      <c r="V562">
        <v>32614858</v>
      </c>
      <c r="W562" t="s">
        <v>21</v>
      </c>
    </row>
    <row r="563" spans="1:23" x14ac:dyDescent="0.3">
      <c r="A563" t="s">
        <v>285</v>
      </c>
      <c r="B563">
        <v>284</v>
      </c>
      <c r="C563">
        <v>110</v>
      </c>
      <c r="D563">
        <v>42272747</v>
      </c>
      <c r="E563" t="s">
        <v>55</v>
      </c>
      <c r="F563" t="s">
        <v>26</v>
      </c>
      <c r="G563" t="s">
        <v>60</v>
      </c>
      <c r="H563" t="s">
        <v>35</v>
      </c>
      <c r="L563" t="s">
        <v>911</v>
      </c>
      <c r="M563">
        <v>78635</v>
      </c>
      <c r="N563">
        <v>1040</v>
      </c>
      <c r="O563" t="s">
        <v>29</v>
      </c>
      <c r="P563" t="s">
        <v>30</v>
      </c>
      <c r="Q563" t="s">
        <v>31</v>
      </c>
      <c r="R563">
        <v>70000000</v>
      </c>
      <c r="S563">
        <v>2006</v>
      </c>
      <c r="T563">
        <v>5.6</v>
      </c>
      <c r="U563">
        <v>1.8</v>
      </c>
      <c r="V563">
        <v>-27727253</v>
      </c>
      <c r="W563" t="s">
        <v>38</v>
      </c>
    </row>
    <row r="564" spans="1:23" x14ac:dyDescent="0.3">
      <c r="A564" t="s">
        <v>653</v>
      </c>
      <c r="B564">
        <v>247</v>
      </c>
      <c r="C564">
        <v>109</v>
      </c>
      <c r="D564">
        <v>80281096</v>
      </c>
      <c r="E564" t="s">
        <v>24</v>
      </c>
      <c r="F564" t="s">
        <v>57</v>
      </c>
      <c r="G564" t="s">
        <v>27</v>
      </c>
      <c r="H564" t="s">
        <v>35</v>
      </c>
      <c r="L564" t="s">
        <v>912</v>
      </c>
      <c r="M564">
        <v>143628</v>
      </c>
      <c r="N564">
        <v>1283</v>
      </c>
      <c r="O564" t="s">
        <v>29</v>
      </c>
      <c r="P564" t="s">
        <v>30</v>
      </c>
      <c r="Q564" t="s">
        <v>31</v>
      </c>
      <c r="R564">
        <v>60000000</v>
      </c>
      <c r="S564">
        <v>2004</v>
      </c>
      <c r="T564">
        <v>5.6</v>
      </c>
      <c r="U564">
        <v>1.8</v>
      </c>
      <c r="V564">
        <v>20281096</v>
      </c>
      <c r="W564" t="s">
        <v>21</v>
      </c>
    </row>
    <row r="565" spans="1:23" x14ac:dyDescent="0.3">
      <c r="A565" t="s">
        <v>893</v>
      </c>
      <c r="B565">
        <v>107</v>
      </c>
      <c r="C565">
        <v>88</v>
      </c>
      <c r="D565">
        <v>219613391</v>
      </c>
      <c r="E565" t="s">
        <v>47</v>
      </c>
      <c r="F565" t="s">
        <v>48</v>
      </c>
      <c r="G565" t="s">
        <v>49</v>
      </c>
      <c r="H565" t="s">
        <v>26</v>
      </c>
      <c r="I565" t="s">
        <v>59</v>
      </c>
      <c r="L565" t="s">
        <v>913</v>
      </c>
      <c r="M565">
        <v>31649</v>
      </c>
      <c r="N565">
        <v>98</v>
      </c>
      <c r="O565" t="s">
        <v>29</v>
      </c>
      <c r="P565" t="s">
        <v>30</v>
      </c>
      <c r="Q565" t="s">
        <v>52</v>
      </c>
      <c r="R565">
        <v>75000000</v>
      </c>
      <c r="S565">
        <v>2009</v>
      </c>
      <c r="T565">
        <v>4.5</v>
      </c>
      <c r="U565">
        <v>1.5</v>
      </c>
      <c r="V565">
        <v>144613391</v>
      </c>
      <c r="W565" t="s">
        <v>21</v>
      </c>
    </row>
    <row r="566" spans="1:23" x14ac:dyDescent="0.3">
      <c r="A566" t="s">
        <v>914</v>
      </c>
      <c r="B566">
        <v>141</v>
      </c>
      <c r="C566">
        <v>124</v>
      </c>
      <c r="D566">
        <v>78120196</v>
      </c>
      <c r="E566" t="s">
        <v>24</v>
      </c>
      <c r="F566" t="s">
        <v>55</v>
      </c>
      <c r="G566" t="s">
        <v>54</v>
      </c>
      <c r="H566" t="s">
        <v>58</v>
      </c>
      <c r="L566" t="s">
        <v>915</v>
      </c>
      <c r="M566">
        <v>103241</v>
      </c>
      <c r="N566">
        <v>742</v>
      </c>
      <c r="O566" t="s">
        <v>29</v>
      </c>
      <c r="P566" t="s">
        <v>30</v>
      </c>
      <c r="Q566" t="s">
        <v>213</v>
      </c>
      <c r="R566">
        <v>75000000</v>
      </c>
      <c r="S566">
        <v>2002</v>
      </c>
      <c r="T566">
        <v>7.1</v>
      </c>
      <c r="U566">
        <v>2.1</v>
      </c>
      <c r="V566">
        <v>3120196</v>
      </c>
      <c r="W566" t="s">
        <v>21</v>
      </c>
    </row>
    <row r="567" spans="1:23" x14ac:dyDescent="0.3">
      <c r="A567" t="s">
        <v>843</v>
      </c>
      <c r="B567">
        <v>358</v>
      </c>
      <c r="C567">
        <v>119</v>
      </c>
      <c r="D567">
        <v>98895417</v>
      </c>
      <c r="E567" t="s">
        <v>24</v>
      </c>
      <c r="F567" t="s">
        <v>35</v>
      </c>
      <c r="L567" t="s">
        <v>916</v>
      </c>
      <c r="M567">
        <v>203154</v>
      </c>
      <c r="N567">
        <v>698</v>
      </c>
      <c r="O567" t="s">
        <v>29</v>
      </c>
      <c r="P567" t="s">
        <v>30</v>
      </c>
      <c r="Q567" t="s">
        <v>213</v>
      </c>
      <c r="R567">
        <v>70000000</v>
      </c>
      <c r="S567">
        <v>2013</v>
      </c>
      <c r="T567">
        <v>6.5</v>
      </c>
      <c r="U567">
        <v>2</v>
      </c>
      <c r="V567">
        <v>28895417</v>
      </c>
      <c r="W567" t="s">
        <v>21</v>
      </c>
    </row>
    <row r="568" spans="1:23" x14ac:dyDescent="0.3">
      <c r="A568" t="s">
        <v>917</v>
      </c>
      <c r="B568">
        <v>160</v>
      </c>
      <c r="C568">
        <v>103</v>
      </c>
      <c r="D568">
        <v>70117571</v>
      </c>
      <c r="E568" t="s">
        <v>24</v>
      </c>
      <c r="F568" t="s">
        <v>25</v>
      </c>
      <c r="G568" t="s">
        <v>27</v>
      </c>
      <c r="H568" t="s">
        <v>35</v>
      </c>
      <c r="L568" t="s">
        <v>918</v>
      </c>
      <c r="M568">
        <v>56741</v>
      </c>
      <c r="N568">
        <v>515</v>
      </c>
      <c r="O568" t="s">
        <v>29</v>
      </c>
      <c r="P568" t="s">
        <v>30</v>
      </c>
      <c r="Q568" t="s">
        <v>52</v>
      </c>
      <c r="R568">
        <v>58000000</v>
      </c>
      <c r="S568">
        <v>1998</v>
      </c>
      <c r="T568">
        <v>6.4</v>
      </c>
      <c r="U568">
        <v>1.7</v>
      </c>
      <c r="V568">
        <v>12117571</v>
      </c>
      <c r="W568" t="s">
        <v>21</v>
      </c>
    </row>
    <row r="569" spans="1:23" x14ac:dyDescent="0.3">
      <c r="A569" t="s">
        <v>273</v>
      </c>
      <c r="B569">
        <v>355</v>
      </c>
      <c r="C569">
        <v>116</v>
      </c>
      <c r="D569">
        <v>83552429</v>
      </c>
      <c r="E569" t="s">
        <v>24</v>
      </c>
      <c r="F569" t="s">
        <v>27</v>
      </c>
      <c r="L569" t="s">
        <v>919</v>
      </c>
      <c r="M569">
        <v>154955</v>
      </c>
      <c r="N569">
        <v>800</v>
      </c>
      <c r="O569" t="s">
        <v>29</v>
      </c>
      <c r="P569" t="s">
        <v>30</v>
      </c>
      <c r="Q569" t="s">
        <v>31</v>
      </c>
      <c r="R569">
        <v>70000000</v>
      </c>
      <c r="S569">
        <v>2011</v>
      </c>
      <c r="T569">
        <v>5.8</v>
      </c>
      <c r="U569">
        <v>1.9</v>
      </c>
      <c r="V569">
        <v>13552429</v>
      </c>
      <c r="W569" t="s">
        <v>21</v>
      </c>
    </row>
    <row r="570" spans="1:23" x14ac:dyDescent="0.3">
      <c r="A570" t="s">
        <v>111</v>
      </c>
      <c r="B570">
        <v>235</v>
      </c>
      <c r="C570">
        <v>125</v>
      </c>
      <c r="D570">
        <v>66257002</v>
      </c>
      <c r="E570" t="s">
        <v>25</v>
      </c>
      <c r="F570" t="s">
        <v>55</v>
      </c>
      <c r="G570" t="s">
        <v>26</v>
      </c>
      <c r="L570" t="s">
        <v>920</v>
      </c>
      <c r="M570">
        <v>350698</v>
      </c>
      <c r="N570">
        <v>816</v>
      </c>
      <c r="O570" t="s">
        <v>29</v>
      </c>
      <c r="P570" t="s">
        <v>30</v>
      </c>
      <c r="Q570" t="s">
        <v>31</v>
      </c>
      <c r="R570">
        <v>70000000</v>
      </c>
      <c r="S570">
        <v>2003</v>
      </c>
      <c r="T570">
        <v>8</v>
      </c>
      <c r="U570">
        <v>2.1</v>
      </c>
      <c r="V570">
        <v>-3742998</v>
      </c>
      <c r="W570" t="s">
        <v>38</v>
      </c>
    </row>
    <row r="571" spans="1:23" x14ac:dyDescent="0.3">
      <c r="A571" t="s">
        <v>836</v>
      </c>
      <c r="B571">
        <v>59</v>
      </c>
      <c r="C571">
        <v>125</v>
      </c>
      <c r="D571">
        <v>65012000</v>
      </c>
      <c r="E571" t="s">
        <v>55</v>
      </c>
      <c r="F571" t="s">
        <v>57</v>
      </c>
      <c r="G571" t="s">
        <v>44</v>
      </c>
      <c r="H571" t="s">
        <v>35</v>
      </c>
      <c r="L571" t="s">
        <v>921</v>
      </c>
      <c r="M571">
        <v>43559</v>
      </c>
      <c r="N571">
        <v>137</v>
      </c>
      <c r="O571" t="s">
        <v>29</v>
      </c>
      <c r="P571" t="s">
        <v>30</v>
      </c>
      <c r="Q571" t="s">
        <v>213</v>
      </c>
      <c r="R571">
        <v>70000000</v>
      </c>
      <c r="S571">
        <v>1994</v>
      </c>
      <c r="T571">
        <v>6.2</v>
      </c>
      <c r="U571">
        <v>2.1</v>
      </c>
      <c r="V571">
        <v>-4988000</v>
      </c>
      <c r="W571" t="s">
        <v>38</v>
      </c>
    </row>
    <row r="572" spans="1:23" x14ac:dyDescent="0.3">
      <c r="A572" t="s">
        <v>149</v>
      </c>
      <c r="B572">
        <v>388</v>
      </c>
      <c r="C572">
        <v>146</v>
      </c>
      <c r="D572">
        <v>79883359</v>
      </c>
      <c r="E572" t="s">
        <v>55</v>
      </c>
      <c r="F572" t="s">
        <v>58</v>
      </c>
      <c r="L572" t="s">
        <v>922</v>
      </c>
      <c r="M572">
        <v>116159</v>
      </c>
      <c r="N572">
        <v>488</v>
      </c>
      <c r="O572" t="s">
        <v>29</v>
      </c>
      <c r="P572" t="s">
        <v>30</v>
      </c>
      <c r="Q572" t="s">
        <v>31</v>
      </c>
      <c r="R572">
        <v>66000000</v>
      </c>
      <c r="S572">
        <v>2011</v>
      </c>
      <c r="T572">
        <v>7.2</v>
      </c>
      <c r="U572">
        <v>2.4</v>
      </c>
      <c r="V572">
        <v>13883359</v>
      </c>
      <c r="W572" t="s">
        <v>21</v>
      </c>
    </row>
    <row r="573" spans="1:23" x14ac:dyDescent="0.3">
      <c r="A573" t="s">
        <v>923</v>
      </c>
      <c r="B573">
        <v>371</v>
      </c>
      <c r="C573">
        <v>118</v>
      </c>
      <c r="D573">
        <v>78031620</v>
      </c>
      <c r="E573" t="s">
        <v>55</v>
      </c>
      <c r="F573" t="s">
        <v>58</v>
      </c>
      <c r="L573" t="s">
        <v>924</v>
      </c>
      <c r="M573">
        <v>102248</v>
      </c>
      <c r="N573">
        <v>403</v>
      </c>
      <c r="O573" t="s">
        <v>29</v>
      </c>
      <c r="P573" t="s">
        <v>30</v>
      </c>
      <c r="Q573" t="s">
        <v>31</v>
      </c>
      <c r="R573">
        <v>70000000</v>
      </c>
      <c r="S573">
        <v>2014</v>
      </c>
      <c r="T573">
        <v>6.1</v>
      </c>
      <c r="U573">
        <v>2</v>
      </c>
      <c r="V573">
        <v>8031620</v>
      </c>
      <c r="W573" t="s">
        <v>21</v>
      </c>
    </row>
    <row r="574" spans="1:23" x14ac:dyDescent="0.3">
      <c r="A574" t="s">
        <v>23</v>
      </c>
      <c r="B574">
        <v>82</v>
      </c>
      <c r="C574">
        <v>171</v>
      </c>
      <c r="D574">
        <v>54222000</v>
      </c>
      <c r="E574" t="s">
        <v>25</v>
      </c>
      <c r="F574" t="s">
        <v>55</v>
      </c>
      <c r="G574" t="s">
        <v>27</v>
      </c>
      <c r="H574" t="s">
        <v>35</v>
      </c>
      <c r="L574" t="s">
        <v>925</v>
      </c>
      <c r="M574">
        <v>131217</v>
      </c>
      <c r="N574">
        <v>380</v>
      </c>
      <c r="O574" t="s">
        <v>29</v>
      </c>
      <c r="P574" t="s">
        <v>30</v>
      </c>
      <c r="Q574" t="s">
        <v>31</v>
      </c>
      <c r="R574">
        <v>69500000</v>
      </c>
      <c r="S574">
        <v>1989</v>
      </c>
      <c r="T574">
        <v>7.6</v>
      </c>
      <c r="U574">
        <v>2.8</v>
      </c>
      <c r="V574">
        <v>-15278000</v>
      </c>
      <c r="W574" t="s">
        <v>38</v>
      </c>
    </row>
    <row r="575" spans="1:23" x14ac:dyDescent="0.3">
      <c r="A575" t="s">
        <v>241</v>
      </c>
      <c r="B575">
        <v>297</v>
      </c>
      <c r="C575">
        <v>136</v>
      </c>
      <c r="D575">
        <v>52474616</v>
      </c>
      <c r="E575" t="s">
        <v>55</v>
      </c>
      <c r="L575" t="s">
        <v>926</v>
      </c>
      <c r="M575">
        <v>84118</v>
      </c>
      <c r="N575">
        <v>245</v>
      </c>
      <c r="O575" t="s">
        <v>29</v>
      </c>
      <c r="P575" t="s">
        <v>30</v>
      </c>
      <c r="Q575" t="s">
        <v>31</v>
      </c>
      <c r="R575">
        <v>70000000</v>
      </c>
      <c r="S575">
        <v>2010</v>
      </c>
      <c r="T575">
        <v>6.3</v>
      </c>
      <c r="U575">
        <v>2.2999999999999998</v>
      </c>
      <c r="V575">
        <v>-17525384</v>
      </c>
      <c r="W575" t="s">
        <v>38</v>
      </c>
    </row>
    <row r="576" spans="1:23" x14ac:dyDescent="0.3">
      <c r="A576" t="s">
        <v>927</v>
      </c>
      <c r="B576">
        <v>261</v>
      </c>
      <c r="C576">
        <v>92</v>
      </c>
      <c r="D576">
        <v>55942830</v>
      </c>
      <c r="E576" t="s">
        <v>24</v>
      </c>
      <c r="F576" t="s">
        <v>55</v>
      </c>
      <c r="G576" t="s">
        <v>26</v>
      </c>
      <c r="H576" t="s">
        <v>57</v>
      </c>
      <c r="I576" t="s">
        <v>58</v>
      </c>
      <c r="L576" t="s">
        <v>928</v>
      </c>
      <c r="M576">
        <v>138582</v>
      </c>
      <c r="N576">
        <v>423</v>
      </c>
      <c r="O576" t="s">
        <v>29</v>
      </c>
      <c r="P576" t="s">
        <v>30</v>
      </c>
      <c r="Q576" t="s">
        <v>31</v>
      </c>
      <c r="R576">
        <v>70000000</v>
      </c>
      <c r="S576">
        <v>2014</v>
      </c>
      <c r="T576">
        <v>6.3</v>
      </c>
      <c r="U576">
        <v>1.5</v>
      </c>
      <c r="V576">
        <v>-14057170</v>
      </c>
      <c r="W576" t="s">
        <v>38</v>
      </c>
    </row>
    <row r="577" spans="1:23" x14ac:dyDescent="0.3">
      <c r="A577" t="s">
        <v>313</v>
      </c>
      <c r="B577">
        <v>120</v>
      </c>
      <c r="C577">
        <v>116</v>
      </c>
      <c r="D577">
        <v>40932372</v>
      </c>
      <c r="E577" t="s">
        <v>24</v>
      </c>
      <c r="F577" t="s">
        <v>35</v>
      </c>
      <c r="L577" t="s">
        <v>929</v>
      </c>
      <c r="M577">
        <v>58023</v>
      </c>
      <c r="N577">
        <v>281</v>
      </c>
      <c r="O577" t="s">
        <v>29</v>
      </c>
      <c r="P577" t="s">
        <v>30</v>
      </c>
      <c r="Q577" t="s">
        <v>213</v>
      </c>
      <c r="R577">
        <v>70000000</v>
      </c>
      <c r="S577">
        <v>1998</v>
      </c>
      <c r="T577">
        <v>6.3</v>
      </c>
      <c r="U577">
        <v>1.9</v>
      </c>
      <c r="V577">
        <v>-29067628</v>
      </c>
      <c r="W577" t="s">
        <v>38</v>
      </c>
    </row>
    <row r="578" spans="1:23" x14ac:dyDescent="0.3">
      <c r="A578" t="s">
        <v>221</v>
      </c>
      <c r="B578">
        <v>228</v>
      </c>
      <c r="C578">
        <v>127</v>
      </c>
      <c r="D578">
        <v>38345403</v>
      </c>
      <c r="E578" t="s">
        <v>25</v>
      </c>
      <c r="F578" t="s">
        <v>49</v>
      </c>
      <c r="G578" t="s">
        <v>26</v>
      </c>
      <c r="H578" t="s">
        <v>44</v>
      </c>
      <c r="L578" t="s">
        <v>930</v>
      </c>
      <c r="M578">
        <v>212085</v>
      </c>
      <c r="N578">
        <v>492</v>
      </c>
      <c r="O578" t="s">
        <v>29</v>
      </c>
      <c r="P578" t="s">
        <v>37</v>
      </c>
      <c r="Q578" t="s">
        <v>31</v>
      </c>
      <c r="R578">
        <v>70000000</v>
      </c>
      <c r="S578">
        <v>2007</v>
      </c>
      <c r="T578">
        <v>7.7</v>
      </c>
      <c r="U578">
        <v>2.1</v>
      </c>
      <c r="V578">
        <v>-31654597</v>
      </c>
      <c r="W578" t="s">
        <v>38</v>
      </c>
    </row>
    <row r="579" spans="1:23" x14ac:dyDescent="0.3">
      <c r="A579" t="s">
        <v>672</v>
      </c>
      <c r="B579">
        <v>76</v>
      </c>
      <c r="C579">
        <v>136</v>
      </c>
      <c r="D579">
        <v>37901509</v>
      </c>
      <c r="E579" t="s">
        <v>25</v>
      </c>
      <c r="F579" t="s">
        <v>242</v>
      </c>
      <c r="G579" t="s">
        <v>55</v>
      </c>
      <c r="H579" t="s">
        <v>54</v>
      </c>
      <c r="I579" t="s">
        <v>58</v>
      </c>
      <c r="L579" t="s">
        <v>931</v>
      </c>
      <c r="M579">
        <v>96385</v>
      </c>
      <c r="N579">
        <v>119</v>
      </c>
      <c r="O579" t="s">
        <v>29</v>
      </c>
      <c r="P579" t="s">
        <v>30</v>
      </c>
      <c r="Q579" t="s">
        <v>31</v>
      </c>
      <c r="R579">
        <v>70000000</v>
      </c>
      <c r="S579">
        <v>1997</v>
      </c>
      <c r="T579">
        <v>7</v>
      </c>
      <c r="U579">
        <v>2.2999999999999998</v>
      </c>
      <c r="V579">
        <v>-32098491</v>
      </c>
      <c r="W579" t="s">
        <v>38</v>
      </c>
    </row>
    <row r="580" spans="1:23" x14ac:dyDescent="0.3">
      <c r="A580" t="s">
        <v>265</v>
      </c>
      <c r="B580">
        <v>185</v>
      </c>
      <c r="C580">
        <v>111</v>
      </c>
      <c r="D580">
        <v>48430355</v>
      </c>
      <c r="E580" t="s">
        <v>48</v>
      </c>
      <c r="F580" t="s">
        <v>55</v>
      </c>
      <c r="L580" t="s">
        <v>932</v>
      </c>
      <c r="M580">
        <v>43709</v>
      </c>
      <c r="N580">
        <v>141</v>
      </c>
      <c r="O580" t="s">
        <v>29</v>
      </c>
      <c r="P580" t="s">
        <v>30</v>
      </c>
      <c r="Q580" t="s">
        <v>31</v>
      </c>
      <c r="R580">
        <v>70000000</v>
      </c>
      <c r="S580">
        <v>2011</v>
      </c>
      <c r="T580">
        <v>5.3</v>
      </c>
      <c r="U580">
        <v>1.8</v>
      </c>
      <c r="V580">
        <v>-21569645</v>
      </c>
      <c r="W580" t="s">
        <v>38</v>
      </c>
    </row>
    <row r="581" spans="1:23" x14ac:dyDescent="0.3">
      <c r="A581" t="s">
        <v>394</v>
      </c>
      <c r="B581">
        <v>128</v>
      </c>
      <c r="C581">
        <v>116</v>
      </c>
      <c r="D581">
        <v>30157016</v>
      </c>
      <c r="E581" t="s">
        <v>24</v>
      </c>
      <c r="F581" t="s">
        <v>25</v>
      </c>
      <c r="G581" t="s">
        <v>48</v>
      </c>
      <c r="H581" t="s">
        <v>35</v>
      </c>
      <c r="L581" t="s">
        <v>933</v>
      </c>
      <c r="M581">
        <v>39659</v>
      </c>
      <c r="N581">
        <v>189</v>
      </c>
      <c r="O581" t="s">
        <v>29</v>
      </c>
      <c r="P581" t="s">
        <v>30</v>
      </c>
      <c r="Q581" t="s">
        <v>31</v>
      </c>
      <c r="R581">
        <v>70000000</v>
      </c>
      <c r="S581">
        <v>2002</v>
      </c>
      <c r="T581">
        <v>5.6</v>
      </c>
      <c r="U581">
        <v>1.9</v>
      </c>
      <c r="V581">
        <v>-39842984</v>
      </c>
      <c r="W581" t="s">
        <v>38</v>
      </c>
    </row>
    <row r="582" spans="1:23" x14ac:dyDescent="0.3">
      <c r="A582" t="s">
        <v>934</v>
      </c>
      <c r="B582">
        <v>237</v>
      </c>
      <c r="C582">
        <v>113</v>
      </c>
      <c r="D582">
        <v>28031250</v>
      </c>
      <c r="E582" t="s">
        <v>24</v>
      </c>
      <c r="F582" t="s">
        <v>25</v>
      </c>
      <c r="G582" t="s">
        <v>57</v>
      </c>
      <c r="H582" t="s">
        <v>27</v>
      </c>
      <c r="L582" t="s">
        <v>935</v>
      </c>
      <c r="M582">
        <v>88146</v>
      </c>
      <c r="N582">
        <v>814</v>
      </c>
      <c r="O582" t="s">
        <v>29</v>
      </c>
      <c r="P582" t="s">
        <v>37</v>
      </c>
      <c r="Q582" t="s">
        <v>213</v>
      </c>
      <c r="R582">
        <v>60000000</v>
      </c>
      <c r="S582">
        <v>2005</v>
      </c>
      <c r="T582">
        <v>5.2</v>
      </c>
      <c r="U582">
        <v>1.9</v>
      </c>
      <c r="V582">
        <v>-31968750</v>
      </c>
      <c r="W582" t="s">
        <v>38</v>
      </c>
    </row>
    <row r="583" spans="1:23" x14ac:dyDescent="0.3">
      <c r="A583" t="s">
        <v>893</v>
      </c>
      <c r="B583">
        <v>105</v>
      </c>
      <c r="C583">
        <v>97</v>
      </c>
      <c r="D583">
        <v>33105600</v>
      </c>
      <c r="E583" t="s">
        <v>24</v>
      </c>
      <c r="F583" t="s">
        <v>25</v>
      </c>
      <c r="G583" t="s">
        <v>48</v>
      </c>
      <c r="H583" t="s">
        <v>35</v>
      </c>
      <c r="L583" t="s">
        <v>936</v>
      </c>
      <c r="M583">
        <v>41663</v>
      </c>
      <c r="N583">
        <v>141</v>
      </c>
      <c r="O583" t="s">
        <v>29</v>
      </c>
      <c r="P583" t="s">
        <v>30</v>
      </c>
      <c r="Q583" t="s">
        <v>31</v>
      </c>
      <c r="R583">
        <v>70000000</v>
      </c>
      <c r="S583">
        <v>2002</v>
      </c>
      <c r="T583">
        <v>5.4</v>
      </c>
      <c r="U583">
        <v>1.6</v>
      </c>
      <c r="V583">
        <v>-36894400</v>
      </c>
      <c r="W583" t="s">
        <v>38</v>
      </c>
    </row>
    <row r="584" spans="1:23" x14ac:dyDescent="0.3">
      <c r="A584" t="s">
        <v>937</v>
      </c>
      <c r="B584">
        <v>242</v>
      </c>
      <c r="C584">
        <v>88</v>
      </c>
      <c r="D584">
        <v>62321039</v>
      </c>
      <c r="E584" t="s">
        <v>24</v>
      </c>
      <c r="F584" t="s">
        <v>26</v>
      </c>
      <c r="G584" t="s">
        <v>57</v>
      </c>
      <c r="L584" t="s">
        <v>938</v>
      </c>
      <c r="M584">
        <v>117096</v>
      </c>
      <c r="N584">
        <v>271</v>
      </c>
      <c r="O584" t="s">
        <v>29</v>
      </c>
      <c r="P584" t="s">
        <v>30</v>
      </c>
      <c r="Q584" t="s">
        <v>213</v>
      </c>
      <c r="R584">
        <v>70000000</v>
      </c>
      <c r="S584">
        <v>2012</v>
      </c>
      <c r="T584">
        <v>6.4</v>
      </c>
      <c r="U584">
        <v>1.5</v>
      </c>
      <c r="V584">
        <v>-7678961</v>
      </c>
      <c r="W584" t="s">
        <v>38</v>
      </c>
    </row>
    <row r="585" spans="1:23" x14ac:dyDescent="0.3">
      <c r="A585" t="s">
        <v>724</v>
      </c>
      <c r="B585">
        <v>360</v>
      </c>
      <c r="C585">
        <v>136</v>
      </c>
      <c r="D585">
        <v>38509342</v>
      </c>
      <c r="E585" t="s">
        <v>48</v>
      </c>
      <c r="F585" t="s">
        <v>55</v>
      </c>
      <c r="G585" t="s">
        <v>50</v>
      </c>
      <c r="H585" t="s">
        <v>44</v>
      </c>
      <c r="L585" t="s">
        <v>939</v>
      </c>
      <c r="M585">
        <v>61995</v>
      </c>
      <c r="N585">
        <v>356</v>
      </c>
      <c r="O585" t="s">
        <v>29</v>
      </c>
      <c r="P585" t="s">
        <v>30</v>
      </c>
      <c r="Q585" t="s">
        <v>31</v>
      </c>
      <c r="R585">
        <v>75000000</v>
      </c>
      <c r="S585">
        <v>2012</v>
      </c>
      <c r="T585">
        <v>5.9</v>
      </c>
      <c r="U585">
        <v>2.2999999999999998</v>
      </c>
      <c r="V585">
        <v>-36490658</v>
      </c>
      <c r="W585" t="s">
        <v>38</v>
      </c>
    </row>
    <row r="586" spans="1:23" x14ac:dyDescent="0.3">
      <c r="A586" t="s">
        <v>940</v>
      </c>
      <c r="B586">
        <v>112</v>
      </c>
      <c r="C586">
        <v>125</v>
      </c>
      <c r="D586">
        <v>19076815</v>
      </c>
      <c r="E586" t="s">
        <v>55</v>
      </c>
      <c r="F586" t="s">
        <v>58</v>
      </c>
      <c r="L586" t="s">
        <v>941</v>
      </c>
      <c r="M586">
        <v>43651</v>
      </c>
      <c r="N586">
        <v>196</v>
      </c>
      <c r="O586" t="s">
        <v>29</v>
      </c>
      <c r="P586" t="s">
        <v>30</v>
      </c>
      <c r="Q586" t="s">
        <v>213</v>
      </c>
      <c r="R586">
        <v>60000000</v>
      </c>
      <c r="S586">
        <v>2002</v>
      </c>
      <c r="T586">
        <v>6.3</v>
      </c>
      <c r="U586">
        <v>2.1</v>
      </c>
      <c r="V586">
        <v>-40923185</v>
      </c>
      <c r="W586" t="s">
        <v>38</v>
      </c>
    </row>
    <row r="587" spans="1:23" x14ac:dyDescent="0.3">
      <c r="A587" t="s">
        <v>942</v>
      </c>
      <c r="B587">
        <v>189</v>
      </c>
      <c r="C587">
        <v>116</v>
      </c>
      <c r="D587">
        <v>25093607</v>
      </c>
      <c r="E587" t="s">
        <v>24</v>
      </c>
      <c r="F587" t="s">
        <v>56</v>
      </c>
      <c r="G587" t="s">
        <v>35</v>
      </c>
      <c r="L587" t="s">
        <v>943</v>
      </c>
      <c r="M587">
        <v>105556</v>
      </c>
      <c r="N587">
        <v>157</v>
      </c>
      <c r="O587" t="s">
        <v>29</v>
      </c>
      <c r="P587" t="s">
        <v>37</v>
      </c>
      <c r="Q587" t="s">
        <v>213</v>
      </c>
      <c r="R587">
        <v>35000000</v>
      </c>
      <c r="S587">
        <v>2011</v>
      </c>
      <c r="T587">
        <v>6.5</v>
      </c>
      <c r="U587">
        <v>1.9</v>
      </c>
      <c r="V587">
        <v>-9906393</v>
      </c>
      <c r="W587" t="s">
        <v>38</v>
      </c>
    </row>
    <row r="588" spans="1:23" x14ac:dyDescent="0.3">
      <c r="A588" t="s">
        <v>390</v>
      </c>
      <c r="B588">
        <v>151</v>
      </c>
      <c r="C588">
        <v>98</v>
      </c>
      <c r="D588">
        <v>18990542</v>
      </c>
      <c r="E588" t="s">
        <v>24</v>
      </c>
      <c r="F588" t="s">
        <v>27</v>
      </c>
      <c r="G588" t="s">
        <v>61</v>
      </c>
      <c r="L588" t="s">
        <v>944</v>
      </c>
      <c r="M588">
        <v>22264</v>
      </c>
      <c r="N588">
        <v>289</v>
      </c>
      <c r="O588" t="s">
        <v>29</v>
      </c>
      <c r="P588" t="s">
        <v>30</v>
      </c>
      <c r="Q588" t="s">
        <v>213</v>
      </c>
      <c r="R588">
        <v>70000000</v>
      </c>
      <c r="S588">
        <v>2002</v>
      </c>
      <c r="T588">
        <v>3</v>
      </c>
      <c r="U588">
        <v>1.6</v>
      </c>
      <c r="V588">
        <v>-51009458</v>
      </c>
      <c r="W588" t="s">
        <v>38</v>
      </c>
    </row>
    <row r="589" spans="1:23" x14ac:dyDescent="0.3">
      <c r="A589" t="s">
        <v>945</v>
      </c>
      <c r="B589">
        <v>92</v>
      </c>
      <c r="C589">
        <v>91</v>
      </c>
      <c r="D589">
        <v>14294842</v>
      </c>
      <c r="E589" t="s">
        <v>24</v>
      </c>
      <c r="F589" t="s">
        <v>56</v>
      </c>
      <c r="G589" t="s">
        <v>27</v>
      </c>
      <c r="H589" t="s">
        <v>35</v>
      </c>
      <c r="L589" t="s">
        <v>946</v>
      </c>
      <c r="M589">
        <v>16761</v>
      </c>
      <c r="N589">
        <v>277</v>
      </c>
      <c r="O589" t="s">
        <v>29</v>
      </c>
      <c r="P589" t="s">
        <v>30</v>
      </c>
      <c r="Q589" t="s">
        <v>213</v>
      </c>
      <c r="R589">
        <v>70000000</v>
      </c>
      <c r="S589">
        <v>2002</v>
      </c>
      <c r="T589">
        <v>3.6</v>
      </c>
      <c r="U589">
        <v>1.5</v>
      </c>
      <c r="V589">
        <v>-55705158</v>
      </c>
      <c r="W589" t="s">
        <v>38</v>
      </c>
    </row>
    <row r="590" spans="1:23" x14ac:dyDescent="0.3">
      <c r="A590" t="s">
        <v>947</v>
      </c>
      <c r="B590">
        <v>79</v>
      </c>
      <c r="C590">
        <v>97</v>
      </c>
      <c r="D590">
        <v>19819494</v>
      </c>
      <c r="E590" t="s">
        <v>24</v>
      </c>
      <c r="F590" t="s">
        <v>56</v>
      </c>
      <c r="G590" t="s">
        <v>55</v>
      </c>
      <c r="H590" t="s">
        <v>35</v>
      </c>
      <c r="L590" t="s">
        <v>948</v>
      </c>
      <c r="M590">
        <v>26893</v>
      </c>
      <c r="N590">
        <v>126</v>
      </c>
      <c r="O590" t="s">
        <v>29</v>
      </c>
      <c r="P590" t="s">
        <v>30</v>
      </c>
      <c r="Q590" t="s">
        <v>213</v>
      </c>
      <c r="R590">
        <v>70000000</v>
      </c>
      <c r="S590">
        <v>1998</v>
      </c>
      <c r="T590">
        <v>5.8</v>
      </c>
      <c r="U590">
        <v>1.6</v>
      </c>
      <c r="V590">
        <v>-50180506</v>
      </c>
      <c r="W590" t="s">
        <v>38</v>
      </c>
    </row>
    <row r="591" spans="1:23" x14ac:dyDescent="0.3">
      <c r="A591" t="s">
        <v>949</v>
      </c>
      <c r="B591">
        <v>81</v>
      </c>
      <c r="C591">
        <v>95</v>
      </c>
      <c r="D591">
        <v>13596911</v>
      </c>
      <c r="E591" t="s">
        <v>24</v>
      </c>
      <c r="F591" t="s">
        <v>25</v>
      </c>
      <c r="G591" t="s">
        <v>47</v>
      </c>
      <c r="H591" t="s">
        <v>48</v>
      </c>
      <c r="I591" t="s">
        <v>56</v>
      </c>
      <c r="J591" t="s">
        <v>49</v>
      </c>
      <c r="K591" t="s">
        <v>26</v>
      </c>
      <c r="L591" t="s">
        <v>950</v>
      </c>
      <c r="M591">
        <v>25572</v>
      </c>
      <c r="N591">
        <v>123</v>
      </c>
      <c r="O591" t="s">
        <v>29</v>
      </c>
      <c r="P591" t="s">
        <v>30</v>
      </c>
      <c r="Q591" t="s">
        <v>52</v>
      </c>
      <c r="R591">
        <v>70000000</v>
      </c>
      <c r="S591">
        <v>2001</v>
      </c>
      <c r="T591">
        <v>6.2</v>
      </c>
      <c r="U591">
        <v>1.6</v>
      </c>
      <c r="V591">
        <v>-56403089</v>
      </c>
      <c r="W591" t="s">
        <v>38</v>
      </c>
    </row>
    <row r="592" spans="1:23" x14ac:dyDescent="0.3">
      <c r="A592" t="s">
        <v>470</v>
      </c>
      <c r="B592">
        <v>261</v>
      </c>
      <c r="C592">
        <v>133</v>
      </c>
      <c r="D592">
        <v>7097125</v>
      </c>
      <c r="E592" t="s">
        <v>24</v>
      </c>
      <c r="F592" t="s">
        <v>56</v>
      </c>
      <c r="G592" t="s">
        <v>55</v>
      </c>
      <c r="H592" t="s">
        <v>60</v>
      </c>
      <c r="I592" t="s">
        <v>35</v>
      </c>
      <c r="L592" t="s">
        <v>951</v>
      </c>
      <c r="M592">
        <v>38983</v>
      </c>
      <c r="N592">
        <v>207</v>
      </c>
      <c r="O592" t="s">
        <v>29</v>
      </c>
      <c r="P592" t="s">
        <v>30</v>
      </c>
      <c r="Q592" t="s">
        <v>213</v>
      </c>
      <c r="R592">
        <v>70000000</v>
      </c>
      <c r="S592">
        <v>2015</v>
      </c>
      <c r="T592">
        <v>5.4</v>
      </c>
      <c r="U592">
        <v>2.2000000000000002</v>
      </c>
      <c r="V592">
        <v>-62902875</v>
      </c>
      <c r="W592" t="s">
        <v>38</v>
      </c>
    </row>
    <row r="593" spans="1:23" x14ac:dyDescent="0.3">
      <c r="A593" t="s">
        <v>952</v>
      </c>
      <c r="B593">
        <v>197</v>
      </c>
      <c r="C593">
        <v>106</v>
      </c>
      <c r="D593">
        <v>37760080</v>
      </c>
      <c r="E593" t="s">
        <v>24</v>
      </c>
      <c r="F593" t="s">
        <v>25</v>
      </c>
      <c r="G593" t="s">
        <v>60</v>
      </c>
      <c r="H593" t="s">
        <v>27</v>
      </c>
      <c r="I593" t="s">
        <v>35</v>
      </c>
      <c r="L593" t="s">
        <v>953</v>
      </c>
      <c r="M593">
        <v>72868</v>
      </c>
      <c r="N593">
        <v>618</v>
      </c>
      <c r="O593" t="s">
        <v>29</v>
      </c>
      <c r="P593" t="s">
        <v>30</v>
      </c>
      <c r="Q593" t="s">
        <v>52</v>
      </c>
      <c r="R593">
        <v>70000000</v>
      </c>
      <c r="S593">
        <v>2004</v>
      </c>
      <c r="T593">
        <v>6.1</v>
      </c>
      <c r="U593">
        <v>1.8</v>
      </c>
      <c r="V593">
        <v>-32239920</v>
      </c>
      <c r="W593" t="s">
        <v>38</v>
      </c>
    </row>
    <row r="594" spans="1:23" x14ac:dyDescent="0.3">
      <c r="A594" t="s">
        <v>954</v>
      </c>
      <c r="B594">
        <v>159</v>
      </c>
      <c r="C594">
        <v>116</v>
      </c>
      <c r="D594">
        <v>5851188</v>
      </c>
      <c r="E594" t="s">
        <v>56</v>
      </c>
      <c r="F594" t="s">
        <v>60</v>
      </c>
      <c r="G594" t="s">
        <v>35</v>
      </c>
      <c r="L594" t="s">
        <v>955</v>
      </c>
      <c r="M594">
        <v>31124</v>
      </c>
      <c r="N594">
        <v>313</v>
      </c>
      <c r="O594" t="s">
        <v>29</v>
      </c>
      <c r="P594" t="s">
        <v>37</v>
      </c>
      <c r="Q594" t="s">
        <v>213</v>
      </c>
      <c r="R594">
        <v>70000000</v>
      </c>
      <c r="S594">
        <v>2006</v>
      </c>
      <c r="T594">
        <v>4.2</v>
      </c>
      <c r="U594">
        <v>1.9</v>
      </c>
      <c r="V594">
        <v>-64148812</v>
      </c>
      <c r="W594" t="s">
        <v>38</v>
      </c>
    </row>
    <row r="595" spans="1:23" x14ac:dyDescent="0.3">
      <c r="A595" t="s">
        <v>956</v>
      </c>
      <c r="B595">
        <v>286</v>
      </c>
      <c r="C595">
        <v>115</v>
      </c>
      <c r="D595">
        <v>25121291</v>
      </c>
      <c r="E595" t="s">
        <v>24</v>
      </c>
      <c r="F595" t="s">
        <v>56</v>
      </c>
      <c r="G595" t="s">
        <v>60</v>
      </c>
      <c r="H595" t="s">
        <v>27</v>
      </c>
      <c r="I595" t="s">
        <v>35</v>
      </c>
      <c r="L595" t="s">
        <v>957</v>
      </c>
      <c r="M595">
        <v>177653</v>
      </c>
      <c r="N595">
        <v>279</v>
      </c>
      <c r="O595" t="s">
        <v>29</v>
      </c>
      <c r="P595" t="s">
        <v>30</v>
      </c>
      <c r="Q595" t="s">
        <v>213</v>
      </c>
      <c r="R595">
        <v>50000000</v>
      </c>
      <c r="S595">
        <v>2013</v>
      </c>
      <c r="T595">
        <v>6.7</v>
      </c>
      <c r="U595">
        <v>1.9</v>
      </c>
      <c r="V595">
        <v>-24878709</v>
      </c>
      <c r="W595" t="s">
        <v>38</v>
      </c>
    </row>
    <row r="596" spans="1:23" x14ac:dyDescent="0.3">
      <c r="A596" t="s">
        <v>589</v>
      </c>
      <c r="B596">
        <v>156</v>
      </c>
      <c r="C596">
        <v>99</v>
      </c>
      <c r="D596">
        <v>18821279</v>
      </c>
      <c r="E596" t="s">
        <v>24</v>
      </c>
      <c r="F596" t="s">
        <v>25</v>
      </c>
      <c r="G596" t="s">
        <v>26</v>
      </c>
      <c r="L596" t="s">
        <v>958</v>
      </c>
      <c r="M596">
        <v>44891</v>
      </c>
      <c r="N596">
        <v>202</v>
      </c>
      <c r="O596" t="s">
        <v>29</v>
      </c>
      <c r="P596" t="s">
        <v>30</v>
      </c>
      <c r="Q596" t="s">
        <v>31</v>
      </c>
      <c r="R596">
        <v>70000000</v>
      </c>
      <c r="S596">
        <v>2014</v>
      </c>
      <c r="T596">
        <v>4.2</v>
      </c>
      <c r="U596">
        <v>1.6</v>
      </c>
      <c r="V596">
        <v>-51178721</v>
      </c>
      <c r="W596" t="s">
        <v>38</v>
      </c>
    </row>
    <row r="597" spans="1:23" x14ac:dyDescent="0.3">
      <c r="A597" t="s">
        <v>959</v>
      </c>
      <c r="B597">
        <v>176</v>
      </c>
      <c r="C597">
        <v>124</v>
      </c>
      <c r="D597">
        <v>118471320</v>
      </c>
      <c r="E597" t="s">
        <v>24</v>
      </c>
      <c r="F597" t="s">
        <v>55</v>
      </c>
      <c r="G597" t="s">
        <v>35</v>
      </c>
      <c r="L597" t="s">
        <v>960</v>
      </c>
      <c r="M597">
        <v>86504</v>
      </c>
      <c r="N597">
        <v>568</v>
      </c>
      <c r="O597" t="s">
        <v>29</v>
      </c>
      <c r="P597" t="s">
        <v>30</v>
      </c>
      <c r="Q597" t="s">
        <v>31</v>
      </c>
      <c r="R597">
        <v>68000000</v>
      </c>
      <c r="S597">
        <v>2002</v>
      </c>
      <c r="T597">
        <v>6.4</v>
      </c>
      <c r="U597">
        <v>2.1</v>
      </c>
      <c r="V597">
        <v>50471320</v>
      </c>
      <c r="W597" t="s">
        <v>21</v>
      </c>
    </row>
    <row r="598" spans="1:23" x14ac:dyDescent="0.3">
      <c r="A598" t="s">
        <v>961</v>
      </c>
      <c r="B598">
        <v>293</v>
      </c>
      <c r="C598">
        <v>124</v>
      </c>
      <c r="D598">
        <v>300523113</v>
      </c>
      <c r="E598" t="s">
        <v>25</v>
      </c>
      <c r="F598" t="s">
        <v>55</v>
      </c>
      <c r="G598" t="s">
        <v>26</v>
      </c>
      <c r="H598" t="s">
        <v>44</v>
      </c>
      <c r="L598" t="s">
        <v>962</v>
      </c>
      <c r="M598">
        <v>184637</v>
      </c>
      <c r="N598">
        <v>498</v>
      </c>
      <c r="O598" t="s">
        <v>29</v>
      </c>
      <c r="P598" t="s">
        <v>30</v>
      </c>
      <c r="Q598" t="s">
        <v>31</v>
      </c>
      <c r="R598">
        <v>68000000</v>
      </c>
      <c r="S598">
        <v>2010</v>
      </c>
      <c r="T598">
        <v>4.9000000000000004</v>
      </c>
      <c r="U598">
        <v>2.1</v>
      </c>
      <c r="V598">
        <v>232523113</v>
      </c>
      <c r="W598" t="s">
        <v>21</v>
      </c>
    </row>
    <row r="599" spans="1:23" x14ac:dyDescent="0.3">
      <c r="A599" t="s">
        <v>557</v>
      </c>
      <c r="B599">
        <v>141</v>
      </c>
      <c r="C599">
        <v>124</v>
      </c>
      <c r="D599">
        <v>71069884</v>
      </c>
      <c r="E599" t="s">
        <v>56</v>
      </c>
      <c r="F599" t="s">
        <v>55</v>
      </c>
      <c r="G599" t="s">
        <v>35</v>
      </c>
      <c r="L599" t="s">
        <v>963</v>
      </c>
      <c r="M599">
        <v>101899</v>
      </c>
      <c r="N599">
        <v>445</v>
      </c>
      <c r="O599" t="s">
        <v>29</v>
      </c>
      <c r="P599" t="s">
        <v>30</v>
      </c>
      <c r="Q599" t="s">
        <v>213</v>
      </c>
      <c r="R599">
        <v>68000000</v>
      </c>
      <c r="S599">
        <v>2001</v>
      </c>
      <c r="T599">
        <v>6.8</v>
      </c>
      <c r="U599">
        <v>2.1</v>
      </c>
      <c r="V599">
        <v>3069884</v>
      </c>
      <c r="W599" t="s">
        <v>21</v>
      </c>
    </row>
    <row r="600" spans="1:23" x14ac:dyDescent="0.3">
      <c r="A600" t="s">
        <v>815</v>
      </c>
      <c r="B600">
        <v>304</v>
      </c>
      <c r="C600">
        <v>87</v>
      </c>
      <c r="D600">
        <v>251501645</v>
      </c>
      <c r="E600" t="s">
        <v>47</v>
      </c>
      <c r="F600" t="s">
        <v>48</v>
      </c>
      <c r="G600" t="s">
        <v>49</v>
      </c>
      <c r="L600" t="s">
        <v>964</v>
      </c>
      <c r="M600">
        <v>385943</v>
      </c>
      <c r="N600">
        <v>296</v>
      </c>
      <c r="O600" t="s">
        <v>29</v>
      </c>
      <c r="P600" t="s">
        <v>30</v>
      </c>
      <c r="Q600" t="s">
        <v>52</v>
      </c>
      <c r="R600">
        <v>69000000</v>
      </c>
      <c r="S600">
        <v>2010</v>
      </c>
      <c r="T600">
        <v>7.7</v>
      </c>
      <c r="U600">
        <v>1.4</v>
      </c>
      <c r="V600">
        <v>182501645</v>
      </c>
      <c r="W600" t="s">
        <v>21</v>
      </c>
    </row>
    <row r="601" spans="1:23" x14ac:dyDescent="0.3">
      <c r="A601" t="s">
        <v>965</v>
      </c>
      <c r="B601">
        <v>40</v>
      </c>
      <c r="C601">
        <v>105</v>
      </c>
      <c r="D601">
        <v>35324232</v>
      </c>
      <c r="E601" t="s">
        <v>24</v>
      </c>
      <c r="F601" t="s">
        <v>48</v>
      </c>
      <c r="G601" t="s">
        <v>56</v>
      </c>
      <c r="H601" t="s">
        <v>55</v>
      </c>
      <c r="I601" t="s">
        <v>35</v>
      </c>
      <c r="L601" t="s">
        <v>966</v>
      </c>
      <c r="M601">
        <v>32224</v>
      </c>
      <c r="N601">
        <v>62</v>
      </c>
      <c r="O601" t="s">
        <v>29</v>
      </c>
      <c r="P601" t="s">
        <v>30</v>
      </c>
      <c r="Q601" t="s">
        <v>213</v>
      </c>
      <c r="R601">
        <v>68000000</v>
      </c>
      <c r="S601">
        <v>1995</v>
      </c>
      <c r="T601">
        <v>5.6</v>
      </c>
      <c r="U601">
        <v>1.8</v>
      </c>
      <c r="V601">
        <v>-32675768</v>
      </c>
      <c r="W601" t="s">
        <v>38</v>
      </c>
    </row>
    <row r="602" spans="1:23" x14ac:dyDescent="0.3">
      <c r="A602" t="s">
        <v>967</v>
      </c>
      <c r="B602">
        <v>280</v>
      </c>
      <c r="C602">
        <v>125</v>
      </c>
      <c r="D602">
        <v>81257500</v>
      </c>
      <c r="E602" t="s">
        <v>48</v>
      </c>
      <c r="L602" t="s">
        <v>968</v>
      </c>
      <c r="M602">
        <v>117739</v>
      </c>
      <c r="N602">
        <v>229</v>
      </c>
      <c r="O602" t="s">
        <v>29</v>
      </c>
      <c r="P602" t="s">
        <v>30</v>
      </c>
      <c r="Q602" t="s">
        <v>213</v>
      </c>
      <c r="R602">
        <v>68000000</v>
      </c>
      <c r="S602">
        <v>2015</v>
      </c>
      <c r="T602">
        <v>6.4</v>
      </c>
      <c r="U602">
        <v>2.1</v>
      </c>
      <c r="V602">
        <v>13257500</v>
      </c>
      <c r="W602" t="s">
        <v>21</v>
      </c>
    </row>
    <row r="603" spans="1:23" x14ac:dyDescent="0.3">
      <c r="A603" t="s">
        <v>969</v>
      </c>
      <c r="B603">
        <v>180</v>
      </c>
      <c r="C603">
        <v>141</v>
      </c>
      <c r="D603">
        <v>617840</v>
      </c>
      <c r="E603" t="s">
        <v>25</v>
      </c>
      <c r="F603" t="s">
        <v>55</v>
      </c>
      <c r="G603" t="s">
        <v>54</v>
      </c>
      <c r="H603" t="s">
        <v>44</v>
      </c>
      <c r="L603" t="s">
        <v>970</v>
      </c>
      <c r="M603">
        <v>52496</v>
      </c>
      <c r="N603">
        <v>172</v>
      </c>
      <c r="O603" t="s">
        <v>29</v>
      </c>
      <c r="P603" t="s">
        <v>971</v>
      </c>
      <c r="Q603" t="s">
        <v>213</v>
      </c>
      <c r="R603">
        <v>70000000</v>
      </c>
      <c r="S603">
        <v>2009</v>
      </c>
      <c r="T603">
        <v>7.2</v>
      </c>
      <c r="U603">
        <v>2.4</v>
      </c>
      <c r="V603">
        <v>-69382160</v>
      </c>
      <c r="W603" t="s">
        <v>38</v>
      </c>
    </row>
    <row r="604" spans="1:23" x14ac:dyDescent="0.3">
      <c r="A604" t="s">
        <v>972</v>
      </c>
      <c r="B604">
        <v>125</v>
      </c>
      <c r="C604">
        <v>121</v>
      </c>
      <c r="D604">
        <v>29655590</v>
      </c>
      <c r="E604" t="s">
        <v>24</v>
      </c>
      <c r="F604" t="s">
        <v>48</v>
      </c>
      <c r="G604" t="s">
        <v>26</v>
      </c>
      <c r="H604" t="s">
        <v>27</v>
      </c>
      <c r="L604" t="s">
        <v>973</v>
      </c>
      <c r="M604">
        <v>53970</v>
      </c>
      <c r="N604">
        <v>435</v>
      </c>
      <c r="O604" t="s">
        <v>29</v>
      </c>
      <c r="P604" t="s">
        <v>30</v>
      </c>
      <c r="Q604" t="s">
        <v>31</v>
      </c>
      <c r="R604">
        <v>65000000</v>
      </c>
      <c r="S604">
        <v>1999</v>
      </c>
      <c r="T604">
        <v>6</v>
      </c>
      <c r="U604">
        <v>2</v>
      </c>
      <c r="V604">
        <v>-35344410</v>
      </c>
      <c r="W604" t="s">
        <v>38</v>
      </c>
    </row>
    <row r="605" spans="1:23" x14ac:dyDescent="0.3">
      <c r="A605" t="s">
        <v>949</v>
      </c>
      <c r="B605">
        <v>237</v>
      </c>
      <c r="C605">
        <v>111</v>
      </c>
      <c r="D605">
        <v>45045037</v>
      </c>
      <c r="E605" t="s">
        <v>48</v>
      </c>
      <c r="F605" t="s">
        <v>44</v>
      </c>
      <c r="L605" t="s">
        <v>974</v>
      </c>
      <c r="M605">
        <v>103230</v>
      </c>
      <c r="N605">
        <v>143</v>
      </c>
      <c r="O605" t="s">
        <v>29</v>
      </c>
      <c r="P605" t="s">
        <v>30</v>
      </c>
      <c r="Q605" t="s">
        <v>213</v>
      </c>
      <c r="R605">
        <v>36000000</v>
      </c>
      <c r="S605">
        <v>2011</v>
      </c>
      <c r="T605">
        <v>5.9</v>
      </c>
      <c r="U605">
        <v>1.8</v>
      </c>
      <c r="V605">
        <v>9045037</v>
      </c>
      <c r="W605" t="s">
        <v>21</v>
      </c>
    </row>
    <row r="606" spans="1:23" x14ac:dyDescent="0.3">
      <c r="A606" t="s">
        <v>470</v>
      </c>
      <c r="B606">
        <v>209</v>
      </c>
      <c r="C606">
        <v>157</v>
      </c>
      <c r="D606">
        <v>28965197</v>
      </c>
      <c r="E606" t="s">
        <v>242</v>
      </c>
      <c r="F606" t="s">
        <v>55</v>
      </c>
      <c r="G606" t="s">
        <v>35</v>
      </c>
      <c r="L606" t="s">
        <v>975</v>
      </c>
      <c r="M606">
        <v>133526</v>
      </c>
      <c r="N606">
        <v>521</v>
      </c>
      <c r="O606" t="s">
        <v>29</v>
      </c>
      <c r="P606" t="s">
        <v>30</v>
      </c>
      <c r="Q606" t="s">
        <v>213</v>
      </c>
      <c r="R606">
        <v>68000000</v>
      </c>
      <c r="S606">
        <v>1999</v>
      </c>
      <c r="T606">
        <v>7.9</v>
      </c>
      <c r="U606">
        <v>2.6</v>
      </c>
      <c r="V606">
        <v>-39034803</v>
      </c>
      <c r="W606" t="s">
        <v>38</v>
      </c>
    </row>
    <row r="607" spans="1:23" x14ac:dyDescent="0.3">
      <c r="A607" t="s">
        <v>94</v>
      </c>
      <c r="B607">
        <v>238</v>
      </c>
      <c r="C607">
        <v>128</v>
      </c>
      <c r="D607">
        <v>39380442</v>
      </c>
      <c r="E607" t="s">
        <v>24</v>
      </c>
      <c r="F607" t="s">
        <v>55</v>
      </c>
      <c r="G607" t="s">
        <v>35</v>
      </c>
      <c r="L607" t="s">
        <v>976</v>
      </c>
      <c r="M607">
        <v>174248</v>
      </c>
      <c r="N607">
        <v>263</v>
      </c>
      <c r="O607" t="s">
        <v>29</v>
      </c>
      <c r="P607" t="s">
        <v>30</v>
      </c>
      <c r="Q607" t="s">
        <v>213</v>
      </c>
      <c r="R607">
        <v>70000000</v>
      </c>
      <c r="S607">
        <v>2008</v>
      </c>
      <c r="T607">
        <v>7.1</v>
      </c>
      <c r="U607">
        <v>2.1</v>
      </c>
      <c r="V607">
        <v>-30619558</v>
      </c>
      <c r="W607" t="s">
        <v>38</v>
      </c>
    </row>
    <row r="608" spans="1:23" x14ac:dyDescent="0.3">
      <c r="A608" t="s">
        <v>822</v>
      </c>
      <c r="B608">
        <v>393</v>
      </c>
      <c r="C608">
        <v>105</v>
      </c>
      <c r="D608">
        <v>37516013</v>
      </c>
      <c r="E608" t="s">
        <v>24</v>
      </c>
      <c r="F608" t="s">
        <v>26</v>
      </c>
      <c r="G608" t="s">
        <v>57</v>
      </c>
      <c r="L608" t="s">
        <v>977</v>
      </c>
      <c r="M608">
        <v>128629</v>
      </c>
      <c r="N608">
        <v>348</v>
      </c>
      <c r="O608" t="s">
        <v>29</v>
      </c>
      <c r="P608" t="s">
        <v>30</v>
      </c>
      <c r="Q608" t="s">
        <v>213</v>
      </c>
      <c r="R608">
        <v>69000000</v>
      </c>
      <c r="S608">
        <v>2012</v>
      </c>
      <c r="T608">
        <v>5.9</v>
      </c>
      <c r="U608">
        <v>1.8</v>
      </c>
      <c r="V608">
        <v>-31483987</v>
      </c>
      <c r="W608" t="s">
        <v>38</v>
      </c>
    </row>
    <row r="609" spans="1:23" x14ac:dyDescent="0.3">
      <c r="A609" t="s">
        <v>688</v>
      </c>
      <c r="B609">
        <v>138</v>
      </c>
      <c r="C609">
        <v>113</v>
      </c>
      <c r="D609">
        <v>87704396</v>
      </c>
      <c r="E609" t="s">
        <v>24</v>
      </c>
      <c r="F609" t="s">
        <v>56</v>
      </c>
      <c r="G609" t="s">
        <v>44</v>
      </c>
      <c r="H609" t="s">
        <v>35</v>
      </c>
      <c r="L609" t="s">
        <v>978</v>
      </c>
      <c r="M609">
        <v>88132</v>
      </c>
      <c r="N609">
        <v>274</v>
      </c>
      <c r="O609" t="s">
        <v>29</v>
      </c>
      <c r="P609" t="s">
        <v>30</v>
      </c>
      <c r="Q609" t="s">
        <v>31</v>
      </c>
      <c r="R609">
        <v>66000000</v>
      </c>
      <c r="S609">
        <v>1999</v>
      </c>
      <c r="T609">
        <v>6.2</v>
      </c>
      <c r="U609">
        <v>1.9</v>
      </c>
      <c r="V609">
        <v>21704396</v>
      </c>
      <c r="W609" t="s">
        <v>21</v>
      </c>
    </row>
    <row r="610" spans="1:23" x14ac:dyDescent="0.3">
      <c r="A610" t="s">
        <v>979</v>
      </c>
      <c r="B610">
        <v>142</v>
      </c>
      <c r="C610">
        <v>121</v>
      </c>
      <c r="D610">
        <v>83892374</v>
      </c>
      <c r="E610" t="s">
        <v>55</v>
      </c>
      <c r="F610" t="s">
        <v>60</v>
      </c>
      <c r="G610" t="s">
        <v>27</v>
      </c>
      <c r="H610" t="s">
        <v>35</v>
      </c>
      <c r="L610" t="s">
        <v>980</v>
      </c>
      <c r="M610">
        <v>85720</v>
      </c>
      <c r="N610">
        <v>297</v>
      </c>
      <c r="O610" t="s">
        <v>29</v>
      </c>
      <c r="P610" t="s">
        <v>30</v>
      </c>
      <c r="Q610" t="s">
        <v>31</v>
      </c>
      <c r="R610">
        <v>66000000</v>
      </c>
      <c r="S610">
        <v>1998</v>
      </c>
      <c r="T610">
        <v>7</v>
      </c>
      <c r="U610">
        <v>2</v>
      </c>
      <c r="V610">
        <v>17892374</v>
      </c>
      <c r="W610" t="s">
        <v>21</v>
      </c>
    </row>
    <row r="611" spans="1:23" x14ac:dyDescent="0.3">
      <c r="A611" t="s">
        <v>981</v>
      </c>
      <c r="B611">
        <v>90</v>
      </c>
      <c r="C611">
        <v>102</v>
      </c>
      <c r="D611">
        <v>5932060</v>
      </c>
      <c r="E611" t="s">
        <v>24</v>
      </c>
      <c r="F611" t="s">
        <v>25</v>
      </c>
      <c r="G611" t="s">
        <v>26</v>
      </c>
      <c r="H611" t="s">
        <v>58</v>
      </c>
      <c r="L611" t="s">
        <v>982</v>
      </c>
      <c r="M611">
        <v>29285</v>
      </c>
      <c r="N611">
        <v>174</v>
      </c>
      <c r="O611" t="s">
        <v>29</v>
      </c>
      <c r="P611" t="s">
        <v>37</v>
      </c>
      <c r="Q611" t="s">
        <v>31</v>
      </c>
      <c r="R611">
        <v>35000000</v>
      </c>
      <c r="S611">
        <v>2007</v>
      </c>
      <c r="T611">
        <v>5.4</v>
      </c>
      <c r="U611">
        <v>1.7</v>
      </c>
      <c r="V611">
        <v>-29067940</v>
      </c>
      <c r="W611" t="s">
        <v>38</v>
      </c>
    </row>
    <row r="612" spans="1:23" x14ac:dyDescent="0.3">
      <c r="A612" t="s">
        <v>149</v>
      </c>
      <c r="B612">
        <v>219</v>
      </c>
      <c r="C612">
        <v>169</v>
      </c>
      <c r="D612">
        <v>216119491</v>
      </c>
      <c r="E612" t="s">
        <v>24</v>
      </c>
      <c r="F612" t="s">
        <v>55</v>
      </c>
      <c r="G612" t="s">
        <v>58</v>
      </c>
      <c r="L612" t="s">
        <v>983</v>
      </c>
      <c r="M612">
        <v>881236</v>
      </c>
      <c r="N612">
        <v>2277</v>
      </c>
      <c r="O612" t="s">
        <v>29</v>
      </c>
      <c r="P612" t="s">
        <v>30</v>
      </c>
      <c r="Q612" t="s">
        <v>213</v>
      </c>
      <c r="R612">
        <v>70000000</v>
      </c>
      <c r="S612">
        <v>1998</v>
      </c>
      <c r="T612">
        <v>8.6</v>
      </c>
      <c r="U612">
        <v>2.8</v>
      </c>
      <c r="V612">
        <v>146119491</v>
      </c>
      <c r="W612" t="s">
        <v>21</v>
      </c>
    </row>
    <row r="613" spans="1:23" x14ac:dyDescent="0.3">
      <c r="A613" t="s">
        <v>984</v>
      </c>
      <c r="B613">
        <v>327</v>
      </c>
      <c r="C613">
        <v>132</v>
      </c>
      <c r="D613">
        <v>43568507</v>
      </c>
      <c r="E613" t="s">
        <v>24</v>
      </c>
      <c r="F613" t="s">
        <v>56</v>
      </c>
      <c r="G613" t="s">
        <v>55</v>
      </c>
      <c r="H613" t="s">
        <v>35</v>
      </c>
      <c r="L613" t="s">
        <v>985</v>
      </c>
      <c r="M613">
        <v>136954</v>
      </c>
      <c r="N613">
        <v>346</v>
      </c>
      <c r="O613" t="s">
        <v>29</v>
      </c>
      <c r="P613" t="s">
        <v>30</v>
      </c>
      <c r="Q613" t="s">
        <v>31</v>
      </c>
      <c r="R613">
        <v>66000000</v>
      </c>
      <c r="S613">
        <v>2014</v>
      </c>
      <c r="T613">
        <v>6.5</v>
      </c>
      <c r="U613">
        <v>2.2000000000000002</v>
      </c>
      <c r="V613">
        <v>-22431493</v>
      </c>
      <c r="W613" t="s">
        <v>38</v>
      </c>
    </row>
    <row r="614" spans="1:23" x14ac:dyDescent="0.3">
      <c r="A614" t="s">
        <v>663</v>
      </c>
      <c r="B614">
        <v>149</v>
      </c>
      <c r="C614">
        <v>127</v>
      </c>
      <c r="D614">
        <v>182805123</v>
      </c>
      <c r="E614" t="s">
        <v>48</v>
      </c>
      <c r="F614" t="s">
        <v>26</v>
      </c>
      <c r="G614" t="s">
        <v>44</v>
      </c>
      <c r="L614" t="s">
        <v>986</v>
      </c>
      <c r="M614">
        <v>158864</v>
      </c>
      <c r="N614">
        <v>395</v>
      </c>
      <c r="O614" t="s">
        <v>29</v>
      </c>
      <c r="P614" t="s">
        <v>30</v>
      </c>
      <c r="Q614" t="s">
        <v>31</v>
      </c>
      <c r="R614">
        <v>70000000</v>
      </c>
      <c r="S614">
        <v>2000</v>
      </c>
      <c r="T614">
        <v>6.4</v>
      </c>
      <c r="U614">
        <v>2.1</v>
      </c>
      <c r="V614">
        <v>112805123</v>
      </c>
      <c r="W614" t="s">
        <v>21</v>
      </c>
    </row>
    <row r="615" spans="1:23" x14ac:dyDescent="0.3">
      <c r="A615" t="s">
        <v>516</v>
      </c>
      <c r="B615">
        <v>193</v>
      </c>
      <c r="C615">
        <v>103</v>
      </c>
      <c r="D615">
        <v>176387405</v>
      </c>
      <c r="E615" t="s">
        <v>25</v>
      </c>
      <c r="F615" t="s">
        <v>47</v>
      </c>
      <c r="G615" t="s">
        <v>48</v>
      </c>
      <c r="H615" t="s">
        <v>49</v>
      </c>
      <c r="L615" t="s">
        <v>987</v>
      </c>
      <c r="M615">
        <v>328159</v>
      </c>
      <c r="N615">
        <v>467</v>
      </c>
      <c r="O615" t="s">
        <v>29</v>
      </c>
      <c r="P615" t="s">
        <v>30</v>
      </c>
      <c r="Q615" t="s">
        <v>52</v>
      </c>
      <c r="R615">
        <v>59000000</v>
      </c>
      <c r="S615">
        <v>2002</v>
      </c>
      <c r="T615">
        <v>7.6</v>
      </c>
      <c r="U615">
        <v>1.7</v>
      </c>
      <c r="V615">
        <v>117387405</v>
      </c>
      <c r="W615" t="s">
        <v>21</v>
      </c>
    </row>
    <row r="616" spans="1:23" x14ac:dyDescent="0.3">
      <c r="A616" t="s">
        <v>988</v>
      </c>
      <c r="B616">
        <v>175</v>
      </c>
      <c r="C616">
        <v>136</v>
      </c>
      <c r="D616">
        <v>33685268</v>
      </c>
      <c r="E616" t="s">
        <v>55</v>
      </c>
      <c r="F616" t="s">
        <v>57</v>
      </c>
      <c r="G616" t="s">
        <v>27</v>
      </c>
      <c r="H616" t="s">
        <v>35</v>
      </c>
      <c r="L616" t="s">
        <v>989</v>
      </c>
      <c r="M616">
        <v>75573</v>
      </c>
      <c r="N616">
        <v>662</v>
      </c>
      <c r="O616" t="s">
        <v>29</v>
      </c>
      <c r="P616" t="s">
        <v>30</v>
      </c>
      <c r="Q616" t="s">
        <v>213</v>
      </c>
      <c r="R616">
        <v>68000000</v>
      </c>
      <c r="S616">
        <v>2003</v>
      </c>
      <c r="T616">
        <v>5.5</v>
      </c>
      <c r="U616">
        <v>2.2999999999999998</v>
      </c>
      <c r="V616">
        <v>-34314732</v>
      </c>
      <c r="W616" t="s">
        <v>38</v>
      </c>
    </row>
    <row r="617" spans="1:23" x14ac:dyDescent="0.3">
      <c r="A617" t="s">
        <v>149</v>
      </c>
      <c r="B617">
        <v>538</v>
      </c>
      <c r="C617">
        <v>150</v>
      </c>
      <c r="D617">
        <v>182204440</v>
      </c>
      <c r="E617" t="s">
        <v>242</v>
      </c>
      <c r="F617" t="s">
        <v>55</v>
      </c>
      <c r="G617" t="s">
        <v>54</v>
      </c>
      <c r="H617" t="s">
        <v>58</v>
      </c>
      <c r="L617" t="s">
        <v>990</v>
      </c>
      <c r="M617">
        <v>197412</v>
      </c>
      <c r="N617">
        <v>720</v>
      </c>
      <c r="O617" t="s">
        <v>29</v>
      </c>
      <c r="P617" t="s">
        <v>30</v>
      </c>
      <c r="Q617" t="s">
        <v>31</v>
      </c>
      <c r="R617">
        <v>65000000</v>
      </c>
      <c r="S617">
        <v>2012</v>
      </c>
      <c r="T617">
        <v>7.4</v>
      </c>
      <c r="U617">
        <v>2.5</v>
      </c>
      <c r="V617">
        <v>117204440</v>
      </c>
      <c r="W617" t="s">
        <v>21</v>
      </c>
    </row>
    <row r="618" spans="1:23" x14ac:dyDescent="0.3">
      <c r="A618" t="s">
        <v>160</v>
      </c>
      <c r="B618">
        <v>313</v>
      </c>
      <c r="C618">
        <v>136</v>
      </c>
      <c r="D618">
        <v>171383253</v>
      </c>
      <c r="E618" t="s">
        <v>24</v>
      </c>
      <c r="F618" t="s">
        <v>27</v>
      </c>
      <c r="L618" t="s">
        <v>991</v>
      </c>
      <c r="M618">
        <v>1217752</v>
      </c>
      <c r="N618">
        <v>3646</v>
      </c>
      <c r="O618" t="s">
        <v>29</v>
      </c>
      <c r="P618" t="s">
        <v>30</v>
      </c>
      <c r="Q618" t="s">
        <v>213</v>
      </c>
      <c r="R618">
        <v>63000000</v>
      </c>
      <c r="S618">
        <v>1999</v>
      </c>
      <c r="T618">
        <v>8.6999999999999993</v>
      </c>
      <c r="U618">
        <v>2.2999999999999998</v>
      </c>
      <c r="V618">
        <v>108383253</v>
      </c>
      <c r="W618" t="s">
        <v>21</v>
      </c>
    </row>
    <row r="619" spans="1:23" x14ac:dyDescent="0.3">
      <c r="A619" t="s">
        <v>265</v>
      </c>
      <c r="B619">
        <v>159</v>
      </c>
      <c r="C619">
        <v>140</v>
      </c>
      <c r="D619">
        <v>172071312</v>
      </c>
      <c r="E619" t="s">
        <v>25</v>
      </c>
      <c r="F619" t="s">
        <v>55</v>
      </c>
      <c r="G619" t="s">
        <v>54</v>
      </c>
      <c r="L619" t="s">
        <v>992</v>
      </c>
      <c r="M619">
        <v>208817</v>
      </c>
      <c r="N619">
        <v>296</v>
      </c>
      <c r="O619" t="s">
        <v>29</v>
      </c>
      <c r="P619" t="s">
        <v>30</v>
      </c>
      <c r="Q619" t="s">
        <v>52</v>
      </c>
      <c r="R619">
        <v>62000000</v>
      </c>
      <c r="S619">
        <v>1995</v>
      </c>
      <c r="T619">
        <v>7.6</v>
      </c>
      <c r="U619">
        <v>2.2999999999999998</v>
      </c>
      <c r="V619">
        <v>110071312</v>
      </c>
      <c r="W619" t="s">
        <v>21</v>
      </c>
    </row>
    <row r="620" spans="1:23" x14ac:dyDescent="0.3">
      <c r="A620" t="s">
        <v>993</v>
      </c>
      <c r="B620">
        <v>80</v>
      </c>
      <c r="C620">
        <v>104</v>
      </c>
      <c r="D620">
        <v>139225854</v>
      </c>
      <c r="E620" t="s">
        <v>48</v>
      </c>
      <c r="F620" t="s">
        <v>49</v>
      </c>
      <c r="G620" t="s">
        <v>26</v>
      </c>
      <c r="L620" t="s">
        <v>994</v>
      </c>
      <c r="M620">
        <v>34561</v>
      </c>
      <c r="N620">
        <v>116</v>
      </c>
      <c r="O620" t="s">
        <v>29</v>
      </c>
      <c r="P620" t="s">
        <v>30</v>
      </c>
      <c r="Q620" t="s">
        <v>118</v>
      </c>
      <c r="R620">
        <v>60000000</v>
      </c>
      <c r="S620">
        <v>2002</v>
      </c>
      <c r="T620">
        <v>5.5</v>
      </c>
      <c r="U620">
        <v>1.7</v>
      </c>
      <c r="V620">
        <v>79225854</v>
      </c>
      <c r="W620" t="s">
        <v>21</v>
      </c>
    </row>
    <row r="621" spans="1:23" x14ac:dyDescent="0.3">
      <c r="A621" t="s">
        <v>995</v>
      </c>
      <c r="B621">
        <v>488</v>
      </c>
      <c r="C621">
        <v>158</v>
      </c>
      <c r="D621">
        <v>148775460</v>
      </c>
      <c r="E621" t="s">
        <v>55</v>
      </c>
      <c r="F621" t="s">
        <v>50</v>
      </c>
      <c r="G621" t="s">
        <v>44</v>
      </c>
      <c r="L621" t="s">
        <v>996</v>
      </c>
      <c r="M621">
        <v>243834</v>
      </c>
      <c r="N621">
        <v>845</v>
      </c>
      <c r="O621" t="s">
        <v>29</v>
      </c>
      <c r="P621" t="s">
        <v>30</v>
      </c>
      <c r="Q621" t="s">
        <v>31</v>
      </c>
      <c r="R621">
        <v>61000000</v>
      </c>
      <c r="S621">
        <v>2012</v>
      </c>
      <c r="T621">
        <v>7.6</v>
      </c>
      <c r="U621">
        <v>2.6</v>
      </c>
      <c r="V621">
        <v>87775460</v>
      </c>
      <c r="W621" t="s">
        <v>21</v>
      </c>
    </row>
    <row r="622" spans="1:23" x14ac:dyDescent="0.3">
      <c r="A622" t="s">
        <v>997</v>
      </c>
      <c r="B622">
        <v>153</v>
      </c>
      <c r="C622">
        <v>119</v>
      </c>
      <c r="D622">
        <v>115731542</v>
      </c>
      <c r="E622" t="s">
        <v>48</v>
      </c>
      <c r="F622" t="s">
        <v>55</v>
      </c>
      <c r="G622" t="s">
        <v>44</v>
      </c>
      <c r="L622" t="s">
        <v>998</v>
      </c>
      <c r="M622">
        <v>151812</v>
      </c>
      <c r="N622">
        <v>556</v>
      </c>
      <c r="O622" t="s">
        <v>29</v>
      </c>
      <c r="P622" t="s">
        <v>30</v>
      </c>
      <c r="Q622" t="s">
        <v>52</v>
      </c>
      <c r="R622">
        <v>65000000</v>
      </c>
      <c r="S622">
        <v>1998</v>
      </c>
      <c r="T622">
        <v>6.5</v>
      </c>
      <c r="U622">
        <v>2</v>
      </c>
      <c r="V622">
        <v>50731542</v>
      </c>
      <c r="W622" t="s">
        <v>21</v>
      </c>
    </row>
    <row r="623" spans="1:23" x14ac:dyDescent="0.3">
      <c r="A623" t="s">
        <v>499</v>
      </c>
      <c r="B623">
        <v>173</v>
      </c>
      <c r="C623">
        <v>106</v>
      </c>
      <c r="D623">
        <v>100468793</v>
      </c>
      <c r="E623" t="s">
        <v>48</v>
      </c>
      <c r="L623" t="s">
        <v>999</v>
      </c>
      <c r="M623">
        <v>212499</v>
      </c>
      <c r="N623">
        <v>277</v>
      </c>
      <c r="O623" t="s">
        <v>29</v>
      </c>
      <c r="P623" t="s">
        <v>30</v>
      </c>
      <c r="Q623" t="s">
        <v>213</v>
      </c>
      <c r="R623">
        <v>65000000</v>
      </c>
      <c r="S623">
        <v>2008</v>
      </c>
      <c r="T623">
        <v>6.9</v>
      </c>
      <c r="U623">
        <v>1.8</v>
      </c>
      <c r="V623">
        <v>35468793</v>
      </c>
      <c r="W623" t="s">
        <v>21</v>
      </c>
    </row>
    <row r="624" spans="1:23" x14ac:dyDescent="0.3">
      <c r="A624" t="s">
        <v>128</v>
      </c>
      <c r="B624">
        <v>156</v>
      </c>
      <c r="C624">
        <v>136</v>
      </c>
      <c r="D624">
        <v>93771072</v>
      </c>
      <c r="E624" t="s">
        <v>24</v>
      </c>
      <c r="F624" t="s">
        <v>25</v>
      </c>
      <c r="G624" t="s">
        <v>48</v>
      </c>
      <c r="H624" t="s">
        <v>44</v>
      </c>
      <c r="I624" t="s">
        <v>35</v>
      </c>
      <c r="J624" t="s">
        <v>53</v>
      </c>
      <c r="L624" t="s">
        <v>1000</v>
      </c>
      <c r="M624">
        <v>135404</v>
      </c>
      <c r="N624">
        <v>318</v>
      </c>
      <c r="O624" t="s">
        <v>29</v>
      </c>
      <c r="P624" t="s">
        <v>30</v>
      </c>
      <c r="Q624" t="s">
        <v>31</v>
      </c>
      <c r="R624">
        <v>65000000</v>
      </c>
      <c r="S624">
        <v>1998</v>
      </c>
      <c r="T624">
        <v>6.7</v>
      </c>
      <c r="U624">
        <v>2.2999999999999998</v>
      </c>
      <c r="V624">
        <v>28771072</v>
      </c>
      <c r="W624" t="s">
        <v>21</v>
      </c>
    </row>
    <row r="625" spans="1:23" x14ac:dyDescent="0.3">
      <c r="A625" t="s">
        <v>706</v>
      </c>
      <c r="B625">
        <v>307</v>
      </c>
      <c r="C625">
        <v>95</v>
      </c>
      <c r="D625">
        <v>100448498</v>
      </c>
      <c r="E625" t="s">
        <v>48</v>
      </c>
      <c r="F625" t="s">
        <v>55</v>
      </c>
      <c r="L625" t="s">
        <v>1001</v>
      </c>
      <c r="M625">
        <v>272789</v>
      </c>
      <c r="N625">
        <v>285</v>
      </c>
      <c r="O625" t="s">
        <v>29</v>
      </c>
      <c r="P625" t="s">
        <v>30</v>
      </c>
      <c r="Q625" t="s">
        <v>213</v>
      </c>
      <c r="R625">
        <v>65000000</v>
      </c>
      <c r="S625">
        <v>2010</v>
      </c>
      <c r="T625">
        <v>6.6</v>
      </c>
      <c r="U625">
        <v>1.6</v>
      </c>
      <c r="V625">
        <v>35448498</v>
      </c>
      <c r="W625" t="s">
        <v>21</v>
      </c>
    </row>
    <row r="626" spans="1:23" x14ac:dyDescent="0.3">
      <c r="A626" t="s">
        <v>1002</v>
      </c>
      <c r="B626">
        <v>322</v>
      </c>
      <c r="C626">
        <v>137</v>
      </c>
      <c r="D626">
        <v>115603980</v>
      </c>
      <c r="E626" t="s">
        <v>242</v>
      </c>
      <c r="F626" t="s">
        <v>55</v>
      </c>
      <c r="G626" t="s">
        <v>61</v>
      </c>
      <c r="H626" t="s">
        <v>58</v>
      </c>
      <c r="L626" t="s">
        <v>1003</v>
      </c>
      <c r="M626">
        <v>103589</v>
      </c>
      <c r="N626">
        <v>351</v>
      </c>
      <c r="O626" t="s">
        <v>29</v>
      </c>
      <c r="P626" t="s">
        <v>30</v>
      </c>
      <c r="Q626" t="s">
        <v>31</v>
      </c>
      <c r="R626">
        <v>65000000</v>
      </c>
      <c r="S626">
        <v>2014</v>
      </c>
      <c r="T626">
        <v>7.2</v>
      </c>
      <c r="U626">
        <v>2.2999999999999998</v>
      </c>
      <c r="V626">
        <v>50603980</v>
      </c>
      <c r="W626" t="s">
        <v>21</v>
      </c>
    </row>
    <row r="627" spans="1:23" x14ac:dyDescent="0.3">
      <c r="A627" t="s">
        <v>1004</v>
      </c>
      <c r="B627">
        <v>169</v>
      </c>
      <c r="C627">
        <v>130</v>
      </c>
      <c r="D627">
        <v>90454043</v>
      </c>
      <c r="E627" t="s">
        <v>24</v>
      </c>
      <c r="F627" t="s">
        <v>25</v>
      </c>
      <c r="G627" t="s">
        <v>35</v>
      </c>
      <c r="L627" t="s">
        <v>1005</v>
      </c>
      <c r="M627">
        <v>60165</v>
      </c>
      <c r="N627">
        <v>326</v>
      </c>
      <c r="O627" t="s">
        <v>29</v>
      </c>
      <c r="P627" t="s">
        <v>30</v>
      </c>
      <c r="Q627" t="s">
        <v>31</v>
      </c>
      <c r="R627">
        <v>65000000</v>
      </c>
      <c r="S627">
        <v>2000</v>
      </c>
      <c r="T627">
        <v>6.4</v>
      </c>
      <c r="U627">
        <v>2.2000000000000002</v>
      </c>
      <c r="V627">
        <v>25454043</v>
      </c>
      <c r="W627" t="s">
        <v>21</v>
      </c>
    </row>
    <row r="628" spans="1:23" x14ac:dyDescent="0.3">
      <c r="A628" t="s">
        <v>589</v>
      </c>
      <c r="B628">
        <v>74</v>
      </c>
      <c r="C628">
        <v>124</v>
      </c>
      <c r="D628">
        <v>84049211</v>
      </c>
      <c r="E628" t="s">
        <v>24</v>
      </c>
      <c r="F628" t="s">
        <v>25</v>
      </c>
      <c r="G628" t="s">
        <v>35</v>
      </c>
      <c r="L628" t="s">
        <v>1006</v>
      </c>
      <c r="M628">
        <v>96096</v>
      </c>
      <c r="N628">
        <v>172</v>
      </c>
      <c r="O628" t="s">
        <v>29</v>
      </c>
      <c r="P628" t="s">
        <v>30</v>
      </c>
      <c r="Q628" t="s">
        <v>213</v>
      </c>
      <c r="R628">
        <v>70000000</v>
      </c>
      <c r="S628">
        <v>1993</v>
      </c>
      <c r="T628">
        <v>6.4</v>
      </c>
      <c r="U628">
        <v>2.1</v>
      </c>
      <c r="V628">
        <v>14049211</v>
      </c>
      <c r="W628" t="s">
        <v>21</v>
      </c>
    </row>
    <row r="629" spans="1:23" x14ac:dyDescent="0.3">
      <c r="A629" t="s">
        <v>398</v>
      </c>
      <c r="B629">
        <v>72</v>
      </c>
      <c r="C629">
        <v>108</v>
      </c>
      <c r="D629">
        <v>70450000</v>
      </c>
      <c r="E629" t="s">
        <v>24</v>
      </c>
      <c r="F629" t="s">
        <v>56</v>
      </c>
      <c r="G629" t="s">
        <v>35</v>
      </c>
      <c r="L629" t="s">
        <v>1007</v>
      </c>
      <c r="M629">
        <v>77390</v>
      </c>
      <c r="N629">
        <v>189</v>
      </c>
      <c r="O629" t="s">
        <v>29</v>
      </c>
      <c r="P629" t="s">
        <v>30</v>
      </c>
      <c r="Q629" t="s">
        <v>213</v>
      </c>
      <c r="R629">
        <v>50000000</v>
      </c>
      <c r="S629">
        <v>1996</v>
      </c>
      <c r="T629">
        <v>6</v>
      </c>
      <c r="U629">
        <v>1.8</v>
      </c>
      <c r="V629">
        <v>20450000</v>
      </c>
      <c r="W629" t="s">
        <v>21</v>
      </c>
    </row>
    <row r="630" spans="1:23" x14ac:dyDescent="0.3">
      <c r="A630" t="s">
        <v>225</v>
      </c>
      <c r="B630">
        <v>86</v>
      </c>
      <c r="C630">
        <v>104</v>
      </c>
      <c r="D630">
        <v>69688384</v>
      </c>
      <c r="E630" t="s">
        <v>48</v>
      </c>
      <c r="F630" t="s">
        <v>49</v>
      </c>
      <c r="G630" t="s">
        <v>26</v>
      </c>
      <c r="L630" t="s">
        <v>1008</v>
      </c>
      <c r="M630">
        <v>34473</v>
      </c>
      <c r="N630">
        <v>139</v>
      </c>
      <c r="O630" t="s">
        <v>29</v>
      </c>
      <c r="P630" t="s">
        <v>30</v>
      </c>
      <c r="Q630" t="s">
        <v>52</v>
      </c>
      <c r="R630">
        <v>60000000</v>
      </c>
      <c r="S630">
        <v>2000</v>
      </c>
      <c r="T630">
        <v>6.1</v>
      </c>
      <c r="U630">
        <v>1.7</v>
      </c>
      <c r="V630">
        <v>9688384</v>
      </c>
      <c r="W630" t="s">
        <v>21</v>
      </c>
    </row>
    <row r="631" spans="1:23" x14ac:dyDescent="0.3">
      <c r="A631" t="s">
        <v>241</v>
      </c>
      <c r="B631">
        <v>242</v>
      </c>
      <c r="C631">
        <v>129</v>
      </c>
      <c r="D631">
        <v>70236496</v>
      </c>
      <c r="E631" t="s">
        <v>55</v>
      </c>
      <c r="F631" t="s">
        <v>54</v>
      </c>
      <c r="G631" t="s">
        <v>35</v>
      </c>
      <c r="L631" t="s">
        <v>1009</v>
      </c>
      <c r="M631">
        <v>67395</v>
      </c>
      <c r="N631">
        <v>564</v>
      </c>
      <c r="O631" t="s">
        <v>29</v>
      </c>
      <c r="P631" t="s">
        <v>30</v>
      </c>
      <c r="Q631" t="s">
        <v>31</v>
      </c>
      <c r="R631">
        <v>63000000</v>
      </c>
      <c r="S631">
        <v>2006</v>
      </c>
      <c r="T631">
        <v>6</v>
      </c>
      <c r="U631">
        <v>2.2000000000000002</v>
      </c>
      <c r="V631">
        <v>7236496</v>
      </c>
      <c r="W631" t="s">
        <v>21</v>
      </c>
    </row>
    <row r="632" spans="1:23" x14ac:dyDescent="0.3">
      <c r="A632" t="s">
        <v>144</v>
      </c>
      <c r="B632">
        <v>141</v>
      </c>
      <c r="C632">
        <v>117</v>
      </c>
      <c r="D632">
        <v>63695760</v>
      </c>
      <c r="E632" t="s">
        <v>55</v>
      </c>
      <c r="L632" t="s">
        <v>1010</v>
      </c>
      <c r="M632">
        <v>61490</v>
      </c>
      <c r="N632">
        <v>264</v>
      </c>
      <c r="O632" t="s">
        <v>29</v>
      </c>
      <c r="P632" t="s">
        <v>30</v>
      </c>
      <c r="Q632" t="s">
        <v>31</v>
      </c>
      <c r="R632">
        <v>65000000</v>
      </c>
      <c r="S632">
        <v>2003</v>
      </c>
      <c r="T632">
        <v>6.4</v>
      </c>
      <c r="U632">
        <v>2</v>
      </c>
      <c r="V632">
        <v>-1304240</v>
      </c>
      <c r="W632" t="s">
        <v>38</v>
      </c>
    </row>
    <row r="633" spans="1:23" x14ac:dyDescent="0.3">
      <c r="A633" t="s">
        <v>1011</v>
      </c>
      <c r="B633">
        <v>313</v>
      </c>
      <c r="C633">
        <v>99</v>
      </c>
      <c r="D633">
        <v>59617068</v>
      </c>
      <c r="E633" t="s">
        <v>48</v>
      </c>
      <c r="F633" t="s">
        <v>44</v>
      </c>
      <c r="L633" t="s">
        <v>1012</v>
      </c>
      <c r="M633">
        <v>213863</v>
      </c>
      <c r="N633">
        <v>310</v>
      </c>
      <c r="O633" t="s">
        <v>29</v>
      </c>
      <c r="P633" t="s">
        <v>30</v>
      </c>
      <c r="Q633" t="s">
        <v>213</v>
      </c>
      <c r="R633">
        <v>65000000</v>
      </c>
      <c r="S633">
        <v>2012</v>
      </c>
      <c r="T633">
        <v>6.4</v>
      </c>
      <c r="U633">
        <v>1.6</v>
      </c>
      <c r="V633">
        <v>-5382932</v>
      </c>
      <c r="W633" t="s">
        <v>38</v>
      </c>
    </row>
    <row r="634" spans="1:23" x14ac:dyDescent="0.3">
      <c r="A634" t="s">
        <v>1013</v>
      </c>
      <c r="B634">
        <v>280</v>
      </c>
      <c r="C634">
        <v>159</v>
      </c>
      <c r="D634">
        <v>55637680</v>
      </c>
      <c r="E634" t="s">
        <v>55</v>
      </c>
      <c r="F634" t="s">
        <v>60</v>
      </c>
      <c r="G634" t="s">
        <v>35</v>
      </c>
      <c r="L634" t="s">
        <v>1014</v>
      </c>
      <c r="M634">
        <v>227071</v>
      </c>
      <c r="N634">
        <v>1500</v>
      </c>
      <c r="O634" t="s">
        <v>29</v>
      </c>
      <c r="P634" t="s">
        <v>37</v>
      </c>
      <c r="Q634" t="s">
        <v>213</v>
      </c>
      <c r="R634">
        <v>65000000</v>
      </c>
      <c r="S634">
        <v>1999</v>
      </c>
      <c r="T634">
        <v>7.3</v>
      </c>
      <c r="U634">
        <v>2.6</v>
      </c>
      <c r="V634">
        <v>-9362320</v>
      </c>
      <c r="W634" t="s">
        <v>38</v>
      </c>
    </row>
    <row r="635" spans="1:23" x14ac:dyDescent="0.3">
      <c r="A635" t="s">
        <v>1015</v>
      </c>
      <c r="B635">
        <v>176</v>
      </c>
      <c r="C635">
        <v>118</v>
      </c>
      <c r="D635">
        <v>85911262</v>
      </c>
      <c r="E635" t="s">
        <v>48</v>
      </c>
      <c r="F635" t="s">
        <v>55</v>
      </c>
      <c r="G635" t="s">
        <v>49</v>
      </c>
      <c r="H635" t="s">
        <v>50</v>
      </c>
      <c r="L635" t="s">
        <v>1016</v>
      </c>
      <c r="M635">
        <v>24735</v>
      </c>
      <c r="N635">
        <v>213</v>
      </c>
      <c r="O635" t="s">
        <v>29</v>
      </c>
      <c r="P635" t="s">
        <v>30</v>
      </c>
      <c r="Q635" t="s">
        <v>52</v>
      </c>
      <c r="R635">
        <v>65000000</v>
      </c>
      <c r="S635">
        <v>2014</v>
      </c>
      <c r="T635">
        <v>5.2</v>
      </c>
      <c r="U635">
        <v>2</v>
      </c>
      <c r="V635">
        <v>20911262</v>
      </c>
      <c r="W635" t="s">
        <v>21</v>
      </c>
    </row>
    <row r="636" spans="1:23" x14ac:dyDescent="0.3">
      <c r="A636" t="s">
        <v>1017</v>
      </c>
      <c r="B636">
        <v>279</v>
      </c>
      <c r="C636">
        <v>105</v>
      </c>
      <c r="D636">
        <v>53846915</v>
      </c>
      <c r="E636" t="s">
        <v>48</v>
      </c>
      <c r="F636" t="s">
        <v>56</v>
      </c>
      <c r="G636" t="s">
        <v>55</v>
      </c>
      <c r="H636" t="s">
        <v>44</v>
      </c>
      <c r="L636" t="s">
        <v>1018</v>
      </c>
      <c r="M636">
        <v>149337</v>
      </c>
      <c r="N636">
        <v>221</v>
      </c>
      <c r="O636" t="s">
        <v>29</v>
      </c>
      <c r="P636" t="s">
        <v>30</v>
      </c>
      <c r="Q636" t="s">
        <v>213</v>
      </c>
      <c r="R636">
        <v>50100000</v>
      </c>
      <c r="S636">
        <v>2015</v>
      </c>
      <c r="T636">
        <v>6.6</v>
      </c>
      <c r="U636">
        <v>1.8</v>
      </c>
      <c r="V636">
        <v>3746915</v>
      </c>
      <c r="W636" t="s">
        <v>21</v>
      </c>
    </row>
    <row r="637" spans="1:23" x14ac:dyDescent="0.3">
      <c r="A637" t="s">
        <v>132</v>
      </c>
      <c r="B637">
        <v>241</v>
      </c>
      <c r="C637">
        <v>103</v>
      </c>
      <c r="D637">
        <v>54758461</v>
      </c>
      <c r="E637" t="s">
        <v>24</v>
      </c>
      <c r="F637" t="s">
        <v>48</v>
      </c>
      <c r="G637" t="s">
        <v>44</v>
      </c>
      <c r="L637" t="s">
        <v>1019</v>
      </c>
      <c r="M637">
        <v>147641</v>
      </c>
      <c r="N637">
        <v>238</v>
      </c>
      <c r="O637" t="s">
        <v>29</v>
      </c>
      <c r="P637" t="s">
        <v>30</v>
      </c>
      <c r="Q637" t="s">
        <v>31</v>
      </c>
      <c r="R637">
        <v>65000000</v>
      </c>
      <c r="S637">
        <v>2012</v>
      </c>
      <c r="T637">
        <v>6.3</v>
      </c>
      <c r="U637">
        <v>1.7</v>
      </c>
      <c r="V637">
        <v>-10241539</v>
      </c>
      <c r="W637" t="s">
        <v>38</v>
      </c>
    </row>
    <row r="638" spans="1:23" x14ac:dyDescent="0.3">
      <c r="A638" t="s">
        <v>1020</v>
      </c>
      <c r="B638">
        <v>185</v>
      </c>
      <c r="C638">
        <v>122</v>
      </c>
      <c r="D638">
        <v>52397389</v>
      </c>
      <c r="E638" t="s">
        <v>24</v>
      </c>
      <c r="F638" t="s">
        <v>25</v>
      </c>
      <c r="G638" t="s">
        <v>26</v>
      </c>
      <c r="H638" t="s">
        <v>57</v>
      </c>
      <c r="I638" t="s">
        <v>27</v>
      </c>
      <c r="J638" t="s">
        <v>35</v>
      </c>
      <c r="L638" t="s">
        <v>1021</v>
      </c>
      <c r="M638">
        <v>132954</v>
      </c>
      <c r="N638">
        <v>514</v>
      </c>
      <c r="O638" t="s">
        <v>29</v>
      </c>
      <c r="P638" t="s">
        <v>30</v>
      </c>
      <c r="Q638" t="s">
        <v>213</v>
      </c>
      <c r="R638">
        <v>65000000</v>
      </c>
      <c r="S638">
        <v>2004</v>
      </c>
      <c r="T638">
        <v>5.9</v>
      </c>
      <c r="U638">
        <v>2</v>
      </c>
      <c r="V638">
        <v>-12602611</v>
      </c>
      <c r="W638" t="s">
        <v>38</v>
      </c>
    </row>
    <row r="639" spans="1:23" x14ac:dyDescent="0.3">
      <c r="A639" t="s">
        <v>836</v>
      </c>
      <c r="B639">
        <v>117</v>
      </c>
      <c r="C639">
        <v>143</v>
      </c>
      <c r="D639">
        <v>38966057</v>
      </c>
      <c r="E639" t="s">
        <v>48</v>
      </c>
      <c r="F639" t="s">
        <v>55</v>
      </c>
      <c r="L639" t="s">
        <v>1022</v>
      </c>
      <c r="M639">
        <v>23940</v>
      </c>
      <c r="N639">
        <v>157</v>
      </c>
      <c r="O639" t="s">
        <v>29</v>
      </c>
      <c r="P639" t="s">
        <v>545</v>
      </c>
      <c r="Q639" t="s">
        <v>213</v>
      </c>
      <c r="R639">
        <v>65000000</v>
      </c>
      <c r="S639">
        <v>1998</v>
      </c>
      <c r="T639">
        <v>6.7</v>
      </c>
      <c r="U639">
        <v>2.4</v>
      </c>
      <c r="V639">
        <v>-26033943</v>
      </c>
      <c r="W639" t="s">
        <v>38</v>
      </c>
    </row>
    <row r="640" spans="1:23" x14ac:dyDescent="0.3">
      <c r="A640" t="s">
        <v>653</v>
      </c>
      <c r="B640">
        <v>239</v>
      </c>
      <c r="C640">
        <v>96</v>
      </c>
      <c r="D640">
        <v>42345531</v>
      </c>
      <c r="E640" t="s">
        <v>24</v>
      </c>
      <c r="F640" t="s">
        <v>57</v>
      </c>
      <c r="G640" t="s">
        <v>27</v>
      </c>
      <c r="H640" t="s">
        <v>35</v>
      </c>
      <c r="L640" t="s">
        <v>1023</v>
      </c>
      <c r="M640">
        <v>104831</v>
      </c>
      <c r="N640">
        <v>423</v>
      </c>
      <c r="O640" t="s">
        <v>29</v>
      </c>
      <c r="P640" t="s">
        <v>244</v>
      </c>
      <c r="Q640" t="s">
        <v>213</v>
      </c>
      <c r="R640">
        <v>65000000</v>
      </c>
      <c r="S640">
        <v>2012</v>
      </c>
      <c r="T640">
        <v>5.4</v>
      </c>
      <c r="U640">
        <v>1.6</v>
      </c>
      <c r="V640">
        <v>-22654469</v>
      </c>
      <c r="W640" t="s">
        <v>38</v>
      </c>
    </row>
    <row r="641" spans="1:23" x14ac:dyDescent="0.3">
      <c r="A641" t="s">
        <v>653</v>
      </c>
      <c r="B641">
        <v>230</v>
      </c>
      <c r="C641">
        <v>111</v>
      </c>
      <c r="D641">
        <v>36064910</v>
      </c>
      <c r="E641" t="s">
        <v>24</v>
      </c>
      <c r="F641" t="s">
        <v>27</v>
      </c>
      <c r="G641" t="s">
        <v>35</v>
      </c>
      <c r="L641" t="s">
        <v>1024</v>
      </c>
      <c r="M641">
        <v>166610</v>
      </c>
      <c r="N641">
        <v>211</v>
      </c>
      <c r="O641" t="s">
        <v>29</v>
      </c>
      <c r="P641" t="s">
        <v>30</v>
      </c>
      <c r="Q641" t="s">
        <v>213</v>
      </c>
      <c r="R641">
        <v>45000000</v>
      </c>
      <c r="S641">
        <v>2008</v>
      </c>
      <c r="T641">
        <v>6.4</v>
      </c>
      <c r="U641">
        <v>1.8</v>
      </c>
      <c r="V641">
        <v>-8935090</v>
      </c>
      <c r="W641" t="s">
        <v>38</v>
      </c>
    </row>
    <row r="642" spans="1:23" x14ac:dyDescent="0.3">
      <c r="A642" t="s">
        <v>589</v>
      </c>
      <c r="B642">
        <v>94</v>
      </c>
      <c r="C642">
        <v>121</v>
      </c>
      <c r="D642">
        <v>33328051</v>
      </c>
      <c r="E642" t="s">
        <v>24</v>
      </c>
      <c r="F642" t="s">
        <v>56</v>
      </c>
      <c r="G642" t="s">
        <v>55</v>
      </c>
      <c r="H642" t="s">
        <v>60</v>
      </c>
      <c r="I642" t="s">
        <v>35</v>
      </c>
      <c r="L642" t="s">
        <v>1025</v>
      </c>
      <c r="M642">
        <v>60508</v>
      </c>
      <c r="N642">
        <v>285</v>
      </c>
      <c r="O642" t="s">
        <v>29</v>
      </c>
      <c r="P642" t="s">
        <v>30</v>
      </c>
      <c r="Q642" t="s">
        <v>213</v>
      </c>
      <c r="R642">
        <v>65000000</v>
      </c>
      <c r="S642">
        <v>1996</v>
      </c>
      <c r="T642">
        <v>6.7</v>
      </c>
      <c r="U642">
        <v>2</v>
      </c>
      <c r="V642">
        <v>-31671949</v>
      </c>
      <c r="W642" t="s">
        <v>38</v>
      </c>
    </row>
    <row r="643" spans="1:23" x14ac:dyDescent="0.3">
      <c r="A643" t="s">
        <v>1026</v>
      </c>
      <c r="B643">
        <v>134</v>
      </c>
      <c r="C643">
        <v>135</v>
      </c>
      <c r="D643">
        <v>32598931</v>
      </c>
      <c r="E643" t="s">
        <v>24</v>
      </c>
      <c r="F643" t="s">
        <v>55</v>
      </c>
      <c r="G643" t="s">
        <v>35</v>
      </c>
      <c r="L643" t="s">
        <v>1027</v>
      </c>
      <c r="M643">
        <v>49300</v>
      </c>
      <c r="N643">
        <v>265</v>
      </c>
      <c r="O643" t="s">
        <v>29</v>
      </c>
      <c r="P643" t="s">
        <v>30</v>
      </c>
      <c r="Q643" t="s">
        <v>213</v>
      </c>
      <c r="R643">
        <v>65000000</v>
      </c>
      <c r="S643">
        <v>2000</v>
      </c>
      <c r="T643">
        <v>6.2</v>
      </c>
      <c r="U643">
        <v>2.2000000000000002</v>
      </c>
      <c r="V643">
        <v>-32401069</v>
      </c>
      <c r="W643" t="s">
        <v>38</v>
      </c>
    </row>
    <row r="644" spans="1:23" x14ac:dyDescent="0.3">
      <c r="A644" t="s">
        <v>170</v>
      </c>
      <c r="B644">
        <v>136</v>
      </c>
      <c r="C644">
        <v>101</v>
      </c>
      <c r="D644">
        <v>28045540</v>
      </c>
      <c r="E644" t="s">
        <v>24</v>
      </c>
      <c r="F644" t="s">
        <v>25</v>
      </c>
      <c r="G644" t="s">
        <v>48</v>
      </c>
      <c r="H644" t="s">
        <v>49</v>
      </c>
      <c r="I644" t="s">
        <v>26</v>
      </c>
      <c r="J644" t="s">
        <v>27</v>
      </c>
      <c r="L644" t="s">
        <v>1028</v>
      </c>
      <c r="M644">
        <v>67707</v>
      </c>
      <c r="N644">
        <v>202</v>
      </c>
      <c r="O644" t="s">
        <v>29</v>
      </c>
      <c r="P644" t="s">
        <v>30</v>
      </c>
      <c r="Q644" t="s">
        <v>52</v>
      </c>
      <c r="R644">
        <v>65000000</v>
      </c>
      <c r="S644">
        <v>2005</v>
      </c>
      <c r="T644">
        <v>6.1</v>
      </c>
      <c r="U644">
        <v>1.7</v>
      </c>
      <c r="V644">
        <v>-36954460</v>
      </c>
      <c r="W644" t="s">
        <v>38</v>
      </c>
    </row>
    <row r="645" spans="1:23" x14ac:dyDescent="0.3">
      <c r="A645" t="s">
        <v>219</v>
      </c>
      <c r="B645">
        <v>315</v>
      </c>
      <c r="C645">
        <v>151</v>
      </c>
      <c r="D645">
        <v>37023395</v>
      </c>
      <c r="E645" t="s">
        <v>55</v>
      </c>
      <c r="L645" t="s">
        <v>1029</v>
      </c>
      <c r="M645">
        <v>1347461</v>
      </c>
      <c r="N645">
        <v>2968</v>
      </c>
      <c r="O645" t="s">
        <v>29</v>
      </c>
      <c r="P645" t="s">
        <v>30</v>
      </c>
      <c r="Q645" t="s">
        <v>213</v>
      </c>
      <c r="R645">
        <v>63000000</v>
      </c>
      <c r="S645">
        <v>1999</v>
      </c>
      <c r="T645">
        <v>8.8000000000000007</v>
      </c>
      <c r="U645">
        <v>2.5</v>
      </c>
      <c r="V645">
        <v>-25976605</v>
      </c>
      <c r="W645" t="s">
        <v>38</v>
      </c>
    </row>
    <row r="646" spans="1:23" x14ac:dyDescent="0.3">
      <c r="A646" t="s">
        <v>132</v>
      </c>
      <c r="B646">
        <v>96</v>
      </c>
      <c r="C646">
        <v>131</v>
      </c>
      <c r="D646">
        <v>43532294</v>
      </c>
      <c r="E646" t="s">
        <v>55</v>
      </c>
      <c r="F646" t="s">
        <v>61</v>
      </c>
      <c r="L646" t="s">
        <v>1030</v>
      </c>
      <c r="M646">
        <v>46951</v>
      </c>
      <c r="N646">
        <v>175</v>
      </c>
      <c r="O646" t="s">
        <v>29</v>
      </c>
      <c r="P646" t="s">
        <v>30</v>
      </c>
      <c r="Q646" t="s">
        <v>52</v>
      </c>
      <c r="R646">
        <v>65000000</v>
      </c>
      <c r="S646">
        <v>2006</v>
      </c>
      <c r="T646">
        <v>7.1</v>
      </c>
      <c r="U646">
        <v>2.2000000000000002</v>
      </c>
      <c r="V646">
        <v>-21467706</v>
      </c>
      <c r="W646" t="s">
        <v>38</v>
      </c>
    </row>
    <row r="647" spans="1:23" x14ac:dyDescent="0.3">
      <c r="A647" t="s">
        <v>1031</v>
      </c>
      <c r="B647">
        <v>60</v>
      </c>
      <c r="C647">
        <v>100</v>
      </c>
      <c r="D647">
        <v>17218080</v>
      </c>
      <c r="E647" t="s">
        <v>24</v>
      </c>
      <c r="F647" t="s">
        <v>25</v>
      </c>
      <c r="G647" t="s">
        <v>48</v>
      </c>
      <c r="L647" t="s">
        <v>1032</v>
      </c>
      <c r="M647">
        <v>43376</v>
      </c>
      <c r="N647">
        <v>249</v>
      </c>
      <c r="O647" t="s">
        <v>29</v>
      </c>
      <c r="P647" t="s">
        <v>30</v>
      </c>
      <c r="Q647" t="s">
        <v>213</v>
      </c>
      <c r="R647">
        <v>70000000</v>
      </c>
      <c r="S647">
        <v>1991</v>
      </c>
      <c r="T647">
        <v>5.7</v>
      </c>
      <c r="U647">
        <v>1.7</v>
      </c>
      <c r="V647">
        <v>-52781920</v>
      </c>
      <c r="W647" t="s">
        <v>38</v>
      </c>
    </row>
    <row r="648" spans="1:23" x14ac:dyDescent="0.3">
      <c r="A648" t="s">
        <v>997</v>
      </c>
      <c r="B648">
        <v>60</v>
      </c>
      <c r="C648">
        <v>105</v>
      </c>
      <c r="D648">
        <v>10014234</v>
      </c>
      <c r="E648" t="s">
        <v>48</v>
      </c>
      <c r="F648" t="s">
        <v>56</v>
      </c>
      <c r="L648" t="s">
        <v>1033</v>
      </c>
      <c r="M648">
        <v>8560</v>
      </c>
      <c r="N648">
        <v>69</v>
      </c>
      <c r="O648" t="s">
        <v>29</v>
      </c>
      <c r="P648" t="s">
        <v>545</v>
      </c>
      <c r="Q648" t="s">
        <v>213</v>
      </c>
      <c r="R648">
        <v>65000000</v>
      </c>
      <c r="S648">
        <v>2000</v>
      </c>
      <c r="T648">
        <v>5</v>
      </c>
      <c r="U648">
        <v>1.8</v>
      </c>
      <c r="V648">
        <v>-54985766</v>
      </c>
      <c r="W648" t="s">
        <v>38</v>
      </c>
    </row>
    <row r="649" spans="1:23" x14ac:dyDescent="0.3">
      <c r="A649" t="s">
        <v>1034</v>
      </c>
      <c r="B649">
        <v>308</v>
      </c>
      <c r="C649">
        <v>92</v>
      </c>
      <c r="D649">
        <v>19059018</v>
      </c>
      <c r="E649" t="s">
        <v>24</v>
      </c>
      <c r="F649" t="s">
        <v>26</v>
      </c>
      <c r="G649" t="s">
        <v>27</v>
      </c>
      <c r="H649" t="s">
        <v>35</v>
      </c>
      <c r="L649" t="s">
        <v>1035</v>
      </c>
      <c r="M649">
        <v>65709</v>
      </c>
      <c r="N649">
        <v>194</v>
      </c>
      <c r="O649" t="s">
        <v>29</v>
      </c>
      <c r="P649" t="s">
        <v>143</v>
      </c>
      <c r="Q649" t="s">
        <v>31</v>
      </c>
      <c r="R649">
        <v>65000000</v>
      </c>
      <c r="S649">
        <v>2014</v>
      </c>
      <c r="T649">
        <v>5.0999999999999996</v>
      </c>
      <c r="U649">
        <v>1.5</v>
      </c>
      <c r="V649">
        <v>-45940982</v>
      </c>
      <c r="W649" t="s">
        <v>38</v>
      </c>
    </row>
    <row r="650" spans="1:23" x14ac:dyDescent="0.3">
      <c r="A650" t="s">
        <v>1036</v>
      </c>
      <c r="B650">
        <v>127</v>
      </c>
      <c r="C650">
        <v>130</v>
      </c>
      <c r="D650">
        <v>1987287</v>
      </c>
      <c r="E650" t="s">
        <v>56</v>
      </c>
      <c r="F650" t="s">
        <v>55</v>
      </c>
      <c r="L650" t="s">
        <v>1037</v>
      </c>
      <c r="M650">
        <v>25474</v>
      </c>
      <c r="N650">
        <v>138</v>
      </c>
      <c r="O650" t="s">
        <v>29</v>
      </c>
      <c r="P650" t="s">
        <v>37</v>
      </c>
      <c r="Q650" t="s">
        <v>31</v>
      </c>
      <c r="R650">
        <v>50000000</v>
      </c>
      <c r="S650">
        <v>2005</v>
      </c>
      <c r="T650">
        <v>6.9</v>
      </c>
      <c r="U650">
        <v>2.2000000000000002</v>
      </c>
      <c r="V650">
        <v>-48012713</v>
      </c>
      <c r="W650" t="s">
        <v>38</v>
      </c>
    </row>
    <row r="651" spans="1:23" x14ac:dyDescent="0.3">
      <c r="A651" t="s">
        <v>979</v>
      </c>
      <c r="B651">
        <v>196</v>
      </c>
      <c r="C651">
        <v>100</v>
      </c>
      <c r="D651">
        <v>24407944</v>
      </c>
      <c r="E651" t="s">
        <v>24</v>
      </c>
      <c r="F651" t="s">
        <v>56</v>
      </c>
      <c r="G651" t="s">
        <v>26</v>
      </c>
      <c r="H651" t="s">
        <v>35</v>
      </c>
      <c r="L651" t="s">
        <v>1038</v>
      </c>
      <c r="M651">
        <v>71202</v>
      </c>
      <c r="N651">
        <v>380</v>
      </c>
      <c r="O651" t="s">
        <v>29</v>
      </c>
      <c r="P651" t="s">
        <v>115</v>
      </c>
      <c r="Q651" t="s">
        <v>31</v>
      </c>
      <c r="R651">
        <v>43000000</v>
      </c>
      <c r="S651">
        <v>2005</v>
      </c>
      <c r="T651">
        <v>4.8</v>
      </c>
      <c r="U651">
        <v>1.7</v>
      </c>
      <c r="V651">
        <v>-18592056</v>
      </c>
      <c r="W651" t="s">
        <v>38</v>
      </c>
    </row>
    <row r="652" spans="1:23" x14ac:dyDescent="0.3">
      <c r="A652" t="s">
        <v>1039</v>
      </c>
      <c r="B652">
        <v>339</v>
      </c>
      <c r="C652">
        <v>102</v>
      </c>
      <c r="D652">
        <v>13750556</v>
      </c>
      <c r="E652" t="s">
        <v>24</v>
      </c>
      <c r="F652" t="s">
        <v>56</v>
      </c>
      <c r="G652" t="s">
        <v>35</v>
      </c>
      <c r="L652" t="s">
        <v>1040</v>
      </c>
      <c r="M652">
        <v>111102</v>
      </c>
      <c r="N652">
        <v>239</v>
      </c>
      <c r="O652" t="s">
        <v>29</v>
      </c>
      <c r="P652" t="s">
        <v>30</v>
      </c>
      <c r="Q652" t="s">
        <v>213</v>
      </c>
      <c r="R652">
        <v>65000000</v>
      </c>
      <c r="S652">
        <v>2014</v>
      </c>
      <c r="T652">
        <v>6.5</v>
      </c>
      <c r="U652">
        <v>1.7</v>
      </c>
      <c r="V652">
        <v>-51249444</v>
      </c>
      <c r="W652" t="s">
        <v>38</v>
      </c>
    </row>
    <row r="653" spans="1:23" x14ac:dyDescent="0.3">
      <c r="A653" t="s">
        <v>621</v>
      </c>
      <c r="B653">
        <v>96</v>
      </c>
      <c r="C653">
        <v>133</v>
      </c>
      <c r="D653">
        <v>31054924</v>
      </c>
      <c r="E653" t="s">
        <v>55</v>
      </c>
      <c r="F653" t="s">
        <v>60</v>
      </c>
      <c r="G653" t="s">
        <v>44</v>
      </c>
      <c r="L653" t="s">
        <v>1041</v>
      </c>
      <c r="M653">
        <v>17025</v>
      </c>
      <c r="N653">
        <v>290</v>
      </c>
      <c r="O653" t="s">
        <v>29</v>
      </c>
      <c r="P653" t="s">
        <v>30</v>
      </c>
      <c r="Q653" t="s">
        <v>213</v>
      </c>
      <c r="R653">
        <v>64000000</v>
      </c>
      <c r="S653">
        <v>1999</v>
      </c>
      <c r="T653">
        <v>5.0999999999999996</v>
      </c>
      <c r="U653">
        <v>2.2000000000000002</v>
      </c>
      <c r="V653">
        <v>-32945076</v>
      </c>
      <c r="W653" t="s">
        <v>38</v>
      </c>
    </row>
    <row r="654" spans="1:23" x14ac:dyDescent="0.3">
      <c r="A654" t="s">
        <v>1042</v>
      </c>
      <c r="B654">
        <v>361</v>
      </c>
      <c r="C654">
        <v>121</v>
      </c>
      <c r="D654">
        <v>43247140</v>
      </c>
      <c r="E654" t="s">
        <v>25</v>
      </c>
      <c r="F654" t="s">
        <v>242</v>
      </c>
      <c r="G654" t="s">
        <v>55</v>
      </c>
      <c r="H654" t="s">
        <v>54</v>
      </c>
      <c r="I654" t="s">
        <v>61</v>
      </c>
      <c r="J654" t="s">
        <v>35</v>
      </c>
      <c r="L654" t="s">
        <v>1043</v>
      </c>
      <c r="M654">
        <v>134625</v>
      </c>
      <c r="N654">
        <v>265</v>
      </c>
      <c r="O654" t="s">
        <v>29</v>
      </c>
      <c r="P654" t="s">
        <v>37</v>
      </c>
      <c r="Q654" t="s">
        <v>31</v>
      </c>
      <c r="R654">
        <v>55000000</v>
      </c>
      <c r="S654">
        <v>2015</v>
      </c>
      <c r="T654">
        <v>7.1</v>
      </c>
      <c r="U654">
        <v>2</v>
      </c>
      <c r="V654">
        <v>-11752860</v>
      </c>
      <c r="W654" t="s">
        <v>38</v>
      </c>
    </row>
    <row r="655" spans="1:23" x14ac:dyDescent="0.3">
      <c r="A655" t="s">
        <v>526</v>
      </c>
      <c r="B655">
        <v>226</v>
      </c>
      <c r="C655">
        <v>147</v>
      </c>
      <c r="D655">
        <v>2208939</v>
      </c>
      <c r="E655" t="s">
        <v>56</v>
      </c>
      <c r="F655" t="s">
        <v>55</v>
      </c>
      <c r="G655" t="s">
        <v>26</v>
      </c>
      <c r="L655" t="s">
        <v>1044</v>
      </c>
      <c r="M655">
        <v>190490</v>
      </c>
      <c r="N655">
        <v>482</v>
      </c>
      <c r="O655" t="s">
        <v>29</v>
      </c>
      <c r="P655" t="s">
        <v>244</v>
      </c>
      <c r="Q655" t="s">
        <v>213</v>
      </c>
      <c r="R655">
        <v>50000000</v>
      </c>
      <c r="S655">
        <v>2006</v>
      </c>
      <c r="T655">
        <v>7.5</v>
      </c>
      <c r="U655">
        <v>2.4</v>
      </c>
      <c r="V655">
        <v>-47791061</v>
      </c>
      <c r="W655" t="s">
        <v>38</v>
      </c>
    </row>
    <row r="656" spans="1:23" x14ac:dyDescent="0.3">
      <c r="A656" t="s">
        <v>560</v>
      </c>
      <c r="B656">
        <v>194</v>
      </c>
      <c r="C656">
        <v>94</v>
      </c>
      <c r="D656">
        <v>213079163</v>
      </c>
      <c r="E656" t="s">
        <v>24</v>
      </c>
      <c r="F656" t="s">
        <v>48</v>
      </c>
      <c r="G656" t="s">
        <v>56</v>
      </c>
      <c r="L656" t="s">
        <v>1045</v>
      </c>
      <c r="M656">
        <v>162909</v>
      </c>
      <c r="N656">
        <v>795</v>
      </c>
      <c r="O656" t="s">
        <v>29</v>
      </c>
      <c r="P656" t="s">
        <v>30</v>
      </c>
      <c r="Q656" t="s">
        <v>31</v>
      </c>
      <c r="R656">
        <v>63000000</v>
      </c>
      <c r="S656">
        <v>2002</v>
      </c>
      <c r="T656">
        <v>6.2</v>
      </c>
      <c r="U656">
        <v>1.6</v>
      </c>
      <c r="V656">
        <v>150079163</v>
      </c>
      <c r="W656" t="s">
        <v>21</v>
      </c>
    </row>
    <row r="657" spans="1:23" x14ac:dyDescent="0.3">
      <c r="A657" t="s">
        <v>291</v>
      </c>
      <c r="B657">
        <v>138</v>
      </c>
      <c r="C657">
        <v>94</v>
      </c>
      <c r="D657">
        <v>19548064</v>
      </c>
      <c r="E657" t="s">
        <v>24</v>
      </c>
      <c r="F657" t="s">
        <v>47</v>
      </c>
      <c r="G657" t="s">
        <v>48</v>
      </c>
      <c r="H657" t="s">
        <v>49</v>
      </c>
      <c r="I657" t="s">
        <v>27</v>
      </c>
      <c r="L657" t="s">
        <v>1046</v>
      </c>
      <c r="M657">
        <v>25681</v>
      </c>
      <c r="N657">
        <v>77</v>
      </c>
      <c r="O657" t="s">
        <v>29</v>
      </c>
      <c r="P657" t="s">
        <v>1047</v>
      </c>
      <c r="Q657" t="s">
        <v>52</v>
      </c>
      <c r="R657">
        <v>65000000</v>
      </c>
      <c r="S657">
        <v>2009</v>
      </c>
      <c r="T657">
        <v>6.3</v>
      </c>
      <c r="U657">
        <v>1.6</v>
      </c>
      <c r="V657">
        <v>-45451936</v>
      </c>
      <c r="W657" t="s">
        <v>38</v>
      </c>
    </row>
    <row r="658" spans="1:23" x14ac:dyDescent="0.3">
      <c r="A658" t="s">
        <v>149</v>
      </c>
      <c r="B658">
        <v>308</v>
      </c>
      <c r="C658">
        <v>127</v>
      </c>
      <c r="D658">
        <v>356784000</v>
      </c>
      <c r="E658" t="s">
        <v>25</v>
      </c>
      <c r="F658" t="s">
        <v>27</v>
      </c>
      <c r="G658" t="s">
        <v>35</v>
      </c>
      <c r="L658" t="s">
        <v>1048</v>
      </c>
      <c r="M658">
        <v>613473</v>
      </c>
      <c r="N658">
        <v>895</v>
      </c>
      <c r="O658" t="s">
        <v>29</v>
      </c>
      <c r="P658" t="s">
        <v>30</v>
      </c>
      <c r="Q658" t="s">
        <v>31</v>
      </c>
      <c r="R658">
        <v>63000000</v>
      </c>
      <c r="S658">
        <v>1993</v>
      </c>
      <c r="T658">
        <v>8.1</v>
      </c>
      <c r="U658">
        <v>2.1</v>
      </c>
      <c r="V658">
        <v>293784000</v>
      </c>
      <c r="W658" t="s">
        <v>21</v>
      </c>
    </row>
    <row r="659" spans="1:23" x14ac:dyDescent="0.3">
      <c r="A659" t="s">
        <v>988</v>
      </c>
      <c r="B659">
        <v>40</v>
      </c>
      <c r="C659">
        <v>212</v>
      </c>
      <c r="D659">
        <v>25052000</v>
      </c>
      <c r="E659" t="s">
        <v>25</v>
      </c>
      <c r="F659" t="s">
        <v>242</v>
      </c>
      <c r="G659" t="s">
        <v>56</v>
      </c>
      <c r="H659" t="s">
        <v>55</v>
      </c>
      <c r="I659" t="s">
        <v>53</v>
      </c>
      <c r="L659" t="s">
        <v>1049</v>
      </c>
      <c r="M659">
        <v>35314</v>
      </c>
      <c r="N659">
        <v>145</v>
      </c>
      <c r="O659" t="s">
        <v>29</v>
      </c>
      <c r="P659" t="s">
        <v>30</v>
      </c>
      <c r="Q659" t="s">
        <v>31</v>
      </c>
      <c r="R659">
        <v>63000000</v>
      </c>
      <c r="S659">
        <v>1994</v>
      </c>
      <c r="T659">
        <v>6.6</v>
      </c>
      <c r="U659">
        <v>3.5</v>
      </c>
      <c r="V659">
        <v>-37948000</v>
      </c>
      <c r="W659" t="s">
        <v>38</v>
      </c>
    </row>
    <row r="660" spans="1:23" x14ac:dyDescent="0.3">
      <c r="A660" t="s">
        <v>361</v>
      </c>
      <c r="B660">
        <v>42</v>
      </c>
      <c r="C660">
        <v>141</v>
      </c>
      <c r="D660">
        <v>122012710</v>
      </c>
      <c r="E660" t="s">
        <v>24</v>
      </c>
      <c r="F660" t="s">
        <v>56</v>
      </c>
      <c r="G660" t="s">
        <v>55</v>
      </c>
      <c r="H660" t="s">
        <v>35</v>
      </c>
      <c r="L660" t="s">
        <v>1050</v>
      </c>
      <c r="M660">
        <v>69663</v>
      </c>
      <c r="N660">
        <v>133</v>
      </c>
      <c r="O660" t="s">
        <v>29</v>
      </c>
      <c r="P660" t="s">
        <v>30</v>
      </c>
      <c r="Q660" t="s">
        <v>31</v>
      </c>
      <c r="R660">
        <v>62000000</v>
      </c>
      <c r="S660">
        <v>1994</v>
      </c>
      <c r="T660">
        <v>6.9</v>
      </c>
      <c r="U660">
        <v>2.4</v>
      </c>
      <c r="V660">
        <v>60012710</v>
      </c>
      <c r="W660" t="s">
        <v>21</v>
      </c>
    </row>
    <row r="661" spans="1:23" x14ac:dyDescent="0.3">
      <c r="A661" t="s">
        <v>1051</v>
      </c>
      <c r="B661">
        <v>68</v>
      </c>
      <c r="C661">
        <v>103</v>
      </c>
      <c r="D661">
        <v>72413</v>
      </c>
      <c r="E661" t="s">
        <v>24</v>
      </c>
      <c r="F661" t="s">
        <v>25</v>
      </c>
      <c r="G661" t="s">
        <v>55</v>
      </c>
      <c r="H661" t="s">
        <v>54</v>
      </c>
      <c r="L661" t="s">
        <v>1052</v>
      </c>
      <c r="M661">
        <v>11584</v>
      </c>
      <c r="N661">
        <v>86</v>
      </c>
      <c r="O661" t="s">
        <v>554</v>
      </c>
      <c r="P661" t="s">
        <v>278</v>
      </c>
      <c r="Q661" t="s">
        <v>213</v>
      </c>
      <c r="R661">
        <v>65000000</v>
      </c>
      <c r="S661">
        <v>2015</v>
      </c>
      <c r="T661">
        <v>6.1</v>
      </c>
      <c r="U661">
        <v>1.7</v>
      </c>
      <c r="V661">
        <v>-64927587</v>
      </c>
      <c r="W661" t="s">
        <v>38</v>
      </c>
    </row>
    <row r="662" spans="1:23" x14ac:dyDescent="0.3">
      <c r="A662" t="s">
        <v>1053</v>
      </c>
      <c r="B662">
        <v>78</v>
      </c>
      <c r="C662">
        <v>98</v>
      </c>
      <c r="D662">
        <v>58255287</v>
      </c>
      <c r="E662" t="s">
        <v>48</v>
      </c>
      <c r="F662" t="s">
        <v>56</v>
      </c>
      <c r="L662" t="s">
        <v>1054</v>
      </c>
      <c r="M662">
        <v>39471</v>
      </c>
      <c r="N662">
        <v>187</v>
      </c>
      <c r="O662" t="s">
        <v>29</v>
      </c>
      <c r="P662" t="s">
        <v>30</v>
      </c>
      <c r="Q662" t="s">
        <v>31</v>
      </c>
      <c r="R662">
        <v>64000000</v>
      </c>
      <c r="S662">
        <v>2006</v>
      </c>
      <c r="T662">
        <v>4.3</v>
      </c>
      <c r="U662">
        <v>1.6</v>
      </c>
      <c r="V662">
        <v>-5744713</v>
      </c>
      <c r="W662" t="s">
        <v>38</v>
      </c>
    </row>
    <row r="663" spans="1:23" x14ac:dyDescent="0.3">
      <c r="A663" t="s">
        <v>211</v>
      </c>
      <c r="B663">
        <v>178</v>
      </c>
      <c r="C663">
        <v>116</v>
      </c>
      <c r="D663">
        <v>77086030</v>
      </c>
      <c r="E663" t="s">
        <v>24</v>
      </c>
      <c r="F663" t="s">
        <v>58</v>
      </c>
      <c r="L663" t="s">
        <v>1055</v>
      </c>
      <c r="M663">
        <v>65297</v>
      </c>
      <c r="N663">
        <v>602</v>
      </c>
      <c r="O663" t="s">
        <v>29</v>
      </c>
      <c r="P663" t="s">
        <v>545</v>
      </c>
      <c r="Q663" t="s">
        <v>31</v>
      </c>
      <c r="R663">
        <v>62000000</v>
      </c>
      <c r="S663">
        <v>2000</v>
      </c>
      <c r="T663">
        <v>6.6</v>
      </c>
      <c r="U663">
        <v>1.9</v>
      </c>
      <c r="V663">
        <v>15086030</v>
      </c>
      <c r="W663" t="s">
        <v>21</v>
      </c>
    </row>
    <row r="664" spans="1:23" x14ac:dyDescent="0.3">
      <c r="A664" t="s">
        <v>1056</v>
      </c>
      <c r="B664">
        <v>75</v>
      </c>
      <c r="C664">
        <v>114</v>
      </c>
      <c r="D664">
        <v>65000000</v>
      </c>
      <c r="E664" t="s">
        <v>48</v>
      </c>
      <c r="F664" t="s">
        <v>55</v>
      </c>
      <c r="G664" t="s">
        <v>44</v>
      </c>
      <c r="L664" t="s">
        <v>1057</v>
      </c>
      <c r="M664">
        <v>43027</v>
      </c>
      <c r="N664">
        <v>214</v>
      </c>
      <c r="O664" t="s">
        <v>29</v>
      </c>
      <c r="P664" t="s">
        <v>30</v>
      </c>
      <c r="Q664" t="s">
        <v>31</v>
      </c>
      <c r="R664">
        <v>62000000</v>
      </c>
      <c r="S664">
        <v>1995</v>
      </c>
      <c r="T664">
        <v>6.8</v>
      </c>
      <c r="U664">
        <v>1.9</v>
      </c>
      <c r="V664">
        <v>3000000</v>
      </c>
      <c r="W664" t="s">
        <v>21</v>
      </c>
    </row>
    <row r="665" spans="1:23" x14ac:dyDescent="0.3">
      <c r="A665" t="s">
        <v>1058</v>
      </c>
      <c r="B665">
        <v>150</v>
      </c>
      <c r="C665">
        <v>87</v>
      </c>
      <c r="D665">
        <v>32178777</v>
      </c>
      <c r="E665" t="s">
        <v>48</v>
      </c>
      <c r="F665" t="s">
        <v>44</v>
      </c>
      <c r="G665" t="s">
        <v>61</v>
      </c>
      <c r="L665" t="s">
        <v>1059</v>
      </c>
      <c r="M665">
        <v>43300</v>
      </c>
      <c r="N665">
        <v>250</v>
      </c>
      <c r="O665" t="s">
        <v>29</v>
      </c>
      <c r="P665" t="s">
        <v>30</v>
      </c>
      <c r="Q665" t="s">
        <v>31</v>
      </c>
      <c r="R665">
        <v>62000000</v>
      </c>
      <c r="S665">
        <v>2008</v>
      </c>
      <c r="T665">
        <v>3.8</v>
      </c>
      <c r="U665">
        <v>1.4</v>
      </c>
      <c r="V665">
        <v>-29821223</v>
      </c>
      <c r="W665" t="s">
        <v>38</v>
      </c>
    </row>
    <row r="666" spans="1:23" x14ac:dyDescent="0.3">
      <c r="A666" t="s">
        <v>1060</v>
      </c>
      <c r="B666">
        <v>113</v>
      </c>
      <c r="C666">
        <v>125</v>
      </c>
      <c r="D666">
        <v>15738632</v>
      </c>
      <c r="E666" t="s">
        <v>24</v>
      </c>
      <c r="F666" t="s">
        <v>48</v>
      </c>
      <c r="G666" t="s">
        <v>56</v>
      </c>
      <c r="H666" t="s">
        <v>35</v>
      </c>
      <c r="L666" t="s">
        <v>1061</v>
      </c>
      <c r="M666">
        <v>38076</v>
      </c>
      <c r="N666">
        <v>399</v>
      </c>
      <c r="O666" t="s">
        <v>29</v>
      </c>
      <c r="P666" t="s">
        <v>30</v>
      </c>
      <c r="Q666" t="s">
        <v>213</v>
      </c>
      <c r="R666">
        <v>42000000</v>
      </c>
      <c r="S666">
        <v>2001</v>
      </c>
      <c r="T666">
        <v>5.9</v>
      </c>
      <c r="U666">
        <v>2.1</v>
      </c>
      <c r="V666">
        <v>-26261368</v>
      </c>
      <c r="W666" t="s">
        <v>38</v>
      </c>
    </row>
    <row r="667" spans="1:23" x14ac:dyDescent="0.3">
      <c r="A667" t="s">
        <v>503</v>
      </c>
      <c r="B667">
        <v>596</v>
      </c>
      <c r="C667">
        <v>187</v>
      </c>
      <c r="D667">
        <v>54116191</v>
      </c>
      <c r="E667" t="s">
        <v>56</v>
      </c>
      <c r="F667" t="s">
        <v>55</v>
      </c>
      <c r="G667" t="s">
        <v>60</v>
      </c>
      <c r="H667" t="s">
        <v>35</v>
      </c>
      <c r="I667" t="s">
        <v>53</v>
      </c>
      <c r="L667" t="s">
        <v>1062</v>
      </c>
      <c r="M667">
        <v>272839</v>
      </c>
      <c r="N667">
        <v>1018</v>
      </c>
      <c r="O667" t="s">
        <v>29</v>
      </c>
      <c r="P667" t="s">
        <v>30</v>
      </c>
      <c r="Q667" t="s">
        <v>213</v>
      </c>
      <c r="R667">
        <v>44000000</v>
      </c>
      <c r="S667">
        <v>2015</v>
      </c>
      <c r="T667">
        <v>7.9</v>
      </c>
      <c r="U667">
        <v>3.1</v>
      </c>
      <c r="V667">
        <v>10116191</v>
      </c>
      <c r="W667" t="s">
        <v>21</v>
      </c>
    </row>
    <row r="668" spans="1:23" x14ac:dyDescent="0.3">
      <c r="A668" t="s">
        <v>1063</v>
      </c>
      <c r="B668">
        <v>191</v>
      </c>
      <c r="C668">
        <v>93</v>
      </c>
      <c r="D668">
        <v>118153533</v>
      </c>
      <c r="E668" t="s">
        <v>48</v>
      </c>
      <c r="F668" t="s">
        <v>61</v>
      </c>
      <c r="L668" t="s">
        <v>1064</v>
      </c>
      <c r="M668">
        <v>129995</v>
      </c>
      <c r="N668">
        <v>246</v>
      </c>
      <c r="O668" t="s">
        <v>29</v>
      </c>
      <c r="P668" t="s">
        <v>30</v>
      </c>
      <c r="Q668" t="s">
        <v>31</v>
      </c>
      <c r="R668">
        <v>61000000</v>
      </c>
      <c r="S668">
        <v>2007</v>
      </c>
      <c r="T668">
        <v>6.3</v>
      </c>
      <c r="U668">
        <v>1.6</v>
      </c>
      <c r="V668">
        <v>57153533</v>
      </c>
      <c r="W668" t="s">
        <v>21</v>
      </c>
    </row>
    <row r="669" spans="1:23" x14ac:dyDescent="0.3">
      <c r="A669" t="s">
        <v>1065</v>
      </c>
      <c r="B669">
        <v>156</v>
      </c>
      <c r="C669">
        <v>95</v>
      </c>
      <c r="D669">
        <v>108012170</v>
      </c>
      <c r="E669" t="s">
        <v>25</v>
      </c>
      <c r="F669" t="s">
        <v>47</v>
      </c>
      <c r="G669" t="s">
        <v>48</v>
      </c>
      <c r="H669" t="s">
        <v>49</v>
      </c>
      <c r="I669" t="s">
        <v>26</v>
      </c>
      <c r="L669" t="s">
        <v>1066</v>
      </c>
      <c r="M669">
        <v>24089</v>
      </c>
      <c r="N669">
        <v>82</v>
      </c>
      <c r="O669" t="s">
        <v>29</v>
      </c>
      <c r="P669" t="s">
        <v>30</v>
      </c>
      <c r="Q669" t="s">
        <v>52</v>
      </c>
      <c r="R669">
        <v>63000000</v>
      </c>
      <c r="S669">
        <v>2011</v>
      </c>
      <c r="T669">
        <v>5.5</v>
      </c>
      <c r="U669">
        <v>1.6</v>
      </c>
      <c r="V669">
        <v>45012170</v>
      </c>
      <c r="W669" t="s">
        <v>21</v>
      </c>
    </row>
    <row r="670" spans="1:23" x14ac:dyDescent="0.3">
      <c r="A670" t="s">
        <v>66</v>
      </c>
      <c r="B670">
        <v>460</v>
      </c>
      <c r="C670">
        <v>117</v>
      </c>
      <c r="D670">
        <v>210592590</v>
      </c>
      <c r="E670" t="s">
        <v>24</v>
      </c>
      <c r="F670" t="s">
        <v>55</v>
      </c>
      <c r="G670" t="s">
        <v>26</v>
      </c>
      <c r="H670" t="s">
        <v>58</v>
      </c>
      <c r="L670">
        <v>300</v>
      </c>
      <c r="M670">
        <v>607235</v>
      </c>
      <c r="N670">
        <v>2073</v>
      </c>
      <c r="O670" t="s">
        <v>29</v>
      </c>
      <c r="P670" t="s">
        <v>30</v>
      </c>
      <c r="Q670" t="s">
        <v>213</v>
      </c>
      <c r="R670">
        <v>65000000</v>
      </c>
      <c r="S670">
        <v>2006</v>
      </c>
      <c r="T670">
        <v>7.7</v>
      </c>
      <c r="U670">
        <v>2</v>
      </c>
      <c r="V670">
        <v>145592590</v>
      </c>
      <c r="W670" t="s">
        <v>21</v>
      </c>
    </row>
    <row r="671" spans="1:23" x14ac:dyDescent="0.3">
      <c r="A671" t="s">
        <v>560</v>
      </c>
      <c r="B671">
        <v>141</v>
      </c>
      <c r="C671">
        <v>106</v>
      </c>
      <c r="D671">
        <v>279167575</v>
      </c>
      <c r="E671" t="s">
        <v>48</v>
      </c>
      <c r="F671" t="s">
        <v>44</v>
      </c>
      <c r="L671" t="s">
        <v>1067</v>
      </c>
      <c r="M671">
        <v>211296</v>
      </c>
      <c r="N671">
        <v>428</v>
      </c>
      <c r="O671" t="s">
        <v>29</v>
      </c>
      <c r="P671" t="s">
        <v>30</v>
      </c>
      <c r="Q671" t="s">
        <v>31</v>
      </c>
      <c r="R671">
        <v>80000000</v>
      </c>
      <c r="S671">
        <v>2004</v>
      </c>
      <c r="T671">
        <v>6.3</v>
      </c>
      <c r="U671">
        <v>1.8</v>
      </c>
      <c r="V671">
        <v>199167575</v>
      </c>
      <c r="W671" t="s">
        <v>21</v>
      </c>
    </row>
    <row r="672" spans="1:23" x14ac:dyDescent="0.3">
      <c r="A672" t="s">
        <v>1068</v>
      </c>
      <c r="B672">
        <v>180</v>
      </c>
      <c r="C672">
        <v>115</v>
      </c>
      <c r="D672">
        <v>143151473</v>
      </c>
      <c r="E672" t="s">
        <v>48</v>
      </c>
      <c r="F672" t="s">
        <v>55</v>
      </c>
      <c r="G672" t="s">
        <v>49</v>
      </c>
      <c r="L672" t="s">
        <v>1069</v>
      </c>
      <c r="M672">
        <v>116681</v>
      </c>
      <c r="N672">
        <v>320</v>
      </c>
      <c r="O672" t="s">
        <v>29</v>
      </c>
      <c r="P672" t="s">
        <v>30</v>
      </c>
      <c r="Q672" t="s">
        <v>52</v>
      </c>
      <c r="R672">
        <v>60000000</v>
      </c>
      <c r="S672">
        <v>2008</v>
      </c>
      <c r="T672">
        <v>7.1</v>
      </c>
      <c r="U672">
        <v>1.9</v>
      </c>
      <c r="V672">
        <v>83151473</v>
      </c>
      <c r="W672" t="s">
        <v>21</v>
      </c>
    </row>
    <row r="673" spans="1:23" x14ac:dyDescent="0.3">
      <c r="A673" t="s">
        <v>888</v>
      </c>
      <c r="B673">
        <v>186</v>
      </c>
      <c r="C673">
        <v>189</v>
      </c>
      <c r="D673">
        <v>136801374</v>
      </c>
      <c r="E673" t="s">
        <v>56</v>
      </c>
      <c r="F673" t="s">
        <v>55</v>
      </c>
      <c r="G673" t="s">
        <v>26</v>
      </c>
      <c r="H673" t="s">
        <v>60</v>
      </c>
      <c r="L673" t="s">
        <v>1070</v>
      </c>
      <c r="M673">
        <v>782610</v>
      </c>
      <c r="N673">
        <v>1377</v>
      </c>
      <c r="O673" t="s">
        <v>29</v>
      </c>
      <c r="P673" t="s">
        <v>30</v>
      </c>
      <c r="Q673" t="s">
        <v>213</v>
      </c>
      <c r="R673">
        <v>60000000</v>
      </c>
      <c r="S673">
        <v>1999</v>
      </c>
      <c r="T673">
        <v>8.5</v>
      </c>
      <c r="U673">
        <v>3.2</v>
      </c>
      <c r="V673">
        <v>76801374</v>
      </c>
      <c r="W673" t="s">
        <v>21</v>
      </c>
    </row>
    <row r="674" spans="1:23" x14ac:dyDescent="0.3">
      <c r="A674" t="s">
        <v>507</v>
      </c>
      <c r="B674">
        <v>161</v>
      </c>
      <c r="C674">
        <v>81</v>
      </c>
      <c r="D674">
        <v>135381507</v>
      </c>
      <c r="E674" t="s">
        <v>25</v>
      </c>
      <c r="F674" t="s">
        <v>47</v>
      </c>
      <c r="G674" t="s">
        <v>48</v>
      </c>
      <c r="H674" t="s">
        <v>49</v>
      </c>
      <c r="I674" t="s">
        <v>27</v>
      </c>
      <c r="L674" t="s">
        <v>1071</v>
      </c>
      <c r="M674">
        <v>63912</v>
      </c>
      <c r="N674">
        <v>251</v>
      </c>
      <c r="O674" t="s">
        <v>29</v>
      </c>
      <c r="P674" t="s">
        <v>30</v>
      </c>
      <c r="Q674" t="s">
        <v>118</v>
      </c>
      <c r="R674">
        <v>150000000</v>
      </c>
      <c r="S674">
        <v>2005</v>
      </c>
      <c r="T674">
        <v>5.8</v>
      </c>
      <c r="U674">
        <v>1.4</v>
      </c>
      <c r="V674">
        <v>-14618493</v>
      </c>
      <c r="W674" t="s">
        <v>38</v>
      </c>
    </row>
    <row r="675" spans="1:23" x14ac:dyDescent="0.3">
      <c r="A675" t="s">
        <v>219</v>
      </c>
      <c r="B675">
        <v>568</v>
      </c>
      <c r="C675">
        <v>149</v>
      </c>
      <c r="D675">
        <v>167735396</v>
      </c>
      <c r="E675" t="s">
        <v>56</v>
      </c>
      <c r="F675" t="s">
        <v>55</v>
      </c>
      <c r="G675" t="s">
        <v>60</v>
      </c>
      <c r="H675" t="s">
        <v>35</v>
      </c>
      <c r="L675" t="s">
        <v>1072</v>
      </c>
      <c r="M675">
        <v>569841</v>
      </c>
      <c r="N675">
        <v>1127</v>
      </c>
      <c r="O675" t="s">
        <v>29</v>
      </c>
      <c r="P675" t="s">
        <v>30</v>
      </c>
      <c r="Q675" t="s">
        <v>213</v>
      </c>
      <c r="R675">
        <v>61000000</v>
      </c>
      <c r="S675">
        <v>2014</v>
      </c>
      <c r="T675">
        <v>8.1</v>
      </c>
      <c r="U675">
        <v>2.5</v>
      </c>
      <c r="V675">
        <v>106735396</v>
      </c>
      <c r="W675" t="s">
        <v>21</v>
      </c>
    </row>
    <row r="676" spans="1:23" x14ac:dyDescent="0.3">
      <c r="A676" t="s">
        <v>181</v>
      </c>
      <c r="B676">
        <v>249</v>
      </c>
      <c r="C676">
        <v>119</v>
      </c>
      <c r="D676">
        <v>121468960</v>
      </c>
      <c r="E676" t="s">
        <v>24</v>
      </c>
      <c r="F676" t="s">
        <v>60</v>
      </c>
      <c r="G676" t="s">
        <v>35</v>
      </c>
      <c r="L676" t="s">
        <v>1073</v>
      </c>
      <c r="M676">
        <v>407601</v>
      </c>
      <c r="N676">
        <v>849</v>
      </c>
      <c r="O676" t="s">
        <v>29</v>
      </c>
      <c r="P676" t="s">
        <v>30</v>
      </c>
      <c r="Q676" t="s">
        <v>31</v>
      </c>
      <c r="R676">
        <v>60000000</v>
      </c>
      <c r="S676">
        <v>2002</v>
      </c>
      <c r="T676">
        <v>7.9</v>
      </c>
      <c r="U676">
        <v>2</v>
      </c>
      <c r="V676">
        <v>61468960</v>
      </c>
      <c r="W676" t="s">
        <v>21</v>
      </c>
    </row>
    <row r="677" spans="1:23" x14ac:dyDescent="0.3">
      <c r="A677" t="s">
        <v>128</v>
      </c>
      <c r="B677">
        <v>137</v>
      </c>
      <c r="C677">
        <v>130</v>
      </c>
      <c r="D677">
        <v>106635996</v>
      </c>
      <c r="E677" t="s">
        <v>24</v>
      </c>
      <c r="F677" t="s">
        <v>25</v>
      </c>
      <c r="G677" t="s">
        <v>35</v>
      </c>
      <c r="L677" t="s">
        <v>1074</v>
      </c>
      <c r="M677">
        <v>199025</v>
      </c>
      <c r="N677">
        <v>416</v>
      </c>
      <c r="O677" t="s">
        <v>29</v>
      </c>
      <c r="P677" t="s">
        <v>37</v>
      </c>
      <c r="Q677" t="s">
        <v>31</v>
      </c>
      <c r="R677">
        <v>58000000</v>
      </c>
      <c r="S677">
        <v>1995</v>
      </c>
      <c r="T677">
        <v>7.2</v>
      </c>
      <c r="U677">
        <v>2.2000000000000002</v>
      </c>
      <c r="V677">
        <v>48635996</v>
      </c>
      <c r="W677" t="s">
        <v>21</v>
      </c>
    </row>
    <row r="678" spans="1:23" x14ac:dyDescent="0.3">
      <c r="A678" t="s">
        <v>509</v>
      </c>
      <c r="B678">
        <v>113</v>
      </c>
      <c r="C678">
        <v>116</v>
      </c>
      <c r="D678">
        <v>102678089</v>
      </c>
      <c r="E678" t="s">
        <v>55</v>
      </c>
      <c r="F678" t="s">
        <v>60</v>
      </c>
      <c r="G678" t="s">
        <v>35</v>
      </c>
      <c r="L678" t="s">
        <v>1075</v>
      </c>
      <c r="M678">
        <v>42705</v>
      </c>
      <c r="N678">
        <v>274</v>
      </c>
      <c r="O678" t="s">
        <v>29</v>
      </c>
      <c r="P678" t="s">
        <v>30</v>
      </c>
      <c r="Q678" t="s">
        <v>213</v>
      </c>
      <c r="R678">
        <v>95000000</v>
      </c>
      <c r="S678">
        <v>1999</v>
      </c>
      <c r="T678">
        <v>6.3</v>
      </c>
      <c r="U678">
        <v>1.9</v>
      </c>
      <c r="V678">
        <v>7678089</v>
      </c>
      <c r="W678" t="s">
        <v>21</v>
      </c>
    </row>
    <row r="679" spans="1:23" x14ac:dyDescent="0.3">
      <c r="A679" t="s">
        <v>335</v>
      </c>
      <c r="B679">
        <v>213</v>
      </c>
      <c r="C679">
        <v>103</v>
      </c>
      <c r="D679">
        <v>125603360</v>
      </c>
      <c r="E679" t="s">
        <v>48</v>
      </c>
      <c r="F679" t="s">
        <v>55</v>
      </c>
      <c r="G679" t="s">
        <v>27</v>
      </c>
      <c r="L679" t="s">
        <v>1076</v>
      </c>
      <c r="M679">
        <v>667983</v>
      </c>
      <c r="N679">
        <v>877</v>
      </c>
      <c r="O679" t="s">
        <v>29</v>
      </c>
      <c r="P679" t="s">
        <v>30</v>
      </c>
      <c r="Q679" t="s">
        <v>52</v>
      </c>
      <c r="R679">
        <v>60000000</v>
      </c>
      <c r="S679">
        <v>1998</v>
      </c>
      <c r="T679">
        <v>8.1</v>
      </c>
      <c r="U679">
        <v>1.7</v>
      </c>
      <c r="V679">
        <v>65603360</v>
      </c>
      <c r="W679" t="s">
        <v>21</v>
      </c>
    </row>
    <row r="680" spans="1:23" x14ac:dyDescent="0.3">
      <c r="A680" t="s">
        <v>1077</v>
      </c>
      <c r="B680">
        <v>120</v>
      </c>
      <c r="C680">
        <v>99</v>
      </c>
      <c r="D680">
        <v>101217900</v>
      </c>
      <c r="E680" t="s">
        <v>25</v>
      </c>
      <c r="F680" t="s">
        <v>47</v>
      </c>
      <c r="G680" t="s">
        <v>242</v>
      </c>
      <c r="H680" t="s">
        <v>55</v>
      </c>
      <c r="I680" t="s">
        <v>49</v>
      </c>
      <c r="J680" t="s">
        <v>26</v>
      </c>
      <c r="K680" t="s">
        <v>50</v>
      </c>
      <c r="L680" t="s">
        <v>1078</v>
      </c>
      <c r="M680">
        <v>91093</v>
      </c>
      <c r="N680">
        <v>353</v>
      </c>
      <c r="O680" t="s">
        <v>29</v>
      </c>
      <c r="P680" t="s">
        <v>30</v>
      </c>
      <c r="Q680" t="s">
        <v>52</v>
      </c>
      <c r="R680">
        <v>70000000</v>
      </c>
      <c r="S680">
        <v>1998</v>
      </c>
      <c r="T680">
        <v>7</v>
      </c>
      <c r="U680">
        <v>1.6</v>
      </c>
      <c r="V680">
        <v>31217900</v>
      </c>
      <c r="W680" t="s">
        <v>21</v>
      </c>
    </row>
    <row r="681" spans="1:23" x14ac:dyDescent="0.3">
      <c r="A681" t="s">
        <v>881</v>
      </c>
      <c r="B681">
        <v>81</v>
      </c>
      <c r="C681">
        <v>92</v>
      </c>
      <c r="D681">
        <v>104148781</v>
      </c>
      <c r="E681" t="s">
        <v>48</v>
      </c>
      <c r="F681" t="s">
        <v>49</v>
      </c>
      <c r="L681" t="s">
        <v>1079</v>
      </c>
      <c r="M681">
        <v>49486</v>
      </c>
      <c r="N681">
        <v>116</v>
      </c>
      <c r="O681" t="s">
        <v>29</v>
      </c>
      <c r="P681" t="s">
        <v>30</v>
      </c>
      <c r="Q681" t="s">
        <v>52</v>
      </c>
      <c r="R681">
        <v>60000000</v>
      </c>
      <c r="S681">
        <v>2003</v>
      </c>
      <c r="T681">
        <v>5.5</v>
      </c>
      <c r="U681">
        <v>1.5</v>
      </c>
      <c r="V681">
        <v>44148781</v>
      </c>
      <c r="W681" t="s">
        <v>21</v>
      </c>
    </row>
    <row r="682" spans="1:23" x14ac:dyDescent="0.3">
      <c r="A682" t="s">
        <v>1042</v>
      </c>
      <c r="B682">
        <v>265</v>
      </c>
      <c r="C682">
        <v>109</v>
      </c>
      <c r="D682">
        <v>75573300</v>
      </c>
      <c r="E682" t="s">
        <v>24</v>
      </c>
      <c r="F682" t="s">
        <v>48</v>
      </c>
      <c r="G682" t="s">
        <v>56</v>
      </c>
      <c r="H682" t="s">
        <v>55</v>
      </c>
      <c r="I682" t="s">
        <v>35</v>
      </c>
      <c r="L682" t="s">
        <v>1080</v>
      </c>
      <c r="M682">
        <v>156898</v>
      </c>
      <c r="N682">
        <v>172</v>
      </c>
      <c r="O682" t="s">
        <v>29</v>
      </c>
      <c r="P682" t="s">
        <v>30</v>
      </c>
      <c r="Q682" t="s">
        <v>213</v>
      </c>
      <c r="R682">
        <v>61000000</v>
      </c>
      <c r="S682">
        <v>2013</v>
      </c>
      <c r="T682">
        <v>6.7</v>
      </c>
      <c r="U682">
        <v>1.8</v>
      </c>
      <c r="V682">
        <v>14573300</v>
      </c>
      <c r="W682" t="s">
        <v>21</v>
      </c>
    </row>
    <row r="683" spans="1:23" x14ac:dyDescent="0.3">
      <c r="A683" t="s">
        <v>539</v>
      </c>
      <c r="B683">
        <v>105</v>
      </c>
      <c r="C683">
        <v>87</v>
      </c>
      <c r="D683">
        <v>93375151</v>
      </c>
      <c r="E683" t="s">
        <v>24</v>
      </c>
      <c r="F683" t="s">
        <v>48</v>
      </c>
      <c r="G683" t="s">
        <v>49</v>
      </c>
      <c r="H683" t="s">
        <v>26</v>
      </c>
      <c r="L683" t="s">
        <v>1081</v>
      </c>
      <c r="M683">
        <v>46031</v>
      </c>
      <c r="N683">
        <v>235</v>
      </c>
      <c r="O683" t="s">
        <v>29</v>
      </c>
      <c r="P683" t="s">
        <v>30</v>
      </c>
      <c r="Q683" t="s">
        <v>52</v>
      </c>
      <c r="R683">
        <v>60000000</v>
      </c>
      <c r="S683">
        <v>2001</v>
      </c>
      <c r="T683">
        <v>5.2</v>
      </c>
      <c r="U683">
        <v>1.4</v>
      </c>
      <c r="V683">
        <v>33375151</v>
      </c>
      <c r="W683" t="s">
        <v>21</v>
      </c>
    </row>
    <row r="684" spans="1:23" x14ac:dyDescent="0.3">
      <c r="A684" t="s">
        <v>840</v>
      </c>
      <c r="B684">
        <v>155</v>
      </c>
      <c r="C684">
        <v>111</v>
      </c>
      <c r="D684">
        <v>106126012</v>
      </c>
      <c r="E684" t="s">
        <v>24</v>
      </c>
      <c r="F684" t="s">
        <v>56</v>
      </c>
      <c r="G684" t="s">
        <v>35</v>
      </c>
      <c r="L684" t="s">
        <v>1082</v>
      </c>
      <c r="M684">
        <v>285623</v>
      </c>
      <c r="N684">
        <v>497</v>
      </c>
      <c r="O684" t="s">
        <v>29</v>
      </c>
      <c r="P684" t="s">
        <v>30</v>
      </c>
      <c r="Q684" t="s">
        <v>31</v>
      </c>
      <c r="R684">
        <v>60000000</v>
      </c>
      <c r="S684">
        <v>2003</v>
      </c>
      <c r="T684">
        <v>7</v>
      </c>
      <c r="U684">
        <v>1.8</v>
      </c>
      <c r="V684">
        <v>46126012</v>
      </c>
      <c r="W684" t="s">
        <v>21</v>
      </c>
    </row>
    <row r="685" spans="1:23" x14ac:dyDescent="0.3">
      <c r="A685" t="s">
        <v>1083</v>
      </c>
      <c r="B685">
        <v>118</v>
      </c>
      <c r="C685">
        <v>101</v>
      </c>
      <c r="D685">
        <v>93307796</v>
      </c>
      <c r="E685" t="s">
        <v>48</v>
      </c>
      <c r="F685" t="s">
        <v>44</v>
      </c>
      <c r="L685" t="s">
        <v>1084</v>
      </c>
      <c r="M685">
        <v>85673</v>
      </c>
      <c r="N685">
        <v>269</v>
      </c>
      <c r="O685" t="s">
        <v>29</v>
      </c>
      <c r="P685" t="s">
        <v>30</v>
      </c>
      <c r="Q685" t="s">
        <v>31</v>
      </c>
      <c r="R685">
        <v>60000000</v>
      </c>
      <c r="S685">
        <v>2002</v>
      </c>
      <c r="T685">
        <v>6.1</v>
      </c>
      <c r="U685">
        <v>1.7</v>
      </c>
      <c r="V685">
        <v>33307796</v>
      </c>
      <c r="W685" t="s">
        <v>21</v>
      </c>
    </row>
    <row r="686" spans="1:23" x14ac:dyDescent="0.3">
      <c r="A686" t="s">
        <v>252</v>
      </c>
      <c r="B686">
        <v>131</v>
      </c>
      <c r="C686">
        <v>83</v>
      </c>
      <c r="D686">
        <v>90646554</v>
      </c>
      <c r="E686" t="s">
        <v>25</v>
      </c>
      <c r="F686" t="s">
        <v>47</v>
      </c>
      <c r="G686" t="s">
        <v>48</v>
      </c>
      <c r="H686" t="s">
        <v>49</v>
      </c>
      <c r="L686" t="s">
        <v>1085</v>
      </c>
      <c r="M686">
        <v>124641</v>
      </c>
      <c r="N686">
        <v>289</v>
      </c>
      <c r="O686" t="s">
        <v>29</v>
      </c>
      <c r="P686" t="s">
        <v>30</v>
      </c>
      <c r="Q686" t="s">
        <v>52</v>
      </c>
      <c r="R686">
        <v>105000000</v>
      </c>
      <c r="S686">
        <v>1998</v>
      </c>
      <c r="T686">
        <v>6.6</v>
      </c>
      <c r="U686">
        <v>1.4</v>
      </c>
      <c r="V686">
        <v>-14353446</v>
      </c>
      <c r="W686" t="s">
        <v>38</v>
      </c>
    </row>
    <row r="687" spans="1:23" x14ac:dyDescent="0.3">
      <c r="A687" t="s">
        <v>1086</v>
      </c>
      <c r="B687">
        <v>166</v>
      </c>
      <c r="C687">
        <v>113</v>
      </c>
      <c r="D687">
        <v>109176215</v>
      </c>
      <c r="E687" t="s">
        <v>48</v>
      </c>
      <c r="L687" t="s">
        <v>1087</v>
      </c>
      <c r="M687">
        <v>83506</v>
      </c>
      <c r="N687">
        <v>144</v>
      </c>
      <c r="O687" t="s">
        <v>29</v>
      </c>
      <c r="P687" t="s">
        <v>30</v>
      </c>
      <c r="Q687" t="s">
        <v>31</v>
      </c>
      <c r="R687">
        <v>60000000</v>
      </c>
      <c r="S687">
        <v>2009</v>
      </c>
      <c r="T687">
        <v>5.5</v>
      </c>
      <c r="U687">
        <v>1.9</v>
      </c>
      <c r="V687">
        <v>49176215</v>
      </c>
      <c r="W687" t="s">
        <v>21</v>
      </c>
    </row>
    <row r="688" spans="1:23" x14ac:dyDescent="0.3">
      <c r="A688" t="s">
        <v>495</v>
      </c>
      <c r="B688">
        <v>60</v>
      </c>
      <c r="C688">
        <v>107</v>
      </c>
      <c r="D688">
        <v>82670733</v>
      </c>
      <c r="E688" t="s">
        <v>24</v>
      </c>
      <c r="F688" t="s">
        <v>55</v>
      </c>
      <c r="G688" t="s">
        <v>61</v>
      </c>
      <c r="L688" t="s">
        <v>1088</v>
      </c>
      <c r="M688">
        <v>60476</v>
      </c>
      <c r="N688">
        <v>97</v>
      </c>
      <c r="O688" t="s">
        <v>29</v>
      </c>
      <c r="P688" t="s">
        <v>30</v>
      </c>
      <c r="Q688" t="s">
        <v>31</v>
      </c>
      <c r="R688">
        <v>60000000</v>
      </c>
      <c r="S688">
        <v>1990</v>
      </c>
      <c r="T688">
        <v>5.9</v>
      </c>
      <c r="U688">
        <v>1.8</v>
      </c>
      <c r="V688">
        <v>22670733</v>
      </c>
      <c r="W688" t="s">
        <v>21</v>
      </c>
    </row>
    <row r="689" spans="1:23" x14ac:dyDescent="0.3">
      <c r="A689" t="s">
        <v>724</v>
      </c>
      <c r="B689">
        <v>77</v>
      </c>
      <c r="C689">
        <v>94</v>
      </c>
      <c r="D689">
        <v>82569532</v>
      </c>
      <c r="E689" t="s">
        <v>25</v>
      </c>
      <c r="F689" t="s">
        <v>48</v>
      </c>
      <c r="G689" t="s">
        <v>49</v>
      </c>
      <c r="L689" t="s">
        <v>1089</v>
      </c>
      <c r="M689">
        <v>42737</v>
      </c>
      <c r="N689">
        <v>128</v>
      </c>
      <c r="O689" t="s">
        <v>29</v>
      </c>
      <c r="P689" t="s">
        <v>30</v>
      </c>
      <c r="Q689" t="s">
        <v>52</v>
      </c>
      <c r="R689">
        <v>60000000</v>
      </c>
      <c r="S689">
        <v>2005</v>
      </c>
      <c r="T689">
        <v>5.4</v>
      </c>
      <c r="U689">
        <v>1.6</v>
      </c>
      <c r="V689">
        <v>22569532</v>
      </c>
      <c r="W689" t="s">
        <v>21</v>
      </c>
    </row>
    <row r="690" spans="1:23" x14ac:dyDescent="0.3">
      <c r="A690" t="s">
        <v>1090</v>
      </c>
      <c r="B690">
        <v>249</v>
      </c>
      <c r="C690">
        <v>132</v>
      </c>
      <c r="D690">
        <v>81687587</v>
      </c>
      <c r="E690" t="s">
        <v>24</v>
      </c>
      <c r="F690" t="s">
        <v>27</v>
      </c>
      <c r="G690" t="s">
        <v>35</v>
      </c>
      <c r="L690" t="s">
        <v>1091</v>
      </c>
      <c r="M690">
        <v>138246</v>
      </c>
      <c r="N690">
        <v>360</v>
      </c>
      <c r="O690" t="s">
        <v>29</v>
      </c>
      <c r="P690" t="s">
        <v>30</v>
      </c>
      <c r="Q690" t="s">
        <v>31</v>
      </c>
      <c r="R690">
        <v>61000000</v>
      </c>
      <c r="S690">
        <v>2015</v>
      </c>
      <c r="T690">
        <v>6.4</v>
      </c>
      <c r="U690">
        <v>2.2000000000000002</v>
      </c>
      <c r="V690">
        <v>20687587</v>
      </c>
      <c r="W690" t="s">
        <v>21</v>
      </c>
    </row>
    <row r="691" spans="1:23" x14ac:dyDescent="0.3">
      <c r="A691" t="s">
        <v>1092</v>
      </c>
      <c r="B691">
        <v>213</v>
      </c>
      <c r="C691">
        <v>140</v>
      </c>
      <c r="D691">
        <v>80574010</v>
      </c>
      <c r="E691" t="s">
        <v>55</v>
      </c>
      <c r="F691" t="s">
        <v>44</v>
      </c>
      <c r="L691" t="s">
        <v>1093</v>
      </c>
      <c r="M691">
        <v>63493</v>
      </c>
      <c r="N691">
        <v>302</v>
      </c>
      <c r="O691" t="s">
        <v>29</v>
      </c>
      <c r="P691" t="s">
        <v>30</v>
      </c>
      <c r="Q691" t="s">
        <v>31</v>
      </c>
      <c r="R691">
        <v>60000000</v>
      </c>
      <c r="S691">
        <v>2010</v>
      </c>
      <c r="T691">
        <v>5.7</v>
      </c>
      <c r="U691">
        <v>2.2999999999999998</v>
      </c>
      <c r="V691">
        <v>20574010</v>
      </c>
      <c r="W691" t="s">
        <v>21</v>
      </c>
    </row>
    <row r="692" spans="1:23" x14ac:dyDescent="0.3">
      <c r="A692" t="s">
        <v>113</v>
      </c>
      <c r="B692">
        <v>121</v>
      </c>
      <c r="C692">
        <v>125</v>
      </c>
      <c r="D692">
        <v>75764085</v>
      </c>
      <c r="E692" t="s">
        <v>48</v>
      </c>
      <c r="F692" t="s">
        <v>55</v>
      </c>
      <c r="G692" t="s">
        <v>26</v>
      </c>
      <c r="H692" t="s">
        <v>44</v>
      </c>
      <c r="L692" t="s">
        <v>1094</v>
      </c>
      <c r="M692">
        <v>85844</v>
      </c>
      <c r="N692">
        <v>322</v>
      </c>
      <c r="O692" t="s">
        <v>29</v>
      </c>
      <c r="P692" t="s">
        <v>30</v>
      </c>
      <c r="Q692" t="s">
        <v>31</v>
      </c>
      <c r="R692">
        <v>60000000</v>
      </c>
      <c r="S692">
        <v>2000</v>
      </c>
      <c r="T692">
        <v>6.7</v>
      </c>
      <c r="U692">
        <v>2.1</v>
      </c>
      <c r="V692">
        <v>15764085</v>
      </c>
      <c r="W692" t="s">
        <v>21</v>
      </c>
    </row>
    <row r="693" spans="1:23" x14ac:dyDescent="0.3">
      <c r="A693" t="s">
        <v>376</v>
      </c>
      <c r="B693">
        <v>315</v>
      </c>
      <c r="C693">
        <v>111</v>
      </c>
      <c r="D693">
        <v>90356857</v>
      </c>
      <c r="E693" t="s">
        <v>24</v>
      </c>
      <c r="F693" t="s">
        <v>48</v>
      </c>
      <c r="G693" t="s">
        <v>56</v>
      </c>
      <c r="H693" t="s">
        <v>35</v>
      </c>
      <c r="L693" t="s">
        <v>1095</v>
      </c>
      <c r="M693">
        <v>238916</v>
      </c>
      <c r="N693">
        <v>328</v>
      </c>
      <c r="O693" t="s">
        <v>29</v>
      </c>
      <c r="P693" t="s">
        <v>30</v>
      </c>
      <c r="Q693" t="s">
        <v>31</v>
      </c>
      <c r="R693">
        <v>58000000</v>
      </c>
      <c r="S693">
        <v>2010</v>
      </c>
      <c r="T693">
        <v>7.1</v>
      </c>
      <c r="U693">
        <v>1.8</v>
      </c>
      <c r="V693">
        <v>32356857</v>
      </c>
      <c r="W693" t="s">
        <v>21</v>
      </c>
    </row>
    <row r="694" spans="1:23" x14ac:dyDescent="0.3">
      <c r="A694" t="s">
        <v>241</v>
      </c>
      <c r="B694">
        <v>171</v>
      </c>
      <c r="C694">
        <v>156</v>
      </c>
      <c r="D694">
        <v>75530832</v>
      </c>
      <c r="E694" t="s">
        <v>55</v>
      </c>
      <c r="F694" t="s">
        <v>61</v>
      </c>
      <c r="L694" t="s">
        <v>1096</v>
      </c>
      <c r="M694">
        <v>97047</v>
      </c>
      <c r="N694">
        <v>452</v>
      </c>
      <c r="O694" t="s">
        <v>29</v>
      </c>
      <c r="P694" t="s">
        <v>30</v>
      </c>
      <c r="Q694" t="s">
        <v>213</v>
      </c>
      <c r="R694">
        <v>55000000</v>
      </c>
      <c r="S694">
        <v>1999</v>
      </c>
      <c r="T694">
        <v>6.8</v>
      </c>
      <c r="U694">
        <v>2.6</v>
      </c>
      <c r="V694">
        <v>20530832</v>
      </c>
      <c r="W694" t="s">
        <v>21</v>
      </c>
    </row>
    <row r="695" spans="1:23" x14ac:dyDescent="0.3">
      <c r="A695" t="s">
        <v>1097</v>
      </c>
      <c r="B695">
        <v>96</v>
      </c>
      <c r="C695">
        <v>170</v>
      </c>
      <c r="D695">
        <v>75370763</v>
      </c>
      <c r="E695" t="s">
        <v>55</v>
      </c>
      <c r="F695" t="s">
        <v>44</v>
      </c>
      <c r="G695" t="s">
        <v>53</v>
      </c>
      <c r="L695" t="s">
        <v>1098</v>
      </c>
      <c r="M695">
        <v>32353</v>
      </c>
      <c r="N695">
        <v>263</v>
      </c>
      <c r="O695" t="s">
        <v>29</v>
      </c>
      <c r="P695" t="s">
        <v>30</v>
      </c>
      <c r="Q695" t="s">
        <v>31</v>
      </c>
      <c r="R695">
        <v>60000000</v>
      </c>
      <c r="S695">
        <v>1998</v>
      </c>
      <c r="T695">
        <v>6.5</v>
      </c>
      <c r="U695">
        <v>2.8</v>
      </c>
      <c r="V695">
        <v>15370763</v>
      </c>
      <c r="W695" t="s">
        <v>21</v>
      </c>
    </row>
    <row r="696" spans="1:23" x14ac:dyDescent="0.3">
      <c r="A696" t="s">
        <v>470</v>
      </c>
      <c r="B696">
        <v>299</v>
      </c>
      <c r="C696">
        <v>120</v>
      </c>
      <c r="D696">
        <v>100003492</v>
      </c>
      <c r="E696" t="s">
        <v>56</v>
      </c>
      <c r="F696" t="s">
        <v>55</v>
      </c>
      <c r="G696" t="s">
        <v>35</v>
      </c>
      <c r="L696" t="s">
        <v>1099</v>
      </c>
      <c r="M696">
        <v>293662</v>
      </c>
      <c r="N696">
        <v>836</v>
      </c>
      <c r="O696" t="s">
        <v>29</v>
      </c>
      <c r="P696" t="s">
        <v>30</v>
      </c>
      <c r="Q696" t="s">
        <v>213</v>
      </c>
      <c r="R696">
        <v>65000000</v>
      </c>
      <c r="S696">
        <v>2004</v>
      </c>
      <c r="T696">
        <v>7.6</v>
      </c>
      <c r="U696">
        <v>2</v>
      </c>
      <c r="V696">
        <v>35003492</v>
      </c>
      <c r="W696" t="s">
        <v>21</v>
      </c>
    </row>
    <row r="697" spans="1:23" x14ac:dyDescent="0.3">
      <c r="A697" t="s">
        <v>501</v>
      </c>
      <c r="B697">
        <v>167</v>
      </c>
      <c r="C697">
        <v>100</v>
      </c>
      <c r="D697">
        <v>90341670</v>
      </c>
      <c r="E697" t="s">
        <v>24</v>
      </c>
      <c r="F697" t="s">
        <v>25</v>
      </c>
      <c r="G697" t="s">
        <v>26</v>
      </c>
      <c r="H697" t="s">
        <v>35</v>
      </c>
      <c r="L697" t="s">
        <v>1100</v>
      </c>
      <c r="M697">
        <v>102129</v>
      </c>
      <c r="N697">
        <v>432</v>
      </c>
      <c r="O697" t="s">
        <v>29</v>
      </c>
      <c r="P697" t="s">
        <v>30</v>
      </c>
      <c r="Q697" t="s">
        <v>31</v>
      </c>
      <c r="R697">
        <v>60000000</v>
      </c>
      <c r="S697">
        <v>2002</v>
      </c>
      <c r="T697">
        <v>5.5</v>
      </c>
      <c r="U697">
        <v>1.7</v>
      </c>
      <c r="V697">
        <v>30341670</v>
      </c>
      <c r="W697" t="s">
        <v>21</v>
      </c>
    </row>
    <row r="698" spans="1:23" x14ac:dyDescent="0.3">
      <c r="A698" t="s">
        <v>1101</v>
      </c>
      <c r="B698">
        <v>125</v>
      </c>
      <c r="C698">
        <v>115</v>
      </c>
      <c r="D698">
        <v>74540762</v>
      </c>
      <c r="E698" t="s">
        <v>24</v>
      </c>
      <c r="F698" t="s">
        <v>55</v>
      </c>
      <c r="G698" t="s">
        <v>35</v>
      </c>
      <c r="L698" t="s">
        <v>1102</v>
      </c>
      <c r="M698">
        <v>48753</v>
      </c>
      <c r="N698">
        <v>323</v>
      </c>
      <c r="O698" t="s">
        <v>29</v>
      </c>
      <c r="P698" t="s">
        <v>30</v>
      </c>
      <c r="Q698" t="s">
        <v>31</v>
      </c>
      <c r="R698">
        <v>55000000</v>
      </c>
      <c r="S698">
        <v>2004</v>
      </c>
      <c r="T698">
        <v>6.5</v>
      </c>
      <c r="U698">
        <v>1.9</v>
      </c>
      <c r="V698">
        <v>19540762</v>
      </c>
      <c r="W698" t="s">
        <v>21</v>
      </c>
    </row>
    <row r="699" spans="1:23" x14ac:dyDescent="0.3">
      <c r="A699" t="s">
        <v>276</v>
      </c>
      <c r="B699">
        <v>387</v>
      </c>
      <c r="C699">
        <v>130</v>
      </c>
      <c r="D699">
        <v>80033643</v>
      </c>
      <c r="E699" t="s">
        <v>24</v>
      </c>
      <c r="F699" t="s">
        <v>56</v>
      </c>
      <c r="G699" t="s">
        <v>60</v>
      </c>
      <c r="H699" t="s">
        <v>35</v>
      </c>
      <c r="L699" t="s">
        <v>1103</v>
      </c>
      <c r="M699">
        <v>226570</v>
      </c>
      <c r="N699">
        <v>448</v>
      </c>
      <c r="O699" t="s">
        <v>29</v>
      </c>
      <c r="P699" t="s">
        <v>30</v>
      </c>
      <c r="Q699" t="s">
        <v>31</v>
      </c>
      <c r="R699">
        <v>60000000</v>
      </c>
      <c r="S699">
        <v>2012</v>
      </c>
      <c r="T699">
        <v>7</v>
      </c>
      <c r="U699">
        <v>2.2000000000000002</v>
      </c>
      <c r="V699">
        <v>20033643</v>
      </c>
      <c r="W699" t="s">
        <v>21</v>
      </c>
    </row>
    <row r="700" spans="1:23" x14ac:dyDescent="0.3">
      <c r="A700" t="s">
        <v>589</v>
      </c>
      <c r="B700">
        <v>199</v>
      </c>
      <c r="C700">
        <v>105</v>
      </c>
      <c r="D700">
        <v>73648142</v>
      </c>
      <c r="E700" t="s">
        <v>24</v>
      </c>
      <c r="F700" t="s">
        <v>27</v>
      </c>
      <c r="G700" t="s">
        <v>35</v>
      </c>
      <c r="L700" t="s">
        <v>1104</v>
      </c>
      <c r="M700">
        <v>99043</v>
      </c>
      <c r="N700">
        <v>643</v>
      </c>
      <c r="O700" t="s">
        <v>29</v>
      </c>
      <c r="P700" t="s">
        <v>30</v>
      </c>
      <c r="Q700" t="s">
        <v>213</v>
      </c>
      <c r="R700">
        <v>60000000</v>
      </c>
      <c r="S700">
        <v>1999</v>
      </c>
      <c r="T700">
        <v>5.8</v>
      </c>
      <c r="U700">
        <v>1.8</v>
      </c>
      <c r="V700">
        <v>13648142</v>
      </c>
      <c r="W700" t="s">
        <v>21</v>
      </c>
    </row>
    <row r="701" spans="1:23" x14ac:dyDescent="0.3">
      <c r="A701" t="s">
        <v>1105</v>
      </c>
      <c r="B701">
        <v>136</v>
      </c>
      <c r="C701">
        <v>111</v>
      </c>
      <c r="D701">
        <v>71844424</v>
      </c>
      <c r="E701" t="s">
        <v>790</v>
      </c>
      <c r="F701" t="s">
        <v>59</v>
      </c>
      <c r="L701" t="s">
        <v>1106</v>
      </c>
      <c r="M701">
        <v>33158</v>
      </c>
      <c r="N701">
        <v>223</v>
      </c>
      <c r="O701" t="s">
        <v>29</v>
      </c>
      <c r="P701" t="s">
        <v>30</v>
      </c>
      <c r="Q701" t="s">
        <v>52</v>
      </c>
      <c r="R701">
        <v>60000000</v>
      </c>
      <c r="S701">
        <v>2009</v>
      </c>
      <c r="T701">
        <v>7.3</v>
      </c>
      <c r="U701">
        <v>1.8</v>
      </c>
      <c r="V701">
        <v>11844424</v>
      </c>
      <c r="W701" t="s">
        <v>21</v>
      </c>
    </row>
    <row r="702" spans="1:23" x14ac:dyDescent="0.3">
      <c r="A702" t="s">
        <v>445</v>
      </c>
      <c r="B702">
        <v>436</v>
      </c>
      <c r="C702">
        <v>106</v>
      </c>
      <c r="D702">
        <v>75638743</v>
      </c>
      <c r="E702" t="s">
        <v>55</v>
      </c>
      <c r="F702" t="s">
        <v>35</v>
      </c>
      <c r="L702" t="s">
        <v>1107</v>
      </c>
      <c r="M702">
        <v>180479</v>
      </c>
      <c r="N702">
        <v>411</v>
      </c>
      <c r="O702" t="s">
        <v>29</v>
      </c>
      <c r="P702" t="s">
        <v>30</v>
      </c>
      <c r="Q702" t="s">
        <v>31</v>
      </c>
      <c r="R702">
        <v>60000000</v>
      </c>
      <c r="S702">
        <v>2011</v>
      </c>
      <c r="T702">
        <v>6.6</v>
      </c>
      <c r="U702">
        <v>1.8</v>
      </c>
      <c r="V702">
        <v>15638743</v>
      </c>
      <c r="W702" t="s">
        <v>21</v>
      </c>
    </row>
    <row r="703" spans="1:23" x14ac:dyDescent="0.3">
      <c r="A703" t="s">
        <v>1108</v>
      </c>
      <c r="B703">
        <v>73</v>
      </c>
      <c r="C703">
        <v>89</v>
      </c>
      <c r="D703">
        <v>66734992</v>
      </c>
      <c r="E703" t="s">
        <v>24</v>
      </c>
      <c r="F703" t="s">
        <v>25</v>
      </c>
      <c r="G703" t="s">
        <v>48</v>
      </c>
      <c r="H703" t="s">
        <v>56</v>
      </c>
      <c r="L703" t="s">
        <v>1109</v>
      </c>
      <c r="M703">
        <v>23476</v>
      </c>
      <c r="N703">
        <v>181</v>
      </c>
      <c r="O703" t="s">
        <v>29</v>
      </c>
      <c r="P703" t="s">
        <v>30</v>
      </c>
      <c r="Q703" t="s">
        <v>52</v>
      </c>
      <c r="R703">
        <v>60000000</v>
      </c>
      <c r="S703">
        <v>2003</v>
      </c>
      <c r="T703">
        <v>4.4000000000000004</v>
      </c>
      <c r="U703">
        <v>1.5</v>
      </c>
      <c r="V703">
        <v>6734992</v>
      </c>
      <c r="W703" t="s">
        <v>21</v>
      </c>
    </row>
    <row r="704" spans="1:23" x14ac:dyDescent="0.3">
      <c r="A704" t="s">
        <v>865</v>
      </c>
      <c r="B704">
        <v>310</v>
      </c>
      <c r="C704">
        <v>100</v>
      </c>
      <c r="D704">
        <v>75280058</v>
      </c>
      <c r="E704" t="s">
        <v>47</v>
      </c>
      <c r="F704" t="s">
        <v>49</v>
      </c>
      <c r="G704" t="s">
        <v>26</v>
      </c>
      <c r="L704" t="s">
        <v>1110</v>
      </c>
      <c r="M704">
        <v>143121</v>
      </c>
      <c r="N704">
        <v>279</v>
      </c>
      <c r="O704" t="s">
        <v>29</v>
      </c>
      <c r="P704" t="s">
        <v>30</v>
      </c>
      <c r="Q704" t="s">
        <v>52</v>
      </c>
      <c r="R704">
        <v>60000000</v>
      </c>
      <c r="S704">
        <v>2009</v>
      </c>
      <c r="T704">
        <v>7.7</v>
      </c>
      <c r="U704">
        <v>1.7</v>
      </c>
      <c r="V704">
        <v>15280058</v>
      </c>
      <c r="W704" t="s">
        <v>21</v>
      </c>
    </row>
    <row r="705" spans="1:23" x14ac:dyDescent="0.3">
      <c r="A705" t="s">
        <v>285</v>
      </c>
      <c r="B705">
        <v>323</v>
      </c>
      <c r="C705">
        <v>91</v>
      </c>
      <c r="D705">
        <v>64505912</v>
      </c>
      <c r="E705" t="s">
        <v>27</v>
      </c>
      <c r="F705" t="s">
        <v>35</v>
      </c>
      <c r="L705" t="s">
        <v>1111</v>
      </c>
      <c r="M705">
        <v>163130</v>
      </c>
      <c r="N705">
        <v>1264</v>
      </c>
      <c r="O705" t="s">
        <v>29</v>
      </c>
      <c r="P705" t="s">
        <v>30</v>
      </c>
      <c r="Q705" t="s">
        <v>213</v>
      </c>
      <c r="R705">
        <v>48000000</v>
      </c>
      <c r="S705">
        <v>2008</v>
      </c>
      <c r="T705">
        <v>5</v>
      </c>
      <c r="U705">
        <v>1.5</v>
      </c>
      <c r="V705">
        <v>16505912</v>
      </c>
      <c r="W705" t="s">
        <v>21</v>
      </c>
    </row>
    <row r="706" spans="1:23" x14ac:dyDescent="0.3">
      <c r="A706" t="s">
        <v>495</v>
      </c>
      <c r="B706">
        <v>171</v>
      </c>
      <c r="C706">
        <v>146</v>
      </c>
      <c r="D706">
        <v>77862546</v>
      </c>
      <c r="E706" t="s">
        <v>24</v>
      </c>
      <c r="F706" t="s">
        <v>56</v>
      </c>
      <c r="G706" t="s">
        <v>55</v>
      </c>
      <c r="H706" t="s">
        <v>35</v>
      </c>
      <c r="L706" t="s">
        <v>1112</v>
      </c>
      <c r="M706">
        <v>266310</v>
      </c>
      <c r="N706">
        <v>690</v>
      </c>
      <c r="O706" t="s">
        <v>29</v>
      </c>
      <c r="P706" t="s">
        <v>30</v>
      </c>
      <c r="Q706" t="s">
        <v>213</v>
      </c>
      <c r="R706">
        <v>70000000</v>
      </c>
      <c r="S706">
        <v>2004</v>
      </c>
      <c r="T706">
        <v>7.7</v>
      </c>
      <c r="U706">
        <v>2.4</v>
      </c>
      <c r="V706">
        <v>7862546</v>
      </c>
      <c r="W706" t="s">
        <v>21</v>
      </c>
    </row>
    <row r="707" spans="1:23" x14ac:dyDescent="0.3">
      <c r="A707" t="s">
        <v>1113</v>
      </c>
      <c r="B707">
        <v>76</v>
      </c>
      <c r="C707">
        <v>98</v>
      </c>
      <c r="D707">
        <v>61112916</v>
      </c>
      <c r="E707" t="s">
        <v>48</v>
      </c>
      <c r="F707" t="s">
        <v>49</v>
      </c>
      <c r="G707" t="s">
        <v>26</v>
      </c>
      <c r="L707" t="s">
        <v>1114</v>
      </c>
      <c r="M707">
        <v>14888</v>
      </c>
      <c r="N707">
        <v>83</v>
      </c>
      <c r="O707" t="s">
        <v>29</v>
      </c>
      <c r="P707" t="s">
        <v>30</v>
      </c>
      <c r="Q707" t="s">
        <v>52</v>
      </c>
      <c r="R707">
        <v>50000000</v>
      </c>
      <c r="S707">
        <v>2006</v>
      </c>
      <c r="T707">
        <v>4.4000000000000004</v>
      </c>
      <c r="U707">
        <v>1.6</v>
      </c>
      <c r="V707">
        <v>11112916</v>
      </c>
      <c r="W707" t="s">
        <v>21</v>
      </c>
    </row>
    <row r="708" spans="1:23" x14ac:dyDescent="0.3">
      <c r="A708" t="s">
        <v>706</v>
      </c>
      <c r="B708">
        <v>173</v>
      </c>
      <c r="C708">
        <v>101</v>
      </c>
      <c r="D708">
        <v>88200225</v>
      </c>
      <c r="E708" t="s">
        <v>48</v>
      </c>
      <c r="F708" t="s">
        <v>56</v>
      </c>
      <c r="L708" t="s">
        <v>1115</v>
      </c>
      <c r="M708">
        <v>120795</v>
      </c>
      <c r="N708">
        <v>308</v>
      </c>
      <c r="O708" t="s">
        <v>29</v>
      </c>
      <c r="P708" t="s">
        <v>30</v>
      </c>
      <c r="Q708" t="s">
        <v>31</v>
      </c>
      <c r="R708">
        <v>60000000</v>
      </c>
      <c r="S708">
        <v>2004</v>
      </c>
      <c r="T708">
        <v>6.1</v>
      </c>
      <c r="U708">
        <v>1.7</v>
      </c>
      <c r="V708">
        <v>28200225</v>
      </c>
      <c r="W708" t="s">
        <v>21</v>
      </c>
    </row>
    <row r="709" spans="1:23" x14ac:dyDescent="0.3">
      <c r="A709" t="s">
        <v>1116</v>
      </c>
      <c r="B709">
        <v>81</v>
      </c>
      <c r="C709">
        <v>94</v>
      </c>
      <c r="D709">
        <v>60573641</v>
      </c>
      <c r="E709" t="s">
        <v>48</v>
      </c>
      <c r="F709" t="s">
        <v>49</v>
      </c>
      <c r="L709" t="s">
        <v>1117</v>
      </c>
      <c r="M709">
        <v>68406</v>
      </c>
      <c r="N709">
        <v>162</v>
      </c>
      <c r="O709" t="s">
        <v>29</v>
      </c>
      <c r="P709" t="s">
        <v>30</v>
      </c>
      <c r="Q709" t="s">
        <v>52</v>
      </c>
      <c r="R709">
        <v>60000000</v>
      </c>
      <c r="S709">
        <v>1996</v>
      </c>
      <c r="T709">
        <v>5.4</v>
      </c>
      <c r="U709">
        <v>1.6</v>
      </c>
      <c r="V709">
        <v>573641</v>
      </c>
      <c r="W709" t="s">
        <v>21</v>
      </c>
    </row>
    <row r="710" spans="1:23" x14ac:dyDescent="0.3">
      <c r="A710" t="s">
        <v>146</v>
      </c>
      <c r="B710">
        <v>242</v>
      </c>
      <c r="C710">
        <v>132</v>
      </c>
      <c r="D710">
        <v>59035104</v>
      </c>
      <c r="E710" t="s">
        <v>24</v>
      </c>
      <c r="F710" t="s">
        <v>26</v>
      </c>
      <c r="G710" t="s">
        <v>57</v>
      </c>
      <c r="H710" t="s">
        <v>27</v>
      </c>
      <c r="L710" t="s">
        <v>1118</v>
      </c>
      <c r="M710">
        <v>244566</v>
      </c>
      <c r="N710">
        <v>597</v>
      </c>
      <c r="O710" t="s">
        <v>29</v>
      </c>
      <c r="P710" t="s">
        <v>30</v>
      </c>
      <c r="Q710" t="s">
        <v>31</v>
      </c>
      <c r="R710">
        <v>66000000</v>
      </c>
      <c r="S710">
        <v>2004</v>
      </c>
      <c r="T710">
        <v>6.8</v>
      </c>
      <c r="U710">
        <v>2.2000000000000002</v>
      </c>
      <c r="V710">
        <v>-6964896</v>
      </c>
      <c r="W710" t="s">
        <v>38</v>
      </c>
    </row>
    <row r="711" spans="1:23" x14ac:dyDescent="0.3">
      <c r="A711" t="s">
        <v>1119</v>
      </c>
      <c r="B711">
        <v>110</v>
      </c>
      <c r="C711">
        <v>115</v>
      </c>
      <c r="D711">
        <v>56702901</v>
      </c>
      <c r="E711" t="s">
        <v>55</v>
      </c>
      <c r="L711" t="s">
        <v>1120</v>
      </c>
      <c r="M711">
        <v>23302</v>
      </c>
      <c r="N711">
        <v>181</v>
      </c>
      <c r="O711" t="s">
        <v>29</v>
      </c>
      <c r="P711" t="s">
        <v>30</v>
      </c>
      <c r="Q711" t="s">
        <v>31</v>
      </c>
      <c r="R711">
        <v>60000000</v>
      </c>
      <c r="S711">
        <v>1998</v>
      </c>
      <c r="T711">
        <v>6.5</v>
      </c>
      <c r="U711">
        <v>1.9</v>
      </c>
      <c r="V711">
        <v>-3297099</v>
      </c>
      <c r="W711" t="s">
        <v>38</v>
      </c>
    </row>
    <row r="712" spans="1:23" x14ac:dyDescent="0.3">
      <c r="A712" t="s">
        <v>1121</v>
      </c>
      <c r="B712">
        <v>328</v>
      </c>
      <c r="C712">
        <v>92</v>
      </c>
      <c r="D712">
        <v>55994557</v>
      </c>
      <c r="E712" t="s">
        <v>25</v>
      </c>
      <c r="F712" t="s">
        <v>47</v>
      </c>
      <c r="G712" t="s">
        <v>48</v>
      </c>
      <c r="H712" t="s">
        <v>49</v>
      </c>
      <c r="I712" t="s">
        <v>26</v>
      </c>
      <c r="L712" t="s">
        <v>1122</v>
      </c>
      <c r="M712">
        <v>72287</v>
      </c>
      <c r="N712">
        <v>176</v>
      </c>
      <c r="O712" t="s">
        <v>29</v>
      </c>
      <c r="P712" t="s">
        <v>30</v>
      </c>
      <c r="Q712" t="s">
        <v>52</v>
      </c>
      <c r="R712">
        <v>60000000</v>
      </c>
      <c r="S712">
        <v>2012</v>
      </c>
      <c r="T712">
        <v>7</v>
      </c>
      <c r="U712">
        <v>1.5</v>
      </c>
      <c r="V712">
        <v>-4005443</v>
      </c>
      <c r="W712" t="s">
        <v>38</v>
      </c>
    </row>
    <row r="713" spans="1:23" x14ac:dyDescent="0.3">
      <c r="A713" t="s">
        <v>954</v>
      </c>
      <c r="B713">
        <v>83</v>
      </c>
      <c r="C713">
        <v>124</v>
      </c>
      <c r="D713">
        <v>54910560</v>
      </c>
      <c r="E713" t="s">
        <v>24</v>
      </c>
      <c r="F713" t="s">
        <v>25</v>
      </c>
      <c r="G713" t="s">
        <v>56</v>
      </c>
      <c r="H713" t="s">
        <v>35</v>
      </c>
      <c r="L713" t="s">
        <v>1123</v>
      </c>
      <c r="M713">
        <v>88225</v>
      </c>
      <c r="N713">
        <v>227</v>
      </c>
      <c r="O713" t="s">
        <v>29</v>
      </c>
      <c r="P713" t="s">
        <v>30</v>
      </c>
      <c r="Q713" t="s">
        <v>213</v>
      </c>
      <c r="R713">
        <v>60000000</v>
      </c>
      <c r="S713">
        <v>1997</v>
      </c>
      <c r="T713">
        <v>6.3</v>
      </c>
      <c r="U713">
        <v>2.1</v>
      </c>
      <c r="V713">
        <v>-5089440</v>
      </c>
      <c r="W713" t="s">
        <v>38</v>
      </c>
    </row>
    <row r="714" spans="1:23" x14ac:dyDescent="0.3">
      <c r="A714" t="s">
        <v>398</v>
      </c>
      <c r="B714">
        <v>196</v>
      </c>
      <c r="C714">
        <v>119</v>
      </c>
      <c r="D714">
        <v>53789313</v>
      </c>
      <c r="E714" t="s">
        <v>24</v>
      </c>
      <c r="F714" t="s">
        <v>60</v>
      </c>
      <c r="G714" t="s">
        <v>27</v>
      </c>
      <c r="H714" t="s">
        <v>35</v>
      </c>
      <c r="L714" t="s">
        <v>1124</v>
      </c>
      <c r="M714">
        <v>89816</v>
      </c>
      <c r="N714">
        <v>347</v>
      </c>
      <c r="O714" t="s">
        <v>29</v>
      </c>
      <c r="P714" t="s">
        <v>30</v>
      </c>
      <c r="Q714" t="s">
        <v>31</v>
      </c>
      <c r="R714">
        <v>60000000</v>
      </c>
      <c r="S714">
        <v>2003</v>
      </c>
      <c r="T714">
        <v>6.3</v>
      </c>
      <c r="U714">
        <v>2</v>
      </c>
      <c r="V714">
        <v>-6210687</v>
      </c>
      <c r="W714" t="s">
        <v>38</v>
      </c>
    </row>
    <row r="715" spans="1:23" x14ac:dyDescent="0.3">
      <c r="A715" t="s">
        <v>1125</v>
      </c>
      <c r="B715">
        <v>34</v>
      </c>
      <c r="C715">
        <v>124</v>
      </c>
      <c r="D715">
        <v>51045801</v>
      </c>
      <c r="E715" t="s">
        <v>55</v>
      </c>
      <c r="F715" t="s">
        <v>44</v>
      </c>
      <c r="L715" t="s">
        <v>1126</v>
      </c>
      <c r="M715">
        <v>11370</v>
      </c>
      <c r="N715">
        <v>54</v>
      </c>
      <c r="O715" t="s">
        <v>29</v>
      </c>
      <c r="P715" t="s">
        <v>30</v>
      </c>
      <c r="Q715" t="s">
        <v>31</v>
      </c>
      <c r="R715">
        <v>60000000</v>
      </c>
      <c r="S715">
        <v>1996</v>
      </c>
      <c r="T715">
        <v>6.1</v>
      </c>
      <c r="U715">
        <v>2.1</v>
      </c>
      <c r="V715">
        <v>-8954199</v>
      </c>
      <c r="W715" t="s">
        <v>38</v>
      </c>
    </row>
    <row r="716" spans="1:23" x14ac:dyDescent="0.3">
      <c r="A716" t="s">
        <v>1127</v>
      </c>
      <c r="B716">
        <v>118</v>
      </c>
      <c r="C716">
        <v>93</v>
      </c>
      <c r="D716">
        <v>50818750</v>
      </c>
      <c r="E716" t="s">
        <v>25</v>
      </c>
      <c r="F716" t="s">
        <v>47</v>
      </c>
      <c r="G716" t="s">
        <v>48</v>
      </c>
      <c r="H716" t="s">
        <v>49</v>
      </c>
      <c r="I716" t="s">
        <v>26</v>
      </c>
      <c r="L716" t="s">
        <v>1128</v>
      </c>
      <c r="M716">
        <v>31209</v>
      </c>
      <c r="N716">
        <v>106</v>
      </c>
      <c r="O716" t="s">
        <v>29</v>
      </c>
      <c r="P716" t="s">
        <v>37</v>
      </c>
      <c r="Q716" t="s">
        <v>118</v>
      </c>
      <c r="R716">
        <v>60000000</v>
      </c>
      <c r="S716">
        <v>2008</v>
      </c>
      <c r="T716">
        <v>6.1</v>
      </c>
      <c r="U716">
        <v>1.6</v>
      </c>
      <c r="V716">
        <v>-9181250</v>
      </c>
      <c r="W716" t="s">
        <v>38</v>
      </c>
    </row>
    <row r="717" spans="1:23" x14ac:dyDescent="0.3">
      <c r="A717" t="s">
        <v>1129</v>
      </c>
      <c r="B717">
        <v>81</v>
      </c>
      <c r="C717">
        <v>98</v>
      </c>
      <c r="D717">
        <v>50189179</v>
      </c>
      <c r="E717" t="s">
        <v>24</v>
      </c>
      <c r="F717" t="s">
        <v>48</v>
      </c>
      <c r="G717" t="s">
        <v>27</v>
      </c>
      <c r="L717" t="s">
        <v>1130</v>
      </c>
      <c r="M717">
        <v>61966</v>
      </c>
      <c r="N717">
        <v>207</v>
      </c>
      <c r="O717" t="s">
        <v>29</v>
      </c>
      <c r="P717" t="s">
        <v>30</v>
      </c>
      <c r="Q717" t="s">
        <v>31</v>
      </c>
      <c r="R717">
        <v>60000000</v>
      </c>
      <c r="S717">
        <v>2002</v>
      </c>
      <c r="T717">
        <v>5.3</v>
      </c>
      <c r="U717">
        <v>1.6</v>
      </c>
      <c r="V717">
        <v>-9810821</v>
      </c>
      <c r="W717" t="s">
        <v>38</v>
      </c>
    </row>
    <row r="718" spans="1:23" x14ac:dyDescent="0.3">
      <c r="A718" t="s">
        <v>1131</v>
      </c>
      <c r="B718">
        <v>47</v>
      </c>
      <c r="C718">
        <v>92</v>
      </c>
      <c r="D718">
        <v>50024083</v>
      </c>
      <c r="E718" t="s">
        <v>24</v>
      </c>
      <c r="F718" t="s">
        <v>35</v>
      </c>
      <c r="L718" t="s">
        <v>1132</v>
      </c>
      <c r="M718">
        <v>35918</v>
      </c>
      <c r="N718">
        <v>126</v>
      </c>
      <c r="O718" t="s">
        <v>29</v>
      </c>
      <c r="P718" t="s">
        <v>30</v>
      </c>
      <c r="Q718" t="s">
        <v>213</v>
      </c>
      <c r="R718">
        <v>60000000</v>
      </c>
      <c r="S718">
        <v>1995</v>
      </c>
      <c r="T718">
        <v>5.4</v>
      </c>
      <c r="U718">
        <v>1.5</v>
      </c>
      <c r="V718">
        <v>-9975917</v>
      </c>
      <c r="W718" t="s">
        <v>38</v>
      </c>
    </row>
    <row r="719" spans="1:23" x14ac:dyDescent="0.3">
      <c r="A719" t="s">
        <v>267</v>
      </c>
      <c r="B719">
        <v>313</v>
      </c>
      <c r="C719">
        <v>105</v>
      </c>
      <c r="D719">
        <v>50549107</v>
      </c>
      <c r="E719" t="s">
        <v>24</v>
      </c>
      <c r="F719" t="s">
        <v>55</v>
      </c>
      <c r="G719" t="s">
        <v>35</v>
      </c>
      <c r="L719" t="s">
        <v>1133</v>
      </c>
      <c r="M719">
        <v>99035</v>
      </c>
      <c r="N719">
        <v>289</v>
      </c>
      <c r="O719" t="s">
        <v>29</v>
      </c>
      <c r="P719" t="s">
        <v>30</v>
      </c>
      <c r="Q719" t="s">
        <v>31</v>
      </c>
      <c r="R719">
        <v>60000000</v>
      </c>
      <c r="S719">
        <v>2014</v>
      </c>
      <c r="T719">
        <v>6.2</v>
      </c>
      <c r="U719">
        <v>1.8</v>
      </c>
      <c r="V719">
        <v>-9450893</v>
      </c>
      <c r="W719" t="s">
        <v>38</v>
      </c>
    </row>
    <row r="720" spans="1:23" x14ac:dyDescent="0.3">
      <c r="A720" t="s">
        <v>1134</v>
      </c>
      <c r="B720">
        <v>315</v>
      </c>
      <c r="C720">
        <v>124</v>
      </c>
      <c r="D720">
        <v>56443482</v>
      </c>
      <c r="E720" t="s">
        <v>242</v>
      </c>
      <c r="F720" t="s">
        <v>48</v>
      </c>
      <c r="G720" t="s">
        <v>55</v>
      </c>
      <c r="L720" t="s">
        <v>1135</v>
      </c>
      <c r="M720">
        <v>75329</v>
      </c>
      <c r="N720">
        <v>256</v>
      </c>
      <c r="O720" t="s">
        <v>29</v>
      </c>
      <c r="P720" t="s">
        <v>30</v>
      </c>
      <c r="Q720" t="s">
        <v>31</v>
      </c>
      <c r="R720">
        <v>60000000</v>
      </c>
      <c r="S720">
        <v>2015</v>
      </c>
      <c r="T720">
        <v>6.6</v>
      </c>
      <c r="U720">
        <v>2.1</v>
      </c>
      <c r="V720">
        <v>-3556518</v>
      </c>
      <c r="W720" t="s">
        <v>38</v>
      </c>
    </row>
    <row r="721" spans="1:23" x14ac:dyDescent="0.3">
      <c r="A721" t="s">
        <v>1136</v>
      </c>
      <c r="B721">
        <v>225</v>
      </c>
      <c r="C721">
        <v>99</v>
      </c>
      <c r="D721">
        <v>62401264</v>
      </c>
      <c r="E721" t="s">
        <v>24</v>
      </c>
      <c r="F721" t="s">
        <v>56</v>
      </c>
      <c r="G721" t="s">
        <v>55</v>
      </c>
      <c r="H721" t="s">
        <v>35</v>
      </c>
      <c r="L721" t="s">
        <v>1137</v>
      </c>
      <c r="M721">
        <v>69484</v>
      </c>
      <c r="N721">
        <v>323</v>
      </c>
      <c r="O721" t="s">
        <v>29</v>
      </c>
      <c r="P721" t="s">
        <v>37</v>
      </c>
      <c r="Q721" t="s">
        <v>213</v>
      </c>
      <c r="R721">
        <v>60000000</v>
      </c>
      <c r="S721">
        <v>2016</v>
      </c>
      <c r="T721">
        <v>5.9</v>
      </c>
      <c r="U721">
        <v>1.6</v>
      </c>
      <c r="V721">
        <v>2401264</v>
      </c>
      <c r="W721" t="s">
        <v>21</v>
      </c>
    </row>
    <row r="722" spans="1:23" x14ac:dyDescent="0.3">
      <c r="A722" t="s">
        <v>1138</v>
      </c>
      <c r="B722">
        <v>223</v>
      </c>
      <c r="C722">
        <v>116</v>
      </c>
      <c r="D722">
        <v>47748610</v>
      </c>
      <c r="E722" t="s">
        <v>24</v>
      </c>
      <c r="F722" t="s">
        <v>57</v>
      </c>
      <c r="G722" t="s">
        <v>27</v>
      </c>
      <c r="L722" t="s">
        <v>1139</v>
      </c>
      <c r="M722">
        <v>170179</v>
      </c>
      <c r="N722">
        <v>656</v>
      </c>
      <c r="O722" t="s">
        <v>29</v>
      </c>
      <c r="P722" t="s">
        <v>30</v>
      </c>
      <c r="Q722" t="s">
        <v>213</v>
      </c>
      <c r="R722">
        <v>75000000</v>
      </c>
      <c r="S722">
        <v>1997</v>
      </c>
      <c r="T722">
        <v>6.3</v>
      </c>
      <c r="U722">
        <v>1.9</v>
      </c>
      <c r="V722">
        <v>-27251390</v>
      </c>
      <c r="W722" t="s">
        <v>38</v>
      </c>
    </row>
    <row r="723" spans="1:23" x14ac:dyDescent="0.3">
      <c r="A723" t="s">
        <v>843</v>
      </c>
      <c r="B723">
        <v>198</v>
      </c>
      <c r="C723">
        <v>124</v>
      </c>
      <c r="D723">
        <v>46975183</v>
      </c>
      <c r="E723" t="s">
        <v>24</v>
      </c>
      <c r="F723" t="s">
        <v>56</v>
      </c>
      <c r="G723" t="s">
        <v>55</v>
      </c>
      <c r="H723" t="s">
        <v>60</v>
      </c>
      <c r="I723" t="s">
        <v>35</v>
      </c>
      <c r="L723" t="s">
        <v>1140</v>
      </c>
      <c r="M723">
        <v>256213</v>
      </c>
      <c r="N723">
        <v>338</v>
      </c>
      <c r="O723" t="s">
        <v>29</v>
      </c>
      <c r="P723" t="s">
        <v>30</v>
      </c>
      <c r="Q723" t="s">
        <v>213</v>
      </c>
      <c r="R723">
        <v>61000000</v>
      </c>
      <c r="S723">
        <v>2007</v>
      </c>
      <c r="T723">
        <v>7.2</v>
      </c>
      <c r="U723">
        <v>2.1</v>
      </c>
      <c r="V723">
        <v>-14024817</v>
      </c>
      <c r="W723" t="s">
        <v>38</v>
      </c>
    </row>
    <row r="724" spans="1:23" x14ac:dyDescent="0.3">
      <c r="A724" t="s">
        <v>1141</v>
      </c>
      <c r="B724">
        <v>219</v>
      </c>
      <c r="C724">
        <v>96</v>
      </c>
      <c r="D724">
        <v>50807639</v>
      </c>
      <c r="E724" t="s">
        <v>25</v>
      </c>
      <c r="F724" t="s">
        <v>47</v>
      </c>
      <c r="G724" t="s">
        <v>48</v>
      </c>
      <c r="H724" t="s">
        <v>49</v>
      </c>
      <c r="I724" t="s">
        <v>26</v>
      </c>
      <c r="L724" t="s">
        <v>1142</v>
      </c>
      <c r="M724">
        <v>40883</v>
      </c>
      <c r="N724">
        <v>122</v>
      </c>
      <c r="O724" t="s">
        <v>29</v>
      </c>
      <c r="P724" t="s">
        <v>30</v>
      </c>
      <c r="Q724" t="s">
        <v>52</v>
      </c>
      <c r="R724">
        <v>60000000</v>
      </c>
      <c r="S724">
        <v>2014</v>
      </c>
      <c r="T724">
        <v>6.8</v>
      </c>
      <c r="U724">
        <v>1.6</v>
      </c>
      <c r="V724">
        <v>-9192361</v>
      </c>
      <c r="W724" t="s">
        <v>38</v>
      </c>
    </row>
    <row r="725" spans="1:23" x14ac:dyDescent="0.3">
      <c r="A725" t="s">
        <v>1143</v>
      </c>
      <c r="B725">
        <v>92</v>
      </c>
      <c r="C725">
        <v>104</v>
      </c>
      <c r="D725">
        <v>46611204</v>
      </c>
      <c r="E725" t="s">
        <v>48</v>
      </c>
      <c r="F725" t="s">
        <v>55</v>
      </c>
      <c r="G725" t="s">
        <v>26</v>
      </c>
      <c r="H725" t="s">
        <v>44</v>
      </c>
      <c r="L725" t="s">
        <v>1144</v>
      </c>
      <c r="M725">
        <v>55749</v>
      </c>
      <c r="N725">
        <v>257</v>
      </c>
      <c r="O725" t="s">
        <v>29</v>
      </c>
      <c r="P725" t="s">
        <v>30</v>
      </c>
      <c r="Q725" t="s">
        <v>31</v>
      </c>
      <c r="R725">
        <v>48000000</v>
      </c>
      <c r="S725">
        <v>1998</v>
      </c>
      <c r="T725">
        <v>6.1</v>
      </c>
      <c r="U725">
        <v>1.7</v>
      </c>
      <c r="V725">
        <v>-1388796</v>
      </c>
      <c r="W725" t="s">
        <v>38</v>
      </c>
    </row>
    <row r="726" spans="1:23" x14ac:dyDescent="0.3">
      <c r="A726" t="s">
        <v>597</v>
      </c>
      <c r="B726">
        <v>435</v>
      </c>
      <c r="C726">
        <v>100</v>
      </c>
      <c r="D726">
        <v>257756197</v>
      </c>
      <c r="E726" t="s">
        <v>24</v>
      </c>
      <c r="F726" t="s">
        <v>25</v>
      </c>
      <c r="G726" t="s">
        <v>47</v>
      </c>
      <c r="H726" t="s">
        <v>48</v>
      </c>
      <c r="I726" t="s">
        <v>49</v>
      </c>
      <c r="J726" t="s">
        <v>26</v>
      </c>
      <c r="L726" t="s">
        <v>1145</v>
      </c>
      <c r="M726">
        <v>246698</v>
      </c>
      <c r="N726">
        <v>471</v>
      </c>
      <c r="O726" t="s">
        <v>29</v>
      </c>
      <c r="P726" t="s">
        <v>143</v>
      </c>
      <c r="Q726" t="s">
        <v>52</v>
      </c>
      <c r="R726">
        <v>60000000</v>
      </c>
      <c r="S726">
        <v>2014</v>
      </c>
      <c r="T726">
        <v>7.8</v>
      </c>
      <c r="U726">
        <v>1.7</v>
      </c>
      <c r="V726">
        <v>197756197</v>
      </c>
      <c r="W726" t="s">
        <v>21</v>
      </c>
    </row>
    <row r="727" spans="1:23" x14ac:dyDescent="0.3">
      <c r="A727" t="s">
        <v>1146</v>
      </c>
      <c r="B727">
        <v>111</v>
      </c>
      <c r="C727">
        <v>115</v>
      </c>
      <c r="D727">
        <v>48472213</v>
      </c>
      <c r="E727" t="s">
        <v>24</v>
      </c>
      <c r="F727" t="s">
        <v>48</v>
      </c>
      <c r="G727" t="s">
        <v>56</v>
      </c>
      <c r="L727" t="s">
        <v>1147</v>
      </c>
      <c r="M727">
        <v>51252</v>
      </c>
      <c r="N727">
        <v>156</v>
      </c>
      <c r="O727" t="s">
        <v>29</v>
      </c>
      <c r="P727" t="s">
        <v>30</v>
      </c>
      <c r="Q727" t="s">
        <v>31</v>
      </c>
      <c r="R727">
        <v>45000000</v>
      </c>
      <c r="S727">
        <v>2005</v>
      </c>
      <c r="T727">
        <v>5</v>
      </c>
      <c r="U727">
        <v>1.9</v>
      </c>
      <c r="V727">
        <v>3472213</v>
      </c>
      <c r="W727" t="s">
        <v>21</v>
      </c>
    </row>
    <row r="728" spans="1:23" x14ac:dyDescent="0.3">
      <c r="A728" t="s">
        <v>979</v>
      </c>
      <c r="B728">
        <v>138</v>
      </c>
      <c r="C728">
        <v>101</v>
      </c>
      <c r="D728">
        <v>43060566</v>
      </c>
      <c r="E728" t="s">
        <v>24</v>
      </c>
      <c r="F728" t="s">
        <v>25</v>
      </c>
      <c r="G728" t="s">
        <v>26</v>
      </c>
      <c r="H728" t="s">
        <v>27</v>
      </c>
      <c r="I728" t="s">
        <v>35</v>
      </c>
      <c r="L728" t="s">
        <v>1148</v>
      </c>
      <c r="M728">
        <v>107859</v>
      </c>
      <c r="N728">
        <v>569</v>
      </c>
      <c r="O728" t="s">
        <v>29</v>
      </c>
      <c r="P728" t="s">
        <v>30</v>
      </c>
      <c r="Q728" t="s">
        <v>31</v>
      </c>
      <c r="R728">
        <v>60000000</v>
      </c>
      <c r="S728">
        <v>2002</v>
      </c>
      <c r="T728">
        <v>6.2</v>
      </c>
      <c r="U728">
        <v>1.7</v>
      </c>
      <c r="V728">
        <v>-16939434</v>
      </c>
      <c r="W728" t="s">
        <v>38</v>
      </c>
    </row>
    <row r="729" spans="1:23" x14ac:dyDescent="0.3">
      <c r="A729" t="s">
        <v>1149</v>
      </c>
      <c r="B729">
        <v>415</v>
      </c>
      <c r="C729">
        <v>113</v>
      </c>
      <c r="D729">
        <v>45996718</v>
      </c>
      <c r="E729" t="s">
        <v>24</v>
      </c>
      <c r="F729" t="s">
        <v>56</v>
      </c>
      <c r="G729" t="s">
        <v>55</v>
      </c>
      <c r="H729" t="s">
        <v>35</v>
      </c>
      <c r="L729" t="s">
        <v>1150</v>
      </c>
      <c r="M729">
        <v>173530</v>
      </c>
      <c r="N729">
        <v>264</v>
      </c>
      <c r="O729" t="s">
        <v>29</v>
      </c>
      <c r="P729" t="s">
        <v>30</v>
      </c>
      <c r="Q729" t="s">
        <v>213</v>
      </c>
      <c r="R729">
        <v>60000000</v>
      </c>
      <c r="S729">
        <v>2013</v>
      </c>
      <c r="T729">
        <v>6.7</v>
      </c>
      <c r="U729">
        <v>1.9</v>
      </c>
      <c r="V729">
        <v>-14003282</v>
      </c>
      <c r="W729" t="s">
        <v>38</v>
      </c>
    </row>
    <row r="730" spans="1:23" x14ac:dyDescent="0.3">
      <c r="A730" t="s">
        <v>1151</v>
      </c>
      <c r="B730">
        <v>170</v>
      </c>
      <c r="C730">
        <v>100</v>
      </c>
      <c r="D730">
        <v>43337279</v>
      </c>
      <c r="E730" t="s">
        <v>25</v>
      </c>
      <c r="F730" t="s">
        <v>48</v>
      </c>
      <c r="L730" t="s">
        <v>1152</v>
      </c>
      <c r="M730">
        <v>76770</v>
      </c>
      <c r="N730">
        <v>203</v>
      </c>
      <c r="O730" t="s">
        <v>29</v>
      </c>
      <c r="P730" t="s">
        <v>30</v>
      </c>
      <c r="Q730" t="s">
        <v>31</v>
      </c>
      <c r="R730">
        <v>60000000</v>
      </c>
      <c r="S730">
        <v>2009</v>
      </c>
      <c r="T730">
        <v>4.9000000000000004</v>
      </c>
      <c r="U730">
        <v>1.7</v>
      </c>
      <c r="V730">
        <v>-16662721</v>
      </c>
      <c r="W730" t="s">
        <v>38</v>
      </c>
    </row>
    <row r="731" spans="1:23" x14ac:dyDescent="0.3">
      <c r="A731" t="s">
        <v>1004</v>
      </c>
      <c r="B731">
        <v>306</v>
      </c>
      <c r="C731">
        <v>134</v>
      </c>
      <c r="D731">
        <v>37479778</v>
      </c>
      <c r="E731" t="s">
        <v>242</v>
      </c>
      <c r="F731" t="s">
        <v>55</v>
      </c>
      <c r="G731" t="s">
        <v>54</v>
      </c>
      <c r="H731" t="s">
        <v>61</v>
      </c>
      <c r="L731" t="s">
        <v>1153</v>
      </c>
      <c r="M731">
        <v>124222</v>
      </c>
      <c r="N731">
        <v>259</v>
      </c>
      <c r="O731" t="s">
        <v>29</v>
      </c>
      <c r="P731" t="s">
        <v>30</v>
      </c>
      <c r="Q731" t="s">
        <v>31</v>
      </c>
      <c r="R731">
        <v>60000000</v>
      </c>
      <c r="S731">
        <v>2009</v>
      </c>
      <c r="T731">
        <v>7.4</v>
      </c>
      <c r="U731">
        <v>2.2000000000000002</v>
      </c>
      <c r="V731">
        <v>-22520222</v>
      </c>
      <c r="W731" t="s">
        <v>38</v>
      </c>
    </row>
    <row r="732" spans="1:23" x14ac:dyDescent="0.3">
      <c r="A732" t="s">
        <v>392</v>
      </c>
      <c r="B732">
        <v>211</v>
      </c>
      <c r="C732">
        <v>125</v>
      </c>
      <c r="D732">
        <v>40559930</v>
      </c>
      <c r="E732" t="s">
        <v>48</v>
      </c>
      <c r="F732" t="s">
        <v>56</v>
      </c>
      <c r="G732" t="s">
        <v>44</v>
      </c>
      <c r="H732" t="s">
        <v>35</v>
      </c>
      <c r="L732" t="s">
        <v>1154</v>
      </c>
      <c r="M732">
        <v>41727</v>
      </c>
      <c r="N732">
        <v>184</v>
      </c>
      <c r="O732" t="s">
        <v>29</v>
      </c>
      <c r="P732" t="s">
        <v>30</v>
      </c>
      <c r="Q732" t="s">
        <v>31</v>
      </c>
      <c r="R732">
        <v>60000000</v>
      </c>
      <c r="S732">
        <v>2009</v>
      </c>
      <c r="T732">
        <v>6.2</v>
      </c>
      <c r="U732">
        <v>2.1</v>
      </c>
      <c r="V732">
        <v>-19440070</v>
      </c>
      <c r="W732" t="s">
        <v>38</v>
      </c>
    </row>
    <row r="733" spans="1:23" x14ac:dyDescent="0.3">
      <c r="A733" t="s">
        <v>1155</v>
      </c>
      <c r="B733">
        <v>49</v>
      </c>
      <c r="C733">
        <v>94</v>
      </c>
      <c r="D733">
        <v>36830057</v>
      </c>
      <c r="E733" t="s">
        <v>48</v>
      </c>
      <c r="F733" t="s">
        <v>49</v>
      </c>
      <c r="G733" t="s">
        <v>27</v>
      </c>
      <c r="L733" t="s">
        <v>1156</v>
      </c>
      <c r="M733">
        <v>10883</v>
      </c>
      <c r="N733">
        <v>73</v>
      </c>
      <c r="O733" t="s">
        <v>29</v>
      </c>
      <c r="P733" t="s">
        <v>30</v>
      </c>
      <c r="Q733" t="s">
        <v>52</v>
      </c>
      <c r="R733">
        <v>65000000</v>
      </c>
      <c r="S733">
        <v>1999</v>
      </c>
      <c r="T733">
        <v>4.9000000000000004</v>
      </c>
      <c r="U733">
        <v>1.6</v>
      </c>
      <c r="V733">
        <v>-28169943</v>
      </c>
      <c r="W733" t="s">
        <v>38</v>
      </c>
    </row>
    <row r="734" spans="1:23" x14ac:dyDescent="0.3">
      <c r="A734" t="s">
        <v>907</v>
      </c>
      <c r="B734">
        <v>161</v>
      </c>
      <c r="C734">
        <v>107</v>
      </c>
      <c r="D734">
        <v>36279230</v>
      </c>
      <c r="E734" t="s">
        <v>24</v>
      </c>
      <c r="F734" t="s">
        <v>56</v>
      </c>
      <c r="G734" t="s">
        <v>35</v>
      </c>
      <c r="L734" t="s">
        <v>1157</v>
      </c>
      <c r="M734">
        <v>42144</v>
      </c>
      <c r="N734">
        <v>213</v>
      </c>
      <c r="O734" t="s">
        <v>29</v>
      </c>
      <c r="P734" t="s">
        <v>30</v>
      </c>
      <c r="Q734" t="s">
        <v>31</v>
      </c>
      <c r="R734">
        <v>60000000</v>
      </c>
      <c r="S734">
        <v>2006</v>
      </c>
      <c r="T734">
        <v>6.1</v>
      </c>
      <c r="U734">
        <v>1.8</v>
      </c>
      <c r="V734">
        <v>-23720770</v>
      </c>
      <c r="W734" t="s">
        <v>38</v>
      </c>
    </row>
    <row r="735" spans="1:23" x14ac:dyDescent="0.3">
      <c r="A735" t="s">
        <v>1158</v>
      </c>
      <c r="B735">
        <v>156</v>
      </c>
      <c r="C735">
        <v>91</v>
      </c>
      <c r="D735">
        <v>42194060</v>
      </c>
      <c r="E735" t="s">
        <v>25</v>
      </c>
      <c r="F735" t="s">
        <v>47</v>
      </c>
      <c r="G735" t="s">
        <v>48</v>
      </c>
      <c r="H735" t="s">
        <v>49</v>
      </c>
      <c r="I735" t="s">
        <v>27</v>
      </c>
      <c r="L735" t="s">
        <v>1159</v>
      </c>
      <c r="M735">
        <v>41259</v>
      </c>
      <c r="N735">
        <v>72</v>
      </c>
      <c r="O735" t="s">
        <v>29</v>
      </c>
      <c r="P735" t="s">
        <v>971</v>
      </c>
      <c r="Q735" t="s">
        <v>52</v>
      </c>
      <c r="R735">
        <v>70000000</v>
      </c>
      <c r="S735">
        <v>2009</v>
      </c>
      <c r="T735">
        <v>6.1</v>
      </c>
      <c r="U735">
        <v>1.5</v>
      </c>
      <c r="V735">
        <v>-27805940</v>
      </c>
      <c r="W735" t="s">
        <v>38</v>
      </c>
    </row>
    <row r="736" spans="1:23" x14ac:dyDescent="0.3">
      <c r="A736" t="s">
        <v>1160</v>
      </c>
      <c r="B736">
        <v>172</v>
      </c>
      <c r="C736">
        <v>116</v>
      </c>
      <c r="D736">
        <v>43119879</v>
      </c>
      <c r="E736" t="s">
        <v>24</v>
      </c>
      <c r="F736" t="s">
        <v>25</v>
      </c>
      <c r="G736" t="s">
        <v>27</v>
      </c>
      <c r="H736" t="s">
        <v>35</v>
      </c>
      <c r="L736" t="s">
        <v>1161</v>
      </c>
      <c r="M736">
        <v>58450</v>
      </c>
      <c r="N736">
        <v>842</v>
      </c>
      <c r="O736" t="s">
        <v>29</v>
      </c>
      <c r="P736" t="s">
        <v>30</v>
      </c>
      <c r="Q736" t="s">
        <v>31</v>
      </c>
      <c r="R736">
        <v>60000000</v>
      </c>
      <c r="S736">
        <v>2002</v>
      </c>
      <c r="T736">
        <v>6.4</v>
      </c>
      <c r="U736">
        <v>1.9</v>
      </c>
      <c r="V736">
        <v>-16880121</v>
      </c>
      <c r="W736" t="s">
        <v>38</v>
      </c>
    </row>
    <row r="737" spans="1:23" x14ac:dyDescent="0.3">
      <c r="A737" t="s">
        <v>1162</v>
      </c>
      <c r="B737">
        <v>161</v>
      </c>
      <c r="C737">
        <v>100</v>
      </c>
      <c r="D737">
        <v>35096190</v>
      </c>
      <c r="E737" t="s">
        <v>48</v>
      </c>
      <c r="F737" t="s">
        <v>56</v>
      </c>
      <c r="G737" t="s">
        <v>44</v>
      </c>
      <c r="L737" t="s">
        <v>1163</v>
      </c>
      <c r="M737">
        <v>76560</v>
      </c>
      <c r="N737">
        <v>322</v>
      </c>
      <c r="O737" t="s">
        <v>29</v>
      </c>
      <c r="P737" t="s">
        <v>30</v>
      </c>
      <c r="Q737" t="s">
        <v>31</v>
      </c>
      <c r="R737">
        <v>60000000</v>
      </c>
      <c r="S737">
        <v>2003</v>
      </c>
      <c r="T737">
        <v>6.3</v>
      </c>
      <c r="U737">
        <v>1.7</v>
      </c>
      <c r="V737">
        <v>-24903810</v>
      </c>
      <c r="W737" t="s">
        <v>38</v>
      </c>
    </row>
    <row r="738" spans="1:23" x14ac:dyDescent="0.3">
      <c r="A738" t="s">
        <v>128</v>
      </c>
      <c r="B738">
        <v>258</v>
      </c>
      <c r="C738">
        <v>117</v>
      </c>
      <c r="D738">
        <v>43290977</v>
      </c>
      <c r="E738" t="s">
        <v>56</v>
      </c>
      <c r="F738" t="s">
        <v>55</v>
      </c>
      <c r="G738" t="s">
        <v>60</v>
      </c>
      <c r="H738" t="s">
        <v>35</v>
      </c>
      <c r="L738" t="s">
        <v>1164</v>
      </c>
      <c r="M738">
        <v>75201</v>
      </c>
      <c r="N738">
        <v>256</v>
      </c>
      <c r="O738" t="s">
        <v>29</v>
      </c>
      <c r="P738" t="s">
        <v>37</v>
      </c>
      <c r="Q738" t="s">
        <v>213</v>
      </c>
      <c r="R738">
        <v>80000000</v>
      </c>
      <c r="S738">
        <v>2010</v>
      </c>
      <c r="T738">
        <v>6.6</v>
      </c>
      <c r="U738">
        <v>2</v>
      </c>
      <c r="V738">
        <v>-36709023</v>
      </c>
      <c r="W738" t="s">
        <v>38</v>
      </c>
    </row>
    <row r="739" spans="1:23" x14ac:dyDescent="0.3">
      <c r="A739" t="s">
        <v>520</v>
      </c>
      <c r="B739">
        <v>95</v>
      </c>
      <c r="C739">
        <v>110</v>
      </c>
      <c r="D739">
        <v>33927476</v>
      </c>
      <c r="E739" t="s">
        <v>57</v>
      </c>
      <c r="F739" t="s">
        <v>60</v>
      </c>
      <c r="G739" t="s">
        <v>27</v>
      </c>
      <c r="H739" t="s">
        <v>35</v>
      </c>
      <c r="L739" t="s">
        <v>1165</v>
      </c>
      <c r="M739">
        <v>19176</v>
      </c>
      <c r="N739">
        <v>165</v>
      </c>
      <c r="O739" t="s">
        <v>29</v>
      </c>
      <c r="P739" t="s">
        <v>37</v>
      </c>
      <c r="Q739" t="s">
        <v>213</v>
      </c>
      <c r="R739">
        <v>40000000</v>
      </c>
      <c r="S739">
        <v>1997</v>
      </c>
      <c r="T739">
        <v>5.7</v>
      </c>
      <c r="U739">
        <v>1.8</v>
      </c>
      <c r="V739">
        <v>-6072524</v>
      </c>
      <c r="W739" t="s">
        <v>38</v>
      </c>
    </row>
    <row r="740" spans="1:23" x14ac:dyDescent="0.3">
      <c r="A740" t="s">
        <v>1151</v>
      </c>
      <c r="B740">
        <v>105</v>
      </c>
      <c r="C740">
        <v>96</v>
      </c>
      <c r="D740">
        <v>32122249</v>
      </c>
      <c r="E740" t="s">
        <v>48</v>
      </c>
      <c r="F740" t="s">
        <v>56</v>
      </c>
      <c r="L740" t="s">
        <v>1166</v>
      </c>
      <c r="M740">
        <v>69319</v>
      </c>
      <c r="N740">
        <v>138</v>
      </c>
      <c r="O740" t="s">
        <v>29</v>
      </c>
      <c r="P740" t="s">
        <v>30</v>
      </c>
      <c r="Q740" t="s">
        <v>213</v>
      </c>
      <c r="R740">
        <v>60000000</v>
      </c>
      <c r="S740">
        <v>2002</v>
      </c>
      <c r="T740">
        <v>5.9</v>
      </c>
      <c r="U740">
        <v>1.6</v>
      </c>
      <c r="V740">
        <v>-27877751</v>
      </c>
      <c r="W740" t="s">
        <v>38</v>
      </c>
    </row>
    <row r="741" spans="1:23" x14ac:dyDescent="0.3">
      <c r="A741" t="s">
        <v>1125</v>
      </c>
      <c r="B741">
        <v>198</v>
      </c>
      <c r="C741">
        <v>101</v>
      </c>
      <c r="D741">
        <v>40076438</v>
      </c>
      <c r="E741" t="s">
        <v>24</v>
      </c>
      <c r="F741" t="s">
        <v>56</v>
      </c>
      <c r="G741" t="s">
        <v>55</v>
      </c>
      <c r="H741" t="s">
        <v>60</v>
      </c>
      <c r="I741" t="s">
        <v>35</v>
      </c>
      <c r="L741" t="s">
        <v>1167</v>
      </c>
      <c r="M741">
        <v>73368</v>
      </c>
      <c r="N741">
        <v>248</v>
      </c>
      <c r="O741" t="s">
        <v>29</v>
      </c>
      <c r="P741" t="s">
        <v>30</v>
      </c>
      <c r="Q741" t="s">
        <v>213</v>
      </c>
      <c r="R741">
        <v>60000000</v>
      </c>
      <c r="S741">
        <v>2008</v>
      </c>
      <c r="T741">
        <v>6</v>
      </c>
      <c r="U741">
        <v>1.7</v>
      </c>
      <c r="V741">
        <v>-19923562</v>
      </c>
      <c r="W741" t="s">
        <v>38</v>
      </c>
    </row>
    <row r="742" spans="1:23" x14ac:dyDescent="0.3">
      <c r="A742" t="s">
        <v>1168</v>
      </c>
      <c r="B742">
        <v>79</v>
      </c>
      <c r="C742">
        <v>111</v>
      </c>
      <c r="D742">
        <v>32940507</v>
      </c>
      <c r="E742" t="s">
        <v>24</v>
      </c>
      <c r="F742" t="s">
        <v>56</v>
      </c>
      <c r="G742" t="s">
        <v>55</v>
      </c>
      <c r="H742" t="s">
        <v>35</v>
      </c>
      <c r="L742" t="s">
        <v>1169</v>
      </c>
      <c r="M742">
        <v>54314</v>
      </c>
      <c r="N742">
        <v>127</v>
      </c>
      <c r="O742" t="s">
        <v>29</v>
      </c>
      <c r="P742" t="s">
        <v>30</v>
      </c>
      <c r="Q742" t="s">
        <v>213</v>
      </c>
      <c r="R742">
        <v>60000000</v>
      </c>
      <c r="S742">
        <v>1998</v>
      </c>
      <c r="T742">
        <v>6.1</v>
      </c>
      <c r="U742">
        <v>1.8</v>
      </c>
      <c r="V742">
        <v>-27059493</v>
      </c>
      <c r="W742" t="s">
        <v>38</v>
      </c>
    </row>
    <row r="743" spans="1:23" x14ac:dyDescent="0.3">
      <c r="A743" t="s">
        <v>293</v>
      </c>
      <c r="B743">
        <v>210</v>
      </c>
      <c r="C743">
        <v>117</v>
      </c>
      <c r="D743">
        <v>31670931</v>
      </c>
      <c r="E743" t="s">
        <v>242</v>
      </c>
      <c r="F743" t="s">
        <v>55</v>
      </c>
      <c r="G743" t="s">
        <v>59</v>
      </c>
      <c r="L743" t="s">
        <v>1170</v>
      </c>
      <c r="M743">
        <v>44099</v>
      </c>
      <c r="N743">
        <v>143</v>
      </c>
      <c r="O743" t="s">
        <v>29</v>
      </c>
      <c r="P743" t="s">
        <v>37</v>
      </c>
      <c r="Q743" t="s">
        <v>31</v>
      </c>
      <c r="R743">
        <v>60000000</v>
      </c>
      <c r="S743">
        <v>2009</v>
      </c>
      <c r="T743">
        <v>6.7</v>
      </c>
      <c r="U743">
        <v>2</v>
      </c>
      <c r="V743">
        <v>-28329069</v>
      </c>
      <c r="W743" t="s">
        <v>38</v>
      </c>
    </row>
    <row r="744" spans="1:23" x14ac:dyDescent="0.3">
      <c r="A744" t="s">
        <v>1097</v>
      </c>
      <c r="B744">
        <v>125</v>
      </c>
      <c r="C744">
        <v>126</v>
      </c>
      <c r="D744">
        <v>30695227</v>
      </c>
      <c r="E744" t="s">
        <v>55</v>
      </c>
      <c r="F744" t="s">
        <v>26</v>
      </c>
      <c r="G744" t="s">
        <v>61</v>
      </c>
      <c r="L744" t="s">
        <v>1171</v>
      </c>
      <c r="M744">
        <v>45296</v>
      </c>
      <c r="N744">
        <v>267</v>
      </c>
      <c r="O744" t="s">
        <v>29</v>
      </c>
      <c r="P744" t="s">
        <v>30</v>
      </c>
      <c r="Q744" t="s">
        <v>31</v>
      </c>
      <c r="R744">
        <v>60000000</v>
      </c>
      <c r="S744">
        <v>2000</v>
      </c>
      <c r="T744">
        <v>6.7</v>
      </c>
      <c r="U744">
        <v>2.1</v>
      </c>
      <c r="V744">
        <v>-29304773</v>
      </c>
      <c r="W744" t="s">
        <v>38</v>
      </c>
    </row>
    <row r="745" spans="1:23" x14ac:dyDescent="0.3">
      <c r="A745" t="s">
        <v>909</v>
      </c>
      <c r="B745">
        <v>149</v>
      </c>
      <c r="C745">
        <v>152</v>
      </c>
      <c r="D745">
        <v>32522352</v>
      </c>
      <c r="E745" t="s">
        <v>25</v>
      </c>
      <c r="F745" t="s">
        <v>48</v>
      </c>
      <c r="G745" t="s">
        <v>55</v>
      </c>
      <c r="H745" t="s">
        <v>59</v>
      </c>
      <c r="L745" t="s">
        <v>1172</v>
      </c>
      <c r="M745">
        <v>207287</v>
      </c>
      <c r="N745">
        <v>822</v>
      </c>
      <c r="O745" t="s">
        <v>29</v>
      </c>
      <c r="P745" t="s">
        <v>30</v>
      </c>
      <c r="Q745" t="s">
        <v>213</v>
      </c>
      <c r="R745">
        <v>60000000</v>
      </c>
      <c r="S745">
        <v>2000</v>
      </c>
      <c r="T745">
        <v>7.9</v>
      </c>
      <c r="U745">
        <v>2.5</v>
      </c>
      <c r="V745">
        <v>-27477648</v>
      </c>
      <c r="W745" t="s">
        <v>38</v>
      </c>
    </row>
    <row r="746" spans="1:23" x14ac:dyDescent="0.3">
      <c r="A746" t="s">
        <v>299</v>
      </c>
      <c r="B746">
        <v>77</v>
      </c>
      <c r="C746">
        <v>101</v>
      </c>
      <c r="D746">
        <v>26082914</v>
      </c>
      <c r="E746" t="s">
        <v>24</v>
      </c>
      <c r="F746" t="s">
        <v>25</v>
      </c>
      <c r="G746" t="s">
        <v>56</v>
      </c>
      <c r="H746" t="s">
        <v>35</v>
      </c>
      <c r="L746" t="s">
        <v>1173</v>
      </c>
      <c r="M746">
        <v>51349</v>
      </c>
      <c r="N746">
        <v>213</v>
      </c>
      <c r="O746" t="s">
        <v>29</v>
      </c>
      <c r="P746" t="s">
        <v>30</v>
      </c>
      <c r="Q746" t="s">
        <v>31</v>
      </c>
      <c r="R746">
        <v>87000000</v>
      </c>
      <c r="S746">
        <v>2005</v>
      </c>
      <c r="T746">
        <v>4.3</v>
      </c>
      <c r="U746">
        <v>1.7</v>
      </c>
      <c r="V746">
        <v>-60917086</v>
      </c>
      <c r="W746" t="s">
        <v>38</v>
      </c>
    </row>
    <row r="747" spans="1:23" x14ac:dyDescent="0.3">
      <c r="A747" t="s">
        <v>1174</v>
      </c>
      <c r="B747">
        <v>225</v>
      </c>
      <c r="C747">
        <v>87</v>
      </c>
      <c r="D747">
        <v>29136626</v>
      </c>
      <c r="E747" t="s">
        <v>24</v>
      </c>
      <c r="F747" t="s">
        <v>26</v>
      </c>
      <c r="G747" t="s">
        <v>57</v>
      </c>
      <c r="H747" t="s">
        <v>27</v>
      </c>
      <c r="I747" t="s">
        <v>35</v>
      </c>
      <c r="L747" t="s">
        <v>1175</v>
      </c>
      <c r="M747">
        <v>97089</v>
      </c>
      <c r="N747">
        <v>233</v>
      </c>
      <c r="O747" t="s">
        <v>29</v>
      </c>
      <c r="P747" t="s">
        <v>30</v>
      </c>
      <c r="Q747" t="s">
        <v>31</v>
      </c>
      <c r="R747">
        <v>60000000</v>
      </c>
      <c r="S747">
        <v>2011</v>
      </c>
      <c r="T747">
        <v>5.7</v>
      </c>
      <c r="U747">
        <v>1.4</v>
      </c>
      <c r="V747">
        <v>-30863374</v>
      </c>
      <c r="W747" t="s">
        <v>38</v>
      </c>
    </row>
    <row r="748" spans="1:23" x14ac:dyDescent="0.3">
      <c r="A748" t="s">
        <v>1176</v>
      </c>
      <c r="B748">
        <v>98</v>
      </c>
      <c r="C748">
        <v>85</v>
      </c>
      <c r="D748">
        <v>26288320</v>
      </c>
      <c r="E748" t="s">
        <v>25</v>
      </c>
      <c r="F748" t="s">
        <v>47</v>
      </c>
      <c r="G748" t="s">
        <v>48</v>
      </c>
      <c r="H748" t="s">
        <v>55</v>
      </c>
      <c r="I748" t="s">
        <v>49</v>
      </c>
      <c r="J748" t="s">
        <v>26</v>
      </c>
      <c r="K748" t="s">
        <v>44</v>
      </c>
      <c r="L748" t="s">
        <v>1177</v>
      </c>
      <c r="M748">
        <v>36144</v>
      </c>
      <c r="N748">
        <v>91</v>
      </c>
      <c r="O748" t="s">
        <v>29</v>
      </c>
      <c r="P748" t="s">
        <v>30</v>
      </c>
      <c r="Q748" t="s">
        <v>52</v>
      </c>
      <c r="R748">
        <v>60000000</v>
      </c>
      <c r="S748">
        <v>2003</v>
      </c>
      <c r="T748">
        <v>6.7</v>
      </c>
      <c r="U748">
        <v>1.4</v>
      </c>
      <c r="V748">
        <v>-33711680</v>
      </c>
      <c r="W748" t="s">
        <v>38</v>
      </c>
    </row>
    <row r="749" spans="1:23" x14ac:dyDescent="0.3">
      <c r="A749" t="s">
        <v>653</v>
      </c>
      <c r="B749">
        <v>172</v>
      </c>
      <c r="C749">
        <v>130</v>
      </c>
      <c r="D749">
        <v>26616590</v>
      </c>
      <c r="E749" t="s">
        <v>57</v>
      </c>
      <c r="F749" t="s">
        <v>27</v>
      </c>
      <c r="G749" t="s">
        <v>35</v>
      </c>
      <c r="L749" t="s">
        <v>1178</v>
      </c>
      <c r="M749">
        <v>120416</v>
      </c>
      <c r="N749">
        <v>857</v>
      </c>
      <c r="O749" t="s">
        <v>29</v>
      </c>
      <c r="P749" t="s">
        <v>37</v>
      </c>
      <c r="Q749" t="s">
        <v>213</v>
      </c>
      <c r="R749">
        <v>60000000</v>
      </c>
      <c r="S749">
        <v>1997</v>
      </c>
      <c r="T749">
        <v>6.7</v>
      </c>
      <c r="U749">
        <v>2.2000000000000002</v>
      </c>
      <c r="V749">
        <v>-33383410</v>
      </c>
      <c r="W749" t="s">
        <v>38</v>
      </c>
    </row>
    <row r="750" spans="1:23" x14ac:dyDescent="0.3">
      <c r="A750" t="s">
        <v>179</v>
      </c>
      <c r="B750">
        <v>117</v>
      </c>
      <c r="C750">
        <v>104</v>
      </c>
      <c r="D750">
        <v>30063805</v>
      </c>
      <c r="E750" t="s">
        <v>55</v>
      </c>
      <c r="F750" t="s">
        <v>26</v>
      </c>
      <c r="G750" t="s">
        <v>60</v>
      </c>
      <c r="H750" t="s">
        <v>44</v>
      </c>
      <c r="I750" t="s">
        <v>35</v>
      </c>
      <c r="L750" t="s">
        <v>1179</v>
      </c>
      <c r="M750">
        <v>31788</v>
      </c>
      <c r="N750">
        <v>243</v>
      </c>
      <c r="O750" t="s">
        <v>29</v>
      </c>
      <c r="P750" t="s">
        <v>30</v>
      </c>
      <c r="Q750" t="s">
        <v>31</v>
      </c>
      <c r="R750">
        <v>60000000</v>
      </c>
      <c r="S750">
        <v>2002</v>
      </c>
      <c r="T750">
        <v>6.1</v>
      </c>
      <c r="U750">
        <v>1.7</v>
      </c>
      <c r="V750">
        <v>-29936195</v>
      </c>
      <c r="W750" t="s">
        <v>38</v>
      </c>
    </row>
    <row r="751" spans="1:23" x14ac:dyDescent="0.3">
      <c r="A751" t="s">
        <v>630</v>
      </c>
      <c r="B751">
        <v>240</v>
      </c>
      <c r="C751">
        <v>121</v>
      </c>
      <c r="D751">
        <v>22518325</v>
      </c>
      <c r="E751" t="s">
        <v>56</v>
      </c>
      <c r="F751" t="s">
        <v>55</v>
      </c>
      <c r="G751" t="s">
        <v>60</v>
      </c>
      <c r="H751" t="s">
        <v>35</v>
      </c>
      <c r="L751" t="s">
        <v>1180</v>
      </c>
      <c r="M751">
        <v>63363</v>
      </c>
      <c r="N751">
        <v>644</v>
      </c>
      <c r="O751" t="s">
        <v>29</v>
      </c>
      <c r="P751" t="s">
        <v>244</v>
      </c>
      <c r="Q751" t="s">
        <v>213</v>
      </c>
      <c r="R751">
        <v>50000000</v>
      </c>
      <c r="S751">
        <v>2006</v>
      </c>
      <c r="T751">
        <v>5.6</v>
      </c>
      <c r="U751">
        <v>2</v>
      </c>
      <c r="V751">
        <v>-27481675</v>
      </c>
      <c r="W751" t="s">
        <v>38</v>
      </c>
    </row>
    <row r="752" spans="1:23" x14ac:dyDescent="0.3">
      <c r="A752" t="s">
        <v>1181</v>
      </c>
      <c r="B752">
        <v>123</v>
      </c>
      <c r="C752">
        <v>140</v>
      </c>
      <c r="D752">
        <v>13082288</v>
      </c>
      <c r="E752" t="s">
        <v>24</v>
      </c>
      <c r="F752" t="s">
        <v>25</v>
      </c>
      <c r="G752" t="s">
        <v>55</v>
      </c>
      <c r="H752" t="s">
        <v>54</v>
      </c>
      <c r="I752" t="s">
        <v>44</v>
      </c>
      <c r="J752" t="s">
        <v>58</v>
      </c>
      <c r="L752" t="s">
        <v>1182</v>
      </c>
      <c r="M752">
        <v>35565</v>
      </c>
      <c r="N752">
        <v>247</v>
      </c>
      <c r="O752" t="s">
        <v>29</v>
      </c>
      <c r="P752" t="s">
        <v>37</v>
      </c>
      <c r="Q752" t="s">
        <v>31</v>
      </c>
      <c r="R752">
        <v>60000000</v>
      </c>
      <c r="S752">
        <v>2006</v>
      </c>
      <c r="T752">
        <v>6.6</v>
      </c>
      <c r="U752">
        <v>2.2999999999999998</v>
      </c>
      <c r="V752">
        <v>-46917712</v>
      </c>
      <c r="W752" t="s">
        <v>38</v>
      </c>
    </row>
    <row r="753" spans="1:23" x14ac:dyDescent="0.3">
      <c r="A753" t="s">
        <v>1183</v>
      </c>
      <c r="B753">
        <v>110</v>
      </c>
      <c r="C753">
        <v>131</v>
      </c>
      <c r="D753">
        <v>18208078</v>
      </c>
      <c r="E753" t="s">
        <v>24</v>
      </c>
      <c r="F753" t="s">
        <v>55</v>
      </c>
      <c r="G753" t="s">
        <v>35</v>
      </c>
      <c r="L753" t="s">
        <v>1184</v>
      </c>
      <c r="M753">
        <v>57100</v>
      </c>
      <c r="N753">
        <v>281</v>
      </c>
      <c r="O753" t="s">
        <v>29</v>
      </c>
      <c r="P753" t="s">
        <v>30</v>
      </c>
      <c r="Q753" t="s">
        <v>213</v>
      </c>
      <c r="R753">
        <v>60000000</v>
      </c>
      <c r="S753">
        <v>2001</v>
      </c>
      <c r="T753">
        <v>6.9</v>
      </c>
      <c r="U753">
        <v>2.2000000000000002</v>
      </c>
      <c r="V753">
        <v>-41791922</v>
      </c>
      <c r="W753" t="s">
        <v>38</v>
      </c>
    </row>
    <row r="754" spans="1:23" x14ac:dyDescent="0.3">
      <c r="A754" t="s">
        <v>1185</v>
      </c>
      <c r="B754">
        <v>100</v>
      </c>
      <c r="C754">
        <v>91</v>
      </c>
      <c r="D754">
        <v>14218868</v>
      </c>
      <c r="E754" t="s">
        <v>57</v>
      </c>
      <c r="F754" t="s">
        <v>27</v>
      </c>
      <c r="G754" t="s">
        <v>35</v>
      </c>
      <c r="L754" t="s">
        <v>1186</v>
      </c>
      <c r="M754">
        <v>14596</v>
      </c>
      <c r="N754">
        <v>282</v>
      </c>
      <c r="O754" t="s">
        <v>29</v>
      </c>
      <c r="P754" t="s">
        <v>30</v>
      </c>
      <c r="Q754" t="s">
        <v>31</v>
      </c>
      <c r="R754">
        <v>65000000</v>
      </c>
      <c r="S754">
        <v>2000</v>
      </c>
      <c r="T754">
        <v>4.8</v>
      </c>
      <c r="U754">
        <v>1.5</v>
      </c>
      <c r="V754">
        <v>-50781132</v>
      </c>
      <c r="W754" t="s">
        <v>38</v>
      </c>
    </row>
    <row r="755" spans="1:23" x14ac:dyDescent="0.3">
      <c r="A755" t="s">
        <v>1187</v>
      </c>
      <c r="B755">
        <v>189</v>
      </c>
      <c r="C755">
        <v>118</v>
      </c>
      <c r="D755">
        <v>22451</v>
      </c>
      <c r="E755" t="s">
        <v>55</v>
      </c>
      <c r="F755" t="s">
        <v>26</v>
      </c>
      <c r="G755" t="s">
        <v>60</v>
      </c>
      <c r="H755" t="s">
        <v>44</v>
      </c>
      <c r="L755" t="s">
        <v>1188</v>
      </c>
      <c r="M755">
        <v>41288</v>
      </c>
      <c r="N755">
        <v>126</v>
      </c>
      <c r="O755" t="s">
        <v>29</v>
      </c>
      <c r="P755" t="s">
        <v>30</v>
      </c>
      <c r="Q755" t="s">
        <v>31</v>
      </c>
      <c r="R755">
        <v>60000000</v>
      </c>
      <c r="S755">
        <v>2014</v>
      </c>
      <c r="T755">
        <v>6.2</v>
      </c>
      <c r="U755">
        <v>2</v>
      </c>
      <c r="V755">
        <v>-59977549</v>
      </c>
      <c r="W755" t="s">
        <v>38</v>
      </c>
    </row>
    <row r="756" spans="1:23" x14ac:dyDescent="0.3">
      <c r="A756" t="s">
        <v>1189</v>
      </c>
      <c r="B756">
        <v>212</v>
      </c>
      <c r="C756">
        <v>130</v>
      </c>
      <c r="D756">
        <v>31165421</v>
      </c>
      <c r="E756" t="s">
        <v>26</v>
      </c>
      <c r="F756" t="s">
        <v>57</v>
      </c>
      <c r="G756" t="s">
        <v>60</v>
      </c>
      <c r="H756" t="s">
        <v>44</v>
      </c>
      <c r="L756" t="s">
        <v>1190</v>
      </c>
      <c r="M756">
        <v>107028</v>
      </c>
      <c r="N756">
        <v>457</v>
      </c>
      <c r="O756" t="s">
        <v>29</v>
      </c>
      <c r="P756" t="s">
        <v>30</v>
      </c>
      <c r="Q756" t="s">
        <v>31</v>
      </c>
      <c r="R756">
        <v>60000000</v>
      </c>
      <c r="S756">
        <v>2013</v>
      </c>
      <c r="T756">
        <v>6</v>
      </c>
      <c r="U756">
        <v>2.2000000000000002</v>
      </c>
      <c r="V756">
        <v>-28834579</v>
      </c>
      <c r="W756" t="s">
        <v>38</v>
      </c>
    </row>
    <row r="757" spans="1:23" x14ac:dyDescent="0.3">
      <c r="A757" t="s">
        <v>1113</v>
      </c>
      <c r="B757">
        <v>127</v>
      </c>
      <c r="C757">
        <v>90</v>
      </c>
      <c r="D757">
        <v>11802056</v>
      </c>
      <c r="E757" t="s">
        <v>25</v>
      </c>
      <c r="F757" t="s">
        <v>48</v>
      </c>
      <c r="G757" t="s">
        <v>49</v>
      </c>
      <c r="H757" t="s">
        <v>44</v>
      </c>
      <c r="I757" t="s">
        <v>27</v>
      </c>
      <c r="L757" t="s">
        <v>1191</v>
      </c>
      <c r="M757">
        <v>31640</v>
      </c>
      <c r="N757">
        <v>109</v>
      </c>
      <c r="O757" t="s">
        <v>29</v>
      </c>
      <c r="P757" t="s">
        <v>30</v>
      </c>
      <c r="Q757" t="s">
        <v>52</v>
      </c>
      <c r="R757">
        <v>60000000</v>
      </c>
      <c r="S757">
        <v>2008</v>
      </c>
      <c r="T757">
        <v>4.9000000000000004</v>
      </c>
      <c r="U757">
        <v>1.5</v>
      </c>
      <c r="V757">
        <v>-48197944</v>
      </c>
      <c r="W757" t="s">
        <v>38</v>
      </c>
    </row>
    <row r="758" spans="1:23" x14ac:dyDescent="0.3">
      <c r="A758" t="s">
        <v>1192</v>
      </c>
      <c r="B758">
        <v>196</v>
      </c>
      <c r="C758">
        <v>103</v>
      </c>
      <c r="D758">
        <v>25472967</v>
      </c>
      <c r="E758" t="s">
        <v>55</v>
      </c>
      <c r="F758" t="s">
        <v>57</v>
      </c>
      <c r="G758" t="s">
        <v>35</v>
      </c>
      <c r="L758" t="s">
        <v>1193</v>
      </c>
      <c r="M758">
        <v>44966</v>
      </c>
      <c r="N758">
        <v>411</v>
      </c>
      <c r="O758" t="s">
        <v>29</v>
      </c>
      <c r="P758" t="s">
        <v>30</v>
      </c>
      <c r="Q758" t="s">
        <v>31</v>
      </c>
      <c r="R758">
        <v>30000000</v>
      </c>
      <c r="S758">
        <v>2005</v>
      </c>
      <c r="T758">
        <v>5.6</v>
      </c>
      <c r="U758">
        <v>1.7</v>
      </c>
      <c r="V758">
        <v>-4527033</v>
      </c>
      <c r="W758" t="s">
        <v>38</v>
      </c>
    </row>
    <row r="759" spans="1:23" x14ac:dyDescent="0.3">
      <c r="A759" t="s">
        <v>265</v>
      </c>
      <c r="B759">
        <v>115</v>
      </c>
      <c r="C759">
        <v>122</v>
      </c>
      <c r="D759">
        <v>22362500</v>
      </c>
      <c r="E759" t="s">
        <v>48</v>
      </c>
      <c r="F759" t="s">
        <v>55</v>
      </c>
      <c r="L759" t="s">
        <v>1194</v>
      </c>
      <c r="M759">
        <v>35599</v>
      </c>
      <c r="N759">
        <v>195</v>
      </c>
      <c r="O759" t="s">
        <v>29</v>
      </c>
      <c r="P759" t="s">
        <v>30</v>
      </c>
      <c r="Q759" t="s">
        <v>31</v>
      </c>
      <c r="R759">
        <v>55000000</v>
      </c>
      <c r="S759">
        <v>1999</v>
      </c>
      <c r="T759">
        <v>6.1</v>
      </c>
      <c r="U759">
        <v>2</v>
      </c>
      <c r="V759">
        <v>-32637500</v>
      </c>
      <c r="W759" t="s">
        <v>38</v>
      </c>
    </row>
    <row r="760" spans="1:23" x14ac:dyDescent="0.3">
      <c r="A760" t="s">
        <v>1195</v>
      </c>
      <c r="B760">
        <v>161</v>
      </c>
      <c r="C760">
        <v>106</v>
      </c>
      <c r="D760">
        <v>17281832</v>
      </c>
      <c r="E760" t="s">
        <v>25</v>
      </c>
      <c r="F760" t="s">
        <v>49</v>
      </c>
      <c r="G760" t="s">
        <v>26</v>
      </c>
      <c r="L760" t="s">
        <v>1196</v>
      </c>
      <c r="M760">
        <v>60232</v>
      </c>
      <c r="N760">
        <v>110</v>
      </c>
      <c r="O760" t="s">
        <v>29</v>
      </c>
      <c r="P760" t="s">
        <v>244</v>
      </c>
      <c r="Q760" t="s">
        <v>52</v>
      </c>
      <c r="R760">
        <v>60000000</v>
      </c>
      <c r="S760">
        <v>2008</v>
      </c>
      <c r="T760">
        <v>6.1</v>
      </c>
      <c r="U760">
        <v>1.8</v>
      </c>
      <c r="V760">
        <v>-42718168</v>
      </c>
      <c r="W760" t="s">
        <v>38</v>
      </c>
    </row>
    <row r="761" spans="1:23" x14ac:dyDescent="0.3">
      <c r="A761" t="s">
        <v>1039</v>
      </c>
      <c r="B761">
        <v>223</v>
      </c>
      <c r="C761">
        <v>103</v>
      </c>
      <c r="D761">
        <v>19781879</v>
      </c>
      <c r="E761" t="s">
        <v>24</v>
      </c>
      <c r="F761" t="s">
        <v>56</v>
      </c>
      <c r="G761" t="s">
        <v>26</v>
      </c>
      <c r="H761" t="s">
        <v>35</v>
      </c>
      <c r="L761" t="s">
        <v>1197</v>
      </c>
      <c r="M761">
        <v>53864</v>
      </c>
      <c r="N761">
        <v>290</v>
      </c>
      <c r="O761" t="s">
        <v>29</v>
      </c>
      <c r="P761" t="s">
        <v>30</v>
      </c>
      <c r="Q761" t="s">
        <v>31</v>
      </c>
      <c r="R761">
        <v>60000000</v>
      </c>
      <c r="S761">
        <v>2008</v>
      </c>
      <c r="T761">
        <v>4.8</v>
      </c>
      <c r="U761">
        <v>1.7</v>
      </c>
      <c r="V761">
        <v>-40218121</v>
      </c>
      <c r="W761" t="s">
        <v>38</v>
      </c>
    </row>
    <row r="762" spans="1:23" x14ac:dyDescent="0.3">
      <c r="A762" t="s">
        <v>1198</v>
      </c>
      <c r="B762">
        <v>181</v>
      </c>
      <c r="C762">
        <v>107</v>
      </c>
      <c r="D762">
        <v>7605668</v>
      </c>
      <c r="E762" t="s">
        <v>24</v>
      </c>
      <c r="F762" t="s">
        <v>48</v>
      </c>
      <c r="G762" t="s">
        <v>60</v>
      </c>
      <c r="H762" t="s">
        <v>44</v>
      </c>
      <c r="L762" t="s">
        <v>1199</v>
      </c>
      <c r="M762">
        <v>47320</v>
      </c>
      <c r="N762">
        <v>188</v>
      </c>
      <c r="O762" t="s">
        <v>29</v>
      </c>
      <c r="P762" t="s">
        <v>37</v>
      </c>
      <c r="Q762" t="s">
        <v>213</v>
      </c>
      <c r="R762">
        <v>60000000</v>
      </c>
      <c r="S762">
        <v>2015</v>
      </c>
      <c r="T762">
        <v>5.5</v>
      </c>
      <c r="U762">
        <v>1.8</v>
      </c>
      <c r="V762">
        <v>-52394332</v>
      </c>
      <c r="W762" t="s">
        <v>38</v>
      </c>
    </row>
    <row r="763" spans="1:23" x14ac:dyDescent="0.3">
      <c r="A763" t="s">
        <v>1200</v>
      </c>
      <c r="B763">
        <v>140</v>
      </c>
      <c r="C763">
        <v>156</v>
      </c>
      <c r="D763">
        <v>4535117</v>
      </c>
      <c r="E763" t="s">
        <v>24</v>
      </c>
      <c r="F763" t="s">
        <v>25</v>
      </c>
      <c r="G763" t="s">
        <v>26</v>
      </c>
      <c r="H763" t="s">
        <v>35</v>
      </c>
      <c r="L763" t="s">
        <v>1201</v>
      </c>
      <c r="M763">
        <v>38398</v>
      </c>
      <c r="N763">
        <v>368</v>
      </c>
      <c r="O763" t="s">
        <v>29</v>
      </c>
      <c r="P763" t="s">
        <v>244</v>
      </c>
      <c r="Q763" t="s">
        <v>31</v>
      </c>
      <c r="R763">
        <v>60000000</v>
      </c>
      <c r="S763">
        <v>2007</v>
      </c>
      <c r="T763">
        <v>3.8</v>
      </c>
      <c r="U763">
        <v>2.6</v>
      </c>
      <c r="V763">
        <v>-55464883</v>
      </c>
      <c r="W763" t="s">
        <v>38</v>
      </c>
    </row>
    <row r="764" spans="1:23" x14ac:dyDescent="0.3">
      <c r="A764" t="s">
        <v>128</v>
      </c>
      <c r="B764">
        <v>54</v>
      </c>
      <c r="C764">
        <v>127</v>
      </c>
      <c r="D764">
        <v>4426297</v>
      </c>
      <c r="E764" t="s">
        <v>25</v>
      </c>
      <c r="F764" t="s">
        <v>55</v>
      </c>
      <c r="G764" t="s">
        <v>44</v>
      </c>
      <c r="H764" t="s">
        <v>58</v>
      </c>
      <c r="L764" t="s">
        <v>1202</v>
      </c>
      <c r="M764">
        <v>22570</v>
      </c>
      <c r="N764">
        <v>156</v>
      </c>
      <c r="O764" t="s">
        <v>29</v>
      </c>
      <c r="P764" t="s">
        <v>30</v>
      </c>
      <c r="Q764" t="s">
        <v>213</v>
      </c>
      <c r="R764">
        <v>35000000</v>
      </c>
      <c r="S764">
        <v>2003</v>
      </c>
      <c r="T764">
        <v>6.5</v>
      </c>
      <c r="U764">
        <v>2.1</v>
      </c>
      <c r="V764">
        <v>-30573703</v>
      </c>
      <c r="W764" t="s">
        <v>38</v>
      </c>
    </row>
    <row r="765" spans="1:23" x14ac:dyDescent="0.3">
      <c r="A765" t="s">
        <v>1203</v>
      </c>
      <c r="B765">
        <v>81</v>
      </c>
      <c r="C765">
        <v>132</v>
      </c>
      <c r="D765">
        <v>10166502</v>
      </c>
      <c r="E765" t="s">
        <v>24</v>
      </c>
      <c r="F765" t="s">
        <v>55</v>
      </c>
      <c r="G765" t="s">
        <v>58</v>
      </c>
      <c r="L765" t="s">
        <v>1204</v>
      </c>
      <c r="M765">
        <v>18209</v>
      </c>
      <c r="N765">
        <v>183</v>
      </c>
      <c r="O765" t="s">
        <v>1205</v>
      </c>
      <c r="P765" t="s">
        <v>30</v>
      </c>
      <c r="Q765" t="s">
        <v>213</v>
      </c>
      <c r="R765">
        <v>80000000</v>
      </c>
      <c r="S765">
        <v>2005</v>
      </c>
      <c r="T765">
        <v>6.7</v>
      </c>
      <c r="U765">
        <v>2.2000000000000002</v>
      </c>
      <c r="V765">
        <v>-69833498</v>
      </c>
      <c r="W765" t="s">
        <v>38</v>
      </c>
    </row>
    <row r="766" spans="1:23" x14ac:dyDescent="0.3">
      <c r="A766" t="s">
        <v>1206</v>
      </c>
      <c r="B766">
        <v>579</v>
      </c>
      <c r="C766">
        <v>108</v>
      </c>
      <c r="D766">
        <v>363024263</v>
      </c>
      <c r="E766" t="s">
        <v>24</v>
      </c>
      <c r="F766" t="s">
        <v>25</v>
      </c>
      <c r="G766" t="s">
        <v>48</v>
      </c>
      <c r="H766" t="s">
        <v>44</v>
      </c>
      <c r="I766" t="s">
        <v>27</v>
      </c>
      <c r="L766" t="s">
        <v>1207</v>
      </c>
      <c r="M766">
        <v>479047</v>
      </c>
      <c r="N766">
        <v>1058</v>
      </c>
      <c r="O766" t="s">
        <v>29</v>
      </c>
      <c r="P766" t="s">
        <v>30</v>
      </c>
      <c r="Q766" t="s">
        <v>213</v>
      </c>
      <c r="R766">
        <v>58000000</v>
      </c>
      <c r="S766">
        <v>2016</v>
      </c>
      <c r="T766">
        <v>8.1</v>
      </c>
      <c r="U766">
        <v>1.8</v>
      </c>
      <c r="V766">
        <v>305024263</v>
      </c>
      <c r="W766" t="s">
        <v>21</v>
      </c>
    </row>
    <row r="767" spans="1:23" x14ac:dyDescent="0.3">
      <c r="A767" t="s">
        <v>1208</v>
      </c>
      <c r="B767">
        <v>56</v>
      </c>
      <c r="C767">
        <v>114</v>
      </c>
      <c r="D767">
        <v>12065985</v>
      </c>
      <c r="E767" t="s">
        <v>48</v>
      </c>
      <c r="F767" t="s">
        <v>55</v>
      </c>
      <c r="L767" t="s">
        <v>1209</v>
      </c>
      <c r="M767">
        <v>16260</v>
      </c>
      <c r="N767">
        <v>88</v>
      </c>
      <c r="O767" t="s">
        <v>29</v>
      </c>
      <c r="P767" t="s">
        <v>30</v>
      </c>
      <c r="Q767" t="s">
        <v>52</v>
      </c>
      <c r="R767">
        <v>60000000</v>
      </c>
      <c r="S767">
        <v>1998</v>
      </c>
      <c r="T767">
        <v>4.9000000000000004</v>
      </c>
      <c r="U767">
        <v>1.9</v>
      </c>
      <c r="V767">
        <v>-47934015</v>
      </c>
      <c r="W767" t="s">
        <v>38</v>
      </c>
    </row>
    <row r="768" spans="1:23" x14ac:dyDescent="0.3">
      <c r="A768" t="s">
        <v>1004</v>
      </c>
      <c r="B768">
        <v>490</v>
      </c>
      <c r="C768">
        <v>133</v>
      </c>
      <c r="D768">
        <v>350123553</v>
      </c>
      <c r="E768" t="s">
        <v>24</v>
      </c>
      <c r="F768" t="s">
        <v>242</v>
      </c>
      <c r="G768" t="s">
        <v>55</v>
      </c>
      <c r="H768" t="s">
        <v>54</v>
      </c>
      <c r="I768" t="s">
        <v>35</v>
      </c>
      <c r="J768" t="s">
        <v>58</v>
      </c>
      <c r="L768" t="s">
        <v>1210</v>
      </c>
      <c r="M768">
        <v>325264</v>
      </c>
      <c r="N768">
        <v>916</v>
      </c>
      <c r="O768" t="s">
        <v>29</v>
      </c>
      <c r="P768" t="s">
        <v>30</v>
      </c>
      <c r="Q768" t="s">
        <v>213</v>
      </c>
      <c r="R768">
        <v>58800000</v>
      </c>
      <c r="S768">
        <v>2014</v>
      </c>
      <c r="T768">
        <v>7.3</v>
      </c>
      <c r="U768">
        <v>2.2000000000000002</v>
      </c>
      <c r="V768">
        <v>291323553</v>
      </c>
      <c r="W768" t="s">
        <v>21</v>
      </c>
    </row>
    <row r="769" spans="1:23" x14ac:dyDescent="0.3">
      <c r="A769" t="s">
        <v>168</v>
      </c>
      <c r="B769">
        <v>218</v>
      </c>
      <c r="C769">
        <v>103</v>
      </c>
      <c r="D769">
        <v>80021740</v>
      </c>
      <c r="E769" t="s">
        <v>25</v>
      </c>
      <c r="F769" t="s">
        <v>48</v>
      </c>
      <c r="G769" t="s">
        <v>49</v>
      </c>
      <c r="H769" t="s">
        <v>26</v>
      </c>
      <c r="I769" t="s">
        <v>57</v>
      </c>
      <c r="L769" t="s">
        <v>1211</v>
      </c>
      <c r="M769">
        <v>47968</v>
      </c>
      <c r="N769">
        <v>154</v>
      </c>
      <c r="O769" t="s">
        <v>29</v>
      </c>
      <c r="P769" t="s">
        <v>30</v>
      </c>
      <c r="Q769" t="s">
        <v>52</v>
      </c>
      <c r="R769">
        <v>58000000</v>
      </c>
      <c r="S769">
        <v>2015</v>
      </c>
      <c r="T769">
        <v>6.4</v>
      </c>
      <c r="U769">
        <v>1.7</v>
      </c>
      <c r="V769">
        <v>22021740</v>
      </c>
      <c r="W769" t="s">
        <v>21</v>
      </c>
    </row>
    <row r="770" spans="1:23" x14ac:dyDescent="0.3">
      <c r="A770" t="s">
        <v>582</v>
      </c>
      <c r="B770">
        <v>142</v>
      </c>
      <c r="C770">
        <v>95</v>
      </c>
      <c r="D770">
        <v>48291624</v>
      </c>
      <c r="E770" t="s">
        <v>48</v>
      </c>
      <c r="F770" t="s">
        <v>26</v>
      </c>
      <c r="G770" t="s">
        <v>44</v>
      </c>
      <c r="L770" t="s">
        <v>1212</v>
      </c>
      <c r="M770">
        <v>82819</v>
      </c>
      <c r="N770">
        <v>263</v>
      </c>
      <c r="O770" t="s">
        <v>29</v>
      </c>
      <c r="P770" t="s">
        <v>30</v>
      </c>
      <c r="Q770" t="s">
        <v>31</v>
      </c>
      <c r="R770">
        <v>58000000</v>
      </c>
      <c r="S770">
        <v>2005</v>
      </c>
      <c r="T770">
        <v>6.7</v>
      </c>
      <c r="U770">
        <v>1.6</v>
      </c>
      <c r="V770">
        <v>-9708376</v>
      </c>
      <c r="W770" t="s">
        <v>38</v>
      </c>
    </row>
    <row r="771" spans="1:23" x14ac:dyDescent="0.3">
      <c r="A771" t="s">
        <v>1116</v>
      </c>
      <c r="B771">
        <v>57</v>
      </c>
      <c r="C771">
        <v>90</v>
      </c>
      <c r="D771">
        <v>35231365</v>
      </c>
      <c r="E771" t="s">
        <v>48</v>
      </c>
      <c r="F771" t="s">
        <v>49</v>
      </c>
      <c r="G771" t="s">
        <v>44</v>
      </c>
      <c r="H771" t="s">
        <v>27</v>
      </c>
      <c r="L771" t="s">
        <v>1213</v>
      </c>
      <c r="M771">
        <v>15517</v>
      </c>
      <c r="N771">
        <v>85</v>
      </c>
      <c r="O771" t="s">
        <v>29</v>
      </c>
      <c r="P771" t="s">
        <v>30</v>
      </c>
      <c r="Q771" t="s">
        <v>52</v>
      </c>
      <c r="R771">
        <v>60000000</v>
      </c>
      <c r="S771">
        <v>2000</v>
      </c>
      <c r="T771">
        <v>3.6</v>
      </c>
      <c r="U771">
        <v>1.5</v>
      </c>
      <c r="V771">
        <v>-24768635</v>
      </c>
      <c r="W771" t="s">
        <v>38</v>
      </c>
    </row>
    <row r="772" spans="1:23" x14ac:dyDescent="0.3">
      <c r="A772" t="s">
        <v>1214</v>
      </c>
      <c r="B772">
        <v>84</v>
      </c>
      <c r="C772">
        <v>87</v>
      </c>
      <c r="D772">
        <v>53715611</v>
      </c>
      <c r="E772" t="s">
        <v>24</v>
      </c>
      <c r="F772" t="s">
        <v>25</v>
      </c>
      <c r="G772" t="s">
        <v>35</v>
      </c>
      <c r="H772" t="s">
        <v>58</v>
      </c>
      <c r="L772" t="s">
        <v>1215</v>
      </c>
      <c r="M772">
        <v>92106</v>
      </c>
      <c r="N772">
        <v>171</v>
      </c>
      <c r="O772" t="s">
        <v>29</v>
      </c>
      <c r="P772" t="s">
        <v>30</v>
      </c>
      <c r="Q772" t="s">
        <v>213</v>
      </c>
      <c r="R772">
        <v>63000000</v>
      </c>
      <c r="S772">
        <v>1988</v>
      </c>
      <c r="T772">
        <v>5.7</v>
      </c>
      <c r="U772">
        <v>1.4</v>
      </c>
      <c r="V772">
        <v>-9284389</v>
      </c>
      <c r="W772" t="s">
        <v>38</v>
      </c>
    </row>
    <row r="773" spans="1:23" x14ac:dyDescent="0.3">
      <c r="A773" t="s">
        <v>923</v>
      </c>
      <c r="B773">
        <v>186</v>
      </c>
      <c r="C773">
        <v>114</v>
      </c>
      <c r="D773">
        <v>31199215</v>
      </c>
      <c r="E773" t="s">
        <v>48</v>
      </c>
      <c r="F773" t="s">
        <v>55</v>
      </c>
      <c r="G773" t="s">
        <v>44</v>
      </c>
      <c r="H773" t="s">
        <v>61</v>
      </c>
      <c r="L773" t="s">
        <v>1216</v>
      </c>
      <c r="M773">
        <v>27664</v>
      </c>
      <c r="N773">
        <v>120</v>
      </c>
      <c r="O773" t="s">
        <v>29</v>
      </c>
      <c r="P773" t="s">
        <v>30</v>
      </c>
      <c r="Q773" t="s">
        <v>31</v>
      </c>
      <c r="R773">
        <v>58000000</v>
      </c>
      <c r="S773">
        <v>2008</v>
      </c>
      <c r="T773">
        <v>6</v>
      </c>
      <c r="U773">
        <v>1.9</v>
      </c>
      <c r="V773">
        <v>-26800785</v>
      </c>
      <c r="W773" t="s">
        <v>38</v>
      </c>
    </row>
    <row r="774" spans="1:23" x14ac:dyDescent="0.3">
      <c r="A774" t="s">
        <v>1083</v>
      </c>
      <c r="B774">
        <v>133</v>
      </c>
      <c r="C774">
        <v>103</v>
      </c>
      <c r="D774">
        <v>29580087</v>
      </c>
      <c r="E774" t="s">
        <v>48</v>
      </c>
      <c r="F774" t="s">
        <v>55</v>
      </c>
      <c r="G774" t="s">
        <v>44</v>
      </c>
      <c r="L774" t="s">
        <v>1217</v>
      </c>
      <c r="M774">
        <v>29523</v>
      </c>
      <c r="N774">
        <v>121</v>
      </c>
      <c r="O774" t="s">
        <v>29</v>
      </c>
      <c r="P774" t="s">
        <v>30</v>
      </c>
      <c r="Q774" t="s">
        <v>31</v>
      </c>
      <c r="R774">
        <v>58000000</v>
      </c>
      <c r="S774">
        <v>2009</v>
      </c>
      <c r="T774">
        <v>4.7</v>
      </c>
      <c r="U774">
        <v>1.7</v>
      </c>
      <c r="V774">
        <v>-28419913</v>
      </c>
      <c r="W774" t="s">
        <v>38</v>
      </c>
    </row>
    <row r="775" spans="1:23" x14ac:dyDescent="0.3">
      <c r="A775" t="s">
        <v>254</v>
      </c>
      <c r="B775">
        <v>246</v>
      </c>
      <c r="C775">
        <v>125</v>
      </c>
      <c r="D775">
        <v>44665963</v>
      </c>
      <c r="E775" t="s">
        <v>48</v>
      </c>
      <c r="L775" t="s">
        <v>1218</v>
      </c>
      <c r="M775">
        <v>159931</v>
      </c>
      <c r="N775">
        <v>281</v>
      </c>
      <c r="O775" t="s">
        <v>29</v>
      </c>
      <c r="P775" t="s">
        <v>30</v>
      </c>
      <c r="Q775" t="s">
        <v>31</v>
      </c>
      <c r="R775">
        <v>58000000</v>
      </c>
      <c r="S775">
        <v>2013</v>
      </c>
      <c r="T775">
        <v>6.3</v>
      </c>
      <c r="U775">
        <v>2.1</v>
      </c>
      <c r="V775">
        <v>-13334037</v>
      </c>
      <c r="W775" t="s">
        <v>38</v>
      </c>
    </row>
    <row r="776" spans="1:23" x14ac:dyDescent="0.3">
      <c r="A776" t="s">
        <v>653</v>
      </c>
      <c r="B776">
        <v>253</v>
      </c>
      <c r="C776">
        <v>97</v>
      </c>
      <c r="D776">
        <v>60128566</v>
      </c>
      <c r="E776" t="s">
        <v>24</v>
      </c>
      <c r="F776" t="s">
        <v>25</v>
      </c>
      <c r="G776" t="s">
        <v>57</v>
      </c>
      <c r="H776" t="s">
        <v>27</v>
      </c>
      <c r="L776" t="s">
        <v>1219</v>
      </c>
      <c r="M776">
        <v>131447</v>
      </c>
      <c r="N776">
        <v>410</v>
      </c>
      <c r="O776" t="s">
        <v>29</v>
      </c>
      <c r="P776" t="s">
        <v>244</v>
      </c>
      <c r="Q776" t="s">
        <v>213</v>
      </c>
      <c r="R776">
        <v>60000000</v>
      </c>
      <c r="S776">
        <v>2010</v>
      </c>
      <c r="T776">
        <v>5.9</v>
      </c>
      <c r="U776">
        <v>1.6</v>
      </c>
      <c r="V776">
        <v>128566</v>
      </c>
      <c r="W776" t="s">
        <v>21</v>
      </c>
    </row>
    <row r="777" spans="1:23" x14ac:dyDescent="0.3">
      <c r="A777" t="s">
        <v>1220</v>
      </c>
      <c r="B777">
        <v>144</v>
      </c>
      <c r="C777">
        <v>125</v>
      </c>
      <c r="D777">
        <v>49875589</v>
      </c>
      <c r="E777" t="s">
        <v>24</v>
      </c>
      <c r="F777" t="s">
        <v>25</v>
      </c>
      <c r="G777" t="s">
        <v>55</v>
      </c>
      <c r="H777" t="s">
        <v>54</v>
      </c>
      <c r="I777" t="s">
        <v>58</v>
      </c>
      <c r="L777" t="s">
        <v>1221</v>
      </c>
      <c r="M777">
        <v>28807</v>
      </c>
      <c r="N777">
        <v>273</v>
      </c>
      <c r="O777" t="s">
        <v>29</v>
      </c>
      <c r="P777" t="s">
        <v>30</v>
      </c>
      <c r="Q777" t="s">
        <v>31</v>
      </c>
      <c r="R777">
        <v>58000000</v>
      </c>
      <c r="S777">
        <v>2012</v>
      </c>
      <c r="T777">
        <v>5.9</v>
      </c>
      <c r="U777">
        <v>2.1</v>
      </c>
      <c r="V777">
        <v>-8124411</v>
      </c>
      <c r="W777" t="s">
        <v>38</v>
      </c>
    </row>
    <row r="778" spans="1:23" x14ac:dyDescent="0.3">
      <c r="A778" t="s">
        <v>1026</v>
      </c>
      <c r="B778">
        <v>117</v>
      </c>
      <c r="C778">
        <v>136</v>
      </c>
      <c r="D778">
        <v>60984028</v>
      </c>
      <c r="E778" t="s">
        <v>55</v>
      </c>
      <c r="F778" t="s">
        <v>60</v>
      </c>
      <c r="G778" t="s">
        <v>35</v>
      </c>
      <c r="L778" t="s">
        <v>1222</v>
      </c>
      <c r="M778">
        <v>259519</v>
      </c>
      <c r="N778">
        <v>431</v>
      </c>
      <c r="O778" t="s">
        <v>29</v>
      </c>
      <c r="P778" t="s">
        <v>30</v>
      </c>
      <c r="Q778" t="s">
        <v>213</v>
      </c>
      <c r="R778">
        <v>57000000</v>
      </c>
      <c r="S778">
        <v>1997</v>
      </c>
      <c r="T778">
        <v>7.5</v>
      </c>
      <c r="U778">
        <v>2.2999999999999998</v>
      </c>
      <c r="V778">
        <v>3984028</v>
      </c>
      <c r="W778" t="s">
        <v>21</v>
      </c>
    </row>
    <row r="779" spans="1:23" x14ac:dyDescent="0.3">
      <c r="A779" t="s">
        <v>1223</v>
      </c>
      <c r="B779">
        <v>157</v>
      </c>
      <c r="C779">
        <v>116</v>
      </c>
      <c r="D779">
        <v>36931089</v>
      </c>
      <c r="E779" t="s">
        <v>48</v>
      </c>
      <c r="L779" t="s">
        <v>1224</v>
      </c>
      <c r="M779">
        <v>70681</v>
      </c>
      <c r="N779">
        <v>198</v>
      </c>
      <c r="O779" t="s">
        <v>29</v>
      </c>
      <c r="P779" t="s">
        <v>30</v>
      </c>
      <c r="Q779" t="s">
        <v>213</v>
      </c>
      <c r="R779">
        <v>70000000</v>
      </c>
      <c r="S779">
        <v>2012</v>
      </c>
      <c r="T779">
        <v>5.6</v>
      </c>
      <c r="U779">
        <v>1.9</v>
      </c>
      <c r="V779">
        <v>-33068911</v>
      </c>
      <c r="W779" t="s">
        <v>38</v>
      </c>
    </row>
    <row r="780" spans="1:23" x14ac:dyDescent="0.3">
      <c r="A780" t="s">
        <v>175</v>
      </c>
      <c r="B780">
        <v>60</v>
      </c>
      <c r="C780">
        <v>103</v>
      </c>
      <c r="D780">
        <v>51317350</v>
      </c>
      <c r="E780" t="s">
        <v>24</v>
      </c>
      <c r="F780" t="s">
        <v>25</v>
      </c>
      <c r="G780" t="s">
        <v>26</v>
      </c>
      <c r="L780" t="s">
        <v>1225</v>
      </c>
      <c r="M780">
        <v>78343</v>
      </c>
      <c r="N780">
        <v>139</v>
      </c>
      <c r="O780" t="s">
        <v>29</v>
      </c>
      <c r="P780" t="s">
        <v>30</v>
      </c>
      <c r="Q780" t="s">
        <v>31</v>
      </c>
      <c r="R780">
        <v>57000000</v>
      </c>
      <c r="S780">
        <v>1996</v>
      </c>
      <c r="T780">
        <v>6.4</v>
      </c>
      <c r="U780">
        <v>1.7</v>
      </c>
      <c r="V780">
        <v>-5682650</v>
      </c>
      <c r="W780" t="s">
        <v>38</v>
      </c>
    </row>
    <row r="781" spans="1:23" x14ac:dyDescent="0.3">
      <c r="A781" t="s">
        <v>113</v>
      </c>
      <c r="B781">
        <v>117</v>
      </c>
      <c r="C781">
        <v>97</v>
      </c>
      <c r="D781">
        <v>28328132</v>
      </c>
      <c r="E781" t="s">
        <v>24</v>
      </c>
      <c r="F781" t="s">
        <v>48</v>
      </c>
      <c r="G781" t="s">
        <v>56</v>
      </c>
      <c r="H781" t="s">
        <v>55</v>
      </c>
      <c r="L781" t="s">
        <v>1226</v>
      </c>
      <c r="M781">
        <v>38298</v>
      </c>
      <c r="N781">
        <v>147</v>
      </c>
      <c r="O781" t="s">
        <v>29</v>
      </c>
      <c r="P781" t="s">
        <v>30</v>
      </c>
      <c r="Q781" t="s">
        <v>31</v>
      </c>
      <c r="R781">
        <v>58000000</v>
      </c>
      <c r="S781">
        <v>2004</v>
      </c>
      <c r="T781">
        <v>6.3</v>
      </c>
      <c r="U781">
        <v>1.6</v>
      </c>
      <c r="V781">
        <v>-29671868</v>
      </c>
      <c r="W781" t="s">
        <v>38</v>
      </c>
    </row>
    <row r="782" spans="1:23" x14ac:dyDescent="0.3">
      <c r="A782" t="s">
        <v>1227</v>
      </c>
      <c r="B782">
        <v>287</v>
      </c>
      <c r="C782">
        <v>96</v>
      </c>
      <c r="D782">
        <v>51774002</v>
      </c>
      <c r="E782" t="s">
        <v>24</v>
      </c>
      <c r="F782" t="s">
        <v>26</v>
      </c>
      <c r="G782" t="s">
        <v>35</v>
      </c>
      <c r="L782" t="s">
        <v>1228</v>
      </c>
      <c r="M782">
        <v>87745</v>
      </c>
      <c r="N782">
        <v>331</v>
      </c>
      <c r="O782" t="s">
        <v>29</v>
      </c>
      <c r="P782" t="s">
        <v>30</v>
      </c>
      <c r="Q782" t="s">
        <v>31</v>
      </c>
      <c r="R782">
        <v>57000000</v>
      </c>
      <c r="S782">
        <v>2011</v>
      </c>
      <c r="T782">
        <v>4.3</v>
      </c>
      <c r="U782">
        <v>1.6</v>
      </c>
      <c r="V782">
        <v>-5225998</v>
      </c>
      <c r="W782" t="s">
        <v>38</v>
      </c>
    </row>
    <row r="783" spans="1:23" x14ac:dyDescent="0.3">
      <c r="A783" t="s">
        <v>1229</v>
      </c>
      <c r="B783">
        <v>96</v>
      </c>
      <c r="C783">
        <v>131</v>
      </c>
      <c r="D783">
        <v>25528495</v>
      </c>
      <c r="E783" t="s">
        <v>55</v>
      </c>
      <c r="F783" t="s">
        <v>59</v>
      </c>
      <c r="G783" t="s">
        <v>44</v>
      </c>
      <c r="H783" t="s">
        <v>58</v>
      </c>
      <c r="L783" t="s">
        <v>1230</v>
      </c>
      <c r="M783">
        <v>28099</v>
      </c>
      <c r="N783">
        <v>220</v>
      </c>
      <c r="O783" t="s">
        <v>29</v>
      </c>
      <c r="P783" t="s">
        <v>37</v>
      </c>
      <c r="Q783" t="s">
        <v>213</v>
      </c>
      <c r="R783">
        <v>57000000</v>
      </c>
      <c r="S783">
        <v>2001</v>
      </c>
      <c r="T783">
        <v>5.9</v>
      </c>
      <c r="U783">
        <v>2.2000000000000002</v>
      </c>
      <c r="V783">
        <v>-31471505</v>
      </c>
      <c r="W783" t="s">
        <v>38</v>
      </c>
    </row>
    <row r="784" spans="1:23" x14ac:dyDescent="0.3">
      <c r="A784" t="s">
        <v>724</v>
      </c>
      <c r="B784">
        <v>125</v>
      </c>
      <c r="C784">
        <v>95</v>
      </c>
      <c r="D784">
        <v>113006880</v>
      </c>
      <c r="E784" t="s">
        <v>24</v>
      </c>
      <c r="F784" t="s">
        <v>48</v>
      </c>
      <c r="G784" t="s">
        <v>55</v>
      </c>
      <c r="H784" t="s">
        <v>49</v>
      </c>
      <c r="I784" t="s">
        <v>35</v>
      </c>
      <c r="L784" t="s">
        <v>1231</v>
      </c>
      <c r="M784">
        <v>66308</v>
      </c>
      <c r="N784">
        <v>225</v>
      </c>
      <c r="O784" t="s">
        <v>29</v>
      </c>
      <c r="P784" t="s">
        <v>115</v>
      </c>
      <c r="Q784" t="s">
        <v>52</v>
      </c>
      <c r="R784">
        <v>56000000</v>
      </c>
      <c r="S784">
        <v>2005</v>
      </c>
      <c r="T784">
        <v>5.5</v>
      </c>
      <c r="U784">
        <v>1.6</v>
      </c>
      <c r="V784">
        <v>57006880</v>
      </c>
      <c r="W784" t="s">
        <v>21</v>
      </c>
    </row>
    <row r="785" spans="1:23" x14ac:dyDescent="0.3">
      <c r="A785" t="s">
        <v>1232</v>
      </c>
      <c r="B785">
        <v>117</v>
      </c>
      <c r="C785">
        <v>86</v>
      </c>
      <c r="D785">
        <v>45860039</v>
      </c>
      <c r="E785" t="s">
        <v>24</v>
      </c>
      <c r="F785" t="s">
        <v>56</v>
      </c>
      <c r="L785" t="s">
        <v>1233</v>
      </c>
      <c r="M785">
        <v>53118</v>
      </c>
      <c r="N785">
        <v>221</v>
      </c>
      <c r="O785" t="s">
        <v>29</v>
      </c>
      <c r="P785" t="s">
        <v>30</v>
      </c>
      <c r="Q785" t="s">
        <v>31</v>
      </c>
      <c r="R785">
        <v>56000000</v>
      </c>
      <c r="S785">
        <v>2004</v>
      </c>
      <c r="T785">
        <v>6.2</v>
      </c>
      <c r="U785">
        <v>1.4</v>
      </c>
      <c r="V785">
        <v>-10139961</v>
      </c>
      <c r="W785" t="s">
        <v>38</v>
      </c>
    </row>
    <row r="786" spans="1:23" x14ac:dyDescent="0.3">
      <c r="A786" t="s">
        <v>158</v>
      </c>
      <c r="B786">
        <v>149</v>
      </c>
      <c r="C786">
        <v>142</v>
      </c>
      <c r="D786">
        <v>329691196</v>
      </c>
      <c r="E786" t="s">
        <v>48</v>
      </c>
      <c r="F786" t="s">
        <v>55</v>
      </c>
      <c r="L786" t="s">
        <v>1234</v>
      </c>
      <c r="M786">
        <v>1251222</v>
      </c>
      <c r="N786">
        <v>1398</v>
      </c>
      <c r="O786" t="s">
        <v>29</v>
      </c>
      <c r="P786" t="s">
        <v>30</v>
      </c>
      <c r="Q786" t="s">
        <v>31</v>
      </c>
      <c r="R786">
        <v>55000000</v>
      </c>
      <c r="S786">
        <v>1994</v>
      </c>
      <c r="T786">
        <v>8.8000000000000007</v>
      </c>
      <c r="U786">
        <v>2.4</v>
      </c>
      <c r="V786">
        <v>274691196</v>
      </c>
      <c r="W786" t="s">
        <v>21</v>
      </c>
    </row>
    <row r="787" spans="1:23" x14ac:dyDescent="0.3">
      <c r="A787" t="s">
        <v>1065</v>
      </c>
      <c r="B787">
        <v>131</v>
      </c>
      <c r="C787">
        <v>92</v>
      </c>
      <c r="D787">
        <v>217326336</v>
      </c>
      <c r="E787" t="s">
        <v>47</v>
      </c>
      <c r="F787" t="s">
        <v>48</v>
      </c>
      <c r="G787" t="s">
        <v>49</v>
      </c>
      <c r="H787" t="s">
        <v>26</v>
      </c>
      <c r="I787" t="s">
        <v>59</v>
      </c>
      <c r="L787" t="s">
        <v>1235</v>
      </c>
      <c r="M787">
        <v>57276</v>
      </c>
      <c r="N787">
        <v>146</v>
      </c>
      <c r="O787" t="s">
        <v>29</v>
      </c>
      <c r="P787" t="s">
        <v>30</v>
      </c>
      <c r="Q787" t="s">
        <v>52</v>
      </c>
      <c r="R787">
        <v>60000000</v>
      </c>
      <c r="S787">
        <v>2007</v>
      </c>
      <c r="T787">
        <v>5.2</v>
      </c>
      <c r="U787">
        <v>1.5</v>
      </c>
      <c r="V787">
        <v>157326336</v>
      </c>
      <c r="W787" t="s">
        <v>21</v>
      </c>
    </row>
    <row r="788" spans="1:23" x14ac:dyDescent="0.3">
      <c r="A788" t="s">
        <v>560</v>
      </c>
      <c r="B788">
        <v>150</v>
      </c>
      <c r="C788">
        <v>108</v>
      </c>
      <c r="D788">
        <v>166225040</v>
      </c>
      <c r="E788" t="s">
        <v>48</v>
      </c>
      <c r="L788" t="s">
        <v>1236</v>
      </c>
      <c r="M788">
        <v>260442</v>
      </c>
      <c r="N788">
        <v>507</v>
      </c>
      <c r="O788" t="s">
        <v>29</v>
      </c>
      <c r="P788" t="s">
        <v>30</v>
      </c>
      <c r="Q788" t="s">
        <v>31</v>
      </c>
      <c r="R788">
        <v>55000000</v>
      </c>
      <c r="S788">
        <v>2000</v>
      </c>
      <c r="T788">
        <v>7</v>
      </c>
      <c r="U788">
        <v>1.8</v>
      </c>
      <c r="V788">
        <v>111225040</v>
      </c>
      <c r="W788" t="s">
        <v>21</v>
      </c>
    </row>
    <row r="789" spans="1:23" x14ac:dyDescent="0.3">
      <c r="A789" t="s">
        <v>1237</v>
      </c>
      <c r="B789">
        <v>92</v>
      </c>
      <c r="C789">
        <v>84</v>
      </c>
      <c r="D789">
        <v>141600000</v>
      </c>
      <c r="E789" t="s">
        <v>25</v>
      </c>
      <c r="F789" t="s">
        <v>47</v>
      </c>
      <c r="G789" t="s">
        <v>55</v>
      </c>
      <c r="H789" t="s">
        <v>49</v>
      </c>
      <c r="I789" t="s">
        <v>54</v>
      </c>
      <c r="J789" t="s">
        <v>50</v>
      </c>
      <c r="K789" t="s">
        <v>44</v>
      </c>
      <c r="L789" t="s">
        <v>1238</v>
      </c>
      <c r="M789">
        <v>119675</v>
      </c>
      <c r="N789">
        <v>216</v>
      </c>
      <c r="O789" t="s">
        <v>29</v>
      </c>
      <c r="P789" t="s">
        <v>30</v>
      </c>
      <c r="Q789" t="s">
        <v>118</v>
      </c>
      <c r="R789">
        <v>55000000</v>
      </c>
      <c r="S789">
        <v>1995</v>
      </c>
      <c r="T789">
        <v>6.6</v>
      </c>
      <c r="U789">
        <v>1.4</v>
      </c>
      <c r="V789">
        <v>86600000</v>
      </c>
      <c r="W789" t="s">
        <v>21</v>
      </c>
    </row>
    <row r="790" spans="1:23" x14ac:dyDescent="0.3">
      <c r="A790" t="s">
        <v>323</v>
      </c>
      <c r="B790">
        <v>169</v>
      </c>
      <c r="C790">
        <v>188</v>
      </c>
      <c r="D790">
        <v>134218018</v>
      </c>
      <c r="E790" t="s">
        <v>24</v>
      </c>
      <c r="F790" t="s">
        <v>25</v>
      </c>
      <c r="G790" t="s">
        <v>55</v>
      </c>
      <c r="H790" t="s">
        <v>44</v>
      </c>
      <c r="I790" t="s">
        <v>27</v>
      </c>
      <c r="L790" t="s">
        <v>1239</v>
      </c>
      <c r="M790">
        <v>126357</v>
      </c>
      <c r="N790">
        <v>497</v>
      </c>
      <c r="O790" t="s">
        <v>29</v>
      </c>
      <c r="P790" t="s">
        <v>30</v>
      </c>
      <c r="Q790" t="s">
        <v>52</v>
      </c>
      <c r="R790">
        <v>55000000</v>
      </c>
      <c r="S790">
        <v>1978</v>
      </c>
      <c r="T790">
        <v>7.3</v>
      </c>
      <c r="U790">
        <v>3.1</v>
      </c>
      <c r="V790">
        <v>79218018</v>
      </c>
      <c r="W790" t="s">
        <v>21</v>
      </c>
    </row>
    <row r="791" spans="1:23" x14ac:dyDescent="0.3">
      <c r="A791" t="s">
        <v>179</v>
      </c>
      <c r="B791">
        <v>57</v>
      </c>
      <c r="C791">
        <v>95</v>
      </c>
      <c r="D791">
        <v>128769345</v>
      </c>
      <c r="E791" t="s">
        <v>48</v>
      </c>
      <c r="F791" t="s">
        <v>44</v>
      </c>
      <c r="G791" t="s">
        <v>27</v>
      </c>
      <c r="L791" t="s">
        <v>1240</v>
      </c>
      <c r="M791">
        <v>86556</v>
      </c>
      <c r="N791">
        <v>99</v>
      </c>
      <c r="O791" t="s">
        <v>29</v>
      </c>
      <c r="P791" t="s">
        <v>30</v>
      </c>
      <c r="Q791" t="s">
        <v>31</v>
      </c>
      <c r="R791">
        <v>54000000</v>
      </c>
      <c r="S791">
        <v>1996</v>
      </c>
      <c r="T791">
        <v>5.6</v>
      </c>
      <c r="U791">
        <v>1.6</v>
      </c>
      <c r="V791">
        <v>74769345</v>
      </c>
      <c r="W791" t="s">
        <v>21</v>
      </c>
    </row>
    <row r="792" spans="1:23" x14ac:dyDescent="0.3">
      <c r="A792" t="s">
        <v>855</v>
      </c>
      <c r="B792">
        <v>171</v>
      </c>
      <c r="C792">
        <v>118</v>
      </c>
      <c r="D792">
        <v>177575142</v>
      </c>
      <c r="E792" t="s">
        <v>48</v>
      </c>
      <c r="F792" t="s">
        <v>44</v>
      </c>
      <c r="L792" t="s">
        <v>1241</v>
      </c>
      <c r="M792">
        <v>244840</v>
      </c>
      <c r="N792">
        <v>372</v>
      </c>
      <c r="O792" t="s">
        <v>29</v>
      </c>
      <c r="P792" t="s">
        <v>30</v>
      </c>
      <c r="Q792" t="s">
        <v>31</v>
      </c>
      <c r="R792">
        <v>70000000</v>
      </c>
      <c r="S792">
        <v>2005</v>
      </c>
      <c r="T792">
        <v>6.6</v>
      </c>
      <c r="U792">
        <v>2</v>
      </c>
      <c r="V792">
        <v>107575142</v>
      </c>
      <c r="W792" t="s">
        <v>21</v>
      </c>
    </row>
    <row r="793" spans="1:23" x14ac:dyDescent="0.3">
      <c r="A793" t="s">
        <v>1242</v>
      </c>
      <c r="B793">
        <v>53</v>
      </c>
      <c r="C793">
        <v>92</v>
      </c>
      <c r="D793">
        <v>105263257</v>
      </c>
      <c r="E793" t="s">
        <v>24</v>
      </c>
      <c r="F793" t="s">
        <v>25</v>
      </c>
      <c r="G793" t="s">
        <v>48</v>
      </c>
      <c r="H793" t="s">
        <v>49</v>
      </c>
      <c r="I793" t="s">
        <v>44</v>
      </c>
      <c r="L793" t="s">
        <v>1243</v>
      </c>
      <c r="M793">
        <v>56168</v>
      </c>
      <c r="N793">
        <v>103</v>
      </c>
      <c r="O793" t="s">
        <v>29</v>
      </c>
      <c r="P793" t="s">
        <v>30</v>
      </c>
      <c r="Q793" t="s">
        <v>52</v>
      </c>
      <c r="R793">
        <v>55000000</v>
      </c>
      <c r="S793">
        <v>1997</v>
      </c>
      <c r="T793">
        <v>5.4</v>
      </c>
      <c r="U793">
        <v>1.5</v>
      </c>
      <c r="V793">
        <v>50263257</v>
      </c>
      <c r="W793" t="s">
        <v>21</v>
      </c>
    </row>
    <row r="794" spans="1:23" x14ac:dyDescent="0.3">
      <c r="A794" t="s">
        <v>1244</v>
      </c>
      <c r="B794">
        <v>153</v>
      </c>
      <c r="C794">
        <v>74</v>
      </c>
      <c r="D794">
        <v>104354205</v>
      </c>
      <c r="E794" t="s">
        <v>48</v>
      </c>
      <c r="F794" t="s">
        <v>44</v>
      </c>
      <c r="L794" t="s">
        <v>1245</v>
      </c>
      <c r="M794">
        <v>162331</v>
      </c>
      <c r="N794">
        <v>332</v>
      </c>
      <c r="O794" t="s">
        <v>29</v>
      </c>
      <c r="P794" t="s">
        <v>30</v>
      </c>
      <c r="Q794" t="s">
        <v>213</v>
      </c>
      <c r="R794">
        <v>55000000</v>
      </c>
      <c r="S794">
        <v>2003</v>
      </c>
      <c r="T794">
        <v>6.3</v>
      </c>
      <c r="U794">
        <v>1.2</v>
      </c>
      <c r="V794">
        <v>49354205</v>
      </c>
      <c r="W794" t="s">
        <v>21</v>
      </c>
    </row>
    <row r="795" spans="1:23" x14ac:dyDescent="0.3">
      <c r="A795" t="s">
        <v>349</v>
      </c>
      <c r="B795">
        <v>491</v>
      </c>
      <c r="C795">
        <v>134</v>
      </c>
      <c r="D795">
        <v>107100855</v>
      </c>
      <c r="E795" t="s">
        <v>242</v>
      </c>
      <c r="F795" t="s">
        <v>55</v>
      </c>
      <c r="G795" t="s">
        <v>35</v>
      </c>
      <c r="L795" t="s">
        <v>1246</v>
      </c>
      <c r="M795">
        <v>323353</v>
      </c>
      <c r="N795">
        <v>527</v>
      </c>
      <c r="O795" t="s">
        <v>29</v>
      </c>
      <c r="P795" t="s">
        <v>30</v>
      </c>
      <c r="Q795" t="s">
        <v>31</v>
      </c>
      <c r="R795">
        <v>55000000</v>
      </c>
      <c r="S795">
        <v>2013</v>
      </c>
      <c r="T795">
        <v>7.9</v>
      </c>
      <c r="U795">
        <v>2.2000000000000002</v>
      </c>
      <c r="V795">
        <v>52100855</v>
      </c>
      <c r="W795" t="s">
        <v>21</v>
      </c>
    </row>
    <row r="796" spans="1:23" x14ac:dyDescent="0.3">
      <c r="A796" t="s">
        <v>254</v>
      </c>
      <c r="B796">
        <v>247</v>
      </c>
      <c r="C796">
        <v>101</v>
      </c>
      <c r="D796">
        <v>98711404</v>
      </c>
      <c r="E796" t="s">
        <v>48</v>
      </c>
      <c r="F796" t="s">
        <v>56</v>
      </c>
      <c r="G796" t="s">
        <v>44</v>
      </c>
      <c r="H796" t="s">
        <v>35</v>
      </c>
      <c r="L796" t="s">
        <v>1247</v>
      </c>
      <c r="M796">
        <v>127571</v>
      </c>
      <c r="N796">
        <v>207</v>
      </c>
      <c r="O796" t="s">
        <v>29</v>
      </c>
      <c r="P796" t="s">
        <v>30</v>
      </c>
      <c r="Q796" t="s">
        <v>31</v>
      </c>
      <c r="R796">
        <v>55000000</v>
      </c>
      <c r="S796">
        <v>2010</v>
      </c>
      <c r="T796">
        <v>6.3</v>
      </c>
      <c r="U796">
        <v>1.7</v>
      </c>
      <c r="V796">
        <v>43711404</v>
      </c>
      <c r="W796" t="s">
        <v>21</v>
      </c>
    </row>
    <row r="797" spans="1:23" x14ac:dyDescent="0.3">
      <c r="A797" t="s">
        <v>533</v>
      </c>
      <c r="B797">
        <v>26</v>
      </c>
      <c r="C797">
        <v>100</v>
      </c>
      <c r="D797">
        <v>100328194</v>
      </c>
      <c r="E797" t="s">
        <v>48</v>
      </c>
      <c r="F797" t="s">
        <v>49</v>
      </c>
      <c r="G797" t="s">
        <v>26</v>
      </c>
      <c r="L797" t="s">
        <v>1248</v>
      </c>
      <c r="M797">
        <v>85903</v>
      </c>
      <c r="N797">
        <v>92</v>
      </c>
      <c r="O797" t="s">
        <v>29</v>
      </c>
      <c r="P797" t="s">
        <v>30</v>
      </c>
      <c r="Q797" t="s">
        <v>52</v>
      </c>
      <c r="R797">
        <v>50000000</v>
      </c>
      <c r="S797">
        <v>1995</v>
      </c>
      <c r="T797">
        <v>6</v>
      </c>
      <c r="U797">
        <v>1.7</v>
      </c>
      <c r="V797">
        <v>50328194</v>
      </c>
      <c r="W797" t="s">
        <v>21</v>
      </c>
    </row>
    <row r="798" spans="1:23" x14ac:dyDescent="0.3">
      <c r="A798" t="s">
        <v>843</v>
      </c>
      <c r="B798">
        <v>292</v>
      </c>
      <c r="C798">
        <v>132</v>
      </c>
      <c r="D798">
        <v>101530738</v>
      </c>
      <c r="E798" t="s">
        <v>24</v>
      </c>
      <c r="F798" t="s">
        <v>56</v>
      </c>
      <c r="G798" t="s">
        <v>35</v>
      </c>
      <c r="L798" t="s">
        <v>1249</v>
      </c>
      <c r="M798">
        <v>229574</v>
      </c>
      <c r="N798">
        <v>436</v>
      </c>
      <c r="O798" t="s">
        <v>29</v>
      </c>
      <c r="P798" t="s">
        <v>30</v>
      </c>
      <c r="Q798" t="s">
        <v>213</v>
      </c>
      <c r="R798">
        <v>55000000</v>
      </c>
      <c r="S798">
        <v>2014</v>
      </c>
      <c r="T798">
        <v>7.2</v>
      </c>
      <c r="U798">
        <v>2.2000000000000002</v>
      </c>
      <c r="V798">
        <v>46530738</v>
      </c>
      <c r="W798" t="s">
        <v>21</v>
      </c>
    </row>
    <row r="799" spans="1:23" x14ac:dyDescent="0.3">
      <c r="A799" t="s">
        <v>1250</v>
      </c>
      <c r="B799">
        <v>114</v>
      </c>
      <c r="C799">
        <v>105</v>
      </c>
      <c r="D799">
        <v>93815117</v>
      </c>
      <c r="E799" t="s">
        <v>48</v>
      </c>
      <c r="F799" t="s">
        <v>55</v>
      </c>
      <c r="G799" t="s">
        <v>44</v>
      </c>
      <c r="L799" t="s">
        <v>1251</v>
      </c>
      <c r="M799">
        <v>68417</v>
      </c>
      <c r="N799">
        <v>242</v>
      </c>
      <c r="O799" t="s">
        <v>29</v>
      </c>
      <c r="P799" t="s">
        <v>30</v>
      </c>
      <c r="Q799" t="s">
        <v>31</v>
      </c>
      <c r="R799">
        <v>55000000</v>
      </c>
      <c r="S799">
        <v>2002</v>
      </c>
      <c r="T799">
        <v>5.0999999999999996</v>
      </c>
      <c r="U799">
        <v>1.8</v>
      </c>
      <c r="V799">
        <v>38815117</v>
      </c>
      <c r="W799" t="s">
        <v>21</v>
      </c>
    </row>
    <row r="800" spans="1:23" x14ac:dyDescent="0.3">
      <c r="A800" t="s">
        <v>495</v>
      </c>
      <c r="B800">
        <v>82</v>
      </c>
      <c r="C800">
        <v>123</v>
      </c>
      <c r="D800">
        <v>91400000</v>
      </c>
      <c r="E800" t="s">
        <v>24</v>
      </c>
      <c r="F800" t="s">
        <v>55</v>
      </c>
      <c r="G800" t="s">
        <v>35</v>
      </c>
      <c r="H800" t="s">
        <v>58</v>
      </c>
      <c r="L800" t="s">
        <v>1252</v>
      </c>
      <c r="M800">
        <v>81026</v>
      </c>
      <c r="N800">
        <v>194</v>
      </c>
      <c r="O800" t="s">
        <v>29</v>
      </c>
      <c r="P800" t="s">
        <v>30</v>
      </c>
      <c r="Q800" t="s">
        <v>213</v>
      </c>
      <c r="R800">
        <v>53000000</v>
      </c>
      <c r="S800">
        <v>1995</v>
      </c>
      <c r="T800">
        <v>7.3</v>
      </c>
      <c r="U800">
        <v>2</v>
      </c>
      <c r="V800">
        <v>38400000</v>
      </c>
      <c r="W800" t="s">
        <v>21</v>
      </c>
    </row>
    <row r="801" spans="1:23" x14ac:dyDescent="0.3">
      <c r="A801" t="s">
        <v>1253</v>
      </c>
      <c r="B801">
        <v>201</v>
      </c>
      <c r="C801">
        <v>117</v>
      </c>
      <c r="D801">
        <v>162586036</v>
      </c>
      <c r="E801" t="s">
        <v>242</v>
      </c>
      <c r="F801" t="s">
        <v>55</v>
      </c>
      <c r="L801" t="s">
        <v>1254</v>
      </c>
      <c r="M801">
        <v>338383</v>
      </c>
      <c r="N801">
        <v>611</v>
      </c>
      <c r="O801" t="s">
        <v>29</v>
      </c>
      <c r="P801" t="s">
        <v>30</v>
      </c>
      <c r="Q801" t="s">
        <v>31</v>
      </c>
      <c r="R801">
        <v>55000000</v>
      </c>
      <c r="S801">
        <v>2006</v>
      </c>
      <c r="T801">
        <v>8</v>
      </c>
      <c r="U801">
        <v>2</v>
      </c>
      <c r="V801">
        <v>107586036</v>
      </c>
      <c r="W801" t="s">
        <v>21</v>
      </c>
    </row>
    <row r="802" spans="1:23" x14ac:dyDescent="0.3">
      <c r="A802" t="s">
        <v>376</v>
      </c>
      <c r="B802">
        <v>231</v>
      </c>
      <c r="C802">
        <v>98</v>
      </c>
      <c r="D802">
        <v>89706988</v>
      </c>
      <c r="E802" t="s">
        <v>55</v>
      </c>
      <c r="F802" t="s">
        <v>60</v>
      </c>
      <c r="G802" t="s">
        <v>35</v>
      </c>
      <c r="L802" t="s">
        <v>1255</v>
      </c>
      <c r="M802">
        <v>126746</v>
      </c>
      <c r="N802">
        <v>600</v>
      </c>
      <c r="O802" t="s">
        <v>29</v>
      </c>
      <c r="P802" t="s">
        <v>30</v>
      </c>
      <c r="Q802" t="s">
        <v>31</v>
      </c>
      <c r="R802">
        <v>55000000</v>
      </c>
      <c r="S802">
        <v>2005</v>
      </c>
      <c r="T802">
        <v>6.2</v>
      </c>
      <c r="U802">
        <v>1.6</v>
      </c>
      <c r="V802">
        <v>34706988</v>
      </c>
      <c r="W802" t="s">
        <v>21</v>
      </c>
    </row>
    <row r="803" spans="1:23" x14ac:dyDescent="0.3">
      <c r="A803" t="s">
        <v>851</v>
      </c>
      <c r="B803">
        <v>55</v>
      </c>
      <c r="C803">
        <v>128</v>
      </c>
      <c r="D803">
        <v>83000000</v>
      </c>
      <c r="E803" t="s">
        <v>55</v>
      </c>
      <c r="F803" t="s">
        <v>35</v>
      </c>
      <c r="L803" t="s">
        <v>1256</v>
      </c>
      <c r="M803">
        <v>36587</v>
      </c>
      <c r="N803">
        <v>95</v>
      </c>
      <c r="O803" t="s">
        <v>29</v>
      </c>
      <c r="P803" t="s">
        <v>30</v>
      </c>
      <c r="Q803" t="s">
        <v>213</v>
      </c>
      <c r="R803">
        <v>55000000</v>
      </c>
      <c r="S803">
        <v>1994</v>
      </c>
      <c r="T803">
        <v>6</v>
      </c>
      <c r="U803">
        <v>2.1</v>
      </c>
      <c r="V803">
        <v>28000000</v>
      </c>
      <c r="W803" t="s">
        <v>21</v>
      </c>
    </row>
    <row r="804" spans="1:23" x14ac:dyDescent="0.3">
      <c r="A804" t="s">
        <v>533</v>
      </c>
      <c r="B804">
        <v>110</v>
      </c>
      <c r="C804">
        <v>114</v>
      </c>
      <c r="D804">
        <v>78745923</v>
      </c>
      <c r="E804" t="s">
        <v>55</v>
      </c>
      <c r="F804" t="s">
        <v>26</v>
      </c>
      <c r="G804" t="s">
        <v>44</v>
      </c>
      <c r="L804" t="s">
        <v>1257</v>
      </c>
      <c r="M804">
        <v>94407</v>
      </c>
      <c r="N804">
        <v>322</v>
      </c>
      <c r="O804" t="s">
        <v>29</v>
      </c>
      <c r="P804" t="s">
        <v>244</v>
      </c>
      <c r="Q804" t="s">
        <v>31</v>
      </c>
      <c r="R804">
        <v>55000000</v>
      </c>
      <c r="S804">
        <v>1998</v>
      </c>
      <c r="T804">
        <v>6.7</v>
      </c>
      <c r="U804">
        <v>1.9</v>
      </c>
      <c r="V804">
        <v>23745923</v>
      </c>
      <c r="W804" t="s">
        <v>21</v>
      </c>
    </row>
    <row r="805" spans="1:23" x14ac:dyDescent="0.3">
      <c r="A805" t="s">
        <v>503</v>
      </c>
      <c r="B805">
        <v>354</v>
      </c>
      <c r="C805">
        <v>111</v>
      </c>
      <c r="D805">
        <v>70098138</v>
      </c>
      <c r="E805" t="s">
        <v>24</v>
      </c>
      <c r="L805" t="s">
        <v>1258</v>
      </c>
      <c r="M805">
        <v>735784</v>
      </c>
      <c r="N805">
        <v>2105</v>
      </c>
      <c r="O805" t="s">
        <v>29</v>
      </c>
      <c r="P805" t="s">
        <v>30</v>
      </c>
      <c r="Q805" t="s">
        <v>213</v>
      </c>
      <c r="R805">
        <v>30000000</v>
      </c>
      <c r="S805">
        <v>2003</v>
      </c>
      <c r="T805">
        <v>8.1</v>
      </c>
      <c r="U805">
        <v>1.8</v>
      </c>
      <c r="V805">
        <v>40098138</v>
      </c>
      <c r="W805" t="s">
        <v>21</v>
      </c>
    </row>
    <row r="806" spans="1:23" x14ac:dyDescent="0.3">
      <c r="A806" t="s">
        <v>557</v>
      </c>
      <c r="B806">
        <v>140</v>
      </c>
      <c r="C806">
        <v>85</v>
      </c>
      <c r="D806">
        <v>66365290</v>
      </c>
      <c r="E806" t="s">
        <v>48</v>
      </c>
      <c r="L806" t="s">
        <v>1259</v>
      </c>
      <c r="M806">
        <v>56874</v>
      </c>
      <c r="N806">
        <v>358</v>
      </c>
      <c r="O806" t="s">
        <v>29</v>
      </c>
      <c r="P806" t="s">
        <v>30</v>
      </c>
      <c r="Q806" t="s">
        <v>31</v>
      </c>
      <c r="R806">
        <v>55000000</v>
      </c>
      <c r="S806">
        <v>1999</v>
      </c>
      <c r="T806">
        <v>6.4</v>
      </c>
      <c r="U806">
        <v>1.4</v>
      </c>
      <c r="V806">
        <v>11365290</v>
      </c>
      <c r="W806" t="s">
        <v>21</v>
      </c>
    </row>
    <row r="807" spans="1:23" x14ac:dyDescent="0.3">
      <c r="A807" t="s">
        <v>503</v>
      </c>
      <c r="B807">
        <v>304</v>
      </c>
      <c r="C807">
        <v>137</v>
      </c>
      <c r="D807">
        <v>66207920</v>
      </c>
      <c r="E807" t="s">
        <v>24</v>
      </c>
      <c r="F807" t="s">
        <v>56</v>
      </c>
      <c r="G807" t="s">
        <v>55</v>
      </c>
      <c r="H807" t="s">
        <v>35</v>
      </c>
      <c r="L807" t="s">
        <v>1260</v>
      </c>
      <c r="M807">
        <v>512749</v>
      </c>
      <c r="N807">
        <v>935</v>
      </c>
      <c r="O807" t="s">
        <v>29</v>
      </c>
      <c r="P807" t="s">
        <v>30</v>
      </c>
      <c r="Q807" t="s">
        <v>213</v>
      </c>
      <c r="R807">
        <v>30000000</v>
      </c>
      <c r="S807">
        <v>2004</v>
      </c>
      <c r="T807">
        <v>8</v>
      </c>
      <c r="U807">
        <v>2.2999999999999998</v>
      </c>
      <c r="V807">
        <v>36207920</v>
      </c>
      <c r="W807" t="s">
        <v>21</v>
      </c>
    </row>
    <row r="808" spans="1:23" x14ac:dyDescent="0.3">
      <c r="A808" t="s">
        <v>643</v>
      </c>
      <c r="B808">
        <v>45</v>
      </c>
      <c r="C808">
        <v>97</v>
      </c>
      <c r="D808">
        <v>63408614</v>
      </c>
      <c r="E808" t="s">
        <v>24</v>
      </c>
      <c r="F808" t="s">
        <v>48</v>
      </c>
      <c r="G808" t="s">
        <v>56</v>
      </c>
      <c r="H808" t="s">
        <v>35</v>
      </c>
      <c r="L808" t="s">
        <v>1261</v>
      </c>
      <c r="M808">
        <v>75365</v>
      </c>
      <c r="N808">
        <v>149</v>
      </c>
      <c r="O808" t="s">
        <v>29</v>
      </c>
      <c r="P808" t="s">
        <v>30</v>
      </c>
      <c r="Q808" t="s">
        <v>213</v>
      </c>
      <c r="R808">
        <v>55000000</v>
      </c>
      <c r="S808">
        <v>1989</v>
      </c>
      <c r="T808">
        <v>6.3</v>
      </c>
      <c r="U808">
        <v>1.6</v>
      </c>
      <c r="V808">
        <v>8408614</v>
      </c>
      <c r="W808" t="s">
        <v>21</v>
      </c>
    </row>
    <row r="809" spans="1:23" x14ac:dyDescent="0.3">
      <c r="A809" t="s">
        <v>158</v>
      </c>
      <c r="B809">
        <v>49</v>
      </c>
      <c r="C809">
        <v>104</v>
      </c>
      <c r="D809">
        <v>58422650</v>
      </c>
      <c r="E809" t="s">
        <v>48</v>
      </c>
      <c r="F809" t="s">
        <v>26</v>
      </c>
      <c r="G809" t="s">
        <v>57</v>
      </c>
      <c r="L809" t="s">
        <v>1262</v>
      </c>
      <c r="M809">
        <v>78974</v>
      </c>
      <c r="N809">
        <v>173</v>
      </c>
      <c r="O809" t="s">
        <v>29</v>
      </c>
      <c r="P809" t="s">
        <v>30</v>
      </c>
      <c r="Q809" t="s">
        <v>31</v>
      </c>
      <c r="R809">
        <v>55000000</v>
      </c>
      <c r="S809">
        <v>1992</v>
      </c>
      <c r="T809">
        <v>6.4</v>
      </c>
      <c r="U809">
        <v>1.7</v>
      </c>
      <c r="V809">
        <v>3422650</v>
      </c>
      <c r="W809" t="s">
        <v>21</v>
      </c>
    </row>
    <row r="810" spans="1:23" x14ac:dyDescent="0.3">
      <c r="A810" t="s">
        <v>1263</v>
      </c>
      <c r="B810">
        <v>146</v>
      </c>
      <c r="C810">
        <v>110</v>
      </c>
      <c r="D810">
        <v>56932305</v>
      </c>
      <c r="E810" t="s">
        <v>24</v>
      </c>
      <c r="F810" t="s">
        <v>25</v>
      </c>
      <c r="G810" t="s">
        <v>48</v>
      </c>
      <c r="H810" t="s">
        <v>53</v>
      </c>
      <c r="L810" t="s">
        <v>1264</v>
      </c>
      <c r="M810">
        <v>96690</v>
      </c>
      <c r="N810">
        <v>293</v>
      </c>
      <c r="O810" t="s">
        <v>29</v>
      </c>
      <c r="P810" t="s">
        <v>30</v>
      </c>
      <c r="Q810" t="s">
        <v>31</v>
      </c>
      <c r="R810">
        <v>55000000</v>
      </c>
      <c r="S810">
        <v>2000</v>
      </c>
      <c r="T810">
        <v>6.6</v>
      </c>
      <c r="U810">
        <v>1.8</v>
      </c>
      <c r="V810">
        <v>1932305</v>
      </c>
      <c r="W810" t="s">
        <v>21</v>
      </c>
    </row>
    <row r="811" spans="1:23" x14ac:dyDescent="0.3">
      <c r="A811" t="s">
        <v>1160</v>
      </c>
      <c r="B811">
        <v>60</v>
      </c>
      <c r="C811">
        <v>133</v>
      </c>
      <c r="D811">
        <v>68750000</v>
      </c>
      <c r="E811" t="s">
        <v>24</v>
      </c>
      <c r="F811" t="s">
        <v>25</v>
      </c>
      <c r="G811" t="s">
        <v>35</v>
      </c>
      <c r="L811" t="s">
        <v>1265</v>
      </c>
      <c r="M811">
        <v>40858</v>
      </c>
      <c r="N811">
        <v>144</v>
      </c>
      <c r="O811" t="s">
        <v>29</v>
      </c>
      <c r="P811" t="s">
        <v>30</v>
      </c>
      <c r="Q811" t="s">
        <v>213</v>
      </c>
      <c r="R811">
        <v>55000000</v>
      </c>
      <c r="S811">
        <v>1996</v>
      </c>
      <c r="T811">
        <v>6.4</v>
      </c>
      <c r="U811">
        <v>2.2000000000000002</v>
      </c>
      <c r="V811">
        <v>13750000</v>
      </c>
      <c r="W811" t="s">
        <v>21</v>
      </c>
    </row>
    <row r="812" spans="1:23" x14ac:dyDescent="0.3">
      <c r="A812" t="s">
        <v>582</v>
      </c>
      <c r="B812">
        <v>189</v>
      </c>
      <c r="C812">
        <v>94</v>
      </c>
      <c r="D812">
        <v>68218041</v>
      </c>
      <c r="E812" t="s">
        <v>48</v>
      </c>
      <c r="F812" t="s">
        <v>49</v>
      </c>
      <c r="G812" t="s">
        <v>26</v>
      </c>
      <c r="L812" t="s">
        <v>1266</v>
      </c>
      <c r="M812">
        <v>67191</v>
      </c>
      <c r="N812">
        <v>108</v>
      </c>
      <c r="O812" t="s">
        <v>29</v>
      </c>
      <c r="P812" t="s">
        <v>30</v>
      </c>
      <c r="Q812" t="s">
        <v>52</v>
      </c>
      <c r="R812">
        <v>55000000</v>
      </c>
      <c r="S812">
        <v>2011</v>
      </c>
      <c r="T812">
        <v>6</v>
      </c>
      <c r="U812">
        <v>1.6</v>
      </c>
      <c r="V812">
        <v>13218041</v>
      </c>
      <c r="W812" t="s">
        <v>21</v>
      </c>
    </row>
    <row r="813" spans="1:23" x14ac:dyDescent="0.3">
      <c r="A813" t="s">
        <v>295</v>
      </c>
      <c r="B813">
        <v>206</v>
      </c>
      <c r="C813">
        <v>104</v>
      </c>
      <c r="D813">
        <v>25040293</v>
      </c>
      <c r="E813" t="s">
        <v>24</v>
      </c>
      <c r="F813" t="s">
        <v>25</v>
      </c>
      <c r="G813" t="s">
        <v>26</v>
      </c>
      <c r="L813" t="s">
        <v>1267</v>
      </c>
      <c r="M813">
        <v>88049</v>
      </c>
      <c r="N813">
        <v>279</v>
      </c>
      <c r="O813" t="s">
        <v>29</v>
      </c>
      <c r="P813" t="s">
        <v>30</v>
      </c>
      <c r="Q813" t="s">
        <v>31</v>
      </c>
      <c r="R813">
        <v>55000000</v>
      </c>
      <c r="S813">
        <v>2008</v>
      </c>
      <c r="T813">
        <v>6.6</v>
      </c>
      <c r="U813">
        <v>1.7</v>
      </c>
      <c r="V813">
        <v>-29959707</v>
      </c>
      <c r="W813" t="s">
        <v>38</v>
      </c>
    </row>
    <row r="814" spans="1:23" x14ac:dyDescent="0.3">
      <c r="A814" t="s">
        <v>1268</v>
      </c>
      <c r="B814">
        <v>118</v>
      </c>
      <c r="C814">
        <v>91</v>
      </c>
      <c r="D814">
        <v>55747724</v>
      </c>
      <c r="E814" t="s">
        <v>25</v>
      </c>
      <c r="F814" t="s">
        <v>47</v>
      </c>
      <c r="G814" t="s">
        <v>48</v>
      </c>
      <c r="H814" t="s">
        <v>49</v>
      </c>
      <c r="L814" t="s">
        <v>1269</v>
      </c>
      <c r="M814">
        <v>18042</v>
      </c>
      <c r="N814">
        <v>73</v>
      </c>
      <c r="O814" t="s">
        <v>29</v>
      </c>
      <c r="P814" t="s">
        <v>30</v>
      </c>
      <c r="Q814" t="s">
        <v>52</v>
      </c>
      <c r="R814">
        <v>55000000</v>
      </c>
      <c r="S814">
        <v>2013</v>
      </c>
      <c r="T814">
        <v>5.9</v>
      </c>
      <c r="U814">
        <v>1.5</v>
      </c>
      <c r="V814">
        <v>747724</v>
      </c>
      <c r="W814" t="s">
        <v>21</v>
      </c>
    </row>
    <row r="815" spans="1:23" x14ac:dyDescent="0.3">
      <c r="A815" t="s">
        <v>219</v>
      </c>
      <c r="B815">
        <v>210</v>
      </c>
      <c r="C815">
        <v>145</v>
      </c>
      <c r="D815">
        <v>55473600</v>
      </c>
      <c r="E815" t="s">
        <v>24</v>
      </c>
      <c r="F815" t="s">
        <v>57</v>
      </c>
      <c r="G815" t="s">
        <v>27</v>
      </c>
      <c r="L815" t="s">
        <v>1270</v>
      </c>
      <c r="M815">
        <v>207686</v>
      </c>
      <c r="N815">
        <v>776</v>
      </c>
      <c r="O815" t="s">
        <v>29</v>
      </c>
      <c r="P815" t="s">
        <v>30</v>
      </c>
      <c r="Q815" t="s">
        <v>213</v>
      </c>
      <c r="R815">
        <v>50000000</v>
      </c>
      <c r="S815">
        <v>1992</v>
      </c>
      <c r="T815">
        <v>6.4</v>
      </c>
      <c r="U815">
        <v>2.4</v>
      </c>
      <c r="V815">
        <v>5473600</v>
      </c>
      <c r="W815" t="s">
        <v>21</v>
      </c>
    </row>
    <row r="816" spans="1:23" x14ac:dyDescent="0.3">
      <c r="A816" t="s">
        <v>1271</v>
      </c>
      <c r="B816">
        <v>76</v>
      </c>
      <c r="C816">
        <v>135</v>
      </c>
      <c r="D816">
        <v>49994804</v>
      </c>
      <c r="E816" t="s">
        <v>242</v>
      </c>
      <c r="F816" t="s">
        <v>55</v>
      </c>
      <c r="G816" t="s">
        <v>54</v>
      </c>
      <c r="H816" t="s">
        <v>50</v>
      </c>
      <c r="L816" t="s">
        <v>1272</v>
      </c>
      <c r="M816">
        <v>29205</v>
      </c>
      <c r="N816">
        <v>194</v>
      </c>
      <c r="O816" t="s">
        <v>29</v>
      </c>
      <c r="P816" t="s">
        <v>30</v>
      </c>
      <c r="Q816" t="s">
        <v>52</v>
      </c>
      <c r="R816">
        <v>55000000</v>
      </c>
      <c r="S816">
        <v>1996</v>
      </c>
      <c r="T816">
        <v>6.3</v>
      </c>
      <c r="U816">
        <v>2.2000000000000002</v>
      </c>
      <c r="V816">
        <v>-5005196</v>
      </c>
      <c r="W816" t="s">
        <v>38</v>
      </c>
    </row>
    <row r="817" spans="1:23" x14ac:dyDescent="0.3">
      <c r="A817" t="s">
        <v>1273</v>
      </c>
      <c r="B817">
        <v>149</v>
      </c>
      <c r="C817">
        <v>122</v>
      </c>
      <c r="D817">
        <v>41609593</v>
      </c>
      <c r="E817" t="s">
        <v>24</v>
      </c>
      <c r="F817" t="s">
        <v>25</v>
      </c>
      <c r="G817" t="s">
        <v>56</v>
      </c>
      <c r="H817" t="s">
        <v>35</v>
      </c>
      <c r="L817" t="s">
        <v>1274</v>
      </c>
      <c r="M817">
        <v>145422</v>
      </c>
      <c r="N817">
        <v>572</v>
      </c>
      <c r="O817" t="s">
        <v>29</v>
      </c>
      <c r="P817" t="s">
        <v>37</v>
      </c>
      <c r="Q817" t="s">
        <v>213</v>
      </c>
      <c r="R817">
        <v>55000000</v>
      </c>
      <c r="S817">
        <v>1998</v>
      </c>
      <c r="T817">
        <v>7.3</v>
      </c>
      <c r="U817">
        <v>2</v>
      </c>
      <c r="V817">
        <v>-13390407</v>
      </c>
      <c r="W817" t="s">
        <v>38</v>
      </c>
    </row>
    <row r="818" spans="1:23" x14ac:dyDescent="0.3">
      <c r="A818" t="s">
        <v>752</v>
      </c>
      <c r="B818">
        <v>62</v>
      </c>
      <c r="C818">
        <v>110</v>
      </c>
      <c r="D818">
        <v>38553833</v>
      </c>
      <c r="E818" t="s">
        <v>25</v>
      </c>
      <c r="F818" t="s">
        <v>55</v>
      </c>
      <c r="G818" t="s">
        <v>57</v>
      </c>
      <c r="H818" t="s">
        <v>35</v>
      </c>
      <c r="L818" t="s">
        <v>1275</v>
      </c>
      <c r="M818">
        <v>46239</v>
      </c>
      <c r="N818">
        <v>155</v>
      </c>
      <c r="O818" t="s">
        <v>29</v>
      </c>
      <c r="P818" t="s">
        <v>30</v>
      </c>
      <c r="Q818" t="s">
        <v>213</v>
      </c>
      <c r="R818">
        <v>55000000</v>
      </c>
      <c r="S818">
        <v>1996</v>
      </c>
      <c r="T818">
        <v>6.8</v>
      </c>
      <c r="U818">
        <v>1.8</v>
      </c>
      <c r="V818">
        <v>-16446167</v>
      </c>
      <c r="W818" t="s">
        <v>38</v>
      </c>
    </row>
    <row r="819" spans="1:23" x14ac:dyDescent="0.3">
      <c r="A819" t="s">
        <v>1276</v>
      </c>
      <c r="B819">
        <v>224</v>
      </c>
      <c r="C819">
        <v>95</v>
      </c>
      <c r="D819">
        <v>76137505</v>
      </c>
      <c r="E819" t="s">
        <v>47</v>
      </c>
      <c r="F819" t="s">
        <v>48</v>
      </c>
      <c r="G819" t="s">
        <v>49</v>
      </c>
      <c r="H819" t="s">
        <v>26</v>
      </c>
      <c r="L819" t="s">
        <v>1277</v>
      </c>
      <c r="M819">
        <v>49207</v>
      </c>
      <c r="N819">
        <v>174</v>
      </c>
      <c r="O819" t="s">
        <v>29</v>
      </c>
      <c r="P819" t="s">
        <v>37</v>
      </c>
      <c r="Q819" t="s">
        <v>52</v>
      </c>
      <c r="R819">
        <v>55000000</v>
      </c>
      <c r="S819">
        <v>2014</v>
      </c>
      <c r="T819">
        <v>7.2</v>
      </c>
      <c r="U819">
        <v>1.6</v>
      </c>
      <c r="V819">
        <v>21137505</v>
      </c>
      <c r="W819" t="s">
        <v>21</v>
      </c>
    </row>
    <row r="820" spans="1:23" x14ac:dyDescent="0.3">
      <c r="A820" t="s">
        <v>1278</v>
      </c>
      <c r="B820">
        <v>265</v>
      </c>
      <c r="C820">
        <v>102</v>
      </c>
      <c r="D820">
        <v>34350553</v>
      </c>
      <c r="E820" t="s">
        <v>24</v>
      </c>
      <c r="F820" t="s">
        <v>48</v>
      </c>
      <c r="G820" t="s">
        <v>27</v>
      </c>
      <c r="L820" t="s">
        <v>1279</v>
      </c>
      <c r="M820">
        <v>104066</v>
      </c>
      <c r="N820">
        <v>207</v>
      </c>
      <c r="O820" t="s">
        <v>29</v>
      </c>
      <c r="P820" t="s">
        <v>30</v>
      </c>
      <c r="Q820" t="s">
        <v>213</v>
      </c>
      <c r="R820">
        <v>68000000</v>
      </c>
      <c r="S820">
        <v>2012</v>
      </c>
      <c r="T820">
        <v>5.7</v>
      </c>
      <c r="U820">
        <v>1.7</v>
      </c>
      <c r="V820">
        <v>-33649447</v>
      </c>
      <c r="W820" t="s">
        <v>38</v>
      </c>
    </row>
    <row r="821" spans="1:23" x14ac:dyDescent="0.3">
      <c r="A821" t="s">
        <v>1280</v>
      </c>
      <c r="B821">
        <v>135</v>
      </c>
      <c r="C821">
        <v>94</v>
      </c>
      <c r="D821">
        <v>34238611</v>
      </c>
      <c r="E821" t="s">
        <v>24</v>
      </c>
      <c r="F821" t="s">
        <v>56</v>
      </c>
      <c r="G821" t="s">
        <v>55</v>
      </c>
      <c r="H821" t="s">
        <v>35</v>
      </c>
      <c r="L821" t="s">
        <v>1281</v>
      </c>
      <c r="M821">
        <v>35830</v>
      </c>
      <c r="N821">
        <v>321</v>
      </c>
      <c r="O821" t="s">
        <v>29</v>
      </c>
      <c r="P821" t="s">
        <v>30</v>
      </c>
      <c r="Q821" t="s">
        <v>213</v>
      </c>
      <c r="R821">
        <v>55000000</v>
      </c>
      <c r="S821">
        <v>2003</v>
      </c>
      <c r="T821">
        <v>6</v>
      </c>
      <c r="U821">
        <v>1.6</v>
      </c>
      <c r="V821">
        <v>-20761389</v>
      </c>
      <c r="W821" t="s">
        <v>38</v>
      </c>
    </row>
    <row r="822" spans="1:23" x14ac:dyDescent="0.3">
      <c r="A822" t="s">
        <v>225</v>
      </c>
      <c r="B822">
        <v>100</v>
      </c>
      <c r="C822">
        <v>126</v>
      </c>
      <c r="D822">
        <v>34098563</v>
      </c>
      <c r="E822" t="s">
        <v>55</v>
      </c>
      <c r="F822" t="s">
        <v>35</v>
      </c>
      <c r="L822" t="s">
        <v>1282</v>
      </c>
      <c r="M822">
        <v>27191</v>
      </c>
      <c r="N822">
        <v>232</v>
      </c>
      <c r="O822" t="s">
        <v>29</v>
      </c>
      <c r="P822" t="s">
        <v>30</v>
      </c>
      <c r="Q822" t="s">
        <v>213</v>
      </c>
      <c r="R822">
        <v>55000000</v>
      </c>
      <c r="S822">
        <v>1999</v>
      </c>
      <c r="T822">
        <v>6.5</v>
      </c>
      <c r="U822">
        <v>2.1</v>
      </c>
      <c r="V822">
        <v>-20901437</v>
      </c>
      <c r="W822" t="s">
        <v>38</v>
      </c>
    </row>
    <row r="823" spans="1:23" x14ac:dyDescent="0.3">
      <c r="A823" t="s">
        <v>949</v>
      </c>
      <c r="B823">
        <v>123</v>
      </c>
      <c r="C823">
        <v>118</v>
      </c>
      <c r="D823">
        <v>33828318</v>
      </c>
      <c r="E823" t="s">
        <v>48</v>
      </c>
      <c r="L823" t="s">
        <v>1283</v>
      </c>
      <c r="M823">
        <v>44453</v>
      </c>
      <c r="N823">
        <v>154</v>
      </c>
      <c r="O823" t="s">
        <v>29</v>
      </c>
      <c r="P823" t="s">
        <v>30</v>
      </c>
      <c r="Q823" t="s">
        <v>31</v>
      </c>
      <c r="R823">
        <v>55000000</v>
      </c>
      <c r="S823">
        <v>2003</v>
      </c>
      <c r="T823">
        <v>5.8</v>
      </c>
      <c r="U823">
        <v>2</v>
      </c>
      <c r="V823">
        <v>-21171682</v>
      </c>
      <c r="W823" t="s">
        <v>38</v>
      </c>
    </row>
    <row r="824" spans="1:23" x14ac:dyDescent="0.3">
      <c r="A824" t="s">
        <v>1284</v>
      </c>
      <c r="B824">
        <v>164</v>
      </c>
      <c r="C824">
        <v>99</v>
      </c>
      <c r="D824">
        <v>33472850</v>
      </c>
      <c r="E824" t="s">
        <v>48</v>
      </c>
      <c r="F824" t="s">
        <v>61</v>
      </c>
      <c r="L824" t="s">
        <v>1285</v>
      </c>
      <c r="M824">
        <v>67005</v>
      </c>
      <c r="N824">
        <v>119</v>
      </c>
      <c r="O824" t="s">
        <v>29</v>
      </c>
      <c r="P824" t="s">
        <v>30</v>
      </c>
      <c r="Q824" t="s">
        <v>213</v>
      </c>
      <c r="R824">
        <v>55000000</v>
      </c>
      <c r="S824">
        <v>2008</v>
      </c>
      <c r="T824">
        <v>5.8</v>
      </c>
      <c r="U824">
        <v>1.6</v>
      </c>
      <c r="V824">
        <v>-21527150</v>
      </c>
      <c r="W824" t="s">
        <v>38</v>
      </c>
    </row>
    <row r="825" spans="1:23" x14ac:dyDescent="0.3">
      <c r="A825" t="s">
        <v>1286</v>
      </c>
      <c r="B825">
        <v>238</v>
      </c>
      <c r="C825">
        <v>88</v>
      </c>
      <c r="D825">
        <v>31051126</v>
      </c>
      <c r="E825" t="s">
        <v>25</v>
      </c>
      <c r="F825" t="s">
        <v>47</v>
      </c>
      <c r="G825" t="s">
        <v>48</v>
      </c>
      <c r="H825" t="s">
        <v>49</v>
      </c>
      <c r="L825" t="s">
        <v>1287</v>
      </c>
      <c r="M825">
        <v>36877</v>
      </c>
      <c r="N825">
        <v>101</v>
      </c>
      <c r="O825" t="s">
        <v>29</v>
      </c>
      <c r="P825" t="s">
        <v>37</v>
      </c>
      <c r="Q825" t="s">
        <v>52</v>
      </c>
      <c r="R825">
        <v>55000000</v>
      </c>
      <c r="S825">
        <v>2012</v>
      </c>
      <c r="T825">
        <v>6.7</v>
      </c>
      <c r="U825">
        <v>1.5</v>
      </c>
      <c r="V825">
        <v>-23948874</v>
      </c>
      <c r="W825" t="s">
        <v>38</v>
      </c>
    </row>
    <row r="826" spans="1:23" x14ac:dyDescent="0.3">
      <c r="A826" t="s">
        <v>1004</v>
      </c>
      <c r="B826">
        <v>264</v>
      </c>
      <c r="C826">
        <v>141</v>
      </c>
      <c r="D826">
        <v>35707327</v>
      </c>
      <c r="E826" t="s">
        <v>56</v>
      </c>
      <c r="F826" t="s">
        <v>55</v>
      </c>
      <c r="G826" t="s">
        <v>60</v>
      </c>
      <c r="H826" t="s">
        <v>35</v>
      </c>
      <c r="L826" t="s">
        <v>1288</v>
      </c>
      <c r="M826">
        <v>199056</v>
      </c>
      <c r="N826">
        <v>387</v>
      </c>
      <c r="O826" t="s">
        <v>29</v>
      </c>
      <c r="P826" t="s">
        <v>30</v>
      </c>
      <c r="Q826" t="s">
        <v>213</v>
      </c>
      <c r="R826">
        <v>55000000</v>
      </c>
      <c r="S826">
        <v>2008</v>
      </c>
      <c r="T826">
        <v>7.8</v>
      </c>
      <c r="U826">
        <v>2.4</v>
      </c>
      <c r="V826">
        <v>-19292673</v>
      </c>
      <c r="W826" t="s">
        <v>38</v>
      </c>
    </row>
    <row r="827" spans="1:23" x14ac:dyDescent="0.3">
      <c r="A827" t="s">
        <v>682</v>
      </c>
      <c r="B827">
        <v>47</v>
      </c>
      <c r="C827">
        <v>107</v>
      </c>
      <c r="D827">
        <v>20550712</v>
      </c>
      <c r="E827" t="s">
        <v>24</v>
      </c>
      <c r="F827" t="s">
        <v>55</v>
      </c>
      <c r="G827" t="s">
        <v>27</v>
      </c>
      <c r="H827" t="s">
        <v>35</v>
      </c>
      <c r="L827" t="s">
        <v>1289</v>
      </c>
      <c r="M827">
        <v>40346</v>
      </c>
      <c r="N827">
        <v>95</v>
      </c>
      <c r="O827" t="s">
        <v>29</v>
      </c>
      <c r="P827" t="s">
        <v>30</v>
      </c>
      <c r="Q827" t="s">
        <v>31</v>
      </c>
      <c r="R827">
        <v>50000000</v>
      </c>
      <c r="S827">
        <v>1996</v>
      </c>
      <c r="T827">
        <v>5.6</v>
      </c>
      <c r="U827">
        <v>1.8</v>
      </c>
      <c r="V827">
        <v>-29449288</v>
      </c>
      <c r="W827" t="s">
        <v>38</v>
      </c>
    </row>
    <row r="828" spans="1:23" x14ac:dyDescent="0.3">
      <c r="A828" t="s">
        <v>495</v>
      </c>
      <c r="B828">
        <v>50</v>
      </c>
      <c r="C828">
        <v>116</v>
      </c>
      <c r="D828">
        <v>18573791</v>
      </c>
      <c r="E828" t="s">
        <v>24</v>
      </c>
      <c r="F828" t="s">
        <v>55</v>
      </c>
      <c r="G828" t="s">
        <v>61</v>
      </c>
      <c r="H828" t="s">
        <v>35</v>
      </c>
      <c r="L828" t="s">
        <v>1290</v>
      </c>
      <c r="M828">
        <v>38533</v>
      </c>
      <c r="N828">
        <v>89</v>
      </c>
      <c r="O828" t="s">
        <v>29</v>
      </c>
      <c r="P828" t="s">
        <v>30</v>
      </c>
      <c r="Q828" t="s">
        <v>213</v>
      </c>
      <c r="R828">
        <v>55000000</v>
      </c>
      <c r="S828">
        <v>1996</v>
      </c>
      <c r="T828">
        <v>5.8</v>
      </c>
      <c r="U828">
        <v>1.9</v>
      </c>
      <c r="V828">
        <v>-36426209</v>
      </c>
      <c r="W828" t="s">
        <v>38</v>
      </c>
    </row>
    <row r="829" spans="1:23" x14ac:dyDescent="0.3">
      <c r="A829" t="s">
        <v>394</v>
      </c>
      <c r="B829">
        <v>153</v>
      </c>
      <c r="C829">
        <v>143</v>
      </c>
      <c r="D829">
        <v>51225796</v>
      </c>
      <c r="E829" t="s">
        <v>55</v>
      </c>
      <c r="F829" t="s">
        <v>50</v>
      </c>
      <c r="G829" t="s">
        <v>44</v>
      </c>
      <c r="H829" t="s">
        <v>35</v>
      </c>
      <c r="L829" t="s">
        <v>1291</v>
      </c>
      <c r="M829">
        <v>96654</v>
      </c>
      <c r="N829">
        <v>2047</v>
      </c>
      <c r="O829" t="s">
        <v>29</v>
      </c>
      <c r="P829" t="s">
        <v>37</v>
      </c>
      <c r="Q829" t="s">
        <v>31</v>
      </c>
      <c r="R829">
        <v>70000000</v>
      </c>
      <c r="S829">
        <v>2004</v>
      </c>
      <c r="T829">
        <v>7.4</v>
      </c>
      <c r="U829">
        <v>2.4</v>
      </c>
      <c r="V829">
        <v>-18774204</v>
      </c>
      <c r="W829" t="s">
        <v>38</v>
      </c>
    </row>
    <row r="830" spans="1:23" x14ac:dyDescent="0.3">
      <c r="A830" t="s">
        <v>1292</v>
      </c>
      <c r="B830">
        <v>202</v>
      </c>
      <c r="C830">
        <v>114</v>
      </c>
      <c r="D830">
        <v>16264475</v>
      </c>
      <c r="E830" t="s">
        <v>242</v>
      </c>
      <c r="F830" t="s">
        <v>55</v>
      </c>
      <c r="G830" t="s">
        <v>54</v>
      </c>
      <c r="H830" t="s">
        <v>58</v>
      </c>
      <c r="L830" t="s">
        <v>1293</v>
      </c>
      <c r="M830">
        <v>54787</v>
      </c>
      <c r="N830">
        <v>216</v>
      </c>
      <c r="O830" t="s">
        <v>29</v>
      </c>
      <c r="P830" t="s">
        <v>37</v>
      </c>
      <c r="Q830" t="s">
        <v>31</v>
      </c>
      <c r="R830">
        <v>55000000</v>
      </c>
      <c r="S830">
        <v>2007</v>
      </c>
      <c r="T830">
        <v>6.9</v>
      </c>
      <c r="U830">
        <v>1.9</v>
      </c>
      <c r="V830">
        <v>-38735525</v>
      </c>
      <c r="W830" t="s">
        <v>38</v>
      </c>
    </row>
    <row r="831" spans="1:23" x14ac:dyDescent="0.3">
      <c r="A831" t="s">
        <v>1294</v>
      </c>
      <c r="B831">
        <v>178</v>
      </c>
      <c r="C831">
        <v>93</v>
      </c>
      <c r="D831">
        <v>25857987</v>
      </c>
      <c r="E831" t="s">
        <v>24</v>
      </c>
      <c r="F831" t="s">
        <v>27</v>
      </c>
      <c r="M831">
        <v>110614</v>
      </c>
      <c r="N831">
        <v>532</v>
      </c>
      <c r="O831" t="s">
        <v>29</v>
      </c>
      <c r="P831" t="s">
        <v>30</v>
      </c>
      <c r="Q831" t="s">
        <v>31</v>
      </c>
      <c r="R831">
        <v>62000000</v>
      </c>
      <c r="S831">
        <v>2005</v>
      </c>
      <c r="T831">
        <v>5.5</v>
      </c>
      <c r="U831">
        <v>1.6</v>
      </c>
      <c r="V831">
        <v>-36142013</v>
      </c>
      <c r="W831" t="s">
        <v>38</v>
      </c>
    </row>
    <row r="832" spans="1:23" x14ac:dyDescent="0.3">
      <c r="A832" t="s">
        <v>1295</v>
      </c>
      <c r="B832">
        <v>84</v>
      </c>
      <c r="C832">
        <v>280</v>
      </c>
      <c r="D832">
        <v>12870569</v>
      </c>
      <c r="E832" t="s">
        <v>55</v>
      </c>
      <c r="F832" t="s">
        <v>54</v>
      </c>
      <c r="G832" t="s">
        <v>58</v>
      </c>
      <c r="L832" t="s">
        <v>1296</v>
      </c>
      <c r="M832">
        <v>13215</v>
      </c>
      <c r="N832">
        <v>497</v>
      </c>
      <c r="O832" t="s">
        <v>29</v>
      </c>
      <c r="P832" t="s">
        <v>30</v>
      </c>
      <c r="Q832" t="s">
        <v>31</v>
      </c>
      <c r="R832">
        <v>56000000</v>
      </c>
      <c r="S832">
        <v>2003</v>
      </c>
      <c r="T832">
        <v>6.3</v>
      </c>
      <c r="U832">
        <v>4.7</v>
      </c>
      <c r="V832">
        <v>-43129431</v>
      </c>
      <c r="W832" t="s">
        <v>38</v>
      </c>
    </row>
    <row r="833" spans="1:23" x14ac:dyDescent="0.3">
      <c r="A833" t="s">
        <v>1297</v>
      </c>
      <c r="B833">
        <v>44</v>
      </c>
      <c r="C833">
        <v>100</v>
      </c>
      <c r="D833">
        <v>11466088</v>
      </c>
      <c r="E833" t="s">
        <v>24</v>
      </c>
      <c r="F833" t="s">
        <v>35</v>
      </c>
      <c r="L833" t="s">
        <v>1298</v>
      </c>
      <c r="M833">
        <v>8983</v>
      </c>
      <c r="N833">
        <v>84</v>
      </c>
      <c r="O833" t="s">
        <v>29</v>
      </c>
      <c r="P833" t="s">
        <v>30</v>
      </c>
      <c r="Q833" t="s">
        <v>213</v>
      </c>
      <c r="R833">
        <v>71000000</v>
      </c>
      <c r="S833">
        <v>1997</v>
      </c>
      <c r="T833">
        <v>4.7</v>
      </c>
      <c r="U833">
        <v>1.7</v>
      </c>
      <c r="V833">
        <v>-59533912</v>
      </c>
      <c r="W833" t="s">
        <v>38</v>
      </c>
    </row>
    <row r="834" spans="1:23" x14ac:dyDescent="0.3">
      <c r="A834" t="s">
        <v>1299</v>
      </c>
      <c r="B834">
        <v>93</v>
      </c>
      <c r="C834">
        <v>107</v>
      </c>
      <c r="D834">
        <v>16088610</v>
      </c>
      <c r="E834" t="s">
        <v>48</v>
      </c>
      <c r="F834" t="s">
        <v>55</v>
      </c>
      <c r="G834" t="s">
        <v>49</v>
      </c>
      <c r="H834" t="s">
        <v>26</v>
      </c>
      <c r="L834" t="s">
        <v>1300</v>
      </c>
      <c r="M834">
        <v>10417</v>
      </c>
      <c r="N834">
        <v>39</v>
      </c>
      <c r="O834" t="s">
        <v>29</v>
      </c>
      <c r="P834" t="s">
        <v>30</v>
      </c>
      <c r="Q834" t="s">
        <v>52</v>
      </c>
      <c r="R834">
        <v>55000000</v>
      </c>
      <c r="S834">
        <v>2009</v>
      </c>
      <c r="T834">
        <v>5.6</v>
      </c>
      <c r="U834">
        <v>1.8</v>
      </c>
      <c r="V834">
        <v>-38911390</v>
      </c>
      <c r="W834" t="s">
        <v>38</v>
      </c>
    </row>
    <row r="835" spans="1:23" x14ac:dyDescent="0.3">
      <c r="A835" t="s">
        <v>229</v>
      </c>
      <c r="B835">
        <v>277</v>
      </c>
      <c r="C835">
        <v>119</v>
      </c>
      <c r="D835">
        <v>51178893</v>
      </c>
      <c r="E835" t="s">
        <v>25</v>
      </c>
      <c r="F835" t="s">
        <v>48</v>
      </c>
      <c r="G835" t="s">
        <v>56</v>
      </c>
      <c r="H835" t="s">
        <v>49</v>
      </c>
      <c r="I835" t="s">
        <v>50</v>
      </c>
      <c r="L835" t="s">
        <v>1301</v>
      </c>
      <c r="M835">
        <v>24285</v>
      </c>
      <c r="N835">
        <v>110</v>
      </c>
      <c r="O835" t="s">
        <v>29</v>
      </c>
      <c r="P835" t="s">
        <v>30</v>
      </c>
      <c r="Q835" t="s">
        <v>52</v>
      </c>
      <c r="R835">
        <v>50000000</v>
      </c>
      <c r="S835">
        <v>2014</v>
      </c>
      <c r="T835">
        <v>6.4</v>
      </c>
      <c r="U835">
        <v>2</v>
      </c>
      <c r="V835">
        <v>1178893</v>
      </c>
      <c r="W835" t="s">
        <v>21</v>
      </c>
    </row>
    <row r="836" spans="1:23" x14ac:dyDescent="0.3">
      <c r="A836" t="s">
        <v>917</v>
      </c>
      <c r="B836">
        <v>76</v>
      </c>
      <c r="C836">
        <v>95</v>
      </c>
      <c r="D836">
        <v>6768055</v>
      </c>
      <c r="E836" t="s">
        <v>24</v>
      </c>
      <c r="F836" t="s">
        <v>25</v>
      </c>
      <c r="G836" t="s">
        <v>48</v>
      </c>
      <c r="H836" t="s">
        <v>49</v>
      </c>
      <c r="I836" t="s">
        <v>27</v>
      </c>
      <c r="L836" t="s">
        <v>1302</v>
      </c>
      <c r="M836">
        <v>11148</v>
      </c>
      <c r="N836">
        <v>229</v>
      </c>
      <c r="O836" t="s">
        <v>29</v>
      </c>
      <c r="P836" t="s">
        <v>37</v>
      </c>
      <c r="Q836" t="s">
        <v>52</v>
      </c>
      <c r="R836">
        <v>57000000</v>
      </c>
      <c r="S836">
        <v>2004</v>
      </c>
      <c r="T836">
        <v>4.2</v>
      </c>
      <c r="U836">
        <v>1.6</v>
      </c>
      <c r="V836">
        <v>-50231945</v>
      </c>
      <c r="W836" t="s">
        <v>38</v>
      </c>
    </row>
    <row r="837" spans="1:23" x14ac:dyDescent="0.3">
      <c r="A837" t="s">
        <v>1303</v>
      </c>
      <c r="B837">
        <v>197</v>
      </c>
      <c r="C837">
        <v>119</v>
      </c>
      <c r="D837">
        <v>39440655</v>
      </c>
      <c r="E837" t="s">
        <v>55</v>
      </c>
      <c r="F837" t="s">
        <v>59</v>
      </c>
      <c r="G837" t="s">
        <v>50</v>
      </c>
      <c r="H837" t="s">
        <v>44</v>
      </c>
      <c r="L837" t="s">
        <v>1304</v>
      </c>
      <c r="M837">
        <v>61680</v>
      </c>
      <c r="N837">
        <v>222</v>
      </c>
      <c r="O837" t="s">
        <v>29</v>
      </c>
      <c r="P837" t="s">
        <v>30</v>
      </c>
      <c r="Q837" t="s">
        <v>31</v>
      </c>
      <c r="R837">
        <v>55000000</v>
      </c>
      <c r="S837">
        <v>2010</v>
      </c>
      <c r="T837">
        <v>6.4</v>
      </c>
      <c r="U837">
        <v>2</v>
      </c>
      <c r="V837">
        <v>-15559345</v>
      </c>
      <c r="W837" t="s">
        <v>38</v>
      </c>
    </row>
    <row r="838" spans="1:23" x14ac:dyDescent="0.3">
      <c r="A838" t="s">
        <v>1138</v>
      </c>
      <c r="B838">
        <v>186</v>
      </c>
      <c r="C838">
        <v>133</v>
      </c>
      <c r="D838">
        <v>6167817</v>
      </c>
      <c r="E838" t="s">
        <v>55</v>
      </c>
      <c r="F838" t="s">
        <v>60</v>
      </c>
      <c r="G838" t="s">
        <v>44</v>
      </c>
      <c r="H838" t="s">
        <v>58</v>
      </c>
      <c r="L838" t="s">
        <v>1305</v>
      </c>
      <c r="M838">
        <v>62607</v>
      </c>
      <c r="N838">
        <v>239</v>
      </c>
      <c r="O838" t="s">
        <v>792</v>
      </c>
      <c r="P838" t="s">
        <v>545</v>
      </c>
      <c r="Q838" t="s">
        <v>213</v>
      </c>
      <c r="R838">
        <v>47000000</v>
      </c>
      <c r="S838">
        <v>2004</v>
      </c>
      <c r="T838">
        <v>7.7</v>
      </c>
      <c r="U838">
        <v>2.2000000000000002</v>
      </c>
      <c r="V838">
        <v>-40832183</v>
      </c>
      <c r="W838" t="s">
        <v>38</v>
      </c>
    </row>
    <row r="839" spans="1:23" x14ac:dyDescent="0.3">
      <c r="A839" t="s">
        <v>146</v>
      </c>
      <c r="B839">
        <v>224</v>
      </c>
      <c r="C839">
        <v>117</v>
      </c>
      <c r="D839">
        <v>81645152</v>
      </c>
      <c r="E839" t="s">
        <v>24</v>
      </c>
      <c r="F839" t="s">
        <v>57</v>
      </c>
      <c r="G839" t="s">
        <v>27</v>
      </c>
      <c r="H839" t="s">
        <v>35</v>
      </c>
      <c r="L839" t="s">
        <v>1306</v>
      </c>
      <c r="M839">
        <v>158267</v>
      </c>
      <c r="N839">
        <v>559</v>
      </c>
      <c r="O839" t="s">
        <v>29</v>
      </c>
      <c r="P839" t="s">
        <v>30</v>
      </c>
      <c r="Q839" t="s">
        <v>213</v>
      </c>
      <c r="R839">
        <v>54000000</v>
      </c>
      <c r="S839">
        <v>2002</v>
      </c>
      <c r="T839">
        <v>6.7</v>
      </c>
      <c r="U839">
        <v>2</v>
      </c>
      <c r="V839">
        <v>27645152</v>
      </c>
      <c r="W839" t="s">
        <v>21</v>
      </c>
    </row>
    <row r="840" spans="1:23" x14ac:dyDescent="0.3">
      <c r="A840" t="s">
        <v>1253</v>
      </c>
      <c r="B840">
        <v>202</v>
      </c>
      <c r="C840">
        <v>123</v>
      </c>
      <c r="D840">
        <v>69951824</v>
      </c>
      <c r="E840" t="s">
        <v>55</v>
      </c>
      <c r="F840" t="s">
        <v>44</v>
      </c>
      <c r="L840" t="s">
        <v>1307</v>
      </c>
      <c r="M840">
        <v>232710</v>
      </c>
      <c r="N840">
        <v>599</v>
      </c>
      <c r="O840" t="s">
        <v>29</v>
      </c>
      <c r="P840" t="s">
        <v>30</v>
      </c>
      <c r="Q840" t="s">
        <v>31</v>
      </c>
      <c r="R840">
        <v>55000000</v>
      </c>
      <c r="S840">
        <v>2008</v>
      </c>
      <c r="T840">
        <v>7.7</v>
      </c>
      <c r="U840">
        <v>2</v>
      </c>
      <c r="V840">
        <v>14951824</v>
      </c>
      <c r="W840" t="s">
        <v>21</v>
      </c>
    </row>
    <row r="841" spans="1:23" x14ac:dyDescent="0.3">
      <c r="A841" t="s">
        <v>1185</v>
      </c>
      <c r="B841">
        <v>279</v>
      </c>
      <c r="C841">
        <v>92</v>
      </c>
      <c r="D841">
        <v>9483821</v>
      </c>
      <c r="E841" t="s">
        <v>24</v>
      </c>
      <c r="F841" t="s">
        <v>35</v>
      </c>
      <c r="L841" t="s">
        <v>1308</v>
      </c>
      <c r="M841">
        <v>39247</v>
      </c>
      <c r="N841">
        <v>131</v>
      </c>
      <c r="O841" t="s">
        <v>29</v>
      </c>
      <c r="P841" t="s">
        <v>30</v>
      </c>
      <c r="Q841" t="s">
        <v>213</v>
      </c>
      <c r="R841">
        <v>55000000</v>
      </c>
      <c r="S841">
        <v>2012</v>
      </c>
      <c r="T841">
        <v>5.7</v>
      </c>
      <c r="U841">
        <v>1.5</v>
      </c>
      <c r="V841">
        <v>-45516179</v>
      </c>
      <c r="W841" t="s">
        <v>38</v>
      </c>
    </row>
    <row r="842" spans="1:23" x14ac:dyDescent="0.3">
      <c r="A842" t="s">
        <v>1309</v>
      </c>
      <c r="B842">
        <v>110</v>
      </c>
      <c r="C842">
        <v>170</v>
      </c>
      <c r="D842">
        <v>66676062</v>
      </c>
      <c r="E842" t="s">
        <v>56</v>
      </c>
      <c r="F842" t="s">
        <v>55</v>
      </c>
      <c r="L842" t="s">
        <v>1310</v>
      </c>
      <c r="M842">
        <v>267980</v>
      </c>
      <c r="N842">
        <v>545</v>
      </c>
      <c r="O842" t="s">
        <v>29</v>
      </c>
      <c r="P842" t="s">
        <v>30</v>
      </c>
      <c r="Q842" t="s">
        <v>213</v>
      </c>
      <c r="R842">
        <v>54000000</v>
      </c>
      <c r="S842">
        <v>1990</v>
      </c>
      <c r="T842">
        <v>7.6</v>
      </c>
      <c r="U842">
        <v>2.8</v>
      </c>
      <c r="V842">
        <v>12676062</v>
      </c>
      <c r="W842" t="s">
        <v>21</v>
      </c>
    </row>
    <row r="843" spans="1:23" x14ac:dyDescent="0.3">
      <c r="A843" t="s">
        <v>909</v>
      </c>
      <c r="B843">
        <v>190</v>
      </c>
      <c r="C843">
        <v>123</v>
      </c>
      <c r="D843">
        <v>26838389</v>
      </c>
      <c r="E843" t="s">
        <v>48</v>
      </c>
      <c r="F843" t="s">
        <v>55</v>
      </c>
      <c r="G843" t="s">
        <v>44</v>
      </c>
      <c r="L843" t="s">
        <v>1311</v>
      </c>
      <c r="M843">
        <v>58658</v>
      </c>
      <c r="N843">
        <v>495</v>
      </c>
      <c r="O843" t="s">
        <v>29</v>
      </c>
      <c r="P843" t="s">
        <v>30</v>
      </c>
      <c r="Q843" t="s">
        <v>31</v>
      </c>
      <c r="R843">
        <v>57000000</v>
      </c>
      <c r="S843">
        <v>2005</v>
      </c>
      <c r="T843">
        <v>6.4</v>
      </c>
      <c r="U843">
        <v>2</v>
      </c>
      <c r="V843">
        <v>-30161611</v>
      </c>
      <c r="W843" t="s">
        <v>38</v>
      </c>
    </row>
    <row r="844" spans="1:23" x14ac:dyDescent="0.3">
      <c r="A844" t="s">
        <v>101</v>
      </c>
      <c r="B844">
        <v>136</v>
      </c>
      <c r="C844">
        <v>110</v>
      </c>
      <c r="D844">
        <v>75604320</v>
      </c>
      <c r="E844" t="s">
        <v>48</v>
      </c>
      <c r="F844" t="s">
        <v>44</v>
      </c>
      <c r="L844" t="s">
        <v>1312</v>
      </c>
      <c r="M844">
        <v>68417</v>
      </c>
      <c r="N844">
        <v>195</v>
      </c>
      <c r="O844" t="s">
        <v>29</v>
      </c>
      <c r="P844" t="s">
        <v>30</v>
      </c>
      <c r="Q844" t="s">
        <v>31</v>
      </c>
      <c r="R844">
        <v>54000000</v>
      </c>
      <c r="S844">
        <v>2006</v>
      </c>
      <c r="T844">
        <v>5.6</v>
      </c>
      <c r="U844">
        <v>1.8</v>
      </c>
      <c r="V844">
        <v>21604320</v>
      </c>
      <c r="W844" t="s">
        <v>21</v>
      </c>
    </row>
    <row r="845" spans="1:23" x14ac:dyDescent="0.3">
      <c r="A845" t="s">
        <v>1313</v>
      </c>
      <c r="B845">
        <v>121</v>
      </c>
      <c r="C845">
        <v>116</v>
      </c>
      <c r="D845">
        <v>108200000</v>
      </c>
      <c r="E845" t="s">
        <v>24</v>
      </c>
      <c r="F845" t="s">
        <v>25</v>
      </c>
      <c r="G845" t="s">
        <v>44</v>
      </c>
      <c r="H845" t="s">
        <v>27</v>
      </c>
      <c r="L845" t="s">
        <v>1314</v>
      </c>
      <c r="M845">
        <v>76331</v>
      </c>
      <c r="N845">
        <v>269</v>
      </c>
      <c r="O845" t="s">
        <v>29</v>
      </c>
      <c r="P845" t="s">
        <v>30</v>
      </c>
      <c r="Q845" t="s">
        <v>52</v>
      </c>
      <c r="R845">
        <v>54000000</v>
      </c>
      <c r="S845">
        <v>1980</v>
      </c>
      <c r="T845">
        <v>6.8</v>
      </c>
      <c r="U845">
        <v>1.9</v>
      </c>
      <c r="V845">
        <v>54200000</v>
      </c>
      <c r="W845" t="s">
        <v>21</v>
      </c>
    </row>
    <row r="846" spans="1:23" x14ac:dyDescent="0.3">
      <c r="A846" t="s">
        <v>680</v>
      </c>
      <c r="B846">
        <v>131</v>
      </c>
      <c r="C846">
        <v>121</v>
      </c>
      <c r="D846">
        <v>5660084</v>
      </c>
      <c r="E846" t="s">
        <v>48</v>
      </c>
      <c r="F846" t="s">
        <v>56</v>
      </c>
      <c r="G846" t="s">
        <v>44</v>
      </c>
      <c r="L846" t="s">
        <v>1315</v>
      </c>
      <c r="M846">
        <v>41620</v>
      </c>
      <c r="N846">
        <v>418</v>
      </c>
      <c r="O846" t="s">
        <v>29</v>
      </c>
      <c r="P846" t="s">
        <v>30</v>
      </c>
      <c r="Q846" t="s">
        <v>213</v>
      </c>
      <c r="R846">
        <v>54000000</v>
      </c>
      <c r="S846">
        <v>2003</v>
      </c>
      <c r="T846">
        <v>2.4</v>
      </c>
      <c r="U846">
        <v>2</v>
      </c>
      <c r="V846">
        <v>-48339916</v>
      </c>
      <c r="W846" t="s">
        <v>38</v>
      </c>
    </row>
    <row r="847" spans="1:23" x14ac:dyDescent="0.3">
      <c r="A847" t="s">
        <v>1119</v>
      </c>
      <c r="B847">
        <v>127</v>
      </c>
      <c r="C847">
        <v>128</v>
      </c>
      <c r="D847">
        <v>7221458</v>
      </c>
      <c r="E847" t="s">
        <v>55</v>
      </c>
      <c r="F847" t="s">
        <v>35</v>
      </c>
      <c r="L847" t="s">
        <v>1316</v>
      </c>
      <c r="M847">
        <v>20740</v>
      </c>
      <c r="N847">
        <v>178</v>
      </c>
      <c r="O847" t="s">
        <v>29</v>
      </c>
      <c r="P847" t="s">
        <v>244</v>
      </c>
      <c r="Q847" t="s">
        <v>31</v>
      </c>
      <c r="R847">
        <v>55000000</v>
      </c>
      <c r="S847">
        <v>2006</v>
      </c>
      <c r="T847">
        <v>6.2</v>
      </c>
      <c r="U847">
        <v>2.1</v>
      </c>
      <c r="V847">
        <v>-47778542</v>
      </c>
      <c r="W847" t="s">
        <v>38</v>
      </c>
    </row>
    <row r="848" spans="1:23" x14ac:dyDescent="0.3">
      <c r="A848" t="s">
        <v>803</v>
      </c>
      <c r="B848">
        <v>160</v>
      </c>
      <c r="C848">
        <v>99</v>
      </c>
      <c r="D848">
        <v>70327868</v>
      </c>
      <c r="E848" t="s">
        <v>24</v>
      </c>
      <c r="F848" t="s">
        <v>56</v>
      </c>
      <c r="G848" t="s">
        <v>35</v>
      </c>
      <c r="L848" t="s">
        <v>1317</v>
      </c>
      <c r="M848">
        <v>58416</v>
      </c>
      <c r="N848">
        <v>301</v>
      </c>
      <c r="O848" t="s">
        <v>29</v>
      </c>
      <c r="P848" t="s">
        <v>244</v>
      </c>
      <c r="Q848" t="s">
        <v>213</v>
      </c>
      <c r="R848">
        <v>46000000</v>
      </c>
      <c r="S848">
        <v>2000</v>
      </c>
      <c r="T848">
        <v>5.9</v>
      </c>
      <c r="U848">
        <v>1.6</v>
      </c>
      <c r="V848">
        <v>24327868</v>
      </c>
      <c r="W848" t="s">
        <v>21</v>
      </c>
    </row>
    <row r="849" spans="1:23" x14ac:dyDescent="0.3">
      <c r="A849" t="s">
        <v>860</v>
      </c>
      <c r="B849">
        <v>78</v>
      </c>
      <c r="C849">
        <v>94</v>
      </c>
      <c r="D849">
        <v>58297830</v>
      </c>
      <c r="E849" t="s">
        <v>25</v>
      </c>
      <c r="F849" t="s">
        <v>47</v>
      </c>
      <c r="G849" t="s">
        <v>55</v>
      </c>
      <c r="H849" t="s">
        <v>49</v>
      </c>
      <c r="I849" t="s">
        <v>26</v>
      </c>
      <c r="J849" t="s">
        <v>50</v>
      </c>
      <c r="K849" t="s">
        <v>60</v>
      </c>
      <c r="L849" t="s">
        <v>1318</v>
      </c>
      <c r="M849">
        <v>86347</v>
      </c>
      <c r="N849">
        <v>191</v>
      </c>
      <c r="O849" t="s">
        <v>29</v>
      </c>
      <c r="P849" t="s">
        <v>30</v>
      </c>
      <c r="Q849" t="s">
        <v>118</v>
      </c>
      <c r="R849">
        <v>50000000</v>
      </c>
      <c r="S849">
        <v>1997</v>
      </c>
      <c r="T849">
        <v>7.1</v>
      </c>
      <c r="U849">
        <v>1.6</v>
      </c>
      <c r="V849">
        <v>8297830</v>
      </c>
      <c r="W849" t="s">
        <v>21</v>
      </c>
    </row>
    <row r="850" spans="1:23" x14ac:dyDescent="0.3">
      <c r="A850" t="s">
        <v>141</v>
      </c>
      <c r="B850">
        <v>209</v>
      </c>
      <c r="C850">
        <v>127</v>
      </c>
      <c r="D850">
        <v>57386369</v>
      </c>
      <c r="E850" t="s">
        <v>55</v>
      </c>
      <c r="F850" t="s">
        <v>50</v>
      </c>
      <c r="G850" t="s">
        <v>44</v>
      </c>
      <c r="L850" t="s">
        <v>1319</v>
      </c>
      <c r="M850">
        <v>224013</v>
      </c>
      <c r="N850">
        <v>2319</v>
      </c>
      <c r="O850" t="s">
        <v>29</v>
      </c>
      <c r="P850" t="s">
        <v>30</v>
      </c>
      <c r="Q850" t="s">
        <v>31</v>
      </c>
      <c r="R850">
        <v>52500000</v>
      </c>
      <c r="S850">
        <v>2001</v>
      </c>
      <c r="T850">
        <v>7.6</v>
      </c>
      <c r="U850">
        <v>2.1</v>
      </c>
      <c r="V850">
        <v>4886369</v>
      </c>
      <c r="W850" t="s">
        <v>21</v>
      </c>
    </row>
    <row r="851" spans="1:23" x14ac:dyDescent="0.3">
      <c r="A851" t="s">
        <v>1168</v>
      </c>
      <c r="B851">
        <v>98</v>
      </c>
      <c r="C851">
        <v>89</v>
      </c>
      <c r="D851">
        <v>45207112</v>
      </c>
      <c r="E851" t="s">
        <v>56</v>
      </c>
      <c r="F851" t="s">
        <v>60</v>
      </c>
      <c r="G851" t="s">
        <v>35</v>
      </c>
      <c r="L851" t="s">
        <v>1320</v>
      </c>
      <c r="M851">
        <v>21283</v>
      </c>
      <c r="N851">
        <v>190</v>
      </c>
      <c r="O851" t="s">
        <v>29</v>
      </c>
      <c r="P851" t="s">
        <v>30</v>
      </c>
      <c r="Q851" t="s">
        <v>31</v>
      </c>
      <c r="R851">
        <v>53000000</v>
      </c>
      <c r="S851">
        <v>2001</v>
      </c>
      <c r="T851">
        <v>5.5</v>
      </c>
      <c r="U851">
        <v>1.5</v>
      </c>
      <c r="V851">
        <v>-7792888</v>
      </c>
      <c r="W851" t="s">
        <v>38</v>
      </c>
    </row>
    <row r="852" spans="1:23" x14ac:dyDescent="0.3">
      <c r="A852" t="s">
        <v>1321</v>
      </c>
      <c r="B852">
        <v>391</v>
      </c>
      <c r="C852">
        <v>123</v>
      </c>
      <c r="D852">
        <v>62563543</v>
      </c>
      <c r="E852" t="s">
        <v>242</v>
      </c>
      <c r="F852" t="s">
        <v>56</v>
      </c>
      <c r="G852" t="s">
        <v>55</v>
      </c>
      <c r="L852" t="s">
        <v>1322</v>
      </c>
      <c r="M852">
        <v>115216</v>
      </c>
      <c r="N852">
        <v>289</v>
      </c>
      <c r="O852" t="s">
        <v>29</v>
      </c>
      <c r="P852" t="s">
        <v>30</v>
      </c>
      <c r="Q852" t="s">
        <v>213</v>
      </c>
      <c r="R852">
        <v>53000000</v>
      </c>
      <c r="S852">
        <v>2015</v>
      </c>
      <c r="T852">
        <v>7</v>
      </c>
      <c r="U852">
        <v>2</v>
      </c>
      <c r="V852">
        <v>9563543</v>
      </c>
      <c r="W852" t="s">
        <v>21</v>
      </c>
    </row>
    <row r="853" spans="1:23" x14ac:dyDescent="0.3">
      <c r="A853" t="s">
        <v>1004</v>
      </c>
      <c r="B853">
        <v>279</v>
      </c>
      <c r="C853">
        <v>135</v>
      </c>
      <c r="D853">
        <v>33574332</v>
      </c>
      <c r="E853" t="s">
        <v>55</v>
      </c>
      <c r="F853" t="s">
        <v>54</v>
      </c>
      <c r="G853" t="s">
        <v>58</v>
      </c>
      <c r="L853" t="s">
        <v>1323</v>
      </c>
      <c r="M853">
        <v>101221</v>
      </c>
      <c r="N853">
        <v>415</v>
      </c>
      <c r="O853" t="s">
        <v>29</v>
      </c>
      <c r="P853" t="s">
        <v>30</v>
      </c>
      <c r="Q853" t="s">
        <v>213</v>
      </c>
      <c r="R853">
        <v>90000000</v>
      </c>
      <c r="S853">
        <v>2006</v>
      </c>
      <c r="T853">
        <v>7.1</v>
      </c>
      <c r="U853">
        <v>2.2000000000000002</v>
      </c>
      <c r="V853">
        <v>-56425668</v>
      </c>
      <c r="W853" t="s">
        <v>38</v>
      </c>
    </row>
    <row r="854" spans="1:23" x14ac:dyDescent="0.3">
      <c r="A854" t="s">
        <v>840</v>
      </c>
      <c r="B854">
        <v>216</v>
      </c>
      <c r="C854">
        <v>118</v>
      </c>
      <c r="D854">
        <v>73343413</v>
      </c>
      <c r="E854" t="s">
        <v>56</v>
      </c>
      <c r="F854" t="s">
        <v>55</v>
      </c>
      <c r="G854" t="s">
        <v>35</v>
      </c>
      <c r="L854" t="s">
        <v>1324</v>
      </c>
      <c r="M854">
        <v>217480</v>
      </c>
      <c r="N854">
        <v>429</v>
      </c>
      <c r="O854" t="s">
        <v>29</v>
      </c>
      <c r="P854" t="s">
        <v>30</v>
      </c>
      <c r="Q854" t="s">
        <v>213</v>
      </c>
      <c r="R854">
        <v>50000000</v>
      </c>
      <c r="S854">
        <v>2009</v>
      </c>
      <c r="T854">
        <v>7.4</v>
      </c>
      <c r="U854">
        <v>2</v>
      </c>
      <c r="V854">
        <v>23343413</v>
      </c>
      <c r="W854" t="s">
        <v>21</v>
      </c>
    </row>
    <row r="855" spans="1:23" x14ac:dyDescent="0.3">
      <c r="A855" t="s">
        <v>1325</v>
      </c>
      <c r="B855">
        <v>250</v>
      </c>
      <c r="C855">
        <v>189</v>
      </c>
      <c r="D855">
        <v>25031037</v>
      </c>
      <c r="E855" t="s">
        <v>24</v>
      </c>
      <c r="F855" t="s">
        <v>57</v>
      </c>
      <c r="G855" t="s">
        <v>35</v>
      </c>
      <c r="L855" t="s">
        <v>1326</v>
      </c>
      <c r="M855">
        <v>155496</v>
      </c>
      <c r="N855">
        <v>532</v>
      </c>
      <c r="O855" t="s">
        <v>29</v>
      </c>
      <c r="P855" t="s">
        <v>30</v>
      </c>
      <c r="Q855" t="s">
        <v>213</v>
      </c>
      <c r="R855">
        <v>53000000</v>
      </c>
      <c r="S855">
        <v>2007</v>
      </c>
      <c r="T855">
        <v>7.6</v>
      </c>
      <c r="U855">
        <v>3.2</v>
      </c>
      <c r="V855">
        <v>-27968963</v>
      </c>
      <c r="W855" t="s">
        <v>38</v>
      </c>
    </row>
    <row r="856" spans="1:23" x14ac:dyDescent="0.3">
      <c r="A856" t="s">
        <v>754</v>
      </c>
      <c r="B856">
        <v>78</v>
      </c>
      <c r="C856">
        <v>172</v>
      </c>
      <c r="D856">
        <v>22843047</v>
      </c>
      <c r="E856" t="s">
        <v>55</v>
      </c>
      <c r="F856" t="s">
        <v>54</v>
      </c>
      <c r="G856" t="s">
        <v>57</v>
      </c>
      <c r="L856" t="s">
        <v>1327</v>
      </c>
      <c r="M856">
        <v>6082</v>
      </c>
      <c r="N856">
        <v>207</v>
      </c>
      <c r="O856" t="s">
        <v>29</v>
      </c>
      <c r="P856" t="s">
        <v>30</v>
      </c>
      <c r="Q856" t="s">
        <v>213</v>
      </c>
      <c r="R856">
        <v>55000000</v>
      </c>
      <c r="S856">
        <v>1998</v>
      </c>
      <c r="T856">
        <v>5.9</v>
      </c>
      <c r="U856">
        <v>2.9</v>
      </c>
      <c r="V856">
        <v>-32156953</v>
      </c>
      <c r="W856" t="s">
        <v>38</v>
      </c>
    </row>
    <row r="857" spans="1:23" x14ac:dyDescent="0.3">
      <c r="A857" t="s">
        <v>1328</v>
      </c>
      <c r="B857">
        <v>106</v>
      </c>
      <c r="C857">
        <v>124</v>
      </c>
      <c r="D857">
        <v>5755286</v>
      </c>
      <c r="E857" t="s">
        <v>55</v>
      </c>
      <c r="F857" t="s">
        <v>44</v>
      </c>
      <c r="G857" t="s">
        <v>61</v>
      </c>
      <c r="L857" t="s">
        <v>1329</v>
      </c>
      <c r="M857">
        <v>18310</v>
      </c>
      <c r="N857">
        <v>63</v>
      </c>
      <c r="O857" t="s">
        <v>29</v>
      </c>
      <c r="P857" t="s">
        <v>30</v>
      </c>
      <c r="Q857" t="s">
        <v>31</v>
      </c>
      <c r="R857">
        <v>55000000</v>
      </c>
      <c r="S857">
        <v>2007</v>
      </c>
      <c r="T857">
        <v>5.9</v>
      </c>
      <c r="U857">
        <v>2.1</v>
      </c>
      <c r="V857">
        <v>-49244714</v>
      </c>
      <c r="W857" t="s">
        <v>38</v>
      </c>
    </row>
    <row r="858" spans="1:23" x14ac:dyDescent="0.3">
      <c r="A858" t="s">
        <v>149</v>
      </c>
      <c r="B858">
        <v>194</v>
      </c>
      <c r="C858">
        <v>141</v>
      </c>
      <c r="D858">
        <v>164435221</v>
      </c>
      <c r="E858" t="s">
        <v>242</v>
      </c>
      <c r="F858" t="s">
        <v>56</v>
      </c>
      <c r="G858" t="s">
        <v>55</v>
      </c>
      <c r="L858" t="s">
        <v>1330</v>
      </c>
      <c r="M858">
        <v>525801</v>
      </c>
      <c r="N858">
        <v>667</v>
      </c>
      <c r="O858" t="s">
        <v>29</v>
      </c>
      <c r="P858" t="s">
        <v>30</v>
      </c>
      <c r="Q858" t="s">
        <v>31</v>
      </c>
      <c r="R858">
        <v>52000000</v>
      </c>
      <c r="S858">
        <v>2002</v>
      </c>
      <c r="T858">
        <v>8</v>
      </c>
      <c r="U858">
        <v>2.4</v>
      </c>
      <c r="V858">
        <v>112435221</v>
      </c>
      <c r="W858" t="s">
        <v>21</v>
      </c>
    </row>
    <row r="859" spans="1:23" x14ac:dyDescent="0.3">
      <c r="A859" t="s">
        <v>638</v>
      </c>
      <c r="B859">
        <v>558</v>
      </c>
      <c r="C859">
        <v>157</v>
      </c>
      <c r="D859">
        <v>95720716</v>
      </c>
      <c r="E859" t="s">
        <v>55</v>
      </c>
      <c r="F859" t="s">
        <v>54</v>
      </c>
      <c r="G859" t="s">
        <v>35</v>
      </c>
      <c r="L859" t="s">
        <v>1331</v>
      </c>
      <c r="M859">
        <v>216032</v>
      </c>
      <c r="N859">
        <v>640</v>
      </c>
      <c r="O859" t="s">
        <v>29</v>
      </c>
      <c r="P859" t="s">
        <v>30</v>
      </c>
      <c r="Q859" t="s">
        <v>213</v>
      </c>
      <c r="R859">
        <v>40000000</v>
      </c>
      <c r="S859">
        <v>2012</v>
      </c>
      <c r="T859">
        <v>7.4</v>
      </c>
      <c r="U859">
        <v>2.6</v>
      </c>
      <c r="V859">
        <v>55720716</v>
      </c>
      <c r="W859" t="s">
        <v>21</v>
      </c>
    </row>
    <row r="860" spans="1:23" x14ac:dyDescent="0.3">
      <c r="A860" t="s">
        <v>353</v>
      </c>
      <c r="B860">
        <v>183</v>
      </c>
      <c r="C860">
        <v>106</v>
      </c>
      <c r="D860">
        <v>118683135</v>
      </c>
      <c r="E860" t="s">
        <v>48</v>
      </c>
      <c r="F860" t="s">
        <v>55</v>
      </c>
      <c r="G860" t="s">
        <v>44</v>
      </c>
      <c r="L860" t="s">
        <v>1332</v>
      </c>
      <c r="M860">
        <v>102167</v>
      </c>
      <c r="N860">
        <v>483</v>
      </c>
      <c r="O860" t="s">
        <v>29</v>
      </c>
      <c r="P860" t="s">
        <v>30</v>
      </c>
      <c r="Q860" t="s">
        <v>31</v>
      </c>
      <c r="R860">
        <v>52000000</v>
      </c>
      <c r="S860">
        <v>2006</v>
      </c>
      <c r="T860">
        <v>5.8</v>
      </c>
      <c r="U860">
        <v>1.8</v>
      </c>
      <c r="V860">
        <v>66683135</v>
      </c>
      <c r="W860" t="s">
        <v>21</v>
      </c>
    </row>
    <row r="861" spans="1:23" x14ac:dyDescent="0.3">
      <c r="A861" t="s">
        <v>1333</v>
      </c>
      <c r="B861">
        <v>238</v>
      </c>
      <c r="C861">
        <v>108</v>
      </c>
      <c r="D861">
        <v>143704210</v>
      </c>
      <c r="E861" t="s">
        <v>48</v>
      </c>
      <c r="F861" t="s">
        <v>49</v>
      </c>
      <c r="G861" t="s">
        <v>50</v>
      </c>
      <c r="H861" t="s">
        <v>44</v>
      </c>
      <c r="L861" t="s">
        <v>1334</v>
      </c>
      <c r="M861">
        <v>145974</v>
      </c>
      <c r="N861">
        <v>611</v>
      </c>
      <c r="O861" t="s">
        <v>29</v>
      </c>
      <c r="P861" t="s">
        <v>30</v>
      </c>
      <c r="Q861" t="s">
        <v>31</v>
      </c>
      <c r="R861">
        <v>52000000</v>
      </c>
      <c r="S861">
        <v>2008</v>
      </c>
      <c r="T861">
        <v>6.3</v>
      </c>
      <c r="U861">
        <v>1.8</v>
      </c>
      <c r="V861">
        <v>91704210</v>
      </c>
      <c r="W861" t="s">
        <v>21</v>
      </c>
    </row>
    <row r="862" spans="1:23" x14ac:dyDescent="0.3">
      <c r="A862" t="s">
        <v>898</v>
      </c>
      <c r="B862">
        <v>186</v>
      </c>
      <c r="C862">
        <v>125</v>
      </c>
      <c r="D862">
        <v>110476776</v>
      </c>
      <c r="E862" t="s">
        <v>48</v>
      </c>
      <c r="F862" t="s">
        <v>44</v>
      </c>
      <c r="L862" t="s">
        <v>1335</v>
      </c>
      <c r="M862">
        <v>95437</v>
      </c>
      <c r="N862">
        <v>211</v>
      </c>
      <c r="O862" t="s">
        <v>29</v>
      </c>
      <c r="P862" t="s">
        <v>30</v>
      </c>
      <c r="Q862" t="s">
        <v>31</v>
      </c>
      <c r="R862">
        <v>52000000</v>
      </c>
      <c r="S862">
        <v>2010</v>
      </c>
      <c r="T862">
        <v>5.7</v>
      </c>
      <c r="U862">
        <v>2.1</v>
      </c>
      <c r="V862">
        <v>58476776</v>
      </c>
      <c r="W862" t="s">
        <v>21</v>
      </c>
    </row>
    <row r="863" spans="1:23" x14ac:dyDescent="0.3">
      <c r="A863" t="s">
        <v>1336</v>
      </c>
      <c r="B863">
        <v>144</v>
      </c>
      <c r="C863">
        <v>107</v>
      </c>
      <c r="D863">
        <v>80270227</v>
      </c>
      <c r="E863" t="s">
        <v>24</v>
      </c>
      <c r="F863" t="s">
        <v>25</v>
      </c>
      <c r="G863" t="s">
        <v>48</v>
      </c>
      <c r="L863" t="s">
        <v>1337</v>
      </c>
      <c r="M863">
        <v>66382</v>
      </c>
      <c r="N863">
        <v>612</v>
      </c>
      <c r="O863" t="s">
        <v>29</v>
      </c>
      <c r="P863" t="s">
        <v>30</v>
      </c>
      <c r="Q863" t="s">
        <v>31</v>
      </c>
      <c r="R863">
        <v>50000000</v>
      </c>
      <c r="S863">
        <v>2005</v>
      </c>
      <c r="T863">
        <v>5.0999999999999996</v>
      </c>
      <c r="U863">
        <v>1.8</v>
      </c>
      <c r="V863">
        <v>30270227</v>
      </c>
      <c r="W863" t="s">
        <v>21</v>
      </c>
    </row>
    <row r="864" spans="1:23" x14ac:dyDescent="0.3">
      <c r="A864" t="s">
        <v>1338</v>
      </c>
      <c r="B864">
        <v>156</v>
      </c>
      <c r="C864">
        <v>215</v>
      </c>
      <c r="D864">
        <v>36385763</v>
      </c>
      <c r="E864" t="s">
        <v>55</v>
      </c>
      <c r="F864" t="s">
        <v>58</v>
      </c>
      <c r="L864" t="s">
        <v>1339</v>
      </c>
      <c r="M864">
        <v>138941</v>
      </c>
      <c r="N864">
        <v>1448</v>
      </c>
      <c r="O864" t="s">
        <v>29</v>
      </c>
      <c r="P864" t="s">
        <v>30</v>
      </c>
      <c r="Q864" t="s">
        <v>213</v>
      </c>
      <c r="R864">
        <v>52000000</v>
      </c>
      <c r="S864">
        <v>1998</v>
      </c>
      <c r="T864">
        <v>7.6</v>
      </c>
      <c r="U864">
        <v>3.6</v>
      </c>
      <c r="V864">
        <v>-15614237</v>
      </c>
      <c r="W864" t="s">
        <v>38</v>
      </c>
    </row>
    <row r="865" spans="1:23" x14ac:dyDescent="0.3">
      <c r="A865" t="s">
        <v>1340</v>
      </c>
      <c r="B865">
        <v>215</v>
      </c>
      <c r="C865">
        <v>118</v>
      </c>
      <c r="D865">
        <v>37035845</v>
      </c>
      <c r="E865" t="s">
        <v>48</v>
      </c>
      <c r="F865" t="s">
        <v>26</v>
      </c>
      <c r="L865" t="s">
        <v>1341</v>
      </c>
      <c r="M865">
        <v>136680</v>
      </c>
      <c r="N865">
        <v>149</v>
      </c>
      <c r="O865" t="s">
        <v>29</v>
      </c>
      <c r="P865" t="s">
        <v>30</v>
      </c>
      <c r="Q865" t="s">
        <v>213</v>
      </c>
      <c r="R865">
        <v>52000000</v>
      </c>
      <c r="S865">
        <v>2011</v>
      </c>
      <c r="T865">
        <v>6.4</v>
      </c>
      <c r="U865">
        <v>2</v>
      </c>
      <c r="V865">
        <v>-14964155</v>
      </c>
      <c r="W865" t="s">
        <v>38</v>
      </c>
    </row>
    <row r="866" spans="1:23" x14ac:dyDescent="0.3">
      <c r="A866" t="s">
        <v>1342</v>
      </c>
      <c r="B866">
        <v>140</v>
      </c>
      <c r="C866">
        <v>118</v>
      </c>
      <c r="D866">
        <v>34580635</v>
      </c>
      <c r="E866" t="s">
        <v>242</v>
      </c>
      <c r="F866" t="s">
        <v>48</v>
      </c>
      <c r="G866" t="s">
        <v>55</v>
      </c>
      <c r="L866" t="s">
        <v>1343</v>
      </c>
      <c r="M866">
        <v>100743</v>
      </c>
      <c r="N866">
        <v>549</v>
      </c>
      <c r="O866" t="s">
        <v>29</v>
      </c>
      <c r="P866" t="s">
        <v>37</v>
      </c>
      <c r="Q866" t="s">
        <v>213</v>
      </c>
      <c r="R866">
        <v>52000000</v>
      </c>
      <c r="S866">
        <v>1999</v>
      </c>
      <c r="T866">
        <v>7.4</v>
      </c>
      <c r="U866">
        <v>2</v>
      </c>
      <c r="V866">
        <v>-17419365</v>
      </c>
      <c r="W866" t="s">
        <v>38</v>
      </c>
    </row>
    <row r="867" spans="1:23" x14ac:dyDescent="0.3">
      <c r="A867" t="s">
        <v>172</v>
      </c>
      <c r="B867">
        <v>133</v>
      </c>
      <c r="C867">
        <v>178</v>
      </c>
      <c r="D867">
        <v>42438300</v>
      </c>
      <c r="E867" t="s">
        <v>242</v>
      </c>
      <c r="F867" t="s">
        <v>56</v>
      </c>
      <c r="G867" t="s">
        <v>55</v>
      </c>
      <c r="L867" t="s">
        <v>1344</v>
      </c>
      <c r="M867">
        <v>333542</v>
      </c>
      <c r="N867">
        <v>533</v>
      </c>
      <c r="O867" t="s">
        <v>29</v>
      </c>
      <c r="P867" t="s">
        <v>30</v>
      </c>
      <c r="Q867" t="s">
        <v>213</v>
      </c>
      <c r="R867">
        <v>52000000</v>
      </c>
      <c r="S867">
        <v>1995</v>
      </c>
      <c r="T867">
        <v>8.1999999999999993</v>
      </c>
      <c r="U867">
        <v>3</v>
      </c>
      <c r="V867">
        <v>-9561700</v>
      </c>
      <c r="W867" t="s">
        <v>38</v>
      </c>
    </row>
    <row r="868" spans="1:23" x14ac:dyDescent="0.3">
      <c r="A868" t="s">
        <v>1345</v>
      </c>
      <c r="B868">
        <v>203</v>
      </c>
      <c r="C868">
        <v>92</v>
      </c>
      <c r="D868">
        <v>23324666</v>
      </c>
      <c r="E868" t="s">
        <v>24</v>
      </c>
      <c r="F868" t="s">
        <v>35</v>
      </c>
      <c r="L868" t="s">
        <v>1346</v>
      </c>
      <c r="M868">
        <v>97775</v>
      </c>
      <c r="N868">
        <v>211</v>
      </c>
      <c r="O868" t="s">
        <v>29</v>
      </c>
      <c r="P868" t="s">
        <v>545</v>
      </c>
      <c r="Q868" t="s">
        <v>213</v>
      </c>
      <c r="R868">
        <v>52000000</v>
      </c>
      <c r="S868">
        <v>2010</v>
      </c>
      <c r="T868">
        <v>6.5</v>
      </c>
      <c r="U868">
        <v>1.5</v>
      </c>
      <c r="V868">
        <v>-28675334</v>
      </c>
      <c r="W868" t="s">
        <v>38</v>
      </c>
    </row>
    <row r="869" spans="1:23" x14ac:dyDescent="0.3">
      <c r="A869" t="s">
        <v>1347</v>
      </c>
      <c r="B869">
        <v>127</v>
      </c>
      <c r="C869">
        <v>104</v>
      </c>
      <c r="D869">
        <v>23020488</v>
      </c>
      <c r="E869" t="s">
        <v>24</v>
      </c>
      <c r="F869" t="s">
        <v>48</v>
      </c>
      <c r="G869" t="s">
        <v>26</v>
      </c>
      <c r="L869" t="s">
        <v>1348</v>
      </c>
      <c r="M869">
        <v>42324</v>
      </c>
      <c r="N869">
        <v>180</v>
      </c>
      <c r="O869" t="s">
        <v>29</v>
      </c>
      <c r="P869" t="s">
        <v>30</v>
      </c>
      <c r="Q869" t="s">
        <v>31</v>
      </c>
      <c r="R869">
        <v>52000000</v>
      </c>
      <c r="S869">
        <v>2003</v>
      </c>
      <c r="T869">
        <v>5.5</v>
      </c>
      <c r="U869">
        <v>1.7</v>
      </c>
      <c r="V869">
        <v>-28979512</v>
      </c>
      <c r="W869" t="s">
        <v>38</v>
      </c>
    </row>
    <row r="870" spans="1:23" x14ac:dyDescent="0.3">
      <c r="A870" t="s">
        <v>949</v>
      </c>
      <c r="B870">
        <v>155</v>
      </c>
      <c r="C870">
        <v>116</v>
      </c>
      <c r="D870">
        <v>90567722</v>
      </c>
      <c r="E870" t="s">
        <v>48</v>
      </c>
      <c r="L870" t="s">
        <v>1349</v>
      </c>
      <c r="M870">
        <v>185878</v>
      </c>
      <c r="N870">
        <v>481</v>
      </c>
      <c r="O870" t="s">
        <v>29</v>
      </c>
      <c r="P870" t="s">
        <v>30</v>
      </c>
      <c r="Q870" t="s">
        <v>213</v>
      </c>
      <c r="R870">
        <v>51000000</v>
      </c>
      <c r="S870">
        <v>2000</v>
      </c>
      <c r="T870">
        <v>6.5</v>
      </c>
      <c r="U870">
        <v>1.9</v>
      </c>
      <c r="V870">
        <v>39567722</v>
      </c>
      <c r="W870" t="s">
        <v>21</v>
      </c>
    </row>
    <row r="871" spans="1:23" x14ac:dyDescent="0.3">
      <c r="A871" t="s">
        <v>1350</v>
      </c>
      <c r="B871">
        <v>98</v>
      </c>
      <c r="C871">
        <v>90</v>
      </c>
      <c r="D871">
        <v>72601713</v>
      </c>
      <c r="E871" t="s">
        <v>47</v>
      </c>
      <c r="F871" t="s">
        <v>48</v>
      </c>
      <c r="G871" t="s">
        <v>49</v>
      </c>
      <c r="L871" t="s">
        <v>1351</v>
      </c>
      <c r="M871">
        <v>21396</v>
      </c>
      <c r="N871">
        <v>155</v>
      </c>
      <c r="O871" t="s">
        <v>29</v>
      </c>
      <c r="P871" t="s">
        <v>244</v>
      </c>
      <c r="Q871" t="s">
        <v>52</v>
      </c>
      <c r="R871">
        <v>51000000</v>
      </c>
      <c r="S871">
        <v>2006</v>
      </c>
      <c r="T871">
        <v>5.6</v>
      </c>
      <c r="U871">
        <v>1.5</v>
      </c>
      <c r="V871">
        <v>21601713</v>
      </c>
      <c r="W871" t="s">
        <v>21</v>
      </c>
    </row>
    <row r="872" spans="1:23" x14ac:dyDescent="0.3">
      <c r="A872" t="s">
        <v>97</v>
      </c>
      <c r="B872">
        <v>299</v>
      </c>
      <c r="C872">
        <v>130</v>
      </c>
      <c r="D872">
        <v>296623634</v>
      </c>
      <c r="E872" t="s">
        <v>25</v>
      </c>
      <c r="F872" t="s">
        <v>55</v>
      </c>
      <c r="G872" t="s">
        <v>26</v>
      </c>
      <c r="H872" t="s">
        <v>44</v>
      </c>
      <c r="L872" t="s">
        <v>1352</v>
      </c>
      <c r="M872">
        <v>220758</v>
      </c>
      <c r="N872">
        <v>919</v>
      </c>
      <c r="O872" t="s">
        <v>29</v>
      </c>
      <c r="P872" t="s">
        <v>30</v>
      </c>
      <c r="Q872" t="s">
        <v>31</v>
      </c>
      <c r="R872">
        <v>50000000</v>
      </c>
      <c r="S872">
        <v>2009</v>
      </c>
      <c r="T872">
        <v>4.5999999999999996</v>
      </c>
      <c r="U872">
        <v>2.2000000000000002</v>
      </c>
      <c r="V872">
        <v>246623634</v>
      </c>
      <c r="W872" t="s">
        <v>21</v>
      </c>
    </row>
    <row r="873" spans="1:23" x14ac:dyDescent="0.3">
      <c r="A873" t="s">
        <v>82</v>
      </c>
      <c r="B873">
        <v>212</v>
      </c>
      <c r="C873">
        <v>90</v>
      </c>
      <c r="D873">
        <v>267652016</v>
      </c>
      <c r="E873" t="s">
        <v>25</v>
      </c>
      <c r="F873" t="s">
        <v>47</v>
      </c>
      <c r="G873" t="s">
        <v>48</v>
      </c>
      <c r="H873" t="s">
        <v>49</v>
      </c>
      <c r="I873" t="s">
        <v>26</v>
      </c>
      <c r="L873" t="s">
        <v>1353</v>
      </c>
      <c r="M873">
        <v>467113</v>
      </c>
      <c r="N873">
        <v>945</v>
      </c>
      <c r="O873" t="s">
        <v>29</v>
      </c>
      <c r="P873" t="s">
        <v>30</v>
      </c>
      <c r="Q873" t="s">
        <v>52</v>
      </c>
      <c r="R873">
        <v>60000000</v>
      </c>
      <c r="S873">
        <v>2001</v>
      </c>
      <c r="T873">
        <v>7.9</v>
      </c>
      <c r="U873">
        <v>1.5</v>
      </c>
      <c r="V873">
        <v>207652016</v>
      </c>
      <c r="W873" t="s">
        <v>21</v>
      </c>
    </row>
    <row r="874" spans="1:23" x14ac:dyDescent="0.3">
      <c r="A874" t="s">
        <v>1354</v>
      </c>
      <c r="B874">
        <v>413</v>
      </c>
      <c r="C874">
        <v>106</v>
      </c>
      <c r="D874">
        <v>62453315</v>
      </c>
      <c r="E874" t="s">
        <v>44</v>
      </c>
      <c r="F874" t="s">
        <v>27</v>
      </c>
      <c r="G874" t="s">
        <v>35</v>
      </c>
      <c r="L874" t="s">
        <v>1355</v>
      </c>
      <c r="M874">
        <v>200035</v>
      </c>
      <c r="N874">
        <v>407</v>
      </c>
      <c r="O874" t="s">
        <v>29</v>
      </c>
      <c r="P874" t="s">
        <v>30</v>
      </c>
      <c r="Q874" t="s">
        <v>31</v>
      </c>
      <c r="R874">
        <v>50200000</v>
      </c>
      <c r="S874">
        <v>2011</v>
      </c>
      <c r="T874">
        <v>7.1</v>
      </c>
      <c r="U874">
        <v>1.8</v>
      </c>
      <c r="V874">
        <v>12253315</v>
      </c>
      <c r="W874" t="s">
        <v>21</v>
      </c>
    </row>
    <row r="875" spans="1:23" x14ac:dyDescent="0.3">
      <c r="A875" t="s">
        <v>183</v>
      </c>
      <c r="B875">
        <v>67</v>
      </c>
      <c r="C875">
        <v>155</v>
      </c>
      <c r="D875">
        <v>165500000</v>
      </c>
      <c r="E875" t="s">
        <v>24</v>
      </c>
      <c r="F875" t="s">
        <v>25</v>
      </c>
      <c r="G875" t="s">
        <v>55</v>
      </c>
      <c r="H875" t="s">
        <v>44</v>
      </c>
      <c r="L875" t="s">
        <v>1356</v>
      </c>
      <c r="M875">
        <v>145257</v>
      </c>
      <c r="N875">
        <v>322</v>
      </c>
      <c r="O875" t="s">
        <v>29</v>
      </c>
      <c r="P875" t="s">
        <v>30</v>
      </c>
      <c r="Q875" t="s">
        <v>31</v>
      </c>
      <c r="R875">
        <v>48000000</v>
      </c>
      <c r="S875">
        <v>1991</v>
      </c>
      <c r="T875">
        <v>6.9</v>
      </c>
      <c r="U875">
        <v>2.6</v>
      </c>
      <c r="V875">
        <v>117500000</v>
      </c>
      <c r="W875" t="s">
        <v>21</v>
      </c>
    </row>
    <row r="876" spans="1:23" x14ac:dyDescent="0.3">
      <c r="A876" t="s">
        <v>909</v>
      </c>
      <c r="B876">
        <v>109</v>
      </c>
      <c r="C876">
        <v>139</v>
      </c>
      <c r="D876">
        <v>153620822</v>
      </c>
      <c r="E876" t="s">
        <v>48</v>
      </c>
      <c r="F876" t="s">
        <v>55</v>
      </c>
      <c r="G876" t="s">
        <v>44</v>
      </c>
      <c r="H876" t="s">
        <v>61</v>
      </c>
      <c r="L876" t="s">
        <v>1357</v>
      </c>
      <c r="M876">
        <v>189923</v>
      </c>
      <c r="N876">
        <v>318</v>
      </c>
      <c r="O876" t="s">
        <v>29</v>
      </c>
      <c r="P876" t="s">
        <v>30</v>
      </c>
      <c r="Q876" t="s">
        <v>213</v>
      </c>
      <c r="R876">
        <v>50000000</v>
      </c>
      <c r="S876">
        <v>1996</v>
      </c>
      <c r="T876">
        <v>7.3</v>
      </c>
      <c r="U876">
        <v>2.2999999999999998</v>
      </c>
      <c r="V876">
        <v>103620822</v>
      </c>
      <c r="W876" t="s">
        <v>21</v>
      </c>
    </row>
    <row r="877" spans="1:23" x14ac:dyDescent="0.3">
      <c r="A877" t="s">
        <v>967</v>
      </c>
      <c r="B877">
        <v>457</v>
      </c>
      <c r="C877">
        <v>112</v>
      </c>
      <c r="D877">
        <v>218628680</v>
      </c>
      <c r="E877" t="s">
        <v>48</v>
      </c>
      <c r="F877" t="s">
        <v>26</v>
      </c>
      <c r="L877" t="s">
        <v>1358</v>
      </c>
      <c r="M877">
        <v>471644</v>
      </c>
      <c r="N877">
        <v>623</v>
      </c>
      <c r="O877" t="s">
        <v>29</v>
      </c>
      <c r="P877" t="s">
        <v>30</v>
      </c>
      <c r="Q877" t="s">
        <v>213</v>
      </c>
      <c r="R877">
        <v>50000000</v>
      </c>
      <c r="S877">
        <v>2012</v>
      </c>
      <c r="T877">
        <v>7</v>
      </c>
      <c r="U877">
        <v>1.9</v>
      </c>
      <c r="V877">
        <v>168628680</v>
      </c>
      <c r="W877" t="s">
        <v>21</v>
      </c>
    </row>
    <row r="878" spans="1:23" x14ac:dyDescent="0.3">
      <c r="A878" t="s">
        <v>417</v>
      </c>
      <c r="B878">
        <v>156</v>
      </c>
      <c r="C878">
        <v>139</v>
      </c>
      <c r="D878">
        <v>147637474</v>
      </c>
      <c r="E878" t="s">
        <v>48</v>
      </c>
      <c r="F878" t="s">
        <v>55</v>
      </c>
      <c r="G878" t="s">
        <v>44</v>
      </c>
      <c r="L878" t="s">
        <v>1359</v>
      </c>
      <c r="M878">
        <v>224671</v>
      </c>
      <c r="N878">
        <v>470</v>
      </c>
      <c r="O878" t="s">
        <v>29</v>
      </c>
      <c r="P878" t="s">
        <v>30</v>
      </c>
      <c r="Q878" t="s">
        <v>31</v>
      </c>
      <c r="R878">
        <v>50000000</v>
      </c>
      <c r="S878">
        <v>1997</v>
      </c>
      <c r="T878">
        <v>7.7</v>
      </c>
      <c r="U878">
        <v>2.2999999999999998</v>
      </c>
      <c r="V878">
        <v>97637474</v>
      </c>
      <c r="W878" t="s">
        <v>21</v>
      </c>
    </row>
    <row r="879" spans="1:23" x14ac:dyDescent="0.3">
      <c r="A879" t="s">
        <v>179</v>
      </c>
      <c r="B879">
        <v>55</v>
      </c>
      <c r="C879">
        <v>115</v>
      </c>
      <c r="D879">
        <v>135014968</v>
      </c>
      <c r="E879" t="s">
        <v>242</v>
      </c>
      <c r="F879" t="s">
        <v>48</v>
      </c>
      <c r="G879" t="s">
        <v>55</v>
      </c>
      <c r="H879" t="s">
        <v>44</v>
      </c>
      <c r="L879" t="s">
        <v>1360</v>
      </c>
      <c r="M879">
        <v>80580</v>
      </c>
      <c r="N879">
        <v>375</v>
      </c>
      <c r="O879" t="s">
        <v>29</v>
      </c>
      <c r="P879" t="s">
        <v>30</v>
      </c>
      <c r="Q879" t="s">
        <v>31</v>
      </c>
      <c r="R879">
        <v>50000000</v>
      </c>
      <c r="S879">
        <v>1998</v>
      </c>
      <c r="T879">
        <v>6.7</v>
      </c>
      <c r="U879">
        <v>1.9</v>
      </c>
      <c r="V879">
        <v>85014968</v>
      </c>
      <c r="W879" t="s">
        <v>21</v>
      </c>
    </row>
    <row r="880" spans="1:23" x14ac:dyDescent="0.3">
      <c r="A880" t="s">
        <v>499</v>
      </c>
      <c r="B880">
        <v>272</v>
      </c>
      <c r="C880">
        <v>143</v>
      </c>
      <c r="D880">
        <v>2175312</v>
      </c>
      <c r="E880" t="s">
        <v>48</v>
      </c>
      <c r="L880" t="s">
        <v>1361</v>
      </c>
      <c r="M880">
        <v>131227</v>
      </c>
      <c r="N880">
        <v>346</v>
      </c>
      <c r="O880" t="s">
        <v>29</v>
      </c>
      <c r="P880" t="s">
        <v>30</v>
      </c>
      <c r="Q880" t="s">
        <v>31</v>
      </c>
      <c r="R880">
        <v>50000000</v>
      </c>
      <c r="S880">
        <v>2013</v>
      </c>
      <c r="T880">
        <v>6.3</v>
      </c>
      <c r="U880">
        <v>2.4</v>
      </c>
      <c r="V880">
        <v>-47824688</v>
      </c>
      <c r="W880" t="s">
        <v>38</v>
      </c>
    </row>
    <row r="881" spans="1:23" x14ac:dyDescent="0.3">
      <c r="A881" t="s">
        <v>766</v>
      </c>
      <c r="B881">
        <v>117</v>
      </c>
      <c r="C881">
        <v>96</v>
      </c>
      <c r="D881">
        <v>126203320</v>
      </c>
      <c r="E881" t="s">
        <v>48</v>
      </c>
      <c r="F881" t="s">
        <v>44</v>
      </c>
      <c r="L881" t="s">
        <v>1362</v>
      </c>
      <c r="M881">
        <v>110432</v>
      </c>
      <c r="N881">
        <v>309</v>
      </c>
      <c r="O881" t="s">
        <v>29</v>
      </c>
      <c r="P881" t="s">
        <v>30</v>
      </c>
      <c r="Q881" t="s">
        <v>31</v>
      </c>
      <c r="R881">
        <v>50000000</v>
      </c>
      <c r="S881">
        <v>2002</v>
      </c>
      <c r="T881">
        <v>5.8</v>
      </c>
      <c r="U881">
        <v>1.6</v>
      </c>
      <c r="V881">
        <v>76203320</v>
      </c>
      <c r="W881" t="s">
        <v>21</v>
      </c>
    </row>
    <row r="882" spans="1:23" x14ac:dyDescent="0.3">
      <c r="A882" t="s">
        <v>138</v>
      </c>
      <c r="B882">
        <v>539</v>
      </c>
      <c r="C882">
        <v>112</v>
      </c>
      <c r="D882">
        <v>126975169</v>
      </c>
      <c r="E882" t="s">
        <v>60</v>
      </c>
      <c r="F882" t="s">
        <v>27</v>
      </c>
      <c r="G882" t="s">
        <v>35</v>
      </c>
      <c r="L882" t="s">
        <v>1363</v>
      </c>
      <c r="M882">
        <v>287822</v>
      </c>
      <c r="N882">
        <v>849</v>
      </c>
      <c r="O882" t="s">
        <v>29</v>
      </c>
      <c r="P882" t="s">
        <v>30</v>
      </c>
      <c r="Q882" t="s">
        <v>31</v>
      </c>
      <c r="R882">
        <v>50000000</v>
      </c>
      <c r="S882">
        <v>2011</v>
      </c>
      <c r="T882">
        <v>7.1</v>
      </c>
      <c r="U882">
        <v>1.9</v>
      </c>
      <c r="V882">
        <v>76975169</v>
      </c>
      <c r="W882" t="s">
        <v>21</v>
      </c>
    </row>
    <row r="883" spans="1:23" x14ac:dyDescent="0.3">
      <c r="A883" t="s">
        <v>445</v>
      </c>
      <c r="B883">
        <v>169</v>
      </c>
      <c r="C883">
        <v>131</v>
      </c>
      <c r="D883">
        <v>125548685</v>
      </c>
      <c r="E883" t="s">
        <v>242</v>
      </c>
      <c r="F883" t="s">
        <v>55</v>
      </c>
      <c r="L883" t="s">
        <v>1364</v>
      </c>
      <c r="M883">
        <v>135246</v>
      </c>
      <c r="N883">
        <v>498</v>
      </c>
      <c r="O883" t="s">
        <v>29</v>
      </c>
      <c r="P883" t="s">
        <v>30</v>
      </c>
      <c r="Q883" t="s">
        <v>213</v>
      </c>
      <c r="R883">
        <v>52000000</v>
      </c>
      <c r="S883">
        <v>2000</v>
      </c>
      <c r="T883">
        <v>7.3</v>
      </c>
      <c r="U883">
        <v>2.2000000000000002</v>
      </c>
      <c r="V883">
        <v>73548685</v>
      </c>
      <c r="W883" t="s">
        <v>21</v>
      </c>
    </row>
    <row r="884" spans="1:23" x14ac:dyDescent="0.3">
      <c r="A884" t="s">
        <v>1155</v>
      </c>
      <c r="B884">
        <v>140</v>
      </c>
      <c r="C884">
        <v>116</v>
      </c>
      <c r="D884">
        <v>105807520</v>
      </c>
      <c r="E884" t="s">
        <v>48</v>
      </c>
      <c r="F884" t="s">
        <v>44</v>
      </c>
      <c r="L884" t="s">
        <v>1365</v>
      </c>
      <c r="M884">
        <v>156717</v>
      </c>
      <c r="N884">
        <v>357</v>
      </c>
      <c r="O884" t="s">
        <v>29</v>
      </c>
      <c r="P884" t="s">
        <v>30</v>
      </c>
      <c r="Q884" t="s">
        <v>31</v>
      </c>
      <c r="R884">
        <v>50000000</v>
      </c>
      <c r="S884">
        <v>2003</v>
      </c>
      <c r="T884">
        <v>6.4</v>
      </c>
      <c r="U884">
        <v>1.9</v>
      </c>
      <c r="V884">
        <v>55807520</v>
      </c>
      <c r="W884" t="s">
        <v>21</v>
      </c>
    </row>
    <row r="885" spans="1:23" x14ac:dyDescent="0.3">
      <c r="A885" t="s">
        <v>597</v>
      </c>
      <c r="B885">
        <v>330</v>
      </c>
      <c r="C885">
        <v>112</v>
      </c>
      <c r="D885">
        <v>191616238</v>
      </c>
      <c r="E885" t="s">
        <v>24</v>
      </c>
      <c r="F885" t="s">
        <v>48</v>
      </c>
      <c r="G885" t="s">
        <v>56</v>
      </c>
      <c r="L885" t="s">
        <v>1366</v>
      </c>
      <c r="M885">
        <v>258186</v>
      </c>
      <c r="N885">
        <v>322</v>
      </c>
      <c r="O885" t="s">
        <v>29</v>
      </c>
      <c r="P885" t="s">
        <v>30</v>
      </c>
      <c r="Q885" t="s">
        <v>213</v>
      </c>
      <c r="R885">
        <v>50000000</v>
      </c>
      <c r="S885">
        <v>2014</v>
      </c>
      <c r="T885">
        <v>7.1</v>
      </c>
      <c r="U885">
        <v>1.9</v>
      </c>
      <c r="V885">
        <v>141616238</v>
      </c>
      <c r="W885" t="s">
        <v>21</v>
      </c>
    </row>
    <row r="886" spans="1:23" x14ac:dyDescent="0.3">
      <c r="A886" t="s">
        <v>1367</v>
      </c>
      <c r="B886">
        <v>120</v>
      </c>
      <c r="C886">
        <v>123</v>
      </c>
      <c r="D886">
        <v>105264608</v>
      </c>
      <c r="E886" t="s">
        <v>55</v>
      </c>
      <c r="F886" t="s">
        <v>26</v>
      </c>
      <c r="G886" t="s">
        <v>57</v>
      </c>
      <c r="L886" t="s">
        <v>1368</v>
      </c>
      <c r="M886">
        <v>239752</v>
      </c>
      <c r="N886">
        <v>406</v>
      </c>
      <c r="O886" t="s">
        <v>29</v>
      </c>
      <c r="P886" t="s">
        <v>30</v>
      </c>
      <c r="Q886" t="s">
        <v>213</v>
      </c>
      <c r="R886">
        <v>60000000</v>
      </c>
      <c r="S886">
        <v>1994</v>
      </c>
      <c r="T886">
        <v>7.6</v>
      </c>
      <c r="U886">
        <v>2</v>
      </c>
      <c r="V886">
        <v>45264608</v>
      </c>
      <c r="W886" t="s">
        <v>21</v>
      </c>
    </row>
    <row r="887" spans="1:23" x14ac:dyDescent="0.3">
      <c r="A887" t="s">
        <v>353</v>
      </c>
      <c r="B887">
        <v>190</v>
      </c>
      <c r="C887">
        <v>104</v>
      </c>
      <c r="D887">
        <v>97680195</v>
      </c>
      <c r="E887" t="s">
        <v>48</v>
      </c>
      <c r="F887" t="s">
        <v>44</v>
      </c>
      <c r="L887" t="s">
        <v>1369</v>
      </c>
      <c r="M887">
        <v>271691</v>
      </c>
      <c r="N887">
        <v>243</v>
      </c>
      <c r="O887" t="s">
        <v>29</v>
      </c>
      <c r="P887" t="s">
        <v>30</v>
      </c>
      <c r="Q887" t="s">
        <v>31</v>
      </c>
      <c r="R887">
        <v>70000000</v>
      </c>
      <c r="S887">
        <v>2008</v>
      </c>
      <c r="T887">
        <v>6.8</v>
      </c>
      <c r="U887">
        <v>1.7</v>
      </c>
      <c r="V887">
        <v>27680195</v>
      </c>
      <c r="W887" t="s">
        <v>21</v>
      </c>
    </row>
    <row r="888" spans="1:23" x14ac:dyDescent="0.3">
      <c r="A888" t="s">
        <v>1370</v>
      </c>
      <c r="B888">
        <v>177</v>
      </c>
      <c r="C888">
        <v>107</v>
      </c>
      <c r="D888">
        <v>126088877</v>
      </c>
      <c r="E888" t="s">
        <v>24</v>
      </c>
      <c r="F888" t="s">
        <v>48</v>
      </c>
      <c r="G888" t="s">
        <v>56</v>
      </c>
      <c r="L888" t="s">
        <v>1371</v>
      </c>
      <c r="M888">
        <v>33354</v>
      </c>
      <c r="N888">
        <v>110</v>
      </c>
      <c r="O888" t="s">
        <v>29</v>
      </c>
      <c r="P888" t="s">
        <v>30</v>
      </c>
      <c r="Q888" t="s">
        <v>31</v>
      </c>
      <c r="R888">
        <v>50000000</v>
      </c>
      <c r="S888">
        <v>2016</v>
      </c>
      <c r="T888">
        <v>6.6</v>
      </c>
      <c r="U888">
        <v>1.8</v>
      </c>
      <c r="V888">
        <v>76088877</v>
      </c>
      <c r="W888" t="s">
        <v>21</v>
      </c>
    </row>
    <row r="889" spans="1:23" x14ac:dyDescent="0.3">
      <c r="A889" t="s">
        <v>374</v>
      </c>
      <c r="B889">
        <v>65</v>
      </c>
      <c r="C889">
        <v>124</v>
      </c>
      <c r="D889">
        <v>91030827</v>
      </c>
      <c r="E889" t="s">
        <v>48</v>
      </c>
      <c r="F889" t="s">
        <v>55</v>
      </c>
      <c r="L889" t="s">
        <v>1372</v>
      </c>
      <c r="M889">
        <v>46482</v>
      </c>
      <c r="N889">
        <v>252</v>
      </c>
      <c r="O889" t="s">
        <v>29</v>
      </c>
      <c r="P889" t="s">
        <v>30</v>
      </c>
      <c r="Q889" t="s">
        <v>31</v>
      </c>
      <c r="R889">
        <v>50000000</v>
      </c>
      <c r="S889">
        <v>1998</v>
      </c>
      <c r="T889">
        <v>6.7</v>
      </c>
      <c r="U889">
        <v>2.1</v>
      </c>
      <c r="V889">
        <v>41030827</v>
      </c>
      <c r="W889" t="s">
        <v>21</v>
      </c>
    </row>
    <row r="890" spans="1:23" x14ac:dyDescent="0.3">
      <c r="A890" t="s">
        <v>1223</v>
      </c>
      <c r="B890">
        <v>145</v>
      </c>
      <c r="C890">
        <v>96</v>
      </c>
      <c r="D890">
        <v>150315155</v>
      </c>
      <c r="E890" t="s">
        <v>48</v>
      </c>
      <c r="F890" t="s">
        <v>49</v>
      </c>
      <c r="L890" t="s">
        <v>1373</v>
      </c>
      <c r="M890">
        <v>54010</v>
      </c>
      <c r="N890">
        <v>130</v>
      </c>
      <c r="O890" t="s">
        <v>29</v>
      </c>
      <c r="P890" t="s">
        <v>30</v>
      </c>
      <c r="Q890" t="s">
        <v>31</v>
      </c>
      <c r="R890">
        <v>50000000</v>
      </c>
      <c r="S890">
        <v>2015</v>
      </c>
      <c r="T890">
        <v>6.1</v>
      </c>
      <c r="U890">
        <v>1.6</v>
      </c>
      <c r="V890">
        <v>100315155</v>
      </c>
      <c r="W890" t="s">
        <v>21</v>
      </c>
    </row>
    <row r="891" spans="1:23" x14ac:dyDescent="0.3">
      <c r="A891" t="s">
        <v>85</v>
      </c>
      <c r="B891">
        <v>321</v>
      </c>
      <c r="C891">
        <v>125</v>
      </c>
      <c r="D891">
        <v>127997349</v>
      </c>
      <c r="E891" t="s">
        <v>25</v>
      </c>
      <c r="F891" t="s">
        <v>48</v>
      </c>
      <c r="G891" t="s">
        <v>55</v>
      </c>
      <c r="H891" t="s">
        <v>26</v>
      </c>
      <c r="I891" t="s">
        <v>50</v>
      </c>
      <c r="L891" t="s">
        <v>1374</v>
      </c>
      <c r="M891">
        <v>101178</v>
      </c>
      <c r="N891">
        <v>779</v>
      </c>
      <c r="O891" t="s">
        <v>29</v>
      </c>
      <c r="P891" t="s">
        <v>30</v>
      </c>
      <c r="Q891" t="s">
        <v>52</v>
      </c>
      <c r="R891">
        <v>50000000</v>
      </c>
      <c r="S891">
        <v>2014</v>
      </c>
      <c r="T891">
        <v>6</v>
      </c>
      <c r="U891">
        <v>2.1</v>
      </c>
      <c r="V891">
        <v>77997349</v>
      </c>
      <c r="W891" t="s">
        <v>21</v>
      </c>
    </row>
    <row r="892" spans="1:23" x14ac:dyDescent="0.3">
      <c r="A892" t="s">
        <v>1375</v>
      </c>
      <c r="B892">
        <v>230</v>
      </c>
      <c r="C892">
        <v>129</v>
      </c>
      <c r="D892">
        <v>88504640</v>
      </c>
      <c r="E892" t="s">
        <v>56</v>
      </c>
      <c r="F892" t="s">
        <v>55</v>
      </c>
      <c r="G892" t="s">
        <v>60</v>
      </c>
      <c r="H892" t="s">
        <v>35</v>
      </c>
      <c r="L892" t="s">
        <v>1376</v>
      </c>
      <c r="M892">
        <v>273108</v>
      </c>
      <c r="N892">
        <v>646</v>
      </c>
      <c r="O892" t="s">
        <v>29</v>
      </c>
      <c r="P892" t="s">
        <v>30</v>
      </c>
      <c r="Q892" t="s">
        <v>213</v>
      </c>
      <c r="R892">
        <v>45000000</v>
      </c>
      <c r="S892">
        <v>2006</v>
      </c>
      <c r="T892">
        <v>7.6</v>
      </c>
      <c r="U892">
        <v>2.2000000000000002</v>
      </c>
      <c r="V892">
        <v>43504640</v>
      </c>
      <c r="W892" t="s">
        <v>21</v>
      </c>
    </row>
    <row r="893" spans="1:23" x14ac:dyDescent="0.3">
      <c r="A893" t="s">
        <v>1377</v>
      </c>
      <c r="B893">
        <v>143</v>
      </c>
      <c r="C893">
        <v>90</v>
      </c>
      <c r="D893">
        <v>81517441</v>
      </c>
      <c r="E893" t="s">
        <v>24</v>
      </c>
      <c r="F893" t="s">
        <v>56</v>
      </c>
      <c r="G893" t="s">
        <v>55</v>
      </c>
      <c r="H893" t="s">
        <v>35</v>
      </c>
      <c r="L893" t="s">
        <v>1378</v>
      </c>
      <c r="M893">
        <v>111368</v>
      </c>
      <c r="N893">
        <v>394</v>
      </c>
      <c r="O893" t="s">
        <v>29</v>
      </c>
      <c r="P893" t="s">
        <v>30</v>
      </c>
      <c r="Q893" t="s">
        <v>213</v>
      </c>
      <c r="R893">
        <v>50000000</v>
      </c>
      <c r="S893">
        <v>1999</v>
      </c>
      <c r="T893">
        <v>7.1</v>
      </c>
      <c r="U893">
        <v>1.5</v>
      </c>
      <c r="V893">
        <v>31517441</v>
      </c>
      <c r="W893" t="s">
        <v>21</v>
      </c>
    </row>
    <row r="894" spans="1:23" x14ac:dyDescent="0.3">
      <c r="A894" t="s">
        <v>1379</v>
      </c>
      <c r="B894">
        <v>55</v>
      </c>
      <c r="C894">
        <v>109</v>
      </c>
      <c r="D894">
        <v>81022333</v>
      </c>
      <c r="E894" t="s">
        <v>24</v>
      </c>
      <c r="F894" t="s">
        <v>25</v>
      </c>
      <c r="G894" t="s">
        <v>60</v>
      </c>
      <c r="H894" t="s">
        <v>27</v>
      </c>
      <c r="L894" t="s">
        <v>1380</v>
      </c>
      <c r="M894">
        <v>34471</v>
      </c>
      <c r="N894">
        <v>147</v>
      </c>
      <c r="O894" t="s">
        <v>29</v>
      </c>
      <c r="P894" t="s">
        <v>30</v>
      </c>
      <c r="Q894" t="s">
        <v>31</v>
      </c>
      <c r="R894">
        <v>50000000</v>
      </c>
      <c r="S894">
        <v>1995</v>
      </c>
      <c r="T894">
        <v>5</v>
      </c>
      <c r="U894">
        <v>1.8</v>
      </c>
      <c r="V894">
        <v>31022333</v>
      </c>
      <c r="W894" t="s">
        <v>21</v>
      </c>
    </row>
    <row r="895" spans="1:23" x14ac:dyDescent="0.3">
      <c r="A895" t="s">
        <v>319</v>
      </c>
      <c r="B895">
        <v>279</v>
      </c>
      <c r="C895">
        <v>121</v>
      </c>
      <c r="D895">
        <v>79948113</v>
      </c>
      <c r="E895" t="s">
        <v>55</v>
      </c>
      <c r="F895" t="s">
        <v>60</v>
      </c>
      <c r="G895" t="s">
        <v>27</v>
      </c>
      <c r="H895" t="s">
        <v>35</v>
      </c>
      <c r="L895" t="s">
        <v>1381</v>
      </c>
      <c r="M895">
        <v>186879</v>
      </c>
      <c r="N895">
        <v>791</v>
      </c>
      <c r="O895" t="s">
        <v>29</v>
      </c>
      <c r="P895" t="s">
        <v>30</v>
      </c>
      <c r="Q895" t="s">
        <v>31</v>
      </c>
      <c r="R895">
        <v>50000000</v>
      </c>
      <c r="S895">
        <v>2009</v>
      </c>
      <c r="T895">
        <v>6.2</v>
      </c>
      <c r="U895">
        <v>2</v>
      </c>
      <c r="V895">
        <v>29948113</v>
      </c>
      <c r="W895" t="s">
        <v>21</v>
      </c>
    </row>
    <row r="896" spans="1:23" x14ac:dyDescent="0.3">
      <c r="A896" t="s">
        <v>1263</v>
      </c>
      <c r="B896">
        <v>143</v>
      </c>
      <c r="C896">
        <v>95</v>
      </c>
      <c r="D896">
        <v>88658172</v>
      </c>
      <c r="E896" t="s">
        <v>48</v>
      </c>
      <c r="F896" t="s">
        <v>44</v>
      </c>
      <c r="L896" t="s">
        <v>1382</v>
      </c>
      <c r="M896">
        <v>58412</v>
      </c>
      <c r="N896">
        <v>242</v>
      </c>
      <c r="O896" t="s">
        <v>29</v>
      </c>
      <c r="P896" t="s">
        <v>30</v>
      </c>
      <c r="Q896" t="s">
        <v>31</v>
      </c>
      <c r="R896">
        <v>50000000</v>
      </c>
      <c r="S896">
        <v>2006</v>
      </c>
      <c r="T896">
        <v>5.6</v>
      </c>
      <c r="U896">
        <v>1.6</v>
      </c>
      <c r="V896">
        <v>38658172</v>
      </c>
      <c r="W896" t="s">
        <v>21</v>
      </c>
    </row>
    <row r="897" spans="1:23" x14ac:dyDescent="0.3">
      <c r="A897" t="s">
        <v>1017</v>
      </c>
      <c r="B897">
        <v>310</v>
      </c>
      <c r="C897">
        <v>118</v>
      </c>
      <c r="D897">
        <v>84244877</v>
      </c>
      <c r="E897" t="s">
        <v>48</v>
      </c>
      <c r="F897" t="s">
        <v>55</v>
      </c>
      <c r="G897" t="s">
        <v>44</v>
      </c>
      <c r="L897" t="s">
        <v>1383</v>
      </c>
      <c r="M897">
        <v>375456</v>
      </c>
      <c r="N897">
        <v>292</v>
      </c>
      <c r="O897" t="s">
        <v>29</v>
      </c>
      <c r="P897" t="s">
        <v>30</v>
      </c>
      <c r="Q897" t="s">
        <v>31</v>
      </c>
      <c r="R897">
        <v>50000000</v>
      </c>
      <c r="S897">
        <v>2011</v>
      </c>
      <c r="T897">
        <v>7.4</v>
      </c>
      <c r="U897">
        <v>2</v>
      </c>
      <c r="V897">
        <v>34244877</v>
      </c>
      <c r="W897" t="s">
        <v>21</v>
      </c>
    </row>
    <row r="898" spans="1:23" x14ac:dyDescent="0.3">
      <c r="A898" t="s">
        <v>1384</v>
      </c>
      <c r="B898">
        <v>116</v>
      </c>
      <c r="C898">
        <v>80</v>
      </c>
      <c r="D898">
        <v>75367693</v>
      </c>
      <c r="E898" t="s">
        <v>47</v>
      </c>
      <c r="F898" t="s">
        <v>48</v>
      </c>
      <c r="G898" t="s">
        <v>49</v>
      </c>
      <c r="H898" t="s">
        <v>26</v>
      </c>
      <c r="L898" t="s">
        <v>1385</v>
      </c>
      <c r="M898">
        <v>58961</v>
      </c>
      <c r="N898">
        <v>232</v>
      </c>
      <c r="O898" t="s">
        <v>29</v>
      </c>
      <c r="P898" t="s">
        <v>30</v>
      </c>
      <c r="Q898" t="s">
        <v>52</v>
      </c>
      <c r="R898">
        <v>35000000</v>
      </c>
      <c r="S898">
        <v>2004</v>
      </c>
      <c r="T898">
        <v>5</v>
      </c>
      <c r="U898">
        <v>1.3</v>
      </c>
      <c r="V898">
        <v>40367693</v>
      </c>
      <c r="W898" t="s">
        <v>21</v>
      </c>
    </row>
    <row r="899" spans="1:23" x14ac:dyDescent="0.3">
      <c r="A899" t="s">
        <v>1386</v>
      </c>
      <c r="B899">
        <v>105</v>
      </c>
      <c r="C899">
        <v>99</v>
      </c>
      <c r="D899">
        <v>73701902</v>
      </c>
      <c r="E899" t="s">
        <v>48</v>
      </c>
      <c r="F899" t="s">
        <v>49</v>
      </c>
      <c r="L899" t="s">
        <v>1387</v>
      </c>
      <c r="M899">
        <v>27548</v>
      </c>
      <c r="N899">
        <v>209</v>
      </c>
      <c r="O899" t="s">
        <v>29</v>
      </c>
      <c r="P899" t="s">
        <v>30</v>
      </c>
      <c r="Q899" t="s">
        <v>52</v>
      </c>
      <c r="R899">
        <v>60000000</v>
      </c>
      <c r="S899">
        <v>2004</v>
      </c>
      <c r="T899">
        <v>5.2</v>
      </c>
      <c r="U899">
        <v>1.6</v>
      </c>
      <c r="V899">
        <v>13701902</v>
      </c>
      <c r="W899" t="s">
        <v>21</v>
      </c>
    </row>
    <row r="900" spans="1:23" x14ac:dyDescent="0.3">
      <c r="A900" t="s">
        <v>1388</v>
      </c>
      <c r="B900">
        <v>419</v>
      </c>
      <c r="C900">
        <v>133</v>
      </c>
      <c r="D900">
        <v>75605492</v>
      </c>
      <c r="E900" t="s">
        <v>242</v>
      </c>
      <c r="F900" t="s">
        <v>55</v>
      </c>
      <c r="G900" t="s">
        <v>61</v>
      </c>
      <c r="L900" t="s">
        <v>1389</v>
      </c>
      <c r="M900">
        <v>283563</v>
      </c>
      <c r="N900">
        <v>312</v>
      </c>
      <c r="O900" t="s">
        <v>29</v>
      </c>
      <c r="P900" t="s">
        <v>30</v>
      </c>
      <c r="Q900" t="s">
        <v>31</v>
      </c>
      <c r="R900">
        <v>50000000</v>
      </c>
      <c r="S900">
        <v>2011</v>
      </c>
      <c r="T900">
        <v>7.6</v>
      </c>
      <c r="U900">
        <v>2.2000000000000002</v>
      </c>
      <c r="V900">
        <v>25605492</v>
      </c>
      <c r="W900" t="s">
        <v>21</v>
      </c>
    </row>
    <row r="901" spans="1:23" x14ac:dyDescent="0.3">
      <c r="A901" t="s">
        <v>227</v>
      </c>
      <c r="B901">
        <v>64</v>
      </c>
      <c r="C901">
        <v>127</v>
      </c>
      <c r="D901">
        <v>67823573</v>
      </c>
      <c r="E901" t="s">
        <v>24</v>
      </c>
      <c r="F901" t="s">
        <v>55</v>
      </c>
      <c r="G901" t="s">
        <v>35</v>
      </c>
      <c r="L901" t="s">
        <v>1390</v>
      </c>
      <c r="M901">
        <v>91176</v>
      </c>
      <c r="N901">
        <v>130</v>
      </c>
      <c r="O901" t="s">
        <v>29</v>
      </c>
      <c r="P901" t="s">
        <v>30</v>
      </c>
      <c r="Q901" t="s">
        <v>213</v>
      </c>
      <c r="R901">
        <v>50000000</v>
      </c>
      <c r="S901">
        <v>1995</v>
      </c>
      <c r="T901">
        <v>6.6</v>
      </c>
      <c r="U901">
        <v>2.1</v>
      </c>
      <c r="V901">
        <v>17823573</v>
      </c>
      <c r="W901" t="s">
        <v>21</v>
      </c>
    </row>
    <row r="902" spans="1:23" x14ac:dyDescent="0.3">
      <c r="A902" t="s">
        <v>1391</v>
      </c>
      <c r="B902">
        <v>359</v>
      </c>
      <c r="C902">
        <v>106</v>
      </c>
      <c r="D902">
        <v>91439400</v>
      </c>
      <c r="E902" t="s">
        <v>24</v>
      </c>
      <c r="F902" t="s">
        <v>60</v>
      </c>
      <c r="G902" t="s">
        <v>35</v>
      </c>
      <c r="L902" t="s">
        <v>1392</v>
      </c>
      <c r="M902">
        <v>200647</v>
      </c>
      <c r="N902">
        <v>384</v>
      </c>
      <c r="O902" t="s">
        <v>29</v>
      </c>
      <c r="P902" t="s">
        <v>37</v>
      </c>
      <c r="Q902" t="s">
        <v>31</v>
      </c>
      <c r="R902">
        <v>50000000</v>
      </c>
      <c r="S902">
        <v>2014</v>
      </c>
      <c r="T902">
        <v>7</v>
      </c>
      <c r="U902">
        <v>1.8</v>
      </c>
      <c r="V902">
        <v>41439400</v>
      </c>
      <c r="W902" t="s">
        <v>21</v>
      </c>
    </row>
    <row r="903" spans="1:23" x14ac:dyDescent="0.3">
      <c r="A903" t="s">
        <v>1393</v>
      </c>
      <c r="B903">
        <v>166</v>
      </c>
      <c r="C903">
        <v>98</v>
      </c>
      <c r="D903">
        <v>67128202</v>
      </c>
      <c r="E903" t="s">
        <v>24</v>
      </c>
      <c r="F903" t="s">
        <v>25</v>
      </c>
      <c r="G903" t="s">
        <v>49</v>
      </c>
      <c r="H903" t="s">
        <v>26</v>
      </c>
      <c r="I903" t="s">
        <v>27</v>
      </c>
      <c r="J903" t="s">
        <v>35</v>
      </c>
      <c r="L903" t="s">
        <v>1394</v>
      </c>
      <c r="M903">
        <v>43328</v>
      </c>
      <c r="N903">
        <v>110</v>
      </c>
      <c r="O903" t="s">
        <v>29</v>
      </c>
      <c r="P903" t="s">
        <v>30</v>
      </c>
      <c r="Q903" t="s">
        <v>52</v>
      </c>
      <c r="R903">
        <v>65000000</v>
      </c>
      <c r="S903">
        <v>2009</v>
      </c>
      <c r="T903">
        <v>5.7</v>
      </c>
      <c r="U903">
        <v>1.6</v>
      </c>
      <c r="V903">
        <v>2128202</v>
      </c>
      <c r="W903" t="s">
        <v>21</v>
      </c>
    </row>
    <row r="904" spans="1:23" x14ac:dyDescent="0.3">
      <c r="A904" t="s">
        <v>1395</v>
      </c>
      <c r="B904">
        <v>525</v>
      </c>
      <c r="C904">
        <v>132</v>
      </c>
      <c r="D904">
        <v>70496802</v>
      </c>
      <c r="E904" t="s">
        <v>24</v>
      </c>
      <c r="F904" t="s">
        <v>55</v>
      </c>
      <c r="G904" t="s">
        <v>35</v>
      </c>
      <c r="L904" t="s">
        <v>1396</v>
      </c>
      <c r="M904">
        <v>791783</v>
      </c>
      <c r="N904">
        <v>2042</v>
      </c>
      <c r="O904" t="s">
        <v>29</v>
      </c>
      <c r="P904" t="s">
        <v>30</v>
      </c>
      <c r="Q904" t="s">
        <v>213</v>
      </c>
      <c r="R904">
        <v>54000000</v>
      </c>
      <c r="S904">
        <v>2005</v>
      </c>
      <c r="T904">
        <v>8.1999999999999993</v>
      </c>
      <c r="U904">
        <v>2.2000000000000002</v>
      </c>
      <c r="V904">
        <v>16496802</v>
      </c>
      <c r="W904" t="s">
        <v>21</v>
      </c>
    </row>
    <row r="905" spans="1:23" x14ac:dyDescent="0.3">
      <c r="A905" t="s">
        <v>1340</v>
      </c>
      <c r="B905">
        <v>165</v>
      </c>
      <c r="C905">
        <v>114</v>
      </c>
      <c r="D905">
        <v>60470220</v>
      </c>
      <c r="E905" t="s">
        <v>24</v>
      </c>
      <c r="F905" t="s">
        <v>25</v>
      </c>
      <c r="G905" t="s">
        <v>48</v>
      </c>
      <c r="L905" t="s">
        <v>1397</v>
      </c>
      <c r="M905">
        <v>81444</v>
      </c>
      <c r="N905">
        <v>192</v>
      </c>
      <c r="O905" t="s">
        <v>29</v>
      </c>
      <c r="P905" t="s">
        <v>30</v>
      </c>
      <c r="Q905" t="s">
        <v>31</v>
      </c>
      <c r="R905">
        <v>50000000</v>
      </c>
      <c r="S905">
        <v>2003</v>
      </c>
      <c r="T905">
        <v>6.2</v>
      </c>
      <c r="U905">
        <v>1.9</v>
      </c>
      <c r="V905">
        <v>10470220</v>
      </c>
      <c r="W905" t="s">
        <v>21</v>
      </c>
    </row>
    <row r="906" spans="1:23" x14ac:dyDescent="0.3">
      <c r="A906" t="s">
        <v>1398</v>
      </c>
      <c r="B906">
        <v>87</v>
      </c>
      <c r="C906">
        <v>78</v>
      </c>
      <c r="D906">
        <v>58336565</v>
      </c>
      <c r="E906" t="s">
        <v>25</v>
      </c>
      <c r="F906" t="s">
        <v>47</v>
      </c>
      <c r="G906" t="s">
        <v>48</v>
      </c>
      <c r="H906" t="s">
        <v>49</v>
      </c>
      <c r="L906" t="s">
        <v>1399</v>
      </c>
      <c r="M906">
        <v>12845</v>
      </c>
      <c r="N906">
        <v>118</v>
      </c>
      <c r="O906" t="s">
        <v>29</v>
      </c>
      <c r="P906" t="s">
        <v>30</v>
      </c>
      <c r="Q906" t="s">
        <v>118</v>
      </c>
      <c r="R906">
        <v>50000000</v>
      </c>
      <c r="S906">
        <v>2006</v>
      </c>
      <c r="T906">
        <v>6.6</v>
      </c>
      <c r="U906">
        <v>1.3</v>
      </c>
      <c r="V906">
        <v>8336565</v>
      </c>
      <c r="W906" t="s">
        <v>21</v>
      </c>
    </row>
    <row r="907" spans="1:23" x14ac:dyDescent="0.3">
      <c r="A907" t="s">
        <v>1400</v>
      </c>
      <c r="B907">
        <v>117</v>
      </c>
      <c r="C907">
        <v>101</v>
      </c>
      <c r="D907">
        <v>66002004</v>
      </c>
      <c r="E907" t="s">
        <v>25</v>
      </c>
      <c r="F907" t="s">
        <v>48</v>
      </c>
      <c r="G907" t="s">
        <v>49</v>
      </c>
      <c r="H907" t="s">
        <v>26</v>
      </c>
      <c r="I907" t="s">
        <v>44</v>
      </c>
      <c r="J907" t="s">
        <v>61</v>
      </c>
      <c r="L907" t="s">
        <v>1401</v>
      </c>
      <c r="M907">
        <v>36431</v>
      </c>
      <c r="N907">
        <v>168</v>
      </c>
      <c r="O907" t="s">
        <v>29</v>
      </c>
      <c r="P907" t="s">
        <v>30</v>
      </c>
      <c r="Q907" t="s">
        <v>118</v>
      </c>
      <c r="R907">
        <v>50000000</v>
      </c>
      <c r="S907">
        <v>2005</v>
      </c>
      <c r="T907">
        <v>4.7</v>
      </c>
      <c r="U907">
        <v>1.7</v>
      </c>
      <c r="V907">
        <v>16002004</v>
      </c>
      <c r="W907" t="s">
        <v>21</v>
      </c>
    </row>
    <row r="908" spans="1:23" x14ac:dyDescent="0.3">
      <c r="A908" t="s">
        <v>1402</v>
      </c>
      <c r="B908">
        <v>113</v>
      </c>
      <c r="C908">
        <v>113</v>
      </c>
      <c r="D908">
        <v>54997476</v>
      </c>
      <c r="E908" t="s">
        <v>56</v>
      </c>
      <c r="F908" t="s">
        <v>55</v>
      </c>
      <c r="G908" t="s">
        <v>60</v>
      </c>
      <c r="H908" t="s">
        <v>35</v>
      </c>
      <c r="L908" t="s">
        <v>1403</v>
      </c>
      <c r="M908">
        <v>40362</v>
      </c>
      <c r="N908">
        <v>248</v>
      </c>
      <c r="O908" t="s">
        <v>29</v>
      </c>
      <c r="P908" t="s">
        <v>30</v>
      </c>
      <c r="Q908" t="s">
        <v>213</v>
      </c>
      <c r="R908">
        <v>50000000</v>
      </c>
      <c r="S908">
        <v>2001</v>
      </c>
      <c r="T908">
        <v>6.3</v>
      </c>
      <c r="U908">
        <v>1.9</v>
      </c>
      <c r="V908">
        <v>4997476</v>
      </c>
      <c r="W908" t="s">
        <v>21</v>
      </c>
    </row>
    <row r="909" spans="1:23" x14ac:dyDescent="0.3">
      <c r="A909" t="s">
        <v>1404</v>
      </c>
      <c r="B909">
        <v>349</v>
      </c>
      <c r="C909">
        <v>98</v>
      </c>
      <c r="D909">
        <v>55682070</v>
      </c>
      <c r="E909" t="s">
        <v>24</v>
      </c>
      <c r="F909" t="s">
        <v>26</v>
      </c>
      <c r="G909" t="s">
        <v>57</v>
      </c>
      <c r="L909" t="s">
        <v>1405</v>
      </c>
      <c r="M909">
        <v>159868</v>
      </c>
      <c r="N909">
        <v>304</v>
      </c>
      <c r="O909" t="s">
        <v>29</v>
      </c>
      <c r="P909" t="s">
        <v>244</v>
      </c>
      <c r="Q909" t="s">
        <v>213</v>
      </c>
      <c r="R909">
        <v>50000000</v>
      </c>
      <c r="S909">
        <v>2013</v>
      </c>
      <c r="T909">
        <v>6.1</v>
      </c>
      <c r="U909">
        <v>1.6</v>
      </c>
      <c r="V909">
        <v>5682070</v>
      </c>
      <c r="W909" t="s">
        <v>21</v>
      </c>
    </row>
    <row r="910" spans="1:23" x14ac:dyDescent="0.3">
      <c r="A910" t="s">
        <v>1406</v>
      </c>
      <c r="B910">
        <v>152</v>
      </c>
      <c r="C910">
        <v>124</v>
      </c>
      <c r="D910">
        <v>52752475</v>
      </c>
      <c r="E910" t="s">
        <v>55</v>
      </c>
      <c r="F910" t="s">
        <v>35</v>
      </c>
      <c r="L910" t="s">
        <v>1407</v>
      </c>
      <c r="M910">
        <v>63067</v>
      </c>
      <c r="N910">
        <v>533</v>
      </c>
      <c r="O910" t="s">
        <v>29</v>
      </c>
      <c r="P910" t="s">
        <v>30</v>
      </c>
      <c r="Q910" t="s">
        <v>213</v>
      </c>
      <c r="R910">
        <v>50000000</v>
      </c>
      <c r="S910">
        <v>2002</v>
      </c>
      <c r="T910">
        <v>6.7</v>
      </c>
      <c r="U910">
        <v>2.1</v>
      </c>
      <c r="V910">
        <v>2752475</v>
      </c>
      <c r="W910" t="s">
        <v>21</v>
      </c>
    </row>
    <row r="911" spans="1:23" x14ac:dyDescent="0.3">
      <c r="A911" t="s">
        <v>729</v>
      </c>
      <c r="B911">
        <v>288</v>
      </c>
      <c r="C911">
        <v>109</v>
      </c>
      <c r="D911">
        <v>55092830</v>
      </c>
      <c r="E911" t="s">
        <v>24</v>
      </c>
      <c r="F911" t="s">
        <v>25</v>
      </c>
      <c r="G911" t="s">
        <v>27</v>
      </c>
      <c r="H911" t="s">
        <v>35</v>
      </c>
      <c r="L911" t="s">
        <v>1408</v>
      </c>
      <c r="M911">
        <v>195043</v>
      </c>
      <c r="N911">
        <v>329</v>
      </c>
      <c r="O911" t="s">
        <v>29</v>
      </c>
      <c r="P911" t="s">
        <v>30</v>
      </c>
      <c r="Q911" t="s">
        <v>31</v>
      </c>
      <c r="R911">
        <v>60000000</v>
      </c>
      <c r="S911">
        <v>2011</v>
      </c>
      <c r="T911">
        <v>6.1</v>
      </c>
      <c r="U911">
        <v>1.8</v>
      </c>
      <c r="V911">
        <v>-4907170</v>
      </c>
      <c r="W911" t="s">
        <v>38</v>
      </c>
    </row>
    <row r="912" spans="1:23" x14ac:dyDescent="0.3">
      <c r="A912" t="s">
        <v>1409</v>
      </c>
      <c r="B912">
        <v>358</v>
      </c>
      <c r="C912">
        <v>128</v>
      </c>
      <c r="D912">
        <v>50815288</v>
      </c>
      <c r="E912" t="s">
        <v>55</v>
      </c>
      <c r="F912" t="s">
        <v>35</v>
      </c>
      <c r="L912" t="s">
        <v>1410</v>
      </c>
      <c r="M912">
        <v>109188</v>
      </c>
      <c r="N912">
        <v>625</v>
      </c>
      <c r="O912" t="s">
        <v>29</v>
      </c>
      <c r="P912" t="s">
        <v>30</v>
      </c>
      <c r="Q912" t="s">
        <v>213</v>
      </c>
      <c r="R912">
        <v>50000000</v>
      </c>
      <c r="S912">
        <v>2005</v>
      </c>
      <c r="T912">
        <v>7</v>
      </c>
      <c r="U912">
        <v>2.1</v>
      </c>
      <c r="V912">
        <v>815288</v>
      </c>
      <c r="W912" t="s">
        <v>21</v>
      </c>
    </row>
    <row r="913" spans="1:23" x14ac:dyDescent="0.3">
      <c r="A913" t="s">
        <v>119</v>
      </c>
      <c r="B913">
        <v>204</v>
      </c>
      <c r="C913">
        <v>144</v>
      </c>
      <c r="D913">
        <v>52822418</v>
      </c>
      <c r="E913" t="s">
        <v>24</v>
      </c>
      <c r="F913" t="s">
        <v>55</v>
      </c>
      <c r="G913" t="s">
        <v>35</v>
      </c>
      <c r="H913" t="s">
        <v>58</v>
      </c>
      <c r="L913" t="s">
        <v>1411</v>
      </c>
      <c r="M913">
        <v>47764</v>
      </c>
      <c r="N913">
        <v>219</v>
      </c>
      <c r="O913" t="s">
        <v>29</v>
      </c>
      <c r="P913" t="s">
        <v>30</v>
      </c>
      <c r="Q913" t="s">
        <v>213</v>
      </c>
      <c r="R913">
        <v>50000000</v>
      </c>
      <c r="S913">
        <v>2016</v>
      </c>
      <c r="T913">
        <v>7.4</v>
      </c>
      <c r="U913">
        <v>2.4</v>
      </c>
      <c r="V913">
        <v>2822418</v>
      </c>
      <c r="W913" t="s">
        <v>21</v>
      </c>
    </row>
    <row r="914" spans="1:23" x14ac:dyDescent="0.3">
      <c r="A914" t="s">
        <v>1412</v>
      </c>
      <c r="B914">
        <v>156</v>
      </c>
      <c r="C914">
        <v>95</v>
      </c>
      <c r="D914">
        <v>50150619</v>
      </c>
      <c r="E914" t="s">
        <v>25</v>
      </c>
      <c r="F914" t="s">
        <v>47</v>
      </c>
      <c r="G914" t="s">
        <v>48</v>
      </c>
      <c r="H914" t="s">
        <v>49</v>
      </c>
      <c r="I914" t="s">
        <v>26</v>
      </c>
      <c r="J914" t="s">
        <v>44</v>
      </c>
      <c r="L914" t="s">
        <v>1413</v>
      </c>
      <c r="M914">
        <v>45580</v>
      </c>
      <c r="N914">
        <v>102</v>
      </c>
      <c r="O914" t="s">
        <v>29</v>
      </c>
      <c r="P914" t="s">
        <v>30</v>
      </c>
      <c r="Q914" t="s">
        <v>52</v>
      </c>
      <c r="R914">
        <v>50000000</v>
      </c>
      <c r="S914">
        <v>2014</v>
      </c>
      <c r="T914">
        <v>7.3</v>
      </c>
      <c r="U914">
        <v>1.6</v>
      </c>
      <c r="V914">
        <v>150619</v>
      </c>
      <c r="W914" t="s">
        <v>21</v>
      </c>
    </row>
    <row r="915" spans="1:23" x14ac:dyDescent="0.3">
      <c r="A915" t="s">
        <v>1414</v>
      </c>
      <c r="B915">
        <v>171</v>
      </c>
      <c r="C915">
        <v>105</v>
      </c>
      <c r="D915">
        <v>48745150</v>
      </c>
      <c r="E915" t="s">
        <v>56</v>
      </c>
      <c r="F915" t="s">
        <v>35</v>
      </c>
      <c r="L915" t="s">
        <v>1415</v>
      </c>
      <c r="M915">
        <v>50170</v>
      </c>
      <c r="N915">
        <v>306</v>
      </c>
      <c r="O915" t="s">
        <v>29</v>
      </c>
      <c r="P915" t="s">
        <v>30</v>
      </c>
      <c r="Q915" t="s">
        <v>31</v>
      </c>
      <c r="R915">
        <v>50000000</v>
      </c>
      <c r="S915">
        <v>2006</v>
      </c>
      <c r="T915">
        <v>5.8</v>
      </c>
      <c r="U915">
        <v>1.8</v>
      </c>
      <c r="V915">
        <v>-1254850</v>
      </c>
      <c r="W915" t="s">
        <v>38</v>
      </c>
    </row>
    <row r="916" spans="1:23" x14ac:dyDescent="0.3">
      <c r="A916" t="s">
        <v>1004</v>
      </c>
      <c r="B916">
        <v>76</v>
      </c>
      <c r="C916">
        <v>121</v>
      </c>
      <c r="D916">
        <v>50007168</v>
      </c>
      <c r="E916" t="s">
        <v>24</v>
      </c>
      <c r="F916" t="s">
        <v>56</v>
      </c>
      <c r="G916" t="s">
        <v>55</v>
      </c>
      <c r="H916" t="s">
        <v>35</v>
      </c>
      <c r="L916" t="s">
        <v>1416</v>
      </c>
      <c r="M916">
        <v>39529</v>
      </c>
      <c r="N916">
        <v>142</v>
      </c>
      <c r="O916" t="s">
        <v>29</v>
      </c>
      <c r="P916" t="s">
        <v>30</v>
      </c>
      <c r="Q916" t="s">
        <v>213</v>
      </c>
      <c r="R916">
        <v>50000000</v>
      </c>
      <c r="S916">
        <v>1997</v>
      </c>
      <c r="T916">
        <v>6.7</v>
      </c>
      <c r="U916">
        <v>2</v>
      </c>
      <c r="V916">
        <v>7168</v>
      </c>
      <c r="W916" t="s">
        <v>21</v>
      </c>
    </row>
    <row r="917" spans="1:23" x14ac:dyDescent="0.3">
      <c r="A917" t="s">
        <v>94</v>
      </c>
      <c r="B917">
        <v>97</v>
      </c>
      <c r="C917">
        <v>125</v>
      </c>
      <c r="D917">
        <v>48154732</v>
      </c>
      <c r="E917" t="s">
        <v>24</v>
      </c>
      <c r="F917" t="s">
        <v>55</v>
      </c>
      <c r="G917" t="s">
        <v>58</v>
      </c>
      <c r="L917" t="s">
        <v>1417</v>
      </c>
      <c r="M917">
        <v>60326</v>
      </c>
      <c r="N917">
        <v>142</v>
      </c>
      <c r="O917" t="s">
        <v>29</v>
      </c>
      <c r="P917" t="s">
        <v>30</v>
      </c>
      <c r="Q917" t="s">
        <v>213</v>
      </c>
      <c r="R917">
        <v>50000000</v>
      </c>
      <c r="S917">
        <v>1997</v>
      </c>
      <c r="T917">
        <v>5.8</v>
      </c>
      <c r="U917">
        <v>2.1</v>
      </c>
      <c r="V917">
        <v>-1845268</v>
      </c>
      <c r="W917" t="s">
        <v>38</v>
      </c>
    </row>
    <row r="918" spans="1:23" x14ac:dyDescent="0.3">
      <c r="A918" t="s">
        <v>219</v>
      </c>
      <c r="B918">
        <v>157</v>
      </c>
      <c r="C918">
        <v>129</v>
      </c>
      <c r="D918">
        <v>48265581</v>
      </c>
      <c r="E918" t="s">
        <v>55</v>
      </c>
      <c r="F918" t="s">
        <v>60</v>
      </c>
      <c r="G918" t="s">
        <v>35</v>
      </c>
      <c r="L918" t="s">
        <v>1418</v>
      </c>
      <c r="M918">
        <v>261069</v>
      </c>
      <c r="N918">
        <v>506</v>
      </c>
      <c r="O918" t="s">
        <v>29</v>
      </c>
      <c r="P918" t="s">
        <v>30</v>
      </c>
      <c r="Q918" t="s">
        <v>213</v>
      </c>
      <c r="R918">
        <v>50000000</v>
      </c>
      <c r="S918">
        <v>1997</v>
      </c>
      <c r="T918">
        <v>7.8</v>
      </c>
      <c r="U918">
        <v>2.2000000000000002</v>
      </c>
      <c r="V918">
        <v>-1734419</v>
      </c>
      <c r="W918" t="s">
        <v>38</v>
      </c>
    </row>
    <row r="919" spans="1:23" x14ac:dyDescent="0.3">
      <c r="A919" t="s">
        <v>1419</v>
      </c>
      <c r="B919">
        <v>267</v>
      </c>
      <c r="C919">
        <v>132</v>
      </c>
      <c r="D919">
        <v>46982632</v>
      </c>
      <c r="E919" t="s">
        <v>25</v>
      </c>
      <c r="F919" t="s">
        <v>57</v>
      </c>
      <c r="G919" t="s">
        <v>60</v>
      </c>
      <c r="L919" t="s">
        <v>1420</v>
      </c>
      <c r="M919">
        <v>172792</v>
      </c>
      <c r="N919">
        <v>1740</v>
      </c>
      <c r="O919" t="s">
        <v>29</v>
      </c>
      <c r="P919" t="s">
        <v>115</v>
      </c>
      <c r="Q919" t="s">
        <v>213</v>
      </c>
      <c r="R919">
        <v>50000000</v>
      </c>
      <c r="S919">
        <v>2006</v>
      </c>
      <c r="T919">
        <v>6.6</v>
      </c>
      <c r="U919">
        <v>2.2000000000000002</v>
      </c>
      <c r="V919">
        <v>-3017368</v>
      </c>
      <c r="W919" t="s">
        <v>38</v>
      </c>
    </row>
    <row r="920" spans="1:23" x14ac:dyDescent="0.3">
      <c r="A920" t="s">
        <v>1421</v>
      </c>
      <c r="B920">
        <v>118</v>
      </c>
      <c r="C920">
        <v>118</v>
      </c>
      <c r="D920">
        <v>44737059</v>
      </c>
      <c r="E920" t="s">
        <v>48</v>
      </c>
      <c r="F920" t="s">
        <v>61</v>
      </c>
      <c r="L920" t="s">
        <v>1422</v>
      </c>
      <c r="M920">
        <v>48322</v>
      </c>
      <c r="N920">
        <v>261</v>
      </c>
      <c r="O920" t="s">
        <v>29</v>
      </c>
      <c r="P920" t="s">
        <v>30</v>
      </c>
      <c r="Q920" t="s">
        <v>31</v>
      </c>
      <c r="R920">
        <v>50000000</v>
      </c>
      <c r="S920">
        <v>2000</v>
      </c>
      <c r="T920">
        <v>6.5</v>
      </c>
      <c r="U920">
        <v>2</v>
      </c>
      <c r="V920">
        <v>-5262941</v>
      </c>
      <c r="W920" t="s">
        <v>38</v>
      </c>
    </row>
    <row r="921" spans="1:23" x14ac:dyDescent="0.3">
      <c r="A921" t="s">
        <v>1423</v>
      </c>
      <c r="B921">
        <v>291</v>
      </c>
      <c r="C921">
        <v>113</v>
      </c>
      <c r="D921">
        <v>56724080</v>
      </c>
      <c r="E921" t="s">
        <v>48</v>
      </c>
      <c r="L921" t="s">
        <v>1424</v>
      </c>
      <c r="M921">
        <v>172112</v>
      </c>
      <c r="N921">
        <v>181</v>
      </c>
      <c r="O921" t="s">
        <v>29</v>
      </c>
      <c r="P921" t="s">
        <v>30</v>
      </c>
      <c r="Q921" t="s">
        <v>213</v>
      </c>
      <c r="R921">
        <v>50000000</v>
      </c>
      <c r="S921">
        <v>2012</v>
      </c>
      <c r="T921">
        <v>6.7</v>
      </c>
      <c r="U921">
        <v>1.9</v>
      </c>
      <c r="V921">
        <v>6724080</v>
      </c>
      <c r="W921" t="s">
        <v>21</v>
      </c>
    </row>
    <row r="922" spans="1:23" x14ac:dyDescent="0.3">
      <c r="A922" t="s">
        <v>840</v>
      </c>
      <c r="B922">
        <v>68</v>
      </c>
      <c r="C922">
        <v>140</v>
      </c>
      <c r="D922">
        <v>44484065</v>
      </c>
      <c r="E922" t="s">
        <v>24</v>
      </c>
      <c r="F922" t="s">
        <v>56</v>
      </c>
      <c r="G922" t="s">
        <v>55</v>
      </c>
      <c r="H922" t="s">
        <v>60</v>
      </c>
      <c r="I922" t="s">
        <v>35</v>
      </c>
      <c r="L922" t="s">
        <v>1425</v>
      </c>
      <c r="M922">
        <v>107227</v>
      </c>
      <c r="N922">
        <v>279</v>
      </c>
      <c r="O922" t="s">
        <v>29</v>
      </c>
      <c r="P922" t="s">
        <v>244</v>
      </c>
      <c r="Q922" t="s">
        <v>213</v>
      </c>
      <c r="R922">
        <v>50000000</v>
      </c>
      <c r="S922">
        <v>1998</v>
      </c>
      <c r="T922">
        <v>7.3</v>
      </c>
      <c r="U922">
        <v>2.2999999999999998</v>
      </c>
      <c r="V922">
        <v>-5515935</v>
      </c>
      <c r="W922" t="s">
        <v>38</v>
      </c>
    </row>
    <row r="923" spans="1:23" x14ac:dyDescent="0.3">
      <c r="A923" t="s">
        <v>1426</v>
      </c>
      <c r="B923">
        <v>228</v>
      </c>
      <c r="C923">
        <v>89</v>
      </c>
      <c r="D923">
        <v>47553512</v>
      </c>
      <c r="E923" t="s">
        <v>24</v>
      </c>
      <c r="F923" t="s">
        <v>35</v>
      </c>
      <c r="L923" t="s">
        <v>1427</v>
      </c>
      <c r="M923">
        <v>54101</v>
      </c>
      <c r="N923">
        <v>210</v>
      </c>
      <c r="O923" t="s">
        <v>29</v>
      </c>
      <c r="P923" t="s">
        <v>30</v>
      </c>
      <c r="Q923" t="s">
        <v>31</v>
      </c>
      <c r="R923">
        <v>50000000</v>
      </c>
      <c r="S923">
        <v>2014</v>
      </c>
      <c r="T923">
        <v>5.8</v>
      </c>
      <c r="U923">
        <v>1.5</v>
      </c>
      <c r="V923">
        <v>-2446488</v>
      </c>
      <c r="W923" t="s">
        <v>38</v>
      </c>
    </row>
    <row r="924" spans="1:23" x14ac:dyDescent="0.3">
      <c r="A924" t="s">
        <v>1428</v>
      </c>
      <c r="B924">
        <v>36</v>
      </c>
      <c r="C924">
        <v>104</v>
      </c>
      <c r="D924">
        <v>42610000</v>
      </c>
      <c r="E924" t="s">
        <v>24</v>
      </c>
      <c r="F924" t="s">
        <v>48</v>
      </c>
      <c r="G924" t="s">
        <v>56</v>
      </c>
      <c r="H924" t="s">
        <v>35</v>
      </c>
      <c r="L924" t="s">
        <v>1429</v>
      </c>
      <c r="M924">
        <v>60293</v>
      </c>
      <c r="N924">
        <v>114</v>
      </c>
      <c r="O924" t="s">
        <v>29</v>
      </c>
      <c r="P924" t="s">
        <v>30</v>
      </c>
      <c r="Q924" t="s">
        <v>213</v>
      </c>
      <c r="R924">
        <v>55000000</v>
      </c>
      <c r="S924">
        <v>1994</v>
      </c>
      <c r="T924">
        <v>5.5</v>
      </c>
      <c r="U924">
        <v>1.7</v>
      </c>
      <c r="V924">
        <v>-12390000</v>
      </c>
      <c r="W924" t="s">
        <v>38</v>
      </c>
    </row>
    <row r="925" spans="1:23" x14ac:dyDescent="0.3">
      <c r="A925" t="s">
        <v>778</v>
      </c>
      <c r="B925">
        <v>105</v>
      </c>
      <c r="C925">
        <v>106</v>
      </c>
      <c r="D925">
        <v>41482207</v>
      </c>
      <c r="E925" t="s">
        <v>48</v>
      </c>
      <c r="F925" t="s">
        <v>26</v>
      </c>
      <c r="G925" t="s">
        <v>57</v>
      </c>
      <c r="L925" t="s">
        <v>1430</v>
      </c>
      <c r="M925">
        <v>68428</v>
      </c>
      <c r="N925">
        <v>148</v>
      </c>
      <c r="O925" t="s">
        <v>29</v>
      </c>
      <c r="P925" t="s">
        <v>30</v>
      </c>
      <c r="Q925" t="s">
        <v>31</v>
      </c>
      <c r="R925">
        <v>50000000</v>
      </c>
      <c r="S925">
        <v>1990</v>
      </c>
      <c r="T925">
        <v>6.3</v>
      </c>
      <c r="U925">
        <v>1.8</v>
      </c>
      <c r="V925">
        <v>-8517793</v>
      </c>
      <c r="W925" t="s">
        <v>38</v>
      </c>
    </row>
    <row r="926" spans="1:23" x14ac:dyDescent="0.3">
      <c r="A926" t="s">
        <v>1340</v>
      </c>
      <c r="B926">
        <v>276</v>
      </c>
      <c r="C926">
        <v>141</v>
      </c>
      <c r="D926">
        <v>47105085</v>
      </c>
      <c r="E926" t="s">
        <v>56</v>
      </c>
      <c r="F926" t="s">
        <v>55</v>
      </c>
      <c r="L926" t="s">
        <v>1431</v>
      </c>
      <c r="M926">
        <v>136973</v>
      </c>
      <c r="N926">
        <v>275</v>
      </c>
      <c r="O926" t="s">
        <v>29</v>
      </c>
      <c r="P926" t="s">
        <v>30</v>
      </c>
      <c r="Q926" t="s">
        <v>213</v>
      </c>
      <c r="R926">
        <v>50000000</v>
      </c>
      <c r="S926">
        <v>2014</v>
      </c>
      <c r="T926">
        <v>7.4</v>
      </c>
      <c r="U926">
        <v>2.4</v>
      </c>
      <c r="V926">
        <v>-2894915</v>
      </c>
      <c r="W926" t="s">
        <v>38</v>
      </c>
    </row>
    <row r="927" spans="1:23" x14ac:dyDescent="0.3">
      <c r="A927" t="s">
        <v>711</v>
      </c>
      <c r="B927">
        <v>93</v>
      </c>
      <c r="C927">
        <v>124</v>
      </c>
      <c r="D927">
        <v>41256277</v>
      </c>
      <c r="E927" t="s">
        <v>24</v>
      </c>
      <c r="F927" t="s">
        <v>35</v>
      </c>
      <c r="L927" t="s">
        <v>1432</v>
      </c>
      <c r="M927">
        <v>46451</v>
      </c>
      <c r="N927">
        <v>156</v>
      </c>
      <c r="O927" t="s">
        <v>29</v>
      </c>
      <c r="P927" t="s">
        <v>30</v>
      </c>
      <c r="Q927" t="s">
        <v>213</v>
      </c>
      <c r="R927">
        <v>50000000</v>
      </c>
      <c r="S927">
        <v>1997</v>
      </c>
      <c r="T927">
        <v>5.9</v>
      </c>
      <c r="U927">
        <v>2.1</v>
      </c>
      <c r="V927">
        <v>-8743723</v>
      </c>
      <c r="W927" t="s">
        <v>38</v>
      </c>
    </row>
    <row r="928" spans="1:23" x14ac:dyDescent="0.3">
      <c r="A928" t="s">
        <v>1433</v>
      </c>
      <c r="B928">
        <v>191</v>
      </c>
      <c r="C928">
        <v>98</v>
      </c>
      <c r="D928">
        <v>50740078</v>
      </c>
      <c r="E928" t="s">
        <v>24</v>
      </c>
      <c r="F928" t="s">
        <v>57</v>
      </c>
      <c r="G928" t="s">
        <v>27</v>
      </c>
      <c r="H928" t="s">
        <v>35</v>
      </c>
      <c r="L928" t="s">
        <v>1434</v>
      </c>
      <c r="M928">
        <v>151580</v>
      </c>
      <c r="N928">
        <v>672</v>
      </c>
      <c r="O928" t="s">
        <v>29</v>
      </c>
      <c r="P928" t="s">
        <v>244</v>
      </c>
      <c r="Q928" t="s">
        <v>213</v>
      </c>
      <c r="R928">
        <v>45000000</v>
      </c>
      <c r="S928">
        <v>2004</v>
      </c>
      <c r="T928">
        <v>6.2</v>
      </c>
      <c r="U928">
        <v>1.6</v>
      </c>
      <c r="V928">
        <v>5740078</v>
      </c>
      <c r="W928" t="s">
        <v>21</v>
      </c>
    </row>
    <row r="929" spans="1:23" x14ac:dyDescent="0.3">
      <c r="A929" t="s">
        <v>1435</v>
      </c>
      <c r="B929">
        <v>143</v>
      </c>
      <c r="C929">
        <v>108</v>
      </c>
      <c r="D929">
        <v>40203020</v>
      </c>
      <c r="E929" t="s">
        <v>48</v>
      </c>
      <c r="F929" t="s">
        <v>55</v>
      </c>
      <c r="G929" t="s">
        <v>44</v>
      </c>
      <c r="L929" t="s">
        <v>1436</v>
      </c>
      <c r="M929">
        <v>74315</v>
      </c>
      <c r="N929">
        <v>259</v>
      </c>
      <c r="O929" t="s">
        <v>29</v>
      </c>
      <c r="P929" t="s">
        <v>37</v>
      </c>
      <c r="Q929" t="s">
        <v>213</v>
      </c>
      <c r="R929">
        <v>40000000</v>
      </c>
      <c r="S929">
        <v>2004</v>
      </c>
      <c r="T929">
        <v>5.9</v>
      </c>
      <c r="U929">
        <v>1.8</v>
      </c>
      <c r="V929">
        <v>203020</v>
      </c>
      <c r="W929" t="s">
        <v>21</v>
      </c>
    </row>
    <row r="930" spans="1:23" x14ac:dyDescent="0.3">
      <c r="A930" t="s">
        <v>1437</v>
      </c>
      <c r="B930">
        <v>124</v>
      </c>
      <c r="C930">
        <v>114</v>
      </c>
      <c r="D930">
        <v>40905277</v>
      </c>
      <c r="E930" t="s">
        <v>56</v>
      </c>
      <c r="F930" t="s">
        <v>55</v>
      </c>
      <c r="G930" t="s">
        <v>44</v>
      </c>
      <c r="H930" t="s">
        <v>35</v>
      </c>
      <c r="L930" t="s">
        <v>1438</v>
      </c>
      <c r="M930">
        <v>45895</v>
      </c>
      <c r="N930">
        <v>157</v>
      </c>
      <c r="O930" t="s">
        <v>29</v>
      </c>
      <c r="P930" t="s">
        <v>30</v>
      </c>
      <c r="Q930" t="s">
        <v>213</v>
      </c>
      <c r="R930">
        <v>50000000</v>
      </c>
      <c r="S930">
        <v>2003</v>
      </c>
      <c r="T930">
        <v>6.5</v>
      </c>
      <c r="U930">
        <v>1.9</v>
      </c>
      <c r="V930">
        <v>-9094723</v>
      </c>
      <c r="W930" t="s">
        <v>38</v>
      </c>
    </row>
    <row r="931" spans="1:23" x14ac:dyDescent="0.3">
      <c r="A931" t="s">
        <v>1439</v>
      </c>
      <c r="B931">
        <v>47</v>
      </c>
      <c r="C931">
        <v>101</v>
      </c>
      <c r="D931">
        <v>38590500</v>
      </c>
      <c r="E931" t="s">
        <v>24</v>
      </c>
      <c r="F931" t="s">
        <v>25</v>
      </c>
      <c r="G931" t="s">
        <v>35</v>
      </c>
      <c r="L931" t="s">
        <v>1440</v>
      </c>
      <c r="M931">
        <v>17997</v>
      </c>
      <c r="N931">
        <v>140</v>
      </c>
      <c r="O931" t="s">
        <v>29</v>
      </c>
      <c r="P931" t="s">
        <v>30</v>
      </c>
      <c r="Q931" t="s">
        <v>213</v>
      </c>
      <c r="R931">
        <v>50000000</v>
      </c>
      <c r="S931">
        <v>1994</v>
      </c>
      <c r="T931">
        <v>4.4000000000000004</v>
      </c>
      <c r="U931">
        <v>1.7</v>
      </c>
      <c r="V931">
        <v>-11409500</v>
      </c>
      <c r="W931" t="s">
        <v>38</v>
      </c>
    </row>
    <row r="932" spans="1:23" x14ac:dyDescent="0.3">
      <c r="A932" t="s">
        <v>1325</v>
      </c>
      <c r="B932">
        <v>66</v>
      </c>
      <c r="C932">
        <v>93</v>
      </c>
      <c r="D932">
        <v>39177541</v>
      </c>
      <c r="E932" t="s">
        <v>24</v>
      </c>
      <c r="F932" t="s">
        <v>25</v>
      </c>
      <c r="G932" t="s">
        <v>49</v>
      </c>
      <c r="H932" t="s">
        <v>26</v>
      </c>
      <c r="L932" t="s">
        <v>1441</v>
      </c>
      <c r="M932">
        <v>20310</v>
      </c>
      <c r="N932">
        <v>177</v>
      </c>
      <c r="O932" t="s">
        <v>29</v>
      </c>
      <c r="P932" t="s">
        <v>30</v>
      </c>
      <c r="Q932" t="s">
        <v>52</v>
      </c>
      <c r="R932">
        <v>50000000</v>
      </c>
      <c r="S932">
        <v>2005</v>
      </c>
      <c r="T932">
        <v>3.5</v>
      </c>
      <c r="U932">
        <v>1.6</v>
      </c>
      <c r="V932">
        <v>-10822459</v>
      </c>
      <c r="W932" t="s">
        <v>38</v>
      </c>
    </row>
    <row r="933" spans="1:23" x14ac:dyDescent="0.3">
      <c r="A933" t="s">
        <v>1442</v>
      </c>
      <c r="B933">
        <v>118</v>
      </c>
      <c r="C933">
        <v>119</v>
      </c>
      <c r="D933">
        <v>39778599</v>
      </c>
      <c r="E933" t="s">
        <v>25</v>
      </c>
      <c r="F933" t="s">
        <v>55</v>
      </c>
      <c r="G933" t="s">
        <v>35</v>
      </c>
      <c r="L933" t="s">
        <v>1443</v>
      </c>
      <c r="M933">
        <v>176169</v>
      </c>
      <c r="N933">
        <v>548</v>
      </c>
      <c r="O933" t="s">
        <v>29</v>
      </c>
      <c r="P933" t="s">
        <v>30</v>
      </c>
      <c r="Q933" t="s">
        <v>213</v>
      </c>
      <c r="R933">
        <v>50000000</v>
      </c>
      <c r="S933">
        <v>2000</v>
      </c>
      <c r="T933">
        <v>6.6</v>
      </c>
      <c r="U933">
        <v>2</v>
      </c>
      <c r="V933">
        <v>-10221401</v>
      </c>
      <c r="W933" t="s">
        <v>38</v>
      </c>
    </row>
    <row r="934" spans="1:23" x14ac:dyDescent="0.3">
      <c r="A934" t="s">
        <v>898</v>
      </c>
      <c r="B934">
        <v>93</v>
      </c>
      <c r="C934">
        <v>119</v>
      </c>
      <c r="D934">
        <v>37486138</v>
      </c>
      <c r="E934" t="s">
        <v>48</v>
      </c>
      <c r="F934" t="s">
        <v>55</v>
      </c>
      <c r="G934" t="s">
        <v>44</v>
      </c>
      <c r="L934" t="s">
        <v>1444</v>
      </c>
      <c r="M934">
        <v>30890</v>
      </c>
      <c r="N934">
        <v>106</v>
      </c>
      <c r="O934" t="s">
        <v>29</v>
      </c>
      <c r="P934" t="s">
        <v>30</v>
      </c>
      <c r="Q934" t="s">
        <v>31</v>
      </c>
      <c r="R934">
        <v>50000000</v>
      </c>
      <c r="S934">
        <v>2004</v>
      </c>
      <c r="T934">
        <v>6</v>
      </c>
      <c r="U934">
        <v>2</v>
      </c>
      <c r="V934">
        <v>-12513862</v>
      </c>
      <c r="W934" t="s">
        <v>38</v>
      </c>
    </row>
    <row r="935" spans="1:23" x14ac:dyDescent="0.3">
      <c r="A935" t="s">
        <v>1395</v>
      </c>
      <c r="B935">
        <v>235</v>
      </c>
      <c r="C935">
        <v>99</v>
      </c>
      <c r="D935">
        <v>38105077</v>
      </c>
      <c r="E935" t="s">
        <v>24</v>
      </c>
      <c r="F935" t="s">
        <v>56</v>
      </c>
      <c r="G935" t="s">
        <v>35</v>
      </c>
      <c r="L935" t="s">
        <v>1445</v>
      </c>
      <c r="M935">
        <v>58349</v>
      </c>
      <c r="N935">
        <v>194</v>
      </c>
      <c r="O935" t="s">
        <v>29</v>
      </c>
      <c r="P935" t="s">
        <v>30</v>
      </c>
      <c r="Q935" t="s">
        <v>213</v>
      </c>
      <c r="R935">
        <v>40000000</v>
      </c>
      <c r="S935">
        <v>2009</v>
      </c>
      <c r="T935">
        <v>6.4</v>
      </c>
      <c r="U935">
        <v>1.6</v>
      </c>
      <c r="V935">
        <v>-1894923</v>
      </c>
      <c r="W935" t="s">
        <v>38</v>
      </c>
    </row>
    <row r="936" spans="1:23" x14ac:dyDescent="0.3">
      <c r="A936" t="s">
        <v>43</v>
      </c>
      <c r="B936">
        <v>113</v>
      </c>
      <c r="C936">
        <v>137</v>
      </c>
      <c r="D936">
        <v>35168395</v>
      </c>
      <c r="E936" t="s">
        <v>55</v>
      </c>
      <c r="F936" t="s">
        <v>44</v>
      </c>
      <c r="G936" t="s">
        <v>61</v>
      </c>
      <c r="L936" t="s">
        <v>1446</v>
      </c>
      <c r="M936">
        <v>26034</v>
      </c>
      <c r="N936">
        <v>226</v>
      </c>
      <c r="O936" t="s">
        <v>29</v>
      </c>
      <c r="P936" t="s">
        <v>30</v>
      </c>
      <c r="Q936" t="s">
        <v>31</v>
      </c>
      <c r="R936">
        <v>50000000</v>
      </c>
      <c r="S936">
        <v>1999</v>
      </c>
      <c r="T936">
        <v>6.5</v>
      </c>
      <c r="U936">
        <v>2.2999999999999998</v>
      </c>
      <c r="V936">
        <v>-14831605</v>
      </c>
      <c r="W936" t="s">
        <v>38</v>
      </c>
    </row>
    <row r="937" spans="1:23" x14ac:dyDescent="0.3">
      <c r="A937" t="s">
        <v>1447</v>
      </c>
      <c r="B937">
        <v>51</v>
      </c>
      <c r="C937">
        <v>117</v>
      </c>
      <c r="D937">
        <v>32800000</v>
      </c>
      <c r="E937" t="s">
        <v>48</v>
      </c>
      <c r="F937" t="s">
        <v>56</v>
      </c>
      <c r="G937" t="s">
        <v>55</v>
      </c>
      <c r="H937" t="s">
        <v>35</v>
      </c>
      <c r="L937" t="s">
        <v>1448</v>
      </c>
      <c r="M937">
        <v>34896</v>
      </c>
      <c r="N937">
        <v>118</v>
      </c>
      <c r="O937" t="s">
        <v>29</v>
      </c>
      <c r="P937" t="s">
        <v>30</v>
      </c>
      <c r="Q937" t="s">
        <v>213</v>
      </c>
      <c r="R937">
        <v>40000000</v>
      </c>
      <c r="S937">
        <v>1996</v>
      </c>
      <c r="T937">
        <v>4.3</v>
      </c>
      <c r="U937">
        <v>2</v>
      </c>
      <c r="V937">
        <v>-7200000</v>
      </c>
      <c r="W937" t="s">
        <v>38</v>
      </c>
    </row>
    <row r="938" spans="1:23" x14ac:dyDescent="0.3">
      <c r="A938" t="s">
        <v>1263</v>
      </c>
      <c r="B938">
        <v>98</v>
      </c>
      <c r="C938">
        <v>87</v>
      </c>
      <c r="D938">
        <v>33643461</v>
      </c>
      <c r="E938" t="s">
        <v>48</v>
      </c>
      <c r="F938" t="s">
        <v>49</v>
      </c>
      <c r="L938" t="s">
        <v>1449</v>
      </c>
      <c r="M938">
        <v>11257</v>
      </c>
      <c r="N938">
        <v>65</v>
      </c>
      <c r="O938" t="s">
        <v>29</v>
      </c>
      <c r="P938" t="s">
        <v>30</v>
      </c>
      <c r="Q938" t="s">
        <v>52</v>
      </c>
      <c r="R938">
        <v>50000000</v>
      </c>
      <c r="S938">
        <v>2010</v>
      </c>
      <c r="T938">
        <v>4.2</v>
      </c>
      <c r="U938">
        <v>1.4</v>
      </c>
      <c r="V938">
        <v>-16356539</v>
      </c>
      <c r="W938" t="s">
        <v>38</v>
      </c>
    </row>
    <row r="939" spans="1:23" x14ac:dyDescent="0.3">
      <c r="A939" t="s">
        <v>1004</v>
      </c>
      <c r="B939">
        <v>315</v>
      </c>
      <c r="C939">
        <v>129</v>
      </c>
      <c r="D939">
        <v>32741596</v>
      </c>
      <c r="E939" t="s">
        <v>55</v>
      </c>
      <c r="F939" t="s">
        <v>26</v>
      </c>
      <c r="L939" t="s">
        <v>1450</v>
      </c>
      <c r="M939">
        <v>80140</v>
      </c>
      <c r="N939">
        <v>323</v>
      </c>
      <c r="O939" t="s">
        <v>29</v>
      </c>
      <c r="P939" t="s">
        <v>30</v>
      </c>
      <c r="Q939" t="s">
        <v>31</v>
      </c>
      <c r="R939">
        <v>50000000</v>
      </c>
      <c r="S939">
        <v>2010</v>
      </c>
      <c r="T939">
        <v>6.5</v>
      </c>
      <c r="U939">
        <v>2.2000000000000002</v>
      </c>
      <c r="V939">
        <v>-17258404</v>
      </c>
      <c r="W939" t="s">
        <v>38</v>
      </c>
    </row>
    <row r="940" spans="1:23" x14ac:dyDescent="0.3">
      <c r="A940" t="s">
        <v>1451</v>
      </c>
      <c r="B940">
        <v>136</v>
      </c>
      <c r="C940">
        <v>115</v>
      </c>
      <c r="D940">
        <v>31874869</v>
      </c>
      <c r="E940" t="s">
        <v>56</v>
      </c>
      <c r="F940" t="s">
        <v>60</v>
      </c>
      <c r="G940" t="s">
        <v>35</v>
      </c>
      <c r="L940" t="s">
        <v>1452</v>
      </c>
      <c r="M940">
        <v>43574</v>
      </c>
      <c r="N940">
        <v>302</v>
      </c>
      <c r="O940" t="s">
        <v>29</v>
      </c>
      <c r="P940" t="s">
        <v>30</v>
      </c>
      <c r="Q940" t="s">
        <v>213</v>
      </c>
      <c r="R940">
        <v>50000000</v>
      </c>
      <c r="S940">
        <v>2002</v>
      </c>
      <c r="T940">
        <v>6.1</v>
      </c>
      <c r="U940">
        <v>1.9</v>
      </c>
      <c r="V940">
        <v>-18125131</v>
      </c>
      <c r="W940" t="s">
        <v>38</v>
      </c>
    </row>
    <row r="941" spans="1:23" x14ac:dyDescent="0.3">
      <c r="A941" t="s">
        <v>323</v>
      </c>
      <c r="B941">
        <v>61</v>
      </c>
      <c r="C941">
        <v>132</v>
      </c>
      <c r="D941">
        <v>30306268</v>
      </c>
      <c r="E941" t="s">
        <v>24</v>
      </c>
      <c r="F941" t="s">
        <v>56</v>
      </c>
      <c r="G941" t="s">
        <v>35</v>
      </c>
      <c r="L941" t="s">
        <v>1453</v>
      </c>
      <c r="M941">
        <v>62981</v>
      </c>
      <c r="N941">
        <v>84</v>
      </c>
      <c r="O941" t="s">
        <v>29</v>
      </c>
      <c r="P941" t="s">
        <v>545</v>
      </c>
      <c r="Q941" t="s">
        <v>213</v>
      </c>
      <c r="R941">
        <v>50000000</v>
      </c>
      <c r="S941">
        <v>1995</v>
      </c>
      <c r="T941">
        <v>6.3</v>
      </c>
      <c r="U941">
        <v>2.2000000000000002</v>
      </c>
      <c r="V941">
        <v>-19693732</v>
      </c>
      <c r="W941" t="s">
        <v>38</v>
      </c>
    </row>
    <row r="942" spans="1:23" x14ac:dyDescent="0.3">
      <c r="A942" t="s">
        <v>1454</v>
      </c>
      <c r="B942">
        <v>209</v>
      </c>
      <c r="C942">
        <v>131</v>
      </c>
      <c r="D942">
        <v>27667947</v>
      </c>
      <c r="E942" t="s">
        <v>56</v>
      </c>
      <c r="F942" t="s">
        <v>55</v>
      </c>
      <c r="G942" t="s">
        <v>35</v>
      </c>
      <c r="L942" t="s">
        <v>1455</v>
      </c>
      <c r="M942">
        <v>86374</v>
      </c>
      <c r="N942">
        <v>392</v>
      </c>
      <c r="O942" t="s">
        <v>29</v>
      </c>
      <c r="P942" t="s">
        <v>37</v>
      </c>
      <c r="Q942" t="s">
        <v>213</v>
      </c>
      <c r="R942">
        <v>50000000</v>
      </c>
      <c r="S942">
        <v>2007</v>
      </c>
      <c r="T942">
        <v>6.2</v>
      </c>
      <c r="U942">
        <v>2.2000000000000002</v>
      </c>
      <c r="V942">
        <v>-22332053</v>
      </c>
      <c r="W942" t="s">
        <v>38</v>
      </c>
    </row>
    <row r="943" spans="1:23" x14ac:dyDescent="0.3">
      <c r="A943" t="s">
        <v>1056</v>
      </c>
      <c r="B943">
        <v>99</v>
      </c>
      <c r="C943">
        <v>95</v>
      </c>
      <c r="D943">
        <v>27067160</v>
      </c>
      <c r="E943" t="s">
        <v>48</v>
      </c>
      <c r="F943" t="s">
        <v>55</v>
      </c>
      <c r="G943" t="s">
        <v>44</v>
      </c>
      <c r="L943" t="s">
        <v>1456</v>
      </c>
      <c r="M943">
        <v>18404</v>
      </c>
      <c r="N943">
        <v>150</v>
      </c>
      <c r="O943" t="s">
        <v>29</v>
      </c>
      <c r="P943" t="s">
        <v>30</v>
      </c>
      <c r="Q943" t="s">
        <v>213</v>
      </c>
      <c r="R943">
        <v>50000000</v>
      </c>
      <c r="S943">
        <v>1999</v>
      </c>
      <c r="T943">
        <v>5.9</v>
      </c>
      <c r="U943">
        <v>1.6</v>
      </c>
      <c r="V943">
        <v>-22932840</v>
      </c>
      <c r="W943" t="s">
        <v>38</v>
      </c>
    </row>
    <row r="944" spans="1:23" x14ac:dyDescent="0.3">
      <c r="A944" t="s">
        <v>1457</v>
      </c>
      <c r="B944">
        <v>298</v>
      </c>
      <c r="C944">
        <v>125</v>
      </c>
      <c r="D944">
        <v>26616999</v>
      </c>
      <c r="E944" t="s">
        <v>24</v>
      </c>
      <c r="F944" t="s">
        <v>25</v>
      </c>
      <c r="G944" t="s">
        <v>44</v>
      </c>
      <c r="H944" t="s">
        <v>27</v>
      </c>
      <c r="I944" t="s">
        <v>35</v>
      </c>
      <c r="L944" t="s">
        <v>1458</v>
      </c>
      <c r="M944">
        <v>92461</v>
      </c>
      <c r="N944">
        <v>347</v>
      </c>
      <c r="O944" t="s">
        <v>29</v>
      </c>
      <c r="P944" t="s">
        <v>30</v>
      </c>
      <c r="Q944" t="s">
        <v>31</v>
      </c>
      <c r="R944">
        <v>40000000</v>
      </c>
      <c r="S944">
        <v>2013</v>
      </c>
      <c r="T944">
        <v>5.9</v>
      </c>
      <c r="U944">
        <v>2.1</v>
      </c>
      <c r="V944">
        <v>-13383001</v>
      </c>
      <c r="W944" t="s">
        <v>38</v>
      </c>
    </row>
    <row r="945" spans="1:23" x14ac:dyDescent="0.3">
      <c r="A945" t="s">
        <v>390</v>
      </c>
      <c r="B945">
        <v>131</v>
      </c>
      <c r="C945">
        <v>98</v>
      </c>
      <c r="D945">
        <v>26536120</v>
      </c>
      <c r="E945" t="s">
        <v>24</v>
      </c>
      <c r="F945" t="s">
        <v>56</v>
      </c>
      <c r="G945" t="s">
        <v>55</v>
      </c>
      <c r="H945" t="s">
        <v>60</v>
      </c>
      <c r="I945" t="s">
        <v>35</v>
      </c>
      <c r="L945" t="s">
        <v>1459</v>
      </c>
      <c r="M945">
        <v>49926</v>
      </c>
      <c r="N945">
        <v>286</v>
      </c>
      <c r="O945" t="s">
        <v>29</v>
      </c>
      <c r="P945" t="s">
        <v>244</v>
      </c>
      <c r="Q945" t="s">
        <v>213</v>
      </c>
      <c r="R945">
        <v>50000000</v>
      </c>
      <c r="S945">
        <v>2003</v>
      </c>
      <c r="T945">
        <v>6.5</v>
      </c>
      <c r="U945">
        <v>1.6</v>
      </c>
      <c r="V945">
        <v>-23463880</v>
      </c>
      <c r="W945" t="s">
        <v>38</v>
      </c>
    </row>
    <row r="946" spans="1:23" x14ac:dyDescent="0.3">
      <c r="A946" t="s">
        <v>1004</v>
      </c>
      <c r="B946">
        <v>146</v>
      </c>
      <c r="C946">
        <v>110</v>
      </c>
      <c r="D946">
        <v>26199517</v>
      </c>
      <c r="E946" t="s">
        <v>24</v>
      </c>
      <c r="F946" t="s">
        <v>56</v>
      </c>
      <c r="G946" t="s">
        <v>55</v>
      </c>
      <c r="H946" t="s">
        <v>60</v>
      </c>
      <c r="I946" t="s">
        <v>35</v>
      </c>
      <c r="L946" t="s">
        <v>1460</v>
      </c>
      <c r="M946">
        <v>34356</v>
      </c>
      <c r="N946">
        <v>260</v>
      </c>
      <c r="O946" t="s">
        <v>29</v>
      </c>
      <c r="P946" t="s">
        <v>30</v>
      </c>
      <c r="Q946" t="s">
        <v>213</v>
      </c>
      <c r="R946">
        <v>50000000</v>
      </c>
      <c r="S946">
        <v>2002</v>
      </c>
      <c r="T946">
        <v>6.4</v>
      </c>
      <c r="U946">
        <v>1.8</v>
      </c>
      <c r="V946">
        <v>-23800483</v>
      </c>
      <c r="W946" t="s">
        <v>38</v>
      </c>
    </row>
    <row r="947" spans="1:23" x14ac:dyDescent="0.3">
      <c r="A947" t="s">
        <v>526</v>
      </c>
      <c r="B947">
        <v>245</v>
      </c>
      <c r="C947">
        <v>118</v>
      </c>
      <c r="D947">
        <v>25450527</v>
      </c>
      <c r="E947" t="s">
        <v>24</v>
      </c>
      <c r="F947" t="s">
        <v>56</v>
      </c>
      <c r="G947" t="s">
        <v>55</v>
      </c>
      <c r="H947" t="s">
        <v>60</v>
      </c>
      <c r="I947" t="s">
        <v>35</v>
      </c>
      <c r="L947" t="s">
        <v>1461</v>
      </c>
      <c r="M947">
        <v>80196</v>
      </c>
      <c r="N947">
        <v>190</v>
      </c>
      <c r="O947" t="s">
        <v>29</v>
      </c>
      <c r="P947" t="s">
        <v>30</v>
      </c>
      <c r="Q947" t="s">
        <v>213</v>
      </c>
      <c r="R947">
        <v>50000000</v>
      </c>
      <c r="S947">
        <v>2009</v>
      </c>
      <c r="T947">
        <v>6.5</v>
      </c>
      <c r="U947">
        <v>2</v>
      </c>
      <c r="V947">
        <v>-24549473</v>
      </c>
      <c r="W947" t="s">
        <v>38</v>
      </c>
    </row>
    <row r="948" spans="1:23" x14ac:dyDescent="0.3">
      <c r="A948" t="s">
        <v>1462</v>
      </c>
      <c r="B948">
        <v>104</v>
      </c>
      <c r="C948">
        <v>101</v>
      </c>
      <c r="D948">
        <v>25407250</v>
      </c>
      <c r="E948" t="s">
        <v>24</v>
      </c>
      <c r="F948" t="s">
        <v>25</v>
      </c>
      <c r="G948" t="s">
        <v>27</v>
      </c>
      <c r="H948" t="s">
        <v>35</v>
      </c>
      <c r="L948" t="s">
        <v>1463</v>
      </c>
      <c r="M948">
        <v>54021</v>
      </c>
      <c r="N948">
        <v>227</v>
      </c>
      <c r="O948" t="s">
        <v>29</v>
      </c>
      <c r="P948" t="s">
        <v>30</v>
      </c>
      <c r="Q948" t="s">
        <v>213</v>
      </c>
      <c r="R948">
        <v>50000000</v>
      </c>
      <c r="S948">
        <v>1996</v>
      </c>
      <c r="T948">
        <v>5.7</v>
      </c>
      <c r="U948">
        <v>1.7</v>
      </c>
      <c r="V948">
        <v>-24592750</v>
      </c>
      <c r="W948" t="s">
        <v>38</v>
      </c>
    </row>
    <row r="949" spans="1:23" x14ac:dyDescent="0.3">
      <c r="A949" t="s">
        <v>201</v>
      </c>
      <c r="B949">
        <v>162</v>
      </c>
      <c r="C949">
        <v>90</v>
      </c>
      <c r="D949">
        <v>23159305</v>
      </c>
      <c r="E949" t="s">
        <v>24</v>
      </c>
      <c r="F949" t="s">
        <v>25</v>
      </c>
      <c r="G949" t="s">
        <v>47</v>
      </c>
      <c r="H949" t="s">
        <v>48</v>
      </c>
      <c r="I949" t="s">
        <v>55</v>
      </c>
      <c r="J949" t="s">
        <v>49</v>
      </c>
      <c r="K949" t="s">
        <v>27</v>
      </c>
      <c r="L949" t="s">
        <v>1464</v>
      </c>
      <c r="M949">
        <v>128455</v>
      </c>
      <c r="N949">
        <v>514</v>
      </c>
      <c r="O949" t="s">
        <v>29</v>
      </c>
      <c r="P949" t="s">
        <v>30</v>
      </c>
      <c r="Q949" t="s">
        <v>52</v>
      </c>
      <c r="R949">
        <v>70000000</v>
      </c>
      <c r="S949">
        <v>1999</v>
      </c>
      <c r="T949">
        <v>8</v>
      </c>
      <c r="U949">
        <v>1.5</v>
      </c>
      <c r="V949">
        <v>-46840695</v>
      </c>
      <c r="W949" t="s">
        <v>38</v>
      </c>
    </row>
    <row r="950" spans="1:23" x14ac:dyDescent="0.3">
      <c r="A950" t="s">
        <v>1465</v>
      </c>
      <c r="B950">
        <v>259</v>
      </c>
      <c r="C950">
        <v>119</v>
      </c>
      <c r="D950">
        <v>24006726</v>
      </c>
      <c r="E950" t="s">
        <v>25</v>
      </c>
      <c r="F950" t="s">
        <v>48</v>
      </c>
      <c r="G950" t="s">
        <v>55</v>
      </c>
      <c r="L950" t="s">
        <v>1466</v>
      </c>
      <c r="M950">
        <v>139535</v>
      </c>
      <c r="N950">
        <v>632</v>
      </c>
      <c r="O950" t="s">
        <v>29</v>
      </c>
      <c r="P950" t="s">
        <v>30</v>
      </c>
      <c r="Q950" t="s">
        <v>213</v>
      </c>
      <c r="R950">
        <v>50000000</v>
      </c>
      <c r="S950">
        <v>2004</v>
      </c>
      <c r="T950">
        <v>7.3</v>
      </c>
      <c r="U950">
        <v>2</v>
      </c>
      <c r="V950">
        <v>-25993274</v>
      </c>
      <c r="W950" t="s">
        <v>38</v>
      </c>
    </row>
    <row r="951" spans="1:23" x14ac:dyDescent="0.3">
      <c r="A951" t="s">
        <v>645</v>
      </c>
      <c r="B951">
        <v>79</v>
      </c>
      <c r="C951">
        <v>139</v>
      </c>
      <c r="D951">
        <v>20389967</v>
      </c>
      <c r="E951" t="s">
        <v>24</v>
      </c>
      <c r="F951" t="s">
        <v>242</v>
      </c>
      <c r="G951" t="s">
        <v>55</v>
      </c>
      <c r="H951" t="s">
        <v>54</v>
      </c>
      <c r="I951" t="s">
        <v>58</v>
      </c>
      <c r="L951" t="s">
        <v>1467</v>
      </c>
      <c r="M951">
        <v>3077</v>
      </c>
      <c r="N951">
        <v>47</v>
      </c>
      <c r="O951" t="s">
        <v>29</v>
      </c>
      <c r="P951" t="s">
        <v>30</v>
      </c>
      <c r="Q951" t="s">
        <v>213</v>
      </c>
      <c r="R951">
        <v>50000000</v>
      </c>
      <c r="S951">
        <v>2016</v>
      </c>
      <c r="T951">
        <v>6.7</v>
      </c>
      <c r="U951">
        <v>2.2999999999999998</v>
      </c>
      <c r="V951">
        <v>-29610033</v>
      </c>
      <c r="W951" t="s">
        <v>38</v>
      </c>
    </row>
    <row r="952" spans="1:23" x14ac:dyDescent="0.3">
      <c r="A952" t="s">
        <v>1271</v>
      </c>
      <c r="B952">
        <v>141</v>
      </c>
      <c r="C952">
        <v>130</v>
      </c>
      <c r="D952">
        <v>19593740</v>
      </c>
      <c r="E952" t="s">
        <v>56</v>
      </c>
      <c r="F952" t="s">
        <v>55</v>
      </c>
      <c r="G952" t="s">
        <v>35</v>
      </c>
      <c r="L952" t="s">
        <v>1468</v>
      </c>
      <c r="M952">
        <v>88270</v>
      </c>
      <c r="N952">
        <v>420</v>
      </c>
      <c r="O952" t="s">
        <v>29</v>
      </c>
      <c r="P952" t="s">
        <v>30</v>
      </c>
      <c r="Q952" t="s">
        <v>213</v>
      </c>
      <c r="R952">
        <v>50000000</v>
      </c>
      <c r="S952">
        <v>2003</v>
      </c>
      <c r="T952">
        <v>7.5</v>
      </c>
      <c r="U952">
        <v>2.2000000000000002</v>
      </c>
      <c r="V952">
        <v>-30406260</v>
      </c>
      <c r="W952" t="s">
        <v>38</v>
      </c>
    </row>
    <row r="953" spans="1:23" x14ac:dyDescent="0.3">
      <c r="A953" t="s">
        <v>1208</v>
      </c>
      <c r="B953">
        <v>59</v>
      </c>
      <c r="C953">
        <v>100</v>
      </c>
      <c r="D953">
        <v>19118247</v>
      </c>
      <c r="E953" t="s">
        <v>24</v>
      </c>
      <c r="F953" t="s">
        <v>48</v>
      </c>
      <c r="L953" t="s">
        <v>1469</v>
      </c>
      <c r="M953">
        <v>19829</v>
      </c>
      <c r="N953">
        <v>94</v>
      </c>
      <c r="O953" t="s">
        <v>29</v>
      </c>
      <c r="P953" t="s">
        <v>30</v>
      </c>
      <c r="Q953" t="s">
        <v>31</v>
      </c>
      <c r="R953">
        <v>40000000</v>
      </c>
      <c r="S953">
        <v>2005</v>
      </c>
      <c r="T953">
        <v>5.4</v>
      </c>
      <c r="U953">
        <v>1.7</v>
      </c>
      <c r="V953">
        <v>-20881753</v>
      </c>
      <c r="W953" t="s">
        <v>38</v>
      </c>
    </row>
    <row r="954" spans="1:23" x14ac:dyDescent="0.3">
      <c r="A954" t="s">
        <v>1391</v>
      </c>
      <c r="B954">
        <v>236</v>
      </c>
      <c r="C954">
        <v>114</v>
      </c>
      <c r="D954">
        <v>26442251</v>
      </c>
      <c r="E954" t="s">
        <v>24</v>
      </c>
      <c r="F954" t="s">
        <v>56</v>
      </c>
      <c r="G954" t="s">
        <v>55</v>
      </c>
      <c r="H954" t="s">
        <v>35</v>
      </c>
      <c r="L954" t="s">
        <v>1470</v>
      </c>
      <c r="M954">
        <v>76010</v>
      </c>
      <c r="N954">
        <v>205</v>
      </c>
      <c r="O954" t="s">
        <v>29</v>
      </c>
      <c r="P954" t="s">
        <v>30</v>
      </c>
      <c r="Q954" t="s">
        <v>213</v>
      </c>
      <c r="R954">
        <v>50000000</v>
      </c>
      <c r="S954">
        <v>2015</v>
      </c>
      <c r="T954">
        <v>6.6</v>
      </c>
      <c r="U954">
        <v>1.9</v>
      </c>
      <c r="V954">
        <v>-23557749</v>
      </c>
      <c r="W954" t="s">
        <v>38</v>
      </c>
    </row>
    <row r="955" spans="1:23" x14ac:dyDescent="0.3">
      <c r="A955" t="s">
        <v>1471</v>
      </c>
      <c r="B955">
        <v>356</v>
      </c>
      <c r="C955">
        <v>96</v>
      </c>
      <c r="D955">
        <v>17114882</v>
      </c>
      <c r="E955" t="s">
        <v>56</v>
      </c>
      <c r="F955" t="s">
        <v>60</v>
      </c>
      <c r="G955" t="s">
        <v>35</v>
      </c>
      <c r="L955" t="s">
        <v>1472</v>
      </c>
      <c r="M955">
        <v>189249</v>
      </c>
      <c r="N955">
        <v>398</v>
      </c>
      <c r="O955" t="s">
        <v>29</v>
      </c>
      <c r="P955" t="s">
        <v>30</v>
      </c>
      <c r="Q955" t="s">
        <v>213</v>
      </c>
      <c r="R955">
        <v>25000000</v>
      </c>
      <c r="S955">
        <v>2007</v>
      </c>
      <c r="T955">
        <v>7.7</v>
      </c>
      <c r="U955">
        <v>1.6</v>
      </c>
      <c r="V955">
        <v>-7885118</v>
      </c>
      <c r="W955" t="s">
        <v>38</v>
      </c>
    </row>
    <row r="956" spans="1:23" x14ac:dyDescent="0.3">
      <c r="A956" t="s">
        <v>1473</v>
      </c>
      <c r="B956">
        <v>120</v>
      </c>
      <c r="C956">
        <v>110</v>
      </c>
      <c r="D956">
        <v>18472363</v>
      </c>
      <c r="E956" t="s">
        <v>24</v>
      </c>
      <c r="F956" t="s">
        <v>25</v>
      </c>
      <c r="G956" t="s">
        <v>56</v>
      </c>
      <c r="H956" t="s">
        <v>35</v>
      </c>
      <c r="L956" t="s">
        <v>1474</v>
      </c>
      <c r="M956">
        <v>63599</v>
      </c>
      <c r="N956">
        <v>208</v>
      </c>
      <c r="O956" t="s">
        <v>29</v>
      </c>
      <c r="P956" t="s">
        <v>30</v>
      </c>
      <c r="Q956" t="s">
        <v>31</v>
      </c>
      <c r="R956">
        <v>50000000</v>
      </c>
      <c r="S956">
        <v>2005</v>
      </c>
      <c r="T956">
        <v>5.8</v>
      </c>
      <c r="U956">
        <v>1.8</v>
      </c>
      <c r="V956">
        <v>-31527637</v>
      </c>
      <c r="W956" t="s">
        <v>38</v>
      </c>
    </row>
    <row r="957" spans="1:23" x14ac:dyDescent="0.3">
      <c r="A957" t="s">
        <v>562</v>
      </c>
      <c r="B957">
        <v>111</v>
      </c>
      <c r="C957">
        <v>158</v>
      </c>
      <c r="D957">
        <v>14131298</v>
      </c>
      <c r="E957" t="s">
        <v>25</v>
      </c>
      <c r="F957" t="s">
        <v>242</v>
      </c>
      <c r="G957" t="s">
        <v>55</v>
      </c>
      <c r="H957" t="s">
        <v>54</v>
      </c>
      <c r="I957" t="s">
        <v>58</v>
      </c>
      <c r="L957" t="s">
        <v>1475</v>
      </c>
      <c r="M957">
        <v>55889</v>
      </c>
      <c r="N957">
        <v>390</v>
      </c>
      <c r="O957" t="s">
        <v>29</v>
      </c>
      <c r="P957" t="s">
        <v>545</v>
      </c>
      <c r="Q957" t="s">
        <v>213</v>
      </c>
      <c r="R957">
        <v>390000000</v>
      </c>
      <c r="S957">
        <v>1999</v>
      </c>
      <c r="T957">
        <v>6.4</v>
      </c>
      <c r="U957">
        <v>2.6</v>
      </c>
      <c r="V957">
        <v>-375868702</v>
      </c>
      <c r="W957" t="s">
        <v>38</v>
      </c>
    </row>
    <row r="958" spans="1:23" x14ac:dyDescent="0.3">
      <c r="A958" t="s">
        <v>1476</v>
      </c>
      <c r="B958">
        <v>208</v>
      </c>
      <c r="C958">
        <v>102</v>
      </c>
      <c r="D958">
        <v>21557240</v>
      </c>
      <c r="E958" t="s">
        <v>25</v>
      </c>
      <c r="F958" t="s">
        <v>48</v>
      </c>
      <c r="G958" t="s">
        <v>26</v>
      </c>
      <c r="L958" t="s">
        <v>1477</v>
      </c>
      <c r="M958">
        <v>85237</v>
      </c>
      <c r="N958">
        <v>274</v>
      </c>
      <c r="O958" t="s">
        <v>29</v>
      </c>
      <c r="P958" t="s">
        <v>30</v>
      </c>
      <c r="Q958" t="s">
        <v>213</v>
      </c>
      <c r="R958">
        <v>49900000</v>
      </c>
      <c r="S958">
        <v>2011</v>
      </c>
      <c r="T958">
        <v>5.6</v>
      </c>
      <c r="U958">
        <v>1.7</v>
      </c>
      <c r="V958">
        <v>-28342760</v>
      </c>
      <c r="W958" t="s">
        <v>38</v>
      </c>
    </row>
    <row r="959" spans="1:23" x14ac:dyDescent="0.3">
      <c r="A959" t="s">
        <v>1478</v>
      </c>
      <c r="B959">
        <v>174</v>
      </c>
      <c r="C959">
        <v>84</v>
      </c>
      <c r="D959">
        <v>21283440</v>
      </c>
      <c r="E959" t="s">
        <v>55</v>
      </c>
      <c r="F959" t="s">
        <v>60</v>
      </c>
      <c r="G959" t="s">
        <v>35</v>
      </c>
      <c r="L959" t="s">
        <v>1479</v>
      </c>
      <c r="M959">
        <v>46239</v>
      </c>
      <c r="N959">
        <v>137</v>
      </c>
      <c r="O959" t="s">
        <v>29</v>
      </c>
      <c r="P959" t="s">
        <v>30</v>
      </c>
      <c r="Q959" t="s">
        <v>31</v>
      </c>
      <c r="R959">
        <v>55000000</v>
      </c>
      <c r="S959">
        <v>2011</v>
      </c>
      <c r="T959">
        <v>6</v>
      </c>
      <c r="U959">
        <v>1.4</v>
      </c>
      <c r="V959">
        <v>-33716560</v>
      </c>
      <c r="W959" t="s">
        <v>38</v>
      </c>
    </row>
    <row r="960" spans="1:23" x14ac:dyDescent="0.3">
      <c r="A960" t="s">
        <v>1480</v>
      </c>
      <c r="B960">
        <v>59</v>
      </c>
      <c r="C960">
        <v>115</v>
      </c>
      <c r="D960">
        <v>10556196</v>
      </c>
      <c r="E960" t="s">
        <v>56</v>
      </c>
      <c r="F960" t="s">
        <v>55</v>
      </c>
      <c r="G960" t="s">
        <v>35</v>
      </c>
      <c r="L960" t="s">
        <v>1481</v>
      </c>
      <c r="M960">
        <v>16562</v>
      </c>
      <c r="N960">
        <v>73</v>
      </c>
      <c r="O960" t="s">
        <v>29</v>
      </c>
      <c r="P960" t="s">
        <v>30</v>
      </c>
      <c r="Q960" t="s">
        <v>31</v>
      </c>
      <c r="R960">
        <v>50000000</v>
      </c>
      <c r="S960">
        <v>1997</v>
      </c>
      <c r="T960">
        <v>6.2</v>
      </c>
      <c r="U960">
        <v>1.9</v>
      </c>
      <c r="V960">
        <v>-39443804</v>
      </c>
      <c r="W960" t="s">
        <v>38</v>
      </c>
    </row>
    <row r="961" spans="1:23" x14ac:dyDescent="0.3">
      <c r="A961" t="s">
        <v>1482</v>
      </c>
      <c r="B961">
        <v>22</v>
      </c>
      <c r="C961">
        <v>99</v>
      </c>
      <c r="D961">
        <v>16671505</v>
      </c>
      <c r="E961" t="s">
        <v>25</v>
      </c>
      <c r="F961" t="s">
        <v>48</v>
      </c>
      <c r="G961" t="s">
        <v>56</v>
      </c>
      <c r="H961" t="s">
        <v>55</v>
      </c>
      <c r="I961" t="s">
        <v>49</v>
      </c>
      <c r="L961" t="s">
        <v>1483</v>
      </c>
      <c r="M961">
        <v>33186</v>
      </c>
      <c r="N961">
        <v>78</v>
      </c>
      <c r="O961" t="s">
        <v>29</v>
      </c>
      <c r="P961" t="s">
        <v>30</v>
      </c>
      <c r="Q961" t="s">
        <v>52</v>
      </c>
      <c r="R961">
        <v>50000000</v>
      </c>
      <c r="S961">
        <v>1994</v>
      </c>
      <c r="T961">
        <v>5.9</v>
      </c>
      <c r="U961">
        <v>1.6</v>
      </c>
      <c r="V961">
        <v>-33328495</v>
      </c>
      <c r="W961" t="s">
        <v>38</v>
      </c>
    </row>
    <row r="962" spans="1:23" x14ac:dyDescent="0.3">
      <c r="A962" t="s">
        <v>1484</v>
      </c>
      <c r="B962">
        <v>34</v>
      </c>
      <c r="C962">
        <v>135</v>
      </c>
      <c r="D962">
        <v>10400000</v>
      </c>
      <c r="E962" t="s">
        <v>55</v>
      </c>
      <c r="F962" t="s">
        <v>44</v>
      </c>
      <c r="L962" t="s">
        <v>1485</v>
      </c>
      <c r="M962">
        <v>12037</v>
      </c>
      <c r="N962">
        <v>90</v>
      </c>
      <c r="O962" t="s">
        <v>29</v>
      </c>
      <c r="P962" t="s">
        <v>30</v>
      </c>
      <c r="Q962" t="s">
        <v>213</v>
      </c>
      <c r="R962">
        <v>50000000</v>
      </c>
      <c r="S962">
        <v>1995</v>
      </c>
      <c r="T962">
        <v>5.0999999999999996</v>
      </c>
      <c r="U962">
        <v>2.2000000000000002</v>
      </c>
      <c r="V962">
        <v>-39600000</v>
      </c>
      <c r="W962" t="s">
        <v>38</v>
      </c>
    </row>
    <row r="963" spans="1:23" x14ac:dyDescent="0.3">
      <c r="A963" t="s">
        <v>181</v>
      </c>
      <c r="B963">
        <v>214</v>
      </c>
      <c r="C963">
        <v>108</v>
      </c>
      <c r="D963">
        <v>9528092</v>
      </c>
      <c r="E963" t="s">
        <v>242</v>
      </c>
      <c r="F963" t="s">
        <v>55</v>
      </c>
      <c r="G963" t="s">
        <v>35</v>
      </c>
      <c r="L963" t="s">
        <v>1486</v>
      </c>
      <c r="M963">
        <v>38513</v>
      </c>
      <c r="N963">
        <v>127</v>
      </c>
      <c r="O963" t="s">
        <v>29</v>
      </c>
      <c r="P963" t="s">
        <v>30</v>
      </c>
      <c r="Q963" t="s">
        <v>31</v>
      </c>
      <c r="R963">
        <v>22000000</v>
      </c>
      <c r="S963">
        <v>2010</v>
      </c>
      <c r="T963">
        <v>6.8</v>
      </c>
      <c r="U963">
        <v>1.8</v>
      </c>
      <c r="V963">
        <v>-12471908</v>
      </c>
      <c r="W963" t="s">
        <v>38</v>
      </c>
    </row>
    <row r="964" spans="1:23" x14ac:dyDescent="0.3">
      <c r="A964" t="s">
        <v>495</v>
      </c>
      <c r="B964">
        <v>186</v>
      </c>
      <c r="C964">
        <v>127</v>
      </c>
      <c r="D964">
        <v>10137232</v>
      </c>
      <c r="E964" t="s">
        <v>24</v>
      </c>
      <c r="F964" t="s">
        <v>242</v>
      </c>
      <c r="G964" t="s">
        <v>56</v>
      </c>
      <c r="H964" t="s">
        <v>55</v>
      </c>
      <c r="I964" t="s">
        <v>35</v>
      </c>
      <c r="L964" t="s">
        <v>1487</v>
      </c>
      <c r="M964">
        <v>58015</v>
      </c>
      <c r="N964">
        <v>374</v>
      </c>
      <c r="O964" t="s">
        <v>29</v>
      </c>
      <c r="P964" t="s">
        <v>545</v>
      </c>
      <c r="Q964" t="s">
        <v>213</v>
      </c>
      <c r="R964">
        <v>50000000</v>
      </c>
      <c r="S964">
        <v>2005</v>
      </c>
      <c r="T964">
        <v>6</v>
      </c>
      <c r="U964">
        <v>2.1</v>
      </c>
      <c r="V964">
        <v>-39862768</v>
      </c>
      <c r="W964" t="s">
        <v>38</v>
      </c>
    </row>
    <row r="965" spans="1:23" x14ac:dyDescent="0.3">
      <c r="A965" t="s">
        <v>1280</v>
      </c>
      <c r="B965">
        <v>50</v>
      </c>
      <c r="C965">
        <v>107</v>
      </c>
      <c r="D965">
        <v>9795017</v>
      </c>
      <c r="E965" t="s">
        <v>56</v>
      </c>
      <c r="F965" t="s">
        <v>55</v>
      </c>
      <c r="G965" t="s">
        <v>35</v>
      </c>
      <c r="L965" t="s">
        <v>1488</v>
      </c>
      <c r="M965">
        <v>9227</v>
      </c>
      <c r="N965">
        <v>70</v>
      </c>
      <c r="O965" t="s">
        <v>29</v>
      </c>
      <c r="P965" t="s">
        <v>30</v>
      </c>
      <c r="Q965" t="s">
        <v>213</v>
      </c>
      <c r="R965">
        <v>50000000</v>
      </c>
      <c r="S965">
        <v>1995</v>
      </c>
      <c r="T965">
        <v>5.0999999999999996</v>
      </c>
      <c r="U965">
        <v>1.8</v>
      </c>
      <c r="V965">
        <v>-40204983</v>
      </c>
      <c r="W965" t="s">
        <v>38</v>
      </c>
    </row>
    <row r="966" spans="1:23" x14ac:dyDescent="0.3">
      <c r="A966" t="s">
        <v>1227</v>
      </c>
      <c r="B966">
        <v>180</v>
      </c>
      <c r="C966">
        <v>95</v>
      </c>
      <c r="D966">
        <v>20488579</v>
      </c>
      <c r="E966" t="s">
        <v>24</v>
      </c>
      <c r="F966" t="s">
        <v>27</v>
      </c>
      <c r="G966" t="s">
        <v>35</v>
      </c>
      <c r="L966" t="s">
        <v>1489</v>
      </c>
      <c r="M966">
        <v>113483</v>
      </c>
      <c r="N966">
        <v>245</v>
      </c>
      <c r="O966" t="s">
        <v>29</v>
      </c>
      <c r="P966" t="s">
        <v>30</v>
      </c>
      <c r="Q966" t="s">
        <v>213</v>
      </c>
      <c r="R966">
        <v>50000000</v>
      </c>
      <c r="S966">
        <v>2009</v>
      </c>
      <c r="T966">
        <v>5.8</v>
      </c>
      <c r="U966">
        <v>1.6</v>
      </c>
      <c r="V966">
        <v>-29511421</v>
      </c>
      <c r="W966" t="s">
        <v>38</v>
      </c>
    </row>
    <row r="967" spans="1:23" x14ac:dyDescent="0.3">
      <c r="A967" t="s">
        <v>1490</v>
      </c>
      <c r="B967">
        <v>231</v>
      </c>
      <c r="C967">
        <v>124</v>
      </c>
      <c r="D967">
        <v>19445217</v>
      </c>
      <c r="E967" t="s">
        <v>55</v>
      </c>
      <c r="F967" t="s">
        <v>26</v>
      </c>
      <c r="G967" t="s">
        <v>44</v>
      </c>
      <c r="L967" t="s">
        <v>1491</v>
      </c>
      <c r="M967">
        <v>67796</v>
      </c>
      <c r="N967">
        <v>258</v>
      </c>
      <c r="O967" t="s">
        <v>29</v>
      </c>
      <c r="P967" t="s">
        <v>30</v>
      </c>
      <c r="Q967" t="s">
        <v>31</v>
      </c>
      <c r="R967">
        <v>60000000</v>
      </c>
      <c r="S967">
        <v>2013</v>
      </c>
      <c r="T967">
        <v>6.2</v>
      </c>
      <c r="U967">
        <v>2.1</v>
      </c>
      <c r="V967">
        <v>-40554783</v>
      </c>
      <c r="W967" t="s">
        <v>38</v>
      </c>
    </row>
    <row r="968" spans="1:23" x14ac:dyDescent="0.3">
      <c r="A968" t="s">
        <v>1492</v>
      </c>
      <c r="B968">
        <v>105</v>
      </c>
      <c r="C968">
        <v>109</v>
      </c>
      <c r="D968">
        <v>8355815</v>
      </c>
      <c r="E968" t="s">
        <v>48</v>
      </c>
      <c r="F968" t="s">
        <v>56</v>
      </c>
      <c r="G968" t="s">
        <v>55</v>
      </c>
      <c r="H968" t="s">
        <v>35</v>
      </c>
      <c r="L968" t="s">
        <v>1493</v>
      </c>
      <c r="M968">
        <v>34730</v>
      </c>
      <c r="N968">
        <v>341</v>
      </c>
      <c r="O968" t="s">
        <v>29</v>
      </c>
      <c r="P968" t="s">
        <v>37</v>
      </c>
      <c r="Q968" t="s">
        <v>213</v>
      </c>
      <c r="R968">
        <v>55000000</v>
      </c>
      <c r="S968">
        <v>2002</v>
      </c>
      <c r="T968">
        <v>6.4</v>
      </c>
      <c r="U968">
        <v>1.8</v>
      </c>
      <c r="V968">
        <v>-46644185</v>
      </c>
      <c r="W968" t="s">
        <v>38</v>
      </c>
    </row>
    <row r="969" spans="1:23" x14ac:dyDescent="0.3">
      <c r="A969" t="s">
        <v>600</v>
      </c>
      <c r="B969">
        <v>226</v>
      </c>
      <c r="C969">
        <v>102</v>
      </c>
      <c r="D969">
        <v>28837115</v>
      </c>
      <c r="E969" t="s">
        <v>48</v>
      </c>
      <c r="L969" t="s">
        <v>1494</v>
      </c>
      <c r="M969">
        <v>34964</v>
      </c>
      <c r="N969">
        <v>150</v>
      </c>
      <c r="O969" t="s">
        <v>29</v>
      </c>
      <c r="P969" t="s">
        <v>30</v>
      </c>
      <c r="Q969" t="s">
        <v>31</v>
      </c>
      <c r="R969">
        <v>50000000</v>
      </c>
      <c r="S969">
        <v>2016</v>
      </c>
      <c r="T969">
        <v>4.8</v>
      </c>
      <c r="U969">
        <v>1.7</v>
      </c>
      <c r="V969">
        <v>-21162885</v>
      </c>
      <c r="W969" t="s">
        <v>38</v>
      </c>
    </row>
    <row r="970" spans="1:23" x14ac:dyDescent="0.3">
      <c r="A970" t="s">
        <v>1495</v>
      </c>
      <c r="B970">
        <v>75</v>
      </c>
      <c r="C970">
        <v>88</v>
      </c>
      <c r="D970">
        <v>6471394</v>
      </c>
      <c r="E970" t="s">
        <v>48</v>
      </c>
      <c r="F970" t="s">
        <v>56</v>
      </c>
      <c r="L970" t="s">
        <v>1496</v>
      </c>
      <c r="M970">
        <v>15880</v>
      </c>
      <c r="N970">
        <v>93</v>
      </c>
      <c r="O970" t="s">
        <v>29</v>
      </c>
      <c r="P970" t="s">
        <v>30</v>
      </c>
      <c r="Q970" t="s">
        <v>31</v>
      </c>
      <c r="R970">
        <v>50000000</v>
      </c>
      <c r="S970">
        <v>2004</v>
      </c>
      <c r="T970">
        <v>4.9000000000000004</v>
      </c>
      <c r="U970">
        <v>1.5</v>
      </c>
      <c r="V970">
        <v>-43528606</v>
      </c>
      <c r="W970" t="s">
        <v>38</v>
      </c>
    </row>
    <row r="971" spans="1:23" x14ac:dyDescent="0.3">
      <c r="A971" t="s">
        <v>836</v>
      </c>
      <c r="B971">
        <v>82</v>
      </c>
      <c r="C971">
        <v>87</v>
      </c>
      <c r="D971">
        <v>6291602</v>
      </c>
      <c r="E971" t="s">
        <v>48</v>
      </c>
      <c r="F971" t="s">
        <v>27</v>
      </c>
      <c r="L971" t="s">
        <v>1497</v>
      </c>
      <c r="M971">
        <v>8070</v>
      </c>
      <c r="N971">
        <v>91</v>
      </c>
      <c r="O971" t="s">
        <v>29</v>
      </c>
      <c r="P971" t="s">
        <v>30</v>
      </c>
      <c r="Q971" t="s">
        <v>213</v>
      </c>
      <c r="R971">
        <v>50000000</v>
      </c>
      <c r="S971">
        <v>2000</v>
      </c>
      <c r="T971">
        <v>5.6</v>
      </c>
      <c r="U971">
        <v>1.4</v>
      </c>
      <c r="V971">
        <v>-43708398</v>
      </c>
      <c r="W971" t="s">
        <v>38</v>
      </c>
    </row>
    <row r="972" spans="1:23" x14ac:dyDescent="0.3">
      <c r="A972" t="s">
        <v>1498</v>
      </c>
      <c r="B972">
        <v>296</v>
      </c>
      <c r="C972">
        <v>104</v>
      </c>
      <c r="D972">
        <v>10706786</v>
      </c>
      <c r="E972" t="s">
        <v>24</v>
      </c>
      <c r="F972" t="s">
        <v>26</v>
      </c>
      <c r="G972" t="s">
        <v>35</v>
      </c>
      <c r="L972" t="s">
        <v>1499</v>
      </c>
      <c r="M972">
        <v>81800</v>
      </c>
      <c r="N972">
        <v>211</v>
      </c>
      <c r="O972" t="s">
        <v>29</v>
      </c>
      <c r="P972" t="s">
        <v>30</v>
      </c>
      <c r="Q972" t="s">
        <v>213</v>
      </c>
      <c r="R972">
        <v>50000000</v>
      </c>
      <c r="S972">
        <v>2011</v>
      </c>
      <c r="T972">
        <v>5.5</v>
      </c>
      <c r="U972">
        <v>1.7</v>
      </c>
      <c r="V972">
        <v>-39293214</v>
      </c>
      <c r="W972" t="s">
        <v>38</v>
      </c>
    </row>
    <row r="973" spans="1:23" x14ac:dyDescent="0.3">
      <c r="A973" t="s">
        <v>934</v>
      </c>
      <c r="B973">
        <v>103</v>
      </c>
      <c r="C973">
        <v>96</v>
      </c>
      <c r="D973">
        <v>8742261</v>
      </c>
      <c r="E973" t="s">
        <v>24</v>
      </c>
      <c r="F973" t="s">
        <v>56</v>
      </c>
      <c r="G973" t="s">
        <v>55</v>
      </c>
      <c r="H973" t="s">
        <v>60</v>
      </c>
      <c r="I973" t="s">
        <v>35</v>
      </c>
      <c r="L973" t="s">
        <v>1500</v>
      </c>
      <c r="M973">
        <v>19824</v>
      </c>
      <c r="N973">
        <v>179</v>
      </c>
      <c r="O973" t="s">
        <v>29</v>
      </c>
      <c r="P973" t="s">
        <v>115</v>
      </c>
      <c r="Q973" t="s">
        <v>31</v>
      </c>
      <c r="R973">
        <v>18000000</v>
      </c>
      <c r="S973">
        <v>2009</v>
      </c>
      <c r="T973">
        <v>3.7</v>
      </c>
      <c r="U973">
        <v>1.6</v>
      </c>
      <c r="V973">
        <v>-9257739</v>
      </c>
      <c r="W973" t="s">
        <v>38</v>
      </c>
    </row>
    <row r="974" spans="1:23" x14ac:dyDescent="0.3">
      <c r="A974" t="s">
        <v>1501</v>
      </c>
      <c r="B974">
        <v>98</v>
      </c>
      <c r="C974">
        <v>85</v>
      </c>
      <c r="D974">
        <v>43905746</v>
      </c>
      <c r="E974" t="s">
        <v>24</v>
      </c>
      <c r="F974" t="s">
        <v>27</v>
      </c>
      <c r="G974" t="s">
        <v>35</v>
      </c>
      <c r="L974" t="s">
        <v>1502</v>
      </c>
      <c r="M974">
        <v>77684</v>
      </c>
      <c r="N974">
        <v>294</v>
      </c>
      <c r="O974" t="s">
        <v>29</v>
      </c>
      <c r="P974" t="s">
        <v>30</v>
      </c>
      <c r="Q974" t="s">
        <v>31</v>
      </c>
      <c r="R974">
        <v>49000000</v>
      </c>
      <c r="S974">
        <v>2001</v>
      </c>
      <c r="T974">
        <v>5.9</v>
      </c>
      <c r="U974">
        <v>1.4</v>
      </c>
      <c r="V974">
        <v>-5094254</v>
      </c>
      <c r="W974" t="s">
        <v>38</v>
      </c>
    </row>
    <row r="975" spans="1:23" x14ac:dyDescent="0.3">
      <c r="A975" t="s">
        <v>589</v>
      </c>
      <c r="B975">
        <v>48</v>
      </c>
      <c r="C975">
        <v>104</v>
      </c>
      <c r="D975">
        <v>21413502</v>
      </c>
      <c r="E975" t="s">
        <v>24</v>
      </c>
      <c r="F975" t="s">
        <v>25</v>
      </c>
      <c r="G975" t="s">
        <v>48</v>
      </c>
      <c r="H975" t="s">
        <v>56</v>
      </c>
      <c r="I975" t="s">
        <v>59</v>
      </c>
      <c r="J975" t="s">
        <v>60</v>
      </c>
      <c r="L975" t="s">
        <v>1503</v>
      </c>
      <c r="M975">
        <v>14429</v>
      </c>
      <c r="N975">
        <v>113</v>
      </c>
      <c r="O975" t="s">
        <v>29</v>
      </c>
      <c r="P975" t="s">
        <v>30</v>
      </c>
      <c r="Q975" t="s">
        <v>213</v>
      </c>
      <c r="R975">
        <v>40000000</v>
      </c>
      <c r="S975">
        <v>1990</v>
      </c>
      <c r="T975">
        <v>6.3</v>
      </c>
      <c r="U975">
        <v>1.7</v>
      </c>
      <c r="V975">
        <v>-18586498</v>
      </c>
      <c r="W975" t="s">
        <v>38</v>
      </c>
    </row>
    <row r="976" spans="1:23" x14ac:dyDescent="0.3">
      <c r="A976" t="s">
        <v>445</v>
      </c>
      <c r="B976">
        <v>223</v>
      </c>
      <c r="C976">
        <v>190</v>
      </c>
      <c r="D976">
        <v>124107476</v>
      </c>
      <c r="E976" t="s">
        <v>56</v>
      </c>
      <c r="F976" t="s">
        <v>55</v>
      </c>
      <c r="G976" t="s">
        <v>35</v>
      </c>
      <c r="L976" t="s">
        <v>1504</v>
      </c>
      <c r="M976">
        <v>170684</v>
      </c>
      <c r="N976">
        <v>867</v>
      </c>
      <c r="O976" t="s">
        <v>29</v>
      </c>
      <c r="P976" t="s">
        <v>30</v>
      </c>
      <c r="Q976" t="s">
        <v>213</v>
      </c>
      <c r="R976">
        <v>48000000</v>
      </c>
      <c r="S976">
        <v>2000</v>
      </c>
      <c r="T976">
        <v>7.6</v>
      </c>
      <c r="U976">
        <v>3.2</v>
      </c>
      <c r="V976">
        <v>76107476</v>
      </c>
      <c r="W976" t="s">
        <v>21</v>
      </c>
    </row>
    <row r="977" spans="1:23" x14ac:dyDescent="0.3">
      <c r="A977" t="s">
        <v>149</v>
      </c>
      <c r="B977">
        <v>149</v>
      </c>
      <c r="C977">
        <v>127</v>
      </c>
      <c r="D977">
        <v>197171806</v>
      </c>
      <c r="E977" t="s">
        <v>24</v>
      </c>
      <c r="F977" t="s">
        <v>25</v>
      </c>
      <c r="G977" t="s">
        <v>26</v>
      </c>
      <c r="L977" t="s">
        <v>1505</v>
      </c>
      <c r="M977">
        <v>515306</v>
      </c>
      <c r="N977">
        <v>477</v>
      </c>
      <c r="O977" t="s">
        <v>29</v>
      </c>
      <c r="P977" t="s">
        <v>30</v>
      </c>
      <c r="Q977" t="s">
        <v>31</v>
      </c>
      <c r="R977">
        <v>48000000</v>
      </c>
      <c r="S977">
        <v>1989</v>
      </c>
      <c r="T977">
        <v>8.3000000000000007</v>
      </c>
      <c r="U977">
        <v>2.1</v>
      </c>
      <c r="V977">
        <v>149171806</v>
      </c>
      <c r="W977" t="s">
        <v>21</v>
      </c>
    </row>
    <row r="978" spans="1:23" x14ac:dyDescent="0.3">
      <c r="A978" t="s">
        <v>410</v>
      </c>
      <c r="B978">
        <v>371</v>
      </c>
      <c r="C978">
        <v>120</v>
      </c>
      <c r="D978">
        <v>31569268</v>
      </c>
      <c r="E978" t="s">
        <v>24</v>
      </c>
      <c r="F978" t="s">
        <v>56</v>
      </c>
      <c r="G978" t="s">
        <v>55</v>
      </c>
      <c r="H978" t="s">
        <v>27</v>
      </c>
      <c r="I978" t="s">
        <v>35</v>
      </c>
      <c r="L978" t="s">
        <v>1506</v>
      </c>
      <c r="M978">
        <v>172965</v>
      </c>
      <c r="N978">
        <v>627</v>
      </c>
      <c r="O978" t="s">
        <v>29</v>
      </c>
      <c r="P978" t="s">
        <v>30</v>
      </c>
      <c r="Q978" t="s">
        <v>213</v>
      </c>
      <c r="R978">
        <v>49000000</v>
      </c>
      <c r="S978">
        <v>2015</v>
      </c>
      <c r="T978">
        <v>6.9</v>
      </c>
      <c r="U978">
        <v>2</v>
      </c>
      <c r="V978">
        <v>-17430732</v>
      </c>
      <c r="W978" t="s">
        <v>38</v>
      </c>
    </row>
    <row r="979" spans="1:23" x14ac:dyDescent="0.3">
      <c r="A979" t="s">
        <v>361</v>
      </c>
      <c r="B979">
        <v>75</v>
      </c>
      <c r="C979">
        <v>118</v>
      </c>
      <c r="D979">
        <v>66488090</v>
      </c>
      <c r="E979" t="s">
        <v>56</v>
      </c>
      <c r="F979" t="s">
        <v>55</v>
      </c>
      <c r="G979" t="s">
        <v>60</v>
      </c>
      <c r="H979" t="s">
        <v>35</v>
      </c>
      <c r="L979" t="s">
        <v>1507</v>
      </c>
      <c r="M979">
        <v>120202</v>
      </c>
      <c r="N979">
        <v>397</v>
      </c>
      <c r="O979" t="s">
        <v>29</v>
      </c>
      <c r="P979" t="s">
        <v>30</v>
      </c>
      <c r="Q979" t="s">
        <v>213</v>
      </c>
      <c r="R979">
        <v>48000000</v>
      </c>
      <c r="S979">
        <v>1999</v>
      </c>
      <c r="T979">
        <v>6.7</v>
      </c>
      <c r="U979">
        <v>2</v>
      </c>
      <c r="V979">
        <v>18488090</v>
      </c>
      <c r="W979" t="s">
        <v>21</v>
      </c>
    </row>
    <row r="980" spans="1:23" x14ac:dyDescent="0.3">
      <c r="A980" t="s">
        <v>219</v>
      </c>
      <c r="B980">
        <v>233</v>
      </c>
      <c r="C980">
        <v>112</v>
      </c>
      <c r="D980">
        <v>95308367</v>
      </c>
      <c r="E980" t="s">
        <v>56</v>
      </c>
      <c r="F980" t="s">
        <v>55</v>
      </c>
      <c r="G980" t="s">
        <v>35</v>
      </c>
      <c r="L980" t="s">
        <v>1508</v>
      </c>
      <c r="M980">
        <v>206104</v>
      </c>
      <c r="N980">
        <v>850</v>
      </c>
      <c r="O980" t="s">
        <v>29</v>
      </c>
      <c r="P980" t="s">
        <v>30</v>
      </c>
      <c r="Q980" t="s">
        <v>213</v>
      </c>
      <c r="R980">
        <v>48000000</v>
      </c>
      <c r="S980">
        <v>2002</v>
      </c>
      <c r="T980">
        <v>6.8</v>
      </c>
      <c r="U980">
        <v>1.9</v>
      </c>
      <c r="V980">
        <v>47308367</v>
      </c>
      <c r="W980" t="s">
        <v>21</v>
      </c>
    </row>
    <row r="981" spans="1:23" x14ac:dyDescent="0.3">
      <c r="A981" t="s">
        <v>1134</v>
      </c>
      <c r="B981">
        <v>150</v>
      </c>
      <c r="C981">
        <v>114</v>
      </c>
      <c r="D981">
        <v>60652036</v>
      </c>
      <c r="E981" t="s">
        <v>24</v>
      </c>
      <c r="F981" t="s">
        <v>25</v>
      </c>
      <c r="G981" t="s">
        <v>48</v>
      </c>
      <c r="H981" t="s">
        <v>55</v>
      </c>
      <c r="I981" t="s">
        <v>58</v>
      </c>
      <c r="L981" t="s">
        <v>1509</v>
      </c>
      <c r="M981">
        <v>137854</v>
      </c>
      <c r="N981">
        <v>560</v>
      </c>
      <c r="O981" t="s">
        <v>29</v>
      </c>
      <c r="P981" t="s">
        <v>30</v>
      </c>
      <c r="Q981" t="s">
        <v>213</v>
      </c>
      <c r="R981">
        <v>48000000</v>
      </c>
      <c r="S981">
        <v>1999</v>
      </c>
      <c r="T981">
        <v>7.1</v>
      </c>
      <c r="U981">
        <v>1.9</v>
      </c>
      <c r="V981">
        <v>12652036</v>
      </c>
      <c r="W981" t="s">
        <v>21</v>
      </c>
    </row>
    <row r="982" spans="1:23" x14ac:dyDescent="0.3">
      <c r="A982" t="s">
        <v>659</v>
      </c>
      <c r="B982">
        <v>172</v>
      </c>
      <c r="C982">
        <v>137</v>
      </c>
      <c r="D982">
        <v>1206135</v>
      </c>
      <c r="E982" t="s">
        <v>56</v>
      </c>
      <c r="F982" t="s">
        <v>55</v>
      </c>
      <c r="G982" t="s">
        <v>35</v>
      </c>
      <c r="L982" t="s">
        <v>1510</v>
      </c>
      <c r="M982">
        <v>40568</v>
      </c>
      <c r="N982">
        <v>185</v>
      </c>
      <c r="O982" t="s">
        <v>29</v>
      </c>
      <c r="P982" t="s">
        <v>1511</v>
      </c>
      <c r="Q982" t="s">
        <v>213</v>
      </c>
      <c r="R982">
        <v>50000000</v>
      </c>
      <c r="S982">
        <v>2015</v>
      </c>
      <c r="T982">
        <v>6.4</v>
      </c>
      <c r="U982">
        <v>2.2999999999999998</v>
      </c>
      <c r="V982">
        <v>-48793865</v>
      </c>
      <c r="W982" t="s">
        <v>38</v>
      </c>
    </row>
    <row r="983" spans="1:23" x14ac:dyDescent="0.3">
      <c r="A983" t="s">
        <v>853</v>
      </c>
      <c r="B983">
        <v>103</v>
      </c>
      <c r="C983">
        <v>112</v>
      </c>
      <c r="D983">
        <v>56607223</v>
      </c>
      <c r="E983" t="s">
        <v>25</v>
      </c>
      <c r="F983" t="s">
        <v>48</v>
      </c>
      <c r="L983" t="s">
        <v>1512</v>
      </c>
      <c r="M983">
        <v>93367</v>
      </c>
      <c r="N983">
        <v>497</v>
      </c>
      <c r="O983" t="s">
        <v>29</v>
      </c>
      <c r="P983" t="s">
        <v>115</v>
      </c>
      <c r="Q983" t="s">
        <v>31</v>
      </c>
      <c r="R983">
        <v>48000000</v>
      </c>
      <c r="S983">
        <v>2001</v>
      </c>
      <c r="T983">
        <v>6.4</v>
      </c>
      <c r="U983">
        <v>1.9</v>
      </c>
      <c r="V983">
        <v>8607223</v>
      </c>
      <c r="W983" t="s">
        <v>21</v>
      </c>
    </row>
    <row r="984" spans="1:23" x14ac:dyDescent="0.3">
      <c r="A984" t="s">
        <v>1195</v>
      </c>
      <c r="B984">
        <v>140</v>
      </c>
      <c r="C984">
        <v>120</v>
      </c>
      <c r="D984">
        <v>50173190</v>
      </c>
      <c r="E984" t="s">
        <v>55</v>
      </c>
      <c r="F984" t="s">
        <v>60</v>
      </c>
      <c r="G984" t="s">
        <v>27</v>
      </c>
      <c r="L984" t="s">
        <v>1513</v>
      </c>
      <c r="M984">
        <v>148490</v>
      </c>
      <c r="N984">
        <v>537</v>
      </c>
      <c r="O984" t="s">
        <v>29</v>
      </c>
      <c r="P984" t="s">
        <v>30</v>
      </c>
      <c r="Q984" t="s">
        <v>31</v>
      </c>
      <c r="R984">
        <v>48000000</v>
      </c>
      <c r="S984">
        <v>2001</v>
      </c>
      <c r="T984">
        <v>7.4</v>
      </c>
      <c r="U984">
        <v>2</v>
      </c>
      <c r="V984">
        <v>2173190</v>
      </c>
      <c r="W984" t="s">
        <v>21</v>
      </c>
    </row>
    <row r="985" spans="1:23" x14ac:dyDescent="0.3">
      <c r="A985" t="s">
        <v>419</v>
      </c>
      <c r="B985">
        <v>125</v>
      </c>
      <c r="C985">
        <v>123</v>
      </c>
      <c r="D985">
        <v>47095453</v>
      </c>
      <c r="E985" t="s">
        <v>48</v>
      </c>
      <c r="F985" t="s">
        <v>26</v>
      </c>
      <c r="G985" t="s">
        <v>44</v>
      </c>
      <c r="L985" t="s">
        <v>1514</v>
      </c>
      <c r="M985">
        <v>64595</v>
      </c>
      <c r="N985">
        <v>316</v>
      </c>
      <c r="O985" t="s">
        <v>29</v>
      </c>
      <c r="P985" t="s">
        <v>30</v>
      </c>
      <c r="Q985" t="s">
        <v>31</v>
      </c>
      <c r="R985">
        <v>48000000</v>
      </c>
      <c r="S985">
        <v>2001</v>
      </c>
      <c r="T985">
        <v>6.4</v>
      </c>
      <c r="U985">
        <v>2</v>
      </c>
      <c r="V985">
        <v>-904547</v>
      </c>
      <c r="W985" t="s">
        <v>38</v>
      </c>
    </row>
    <row r="986" spans="1:23" x14ac:dyDescent="0.3">
      <c r="A986" t="s">
        <v>1151</v>
      </c>
      <c r="B986">
        <v>125</v>
      </c>
      <c r="C986">
        <v>93</v>
      </c>
      <c r="D986">
        <v>37879996</v>
      </c>
      <c r="E986" t="s">
        <v>48</v>
      </c>
      <c r="F986" t="s">
        <v>26</v>
      </c>
      <c r="G986" t="s">
        <v>44</v>
      </c>
      <c r="L986" t="s">
        <v>1515</v>
      </c>
      <c r="M986">
        <v>81888</v>
      </c>
      <c r="N986">
        <v>254</v>
      </c>
      <c r="O986" t="s">
        <v>29</v>
      </c>
      <c r="P986" t="s">
        <v>30</v>
      </c>
      <c r="Q986" t="s">
        <v>31</v>
      </c>
      <c r="R986">
        <v>48000000</v>
      </c>
      <c r="S986">
        <v>2000</v>
      </c>
      <c r="T986">
        <v>6</v>
      </c>
      <c r="U986">
        <v>1.6</v>
      </c>
      <c r="V986">
        <v>-10120004</v>
      </c>
      <c r="W986" t="s">
        <v>38</v>
      </c>
    </row>
    <row r="987" spans="1:23" x14ac:dyDescent="0.3">
      <c r="A987" t="s">
        <v>1309</v>
      </c>
      <c r="B987">
        <v>36</v>
      </c>
      <c r="C987">
        <v>123</v>
      </c>
      <c r="D987">
        <v>25900000</v>
      </c>
      <c r="E987" t="s">
        <v>56</v>
      </c>
      <c r="F987" t="s">
        <v>55</v>
      </c>
      <c r="G987" t="s">
        <v>59</v>
      </c>
      <c r="L987" t="s">
        <v>1516</v>
      </c>
      <c r="M987">
        <v>12771</v>
      </c>
      <c r="N987">
        <v>84</v>
      </c>
      <c r="O987" t="s">
        <v>29</v>
      </c>
      <c r="P987" t="s">
        <v>30</v>
      </c>
      <c r="Q987" t="s">
        <v>213</v>
      </c>
      <c r="R987">
        <v>58000000</v>
      </c>
      <c r="S987">
        <v>1984</v>
      </c>
      <c r="T987">
        <v>6.5</v>
      </c>
      <c r="U987">
        <v>2</v>
      </c>
      <c r="V987">
        <v>-32100000</v>
      </c>
      <c r="W987" t="s">
        <v>38</v>
      </c>
    </row>
    <row r="988" spans="1:23" x14ac:dyDescent="0.3">
      <c r="A988" t="s">
        <v>419</v>
      </c>
      <c r="B988">
        <v>295</v>
      </c>
      <c r="C988">
        <v>122</v>
      </c>
      <c r="D988">
        <v>53574088</v>
      </c>
      <c r="E988" t="s">
        <v>25</v>
      </c>
      <c r="F988" t="s">
        <v>56</v>
      </c>
      <c r="G988" t="s">
        <v>55</v>
      </c>
      <c r="H988" t="s">
        <v>53</v>
      </c>
      <c r="L988" t="s">
        <v>1517</v>
      </c>
      <c r="M988">
        <v>237872</v>
      </c>
      <c r="N988">
        <v>560</v>
      </c>
      <c r="O988" t="s">
        <v>29</v>
      </c>
      <c r="P988" t="s">
        <v>30</v>
      </c>
      <c r="Q988" t="s">
        <v>213</v>
      </c>
      <c r="R988">
        <v>55000000</v>
      </c>
      <c r="S988">
        <v>2007</v>
      </c>
      <c r="T988">
        <v>7.8</v>
      </c>
      <c r="U988">
        <v>2</v>
      </c>
      <c r="V988">
        <v>-1425912</v>
      </c>
      <c r="W988" t="s">
        <v>38</v>
      </c>
    </row>
    <row r="989" spans="1:23" x14ac:dyDescent="0.3">
      <c r="A989" t="s">
        <v>1518</v>
      </c>
      <c r="B989">
        <v>222</v>
      </c>
      <c r="C989">
        <v>115</v>
      </c>
      <c r="D989">
        <v>89253340</v>
      </c>
      <c r="E989" t="s">
        <v>24</v>
      </c>
      <c r="F989" t="s">
        <v>35</v>
      </c>
      <c r="L989" t="s">
        <v>1519</v>
      </c>
      <c r="M989">
        <v>133436</v>
      </c>
      <c r="N989">
        <v>323</v>
      </c>
      <c r="O989" t="s">
        <v>29</v>
      </c>
      <c r="P989" t="s">
        <v>545</v>
      </c>
      <c r="Q989" t="s">
        <v>31</v>
      </c>
      <c r="R989">
        <v>48000000</v>
      </c>
      <c r="S989">
        <v>2014</v>
      </c>
      <c r="T989">
        <v>6</v>
      </c>
      <c r="U989">
        <v>1.9</v>
      </c>
      <c r="V989">
        <v>41253340</v>
      </c>
      <c r="W989" t="s">
        <v>21</v>
      </c>
    </row>
    <row r="990" spans="1:23" x14ac:dyDescent="0.3">
      <c r="A990" t="s">
        <v>445</v>
      </c>
      <c r="B990">
        <v>158</v>
      </c>
      <c r="C990">
        <v>123</v>
      </c>
      <c r="D990">
        <v>37339525</v>
      </c>
      <c r="E990" t="s">
        <v>56</v>
      </c>
      <c r="F990" t="s">
        <v>55</v>
      </c>
      <c r="G990" t="s">
        <v>44</v>
      </c>
      <c r="H990" t="s">
        <v>35</v>
      </c>
      <c r="L990" t="s">
        <v>1520</v>
      </c>
      <c r="M990">
        <v>71708</v>
      </c>
      <c r="N990">
        <v>307</v>
      </c>
      <c r="O990" t="s">
        <v>29</v>
      </c>
      <c r="P990" t="s">
        <v>30</v>
      </c>
      <c r="Q990" t="s">
        <v>213</v>
      </c>
      <c r="R990">
        <v>48000000</v>
      </c>
      <c r="S990">
        <v>1998</v>
      </c>
      <c r="T990">
        <v>7</v>
      </c>
      <c r="U990">
        <v>2</v>
      </c>
      <c r="V990">
        <v>-10660475</v>
      </c>
      <c r="W990" t="s">
        <v>38</v>
      </c>
    </row>
    <row r="991" spans="1:23" x14ac:dyDescent="0.3">
      <c r="A991" t="s">
        <v>600</v>
      </c>
      <c r="B991">
        <v>72</v>
      </c>
      <c r="C991">
        <v>96</v>
      </c>
      <c r="D991">
        <v>60154431</v>
      </c>
      <c r="E991" t="s">
        <v>48</v>
      </c>
      <c r="F991" t="s">
        <v>55</v>
      </c>
      <c r="G991" t="s">
        <v>35</v>
      </c>
      <c r="L991" t="s">
        <v>1521</v>
      </c>
      <c r="M991">
        <v>122347</v>
      </c>
      <c r="N991">
        <v>345</v>
      </c>
      <c r="O991" t="s">
        <v>29</v>
      </c>
      <c r="P991" t="s">
        <v>30</v>
      </c>
      <c r="Q991" t="s">
        <v>31</v>
      </c>
      <c r="R991">
        <v>47000000</v>
      </c>
      <c r="S991">
        <v>1996</v>
      </c>
      <c r="T991">
        <v>6</v>
      </c>
      <c r="U991">
        <v>1.6</v>
      </c>
      <c r="V991">
        <v>13154431</v>
      </c>
      <c r="W991" t="s">
        <v>21</v>
      </c>
    </row>
    <row r="992" spans="1:23" x14ac:dyDescent="0.3">
      <c r="A992" t="s">
        <v>1522</v>
      </c>
      <c r="B992">
        <v>72</v>
      </c>
      <c r="C992">
        <v>105</v>
      </c>
      <c r="D992">
        <v>103738726</v>
      </c>
      <c r="E992" t="s">
        <v>24</v>
      </c>
      <c r="F992" t="s">
        <v>48</v>
      </c>
      <c r="G992" t="s">
        <v>56</v>
      </c>
      <c r="H992" t="s">
        <v>59</v>
      </c>
      <c r="I992" t="s">
        <v>44</v>
      </c>
      <c r="J992" t="s">
        <v>35</v>
      </c>
      <c r="L992" t="s">
        <v>1523</v>
      </c>
      <c r="M992">
        <v>47819</v>
      </c>
      <c r="N992">
        <v>164</v>
      </c>
      <c r="O992" t="s">
        <v>29</v>
      </c>
      <c r="P992" t="s">
        <v>30</v>
      </c>
      <c r="Q992" t="s">
        <v>52</v>
      </c>
      <c r="R992">
        <v>100000000</v>
      </c>
      <c r="S992">
        <v>1990</v>
      </c>
      <c r="T992">
        <v>6.1</v>
      </c>
      <c r="U992">
        <v>1.8</v>
      </c>
      <c r="V992">
        <v>3738726</v>
      </c>
      <c r="W992" t="s">
        <v>21</v>
      </c>
    </row>
    <row r="993" spans="1:23" x14ac:dyDescent="0.3">
      <c r="A993" t="s">
        <v>390</v>
      </c>
      <c r="B993">
        <v>152</v>
      </c>
      <c r="C993">
        <v>113</v>
      </c>
      <c r="D993">
        <v>69304264</v>
      </c>
      <c r="E993" t="s">
        <v>56</v>
      </c>
      <c r="F993" t="s">
        <v>44</v>
      </c>
      <c r="G993" t="s">
        <v>35</v>
      </c>
      <c r="L993" t="s">
        <v>1524</v>
      </c>
      <c r="M993">
        <v>73068</v>
      </c>
      <c r="N993">
        <v>419</v>
      </c>
      <c r="O993" t="s">
        <v>29</v>
      </c>
      <c r="P993" t="s">
        <v>30</v>
      </c>
      <c r="Q993" t="s">
        <v>213</v>
      </c>
      <c r="R993">
        <v>48000000</v>
      </c>
      <c r="S993">
        <v>1999</v>
      </c>
      <c r="T993">
        <v>6.8</v>
      </c>
      <c r="U993">
        <v>1.9</v>
      </c>
      <c r="V993">
        <v>21304264</v>
      </c>
      <c r="W993" t="s">
        <v>21</v>
      </c>
    </row>
    <row r="994" spans="1:23" x14ac:dyDescent="0.3">
      <c r="A994" t="s">
        <v>1525</v>
      </c>
      <c r="B994">
        <v>89</v>
      </c>
      <c r="C994">
        <v>132</v>
      </c>
      <c r="D994">
        <v>29781453</v>
      </c>
      <c r="E994" t="s">
        <v>242</v>
      </c>
      <c r="F994" t="s">
        <v>48</v>
      </c>
      <c r="G994" t="s">
        <v>55</v>
      </c>
      <c r="L994" t="s">
        <v>1526</v>
      </c>
      <c r="M994">
        <v>22447</v>
      </c>
      <c r="N994">
        <v>210</v>
      </c>
      <c r="O994" t="s">
        <v>29</v>
      </c>
      <c r="P994" t="s">
        <v>30</v>
      </c>
      <c r="Q994" t="s">
        <v>31</v>
      </c>
      <c r="R994">
        <v>48000000</v>
      </c>
      <c r="S994">
        <v>2001</v>
      </c>
      <c r="T994">
        <v>6.4</v>
      </c>
      <c r="U994">
        <v>2.2000000000000002</v>
      </c>
      <c r="V994">
        <v>-18218547</v>
      </c>
      <c r="W994" t="s">
        <v>38</v>
      </c>
    </row>
    <row r="995" spans="1:23" x14ac:dyDescent="0.3">
      <c r="A995" t="s">
        <v>1527</v>
      </c>
      <c r="B995">
        <v>93</v>
      </c>
      <c r="C995">
        <v>75</v>
      </c>
      <c r="D995">
        <v>15519841</v>
      </c>
      <c r="E995" t="s">
        <v>25</v>
      </c>
      <c r="F995" t="s">
        <v>47</v>
      </c>
      <c r="G995" t="s">
        <v>48</v>
      </c>
      <c r="H995" t="s">
        <v>49</v>
      </c>
      <c r="I995" t="s">
        <v>26</v>
      </c>
      <c r="L995" t="s">
        <v>1528</v>
      </c>
      <c r="M995">
        <v>8693</v>
      </c>
      <c r="N995">
        <v>71</v>
      </c>
      <c r="O995" t="s">
        <v>29</v>
      </c>
      <c r="P995" t="s">
        <v>30</v>
      </c>
      <c r="Q995" t="s">
        <v>52</v>
      </c>
      <c r="R995">
        <v>47000000</v>
      </c>
      <c r="S995">
        <v>2006</v>
      </c>
      <c r="T995">
        <v>4.5</v>
      </c>
      <c r="U995">
        <v>1.2</v>
      </c>
      <c r="V995">
        <v>-31480159</v>
      </c>
      <c r="W995" t="s">
        <v>38</v>
      </c>
    </row>
    <row r="996" spans="1:23" x14ac:dyDescent="0.3">
      <c r="A996" t="s">
        <v>1529</v>
      </c>
      <c r="B996">
        <v>46</v>
      </c>
      <c r="C996">
        <v>108</v>
      </c>
      <c r="D996">
        <v>5600000</v>
      </c>
      <c r="E996" t="s">
        <v>55</v>
      </c>
      <c r="F996" t="s">
        <v>57</v>
      </c>
      <c r="G996" t="s">
        <v>44</v>
      </c>
      <c r="H996" t="s">
        <v>35</v>
      </c>
      <c r="L996" t="s">
        <v>1530</v>
      </c>
      <c r="M996">
        <v>11913</v>
      </c>
      <c r="N996">
        <v>97</v>
      </c>
      <c r="O996" t="s">
        <v>29</v>
      </c>
      <c r="P996" t="s">
        <v>30</v>
      </c>
      <c r="Q996" t="s">
        <v>213</v>
      </c>
      <c r="R996">
        <v>47000000</v>
      </c>
      <c r="S996">
        <v>1996</v>
      </c>
      <c r="T996">
        <v>5.8</v>
      </c>
      <c r="U996">
        <v>1.8</v>
      </c>
      <c r="V996">
        <v>-41400000</v>
      </c>
      <c r="W996" t="s">
        <v>38</v>
      </c>
    </row>
    <row r="997" spans="1:23" x14ac:dyDescent="0.3">
      <c r="A997" t="s">
        <v>1531</v>
      </c>
      <c r="B997">
        <v>84</v>
      </c>
      <c r="C997">
        <v>105</v>
      </c>
      <c r="D997">
        <v>126805112</v>
      </c>
      <c r="E997" t="s">
        <v>48</v>
      </c>
      <c r="F997" t="s">
        <v>44</v>
      </c>
      <c r="L997" t="s">
        <v>1532</v>
      </c>
      <c r="M997">
        <v>98199</v>
      </c>
      <c r="N997">
        <v>169</v>
      </c>
      <c r="O997" t="s">
        <v>29</v>
      </c>
      <c r="P997" t="s">
        <v>30</v>
      </c>
      <c r="Q997" t="s">
        <v>31</v>
      </c>
      <c r="R997">
        <v>46000000</v>
      </c>
      <c r="S997">
        <v>1997</v>
      </c>
      <c r="T997">
        <v>6.3</v>
      </c>
      <c r="U997">
        <v>1.8</v>
      </c>
      <c r="V997">
        <v>80805112</v>
      </c>
      <c r="W997" t="s">
        <v>21</v>
      </c>
    </row>
    <row r="998" spans="1:23" x14ac:dyDescent="0.3">
      <c r="A998" t="s">
        <v>1386</v>
      </c>
      <c r="B998">
        <v>142</v>
      </c>
      <c r="C998">
        <v>102</v>
      </c>
      <c r="D998">
        <v>93607673</v>
      </c>
      <c r="E998" t="s">
        <v>48</v>
      </c>
      <c r="F998" t="s">
        <v>44</v>
      </c>
      <c r="L998" t="s">
        <v>1533</v>
      </c>
      <c r="M998">
        <v>47573</v>
      </c>
      <c r="N998">
        <v>343</v>
      </c>
      <c r="O998" t="s">
        <v>29</v>
      </c>
      <c r="P998" t="s">
        <v>30</v>
      </c>
      <c r="Q998" t="s">
        <v>31</v>
      </c>
      <c r="R998">
        <v>48000000</v>
      </c>
      <c r="S998">
        <v>2001</v>
      </c>
      <c r="T998">
        <v>5.7</v>
      </c>
      <c r="U998">
        <v>1.7</v>
      </c>
      <c r="V998">
        <v>45607673</v>
      </c>
      <c r="W998" t="s">
        <v>21</v>
      </c>
    </row>
    <row r="999" spans="1:23" x14ac:dyDescent="0.3">
      <c r="A999" t="s">
        <v>39</v>
      </c>
      <c r="B999">
        <v>185</v>
      </c>
      <c r="C999">
        <v>118</v>
      </c>
      <c r="D999">
        <v>67263182</v>
      </c>
      <c r="E999" t="s">
        <v>55</v>
      </c>
      <c r="F999" t="s">
        <v>60</v>
      </c>
      <c r="G999" t="s">
        <v>35</v>
      </c>
      <c r="L999" t="s">
        <v>1534</v>
      </c>
      <c r="M999">
        <v>218771</v>
      </c>
      <c r="N999">
        <v>651</v>
      </c>
      <c r="O999" t="s">
        <v>29</v>
      </c>
      <c r="P999" t="s">
        <v>30</v>
      </c>
      <c r="Q999" t="s">
        <v>213</v>
      </c>
      <c r="R999">
        <v>46000000</v>
      </c>
      <c r="S999">
        <v>2002</v>
      </c>
      <c r="T999">
        <v>7.2</v>
      </c>
      <c r="U999">
        <v>2</v>
      </c>
      <c r="V999">
        <v>21263182</v>
      </c>
      <c r="W999" t="s">
        <v>21</v>
      </c>
    </row>
    <row r="1000" spans="1:23" x14ac:dyDescent="0.3">
      <c r="A1000" t="s">
        <v>917</v>
      </c>
      <c r="B1000">
        <v>143</v>
      </c>
      <c r="C1000">
        <v>111</v>
      </c>
      <c r="D1000">
        <v>92001027</v>
      </c>
      <c r="E1000" t="s">
        <v>24</v>
      </c>
      <c r="F1000" t="s">
        <v>25</v>
      </c>
      <c r="G1000" t="s">
        <v>55</v>
      </c>
      <c r="H1000" t="s">
        <v>27</v>
      </c>
      <c r="I1000" t="s">
        <v>35</v>
      </c>
      <c r="L1000" t="s">
        <v>1535</v>
      </c>
      <c r="M1000">
        <v>97838</v>
      </c>
      <c r="N1000">
        <v>286</v>
      </c>
      <c r="O1000" t="s">
        <v>29</v>
      </c>
      <c r="P1000" t="s">
        <v>30</v>
      </c>
      <c r="Q1000" t="s">
        <v>31</v>
      </c>
      <c r="R1000">
        <v>45000000</v>
      </c>
      <c r="S1000">
        <v>1996</v>
      </c>
      <c r="T1000">
        <v>7.6</v>
      </c>
      <c r="U1000">
        <v>1.8</v>
      </c>
      <c r="V1000">
        <v>47001027</v>
      </c>
      <c r="W1000" t="s">
        <v>21</v>
      </c>
    </row>
    <row r="1001" spans="1:23" x14ac:dyDescent="0.3">
      <c r="A1001" t="s">
        <v>1268</v>
      </c>
      <c r="B1001">
        <v>178</v>
      </c>
      <c r="C1001">
        <v>81</v>
      </c>
      <c r="D1001">
        <v>10539414</v>
      </c>
      <c r="E1001" t="s">
        <v>24</v>
      </c>
      <c r="F1001" t="s">
        <v>55</v>
      </c>
      <c r="G1001" t="s">
        <v>26</v>
      </c>
      <c r="H1001" t="s">
        <v>35</v>
      </c>
      <c r="I1001" t="s">
        <v>53</v>
      </c>
      <c r="L1001" t="s">
        <v>1536</v>
      </c>
      <c r="M1001">
        <v>45729</v>
      </c>
      <c r="N1001">
        <v>176</v>
      </c>
      <c r="O1001" t="s">
        <v>29</v>
      </c>
      <c r="P1001" t="s">
        <v>30</v>
      </c>
      <c r="Q1001" t="s">
        <v>31</v>
      </c>
      <c r="R1001">
        <v>47000000</v>
      </c>
      <c r="S1001">
        <v>2010</v>
      </c>
      <c r="T1001">
        <v>4.7</v>
      </c>
      <c r="U1001">
        <v>1.4</v>
      </c>
      <c r="V1001">
        <v>-36460586</v>
      </c>
      <c r="W1001" t="s">
        <v>38</v>
      </c>
    </row>
    <row r="1002" spans="1:23" x14ac:dyDescent="0.3">
      <c r="A1002" t="s">
        <v>313</v>
      </c>
      <c r="B1002">
        <v>65</v>
      </c>
      <c r="C1002">
        <v>116</v>
      </c>
      <c r="D1002">
        <v>58918501</v>
      </c>
      <c r="E1002" t="s">
        <v>24</v>
      </c>
      <c r="F1002" t="s">
        <v>55</v>
      </c>
      <c r="G1002" t="s">
        <v>60</v>
      </c>
      <c r="H1002" t="s">
        <v>35</v>
      </c>
      <c r="I1002" t="s">
        <v>58</v>
      </c>
      <c r="L1002" t="s">
        <v>1537</v>
      </c>
      <c r="M1002">
        <v>40126</v>
      </c>
      <c r="N1002">
        <v>107</v>
      </c>
      <c r="O1002" t="s">
        <v>29</v>
      </c>
      <c r="P1002" t="s">
        <v>30</v>
      </c>
      <c r="Q1002" t="s">
        <v>213</v>
      </c>
      <c r="R1002">
        <v>46000000</v>
      </c>
      <c r="S1002">
        <v>1996</v>
      </c>
      <c r="T1002">
        <v>6.6</v>
      </c>
      <c r="U1002">
        <v>1.9</v>
      </c>
      <c r="V1002">
        <v>12918501</v>
      </c>
      <c r="W1002" t="s">
        <v>21</v>
      </c>
    </row>
    <row r="1003" spans="1:23" x14ac:dyDescent="0.3">
      <c r="A1003" t="s">
        <v>179</v>
      </c>
      <c r="B1003">
        <v>73</v>
      </c>
      <c r="C1003">
        <v>86</v>
      </c>
      <c r="D1003">
        <v>181395380</v>
      </c>
      <c r="E1003" t="s">
        <v>48</v>
      </c>
      <c r="F1003" t="s">
        <v>26</v>
      </c>
      <c r="G1003" t="s">
        <v>44</v>
      </c>
      <c r="L1003" t="s">
        <v>1538</v>
      </c>
      <c r="M1003">
        <v>220392</v>
      </c>
      <c r="N1003">
        <v>243</v>
      </c>
      <c r="O1003" t="s">
        <v>29</v>
      </c>
      <c r="P1003" t="s">
        <v>30</v>
      </c>
      <c r="Q1003" t="s">
        <v>31</v>
      </c>
      <c r="R1003">
        <v>45000000</v>
      </c>
      <c r="S1003">
        <v>1997</v>
      </c>
      <c r="T1003">
        <v>6.8</v>
      </c>
      <c r="U1003">
        <v>1.4</v>
      </c>
      <c r="V1003">
        <v>136395380</v>
      </c>
      <c r="W1003" t="s">
        <v>21</v>
      </c>
    </row>
    <row r="1004" spans="1:23" x14ac:dyDescent="0.3">
      <c r="A1004" t="s">
        <v>1539</v>
      </c>
      <c r="B1004">
        <v>72</v>
      </c>
      <c r="C1004">
        <v>127</v>
      </c>
      <c r="D1004">
        <v>14946229</v>
      </c>
      <c r="E1004" t="s">
        <v>242</v>
      </c>
      <c r="F1004" t="s">
        <v>56</v>
      </c>
      <c r="G1004" t="s">
        <v>55</v>
      </c>
      <c r="H1004" t="s">
        <v>35</v>
      </c>
      <c r="L1004" t="s">
        <v>1540</v>
      </c>
      <c r="M1004">
        <v>2581</v>
      </c>
      <c r="N1004">
        <v>29</v>
      </c>
      <c r="O1004" t="s">
        <v>29</v>
      </c>
      <c r="P1004" t="s">
        <v>37</v>
      </c>
      <c r="Q1004" t="s">
        <v>213</v>
      </c>
      <c r="R1004">
        <v>25000000</v>
      </c>
      <c r="S1004">
        <v>2016</v>
      </c>
      <c r="T1004">
        <v>7.3</v>
      </c>
      <c r="U1004">
        <v>2.1</v>
      </c>
      <c r="V1004">
        <v>-10053771</v>
      </c>
      <c r="W1004" t="s">
        <v>38</v>
      </c>
    </row>
    <row r="1005" spans="1:23" x14ac:dyDescent="0.3">
      <c r="A1005" t="s">
        <v>1116</v>
      </c>
      <c r="B1005">
        <v>35</v>
      </c>
      <c r="C1005">
        <v>91</v>
      </c>
      <c r="D1005">
        <v>130512915</v>
      </c>
      <c r="E1005" t="s">
        <v>48</v>
      </c>
      <c r="F1005" t="s">
        <v>49</v>
      </c>
      <c r="G1005" t="s">
        <v>26</v>
      </c>
      <c r="L1005" t="s">
        <v>1541</v>
      </c>
      <c r="M1005">
        <v>60884</v>
      </c>
      <c r="N1005">
        <v>85</v>
      </c>
      <c r="O1005" t="s">
        <v>29</v>
      </c>
      <c r="P1005" t="s">
        <v>30</v>
      </c>
      <c r="Q1005" t="s">
        <v>52</v>
      </c>
      <c r="R1005">
        <v>45000000</v>
      </c>
      <c r="S1005">
        <v>1994</v>
      </c>
      <c r="T1005">
        <v>4.8</v>
      </c>
      <c r="U1005">
        <v>1.5</v>
      </c>
      <c r="V1005">
        <v>85512915</v>
      </c>
      <c r="W1005" t="s">
        <v>21</v>
      </c>
    </row>
    <row r="1006" spans="1:23" x14ac:dyDescent="0.3">
      <c r="A1006" t="s">
        <v>1518</v>
      </c>
      <c r="B1006">
        <v>358</v>
      </c>
      <c r="C1006">
        <v>98</v>
      </c>
      <c r="D1006">
        <v>139852971</v>
      </c>
      <c r="E1006" t="s">
        <v>24</v>
      </c>
      <c r="F1006" t="s">
        <v>56</v>
      </c>
      <c r="G1006" t="s">
        <v>35</v>
      </c>
      <c r="L1006" t="s">
        <v>1542</v>
      </c>
      <c r="M1006">
        <v>238671</v>
      </c>
      <c r="N1006">
        <v>461</v>
      </c>
      <c r="O1006" t="s">
        <v>29</v>
      </c>
      <c r="P1006" t="s">
        <v>545</v>
      </c>
      <c r="Q1006" t="s">
        <v>31</v>
      </c>
      <c r="R1006">
        <v>45000000</v>
      </c>
      <c r="S1006">
        <v>2012</v>
      </c>
      <c r="T1006">
        <v>6.3</v>
      </c>
      <c r="U1006">
        <v>1.6</v>
      </c>
      <c r="V1006">
        <v>94852971</v>
      </c>
      <c r="W1006" t="s">
        <v>21</v>
      </c>
    </row>
    <row r="1007" spans="1:23" x14ac:dyDescent="0.3">
      <c r="A1007" t="s">
        <v>1543</v>
      </c>
      <c r="B1007">
        <v>151</v>
      </c>
      <c r="C1007">
        <v>84</v>
      </c>
      <c r="D1007">
        <v>110000082</v>
      </c>
      <c r="E1007" t="s">
        <v>48</v>
      </c>
      <c r="L1007" t="s">
        <v>1544</v>
      </c>
      <c r="M1007">
        <v>111526</v>
      </c>
      <c r="N1007">
        <v>347</v>
      </c>
      <c r="O1007" t="s">
        <v>29</v>
      </c>
      <c r="P1007" t="s">
        <v>30</v>
      </c>
      <c r="Q1007" t="s">
        <v>31</v>
      </c>
      <c r="R1007">
        <v>48000000</v>
      </c>
      <c r="S1007">
        <v>2003</v>
      </c>
      <c r="T1007">
        <v>5.5</v>
      </c>
      <c r="U1007">
        <v>1.4</v>
      </c>
      <c r="V1007">
        <v>62000082</v>
      </c>
      <c r="W1007" t="s">
        <v>21</v>
      </c>
    </row>
    <row r="1008" spans="1:23" x14ac:dyDescent="0.3">
      <c r="A1008" t="s">
        <v>1155</v>
      </c>
      <c r="B1008">
        <v>140</v>
      </c>
      <c r="C1008">
        <v>109</v>
      </c>
      <c r="D1008">
        <v>106807667</v>
      </c>
      <c r="E1008" t="s">
        <v>24</v>
      </c>
      <c r="F1008" t="s">
        <v>48</v>
      </c>
      <c r="G1008" t="s">
        <v>56</v>
      </c>
      <c r="H1008" t="s">
        <v>44</v>
      </c>
      <c r="L1008" t="s">
        <v>1545</v>
      </c>
      <c r="M1008">
        <v>137377</v>
      </c>
      <c r="N1008">
        <v>370</v>
      </c>
      <c r="O1008" t="s">
        <v>29</v>
      </c>
      <c r="P1008" t="s">
        <v>30</v>
      </c>
      <c r="Q1008" t="s">
        <v>31</v>
      </c>
      <c r="R1008">
        <v>45000000</v>
      </c>
      <c r="S1008">
        <v>2000</v>
      </c>
      <c r="T1008">
        <v>6.2</v>
      </c>
      <c r="U1008">
        <v>1.8</v>
      </c>
      <c r="V1008">
        <v>61807667</v>
      </c>
      <c r="W1008" t="s">
        <v>21</v>
      </c>
    </row>
    <row r="1009" spans="1:23" x14ac:dyDescent="0.3">
      <c r="A1009" t="s">
        <v>747</v>
      </c>
      <c r="B1009">
        <v>201</v>
      </c>
      <c r="C1009">
        <v>93</v>
      </c>
      <c r="D1009">
        <v>101702060</v>
      </c>
      <c r="E1009" t="s">
        <v>24</v>
      </c>
      <c r="F1009" t="s">
        <v>25</v>
      </c>
      <c r="G1009" t="s">
        <v>49</v>
      </c>
      <c r="H1009" t="s">
        <v>26</v>
      </c>
      <c r="I1009" t="s">
        <v>27</v>
      </c>
      <c r="L1009" t="s">
        <v>1546</v>
      </c>
      <c r="M1009">
        <v>85323</v>
      </c>
      <c r="N1009">
        <v>212</v>
      </c>
      <c r="O1009" t="s">
        <v>29</v>
      </c>
      <c r="P1009" t="s">
        <v>30</v>
      </c>
      <c r="Q1009" t="s">
        <v>52</v>
      </c>
      <c r="R1009">
        <v>45000000</v>
      </c>
      <c r="S1009">
        <v>2008</v>
      </c>
      <c r="T1009">
        <v>5.8</v>
      </c>
      <c r="U1009">
        <v>1.6</v>
      </c>
      <c r="V1009">
        <v>56702060</v>
      </c>
      <c r="W1009" t="s">
        <v>21</v>
      </c>
    </row>
    <row r="1010" spans="1:23" x14ac:dyDescent="0.3">
      <c r="A1010" t="s">
        <v>898</v>
      </c>
      <c r="B1010">
        <v>77</v>
      </c>
      <c r="C1010">
        <v>113</v>
      </c>
      <c r="D1010">
        <v>95149435</v>
      </c>
      <c r="E1010" t="s">
        <v>48</v>
      </c>
      <c r="F1010" t="s">
        <v>49</v>
      </c>
      <c r="G1010" t="s">
        <v>44</v>
      </c>
      <c r="L1010" t="s">
        <v>1547</v>
      </c>
      <c r="M1010">
        <v>53687</v>
      </c>
      <c r="N1010">
        <v>152</v>
      </c>
      <c r="O1010" t="s">
        <v>29</v>
      </c>
      <c r="P1010" t="s">
        <v>30</v>
      </c>
      <c r="Q1010" t="s">
        <v>118</v>
      </c>
      <c r="R1010">
        <v>40000000</v>
      </c>
      <c r="S1010">
        <v>2004</v>
      </c>
      <c r="T1010">
        <v>5.7</v>
      </c>
      <c r="U1010">
        <v>1.9</v>
      </c>
      <c r="V1010">
        <v>55149435</v>
      </c>
      <c r="W1010" t="s">
        <v>21</v>
      </c>
    </row>
    <row r="1011" spans="1:23" x14ac:dyDescent="0.3">
      <c r="A1011" t="s">
        <v>636</v>
      </c>
      <c r="B1011">
        <v>43</v>
      </c>
      <c r="C1011">
        <v>141</v>
      </c>
      <c r="D1011">
        <v>100768056</v>
      </c>
      <c r="E1011" t="s">
        <v>56</v>
      </c>
      <c r="F1011" t="s">
        <v>55</v>
      </c>
      <c r="G1011" t="s">
        <v>60</v>
      </c>
      <c r="H1011" t="s">
        <v>35</v>
      </c>
      <c r="L1011" t="s">
        <v>1548</v>
      </c>
      <c r="M1011">
        <v>59569</v>
      </c>
      <c r="N1011">
        <v>89</v>
      </c>
      <c r="O1011" t="s">
        <v>29</v>
      </c>
      <c r="P1011" t="s">
        <v>30</v>
      </c>
      <c r="Q1011" t="s">
        <v>31</v>
      </c>
      <c r="R1011">
        <v>45000000</v>
      </c>
      <c r="S1011">
        <v>1993</v>
      </c>
      <c r="T1011">
        <v>6.5</v>
      </c>
      <c r="U1011">
        <v>2.4</v>
      </c>
      <c r="V1011">
        <v>55768056</v>
      </c>
      <c r="W1011" t="s">
        <v>21</v>
      </c>
    </row>
    <row r="1012" spans="1:23" x14ac:dyDescent="0.3">
      <c r="A1012" t="s">
        <v>394</v>
      </c>
      <c r="B1012">
        <v>39</v>
      </c>
      <c r="C1012">
        <v>119</v>
      </c>
      <c r="D1012">
        <v>92115211</v>
      </c>
      <c r="E1012" t="s">
        <v>56</v>
      </c>
      <c r="F1012" t="s">
        <v>55</v>
      </c>
      <c r="G1012" t="s">
        <v>60</v>
      </c>
      <c r="H1012" t="s">
        <v>35</v>
      </c>
      <c r="L1012" t="s">
        <v>1549</v>
      </c>
      <c r="M1012">
        <v>45798</v>
      </c>
      <c r="N1012">
        <v>94</v>
      </c>
      <c r="O1012" t="s">
        <v>29</v>
      </c>
      <c r="P1012" t="s">
        <v>30</v>
      </c>
      <c r="Q1012" t="s">
        <v>31</v>
      </c>
      <c r="R1012">
        <v>45000000</v>
      </c>
      <c r="S1012">
        <v>1994</v>
      </c>
      <c r="T1012">
        <v>6.7</v>
      </c>
      <c r="U1012">
        <v>2</v>
      </c>
      <c r="V1012">
        <v>47115211</v>
      </c>
      <c r="W1012" t="s">
        <v>21</v>
      </c>
    </row>
    <row r="1013" spans="1:23" x14ac:dyDescent="0.3">
      <c r="A1013" t="s">
        <v>1056</v>
      </c>
      <c r="B1013">
        <v>207</v>
      </c>
      <c r="C1013">
        <v>97</v>
      </c>
      <c r="D1013">
        <v>93452056</v>
      </c>
      <c r="E1013" t="s">
        <v>25</v>
      </c>
      <c r="F1013" t="s">
        <v>48</v>
      </c>
      <c r="G1013" t="s">
        <v>55</v>
      </c>
      <c r="L1013" t="s">
        <v>1550</v>
      </c>
      <c r="M1013">
        <v>184795</v>
      </c>
      <c r="N1013">
        <v>310</v>
      </c>
      <c r="O1013" t="s">
        <v>29</v>
      </c>
      <c r="P1013" t="s">
        <v>30</v>
      </c>
      <c r="Q1013" t="s">
        <v>31</v>
      </c>
      <c r="R1013">
        <v>45000000</v>
      </c>
      <c r="S1013">
        <v>2007</v>
      </c>
      <c r="T1013">
        <v>7.4</v>
      </c>
      <c r="U1013">
        <v>1.6</v>
      </c>
      <c r="V1013">
        <v>48452056</v>
      </c>
      <c r="W1013" t="s">
        <v>21</v>
      </c>
    </row>
    <row r="1014" spans="1:23" x14ac:dyDescent="0.3">
      <c r="A1014" t="s">
        <v>361</v>
      </c>
      <c r="B1014">
        <v>47</v>
      </c>
      <c r="C1014">
        <v>117</v>
      </c>
      <c r="D1014">
        <v>83287363</v>
      </c>
      <c r="E1014" t="s">
        <v>24</v>
      </c>
      <c r="F1014" t="s">
        <v>35</v>
      </c>
      <c r="L1014" t="s">
        <v>1551</v>
      </c>
      <c r="M1014">
        <v>81442</v>
      </c>
      <c r="N1014">
        <v>137</v>
      </c>
      <c r="O1014" t="s">
        <v>29</v>
      </c>
      <c r="P1014" t="s">
        <v>30</v>
      </c>
      <c r="Q1014" t="s">
        <v>213</v>
      </c>
      <c r="R1014">
        <v>45000000</v>
      </c>
      <c r="S1014">
        <v>1992</v>
      </c>
      <c r="T1014">
        <v>6.9</v>
      </c>
      <c r="U1014">
        <v>2</v>
      </c>
      <c r="V1014">
        <v>38287363</v>
      </c>
      <c r="W1014" t="s">
        <v>21</v>
      </c>
    </row>
    <row r="1015" spans="1:23" x14ac:dyDescent="0.3">
      <c r="A1015" t="s">
        <v>845</v>
      </c>
      <c r="B1015">
        <v>132</v>
      </c>
      <c r="C1015">
        <v>101</v>
      </c>
      <c r="D1015">
        <v>82931301</v>
      </c>
      <c r="E1015" t="s">
        <v>48</v>
      </c>
      <c r="F1015" t="s">
        <v>44</v>
      </c>
      <c r="L1015" t="s">
        <v>1552</v>
      </c>
      <c r="M1015">
        <v>43358</v>
      </c>
      <c r="N1015">
        <v>228</v>
      </c>
      <c r="O1015" t="s">
        <v>29</v>
      </c>
      <c r="P1015" t="s">
        <v>244</v>
      </c>
      <c r="Q1015" t="s">
        <v>31</v>
      </c>
      <c r="R1015">
        <v>60000000</v>
      </c>
      <c r="S1015">
        <v>2005</v>
      </c>
      <c r="T1015">
        <v>5.5</v>
      </c>
      <c r="U1015">
        <v>1.7</v>
      </c>
      <c r="V1015">
        <v>22931301</v>
      </c>
      <c r="W1015" t="s">
        <v>21</v>
      </c>
    </row>
    <row r="1016" spans="1:23" x14ac:dyDescent="0.3">
      <c r="A1016" t="s">
        <v>1553</v>
      </c>
      <c r="B1016">
        <v>454</v>
      </c>
      <c r="C1016">
        <v>153</v>
      </c>
      <c r="D1016">
        <v>60962878</v>
      </c>
      <c r="E1016" t="s">
        <v>56</v>
      </c>
      <c r="F1016" t="s">
        <v>55</v>
      </c>
      <c r="G1016" t="s">
        <v>60</v>
      </c>
      <c r="H1016" t="s">
        <v>35</v>
      </c>
      <c r="L1016" t="s">
        <v>1554</v>
      </c>
      <c r="M1016">
        <v>383591</v>
      </c>
      <c r="N1016">
        <v>620</v>
      </c>
      <c r="O1016" t="s">
        <v>29</v>
      </c>
      <c r="P1016" t="s">
        <v>30</v>
      </c>
      <c r="Q1016" t="s">
        <v>213</v>
      </c>
      <c r="R1016">
        <v>46000000</v>
      </c>
      <c r="S1016">
        <v>2013</v>
      </c>
      <c r="T1016">
        <v>8.1</v>
      </c>
      <c r="U1016">
        <v>2.6</v>
      </c>
      <c r="V1016">
        <v>14962878</v>
      </c>
      <c r="W1016" t="s">
        <v>21</v>
      </c>
    </row>
    <row r="1017" spans="1:23" x14ac:dyDescent="0.3">
      <c r="A1017" t="s">
        <v>843</v>
      </c>
      <c r="B1017">
        <v>109</v>
      </c>
      <c r="C1017">
        <v>122</v>
      </c>
      <c r="D1017">
        <v>76261036</v>
      </c>
      <c r="E1017" t="s">
        <v>56</v>
      </c>
      <c r="F1017" t="s">
        <v>55</v>
      </c>
      <c r="G1017" t="s">
        <v>35</v>
      </c>
      <c r="L1017" t="s">
        <v>1555</v>
      </c>
      <c r="M1017">
        <v>305929</v>
      </c>
      <c r="N1017">
        <v>633</v>
      </c>
      <c r="O1017" t="s">
        <v>29</v>
      </c>
      <c r="P1017" t="s">
        <v>30</v>
      </c>
      <c r="Q1017" t="s">
        <v>213</v>
      </c>
      <c r="R1017">
        <v>45000000</v>
      </c>
      <c r="S1017">
        <v>2001</v>
      </c>
      <c r="T1017">
        <v>7.7</v>
      </c>
      <c r="U1017">
        <v>2</v>
      </c>
      <c r="V1017">
        <v>31261036</v>
      </c>
      <c r="W1017" t="s">
        <v>21</v>
      </c>
    </row>
    <row r="1018" spans="1:23" x14ac:dyDescent="0.3">
      <c r="A1018" t="s">
        <v>311</v>
      </c>
      <c r="B1018">
        <v>213</v>
      </c>
      <c r="C1018">
        <v>102</v>
      </c>
      <c r="D1018">
        <v>71423726</v>
      </c>
      <c r="E1018" t="s">
        <v>25</v>
      </c>
      <c r="F1018" t="s">
        <v>48</v>
      </c>
      <c r="G1018" t="s">
        <v>27</v>
      </c>
      <c r="L1018" t="s">
        <v>1556</v>
      </c>
      <c r="M1018">
        <v>123558</v>
      </c>
      <c r="N1018">
        <v>609</v>
      </c>
      <c r="O1018" t="s">
        <v>29</v>
      </c>
      <c r="P1018" t="s">
        <v>30</v>
      </c>
      <c r="Q1018" t="s">
        <v>52</v>
      </c>
      <c r="R1018">
        <v>45000000</v>
      </c>
      <c r="S1018">
        <v>1999</v>
      </c>
      <c r="T1018">
        <v>7.3</v>
      </c>
      <c r="U1018">
        <v>1.7</v>
      </c>
      <c r="V1018">
        <v>26423726</v>
      </c>
      <c r="W1018" t="s">
        <v>21</v>
      </c>
    </row>
    <row r="1019" spans="1:23" x14ac:dyDescent="0.3">
      <c r="A1019" t="s">
        <v>1053</v>
      </c>
      <c r="B1019">
        <v>127</v>
      </c>
      <c r="C1019">
        <v>83</v>
      </c>
      <c r="D1019">
        <v>71277420</v>
      </c>
      <c r="E1019" t="s">
        <v>48</v>
      </c>
      <c r="L1019" t="s">
        <v>1557</v>
      </c>
      <c r="M1019">
        <v>119590</v>
      </c>
      <c r="N1019">
        <v>548</v>
      </c>
      <c r="O1019" t="s">
        <v>29</v>
      </c>
      <c r="P1019" t="s">
        <v>30</v>
      </c>
      <c r="Q1019" t="s">
        <v>213</v>
      </c>
      <c r="R1019">
        <v>45000000</v>
      </c>
      <c r="S1019">
        <v>2001</v>
      </c>
      <c r="T1019">
        <v>5.2</v>
      </c>
      <c r="U1019">
        <v>1.4</v>
      </c>
      <c r="V1019">
        <v>26277420</v>
      </c>
      <c r="W1019" t="s">
        <v>21</v>
      </c>
    </row>
    <row r="1020" spans="1:23" x14ac:dyDescent="0.3">
      <c r="A1020" t="s">
        <v>229</v>
      </c>
      <c r="B1020">
        <v>398</v>
      </c>
      <c r="C1020">
        <v>103</v>
      </c>
      <c r="D1020">
        <v>88625922</v>
      </c>
      <c r="E1020" t="s">
        <v>25</v>
      </c>
      <c r="F1020" t="s">
        <v>48</v>
      </c>
      <c r="G1020" t="s">
        <v>49</v>
      </c>
      <c r="H1020" t="s">
        <v>50</v>
      </c>
      <c r="L1020" t="s">
        <v>1558</v>
      </c>
      <c r="M1020">
        <v>75176</v>
      </c>
      <c r="N1020">
        <v>252</v>
      </c>
      <c r="O1020" t="s">
        <v>29</v>
      </c>
      <c r="P1020" t="s">
        <v>30</v>
      </c>
      <c r="Q1020" t="s">
        <v>52</v>
      </c>
      <c r="R1020">
        <v>45000000</v>
      </c>
      <c r="S1020">
        <v>2011</v>
      </c>
      <c r="T1020">
        <v>7.1</v>
      </c>
      <c r="U1020">
        <v>1.7</v>
      </c>
      <c r="V1020">
        <v>43625922</v>
      </c>
      <c r="W1020" t="s">
        <v>21</v>
      </c>
    </row>
    <row r="1021" spans="1:23" x14ac:dyDescent="0.3">
      <c r="A1021" t="s">
        <v>813</v>
      </c>
      <c r="B1021">
        <v>184</v>
      </c>
      <c r="C1021">
        <v>110</v>
      </c>
      <c r="D1021">
        <v>70001065</v>
      </c>
      <c r="E1021" t="s">
        <v>24</v>
      </c>
      <c r="F1021" t="s">
        <v>57</v>
      </c>
      <c r="L1021" t="s">
        <v>1559</v>
      </c>
      <c r="M1021">
        <v>191437</v>
      </c>
      <c r="N1021">
        <v>582</v>
      </c>
      <c r="O1021" t="s">
        <v>29</v>
      </c>
      <c r="P1021" t="s">
        <v>30</v>
      </c>
      <c r="Q1021" t="s">
        <v>213</v>
      </c>
      <c r="R1021">
        <v>45000000</v>
      </c>
      <c r="S1021">
        <v>1998</v>
      </c>
      <c r="T1021">
        <v>7.1</v>
      </c>
      <c r="U1021">
        <v>1.8</v>
      </c>
      <c r="V1021">
        <v>25001065</v>
      </c>
      <c r="W1021" t="s">
        <v>21</v>
      </c>
    </row>
    <row r="1022" spans="1:23" x14ac:dyDescent="0.3">
      <c r="A1022" t="s">
        <v>1560</v>
      </c>
      <c r="B1022">
        <v>127</v>
      </c>
      <c r="C1022">
        <v>136</v>
      </c>
      <c r="D1022">
        <v>67253092</v>
      </c>
      <c r="E1022" t="s">
        <v>55</v>
      </c>
      <c r="F1022" t="s">
        <v>61</v>
      </c>
      <c r="L1022" t="s">
        <v>1561</v>
      </c>
      <c r="M1022">
        <v>92702</v>
      </c>
      <c r="N1022">
        <v>209</v>
      </c>
      <c r="O1022" t="s">
        <v>29</v>
      </c>
      <c r="P1022" t="s">
        <v>30</v>
      </c>
      <c r="Q1022" t="s">
        <v>31</v>
      </c>
      <c r="R1022">
        <v>30000000</v>
      </c>
      <c r="S1022">
        <v>2005</v>
      </c>
      <c r="T1022">
        <v>7.2</v>
      </c>
      <c r="U1022">
        <v>2.2999999999999998</v>
      </c>
      <c r="V1022">
        <v>37253092</v>
      </c>
      <c r="W1022" t="s">
        <v>21</v>
      </c>
    </row>
    <row r="1023" spans="1:23" x14ac:dyDescent="0.3">
      <c r="A1023" t="s">
        <v>1562</v>
      </c>
      <c r="B1023">
        <v>167</v>
      </c>
      <c r="C1023">
        <v>91</v>
      </c>
      <c r="D1023">
        <v>66790248</v>
      </c>
      <c r="E1023" t="s">
        <v>55</v>
      </c>
      <c r="F1023" t="s">
        <v>35</v>
      </c>
      <c r="L1023" t="s">
        <v>1563</v>
      </c>
      <c r="M1023">
        <v>57281</v>
      </c>
      <c r="N1023">
        <v>350</v>
      </c>
      <c r="O1023" t="s">
        <v>29</v>
      </c>
      <c r="P1023" t="s">
        <v>30</v>
      </c>
      <c r="Q1023" t="s">
        <v>213</v>
      </c>
      <c r="R1023">
        <v>45000000</v>
      </c>
      <c r="S1023">
        <v>2002</v>
      </c>
      <c r="T1023">
        <v>6.5</v>
      </c>
      <c r="U1023">
        <v>1.5</v>
      </c>
      <c r="V1023">
        <v>21790248</v>
      </c>
      <c r="W1023" t="s">
        <v>21</v>
      </c>
    </row>
    <row r="1024" spans="1:23" x14ac:dyDescent="0.3">
      <c r="A1024" t="s">
        <v>1564</v>
      </c>
      <c r="B1024">
        <v>119</v>
      </c>
      <c r="C1024">
        <v>89</v>
      </c>
      <c r="D1024">
        <v>65557989</v>
      </c>
      <c r="E1024" t="s">
        <v>24</v>
      </c>
      <c r="F1024" t="s">
        <v>25</v>
      </c>
      <c r="G1024" t="s">
        <v>57</v>
      </c>
      <c r="H1024" t="s">
        <v>35</v>
      </c>
      <c r="L1024" t="s">
        <v>1565</v>
      </c>
      <c r="M1024">
        <v>73539</v>
      </c>
      <c r="N1024">
        <v>271</v>
      </c>
      <c r="O1024" t="s">
        <v>29</v>
      </c>
      <c r="P1024" t="s">
        <v>30</v>
      </c>
      <c r="Q1024" t="s">
        <v>31</v>
      </c>
      <c r="R1024">
        <v>45000000</v>
      </c>
      <c r="S1024">
        <v>1997</v>
      </c>
      <c r="T1024">
        <v>4.5999999999999996</v>
      </c>
      <c r="U1024">
        <v>1.5</v>
      </c>
      <c r="V1024">
        <v>20557989</v>
      </c>
      <c r="W1024" t="s">
        <v>21</v>
      </c>
    </row>
    <row r="1025" spans="1:23" x14ac:dyDescent="0.3">
      <c r="A1025" t="s">
        <v>1108</v>
      </c>
      <c r="B1025">
        <v>155</v>
      </c>
      <c r="C1025">
        <v>107</v>
      </c>
      <c r="D1025">
        <v>60786269</v>
      </c>
      <c r="E1025" t="s">
        <v>48</v>
      </c>
      <c r="F1025" t="s">
        <v>55</v>
      </c>
      <c r="G1025" t="s">
        <v>59</v>
      </c>
      <c r="H1025" t="s">
        <v>44</v>
      </c>
      <c r="L1025" t="s">
        <v>1566</v>
      </c>
      <c r="M1025">
        <v>90539</v>
      </c>
      <c r="N1025">
        <v>379</v>
      </c>
      <c r="O1025" t="s">
        <v>29</v>
      </c>
      <c r="P1025" t="s">
        <v>30</v>
      </c>
      <c r="Q1025" t="s">
        <v>31</v>
      </c>
      <c r="R1025">
        <v>45000000</v>
      </c>
      <c r="S1025">
        <v>2000</v>
      </c>
      <c r="T1025">
        <v>5.6</v>
      </c>
      <c r="U1025">
        <v>1.8</v>
      </c>
      <c r="V1025">
        <v>15786269</v>
      </c>
      <c r="W1025" t="s">
        <v>21</v>
      </c>
    </row>
    <row r="1026" spans="1:23" x14ac:dyDescent="0.3">
      <c r="A1026" t="s">
        <v>1567</v>
      </c>
      <c r="B1026">
        <v>218</v>
      </c>
      <c r="C1026">
        <v>129</v>
      </c>
      <c r="D1026">
        <v>59365105</v>
      </c>
      <c r="E1026" t="s">
        <v>48</v>
      </c>
      <c r="F1026" t="s">
        <v>55</v>
      </c>
      <c r="G1026" t="s">
        <v>44</v>
      </c>
      <c r="L1026" t="s">
        <v>1568</v>
      </c>
      <c r="M1026">
        <v>318634</v>
      </c>
      <c r="N1026">
        <v>1004</v>
      </c>
      <c r="O1026" t="s">
        <v>29</v>
      </c>
      <c r="P1026" t="s">
        <v>37</v>
      </c>
      <c r="Q1026" t="s">
        <v>213</v>
      </c>
      <c r="R1026">
        <v>45000000</v>
      </c>
      <c r="S1026">
        <v>2003</v>
      </c>
      <c r="T1026">
        <v>7.7</v>
      </c>
      <c r="U1026">
        <v>2.2000000000000002</v>
      </c>
      <c r="V1026">
        <v>14365105</v>
      </c>
      <c r="W1026" t="s">
        <v>21</v>
      </c>
    </row>
    <row r="1027" spans="1:23" x14ac:dyDescent="0.3">
      <c r="A1027" t="s">
        <v>126</v>
      </c>
      <c r="B1027">
        <v>117</v>
      </c>
      <c r="C1027">
        <v>95</v>
      </c>
      <c r="D1027">
        <v>162792677</v>
      </c>
      <c r="E1027" t="s">
        <v>25</v>
      </c>
      <c r="F1027" t="s">
        <v>47</v>
      </c>
      <c r="G1027" t="s">
        <v>48</v>
      </c>
      <c r="H1027" t="s">
        <v>49</v>
      </c>
      <c r="I1027" t="s">
        <v>26</v>
      </c>
      <c r="L1027" t="s">
        <v>1569</v>
      </c>
      <c r="M1027">
        <v>211226</v>
      </c>
      <c r="N1027">
        <v>317</v>
      </c>
      <c r="O1027" t="s">
        <v>29</v>
      </c>
      <c r="P1027" t="s">
        <v>30</v>
      </c>
      <c r="Q1027" t="s">
        <v>118</v>
      </c>
      <c r="R1027">
        <v>120000000</v>
      </c>
      <c r="S1027">
        <v>1998</v>
      </c>
      <c r="T1027">
        <v>7.2</v>
      </c>
      <c r="U1027">
        <v>1.6</v>
      </c>
      <c r="V1027">
        <v>42792677</v>
      </c>
      <c r="W1027" t="s">
        <v>21</v>
      </c>
    </row>
    <row r="1028" spans="1:23" x14ac:dyDescent="0.3">
      <c r="A1028" t="s">
        <v>733</v>
      </c>
      <c r="B1028">
        <v>208</v>
      </c>
      <c r="C1028">
        <v>122</v>
      </c>
      <c r="D1028">
        <v>31598308</v>
      </c>
      <c r="E1028" t="s">
        <v>57</v>
      </c>
      <c r="F1028" t="s">
        <v>60</v>
      </c>
      <c r="G1028" t="s">
        <v>35</v>
      </c>
      <c r="L1028" t="s">
        <v>1570</v>
      </c>
      <c r="M1028">
        <v>124765</v>
      </c>
      <c r="N1028">
        <v>541</v>
      </c>
      <c r="O1028" t="s">
        <v>29</v>
      </c>
      <c r="P1028" t="s">
        <v>30</v>
      </c>
      <c r="Q1028" t="s">
        <v>213</v>
      </c>
      <c r="R1028">
        <v>35000000</v>
      </c>
      <c r="S1028">
        <v>2001</v>
      </c>
      <c r="T1028">
        <v>6.8</v>
      </c>
      <c r="U1028">
        <v>2</v>
      </c>
      <c r="V1028">
        <v>-3401692</v>
      </c>
      <c r="W1028" t="s">
        <v>38</v>
      </c>
    </row>
    <row r="1029" spans="1:23" x14ac:dyDescent="0.3">
      <c r="A1029" t="s">
        <v>1564</v>
      </c>
      <c r="B1029">
        <v>38</v>
      </c>
      <c r="C1029">
        <v>110</v>
      </c>
      <c r="D1029">
        <v>57362581</v>
      </c>
      <c r="E1029" t="s">
        <v>24</v>
      </c>
      <c r="F1029" t="s">
        <v>56</v>
      </c>
      <c r="G1029" t="s">
        <v>55</v>
      </c>
      <c r="H1029" t="s">
        <v>44</v>
      </c>
      <c r="I1029" t="s">
        <v>35</v>
      </c>
      <c r="L1029" t="s">
        <v>1571</v>
      </c>
      <c r="M1029">
        <v>50148</v>
      </c>
      <c r="N1029">
        <v>116</v>
      </c>
      <c r="O1029" t="s">
        <v>29</v>
      </c>
      <c r="P1029" t="s">
        <v>1572</v>
      </c>
      <c r="Q1029" t="s">
        <v>213</v>
      </c>
      <c r="R1029">
        <v>45000000</v>
      </c>
      <c r="S1029">
        <v>1994</v>
      </c>
      <c r="T1029">
        <v>5.4</v>
      </c>
      <c r="U1029">
        <v>1.8</v>
      </c>
      <c r="V1029">
        <v>12362581</v>
      </c>
      <c r="W1029" t="s">
        <v>21</v>
      </c>
    </row>
    <row r="1030" spans="1:23" x14ac:dyDescent="0.3">
      <c r="A1030" t="s">
        <v>862</v>
      </c>
      <c r="B1030">
        <v>48</v>
      </c>
      <c r="C1030">
        <v>135</v>
      </c>
      <c r="D1030">
        <v>53854588</v>
      </c>
      <c r="E1030" t="s">
        <v>48</v>
      </c>
      <c r="F1030" t="s">
        <v>55</v>
      </c>
      <c r="G1030" t="s">
        <v>44</v>
      </c>
      <c r="H1030" t="s">
        <v>61</v>
      </c>
      <c r="L1030" t="s">
        <v>1573</v>
      </c>
      <c r="M1030">
        <v>37911</v>
      </c>
      <c r="N1030">
        <v>73</v>
      </c>
      <c r="O1030" t="s">
        <v>29</v>
      </c>
      <c r="P1030" t="s">
        <v>30</v>
      </c>
      <c r="Q1030" t="s">
        <v>213</v>
      </c>
      <c r="R1030">
        <v>45000000</v>
      </c>
      <c r="S1030">
        <v>1996</v>
      </c>
      <c r="T1030">
        <v>6.3</v>
      </c>
      <c r="U1030">
        <v>2.2000000000000002</v>
      </c>
      <c r="V1030">
        <v>8854588</v>
      </c>
      <c r="W1030" t="s">
        <v>21</v>
      </c>
    </row>
    <row r="1031" spans="1:23" x14ac:dyDescent="0.3">
      <c r="A1031" t="s">
        <v>1244</v>
      </c>
      <c r="B1031">
        <v>94</v>
      </c>
      <c r="C1031">
        <v>95</v>
      </c>
      <c r="D1031">
        <v>52580895</v>
      </c>
      <c r="E1031" t="s">
        <v>48</v>
      </c>
      <c r="F1031" t="s">
        <v>49</v>
      </c>
      <c r="G1031" t="s">
        <v>44</v>
      </c>
      <c r="H1031" t="s">
        <v>61</v>
      </c>
      <c r="L1031" t="s">
        <v>1574</v>
      </c>
      <c r="M1031">
        <v>30255</v>
      </c>
      <c r="N1031">
        <v>118</v>
      </c>
      <c r="O1031" t="s">
        <v>29</v>
      </c>
      <c r="P1031" t="s">
        <v>30</v>
      </c>
      <c r="Q1031" t="s">
        <v>52</v>
      </c>
      <c r="R1031">
        <v>45000000</v>
      </c>
      <c r="S1031">
        <v>2005</v>
      </c>
      <c r="T1031">
        <v>5.6</v>
      </c>
      <c r="U1031">
        <v>1.6</v>
      </c>
      <c r="V1031">
        <v>7580895</v>
      </c>
      <c r="W1031" t="s">
        <v>21</v>
      </c>
    </row>
    <row r="1032" spans="1:23" x14ac:dyDescent="0.3">
      <c r="A1032" t="s">
        <v>1575</v>
      </c>
      <c r="B1032">
        <v>276</v>
      </c>
      <c r="C1032">
        <v>109</v>
      </c>
      <c r="D1032">
        <v>51019112</v>
      </c>
      <c r="E1032" t="s">
        <v>25</v>
      </c>
      <c r="F1032" t="s">
        <v>48</v>
      </c>
      <c r="G1032" t="s">
        <v>27</v>
      </c>
      <c r="L1032" t="s">
        <v>1576</v>
      </c>
      <c r="M1032">
        <v>155745</v>
      </c>
      <c r="N1032">
        <v>1053</v>
      </c>
      <c r="O1032" t="s">
        <v>29</v>
      </c>
      <c r="P1032" t="s">
        <v>30</v>
      </c>
      <c r="Q1032" t="s">
        <v>52</v>
      </c>
      <c r="R1032">
        <v>50000000</v>
      </c>
      <c r="S1032">
        <v>2005</v>
      </c>
      <c r="T1032">
        <v>6.8</v>
      </c>
      <c r="U1032">
        <v>1.8</v>
      </c>
      <c r="V1032">
        <v>1019112</v>
      </c>
      <c r="W1032" t="s">
        <v>21</v>
      </c>
    </row>
    <row r="1033" spans="1:23" x14ac:dyDescent="0.3">
      <c r="A1033" t="s">
        <v>1577</v>
      </c>
      <c r="B1033">
        <v>59</v>
      </c>
      <c r="C1033">
        <v>93</v>
      </c>
      <c r="D1033">
        <v>48114556</v>
      </c>
      <c r="E1033" t="s">
        <v>48</v>
      </c>
      <c r="F1033" t="s">
        <v>49</v>
      </c>
      <c r="G1033" t="s">
        <v>26</v>
      </c>
      <c r="H1033" t="s">
        <v>44</v>
      </c>
      <c r="L1033" t="s">
        <v>1578</v>
      </c>
      <c r="M1033">
        <v>9380</v>
      </c>
      <c r="N1033">
        <v>91</v>
      </c>
      <c r="O1033" t="s">
        <v>29</v>
      </c>
      <c r="P1033" t="s">
        <v>30</v>
      </c>
      <c r="Q1033" t="s">
        <v>52</v>
      </c>
      <c r="R1033">
        <v>26000000</v>
      </c>
      <c r="S1033">
        <v>2004</v>
      </c>
      <c r="T1033">
        <v>4.3</v>
      </c>
      <c r="U1033">
        <v>1.6</v>
      </c>
      <c r="V1033">
        <v>22114556</v>
      </c>
      <c r="W1033" t="s">
        <v>21</v>
      </c>
    </row>
    <row r="1034" spans="1:23" x14ac:dyDescent="0.3">
      <c r="A1034" t="s">
        <v>1579</v>
      </c>
      <c r="B1034">
        <v>216</v>
      </c>
      <c r="C1034">
        <v>94</v>
      </c>
      <c r="D1034">
        <v>50648679</v>
      </c>
      <c r="E1034" t="s">
        <v>24</v>
      </c>
      <c r="F1034" t="s">
        <v>57</v>
      </c>
      <c r="G1034" t="s">
        <v>27</v>
      </c>
      <c r="H1034" t="s">
        <v>35</v>
      </c>
      <c r="L1034" t="s">
        <v>1580</v>
      </c>
      <c r="M1034">
        <v>149549</v>
      </c>
      <c r="N1034">
        <v>348</v>
      </c>
      <c r="O1034" t="s">
        <v>29</v>
      </c>
      <c r="P1034" t="s">
        <v>545</v>
      </c>
      <c r="Q1034" t="s">
        <v>213</v>
      </c>
      <c r="R1034">
        <v>45000000</v>
      </c>
      <c r="S1034">
        <v>2007</v>
      </c>
      <c r="T1034">
        <v>6.3</v>
      </c>
      <c r="U1034">
        <v>1.6</v>
      </c>
      <c r="V1034">
        <v>5648679</v>
      </c>
      <c r="W1034" t="s">
        <v>21</v>
      </c>
    </row>
    <row r="1035" spans="1:23" x14ac:dyDescent="0.3">
      <c r="A1035" t="s">
        <v>468</v>
      </c>
      <c r="B1035">
        <v>173</v>
      </c>
      <c r="C1035">
        <v>117</v>
      </c>
      <c r="D1035">
        <v>46280507</v>
      </c>
      <c r="E1035" t="s">
        <v>48</v>
      </c>
      <c r="F1035" t="s">
        <v>44</v>
      </c>
      <c r="L1035" t="s">
        <v>1581</v>
      </c>
      <c r="M1035">
        <v>87165</v>
      </c>
      <c r="N1035">
        <v>184</v>
      </c>
      <c r="O1035" t="s">
        <v>29</v>
      </c>
      <c r="P1035" t="s">
        <v>30</v>
      </c>
      <c r="Q1035" t="s">
        <v>31</v>
      </c>
      <c r="R1035">
        <v>40000000</v>
      </c>
      <c r="S1035">
        <v>2014</v>
      </c>
      <c r="T1035">
        <v>6.5</v>
      </c>
      <c r="U1035">
        <v>2</v>
      </c>
      <c r="V1035">
        <v>6280507</v>
      </c>
      <c r="W1035" t="s">
        <v>21</v>
      </c>
    </row>
    <row r="1036" spans="1:23" x14ac:dyDescent="0.3">
      <c r="A1036" t="s">
        <v>1250</v>
      </c>
      <c r="B1036">
        <v>99</v>
      </c>
      <c r="C1036">
        <v>112</v>
      </c>
      <c r="D1036">
        <v>38360195</v>
      </c>
      <c r="E1036" t="s">
        <v>25</v>
      </c>
      <c r="F1036" t="s">
        <v>48</v>
      </c>
      <c r="G1036" t="s">
        <v>55</v>
      </c>
      <c r="L1036" t="s">
        <v>1582</v>
      </c>
      <c r="M1036">
        <v>21215</v>
      </c>
      <c r="N1036">
        <v>116</v>
      </c>
      <c r="O1036" t="s">
        <v>29</v>
      </c>
      <c r="P1036" t="s">
        <v>30</v>
      </c>
      <c r="Q1036" t="s">
        <v>31</v>
      </c>
      <c r="R1036">
        <v>45000000</v>
      </c>
      <c r="S1036">
        <v>2006</v>
      </c>
      <c r="T1036">
        <v>6.4</v>
      </c>
      <c r="U1036">
        <v>1.9</v>
      </c>
      <c r="V1036">
        <v>-6639805</v>
      </c>
      <c r="W1036" t="s">
        <v>38</v>
      </c>
    </row>
    <row r="1037" spans="1:23" x14ac:dyDescent="0.3">
      <c r="A1037" t="s">
        <v>1328</v>
      </c>
      <c r="B1037">
        <v>42</v>
      </c>
      <c r="C1037">
        <v>111</v>
      </c>
      <c r="D1037">
        <v>46815748</v>
      </c>
      <c r="E1037" t="s">
        <v>24</v>
      </c>
      <c r="F1037" t="s">
        <v>25</v>
      </c>
      <c r="G1037" t="s">
        <v>56</v>
      </c>
      <c r="H1037" t="s">
        <v>35</v>
      </c>
      <c r="L1037" t="s">
        <v>1583</v>
      </c>
      <c r="M1037">
        <v>32544</v>
      </c>
      <c r="N1037">
        <v>69</v>
      </c>
      <c r="O1037" t="s">
        <v>29</v>
      </c>
      <c r="P1037" t="s">
        <v>30</v>
      </c>
      <c r="Q1037" t="s">
        <v>31</v>
      </c>
      <c r="R1037">
        <v>45000000</v>
      </c>
      <c r="S1037">
        <v>1994</v>
      </c>
      <c r="T1037">
        <v>6.3</v>
      </c>
      <c r="U1037">
        <v>1.8</v>
      </c>
      <c r="V1037">
        <v>1815748</v>
      </c>
      <c r="W1037" t="s">
        <v>21</v>
      </c>
    </row>
    <row r="1038" spans="1:23" x14ac:dyDescent="0.3">
      <c r="A1038" t="s">
        <v>557</v>
      </c>
      <c r="B1038">
        <v>25</v>
      </c>
      <c r="C1038">
        <v>96</v>
      </c>
      <c r="D1038">
        <v>35617599</v>
      </c>
      <c r="E1038" t="s">
        <v>55</v>
      </c>
      <c r="F1038" t="s">
        <v>49</v>
      </c>
      <c r="G1038" t="s">
        <v>26</v>
      </c>
      <c r="L1038" t="s">
        <v>1584</v>
      </c>
      <c r="M1038">
        <v>20688</v>
      </c>
      <c r="N1038">
        <v>47</v>
      </c>
      <c r="O1038" t="s">
        <v>29</v>
      </c>
      <c r="P1038" t="s">
        <v>30</v>
      </c>
      <c r="Q1038" t="s">
        <v>52</v>
      </c>
      <c r="R1038">
        <v>45000000</v>
      </c>
      <c r="S1038">
        <v>1995</v>
      </c>
      <c r="T1038">
        <v>5.9</v>
      </c>
      <c r="U1038">
        <v>1.6</v>
      </c>
      <c r="V1038">
        <v>-9382401</v>
      </c>
      <c r="W1038" t="s">
        <v>38</v>
      </c>
    </row>
    <row r="1039" spans="1:23" x14ac:dyDescent="0.3">
      <c r="A1039" t="s">
        <v>241</v>
      </c>
      <c r="B1039">
        <v>339</v>
      </c>
      <c r="C1039">
        <v>141</v>
      </c>
      <c r="D1039">
        <v>47307550</v>
      </c>
      <c r="E1039" t="s">
        <v>56</v>
      </c>
      <c r="F1039" t="s">
        <v>55</v>
      </c>
      <c r="G1039" t="s">
        <v>35</v>
      </c>
      <c r="L1039" t="s">
        <v>1585</v>
      </c>
      <c r="M1039">
        <v>104301</v>
      </c>
      <c r="N1039">
        <v>269</v>
      </c>
      <c r="O1039" t="s">
        <v>29</v>
      </c>
      <c r="P1039" t="s">
        <v>30</v>
      </c>
      <c r="Q1039" t="s">
        <v>213</v>
      </c>
      <c r="R1039">
        <v>45000000</v>
      </c>
      <c r="S1039">
        <v>2012</v>
      </c>
      <c r="T1039">
        <v>6.5</v>
      </c>
      <c r="U1039">
        <v>2.4</v>
      </c>
      <c r="V1039">
        <v>2307550</v>
      </c>
      <c r="W1039" t="s">
        <v>21</v>
      </c>
    </row>
    <row r="1040" spans="1:23" x14ac:dyDescent="0.3">
      <c r="A1040" t="s">
        <v>1586</v>
      </c>
      <c r="B1040">
        <v>127</v>
      </c>
      <c r="C1040">
        <v>94</v>
      </c>
      <c r="D1040">
        <v>32003620</v>
      </c>
      <c r="E1040" t="s">
        <v>24</v>
      </c>
      <c r="F1040" t="s">
        <v>56</v>
      </c>
      <c r="G1040" t="s">
        <v>35</v>
      </c>
      <c r="L1040" t="s">
        <v>1587</v>
      </c>
      <c r="M1040">
        <v>79141</v>
      </c>
      <c r="N1040">
        <v>355</v>
      </c>
      <c r="O1040" t="s">
        <v>29</v>
      </c>
      <c r="P1040" t="s">
        <v>30</v>
      </c>
      <c r="Q1040" t="s">
        <v>31</v>
      </c>
      <c r="R1040">
        <v>25000000</v>
      </c>
      <c r="S1040">
        <v>2004</v>
      </c>
      <c r="T1040">
        <v>6.5</v>
      </c>
      <c r="U1040">
        <v>1.6</v>
      </c>
      <c r="V1040">
        <v>7003620</v>
      </c>
      <c r="W1040" t="s">
        <v>21</v>
      </c>
    </row>
    <row r="1041" spans="1:23" x14ac:dyDescent="0.3">
      <c r="A1041" t="s">
        <v>1588</v>
      </c>
      <c r="B1041">
        <v>122</v>
      </c>
      <c r="C1041">
        <v>87</v>
      </c>
      <c r="D1041">
        <v>27972410</v>
      </c>
      <c r="E1041" t="s">
        <v>24</v>
      </c>
      <c r="F1041" t="s">
        <v>25</v>
      </c>
      <c r="G1041" t="s">
        <v>48</v>
      </c>
      <c r="L1041" t="s">
        <v>1589</v>
      </c>
      <c r="M1041">
        <v>114692</v>
      </c>
      <c r="N1041">
        <v>285</v>
      </c>
      <c r="O1041" t="s">
        <v>29</v>
      </c>
      <c r="P1041" t="s">
        <v>37</v>
      </c>
      <c r="Q1041" t="s">
        <v>52</v>
      </c>
      <c r="R1041">
        <v>35000000</v>
      </c>
      <c r="S1041">
        <v>2003</v>
      </c>
      <c r="T1041">
        <v>6.1</v>
      </c>
      <c r="U1041">
        <v>1.4</v>
      </c>
      <c r="V1041">
        <v>-7027590</v>
      </c>
      <c r="W1041" t="s">
        <v>38</v>
      </c>
    </row>
    <row r="1042" spans="1:23" x14ac:dyDescent="0.3">
      <c r="A1042" t="s">
        <v>1590</v>
      </c>
      <c r="B1042">
        <v>105</v>
      </c>
      <c r="C1042">
        <v>88</v>
      </c>
      <c r="D1042">
        <v>28133159</v>
      </c>
      <c r="E1042" t="s">
        <v>25</v>
      </c>
      <c r="F1042" t="s">
        <v>47</v>
      </c>
      <c r="G1042" t="s">
        <v>48</v>
      </c>
      <c r="H1042" t="s">
        <v>49</v>
      </c>
      <c r="I1042" t="s">
        <v>26</v>
      </c>
      <c r="L1042" t="s">
        <v>1591</v>
      </c>
      <c r="M1042">
        <v>30055</v>
      </c>
      <c r="N1042">
        <v>70</v>
      </c>
      <c r="O1042" t="s">
        <v>29</v>
      </c>
      <c r="P1042" t="s">
        <v>30</v>
      </c>
      <c r="Q1042" t="s">
        <v>52</v>
      </c>
      <c r="R1042">
        <v>50000000</v>
      </c>
      <c r="S1042">
        <v>2006</v>
      </c>
      <c r="T1042">
        <v>5.9</v>
      </c>
      <c r="U1042">
        <v>1.5</v>
      </c>
      <c r="V1042">
        <v>-21866841</v>
      </c>
      <c r="W1042" t="s">
        <v>38</v>
      </c>
    </row>
    <row r="1043" spans="1:23" x14ac:dyDescent="0.3">
      <c r="A1043" t="s">
        <v>1592</v>
      </c>
      <c r="B1043">
        <v>144</v>
      </c>
      <c r="C1043">
        <v>177</v>
      </c>
      <c r="D1043">
        <v>27400000</v>
      </c>
      <c r="E1043" t="s">
        <v>24</v>
      </c>
      <c r="F1043" t="s">
        <v>25</v>
      </c>
      <c r="G1043" t="s">
        <v>27</v>
      </c>
      <c r="L1043" t="s">
        <v>1593</v>
      </c>
      <c r="M1043">
        <v>97087</v>
      </c>
      <c r="N1043">
        <v>569</v>
      </c>
      <c r="O1043" t="s">
        <v>29</v>
      </c>
      <c r="P1043" t="s">
        <v>30</v>
      </c>
      <c r="Q1043" t="s">
        <v>31</v>
      </c>
      <c r="R1043">
        <v>40000000</v>
      </c>
      <c r="S1043">
        <v>1984</v>
      </c>
      <c r="T1043">
        <v>6.6</v>
      </c>
      <c r="U1043">
        <v>3</v>
      </c>
      <c r="V1043">
        <v>-12600000</v>
      </c>
      <c r="W1043" t="s">
        <v>38</v>
      </c>
    </row>
    <row r="1044" spans="1:23" x14ac:dyDescent="0.3">
      <c r="A1044" t="s">
        <v>1594</v>
      </c>
      <c r="B1044">
        <v>156</v>
      </c>
      <c r="C1044">
        <v>133</v>
      </c>
      <c r="D1044">
        <v>24343673</v>
      </c>
      <c r="E1044" t="s">
        <v>55</v>
      </c>
      <c r="F1044" t="s">
        <v>26</v>
      </c>
      <c r="G1044" t="s">
        <v>50</v>
      </c>
      <c r="H1044" t="s">
        <v>44</v>
      </c>
      <c r="L1044" t="s">
        <v>1595</v>
      </c>
      <c r="M1044">
        <v>91860</v>
      </c>
      <c r="N1044">
        <v>524</v>
      </c>
      <c r="O1044" t="s">
        <v>29</v>
      </c>
      <c r="P1044" t="s">
        <v>30</v>
      </c>
      <c r="Q1044" t="s">
        <v>31</v>
      </c>
      <c r="R1044">
        <v>45000000</v>
      </c>
      <c r="S1044">
        <v>2007</v>
      </c>
      <c r="T1044">
        <v>7.4</v>
      </c>
      <c r="U1044">
        <v>2.2000000000000002</v>
      </c>
      <c r="V1044">
        <v>-20656327</v>
      </c>
      <c r="W1044" t="s">
        <v>38</v>
      </c>
    </row>
    <row r="1045" spans="1:23" x14ac:dyDescent="0.3">
      <c r="A1045" t="s">
        <v>34</v>
      </c>
      <c r="B1045">
        <v>323</v>
      </c>
      <c r="C1045">
        <v>119</v>
      </c>
      <c r="D1045">
        <v>22877808</v>
      </c>
      <c r="E1045" t="s">
        <v>55</v>
      </c>
      <c r="F1045" t="s">
        <v>44</v>
      </c>
      <c r="L1045" t="s">
        <v>1596</v>
      </c>
      <c r="M1045">
        <v>152591</v>
      </c>
      <c r="N1045">
        <v>414</v>
      </c>
      <c r="O1045" t="s">
        <v>29</v>
      </c>
      <c r="P1045" t="s">
        <v>30</v>
      </c>
      <c r="Q1045" t="s">
        <v>213</v>
      </c>
      <c r="R1045">
        <v>35000000</v>
      </c>
      <c r="S1045">
        <v>2008</v>
      </c>
      <c r="T1045">
        <v>7.3</v>
      </c>
      <c r="U1045">
        <v>2</v>
      </c>
      <c r="V1045">
        <v>-12122192</v>
      </c>
      <c r="W1045" t="s">
        <v>38</v>
      </c>
    </row>
    <row r="1046" spans="1:23" x14ac:dyDescent="0.3">
      <c r="A1046" t="s">
        <v>323</v>
      </c>
      <c r="B1046">
        <v>199</v>
      </c>
      <c r="C1046">
        <v>102</v>
      </c>
      <c r="D1046">
        <v>36883539</v>
      </c>
      <c r="E1046" t="s">
        <v>24</v>
      </c>
      <c r="F1046" t="s">
        <v>56</v>
      </c>
      <c r="G1046" t="s">
        <v>55</v>
      </c>
      <c r="H1046" t="s">
        <v>35</v>
      </c>
      <c r="L1046" t="s">
        <v>1597</v>
      </c>
      <c r="M1046">
        <v>112769</v>
      </c>
      <c r="N1046">
        <v>305</v>
      </c>
      <c r="O1046" t="s">
        <v>29</v>
      </c>
      <c r="P1046" t="s">
        <v>244</v>
      </c>
      <c r="Q1046" t="s">
        <v>31</v>
      </c>
      <c r="R1046">
        <v>52000000</v>
      </c>
      <c r="S1046">
        <v>2006</v>
      </c>
      <c r="T1046">
        <v>6.6</v>
      </c>
      <c r="U1046">
        <v>1.7</v>
      </c>
      <c r="V1046">
        <v>-15116461</v>
      </c>
      <c r="W1046" t="s">
        <v>38</v>
      </c>
    </row>
    <row r="1047" spans="1:23" x14ac:dyDescent="0.3">
      <c r="A1047" t="s">
        <v>1598</v>
      </c>
      <c r="B1047">
        <v>164</v>
      </c>
      <c r="C1047">
        <v>101</v>
      </c>
      <c r="D1047">
        <v>22531698</v>
      </c>
      <c r="E1047" t="s">
        <v>24</v>
      </c>
      <c r="F1047" t="s">
        <v>25</v>
      </c>
      <c r="G1047" t="s">
        <v>27</v>
      </c>
      <c r="H1047" t="s">
        <v>35</v>
      </c>
      <c r="L1047" t="s">
        <v>1599</v>
      </c>
      <c r="M1047">
        <v>81523</v>
      </c>
      <c r="N1047">
        <v>214</v>
      </c>
      <c r="O1047" t="s">
        <v>29</v>
      </c>
      <c r="P1047" t="s">
        <v>545</v>
      </c>
      <c r="Q1047" t="s">
        <v>31</v>
      </c>
      <c r="R1047">
        <v>70000000</v>
      </c>
      <c r="S1047">
        <v>2008</v>
      </c>
      <c r="T1047">
        <v>5.6</v>
      </c>
      <c r="U1047">
        <v>1.7</v>
      </c>
      <c r="V1047">
        <v>-47468302</v>
      </c>
      <c r="W1047" t="s">
        <v>38</v>
      </c>
    </row>
    <row r="1048" spans="1:23" x14ac:dyDescent="0.3">
      <c r="A1048" t="s">
        <v>1600</v>
      </c>
      <c r="B1048">
        <v>39</v>
      </c>
      <c r="C1048">
        <v>91</v>
      </c>
      <c r="D1048">
        <v>20400913</v>
      </c>
      <c r="E1048" t="s">
        <v>24</v>
      </c>
      <c r="F1048" t="s">
        <v>48</v>
      </c>
      <c r="G1048" t="s">
        <v>56</v>
      </c>
      <c r="H1048" t="s">
        <v>55</v>
      </c>
      <c r="I1048" t="s">
        <v>35</v>
      </c>
      <c r="L1048" t="s">
        <v>1601</v>
      </c>
      <c r="M1048">
        <v>15455</v>
      </c>
      <c r="N1048">
        <v>80</v>
      </c>
      <c r="O1048" t="s">
        <v>29</v>
      </c>
      <c r="P1048" t="s">
        <v>30</v>
      </c>
      <c r="Q1048" t="s">
        <v>213</v>
      </c>
      <c r="R1048">
        <v>45000000</v>
      </c>
      <c r="S1048">
        <v>1996</v>
      </c>
      <c r="T1048">
        <v>5.3</v>
      </c>
      <c r="U1048">
        <v>1.5</v>
      </c>
      <c r="V1048">
        <v>-24599087</v>
      </c>
      <c r="W1048" t="s">
        <v>38</v>
      </c>
    </row>
    <row r="1049" spans="1:23" x14ac:dyDescent="0.3">
      <c r="A1049" t="s">
        <v>1151</v>
      </c>
      <c r="B1049">
        <v>43</v>
      </c>
      <c r="C1049">
        <v>117</v>
      </c>
      <c r="D1049">
        <v>20101861</v>
      </c>
      <c r="E1049" t="s">
        <v>48</v>
      </c>
      <c r="F1049" t="s">
        <v>44</v>
      </c>
      <c r="G1049" t="s">
        <v>27</v>
      </c>
      <c r="L1049" t="s">
        <v>1602</v>
      </c>
      <c r="M1049">
        <v>24757</v>
      </c>
      <c r="N1049">
        <v>81</v>
      </c>
      <c r="O1049" t="s">
        <v>29</v>
      </c>
      <c r="P1049" t="s">
        <v>30</v>
      </c>
      <c r="Q1049" t="s">
        <v>31</v>
      </c>
      <c r="R1049">
        <v>45000000</v>
      </c>
      <c r="S1049">
        <v>1996</v>
      </c>
      <c r="T1049">
        <v>6</v>
      </c>
      <c r="U1049">
        <v>2</v>
      </c>
      <c r="V1049">
        <v>-24898139</v>
      </c>
      <c r="W1049" t="s">
        <v>38</v>
      </c>
    </row>
    <row r="1050" spans="1:23" x14ac:dyDescent="0.3">
      <c r="A1050" t="s">
        <v>1603</v>
      </c>
      <c r="B1050">
        <v>82</v>
      </c>
      <c r="C1050">
        <v>86</v>
      </c>
      <c r="D1050">
        <v>25200412</v>
      </c>
      <c r="E1050" t="s">
        <v>25</v>
      </c>
      <c r="F1050" t="s">
        <v>48</v>
      </c>
      <c r="G1050" t="s">
        <v>49</v>
      </c>
      <c r="H1050" t="s">
        <v>26</v>
      </c>
      <c r="I1050" t="s">
        <v>27</v>
      </c>
      <c r="L1050" t="s">
        <v>1604</v>
      </c>
      <c r="M1050">
        <v>16580</v>
      </c>
      <c r="N1050">
        <v>55</v>
      </c>
      <c r="O1050" t="s">
        <v>29</v>
      </c>
      <c r="P1050" t="s">
        <v>30</v>
      </c>
      <c r="Q1050" t="s">
        <v>52</v>
      </c>
      <c r="R1050">
        <v>45000000</v>
      </c>
      <c r="S1050">
        <v>2009</v>
      </c>
      <c r="T1050">
        <v>5.4</v>
      </c>
      <c r="U1050">
        <v>1.4</v>
      </c>
      <c r="V1050">
        <v>-19799588</v>
      </c>
      <c r="W1050" t="s">
        <v>38</v>
      </c>
    </row>
    <row r="1051" spans="1:23" x14ac:dyDescent="0.3">
      <c r="A1051" t="s">
        <v>1605</v>
      </c>
      <c r="B1051">
        <v>150</v>
      </c>
      <c r="C1051">
        <v>124</v>
      </c>
      <c r="D1051">
        <v>19719930</v>
      </c>
      <c r="E1051" t="s">
        <v>56</v>
      </c>
      <c r="F1051" t="s">
        <v>55</v>
      </c>
      <c r="G1051" t="s">
        <v>60</v>
      </c>
      <c r="H1051" t="s">
        <v>35</v>
      </c>
      <c r="L1051" t="s">
        <v>1606</v>
      </c>
      <c r="M1051">
        <v>42621</v>
      </c>
      <c r="N1051">
        <v>531</v>
      </c>
      <c r="O1051" t="s">
        <v>29</v>
      </c>
      <c r="P1051" t="s">
        <v>30</v>
      </c>
      <c r="Q1051" t="s">
        <v>213</v>
      </c>
      <c r="R1051">
        <v>45000000</v>
      </c>
      <c r="S1051">
        <v>2001</v>
      </c>
      <c r="T1051">
        <v>6.8</v>
      </c>
      <c r="U1051">
        <v>2.1</v>
      </c>
      <c r="V1051">
        <v>-25280070</v>
      </c>
      <c r="W1051" t="s">
        <v>38</v>
      </c>
    </row>
    <row r="1052" spans="1:23" x14ac:dyDescent="0.3">
      <c r="A1052" t="s">
        <v>1607</v>
      </c>
      <c r="B1052">
        <v>168</v>
      </c>
      <c r="C1052">
        <v>134</v>
      </c>
      <c r="D1052">
        <v>19377727</v>
      </c>
      <c r="E1052" t="s">
        <v>48</v>
      </c>
      <c r="F1052" t="s">
        <v>50</v>
      </c>
      <c r="L1052" t="s">
        <v>1608</v>
      </c>
      <c r="M1052">
        <v>35140</v>
      </c>
      <c r="N1052">
        <v>409</v>
      </c>
      <c r="O1052" t="s">
        <v>29</v>
      </c>
      <c r="P1052" t="s">
        <v>30</v>
      </c>
      <c r="Q1052" t="s">
        <v>31</v>
      </c>
      <c r="R1052">
        <v>45000000</v>
      </c>
      <c r="S1052">
        <v>2005</v>
      </c>
      <c r="T1052">
        <v>6.4</v>
      </c>
      <c r="U1052">
        <v>2.2000000000000002</v>
      </c>
      <c r="V1052">
        <v>-25622273</v>
      </c>
      <c r="W1052" t="s">
        <v>38</v>
      </c>
    </row>
    <row r="1053" spans="1:23" x14ac:dyDescent="0.3">
      <c r="A1053" t="s">
        <v>1609</v>
      </c>
      <c r="B1053">
        <v>60</v>
      </c>
      <c r="C1053">
        <v>100</v>
      </c>
      <c r="D1053">
        <v>17300889</v>
      </c>
      <c r="E1053" t="s">
        <v>24</v>
      </c>
      <c r="F1053" t="s">
        <v>25</v>
      </c>
      <c r="G1053" t="s">
        <v>48</v>
      </c>
      <c r="H1053" t="s">
        <v>26</v>
      </c>
      <c r="L1053" t="s">
        <v>1610</v>
      </c>
      <c r="M1053">
        <v>27648</v>
      </c>
      <c r="N1053">
        <v>148</v>
      </c>
      <c r="O1053" t="s">
        <v>29</v>
      </c>
      <c r="P1053" t="s">
        <v>143</v>
      </c>
      <c r="Q1053" t="s">
        <v>52</v>
      </c>
      <c r="R1053">
        <v>45000000</v>
      </c>
      <c r="S1053">
        <v>1996</v>
      </c>
      <c r="T1053">
        <v>4.9000000000000004</v>
      </c>
      <c r="U1053">
        <v>1.7</v>
      </c>
      <c r="V1053">
        <v>-27699111</v>
      </c>
      <c r="W1053" t="s">
        <v>38</v>
      </c>
    </row>
    <row r="1054" spans="1:23" x14ac:dyDescent="0.3">
      <c r="A1054" t="s">
        <v>1611</v>
      </c>
      <c r="B1054">
        <v>85</v>
      </c>
      <c r="C1054">
        <v>220</v>
      </c>
      <c r="D1054">
        <v>15527125</v>
      </c>
      <c r="E1054" t="s">
        <v>55</v>
      </c>
      <c r="F1054" t="s">
        <v>44</v>
      </c>
      <c r="G1054" t="s">
        <v>53</v>
      </c>
      <c r="L1054" t="s">
        <v>1612</v>
      </c>
      <c r="M1054">
        <v>11388</v>
      </c>
      <c r="N1054">
        <v>183</v>
      </c>
      <c r="O1054" t="s">
        <v>29</v>
      </c>
      <c r="P1054" t="s">
        <v>30</v>
      </c>
      <c r="Q1054" t="s">
        <v>31</v>
      </c>
      <c r="R1054">
        <v>57000000</v>
      </c>
      <c r="S1054">
        <v>2000</v>
      </c>
      <c r="T1054">
        <v>5.8</v>
      </c>
      <c r="U1054">
        <v>3.7</v>
      </c>
      <c r="V1054">
        <v>-41472875</v>
      </c>
      <c r="W1054" t="s">
        <v>38</v>
      </c>
    </row>
    <row r="1055" spans="1:23" x14ac:dyDescent="0.3">
      <c r="A1055" t="s">
        <v>241</v>
      </c>
      <c r="B1055">
        <v>83</v>
      </c>
      <c r="C1055">
        <v>212</v>
      </c>
      <c r="D1055">
        <v>13560960</v>
      </c>
      <c r="E1055" t="s">
        <v>242</v>
      </c>
      <c r="F1055" t="s">
        <v>55</v>
      </c>
      <c r="G1055" t="s">
        <v>54</v>
      </c>
      <c r="L1055" t="s">
        <v>1613</v>
      </c>
      <c r="M1055">
        <v>23996</v>
      </c>
      <c r="N1055">
        <v>161</v>
      </c>
      <c r="O1055" t="s">
        <v>29</v>
      </c>
      <c r="P1055" t="s">
        <v>30</v>
      </c>
      <c r="Q1055" t="s">
        <v>213</v>
      </c>
      <c r="R1055">
        <v>50000000</v>
      </c>
      <c r="S1055">
        <v>1995</v>
      </c>
      <c r="T1055">
        <v>7.1</v>
      </c>
      <c r="U1055">
        <v>3.5</v>
      </c>
      <c r="V1055">
        <v>-36439040</v>
      </c>
      <c r="W1055" t="s">
        <v>38</v>
      </c>
    </row>
    <row r="1056" spans="1:23" x14ac:dyDescent="0.3">
      <c r="A1056" t="s">
        <v>1036</v>
      </c>
      <c r="B1056">
        <v>343</v>
      </c>
      <c r="C1056">
        <v>128</v>
      </c>
      <c r="D1056">
        <v>15523168</v>
      </c>
      <c r="E1056" t="s">
        <v>60</v>
      </c>
      <c r="F1056" t="s">
        <v>35</v>
      </c>
      <c r="L1056" t="s">
        <v>1614</v>
      </c>
      <c r="M1056">
        <v>132423</v>
      </c>
      <c r="N1056">
        <v>349</v>
      </c>
      <c r="O1056" t="s">
        <v>29</v>
      </c>
      <c r="P1056" t="s">
        <v>545</v>
      </c>
      <c r="Q1056" t="s">
        <v>31</v>
      </c>
      <c r="R1056">
        <v>45000000</v>
      </c>
      <c r="S1056">
        <v>2010</v>
      </c>
      <c r="T1056">
        <v>7.2</v>
      </c>
      <c r="U1056">
        <v>2.1</v>
      </c>
      <c r="V1056">
        <v>-29476832</v>
      </c>
      <c r="W1056" t="s">
        <v>38</v>
      </c>
    </row>
    <row r="1057" spans="1:23" x14ac:dyDescent="0.3">
      <c r="A1057" t="s">
        <v>185</v>
      </c>
      <c r="B1057">
        <v>106</v>
      </c>
      <c r="C1057">
        <v>106</v>
      </c>
      <c r="D1057">
        <v>11146409</v>
      </c>
      <c r="E1057" t="s">
        <v>24</v>
      </c>
      <c r="F1057" t="s">
        <v>25</v>
      </c>
      <c r="G1057" t="s">
        <v>57</v>
      </c>
      <c r="H1057" t="s">
        <v>27</v>
      </c>
      <c r="L1057" t="s">
        <v>1615</v>
      </c>
      <c r="M1057">
        <v>26551</v>
      </c>
      <c r="N1057">
        <v>273</v>
      </c>
      <c r="O1057" t="s">
        <v>29</v>
      </c>
      <c r="P1057" t="s">
        <v>30</v>
      </c>
      <c r="Q1057" t="s">
        <v>213</v>
      </c>
      <c r="R1057">
        <v>45000000</v>
      </c>
      <c r="S1057">
        <v>1998</v>
      </c>
      <c r="T1057">
        <v>6</v>
      </c>
      <c r="U1057">
        <v>1.8</v>
      </c>
      <c r="V1057">
        <v>-33853591</v>
      </c>
      <c r="W1057" t="s">
        <v>38</v>
      </c>
    </row>
    <row r="1058" spans="1:23" x14ac:dyDescent="0.3">
      <c r="A1058" t="s">
        <v>1375</v>
      </c>
      <c r="B1058">
        <v>158</v>
      </c>
      <c r="C1058">
        <v>160</v>
      </c>
      <c r="D1058">
        <v>7916887</v>
      </c>
      <c r="E1058" t="s">
        <v>24</v>
      </c>
      <c r="F1058" t="s">
        <v>56</v>
      </c>
      <c r="G1058" t="s">
        <v>55</v>
      </c>
      <c r="H1058" t="s">
        <v>35</v>
      </c>
      <c r="I1058" t="s">
        <v>58</v>
      </c>
      <c r="L1058" t="s">
        <v>1616</v>
      </c>
      <c r="M1058">
        <v>15697</v>
      </c>
      <c r="N1058">
        <v>182</v>
      </c>
      <c r="O1058" t="s">
        <v>29</v>
      </c>
      <c r="P1058" t="s">
        <v>30</v>
      </c>
      <c r="Q1058" t="s">
        <v>213</v>
      </c>
      <c r="R1058">
        <v>45000000</v>
      </c>
      <c r="S1058">
        <v>2008</v>
      </c>
      <c r="T1058">
        <v>6</v>
      </c>
      <c r="U1058">
        <v>2.7</v>
      </c>
      <c r="V1058">
        <v>-37083113</v>
      </c>
      <c r="W1058" t="s">
        <v>38</v>
      </c>
    </row>
    <row r="1059" spans="1:23" x14ac:dyDescent="0.3">
      <c r="A1059" t="s">
        <v>552</v>
      </c>
      <c r="B1059">
        <v>189</v>
      </c>
      <c r="C1059">
        <v>114</v>
      </c>
      <c r="D1059">
        <v>6565495</v>
      </c>
      <c r="E1059" t="s">
        <v>55</v>
      </c>
      <c r="F1059" t="s">
        <v>44</v>
      </c>
      <c r="L1059" t="s">
        <v>1617</v>
      </c>
      <c r="M1059">
        <v>36455</v>
      </c>
      <c r="N1059">
        <v>229</v>
      </c>
      <c r="O1059" t="s">
        <v>554</v>
      </c>
      <c r="P1059" t="s">
        <v>278</v>
      </c>
      <c r="Q1059" t="s">
        <v>213</v>
      </c>
      <c r="R1059">
        <v>45000000</v>
      </c>
      <c r="S1059">
        <v>2006</v>
      </c>
      <c r="T1059">
        <v>7</v>
      </c>
      <c r="U1059">
        <v>1.9</v>
      </c>
      <c r="V1059">
        <v>-38434505</v>
      </c>
      <c r="W1059" t="s">
        <v>38</v>
      </c>
    </row>
    <row r="1060" spans="1:23" x14ac:dyDescent="0.3">
      <c r="A1060" t="s">
        <v>1618</v>
      </c>
      <c r="B1060">
        <v>125</v>
      </c>
      <c r="C1060">
        <v>99</v>
      </c>
      <c r="D1060">
        <v>15279680</v>
      </c>
      <c r="E1060" t="s">
        <v>24</v>
      </c>
      <c r="F1060" t="s">
        <v>56</v>
      </c>
      <c r="G1060" t="s">
        <v>35</v>
      </c>
      <c r="L1060" t="s">
        <v>1619</v>
      </c>
      <c r="M1060">
        <v>48245</v>
      </c>
      <c r="N1060">
        <v>154</v>
      </c>
      <c r="O1060" t="s">
        <v>29</v>
      </c>
      <c r="P1060" t="s">
        <v>30</v>
      </c>
      <c r="Q1060" t="s">
        <v>213</v>
      </c>
      <c r="R1060">
        <v>40000000</v>
      </c>
      <c r="S1060">
        <v>2008</v>
      </c>
      <c r="T1060">
        <v>5.4</v>
      </c>
      <c r="U1060">
        <v>1.6</v>
      </c>
      <c r="V1060">
        <v>-24720320</v>
      </c>
      <c r="W1060" t="s">
        <v>38</v>
      </c>
    </row>
    <row r="1061" spans="1:23" x14ac:dyDescent="0.3">
      <c r="A1061" t="s">
        <v>87</v>
      </c>
      <c r="B1061">
        <v>87</v>
      </c>
      <c r="C1061">
        <v>74</v>
      </c>
      <c r="D1061">
        <v>7262288</v>
      </c>
      <c r="E1061" t="s">
        <v>48</v>
      </c>
      <c r="F1061" t="s">
        <v>56</v>
      </c>
      <c r="G1061" t="s">
        <v>35</v>
      </c>
      <c r="L1061" t="s">
        <v>1620</v>
      </c>
      <c r="M1061">
        <v>17307</v>
      </c>
      <c r="N1061">
        <v>186</v>
      </c>
      <c r="O1061" t="s">
        <v>29</v>
      </c>
      <c r="P1061" t="s">
        <v>30</v>
      </c>
      <c r="Q1061" t="s">
        <v>31</v>
      </c>
      <c r="R1061">
        <v>40000000</v>
      </c>
      <c r="S1061">
        <v>2002</v>
      </c>
      <c r="T1061">
        <v>6.5</v>
      </c>
      <c r="U1061">
        <v>1.2</v>
      </c>
      <c r="V1061">
        <v>-32737712</v>
      </c>
      <c r="W1061" t="s">
        <v>38</v>
      </c>
    </row>
    <row r="1062" spans="1:23" x14ac:dyDescent="0.3">
      <c r="A1062" t="s">
        <v>144</v>
      </c>
      <c r="B1062">
        <v>115</v>
      </c>
      <c r="C1062">
        <v>139</v>
      </c>
      <c r="D1062">
        <v>4584886</v>
      </c>
      <c r="E1062" t="s">
        <v>55</v>
      </c>
      <c r="F1062" t="s">
        <v>44</v>
      </c>
      <c r="L1062" t="s">
        <v>1621</v>
      </c>
      <c r="M1062">
        <v>19114</v>
      </c>
      <c r="N1062">
        <v>115</v>
      </c>
      <c r="O1062" t="s">
        <v>29</v>
      </c>
      <c r="P1062" t="s">
        <v>30</v>
      </c>
      <c r="Q1062" t="s">
        <v>213</v>
      </c>
      <c r="R1062">
        <v>45000000</v>
      </c>
      <c r="S1062">
        <v>2007</v>
      </c>
      <c r="T1062">
        <v>6.4</v>
      </c>
      <c r="U1062">
        <v>2.2999999999999998</v>
      </c>
      <c r="V1062">
        <v>-40415114</v>
      </c>
      <c r="W1062" t="s">
        <v>38</v>
      </c>
    </row>
    <row r="1063" spans="1:23" x14ac:dyDescent="0.3">
      <c r="A1063" t="s">
        <v>1622</v>
      </c>
      <c r="B1063">
        <v>24</v>
      </c>
      <c r="C1063">
        <v>103</v>
      </c>
      <c r="D1063">
        <v>2154540</v>
      </c>
      <c r="E1063" t="s">
        <v>24</v>
      </c>
      <c r="F1063" t="s">
        <v>35</v>
      </c>
      <c r="L1063" t="s">
        <v>1623</v>
      </c>
      <c r="M1063">
        <v>3803</v>
      </c>
      <c r="N1063">
        <v>41</v>
      </c>
      <c r="O1063" t="s">
        <v>29</v>
      </c>
      <c r="P1063" t="s">
        <v>30</v>
      </c>
      <c r="Q1063" t="s">
        <v>213</v>
      </c>
      <c r="R1063">
        <v>45000000</v>
      </c>
      <c r="S1063">
        <v>1997</v>
      </c>
      <c r="T1063">
        <v>4.9000000000000004</v>
      </c>
      <c r="U1063">
        <v>1.7</v>
      </c>
      <c r="V1063">
        <v>-42845460</v>
      </c>
      <c r="W1063" t="s">
        <v>38</v>
      </c>
    </row>
    <row r="1064" spans="1:23" x14ac:dyDescent="0.3">
      <c r="A1064" t="s">
        <v>1624</v>
      </c>
      <c r="B1064">
        <v>152</v>
      </c>
      <c r="C1064">
        <v>101</v>
      </c>
      <c r="D1064">
        <v>8129455</v>
      </c>
      <c r="E1064" t="s">
        <v>24</v>
      </c>
      <c r="F1064" t="s">
        <v>25</v>
      </c>
      <c r="G1064" t="s">
        <v>48</v>
      </c>
      <c r="H1064" t="s">
        <v>56</v>
      </c>
      <c r="L1064" t="s">
        <v>1625</v>
      </c>
      <c r="M1064">
        <v>89568</v>
      </c>
      <c r="N1064">
        <v>142</v>
      </c>
      <c r="O1064" t="s">
        <v>29</v>
      </c>
      <c r="P1064" t="s">
        <v>30</v>
      </c>
      <c r="Q1064" t="s">
        <v>52</v>
      </c>
      <c r="R1064">
        <v>45000000</v>
      </c>
      <c r="S1064">
        <v>2011</v>
      </c>
      <c r="T1064">
        <v>6.3</v>
      </c>
      <c r="U1064">
        <v>1.7</v>
      </c>
      <c r="V1064">
        <v>-36870545</v>
      </c>
      <c r="W1064" t="s">
        <v>38</v>
      </c>
    </row>
    <row r="1065" spans="1:23" x14ac:dyDescent="0.3">
      <c r="A1065" t="s">
        <v>1626</v>
      </c>
      <c r="B1065">
        <v>656</v>
      </c>
      <c r="C1065">
        <v>130</v>
      </c>
      <c r="D1065">
        <v>136019448</v>
      </c>
      <c r="E1065" t="s">
        <v>242</v>
      </c>
      <c r="F1065" t="s">
        <v>55</v>
      </c>
      <c r="G1065" t="s">
        <v>54</v>
      </c>
      <c r="H1065" t="s">
        <v>35</v>
      </c>
      <c r="L1065" t="s">
        <v>1627</v>
      </c>
      <c r="M1065">
        <v>452465</v>
      </c>
      <c r="N1065">
        <v>695</v>
      </c>
      <c r="O1065" t="s">
        <v>29</v>
      </c>
      <c r="P1065" t="s">
        <v>30</v>
      </c>
      <c r="Q1065" t="s">
        <v>213</v>
      </c>
      <c r="R1065">
        <v>44500000</v>
      </c>
      <c r="S1065">
        <v>2012</v>
      </c>
      <c r="T1065">
        <v>7.7</v>
      </c>
      <c r="U1065">
        <v>2.2000000000000002</v>
      </c>
      <c r="V1065">
        <v>91519448</v>
      </c>
      <c r="W1065" t="s">
        <v>21</v>
      </c>
    </row>
    <row r="1066" spans="1:23" x14ac:dyDescent="0.3">
      <c r="A1066" t="s">
        <v>682</v>
      </c>
      <c r="B1066">
        <v>119</v>
      </c>
      <c r="C1066">
        <v>130</v>
      </c>
      <c r="D1066">
        <v>183875760</v>
      </c>
      <c r="E1066" t="s">
        <v>24</v>
      </c>
      <c r="F1066" t="s">
        <v>25</v>
      </c>
      <c r="G1066" t="s">
        <v>56</v>
      </c>
      <c r="H1066" t="s">
        <v>55</v>
      </c>
      <c r="I1066" t="s">
        <v>60</v>
      </c>
      <c r="J1066" t="s">
        <v>35</v>
      </c>
      <c r="L1066" t="s">
        <v>1628</v>
      </c>
      <c r="M1066">
        <v>213668</v>
      </c>
      <c r="N1066">
        <v>270</v>
      </c>
      <c r="O1066" t="s">
        <v>29</v>
      </c>
      <c r="P1066" t="s">
        <v>30</v>
      </c>
      <c r="Q1066" t="s">
        <v>31</v>
      </c>
      <c r="R1066">
        <v>44000000</v>
      </c>
      <c r="S1066">
        <v>1993</v>
      </c>
      <c r="T1066">
        <v>7.8</v>
      </c>
      <c r="U1066">
        <v>2.2000000000000002</v>
      </c>
      <c r="V1066">
        <v>139875760</v>
      </c>
      <c r="W1066" t="s">
        <v>21</v>
      </c>
    </row>
    <row r="1067" spans="1:23" x14ac:dyDescent="0.3">
      <c r="A1067" t="s">
        <v>855</v>
      </c>
      <c r="B1067">
        <v>161</v>
      </c>
      <c r="C1067">
        <v>110</v>
      </c>
      <c r="D1067">
        <v>67061228</v>
      </c>
      <c r="E1067" t="s">
        <v>24</v>
      </c>
      <c r="F1067" t="s">
        <v>48</v>
      </c>
      <c r="G1067" t="s">
        <v>44</v>
      </c>
      <c r="L1067" t="s">
        <v>1629</v>
      </c>
      <c r="M1067">
        <v>96565</v>
      </c>
      <c r="N1067">
        <v>135</v>
      </c>
      <c r="O1067" t="s">
        <v>29</v>
      </c>
      <c r="P1067" t="s">
        <v>30</v>
      </c>
      <c r="Q1067" t="s">
        <v>31</v>
      </c>
      <c r="R1067">
        <v>40000000</v>
      </c>
      <c r="S1067">
        <v>2010</v>
      </c>
      <c r="T1067">
        <v>5.5</v>
      </c>
      <c r="U1067">
        <v>1.8</v>
      </c>
      <c r="V1067">
        <v>27061228</v>
      </c>
      <c r="W1067" t="s">
        <v>21</v>
      </c>
    </row>
    <row r="1068" spans="1:23" x14ac:dyDescent="0.3">
      <c r="A1068" t="s">
        <v>851</v>
      </c>
      <c r="B1068">
        <v>73</v>
      </c>
      <c r="C1068">
        <v>147</v>
      </c>
      <c r="D1068">
        <v>53300852</v>
      </c>
      <c r="E1068" t="s">
        <v>56</v>
      </c>
      <c r="F1068" t="s">
        <v>55</v>
      </c>
      <c r="G1068" t="s">
        <v>35</v>
      </c>
      <c r="L1068" t="s">
        <v>1630</v>
      </c>
      <c r="M1068">
        <v>154487</v>
      </c>
      <c r="N1068">
        <v>259</v>
      </c>
      <c r="O1068" t="s">
        <v>29</v>
      </c>
      <c r="P1068" t="s">
        <v>30</v>
      </c>
      <c r="Q1068" t="s">
        <v>213</v>
      </c>
      <c r="R1068">
        <v>44000000</v>
      </c>
      <c r="S1068">
        <v>1996</v>
      </c>
      <c r="T1068">
        <v>7.5</v>
      </c>
      <c r="U1068">
        <v>2.4</v>
      </c>
      <c r="V1068">
        <v>9300852</v>
      </c>
      <c r="W1068" t="s">
        <v>21</v>
      </c>
    </row>
    <row r="1069" spans="1:23" x14ac:dyDescent="0.3">
      <c r="A1069" t="s">
        <v>1622</v>
      </c>
      <c r="B1069">
        <v>96</v>
      </c>
      <c r="C1069">
        <v>96</v>
      </c>
      <c r="D1069">
        <v>150415432</v>
      </c>
      <c r="E1069" t="s">
        <v>24</v>
      </c>
      <c r="F1069" t="s">
        <v>25</v>
      </c>
      <c r="G1069" t="s">
        <v>35</v>
      </c>
      <c r="H1069" t="s">
        <v>58</v>
      </c>
      <c r="L1069" t="s">
        <v>1631</v>
      </c>
      <c r="M1069">
        <v>117606</v>
      </c>
      <c r="N1069">
        <v>217</v>
      </c>
      <c r="O1069" t="s">
        <v>29</v>
      </c>
      <c r="P1069" t="s">
        <v>30</v>
      </c>
      <c r="Q1069" t="s">
        <v>213</v>
      </c>
      <c r="R1069">
        <v>44000000</v>
      </c>
      <c r="S1069">
        <v>1985</v>
      </c>
      <c r="T1069">
        <v>6.4</v>
      </c>
      <c r="U1069">
        <v>1.6</v>
      </c>
      <c r="V1069">
        <v>106415432</v>
      </c>
      <c r="W1069" t="s">
        <v>21</v>
      </c>
    </row>
    <row r="1070" spans="1:23" x14ac:dyDescent="0.3">
      <c r="A1070" t="s">
        <v>1632</v>
      </c>
      <c r="B1070">
        <v>28</v>
      </c>
      <c r="C1070">
        <v>118</v>
      </c>
      <c r="D1070">
        <v>44834712</v>
      </c>
      <c r="E1070" t="s">
        <v>55</v>
      </c>
      <c r="F1070" t="s">
        <v>35</v>
      </c>
      <c r="L1070" t="s">
        <v>1633</v>
      </c>
      <c r="M1070">
        <v>13995</v>
      </c>
      <c r="N1070">
        <v>62</v>
      </c>
      <c r="O1070" t="s">
        <v>29</v>
      </c>
      <c r="P1070" t="s">
        <v>30</v>
      </c>
      <c r="Q1070" t="s">
        <v>213</v>
      </c>
      <c r="R1070">
        <v>44000000</v>
      </c>
      <c r="S1070">
        <v>1996</v>
      </c>
      <c r="T1070">
        <v>5.6</v>
      </c>
      <c r="U1070">
        <v>2</v>
      </c>
      <c r="V1070">
        <v>834712</v>
      </c>
      <c r="W1070" t="s">
        <v>21</v>
      </c>
    </row>
    <row r="1071" spans="1:23" x14ac:dyDescent="0.3">
      <c r="A1071" t="s">
        <v>1634</v>
      </c>
      <c r="B1071">
        <v>105</v>
      </c>
      <c r="C1071">
        <v>88</v>
      </c>
      <c r="D1071">
        <v>84300000</v>
      </c>
      <c r="E1071" t="s">
        <v>47</v>
      </c>
      <c r="F1071" t="s">
        <v>49</v>
      </c>
      <c r="G1071" t="s">
        <v>26</v>
      </c>
      <c r="H1071" t="s">
        <v>50</v>
      </c>
      <c r="L1071" t="s">
        <v>1635</v>
      </c>
      <c r="M1071">
        <v>90360</v>
      </c>
      <c r="N1071">
        <v>147</v>
      </c>
      <c r="O1071" t="s">
        <v>29</v>
      </c>
      <c r="P1071" t="s">
        <v>30</v>
      </c>
      <c r="Q1071" t="s">
        <v>1636</v>
      </c>
      <c r="R1071">
        <v>2600000</v>
      </c>
      <c r="S1071">
        <v>1940</v>
      </c>
      <c r="T1071">
        <v>7.5</v>
      </c>
      <c r="U1071">
        <v>1.5</v>
      </c>
      <c r="V1071">
        <v>81700000</v>
      </c>
      <c r="W1071" t="s">
        <v>21</v>
      </c>
    </row>
    <row r="1072" spans="1:23" x14ac:dyDescent="0.3">
      <c r="A1072" t="s">
        <v>1637</v>
      </c>
      <c r="B1072">
        <v>102</v>
      </c>
      <c r="C1072">
        <v>325</v>
      </c>
      <c r="D1072">
        <v>1500000</v>
      </c>
      <c r="E1072" t="s">
        <v>25</v>
      </c>
      <c r="F1072" t="s">
        <v>55</v>
      </c>
      <c r="G1072" t="s">
        <v>53</v>
      </c>
      <c r="L1072" t="s">
        <v>1638</v>
      </c>
      <c r="M1072">
        <v>9830</v>
      </c>
      <c r="N1072">
        <v>189</v>
      </c>
      <c r="O1072" t="s">
        <v>29</v>
      </c>
      <c r="P1072" t="s">
        <v>30</v>
      </c>
      <c r="Q1072" t="s">
        <v>213</v>
      </c>
      <c r="R1072">
        <v>44000000</v>
      </c>
      <c r="S1072">
        <v>1980</v>
      </c>
      <c r="T1072">
        <v>6.8</v>
      </c>
      <c r="U1072">
        <v>5.4</v>
      </c>
      <c r="V1072">
        <v>-42500000</v>
      </c>
      <c r="W1072" t="s">
        <v>38</v>
      </c>
    </row>
    <row r="1073" spans="1:23" x14ac:dyDescent="0.3">
      <c r="A1073" t="s">
        <v>465</v>
      </c>
      <c r="B1073">
        <v>206</v>
      </c>
      <c r="C1073">
        <v>102</v>
      </c>
      <c r="D1073">
        <v>62318875</v>
      </c>
      <c r="E1073" t="s">
        <v>24</v>
      </c>
      <c r="F1073" t="s">
        <v>25</v>
      </c>
      <c r="G1073" t="s">
        <v>26</v>
      </c>
      <c r="H1073" t="s">
        <v>27</v>
      </c>
      <c r="I1073" t="s">
        <v>35</v>
      </c>
      <c r="L1073" t="s">
        <v>1639</v>
      </c>
      <c r="M1073">
        <v>156225</v>
      </c>
      <c r="N1073">
        <v>502</v>
      </c>
      <c r="O1073" t="s">
        <v>29</v>
      </c>
      <c r="P1073" t="s">
        <v>30</v>
      </c>
      <c r="Q1073" t="s">
        <v>213</v>
      </c>
      <c r="R1073">
        <v>50000000</v>
      </c>
      <c r="S1073">
        <v>2006</v>
      </c>
      <c r="T1073">
        <v>6.8</v>
      </c>
      <c r="U1073">
        <v>1.7</v>
      </c>
      <c r="V1073">
        <v>12318875</v>
      </c>
      <c r="W1073" t="s">
        <v>21</v>
      </c>
    </row>
    <row r="1074" spans="1:23" x14ac:dyDescent="0.3">
      <c r="A1074" t="s">
        <v>1640</v>
      </c>
      <c r="B1074">
        <v>159</v>
      </c>
      <c r="C1074">
        <v>110</v>
      </c>
      <c r="D1074">
        <v>5773519</v>
      </c>
      <c r="E1074" t="s">
        <v>55</v>
      </c>
      <c r="F1074" t="s">
        <v>57</v>
      </c>
      <c r="G1074" t="s">
        <v>27</v>
      </c>
      <c r="H1074" t="s">
        <v>35</v>
      </c>
      <c r="L1074" t="s">
        <v>1641</v>
      </c>
      <c r="M1074">
        <v>28618</v>
      </c>
      <c r="N1074">
        <v>91</v>
      </c>
      <c r="O1074" t="s">
        <v>29</v>
      </c>
      <c r="P1074" t="s">
        <v>30</v>
      </c>
      <c r="Q1074" t="s">
        <v>31</v>
      </c>
      <c r="R1074">
        <v>40000000</v>
      </c>
      <c r="S1074">
        <v>2015</v>
      </c>
      <c r="T1074">
        <v>6</v>
      </c>
      <c r="U1074">
        <v>1.8</v>
      </c>
      <c r="V1074">
        <v>-34226481</v>
      </c>
      <c r="W1074" t="s">
        <v>38</v>
      </c>
    </row>
    <row r="1075" spans="1:23" x14ac:dyDescent="0.3">
      <c r="A1075" t="s">
        <v>1642</v>
      </c>
      <c r="B1075">
        <v>137</v>
      </c>
      <c r="C1075">
        <v>136</v>
      </c>
      <c r="D1075">
        <v>51768623</v>
      </c>
      <c r="E1075" t="s">
        <v>55</v>
      </c>
      <c r="L1075" t="s">
        <v>1643</v>
      </c>
      <c r="M1075">
        <v>73006</v>
      </c>
      <c r="N1075">
        <v>297</v>
      </c>
      <c r="O1075" t="s">
        <v>29</v>
      </c>
      <c r="P1075" t="s">
        <v>30</v>
      </c>
      <c r="Q1075" t="s">
        <v>31</v>
      </c>
      <c r="R1075">
        <v>43000000</v>
      </c>
      <c r="S1075">
        <v>2000</v>
      </c>
      <c r="T1075">
        <v>7.3</v>
      </c>
      <c r="U1075">
        <v>2.2999999999999998</v>
      </c>
      <c r="V1075">
        <v>8768623</v>
      </c>
      <c r="W1075" t="s">
        <v>21</v>
      </c>
    </row>
    <row r="1076" spans="1:23" x14ac:dyDescent="0.3">
      <c r="A1076" t="s">
        <v>893</v>
      </c>
      <c r="B1076">
        <v>116</v>
      </c>
      <c r="C1076">
        <v>103</v>
      </c>
      <c r="D1076">
        <v>37035515</v>
      </c>
      <c r="E1076" t="s">
        <v>48</v>
      </c>
      <c r="F1076" t="s">
        <v>55</v>
      </c>
      <c r="L1076" t="s">
        <v>1644</v>
      </c>
      <c r="M1076">
        <v>34597</v>
      </c>
      <c r="N1076">
        <v>194</v>
      </c>
      <c r="O1076" t="s">
        <v>29</v>
      </c>
      <c r="P1076" t="s">
        <v>30</v>
      </c>
      <c r="Q1076" t="s">
        <v>31</v>
      </c>
      <c r="R1076">
        <v>43000000</v>
      </c>
      <c r="S1076">
        <v>2000</v>
      </c>
      <c r="T1076">
        <v>6</v>
      </c>
      <c r="U1076">
        <v>1.7</v>
      </c>
      <c r="V1076">
        <v>-5964485</v>
      </c>
      <c r="W1076" t="s">
        <v>38</v>
      </c>
    </row>
    <row r="1077" spans="1:23" x14ac:dyDescent="0.3">
      <c r="A1077" t="s">
        <v>340</v>
      </c>
      <c r="B1077">
        <v>177</v>
      </c>
      <c r="C1077">
        <v>103</v>
      </c>
      <c r="D1077">
        <v>24520892</v>
      </c>
      <c r="E1077" t="s">
        <v>24</v>
      </c>
      <c r="F1077" t="s">
        <v>56</v>
      </c>
      <c r="G1077" t="s">
        <v>55</v>
      </c>
      <c r="H1077" t="s">
        <v>35</v>
      </c>
      <c r="L1077" t="s">
        <v>1645</v>
      </c>
      <c r="M1077">
        <v>85198</v>
      </c>
      <c r="N1077">
        <v>303</v>
      </c>
      <c r="O1077" t="s">
        <v>29</v>
      </c>
      <c r="P1077" t="s">
        <v>545</v>
      </c>
      <c r="Q1077" t="s">
        <v>213</v>
      </c>
      <c r="R1077">
        <v>45000000</v>
      </c>
      <c r="S1077">
        <v>2005</v>
      </c>
      <c r="T1077">
        <v>7</v>
      </c>
      <c r="U1077">
        <v>1.7</v>
      </c>
      <c r="V1077">
        <v>-20479108</v>
      </c>
      <c r="W1077" t="s">
        <v>38</v>
      </c>
    </row>
    <row r="1078" spans="1:23" x14ac:dyDescent="0.3">
      <c r="A1078" t="s">
        <v>1646</v>
      </c>
      <c r="B1078">
        <v>99</v>
      </c>
      <c r="C1078">
        <v>90</v>
      </c>
      <c r="D1078">
        <v>24430272</v>
      </c>
      <c r="E1078" t="s">
        <v>48</v>
      </c>
      <c r="F1078" t="s">
        <v>44</v>
      </c>
      <c r="L1078" t="s">
        <v>1647</v>
      </c>
      <c r="M1078">
        <v>46158</v>
      </c>
      <c r="N1078">
        <v>403</v>
      </c>
      <c r="O1078" t="s">
        <v>29</v>
      </c>
      <c r="P1078" t="s">
        <v>30</v>
      </c>
      <c r="Q1078" t="s">
        <v>213</v>
      </c>
      <c r="R1078">
        <v>43000000</v>
      </c>
      <c r="S1078">
        <v>2002</v>
      </c>
      <c r="T1078">
        <v>5.0999999999999996</v>
      </c>
      <c r="U1078">
        <v>1.5</v>
      </c>
      <c r="V1078">
        <v>-18569728</v>
      </c>
      <c r="W1078" t="s">
        <v>38</v>
      </c>
    </row>
    <row r="1079" spans="1:23" x14ac:dyDescent="0.3">
      <c r="A1079" t="s">
        <v>621</v>
      </c>
      <c r="B1079">
        <v>56</v>
      </c>
      <c r="C1079">
        <v>154</v>
      </c>
      <c r="D1079">
        <v>158348400</v>
      </c>
      <c r="E1079" t="s">
        <v>55</v>
      </c>
      <c r="F1079" t="s">
        <v>60</v>
      </c>
      <c r="G1079" t="s">
        <v>35</v>
      </c>
      <c r="L1079" t="s">
        <v>1648</v>
      </c>
      <c r="M1079">
        <v>88844</v>
      </c>
      <c r="N1079">
        <v>142</v>
      </c>
      <c r="O1079" t="s">
        <v>29</v>
      </c>
      <c r="P1079" t="s">
        <v>30</v>
      </c>
      <c r="Q1079" t="s">
        <v>213</v>
      </c>
      <c r="R1079">
        <v>42000000</v>
      </c>
      <c r="S1079">
        <v>1993</v>
      </c>
      <c r="T1079">
        <v>6.8</v>
      </c>
      <c r="U1079">
        <v>2.6</v>
      </c>
      <c r="V1079">
        <v>116348400</v>
      </c>
      <c r="W1079" t="s">
        <v>21</v>
      </c>
    </row>
    <row r="1080" spans="1:23" x14ac:dyDescent="0.3">
      <c r="A1080" t="s">
        <v>1649</v>
      </c>
      <c r="B1080">
        <v>117</v>
      </c>
      <c r="C1080">
        <v>99</v>
      </c>
      <c r="D1080">
        <v>31136950</v>
      </c>
      <c r="E1080" t="s">
        <v>55</v>
      </c>
      <c r="F1080" t="s">
        <v>26</v>
      </c>
      <c r="G1080" t="s">
        <v>44</v>
      </c>
      <c r="L1080" t="s">
        <v>1650</v>
      </c>
      <c r="M1080">
        <v>47364</v>
      </c>
      <c r="N1080">
        <v>75</v>
      </c>
      <c r="O1080" t="s">
        <v>29</v>
      </c>
      <c r="P1080" t="s">
        <v>30</v>
      </c>
      <c r="Q1080" t="s">
        <v>31</v>
      </c>
      <c r="R1080">
        <v>44000000</v>
      </c>
      <c r="S1080">
        <v>2010</v>
      </c>
      <c r="T1080">
        <v>6.5</v>
      </c>
      <c r="U1080">
        <v>1.6</v>
      </c>
      <c r="V1080">
        <v>-12863050</v>
      </c>
      <c r="W1080" t="s">
        <v>38</v>
      </c>
    </row>
    <row r="1081" spans="1:23" x14ac:dyDescent="0.3">
      <c r="A1081" t="s">
        <v>509</v>
      </c>
      <c r="B1081">
        <v>252</v>
      </c>
      <c r="C1081">
        <v>93</v>
      </c>
      <c r="D1081">
        <v>29113588</v>
      </c>
      <c r="E1081" t="s">
        <v>24</v>
      </c>
      <c r="F1081" t="s">
        <v>56</v>
      </c>
      <c r="G1081" t="s">
        <v>35</v>
      </c>
      <c r="L1081" t="s">
        <v>1651</v>
      </c>
      <c r="M1081">
        <v>117999</v>
      </c>
      <c r="N1081">
        <v>181</v>
      </c>
      <c r="O1081" t="s">
        <v>29</v>
      </c>
      <c r="P1081" t="s">
        <v>30</v>
      </c>
      <c r="Q1081" t="s">
        <v>213</v>
      </c>
      <c r="R1081">
        <v>40000000</v>
      </c>
      <c r="S1081">
        <v>2011</v>
      </c>
      <c r="T1081">
        <v>6.6</v>
      </c>
      <c r="U1081">
        <v>1.6</v>
      </c>
      <c r="V1081">
        <v>-10886412</v>
      </c>
      <c r="W1081" t="s">
        <v>38</v>
      </c>
    </row>
    <row r="1082" spans="1:23" x14ac:dyDescent="0.3">
      <c r="A1082" t="s">
        <v>597</v>
      </c>
      <c r="B1082">
        <v>375</v>
      </c>
      <c r="C1082">
        <v>109</v>
      </c>
      <c r="D1082">
        <v>138447667</v>
      </c>
      <c r="E1082" t="s">
        <v>24</v>
      </c>
      <c r="F1082" t="s">
        <v>48</v>
      </c>
      <c r="G1082" t="s">
        <v>56</v>
      </c>
      <c r="L1082" t="s">
        <v>1652</v>
      </c>
      <c r="M1082">
        <v>408302</v>
      </c>
      <c r="N1082">
        <v>345</v>
      </c>
      <c r="O1082" t="s">
        <v>29</v>
      </c>
      <c r="P1082" t="s">
        <v>30</v>
      </c>
      <c r="Q1082" t="s">
        <v>213</v>
      </c>
      <c r="R1082">
        <v>42000000</v>
      </c>
      <c r="S1082">
        <v>2012</v>
      </c>
      <c r="T1082">
        <v>7.2</v>
      </c>
      <c r="U1082">
        <v>1.8</v>
      </c>
      <c r="V1082">
        <v>96447667</v>
      </c>
      <c r="W1082" t="s">
        <v>21</v>
      </c>
    </row>
    <row r="1083" spans="1:23" x14ac:dyDescent="0.3">
      <c r="A1083" t="s">
        <v>1562</v>
      </c>
      <c r="B1083">
        <v>150</v>
      </c>
      <c r="C1083">
        <v>124</v>
      </c>
      <c r="D1083">
        <v>116006080</v>
      </c>
      <c r="E1083" t="s">
        <v>48</v>
      </c>
      <c r="F1083" t="s">
        <v>55</v>
      </c>
      <c r="G1083" t="s">
        <v>44</v>
      </c>
      <c r="L1083" t="s">
        <v>1653</v>
      </c>
      <c r="M1083">
        <v>203269</v>
      </c>
      <c r="N1083">
        <v>602</v>
      </c>
      <c r="O1083" t="s">
        <v>29</v>
      </c>
      <c r="P1083" t="s">
        <v>37</v>
      </c>
      <c r="Q1083" t="s">
        <v>31</v>
      </c>
      <c r="R1083">
        <v>42000000</v>
      </c>
      <c r="S1083">
        <v>1999</v>
      </c>
      <c r="T1083">
        <v>7</v>
      </c>
      <c r="U1083">
        <v>2.1</v>
      </c>
      <c r="V1083">
        <v>74006080</v>
      </c>
      <c r="W1083" t="s">
        <v>21</v>
      </c>
    </row>
    <row r="1084" spans="1:23" x14ac:dyDescent="0.3">
      <c r="A1084" t="s">
        <v>1286</v>
      </c>
      <c r="B1084">
        <v>187</v>
      </c>
      <c r="C1084">
        <v>84</v>
      </c>
      <c r="D1084">
        <v>106793915</v>
      </c>
      <c r="E1084" t="s">
        <v>25</v>
      </c>
      <c r="F1084" t="s">
        <v>47</v>
      </c>
      <c r="G1084" t="s">
        <v>48</v>
      </c>
      <c r="H1084" t="s">
        <v>55</v>
      </c>
      <c r="I1084" t="s">
        <v>49</v>
      </c>
      <c r="L1084" t="s">
        <v>1654</v>
      </c>
      <c r="M1084">
        <v>140499</v>
      </c>
      <c r="N1084">
        <v>358</v>
      </c>
      <c r="O1084" t="s">
        <v>29</v>
      </c>
      <c r="P1084" t="s">
        <v>37</v>
      </c>
      <c r="Q1084" t="s">
        <v>118</v>
      </c>
      <c r="R1084">
        <v>45000000</v>
      </c>
      <c r="S1084">
        <v>2000</v>
      </c>
      <c r="T1084">
        <v>7</v>
      </c>
      <c r="U1084">
        <v>1.4</v>
      </c>
      <c r="V1084">
        <v>61793915</v>
      </c>
      <c r="W1084" t="s">
        <v>21</v>
      </c>
    </row>
    <row r="1085" spans="1:23" x14ac:dyDescent="0.3">
      <c r="A1085" t="s">
        <v>1655</v>
      </c>
      <c r="B1085">
        <v>108</v>
      </c>
      <c r="C1085">
        <v>90</v>
      </c>
      <c r="D1085">
        <v>87856565</v>
      </c>
      <c r="E1085" t="s">
        <v>48</v>
      </c>
      <c r="F1085" t="s">
        <v>44</v>
      </c>
      <c r="L1085" t="s">
        <v>1656</v>
      </c>
      <c r="M1085">
        <v>106909</v>
      </c>
      <c r="N1085">
        <v>268</v>
      </c>
      <c r="O1085" t="s">
        <v>29</v>
      </c>
      <c r="P1085" t="s">
        <v>30</v>
      </c>
      <c r="Q1085" t="s">
        <v>31</v>
      </c>
      <c r="R1085">
        <v>42000000</v>
      </c>
      <c r="S1085">
        <v>2004</v>
      </c>
      <c r="T1085">
        <v>5.9</v>
      </c>
      <c r="U1085">
        <v>1.5</v>
      </c>
      <c r="V1085">
        <v>45856565</v>
      </c>
      <c r="W1085" t="s">
        <v>21</v>
      </c>
    </row>
    <row r="1086" spans="1:23" x14ac:dyDescent="0.3">
      <c r="A1086" t="s">
        <v>1657</v>
      </c>
      <c r="B1086">
        <v>21</v>
      </c>
      <c r="C1086">
        <v>117</v>
      </c>
      <c r="D1086">
        <v>70100000</v>
      </c>
      <c r="E1086" t="s">
        <v>48</v>
      </c>
      <c r="F1086" t="s">
        <v>55</v>
      </c>
      <c r="G1086" t="s">
        <v>44</v>
      </c>
      <c r="L1086" t="s">
        <v>1658</v>
      </c>
      <c r="M1086">
        <v>20183</v>
      </c>
      <c r="N1086">
        <v>41</v>
      </c>
      <c r="O1086" t="s">
        <v>29</v>
      </c>
      <c r="P1086" t="s">
        <v>30</v>
      </c>
      <c r="Q1086" t="s">
        <v>213</v>
      </c>
      <c r="R1086">
        <v>40000000</v>
      </c>
      <c r="S1086">
        <v>1992</v>
      </c>
      <c r="T1086">
        <v>5.4</v>
      </c>
      <c r="U1086">
        <v>2</v>
      </c>
      <c r="V1086">
        <v>30100000</v>
      </c>
      <c r="W1086" t="s">
        <v>21</v>
      </c>
    </row>
    <row r="1087" spans="1:23" x14ac:dyDescent="0.3">
      <c r="A1087" t="s">
        <v>301</v>
      </c>
      <c r="B1087">
        <v>270</v>
      </c>
      <c r="C1087">
        <v>123</v>
      </c>
      <c r="D1087">
        <v>159578352</v>
      </c>
      <c r="E1087" t="s">
        <v>24</v>
      </c>
      <c r="F1087" t="s">
        <v>48</v>
      </c>
      <c r="G1087" t="s">
        <v>56</v>
      </c>
      <c r="L1087" t="s">
        <v>1659</v>
      </c>
      <c r="M1087">
        <v>133177</v>
      </c>
      <c r="N1087">
        <v>380</v>
      </c>
      <c r="O1087" t="s">
        <v>29</v>
      </c>
      <c r="P1087" t="s">
        <v>30</v>
      </c>
      <c r="Q1087" t="s">
        <v>213</v>
      </c>
      <c r="R1087">
        <v>43000000</v>
      </c>
      <c r="S1087">
        <v>2013</v>
      </c>
      <c r="T1087">
        <v>6.6</v>
      </c>
      <c r="U1087">
        <v>2</v>
      </c>
      <c r="V1087">
        <v>116578352</v>
      </c>
      <c r="W1087" t="s">
        <v>21</v>
      </c>
    </row>
    <row r="1088" spans="1:23" x14ac:dyDescent="0.3">
      <c r="A1088" t="s">
        <v>1660</v>
      </c>
      <c r="B1088">
        <v>72</v>
      </c>
      <c r="C1088">
        <v>251</v>
      </c>
      <c r="D1088">
        <v>57750000</v>
      </c>
      <c r="E1088" t="s">
        <v>242</v>
      </c>
      <c r="F1088" t="s">
        <v>55</v>
      </c>
      <c r="G1088" t="s">
        <v>54</v>
      </c>
      <c r="H1088" t="s">
        <v>44</v>
      </c>
      <c r="L1088" t="s">
        <v>1661</v>
      </c>
      <c r="M1088">
        <v>21554</v>
      </c>
      <c r="N1088">
        <v>192</v>
      </c>
      <c r="O1088" t="s">
        <v>29</v>
      </c>
      <c r="P1088" t="s">
        <v>37</v>
      </c>
      <c r="Q1088" t="s">
        <v>1636</v>
      </c>
      <c r="R1088">
        <v>31115000</v>
      </c>
      <c r="S1088">
        <v>1963</v>
      </c>
      <c r="T1088">
        <v>7</v>
      </c>
      <c r="U1088">
        <v>4.2</v>
      </c>
      <c r="V1088">
        <v>26635000</v>
      </c>
      <c r="W1088" t="s">
        <v>21</v>
      </c>
    </row>
    <row r="1089" spans="1:23" x14ac:dyDescent="0.3">
      <c r="A1089" t="s">
        <v>468</v>
      </c>
      <c r="B1089">
        <v>154</v>
      </c>
      <c r="C1089">
        <v>105</v>
      </c>
      <c r="D1089">
        <v>45290318</v>
      </c>
      <c r="E1089" t="s">
        <v>24</v>
      </c>
      <c r="F1089" t="s">
        <v>48</v>
      </c>
      <c r="G1089" t="s">
        <v>61</v>
      </c>
      <c r="L1089" t="s">
        <v>1662</v>
      </c>
      <c r="M1089">
        <v>74169</v>
      </c>
      <c r="N1089">
        <v>112</v>
      </c>
      <c r="O1089" t="s">
        <v>29</v>
      </c>
      <c r="P1089" t="s">
        <v>30</v>
      </c>
      <c r="Q1089" t="s">
        <v>52</v>
      </c>
      <c r="R1089">
        <v>42000000</v>
      </c>
      <c r="S1089">
        <v>2012</v>
      </c>
      <c r="T1089">
        <v>6.5</v>
      </c>
      <c r="U1089">
        <v>1.8</v>
      </c>
      <c r="V1089">
        <v>3290318</v>
      </c>
      <c r="W1089" t="s">
        <v>21</v>
      </c>
    </row>
    <row r="1090" spans="1:23" x14ac:dyDescent="0.3">
      <c r="A1090" t="s">
        <v>1437</v>
      </c>
      <c r="B1090">
        <v>114</v>
      </c>
      <c r="C1090">
        <v>115</v>
      </c>
      <c r="D1090">
        <v>41543207</v>
      </c>
      <c r="E1090" t="s">
        <v>56</v>
      </c>
      <c r="F1090" t="s">
        <v>55</v>
      </c>
      <c r="G1090" t="s">
        <v>60</v>
      </c>
      <c r="H1090" t="s">
        <v>35</v>
      </c>
      <c r="L1090" t="s">
        <v>1663</v>
      </c>
      <c r="M1090">
        <v>30077</v>
      </c>
      <c r="N1090">
        <v>175</v>
      </c>
      <c r="O1090" t="s">
        <v>29</v>
      </c>
      <c r="P1090" t="s">
        <v>30</v>
      </c>
      <c r="Q1090" t="s">
        <v>31</v>
      </c>
      <c r="R1090">
        <v>42000000</v>
      </c>
      <c r="S1090">
        <v>2002</v>
      </c>
      <c r="T1090">
        <v>6.3</v>
      </c>
      <c r="U1090">
        <v>1.9</v>
      </c>
      <c r="V1090">
        <v>-456793</v>
      </c>
      <c r="W1090" t="s">
        <v>38</v>
      </c>
    </row>
    <row r="1091" spans="1:23" x14ac:dyDescent="0.3">
      <c r="A1091" t="s">
        <v>1664</v>
      </c>
      <c r="B1091">
        <v>27</v>
      </c>
      <c r="C1091">
        <v>122</v>
      </c>
      <c r="D1091">
        <v>41252428</v>
      </c>
      <c r="E1091" t="s">
        <v>48</v>
      </c>
      <c r="F1091" t="s">
        <v>55</v>
      </c>
      <c r="G1091" t="s">
        <v>44</v>
      </c>
      <c r="L1091" t="s">
        <v>1665</v>
      </c>
      <c r="M1091">
        <v>11453</v>
      </c>
      <c r="N1091">
        <v>71</v>
      </c>
      <c r="O1091" t="s">
        <v>29</v>
      </c>
      <c r="P1091" t="s">
        <v>30</v>
      </c>
      <c r="Q1091" t="s">
        <v>31</v>
      </c>
      <c r="R1091">
        <v>42000000</v>
      </c>
      <c r="S1091">
        <v>1996</v>
      </c>
      <c r="T1091">
        <v>6.5</v>
      </c>
      <c r="U1091">
        <v>2</v>
      </c>
      <c r="V1091">
        <v>-747572</v>
      </c>
      <c r="W1091" t="s">
        <v>38</v>
      </c>
    </row>
    <row r="1092" spans="1:23" x14ac:dyDescent="0.3">
      <c r="A1092" t="s">
        <v>1666</v>
      </c>
      <c r="B1092">
        <v>166</v>
      </c>
      <c r="C1092">
        <v>119</v>
      </c>
      <c r="D1092">
        <v>35228696</v>
      </c>
      <c r="E1092" t="s">
        <v>55</v>
      </c>
      <c r="F1092" t="s">
        <v>57</v>
      </c>
      <c r="G1092" t="s">
        <v>60</v>
      </c>
      <c r="H1092" t="s">
        <v>35</v>
      </c>
      <c r="L1092" t="s">
        <v>1667</v>
      </c>
      <c r="M1092">
        <v>63677</v>
      </c>
      <c r="N1092">
        <v>460</v>
      </c>
      <c r="O1092" t="s">
        <v>29</v>
      </c>
      <c r="P1092" t="s">
        <v>30</v>
      </c>
      <c r="Q1092" t="s">
        <v>31</v>
      </c>
      <c r="R1092">
        <v>32000000</v>
      </c>
      <c r="S1092">
        <v>2002</v>
      </c>
      <c r="T1092">
        <v>6.5</v>
      </c>
      <c r="U1092">
        <v>2</v>
      </c>
      <c r="V1092">
        <v>3228696</v>
      </c>
      <c r="W1092" t="s">
        <v>21</v>
      </c>
    </row>
    <row r="1093" spans="1:23" x14ac:dyDescent="0.3">
      <c r="A1093" t="s">
        <v>1011</v>
      </c>
      <c r="B1093">
        <v>288</v>
      </c>
      <c r="C1093">
        <v>81</v>
      </c>
      <c r="D1093">
        <v>59992760</v>
      </c>
      <c r="E1093" t="s">
        <v>48</v>
      </c>
      <c r="L1093" t="s">
        <v>1668</v>
      </c>
      <c r="M1093">
        <v>119622</v>
      </c>
      <c r="N1093">
        <v>396</v>
      </c>
      <c r="O1093" t="s">
        <v>29</v>
      </c>
      <c r="P1093" t="s">
        <v>30</v>
      </c>
      <c r="Q1093" t="s">
        <v>213</v>
      </c>
      <c r="R1093">
        <v>42000000</v>
      </c>
      <c r="S1093">
        <v>2009</v>
      </c>
      <c r="T1093">
        <v>5.8</v>
      </c>
      <c r="U1093">
        <v>1.4</v>
      </c>
      <c r="V1093">
        <v>17992760</v>
      </c>
      <c r="W1093" t="s">
        <v>21</v>
      </c>
    </row>
    <row r="1094" spans="1:23" x14ac:dyDescent="0.3">
      <c r="A1094" t="s">
        <v>1669</v>
      </c>
      <c r="B1094">
        <v>117</v>
      </c>
      <c r="C1094">
        <v>133</v>
      </c>
      <c r="D1094">
        <v>34667015</v>
      </c>
      <c r="E1094" t="s">
        <v>24</v>
      </c>
      <c r="F1094" t="s">
        <v>25</v>
      </c>
      <c r="G1094" t="s">
        <v>35</v>
      </c>
      <c r="L1094" t="s">
        <v>1670</v>
      </c>
      <c r="M1094">
        <v>74009</v>
      </c>
      <c r="N1094">
        <v>317</v>
      </c>
      <c r="O1094" t="s">
        <v>29</v>
      </c>
      <c r="P1094" t="s">
        <v>37</v>
      </c>
      <c r="Q1094" t="s">
        <v>31</v>
      </c>
      <c r="R1094">
        <v>32000000</v>
      </c>
      <c r="S1094">
        <v>1989</v>
      </c>
      <c r="T1094">
        <v>6.6</v>
      </c>
      <c r="U1094">
        <v>2.2000000000000002</v>
      </c>
      <c r="V1094">
        <v>2667015</v>
      </c>
      <c r="W1094" t="s">
        <v>21</v>
      </c>
    </row>
    <row r="1095" spans="1:23" x14ac:dyDescent="0.3">
      <c r="A1095" t="s">
        <v>1671</v>
      </c>
      <c r="B1095">
        <v>291</v>
      </c>
      <c r="C1095">
        <v>100</v>
      </c>
      <c r="D1095">
        <v>37652565</v>
      </c>
      <c r="E1095" t="s">
        <v>26</v>
      </c>
      <c r="F1095" t="s">
        <v>57</v>
      </c>
      <c r="G1095" t="s">
        <v>60</v>
      </c>
      <c r="H1095" t="s">
        <v>35</v>
      </c>
      <c r="L1095" t="s">
        <v>1672</v>
      </c>
      <c r="M1095">
        <v>91151</v>
      </c>
      <c r="N1095">
        <v>283</v>
      </c>
      <c r="O1095" t="s">
        <v>29</v>
      </c>
      <c r="P1095" t="s">
        <v>30</v>
      </c>
      <c r="Q1095" t="s">
        <v>31</v>
      </c>
      <c r="R1095">
        <v>42000000</v>
      </c>
      <c r="S1095">
        <v>2011</v>
      </c>
      <c r="T1095">
        <v>5.4</v>
      </c>
      <c r="U1095">
        <v>1.7</v>
      </c>
      <c r="V1095">
        <v>-4347435</v>
      </c>
      <c r="W1095" t="s">
        <v>38</v>
      </c>
    </row>
    <row r="1096" spans="1:23" x14ac:dyDescent="0.3">
      <c r="A1096" t="s">
        <v>1673</v>
      </c>
      <c r="B1096">
        <v>151</v>
      </c>
      <c r="C1096">
        <v>120</v>
      </c>
      <c r="D1096">
        <v>24375436</v>
      </c>
      <c r="E1096" t="s">
        <v>24</v>
      </c>
      <c r="F1096" t="s">
        <v>56</v>
      </c>
      <c r="G1096" t="s">
        <v>55</v>
      </c>
      <c r="H1096" t="s">
        <v>35</v>
      </c>
      <c r="L1096" t="s">
        <v>1674</v>
      </c>
      <c r="M1096">
        <v>42547</v>
      </c>
      <c r="N1096">
        <v>265</v>
      </c>
      <c r="O1096" t="s">
        <v>29</v>
      </c>
      <c r="P1096" t="s">
        <v>30</v>
      </c>
      <c r="Q1096" t="s">
        <v>213</v>
      </c>
      <c r="R1096">
        <v>42000000</v>
      </c>
      <c r="S1096">
        <v>2001</v>
      </c>
      <c r="T1096">
        <v>6.1</v>
      </c>
      <c r="U1096">
        <v>2</v>
      </c>
      <c r="V1096">
        <v>-17624564</v>
      </c>
      <c r="W1096" t="s">
        <v>38</v>
      </c>
    </row>
    <row r="1097" spans="1:23" x14ac:dyDescent="0.3">
      <c r="A1097" t="s">
        <v>1675</v>
      </c>
      <c r="B1097">
        <v>36</v>
      </c>
      <c r="C1097">
        <v>104</v>
      </c>
      <c r="D1097">
        <v>20915465</v>
      </c>
      <c r="E1097" t="s">
        <v>25</v>
      </c>
      <c r="F1097" t="s">
        <v>48</v>
      </c>
      <c r="G1097" t="s">
        <v>49</v>
      </c>
      <c r="H1097" t="s">
        <v>26</v>
      </c>
      <c r="I1097" t="s">
        <v>27</v>
      </c>
      <c r="L1097" t="s">
        <v>1676</v>
      </c>
      <c r="M1097">
        <v>38203</v>
      </c>
      <c r="N1097">
        <v>290</v>
      </c>
      <c r="O1097" t="s">
        <v>29</v>
      </c>
      <c r="P1097" t="s">
        <v>37</v>
      </c>
      <c r="Q1097" t="s">
        <v>52</v>
      </c>
      <c r="R1097">
        <v>42000000</v>
      </c>
      <c r="S1097">
        <v>1993</v>
      </c>
      <c r="T1097">
        <v>4</v>
      </c>
      <c r="U1097">
        <v>1.7</v>
      </c>
      <c r="V1097">
        <v>-21084535</v>
      </c>
      <c r="W1097" t="s">
        <v>38</v>
      </c>
    </row>
    <row r="1098" spans="1:23" x14ac:dyDescent="0.3">
      <c r="A1098" t="s">
        <v>1457</v>
      </c>
      <c r="B1098">
        <v>168</v>
      </c>
      <c r="C1098">
        <v>122</v>
      </c>
      <c r="D1098">
        <v>24127895</v>
      </c>
      <c r="E1098" t="s">
        <v>56</v>
      </c>
      <c r="F1098" t="s">
        <v>55</v>
      </c>
      <c r="G1098" t="s">
        <v>35</v>
      </c>
      <c r="L1098" t="s">
        <v>1677</v>
      </c>
      <c r="M1098">
        <v>248123</v>
      </c>
      <c r="N1098">
        <v>437</v>
      </c>
      <c r="O1098" t="s">
        <v>29</v>
      </c>
      <c r="P1098" t="s">
        <v>30</v>
      </c>
      <c r="Q1098" t="s">
        <v>213</v>
      </c>
      <c r="R1098">
        <v>50000000</v>
      </c>
      <c r="S1098">
        <v>2005</v>
      </c>
      <c r="T1098">
        <v>7.6</v>
      </c>
      <c r="U1098">
        <v>2</v>
      </c>
      <c r="V1098">
        <v>-25872105</v>
      </c>
      <c r="W1098" t="s">
        <v>38</v>
      </c>
    </row>
    <row r="1099" spans="1:23" x14ac:dyDescent="0.3">
      <c r="A1099" t="s">
        <v>552</v>
      </c>
      <c r="B1099">
        <v>283</v>
      </c>
      <c r="C1099">
        <v>80</v>
      </c>
      <c r="D1099">
        <v>84961</v>
      </c>
      <c r="E1099" t="s">
        <v>24</v>
      </c>
      <c r="F1099" t="s">
        <v>25</v>
      </c>
      <c r="G1099" t="s">
        <v>54</v>
      </c>
      <c r="L1099" t="s">
        <v>1678</v>
      </c>
      <c r="M1099">
        <v>149414</v>
      </c>
      <c r="N1099">
        <v>841</v>
      </c>
      <c r="O1099" t="s">
        <v>554</v>
      </c>
      <c r="P1099" t="s">
        <v>278</v>
      </c>
      <c r="Q1099" t="s">
        <v>31</v>
      </c>
      <c r="R1099">
        <v>31000000</v>
      </c>
      <c r="S1099">
        <v>2002</v>
      </c>
      <c r="T1099">
        <v>7.9</v>
      </c>
      <c r="U1099">
        <v>1.3</v>
      </c>
      <c r="V1099">
        <v>-30915039</v>
      </c>
      <c r="W1099" t="s">
        <v>38</v>
      </c>
    </row>
    <row r="1100" spans="1:23" x14ac:dyDescent="0.3">
      <c r="A1100" t="s">
        <v>1679</v>
      </c>
      <c r="B1100">
        <v>127</v>
      </c>
      <c r="C1100">
        <v>91</v>
      </c>
      <c r="D1100">
        <v>26404753</v>
      </c>
      <c r="E1100" t="s">
        <v>24</v>
      </c>
      <c r="F1100" t="s">
        <v>48</v>
      </c>
      <c r="G1100" t="s">
        <v>56</v>
      </c>
      <c r="H1100" t="s">
        <v>44</v>
      </c>
      <c r="I1100" t="s">
        <v>35</v>
      </c>
      <c r="L1100" t="s">
        <v>1680</v>
      </c>
      <c r="M1100">
        <v>34203</v>
      </c>
      <c r="N1100">
        <v>169</v>
      </c>
      <c r="O1100" t="s">
        <v>29</v>
      </c>
      <c r="P1100" t="s">
        <v>30</v>
      </c>
      <c r="Q1100" t="s">
        <v>31</v>
      </c>
      <c r="R1100">
        <v>40000000</v>
      </c>
      <c r="S1100">
        <v>2012</v>
      </c>
      <c r="T1100">
        <v>5.3</v>
      </c>
      <c r="U1100">
        <v>1.5</v>
      </c>
      <c r="V1100">
        <v>-13595247</v>
      </c>
      <c r="W1100" t="s">
        <v>38</v>
      </c>
    </row>
    <row r="1101" spans="1:23" x14ac:dyDescent="0.3">
      <c r="A1101" t="s">
        <v>1681</v>
      </c>
      <c r="B1101">
        <v>293</v>
      </c>
      <c r="C1101">
        <v>112</v>
      </c>
      <c r="D1101">
        <v>6105175</v>
      </c>
      <c r="E1101" t="s">
        <v>48</v>
      </c>
      <c r="L1101" t="s">
        <v>1682</v>
      </c>
      <c r="M1101">
        <v>247020</v>
      </c>
      <c r="N1101">
        <v>835</v>
      </c>
      <c r="O1101" t="s">
        <v>29</v>
      </c>
      <c r="P1101" t="s">
        <v>30</v>
      </c>
      <c r="Q1101" t="s">
        <v>213</v>
      </c>
      <c r="R1101">
        <v>44000000</v>
      </c>
      <c r="S1101">
        <v>2014</v>
      </c>
      <c r="T1101">
        <v>6.6</v>
      </c>
      <c r="U1101">
        <v>1.9</v>
      </c>
      <c r="V1101">
        <v>-37894825</v>
      </c>
      <c r="W1101" t="s">
        <v>38</v>
      </c>
    </row>
    <row r="1102" spans="1:23" x14ac:dyDescent="0.3">
      <c r="A1102" t="s">
        <v>1683</v>
      </c>
      <c r="B1102">
        <v>95</v>
      </c>
      <c r="C1102">
        <v>100</v>
      </c>
      <c r="D1102">
        <v>5664251</v>
      </c>
      <c r="E1102" t="s">
        <v>24</v>
      </c>
      <c r="F1102" t="s">
        <v>26</v>
      </c>
      <c r="G1102" t="s">
        <v>53</v>
      </c>
      <c r="L1102" t="s">
        <v>1684</v>
      </c>
      <c r="M1102">
        <v>22309</v>
      </c>
      <c r="N1102">
        <v>102</v>
      </c>
      <c r="O1102" t="s">
        <v>29</v>
      </c>
      <c r="P1102" t="s">
        <v>91</v>
      </c>
      <c r="Q1102" t="s">
        <v>213</v>
      </c>
      <c r="R1102">
        <v>45000000</v>
      </c>
      <c r="S1102">
        <v>2010</v>
      </c>
      <c r="T1102">
        <v>6.3</v>
      </c>
      <c r="U1102">
        <v>1.7</v>
      </c>
      <c r="V1102">
        <v>-39335749</v>
      </c>
      <c r="W1102" t="s">
        <v>38</v>
      </c>
    </row>
    <row r="1103" spans="1:23" x14ac:dyDescent="0.3">
      <c r="A1103" t="s">
        <v>1138</v>
      </c>
      <c r="B1103">
        <v>213</v>
      </c>
      <c r="C1103">
        <v>105</v>
      </c>
      <c r="D1103">
        <v>1260917</v>
      </c>
      <c r="E1103" t="s">
        <v>24</v>
      </c>
      <c r="F1103" t="s">
        <v>48</v>
      </c>
      <c r="G1103" t="s">
        <v>56</v>
      </c>
      <c r="L1103" t="s">
        <v>1685</v>
      </c>
      <c r="M1103">
        <v>24657</v>
      </c>
      <c r="N1103">
        <v>71</v>
      </c>
      <c r="O1103" t="s">
        <v>792</v>
      </c>
      <c r="P1103" t="s">
        <v>545</v>
      </c>
      <c r="Q1103" t="s">
        <v>213</v>
      </c>
      <c r="R1103">
        <v>27000000</v>
      </c>
      <c r="S1103">
        <v>2009</v>
      </c>
      <c r="T1103">
        <v>7.2</v>
      </c>
      <c r="U1103">
        <v>1.8</v>
      </c>
      <c r="V1103">
        <v>-25739083</v>
      </c>
      <c r="W1103" t="s">
        <v>38</v>
      </c>
    </row>
    <row r="1104" spans="1:23" x14ac:dyDescent="0.3">
      <c r="A1104" t="s">
        <v>1328</v>
      </c>
      <c r="B1104">
        <v>119</v>
      </c>
      <c r="C1104">
        <v>110</v>
      </c>
      <c r="D1104">
        <v>116724075</v>
      </c>
      <c r="E1104" t="s">
        <v>55</v>
      </c>
      <c r="F1104" t="s">
        <v>59</v>
      </c>
      <c r="L1104" t="s">
        <v>1686</v>
      </c>
      <c r="M1104">
        <v>187181</v>
      </c>
      <c r="N1104">
        <v>564</v>
      </c>
      <c r="O1104" t="s">
        <v>29</v>
      </c>
      <c r="P1104" t="s">
        <v>30</v>
      </c>
      <c r="Q1104" t="s">
        <v>213</v>
      </c>
      <c r="R1104">
        <v>41000000</v>
      </c>
      <c r="S1104">
        <v>2002</v>
      </c>
      <c r="T1104">
        <v>7</v>
      </c>
      <c r="U1104">
        <v>1.8</v>
      </c>
      <c r="V1104">
        <v>75724075</v>
      </c>
      <c r="W1104" t="s">
        <v>21</v>
      </c>
    </row>
    <row r="1105" spans="1:23" x14ac:dyDescent="0.3">
      <c r="A1105" t="s">
        <v>1377</v>
      </c>
      <c r="B1105">
        <v>167</v>
      </c>
      <c r="C1105">
        <v>144</v>
      </c>
      <c r="D1105">
        <v>56083966</v>
      </c>
      <c r="E1105" t="s">
        <v>24</v>
      </c>
      <c r="F1105" t="s">
        <v>25</v>
      </c>
      <c r="G1105" t="s">
        <v>44</v>
      </c>
      <c r="L1105" t="s">
        <v>1687</v>
      </c>
      <c r="M1105">
        <v>137003</v>
      </c>
      <c r="N1105">
        <v>658</v>
      </c>
      <c r="O1105" t="s">
        <v>29</v>
      </c>
      <c r="P1105" t="s">
        <v>30</v>
      </c>
      <c r="Q1105" t="s">
        <v>31</v>
      </c>
      <c r="R1105">
        <v>65000000</v>
      </c>
      <c r="S1105">
        <v>2001</v>
      </c>
      <c r="T1105">
        <v>6.9</v>
      </c>
      <c r="U1105">
        <v>2.4</v>
      </c>
      <c r="V1105">
        <v>-8916034</v>
      </c>
      <c r="W1105" t="s">
        <v>38</v>
      </c>
    </row>
    <row r="1106" spans="1:23" x14ac:dyDescent="0.3">
      <c r="A1106" t="s">
        <v>1688</v>
      </c>
      <c r="B1106">
        <v>98</v>
      </c>
      <c r="C1106">
        <v>108</v>
      </c>
      <c r="D1106">
        <v>22108977</v>
      </c>
      <c r="E1106" t="s">
        <v>24</v>
      </c>
      <c r="F1106" t="s">
        <v>48</v>
      </c>
      <c r="G1106" t="s">
        <v>26</v>
      </c>
      <c r="L1106" t="s">
        <v>1689</v>
      </c>
      <c r="M1106">
        <v>29861</v>
      </c>
      <c r="N1106">
        <v>132</v>
      </c>
      <c r="O1106" t="s">
        <v>29</v>
      </c>
      <c r="P1106" t="s">
        <v>1047</v>
      </c>
      <c r="Q1106" t="s">
        <v>31</v>
      </c>
      <c r="R1106">
        <v>41000000</v>
      </c>
      <c r="S1106">
        <v>2003</v>
      </c>
      <c r="T1106">
        <v>5.2</v>
      </c>
      <c r="U1106">
        <v>1.8</v>
      </c>
      <c r="V1106">
        <v>-18891023</v>
      </c>
      <c r="W1106" t="s">
        <v>38</v>
      </c>
    </row>
    <row r="1107" spans="1:23" x14ac:dyDescent="0.3">
      <c r="A1107" t="s">
        <v>285</v>
      </c>
      <c r="B1107">
        <v>234</v>
      </c>
      <c r="C1107">
        <v>107</v>
      </c>
      <c r="D1107">
        <v>293501675</v>
      </c>
      <c r="E1107" t="s">
        <v>55</v>
      </c>
      <c r="F1107" t="s">
        <v>60</v>
      </c>
      <c r="G1107" t="s">
        <v>35</v>
      </c>
      <c r="L1107" t="s">
        <v>1690</v>
      </c>
      <c r="M1107">
        <v>704766</v>
      </c>
      <c r="N1107">
        <v>2073</v>
      </c>
      <c r="O1107" t="s">
        <v>29</v>
      </c>
      <c r="P1107" t="s">
        <v>30</v>
      </c>
      <c r="Q1107" t="s">
        <v>31</v>
      </c>
      <c r="R1107">
        <v>40000000</v>
      </c>
      <c r="S1107">
        <v>1999</v>
      </c>
      <c r="T1107">
        <v>8.1</v>
      </c>
      <c r="U1107">
        <v>1.8</v>
      </c>
      <c r="V1107">
        <v>253501675</v>
      </c>
      <c r="W1107" t="s">
        <v>21</v>
      </c>
    </row>
    <row r="1108" spans="1:23" x14ac:dyDescent="0.3">
      <c r="A1108" t="s">
        <v>1691</v>
      </c>
      <c r="B1108">
        <v>258</v>
      </c>
      <c r="C1108">
        <v>102</v>
      </c>
      <c r="D1108">
        <v>18600911</v>
      </c>
      <c r="E1108" t="s">
        <v>24</v>
      </c>
      <c r="F1108" t="s">
        <v>56</v>
      </c>
      <c r="G1108" t="s">
        <v>35</v>
      </c>
      <c r="L1108" t="s">
        <v>1692</v>
      </c>
      <c r="M1108">
        <v>125198</v>
      </c>
      <c r="N1108">
        <v>153</v>
      </c>
      <c r="O1108" t="s">
        <v>29</v>
      </c>
      <c r="P1108" t="s">
        <v>30</v>
      </c>
      <c r="Q1108" t="s">
        <v>31</v>
      </c>
      <c r="R1108">
        <v>42000000</v>
      </c>
      <c r="S1108">
        <v>2012</v>
      </c>
      <c r="T1108">
        <v>6.6</v>
      </c>
      <c r="U1108">
        <v>1.7</v>
      </c>
      <c r="V1108">
        <v>-23399089</v>
      </c>
      <c r="W1108" t="s">
        <v>38</v>
      </c>
    </row>
    <row r="1109" spans="1:23" x14ac:dyDescent="0.3">
      <c r="A1109" t="s">
        <v>1068</v>
      </c>
      <c r="B1109">
        <v>108</v>
      </c>
      <c r="C1109">
        <v>100</v>
      </c>
      <c r="D1109">
        <v>7204138</v>
      </c>
      <c r="E1109" t="s">
        <v>48</v>
      </c>
      <c r="L1109" t="s">
        <v>1693</v>
      </c>
      <c r="M1109">
        <v>34809</v>
      </c>
      <c r="N1109">
        <v>125</v>
      </c>
      <c r="O1109" t="s">
        <v>29</v>
      </c>
      <c r="P1109" t="s">
        <v>30</v>
      </c>
      <c r="Q1109" t="s">
        <v>52</v>
      </c>
      <c r="R1109">
        <v>41000000</v>
      </c>
      <c r="S1109">
        <v>2011</v>
      </c>
      <c r="T1109">
        <v>6.2</v>
      </c>
      <c r="U1109">
        <v>1.7</v>
      </c>
      <c r="V1109">
        <v>-33795862</v>
      </c>
      <c r="W1109" t="s">
        <v>38</v>
      </c>
    </row>
    <row r="1110" spans="1:23" x14ac:dyDescent="0.3">
      <c r="A1110" t="s">
        <v>1694</v>
      </c>
      <c r="B1110">
        <v>81</v>
      </c>
      <c r="C1110">
        <v>126</v>
      </c>
      <c r="D1110">
        <v>90800000</v>
      </c>
      <c r="E1110" t="s">
        <v>24</v>
      </c>
      <c r="F1110" t="s">
        <v>55</v>
      </c>
      <c r="G1110" t="s">
        <v>49</v>
      </c>
      <c r="H1110" t="s">
        <v>61</v>
      </c>
      <c r="L1110" t="s">
        <v>1695</v>
      </c>
      <c r="M1110">
        <v>126907</v>
      </c>
      <c r="N1110">
        <v>235</v>
      </c>
      <c r="O1110" t="s">
        <v>29</v>
      </c>
      <c r="P1110" t="s">
        <v>30</v>
      </c>
      <c r="Q1110" t="s">
        <v>52</v>
      </c>
      <c r="R1110">
        <v>8000000</v>
      </c>
      <c r="S1110">
        <v>1984</v>
      </c>
      <c r="T1110">
        <v>7.2</v>
      </c>
      <c r="U1110">
        <v>2.1</v>
      </c>
      <c r="V1110">
        <v>82800000</v>
      </c>
      <c r="W1110" t="s">
        <v>21</v>
      </c>
    </row>
    <row r="1111" spans="1:23" x14ac:dyDescent="0.3">
      <c r="A1111" t="s">
        <v>1134</v>
      </c>
      <c r="B1111">
        <v>538</v>
      </c>
      <c r="C1111">
        <v>138</v>
      </c>
      <c r="D1111">
        <v>150117807</v>
      </c>
      <c r="E1111" t="s">
        <v>56</v>
      </c>
      <c r="F1111" t="s">
        <v>55</v>
      </c>
      <c r="L1111" t="s">
        <v>1696</v>
      </c>
      <c r="M1111">
        <v>358416</v>
      </c>
      <c r="N1111">
        <v>751</v>
      </c>
      <c r="O1111" t="s">
        <v>29</v>
      </c>
      <c r="P1111" t="s">
        <v>30</v>
      </c>
      <c r="Q1111" t="s">
        <v>213</v>
      </c>
      <c r="R1111">
        <v>40000000</v>
      </c>
      <c r="S1111">
        <v>2013</v>
      </c>
      <c r="T1111">
        <v>7.3</v>
      </c>
      <c r="U1111">
        <v>2.2999999999999998</v>
      </c>
      <c r="V1111">
        <v>110117807</v>
      </c>
      <c r="W1111" t="s">
        <v>21</v>
      </c>
    </row>
    <row r="1112" spans="1:23" x14ac:dyDescent="0.3">
      <c r="A1112" t="s">
        <v>1697</v>
      </c>
      <c r="B1112">
        <v>224</v>
      </c>
      <c r="C1112">
        <v>108</v>
      </c>
      <c r="D1112">
        <v>163947053</v>
      </c>
      <c r="E1112" t="s">
        <v>48</v>
      </c>
      <c r="F1112" t="s">
        <v>55</v>
      </c>
      <c r="G1112" t="s">
        <v>44</v>
      </c>
      <c r="L1112" t="s">
        <v>1698</v>
      </c>
      <c r="M1112">
        <v>227824</v>
      </c>
      <c r="N1112">
        <v>273</v>
      </c>
      <c r="O1112" t="s">
        <v>29</v>
      </c>
      <c r="P1112" t="s">
        <v>30</v>
      </c>
      <c r="Q1112" t="s">
        <v>31</v>
      </c>
      <c r="R1112">
        <v>40000000</v>
      </c>
      <c r="S1112">
        <v>2009</v>
      </c>
      <c r="T1112">
        <v>6.7</v>
      </c>
      <c r="U1112">
        <v>1.8</v>
      </c>
      <c r="V1112">
        <v>123947053</v>
      </c>
      <c r="W1112" t="s">
        <v>21</v>
      </c>
    </row>
    <row r="1113" spans="1:23" x14ac:dyDescent="0.3">
      <c r="A1113" t="s">
        <v>1699</v>
      </c>
      <c r="B1113">
        <v>129</v>
      </c>
      <c r="C1113">
        <v>105</v>
      </c>
      <c r="D1113">
        <v>116735231</v>
      </c>
      <c r="E1113" t="s">
        <v>56</v>
      </c>
      <c r="F1113" t="s">
        <v>60</v>
      </c>
      <c r="G1113" t="s">
        <v>35</v>
      </c>
      <c r="L1113" t="s">
        <v>1700</v>
      </c>
      <c r="M1113">
        <v>56646</v>
      </c>
      <c r="N1113">
        <v>336</v>
      </c>
      <c r="O1113" t="s">
        <v>29</v>
      </c>
      <c r="P1113" t="s">
        <v>30</v>
      </c>
      <c r="Q1113" t="s">
        <v>213</v>
      </c>
      <c r="R1113">
        <v>70000000</v>
      </c>
      <c r="S1113">
        <v>1999</v>
      </c>
      <c r="T1113">
        <v>6.4</v>
      </c>
      <c r="U1113">
        <v>1.8</v>
      </c>
      <c r="V1113">
        <v>46735231</v>
      </c>
      <c r="W1113" t="s">
        <v>21</v>
      </c>
    </row>
    <row r="1114" spans="1:23" x14ac:dyDescent="0.3">
      <c r="A1114" t="s">
        <v>158</v>
      </c>
      <c r="B1114">
        <v>125</v>
      </c>
      <c r="C1114">
        <v>108</v>
      </c>
      <c r="D1114">
        <v>118500000</v>
      </c>
      <c r="E1114" t="s">
        <v>25</v>
      </c>
      <c r="F1114" t="s">
        <v>48</v>
      </c>
      <c r="G1114" t="s">
        <v>27</v>
      </c>
      <c r="L1114" t="s">
        <v>1701</v>
      </c>
      <c r="M1114">
        <v>340085</v>
      </c>
      <c r="N1114">
        <v>327</v>
      </c>
      <c r="O1114" t="s">
        <v>29</v>
      </c>
      <c r="P1114" t="s">
        <v>30</v>
      </c>
      <c r="Q1114" t="s">
        <v>52</v>
      </c>
      <c r="R1114">
        <v>40000000</v>
      </c>
      <c r="S1114">
        <v>1989</v>
      </c>
      <c r="T1114">
        <v>7.8</v>
      </c>
      <c r="U1114">
        <v>1.8</v>
      </c>
      <c r="V1114">
        <v>78500000</v>
      </c>
      <c r="W1114" t="s">
        <v>21</v>
      </c>
    </row>
    <row r="1115" spans="1:23" x14ac:dyDescent="0.3">
      <c r="A1115" t="s">
        <v>562</v>
      </c>
      <c r="B1115">
        <v>433</v>
      </c>
      <c r="C1115">
        <v>89</v>
      </c>
      <c r="D1115">
        <v>126546825</v>
      </c>
      <c r="E1115" t="s">
        <v>24</v>
      </c>
      <c r="F1115" t="s">
        <v>27</v>
      </c>
      <c r="G1115" t="s">
        <v>35</v>
      </c>
      <c r="L1115" t="s">
        <v>1702</v>
      </c>
      <c r="M1115">
        <v>327367</v>
      </c>
      <c r="N1115">
        <v>918</v>
      </c>
      <c r="O1115" t="s">
        <v>29</v>
      </c>
      <c r="P1115" t="s">
        <v>545</v>
      </c>
      <c r="Q1115" t="s">
        <v>213</v>
      </c>
      <c r="R1115">
        <v>40000000</v>
      </c>
      <c r="S1115">
        <v>2014</v>
      </c>
      <c r="T1115">
        <v>6.4</v>
      </c>
      <c r="U1115">
        <v>1.5</v>
      </c>
      <c r="V1115">
        <v>86546825</v>
      </c>
      <c r="W1115" t="s">
        <v>21</v>
      </c>
    </row>
    <row r="1116" spans="1:23" x14ac:dyDescent="0.3">
      <c r="A1116" t="s">
        <v>1703</v>
      </c>
      <c r="B1116">
        <v>362</v>
      </c>
      <c r="C1116">
        <v>129</v>
      </c>
      <c r="D1116">
        <v>166147885</v>
      </c>
      <c r="E1116" t="s">
        <v>55</v>
      </c>
      <c r="F1116" t="s">
        <v>44</v>
      </c>
      <c r="L1116" t="s">
        <v>1704</v>
      </c>
      <c r="M1116">
        <v>220020</v>
      </c>
      <c r="N1116">
        <v>1360</v>
      </c>
      <c r="O1116" t="s">
        <v>29</v>
      </c>
      <c r="P1116" t="s">
        <v>30</v>
      </c>
      <c r="Q1116" t="s">
        <v>213</v>
      </c>
      <c r="R1116">
        <v>40000000</v>
      </c>
      <c r="S1116">
        <v>2015</v>
      </c>
      <c r="T1116">
        <v>4.0999999999999996</v>
      </c>
      <c r="U1116">
        <v>2.2000000000000002</v>
      </c>
      <c r="V1116">
        <v>126147885</v>
      </c>
      <c r="W1116" t="s">
        <v>21</v>
      </c>
    </row>
    <row r="1117" spans="1:23" x14ac:dyDescent="0.3">
      <c r="A1117" t="s">
        <v>1325</v>
      </c>
      <c r="B1117">
        <v>93</v>
      </c>
      <c r="C1117">
        <v>84</v>
      </c>
      <c r="D1117">
        <v>111760631</v>
      </c>
      <c r="E1117" t="s">
        <v>24</v>
      </c>
      <c r="F1117" t="s">
        <v>25</v>
      </c>
      <c r="G1117" t="s">
        <v>48</v>
      </c>
      <c r="H1117" t="s">
        <v>49</v>
      </c>
      <c r="I1117" t="s">
        <v>27</v>
      </c>
      <c r="L1117" t="s">
        <v>1705</v>
      </c>
      <c r="M1117">
        <v>40227</v>
      </c>
      <c r="N1117">
        <v>188</v>
      </c>
      <c r="O1117" t="s">
        <v>29</v>
      </c>
      <c r="P1117" t="s">
        <v>30</v>
      </c>
      <c r="Q1117" t="s">
        <v>52</v>
      </c>
      <c r="R1117">
        <v>38000000</v>
      </c>
      <c r="S1117">
        <v>2003</v>
      </c>
      <c r="T1117">
        <v>4.0999999999999996</v>
      </c>
      <c r="U1117">
        <v>1.4</v>
      </c>
      <c r="V1117">
        <v>73760631</v>
      </c>
      <c r="W1117" t="s">
        <v>21</v>
      </c>
    </row>
    <row r="1118" spans="1:23" x14ac:dyDescent="0.3">
      <c r="A1118" t="s">
        <v>394</v>
      </c>
      <c r="B1118">
        <v>71</v>
      </c>
      <c r="C1118">
        <v>149</v>
      </c>
      <c r="D1118">
        <v>108706165</v>
      </c>
      <c r="E1118" t="s">
        <v>56</v>
      </c>
      <c r="F1118" t="s">
        <v>55</v>
      </c>
      <c r="G1118" t="s">
        <v>35</v>
      </c>
      <c r="L1118" t="s">
        <v>1706</v>
      </c>
      <c r="M1118">
        <v>99558</v>
      </c>
      <c r="N1118">
        <v>236</v>
      </c>
      <c r="O1118" t="s">
        <v>29</v>
      </c>
      <c r="P1118" t="s">
        <v>30</v>
      </c>
      <c r="Q1118" t="s">
        <v>213</v>
      </c>
      <c r="R1118">
        <v>40000000</v>
      </c>
      <c r="S1118">
        <v>1996</v>
      </c>
      <c r="T1118">
        <v>7.4</v>
      </c>
      <c r="U1118">
        <v>2.5</v>
      </c>
      <c r="V1118">
        <v>68706165</v>
      </c>
      <c r="W1118" t="s">
        <v>21</v>
      </c>
    </row>
    <row r="1119" spans="1:23" x14ac:dyDescent="0.3">
      <c r="A1119" t="s">
        <v>254</v>
      </c>
      <c r="B1119">
        <v>104</v>
      </c>
      <c r="C1119">
        <v>94</v>
      </c>
      <c r="D1119">
        <v>138614544</v>
      </c>
      <c r="E1119" t="s">
        <v>48</v>
      </c>
      <c r="F1119" t="s">
        <v>49</v>
      </c>
      <c r="L1119" t="s">
        <v>1707</v>
      </c>
      <c r="M1119">
        <v>75152</v>
      </c>
      <c r="N1119">
        <v>288</v>
      </c>
      <c r="O1119" t="s">
        <v>29</v>
      </c>
      <c r="P1119" t="s">
        <v>30</v>
      </c>
      <c r="Q1119" t="s">
        <v>52</v>
      </c>
      <c r="R1119">
        <v>40000000</v>
      </c>
      <c r="S1119">
        <v>2003</v>
      </c>
      <c r="T1119">
        <v>5.8</v>
      </c>
      <c r="U1119">
        <v>1.6</v>
      </c>
      <c r="V1119">
        <v>98614544</v>
      </c>
      <c r="W1119" t="s">
        <v>21</v>
      </c>
    </row>
    <row r="1120" spans="1:23" x14ac:dyDescent="0.3">
      <c r="A1120" t="s">
        <v>103</v>
      </c>
      <c r="B1120">
        <v>319</v>
      </c>
      <c r="C1120">
        <v>121</v>
      </c>
      <c r="D1120">
        <v>125069696</v>
      </c>
      <c r="E1120" t="s">
        <v>24</v>
      </c>
      <c r="F1120" t="s">
        <v>242</v>
      </c>
      <c r="G1120" t="s">
        <v>55</v>
      </c>
      <c r="H1120" t="s">
        <v>35</v>
      </c>
      <c r="I1120" t="s">
        <v>58</v>
      </c>
      <c r="L1120" t="s">
        <v>1708</v>
      </c>
      <c r="M1120">
        <v>203963</v>
      </c>
      <c r="N1120">
        <v>420</v>
      </c>
      <c r="O1120" t="s">
        <v>29</v>
      </c>
      <c r="P1120" t="s">
        <v>30</v>
      </c>
      <c r="Q1120" t="s">
        <v>213</v>
      </c>
      <c r="R1120">
        <v>40000000</v>
      </c>
      <c r="S1120">
        <v>2013</v>
      </c>
      <c r="T1120">
        <v>7.6</v>
      </c>
      <c r="U1120">
        <v>2</v>
      </c>
      <c r="V1120">
        <v>85069696</v>
      </c>
      <c r="W1120" t="s">
        <v>21</v>
      </c>
    </row>
    <row r="1121" spans="1:23" x14ac:dyDescent="0.3">
      <c r="A1121" t="s">
        <v>1525</v>
      </c>
      <c r="B1121">
        <v>41</v>
      </c>
      <c r="C1121">
        <v>128</v>
      </c>
      <c r="D1121">
        <v>107458785</v>
      </c>
      <c r="E1121" t="s">
        <v>48</v>
      </c>
      <c r="F1121" t="s">
        <v>55</v>
      </c>
      <c r="G1121" t="s">
        <v>61</v>
      </c>
      <c r="L1121" t="s">
        <v>1709</v>
      </c>
      <c r="M1121">
        <v>71754</v>
      </c>
      <c r="N1121">
        <v>166</v>
      </c>
      <c r="O1121" t="s">
        <v>29</v>
      </c>
      <c r="P1121" t="s">
        <v>30</v>
      </c>
      <c r="Q1121" t="s">
        <v>52</v>
      </c>
      <c r="R1121">
        <v>40000000</v>
      </c>
      <c r="S1121">
        <v>1992</v>
      </c>
      <c r="T1121">
        <v>7.2</v>
      </c>
      <c r="U1121">
        <v>2.1</v>
      </c>
      <c r="V1121">
        <v>67458785</v>
      </c>
      <c r="W1121" t="s">
        <v>21</v>
      </c>
    </row>
    <row r="1122" spans="1:23" x14ac:dyDescent="0.3">
      <c r="A1122" t="s">
        <v>134</v>
      </c>
      <c r="B1122">
        <v>300</v>
      </c>
      <c r="C1122">
        <v>134</v>
      </c>
      <c r="D1122">
        <v>102310175</v>
      </c>
      <c r="E1122" t="s">
        <v>57</v>
      </c>
      <c r="F1122" t="s">
        <v>60</v>
      </c>
      <c r="G1122" t="s">
        <v>35</v>
      </c>
      <c r="L1122" t="s">
        <v>1710</v>
      </c>
      <c r="M1122">
        <v>64989</v>
      </c>
      <c r="N1122">
        <v>279</v>
      </c>
      <c r="O1122" t="s">
        <v>29</v>
      </c>
      <c r="P1122" t="s">
        <v>30</v>
      </c>
      <c r="Q1122" t="s">
        <v>213</v>
      </c>
      <c r="R1122">
        <v>40000000</v>
      </c>
      <c r="S1122">
        <v>2016</v>
      </c>
      <c r="T1122">
        <v>7.8</v>
      </c>
      <c r="U1122">
        <v>2.2000000000000002</v>
      </c>
      <c r="V1122">
        <v>62310175</v>
      </c>
      <c r="W1122" t="s">
        <v>21</v>
      </c>
    </row>
    <row r="1123" spans="1:23" x14ac:dyDescent="0.3">
      <c r="A1123" t="s">
        <v>219</v>
      </c>
      <c r="B1123">
        <v>556</v>
      </c>
      <c r="C1123">
        <v>120</v>
      </c>
      <c r="D1123">
        <v>96917897</v>
      </c>
      <c r="E1123" t="s">
        <v>242</v>
      </c>
      <c r="F1123" t="s">
        <v>55</v>
      </c>
      <c r="L1123" t="s">
        <v>1711</v>
      </c>
      <c r="M1123">
        <v>479453</v>
      </c>
      <c r="N1123">
        <v>696</v>
      </c>
      <c r="O1123" t="s">
        <v>29</v>
      </c>
      <c r="P1123" t="s">
        <v>30</v>
      </c>
      <c r="Q1123" t="s">
        <v>31</v>
      </c>
      <c r="R1123">
        <v>40000000</v>
      </c>
      <c r="S1123">
        <v>2010</v>
      </c>
      <c r="T1123">
        <v>7.7</v>
      </c>
      <c r="U1123">
        <v>2</v>
      </c>
      <c r="V1123">
        <v>56917897</v>
      </c>
      <c r="W1123" t="s">
        <v>21</v>
      </c>
    </row>
    <row r="1124" spans="1:23" x14ac:dyDescent="0.3">
      <c r="A1124" t="s">
        <v>1712</v>
      </c>
      <c r="B1124">
        <v>161</v>
      </c>
      <c r="C1124">
        <v>129</v>
      </c>
      <c r="D1124">
        <v>93952276</v>
      </c>
      <c r="E1124" t="s">
        <v>48</v>
      </c>
      <c r="F1124" t="s">
        <v>55</v>
      </c>
      <c r="G1124" t="s">
        <v>44</v>
      </c>
      <c r="L1124" t="s">
        <v>1713</v>
      </c>
      <c r="M1124">
        <v>132048</v>
      </c>
      <c r="N1124">
        <v>203</v>
      </c>
      <c r="O1124" t="s">
        <v>29</v>
      </c>
      <c r="P1124" t="s">
        <v>30</v>
      </c>
      <c r="Q1124" t="s">
        <v>31</v>
      </c>
      <c r="R1124">
        <v>40000000</v>
      </c>
      <c r="S1124">
        <v>2009</v>
      </c>
      <c r="T1124">
        <v>6.4</v>
      </c>
      <c r="U1124">
        <v>2.2000000000000002</v>
      </c>
      <c r="V1124">
        <v>53952276</v>
      </c>
      <c r="W1124" t="s">
        <v>21</v>
      </c>
    </row>
    <row r="1125" spans="1:23" x14ac:dyDescent="0.3">
      <c r="A1125" t="s">
        <v>1543</v>
      </c>
      <c r="B1125">
        <v>151</v>
      </c>
      <c r="C1125">
        <v>89</v>
      </c>
      <c r="D1125">
        <v>90703745</v>
      </c>
      <c r="E1125" t="s">
        <v>48</v>
      </c>
      <c r="L1125" t="s">
        <v>1714</v>
      </c>
      <c r="M1125">
        <v>93748</v>
      </c>
      <c r="N1125">
        <v>410</v>
      </c>
      <c r="O1125" t="s">
        <v>29</v>
      </c>
      <c r="P1125" t="s">
        <v>30</v>
      </c>
      <c r="Q1125" t="s">
        <v>31</v>
      </c>
      <c r="R1125">
        <v>45000000</v>
      </c>
      <c r="S1125">
        <v>2006</v>
      </c>
      <c r="T1125">
        <v>5.0999999999999996</v>
      </c>
      <c r="U1125">
        <v>1.5</v>
      </c>
      <c r="V1125">
        <v>45703745</v>
      </c>
      <c r="W1125" t="s">
        <v>21</v>
      </c>
    </row>
    <row r="1126" spans="1:23" x14ac:dyDescent="0.3">
      <c r="A1126" t="s">
        <v>1715</v>
      </c>
      <c r="B1126">
        <v>212</v>
      </c>
      <c r="C1126">
        <v>116</v>
      </c>
      <c r="D1126">
        <v>89138076</v>
      </c>
      <c r="E1126" t="s">
        <v>57</v>
      </c>
      <c r="F1126" t="s">
        <v>60</v>
      </c>
      <c r="L1126" t="s">
        <v>1716</v>
      </c>
      <c r="M1126">
        <v>98535</v>
      </c>
      <c r="N1126">
        <v>734</v>
      </c>
      <c r="O1126" t="s">
        <v>29</v>
      </c>
      <c r="P1126" t="s">
        <v>30</v>
      </c>
      <c r="Q1126" t="s">
        <v>213</v>
      </c>
      <c r="R1126">
        <v>40000000</v>
      </c>
      <c r="S1126">
        <v>2000</v>
      </c>
      <c r="T1126">
        <v>5.5</v>
      </c>
      <c r="U1126">
        <v>1.9</v>
      </c>
      <c r="V1126">
        <v>49138076</v>
      </c>
      <c r="W1126" t="s">
        <v>21</v>
      </c>
    </row>
    <row r="1127" spans="1:23" x14ac:dyDescent="0.3">
      <c r="A1127" t="s">
        <v>158</v>
      </c>
      <c r="B1127">
        <v>111</v>
      </c>
      <c r="C1127">
        <v>118</v>
      </c>
      <c r="D1127">
        <v>87666629</v>
      </c>
      <c r="E1127" t="s">
        <v>25</v>
      </c>
      <c r="F1127" t="s">
        <v>48</v>
      </c>
      <c r="G1127" t="s">
        <v>27</v>
      </c>
      <c r="H1127" t="s">
        <v>53</v>
      </c>
      <c r="L1127" t="s">
        <v>1717</v>
      </c>
      <c r="M1127">
        <v>283480</v>
      </c>
      <c r="N1127">
        <v>263</v>
      </c>
      <c r="O1127" t="s">
        <v>29</v>
      </c>
      <c r="P1127" t="s">
        <v>30</v>
      </c>
      <c r="Q1127" t="s">
        <v>52</v>
      </c>
      <c r="R1127">
        <v>40000000</v>
      </c>
      <c r="S1127">
        <v>1990</v>
      </c>
      <c r="T1127">
        <v>7.4</v>
      </c>
      <c r="U1127">
        <v>2</v>
      </c>
      <c r="V1127">
        <v>47666629</v>
      </c>
      <c r="W1127" t="s">
        <v>21</v>
      </c>
    </row>
    <row r="1128" spans="1:23" x14ac:dyDescent="0.3">
      <c r="A1128" t="s">
        <v>1718</v>
      </c>
      <c r="B1128">
        <v>173</v>
      </c>
      <c r="C1128">
        <v>107</v>
      </c>
      <c r="D1128">
        <v>90353764</v>
      </c>
      <c r="E1128" t="s">
        <v>48</v>
      </c>
      <c r="F1128" t="s">
        <v>56</v>
      </c>
      <c r="L1128" t="s">
        <v>1719</v>
      </c>
      <c r="M1128">
        <v>85629</v>
      </c>
      <c r="N1128">
        <v>144</v>
      </c>
      <c r="O1128" t="s">
        <v>29</v>
      </c>
      <c r="P1128" t="s">
        <v>30</v>
      </c>
      <c r="Q1128" t="s">
        <v>213</v>
      </c>
      <c r="R1128">
        <v>40000000</v>
      </c>
      <c r="S1128">
        <v>2015</v>
      </c>
      <c r="T1128">
        <v>6</v>
      </c>
      <c r="U1128">
        <v>1.8</v>
      </c>
      <c r="V1128">
        <v>50353764</v>
      </c>
      <c r="W1128" t="s">
        <v>21</v>
      </c>
    </row>
    <row r="1129" spans="1:23" x14ac:dyDescent="0.3">
      <c r="A1129" t="s">
        <v>1309</v>
      </c>
      <c r="B1129">
        <v>181</v>
      </c>
      <c r="C1129">
        <v>155</v>
      </c>
      <c r="D1129">
        <v>82522790</v>
      </c>
      <c r="E1129" t="s">
        <v>26</v>
      </c>
      <c r="F1129" t="s">
        <v>57</v>
      </c>
      <c r="G1129" t="s">
        <v>44</v>
      </c>
      <c r="L1129" t="s">
        <v>1720</v>
      </c>
      <c r="M1129">
        <v>143835</v>
      </c>
      <c r="N1129">
        <v>654</v>
      </c>
      <c r="O1129" t="s">
        <v>29</v>
      </c>
      <c r="P1129" t="s">
        <v>30</v>
      </c>
      <c r="Q1129" t="s">
        <v>213</v>
      </c>
      <c r="R1129">
        <v>40000000</v>
      </c>
      <c r="S1129">
        <v>1992</v>
      </c>
      <c r="T1129">
        <v>7.5</v>
      </c>
      <c r="U1129">
        <v>2.6</v>
      </c>
      <c r="V1129">
        <v>42522790</v>
      </c>
      <c r="W1129" t="s">
        <v>21</v>
      </c>
    </row>
    <row r="1130" spans="1:23" x14ac:dyDescent="0.3">
      <c r="A1130" t="s">
        <v>997</v>
      </c>
      <c r="B1130">
        <v>252</v>
      </c>
      <c r="C1130">
        <v>123</v>
      </c>
      <c r="D1130">
        <v>94125426</v>
      </c>
      <c r="E1130" t="s">
        <v>242</v>
      </c>
      <c r="F1130" t="s">
        <v>55</v>
      </c>
      <c r="G1130" t="s">
        <v>44</v>
      </c>
      <c r="L1130" t="s">
        <v>1721</v>
      </c>
      <c r="M1130">
        <v>79264</v>
      </c>
      <c r="N1130">
        <v>277</v>
      </c>
      <c r="O1130" t="s">
        <v>29</v>
      </c>
      <c r="P1130" t="s">
        <v>30</v>
      </c>
      <c r="Q1130" t="s">
        <v>31</v>
      </c>
      <c r="R1130">
        <v>40000000</v>
      </c>
      <c r="S1130">
        <v>2009</v>
      </c>
      <c r="T1130">
        <v>7</v>
      </c>
      <c r="U1130">
        <v>2</v>
      </c>
      <c r="V1130">
        <v>54125426</v>
      </c>
      <c r="W1130" t="s">
        <v>21</v>
      </c>
    </row>
    <row r="1131" spans="1:23" x14ac:dyDescent="0.3">
      <c r="A1131" t="s">
        <v>1377</v>
      </c>
      <c r="B1131">
        <v>216</v>
      </c>
      <c r="C1131">
        <v>128</v>
      </c>
      <c r="D1131">
        <v>95001343</v>
      </c>
      <c r="E1131" t="s">
        <v>242</v>
      </c>
      <c r="F1131" t="s">
        <v>55</v>
      </c>
      <c r="G1131" t="s">
        <v>61</v>
      </c>
      <c r="L1131">
        <v>42</v>
      </c>
      <c r="M1131">
        <v>66511</v>
      </c>
      <c r="N1131">
        <v>200</v>
      </c>
      <c r="O1131" t="s">
        <v>29</v>
      </c>
      <c r="P1131" t="s">
        <v>30</v>
      </c>
      <c r="Q1131" t="s">
        <v>31</v>
      </c>
      <c r="R1131">
        <v>40000000</v>
      </c>
      <c r="S1131">
        <v>2013</v>
      </c>
      <c r="T1131">
        <v>7.5</v>
      </c>
      <c r="U1131">
        <v>2.1</v>
      </c>
      <c r="V1131">
        <v>55001343</v>
      </c>
      <c r="W1131" t="s">
        <v>21</v>
      </c>
    </row>
    <row r="1132" spans="1:23" x14ac:dyDescent="0.3">
      <c r="A1132" t="s">
        <v>731</v>
      </c>
      <c r="B1132">
        <v>203</v>
      </c>
      <c r="C1132">
        <v>139</v>
      </c>
      <c r="D1132">
        <v>81292135</v>
      </c>
      <c r="E1132" t="s">
        <v>56</v>
      </c>
      <c r="F1132" t="s">
        <v>55</v>
      </c>
      <c r="G1132" t="s">
        <v>35</v>
      </c>
      <c r="L1132" t="s">
        <v>1722</v>
      </c>
      <c r="M1132">
        <v>137891</v>
      </c>
      <c r="N1132">
        <v>696</v>
      </c>
      <c r="O1132" t="s">
        <v>29</v>
      </c>
      <c r="P1132" t="s">
        <v>30</v>
      </c>
      <c r="Q1132" t="s">
        <v>213</v>
      </c>
      <c r="R1132">
        <v>40000000</v>
      </c>
      <c r="S1132">
        <v>1999</v>
      </c>
      <c r="T1132">
        <v>7.3</v>
      </c>
      <c r="U1132">
        <v>2.2999999999999998</v>
      </c>
      <c r="V1132">
        <v>41292135</v>
      </c>
      <c r="W1132" t="s">
        <v>21</v>
      </c>
    </row>
    <row r="1133" spans="1:23" x14ac:dyDescent="0.3">
      <c r="A1133" t="s">
        <v>949</v>
      </c>
      <c r="B1133">
        <v>218</v>
      </c>
      <c r="C1133">
        <v>109</v>
      </c>
      <c r="D1133">
        <v>86208010</v>
      </c>
      <c r="E1133" t="s">
        <v>48</v>
      </c>
      <c r="L1133" t="s">
        <v>1723</v>
      </c>
      <c r="M1133">
        <v>97045</v>
      </c>
      <c r="N1133">
        <v>285</v>
      </c>
      <c r="O1133" t="s">
        <v>29</v>
      </c>
      <c r="P1133" t="s">
        <v>30</v>
      </c>
      <c r="Q1133" t="s">
        <v>31</v>
      </c>
      <c r="R1133">
        <v>35000000</v>
      </c>
      <c r="S1133">
        <v>2014</v>
      </c>
      <c r="T1133">
        <v>5.7</v>
      </c>
      <c r="U1133">
        <v>1.8</v>
      </c>
      <c r="V1133">
        <v>51208010</v>
      </c>
      <c r="W1133" t="s">
        <v>21</v>
      </c>
    </row>
    <row r="1134" spans="1:23" x14ac:dyDescent="0.3">
      <c r="A1134" t="s">
        <v>1379</v>
      </c>
      <c r="B1134">
        <v>118</v>
      </c>
      <c r="C1134">
        <v>120</v>
      </c>
      <c r="D1134">
        <v>81593527</v>
      </c>
      <c r="E1134" t="s">
        <v>25</v>
      </c>
      <c r="F1134" t="s">
        <v>55</v>
      </c>
      <c r="G1134" t="s">
        <v>49</v>
      </c>
      <c r="L1134" t="s">
        <v>1724</v>
      </c>
      <c r="M1134">
        <v>48806</v>
      </c>
      <c r="N1134">
        <v>263</v>
      </c>
      <c r="O1134" t="s">
        <v>29</v>
      </c>
      <c r="P1134" t="s">
        <v>30</v>
      </c>
      <c r="Q1134" t="s">
        <v>52</v>
      </c>
      <c r="R1134">
        <v>40000000</v>
      </c>
      <c r="S1134">
        <v>2006</v>
      </c>
      <c r="T1134">
        <v>7.3</v>
      </c>
      <c r="U1134">
        <v>2</v>
      </c>
      <c r="V1134">
        <v>41593527</v>
      </c>
      <c r="W1134" t="s">
        <v>21</v>
      </c>
    </row>
    <row r="1135" spans="1:23" x14ac:dyDescent="0.3">
      <c r="A1135" t="s">
        <v>663</v>
      </c>
      <c r="B1135">
        <v>241</v>
      </c>
      <c r="C1135">
        <v>121</v>
      </c>
      <c r="D1135">
        <v>75274748</v>
      </c>
      <c r="E1135" t="s">
        <v>48</v>
      </c>
      <c r="F1135" t="s">
        <v>55</v>
      </c>
      <c r="L1135" t="s">
        <v>1725</v>
      </c>
      <c r="M1135">
        <v>130661</v>
      </c>
      <c r="N1135">
        <v>304</v>
      </c>
      <c r="O1135" t="s">
        <v>29</v>
      </c>
      <c r="P1135" t="s">
        <v>30</v>
      </c>
      <c r="Q1135" t="s">
        <v>31</v>
      </c>
      <c r="R1135">
        <v>35000000</v>
      </c>
      <c r="S1135">
        <v>2015</v>
      </c>
      <c r="T1135">
        <v>7.2</v>
      </c>
      <c r="U1135">
        <v>2</v>
      </c>
      <c r="V1135">
        <v>40274748</v>
      </c>
      <c r="W1135" t="s">
        <v>21</v>
      </c>
    </row>
    <row r="1136" spans="1:23" x14ac:dyDescent="0.3">
      <c r="A1136" t="s">
        <v>401</v>
      </c>
      <c r="B1136">
        <v>119</v>
      </c>
      <c r="C1136">
        <v>102</v>
      </c>
      <c r="D1136">
        <v>90835030</v>
      </c>
      <c r="E1136" t="s">
        <v>24</v>
      </c>
      <c r="F1136" t="s">
        <v>48</v>
      </c>
      <c r="L1136" t="s">
        <v>1726</v>
      </c>
      <c r="M1136">
        <v>28621</v>
      </c>
      <c r="N1136">
        <v>58</v>
      </c>
      <c r="O1136" t="s">
        <v>29</v>
      </c>
      <c r="P1136" t="s">
        <v>30</v>
      </c>
      <c r="Q1136" t="s">
        <v>31</v>
      </c>
      <c r="R1136">
        <v>40000000</v>
      </c>
      <c r="S1136">
        <v>2016</v>
      </c>
      <c r="T1136">
        <v>5.9</v>
      </c>
      <c r="U1136">
        <v>1.7</v>
      </c>
      <c r="V1136">
        <v>50835030</v>
      </c>
      <c r="W1136" t="s">
        <v>21</v>
      </c>
    </row>
    <row r="1137" spans="1:23" x14ac:dyDescent="0.3">
      <c r="A1137" t="s">
        <v>470</v>
      </c>
      <c r="B1137">
        <v>89</v>
      </c>
      <c r="C1137">
        <v>117</v>
      </c>
      <c r="D1137">
        <v>72455275</v>
      </c>
      <c r="E1137" t="s">
        <v>24</v>
      </c>
      <c r="F1137" t="s">
        <v>25</v>
      </c>
      <c r="G1137" t="s">
        <v>55</v>
      </c>
      <c r="H1137" t="s">
        <v>44</v>
      </c>
      <c r="I1137" t="s">
        <v>58</v>
      </c>
      <c r="L1137" t="s">
        <v>1727</v>
      </c>
      <c r="M1137">
        <v>113068</v>
      </c>
      <c r="N1137">
        <v>382</v>
      </c>
      <c r="O1137" t="s">
        <v>29</v>
      </c>
      <c r="P1137" t="s">
        <v>30</v>
      </c>
      <c r="Q1137" t="s">
        <v>213</v>
      </c>
      <c r="R1137">
        <v>40000000</v>
      </c>
      <c r="S1137">
        <v>1992</v>
      </c>
      <c r="T1137">
        <v>7.8</v>
      </c>
      <c r="U1137">
        <v>2</v>
      </c>
      <c r="V1137">
        <v>32455275</v>
      </c>
      <c r="W1137" t="s">
        <v>21</v>
      </c>
    </row>
    <row r="1138" spans="1:23" x14ac:dyDescent="0.3">
      <c r="A1138" t="s">
        <v>1026</v>
      </c>
      <c r="B1138">
        <v>209</v>
      </c>
      <c r="C1138">
        <v>178</v>
      </c>
      <c r="D1138">
        <v>75305995</v>
      </c>
      <c r="E1138" t="s">
        <v>242</v>
      </c>
      <c r="F1138" t="s">
        <v>55</v>
      </c>
      <c r="G1138" t="s">
        <v>59</v>
      </c>
      <c r="L1138" t="s">
        <v>1728</v>
      </c>
      <c r="M1138">
        <v>110394</v>
      </c>
      <c r="N1138">
        <v>433</v>
      </c>
      <c r="O1138" t="s">
        <v>29</v>
      </c>
      <c r="P1138" t="s">
        <v>30</v>
      </c>
      <c r="Q1138" t="s">
        <v>31</v>
      </c>
      <c r="R1138">
        <v>40000000</v>
      </c>
      <c r="S1138">
        <v>2004</v>
      </c>
      <c r="T1138">
        <v>7.7</v>
      </c>
      <c r="U1138">
        <v>3</v>
      </c>
      <c r="V1138">
        <v>35305995</v>
      </c>
      <c r="W1138" t="s">
        <v>21</v>
      </c>
    </row>
    <row r="1139" spans="1:23" x14ac:dyDescent="0.3">
      <c r="A1139" t="s">
        <v>1039</v>
      </c>
      <c r="B1139">
        <v>374</v>
      </c>
      <c r="C1139">
        <v>147</v>
      </c>
      <c r="D1139">
        <v>74098862</v>
      </c>
      <c r="E1139" t="s">
        <v>56</v>
      </c>
      <c r="F1139" t="s">
        <v>35</v>
      </c>
      <c r="L1139" t="s">
        <v>1729</v>
      </c>
      <c r="M1139">
        <v>656640</v>
      </c>
      <c r="N1139">
        <v>1732</v>
      </c>
      <c r="O1139" t="s">
        <v>29</v>
      </c>
      <c r="P1139" t="s">
        <v>30</v>
      </c>
      <c r="Q1139" t="s">
        <v>213</v>
      </c>
      <c r="R1139">
        <v>40000000</v>
      </c>
      <c r="S1139">
        <v>2005</v>
      </c>
      <c r="T1139">
        <v>8.1</v>
      </c>
      <c r="U1139">
        <v>2.4</v>
      </c>
      <c r="V1139">
        <v>34098862</v>
      </c>
      <c r="W1139" t="s">
        <v>21</v>
      </c>
    </row>
    <row r="1140" spans="1:23" x14ac:dyDescent="0.3">
      <c r="A1140" t="s">
        <v>693</v>
      </c>
      <c r="B1140">
        <v>235</v>
      </c>
      <c r="C1140">
        <v>90</v>
      </c>
      <c r="D1140">
        <v>72266306</v>
      </c>
      <c r="E1140" t="s">
        <v>56</v>
      </c>
      <c r="F1140" t="s">
        <v>55</v>
      </c>
      <c r="G1140" t="s">
        <v>60</v>
      </c>
      <c r="H1140" t="s">
        <v>35</v>
      </c>
      <c r="L1140" t="s">
        <v>1730</v>
      </c>
      <c r="M1140">
        <v>127528</v>
      </c>
      <c r="N1140">
        <v>422</v>
      </c>
      <c r="O1140" t="s">
        <v>29</v>
      </c>
      <c r="P1140" t="s">
        <v>30</v>
      </c>
      <c r="Q1140" t="s">
        <v>31</v>
      </c>
      <c r="R1140">
        <v>40000000</v>
      </c>
      <c r="S1140">
        <v>2008</v>
      </c>
      <c r="T1140">
        <v>6.6</v>
      </c>
      <c r="U1140">
        <v>1.5</v>
      </c>
      <c r="V1140">
        <v>32266306</v>
      </c>
      <c r="W1140" t="s">
        <v>21</v>
      </c>
    </row>
    <row r="1141" spans="1:23" x14ac:dyDescent="0.3">
      <c r="A1141" t="s">
        <v>1655</v>
      </c>
      <c r="B1141">
        <v>215</v>
      </c>
      <c r="C1141">
        <v>105</v>
      </c>
      <c r="D1141">
        <v>71347010</v>
      </c>
      <c r="E1141" t="s">
        <v>48</v>
      </c>
      <c r="F1141" t="s">
        <v>44</v>
      </c>
      <c r="L1141" t="s">
        <v>1731</v>
      </c>
      <c r="M1141">
        <v>166194</v>
      </c>
      <c r="N1141">
        <v>215</v>
      </c>
      <c r="O1141" t="s">
        <v>29</v>
      </c>
      <c r="P1141" t="s">
        <v>30</v>
      </c>
      <c r="Q1141" t="s">
        <v>213</v>
      </c>
      <c r="R1141">
        <v>40000000</v>
      </c>
      <c r="S1141">
        <v>2009</v>
      </c>
      <c r="T1141">
        <v>7.1</v>
      </c>
      <c r="U1141">
        <v>1.8</v>
      </c>
      <c r="V1141">
        <v>31347010</v>
      </c>
      <c r="W1141" t="s">
        <v>21</v>
      </c>
    </row>
    <row r="1142" spans="1:23" x14ac:dyDescent="0.3">
      <c r="A1142" t="s">
        <v>949</v>
      </c>
      <c r="B1142">
        <v>109</v>
      </c>
      <c r="C1142">
        <v>114</v>
      </c>
      <c r="D1142">
        <v>70836296</v>
      </c>
      <c r="E1142" t="s">
        <v>48</v>
      </c>
      <c r="F1142" t="s">
        <v>55</v>
      </c>
      <c r="G1142" t="s">
        <v>26</v>
      </c>
      <c r="H1142" t="s">
        <v>44</v>
      </c>
      <c r="L1142" t="s">
        <v>1732</v>
      </c>
      <c r="M1142">
        <v>109445</v>
      </c>
      <c r="N1142">
        <v>426</v>
      </c>
      <c r="O1142" t="s">
        <v>29</v>
      </c>
      <c r="P1142" t="s">
        <v>30</v>
      </c>
      <c r="Q1142" t="s">
        <v>31</v>
      </c>
      <c r="R1142">
        <v>40000000</v>
      </c>
      <c r="S1142">
        <v>2001</v>
      </c>
      <c r="T1142">
        <v>5.9</v>
      </c>
      <c r="U1142">
        <v>1.9</v>
      </c>
      <c r="V1142">
        <v>30836296</v>
      </c>
      <c r="W1142" t="s">
        <v>21</v>
      </c>
    </row>
    <row r="1143" spans="1:23" x14ac:dyDescent="0.3">
      <c r="A1143" t="s">
        <v>241</v>
      </c>
      <c r="B1143">
        <v>125</v>
      </c>
      <c r="C1143">
        <v>206</v>
      </c>
      <c r="D1143">
        <v>70405498</v>
      </c>
      <c r="E1143" t="s">
        <v>55</v>
      </c>
      <c r="F1143" t="s">
        <v>54</v>
      </c>
      <c r="G1143" t="s">
        <v>35</v>
      </c>
      <c r="L1143" t="s">
        <v>1733</v>
      </c>
      <c r="M1143">
        <v>113472</v>
      </c>
      <c r="N1143">
        <v>442</v>
      </c>
      <c r="O1143" t="s">
        <v>29</v>
      </c>
      <c r="P1143" t="s">
        <v>545</v>
      </c>
      <c r="Q1143" t="s">
        <v>213</v>
      </c>
      <c r="R1143">
        <v>40000000</v>
      </c>
      <c r="S1143">
        <v>1991</v>
      </c>
      <c r="T1143">
        <v>8</v>
      </c>
      <c r="U1143">
        <v>3.4</v>
      </c>
      <c r="V1143">
        <v>30405498</v>
      </c>
      <c r="W1143" t="s">
        <v>21</v>
      </c>
    </row>
    <row r="1144" spans="1:23" x14ac:dyDescent="0.3">
      <c r="A1144" t="s">
        <v>1734</v>
      </c>
      <c r="B1144">
        <v>65</v>
      </c>
      <c r="C1144">
        <v>99</v>
      </c>
      <c r="D1144">
        <v>70163652</v>
      </c>
      <c r="E1144" t="s">
        <v>48</v>
      </c>
      <c r="F1144" t="s">
        <v>56</v>
      </c>
      <c r="L1144" t="s">
        <v>1735</v>
      </c>
      <c r="M1144">
        <v>31968</v>
      </c>
      <c r="N1144">
        <v>82</v>
      </c>
      <c r="O1144" t="s">
        <v>29</v>
      </c>
      <c r="P1144" t="s">
        <v>30</v>
      </c>
      <c r="Q1144" t="s">
        <v>31</v>
      </c>
      <c r="R1144">
        <v>40000000</v>
      </c>
      <c r="S1144">
        <v>2006</v>
      </c>
      <c r="T1144">
        <v>4.5999999999999996</v>
      </c>
      <c r="U1144">
        <v>1.6</v>
      </c>
      <c r="V1144">
        <v>30163652</v>
      </c>
      <c r="W1144" t="s">
        <v>21</v>
      </c>
    </row>
    <row r="1145" spans="1:23" x14ac:dyDescent="0.3">
      <c r="A1145" t="s">
        <v>32</v>
      </c>
      <c r="B1145">
        <v>125</v>
      </c>
      <c r="C1145">
        <v>123</v>
      </c>
      <c r="D1145">
        <v>66808615</v>
      </c>
      <c r="E1145" t="s">
        <v>25</v>
      </c>
      <c r="F1145" t="s">
        <v>48</v>
      </c>
      <c r="G1145" t="s">
        <v>56</v>
      </c>
      <c r="H1145" t="s">
        <v>44</v>
      </c>
      <c r="L1145" t="s">
        <v>1736</v>
      </c>
      <c r="M1145">
        <v>87351</v>
      </c>
      <c r="N1145">
        <v>344</v>
      </c>
      <c r="O1145" t="s">
        <v>29</v>
      </c>
      <c r="P1145" t="s">
        <v>30</v>
      </c>
      <c r="Q1145" t="s">
        <v>213</v>
      </c>
      <c r="R1145">
        <v>34000000</v>
      </c>
      <c r="S1145">
        <v>2001</v>
      </c>
      <c r="T1145">
        <v>6.1</v>
      </c>
      <c r="U1145">
        <v>2</v>
      </c>
      <c r="V1145">
        <v>32808615</v>
      </c>
      <c r="W1145" t="s">
        <v>21</v>
      </c>
    </row>
    <row r="1146" spans="1:23" x14ac:dyDescent="0.3">
      <c r="A1146" t="s">
        <v>1649</v>
      </c>
      <c r="B1146">
        <v>191</v>
      </c>
      <c r="C1146">
        <v>102</v>
      </c>
      <c r="D1146">
        <v>64149837</v>
      </c>
      <c r="E1146" t="s">
        <v>48</v>
      </c>
      <c r="F1146" t="s">
        <v>55</v>
      </c>
      <c r="G1146" t="s">
        <v>49</v>
      </c>
      <c r="H1146" t="s">
        <v>26</v>
      </c>
      <c r="I1146" t="s">
        <v>44</v>
      </c>
      <c r="L1146" t="s">
        <v>1737</v>
      </c>
      <c r="M1146">
        <v>146899</v>
      </c>
      <c r="N1146">
        <v>185</v>
      </c>
      <c r="O1146" t="s">
        <v>29</v>
      </c>
      <c r="P1146" t="s">
        <v>30</v>
      </c>
      <c r="Q1146" t="s">
        <v>31</v>
      </c>
      <c r="R1146">
        <v>20000000</v>
      </c>
      <c r="S1146">
        <v>2009</v>
      </c>
      <c r="T1146">
        <v>6.4</v>
      </c>
      <c r="U1146">
        <v>1.7</v>
      </c>
      <c r="V1146">
        <v>44149837</v>
      </c>
      <c r="W1146" t="s">
        <v>21</v>
      </c>
    </row>
    <row r="1147" spans="1:23" x14ac:dyDescent="0.3">
      <c r="A1147" t="s">
        <v>1738</v>
      </c>
      <c r="B1147">
        <v>191</v>
      </c>
      <c r="C1147">
        <v>109</v>
      </c>
      <c r="D1147">
        <v>83906114</v>
      </c>
      <c r="E1147" t="s">
        <v>48</v>
      </c>
      <c r="F1147" t="s">
        <v>44</v>
      </c>
      <c r="L1147" t="s">
        <v>1739</v>
      </c>
      <c r="M1147">
        <v>104481</v>
      </c>
      <c r="N1147">
        <v>189</v>
      </c>
      <c r="O1147" t="s">
        <v>29</v>
      </c>
      <c r="P1147" t="s">
        <v>30</v>
      </c>
      <c r="Q1147" t="s">
        <v>31</v>
      </c>
      <c r="R1147">
        <v>40000000</v>
      </c>
      <c r="S1147">
        <v>2014</v>
      </c>
      <c r="T1147">
        <v>6</v>
      </c>
      <c r="U1147">
        <v>1.8</v>
      </c>
      <c r="V1147">
        <v>43906114</v>
      </c>
      <c r="W1147" t="s">
        <v>21</v>
      </c>
    </row>
    <row r="1148" spans="1:23" x14ac:dyDescent="0.3">
      <c r="A1148" t="s">
        <v>1586</v>
      </c>
      <c r="B1148">
        <v>221</v>
      </c>
      <c r="C1148">
        <v>82</v>
      </c>
      <c r="D1148">
        <v>66466372</v>
      </c>
      <c r="E1148" t="s">
        <v>57</v>
      </c>
      <c r="L1148" t="s">
        <v>1740</v>
      </c>
      <c r="M1148">
        <v>75345</v>
      </c>
      <c r="N1148">
        <v>290</v>
      </c>
      <c r="O1148" t="s">
        <v>29</v>
      </c>
      <c r="P1148" t="s">
        <v>30</v>
      </c>
      <c r="Q1148" t="s">
        <v>213</v>
      </c>
      <c r="R1148">
        <v>40000000</v>
      </c>
      <c r="S1148">
        <v>2009</v>
      </c>
      <c r="T1148">
        <v>5.2</v>
      </c>
      <c r="U1148">
        <v>1.4</v>
      </c>
      <c r="V1148">
        <v>26466372</v>
      </c>
      <c r="W1148" t="s">
        <v>21</v>
      </c>
    </row>
    <row r="1149" spans="1:23" x14ac:dyDescent="0.3">
      <c r="A1149" t="s">
        <v>149</v>
      </c>
      <c r="B1149">
        <v>459</v>
      </c>
      <c r="C1149">
        <v>142</v>
      </c>
      <c r="D1149">
        <v>72306065</v>
      </c>
      <c r="E1149" t="s">
        <v>55</v>
      </c>
      <c r="F1149" t="s">
        <v>54</v>
      </c>
      <c r="G1149" t="s">
        <v>35</v>
      </c>
      <c r="L1149" t="s">
        <v>1741</v>
      </c>
      <c r="M1149">
        <v>178118</v>
      </c>
      <c r="N1149">
        <v>355</v>
      </c>
      <c r="O1149" t="s">
        <v>29</v>
      </c>
      <c r="P1149" t="s">
        <v>30</v>
      </c>
      <c r="Q1149" t="s">
        <v>31</v>
      </c>
      <c r="R1149">
        <v>40000000</v>
      </c>
      <c r="S1149">
        <v>2015</v>
      </c>
      <c r="T1149">
        <v>7.6</v>
      </c>
      <c r="U1149">
        <v>2.4</v>
      </c>
      <c r="V1149">
        <v>32306065</v>
      </c>
      <c r="W1149" t="s">
        <v>21</v>
      </c>
    </row>
    <row r="1150" spans="1:23" x14ac:dyDescent="0.3">
      <c r="A1150" t="s">
        <v>584</v>
      </c>
      <c r="B1150">
        <v>131</v>
      </c>
      <c r="C1150">
        <v>106</v>
      </c>
      <c r="D1150">
        <v>59068786</v>
      </c>
      <c r="E1150" t="s">
        <v>24</v>
      </c>
      <c r="F1150" t="s">
        <v>55</v>
      </c>
      <c r="G1150" t="s">
        <v>35</v>
      </c>
      <c r="H1150" t="s">
        <v>58</v>
      </c>
      <c r="L1150" t="s">
        <v>1742</v>
      </c>
      <c r="M1150">
        <v>86902</v>
      </c>
      <c r="N1150">
        <v>411</v>
      </c>
      <c r="O1150" t="s">
        <v>29</v>
      </c>
      <c r="P1150" t="s">
        <v>30</v>
      </c>
      <c r="Q1150" t="s">
        <v>31</v>
      </c>
      <c r="R1150">
        <v>40000000</v>
      </c>
      <c r="S1150">
        <v>2001</v>
      </c>
      <c r="T1150">
        <v>6.4</v>
      </c>
      <c r="U1150">
        <v>1.8</v>
      </c>
      <c r="V1150">
        <v>19068786</v>
      </c>
      <c r="W1150" t="s">
        <v>21</v>
      </c>
    </row>
    <row r="1151" spans="1:23" x14ac:dyDescent="0.3">
      <c r="A1151" t="s">
        <v>481</v>
      </c>
      <c r="B1151">
        <v>118</v>
      </c>
      <c r="C1151">
        <v>106</v>
      </c>
      <c r="D1151">
        <v>57887882</v>
      </c>
      <c r="E1151" t="s">
        <v>48</v>
      </c>
      <c r="F1151" t="s">
        <v>55</v>
      </c>
      <c r="G1151" t="s">
        <v>44</v>
      </c>
      <c r="L1151" t="s">
        <v>1743</v>
      </c>
      <c r="M1151">
        <v>35508</v>
      </c>
      <c r="N1151">
        <v>211</v>
      </c>
      <c r="O1151" t="s">
        <v>29</v>
      </c>
      <c r="P1151" t="s">
        <v>30</v>
      </c>
      <c r="Q1151" t="s">
        <v>31</v>
      </c>
      <c r="R1151">
        <v>50000000</v>
      </c>
      <c r="S1151">
        <v>2004</v>
      </c>
      <c r="T1151">
        <v>6.1</v>
      </c>
      <c r="U1151">
        <v>1.8</v>
      </c>
      <c r="V1151">
        <v>7887882</v>
      </c>
      <c r="W1151" t="s">
        <v>21</v>
      </c>
    </row>
    <row r="1152" spans="1:23" x14ac:dyDescent="0.3">
      <c r="A1152" t="s">
        <v>778</v>
      </c>
      <c r="B1152">
        <v>100</v>
      </c>
      <c r="C1152">
        <v>108</v>
      </c>
      <c r="D1152">
        <v>53955614</v>
      </c>
      <c r="E1152" t="s">
        <v>24</v>
      </c>
      <c r="F1152" t="s">
        <v>25</v>
      </c>
      <c r="G1152" t="s">
        <v>48</v>
      </c>
      <c r="H1152" t="s">
        <v>49</v>
      </c>
      <c r="I1152" t="s">
        <v>27</v>
      </c>
      <c r="L1152" t="s">
        <v>1744</v>
      </c>
      <c r="M1152">
        <v>77415</v>
      </c>
      <c r="N1152">
        <v>139</v>
      </c>
      <c r="O1152" t="s">
        <v>29</v>
      </c>
      <c r="P1152" t="s">
        <v>30</v>
      </c>
      <c r="Q1152" t="s">
        <v>31</v>
      </c>
      <c r="R1152">
        <v>40000000</v>
      </c>
      <c r="S1152">
        <v>1998</v>
      </c>
      <c r="T1152">
        <v>6.1</v>
      </c>
      <c r="U1152">
        <v>1.8</v>
      </c>
      <c r="V1152">
        <v>13955614</v>
      </c>
      <c r="W1152" t="s">
        <v>21</v>
      </c>
    </row>
    <row r="1153" spans="1:23" x14ac:dyDescent="0.3">
      <c r="A1153" t="s">
        <v>1745</v>
      </c>
      <c r="B1153">
        <v>70</v>
      </c>
      <c r="C1153">
        <v>98</v>
      </c>
      <c r="D1153">
        <v>54967359</v>
      </c>
      <c r="E1153" t="s">
        <v>24</v>
      </c>
      <c r="F1153" t="s">
        <v>57</v>
      </c>
      <c r="L1153" t="s">
        <v>1746</v>
      </c>
      <c r="M1153">
        <v>52805</v>
      </c>
      <c r="N1153">
        <v>209</v>
      </c>
      <c r="O1153" t="s">
        <v>29</v>
      </c>
      <c r="P1153" t="s">
        <v>30</v>
      </c>
      <c r="Q1153" t="s">
        <v>213</v>
      </c>
      <c r="R1153">
        <v>40000000</v>
      </c>
      <c r="S1153">
        <v>1997</v>
      </c>
      <c r="T1153">
        <v>5.2</v>
      </c>
      <c r="U1153">
        <v>1.6</v>
      </c>
      <c r="V1153">
        <v>14967359</v>
      </c>
      <c r="W1153" t="s">
        <v>21</v>
      </c>
    </row>
    <row r="1154" spans="1:23" x14ac:dyDescent="0.3">
      <c r="A1154" t="s">
        <v>183</v>
      </c>
      <c r="B1154">
        <v>138</v>
      </c>
      <c r="C1154">
        <v>131</v>
      </c>
      <c r="D1154">
        <v>54228104</v>
      </c>
      <c r="E1154" t="s">
        <v>24</v>
      </c>
      <c r="F1154" t="s">
        <v>25</v>
      </c>
      <c r="G1154" t="s">
        <v>55</v>
      </c>
      <c r="H1154" t="s">
        <v>44</v>
      </c>
      <c r="I1154" t="s">
        <v>35</v>
      </c>
      <c r="L1154" t="s">
        <v>1747</v>
      </c>
      <c r="M1154">
        <v>104991</v>
      </c>
      <c r="N1154">
        <v>544</v>
      </c>
      <c r="O1154" t="s">
        <v>29</v>
      </c>
      <c r="P1154" t="s">
        <v>37</v>
      </c>
      <c r="Q1154" t="s">
        <v>31</v>
      </c>
      <c r="R1154">
        <v>35000000</v>
      </c>
      <c r="S1154">
        <v>2002</v>
      </c>
      <c r="T1154">
        <v>7.7</v>
      </c>
      <c r="U1154">
        <v>2.2000000000000002</v>
      </c>
      <c r="V1154">
        <v>19228104</v>
      </c>
      <c r="W1154" t="s">
        <v>21</v>
      </c>
    </row>
    <row r="1155" spans="1:23" x14ac:dyDescent="0.3">
      <c r="A1155" t="s">
        <v>1539</v>
      </c>
      <c r="B1155">
        <v>274</v>
      </c>
      <c r="C1155">
        <v>118</v>
      </c>
      <c r="D1155">
        <v>57981889</v>
      </c>
      <c r="E1155" t="s">
        <v>56</v>
      </c>
      <c r="F1155" t="s">
        <v>55</v>
      </c>
      <c r="G1155" t="s">
        <v>35</v>
      </c>
      <c r="L1155" t="s">
        <v>1748</v>
      </c>
      <c r="M1155">
        <v>173848</v>
      </c>
      <c r="N1155">
        <v>203</v>
      </c>
      <c r="O1155" t="s">
        <v>29</v>
      </c>
      <c r="P1155" t="s">
        <v>30</v>
      </c>
      <c r="Q1155" t="s">
        <v>213</v>
      </c>
      <c r="R1155">
        <v>40000000</v>
      </c>
      <c r="S1155">
        <v>2011</v>
      </c>
      <c r="T1155">
        <v>7.3</v>
      </c>
      <c r="U1155">
        <v>2</v>
      </c>
      <c r="V1155">
        <v>17981889</v>
      </c>
      <c r="W1155" t="s">
        <v>21</v>
      </c>
    </row>
    <row r="1156" spans="1:23" x14ac:dyDescent="0.3">
      <c r="A1156" t="s">
        <v>1391</v>
      </c>
      <c r="B1156">
        <v>349</v>
      </c>
      <c r="C1156">
        <v>113</v>
      </c>
      <c r="D1156">
        <v>61094903</v>
      </c>
      <c r="E1156" t="s">
        <v>24</v>
      </c>
      <c r="F1156" t="s">
        <v>60</v>
      </c>
      <c r="G1156" t="s">
        <v>35</v>
      </c>
      <c r="L1156" t="s">
        <v>1749</v>
      </c>
      <c r="M1156">
        <v>210542</v>
      </c>
      <c r="N1156">
        <v>332</v>
      </c>
      <c r="O1156" t="s">
        <v>29</v>
      </c>
      <c r="P1156" t="s">
        <v>37</v>
      </c>
      <c r="Q1156" t="s">
        <v>31</v>
      </c>
      <c r="R1156">
        <v>30000000</v>
      </c>
      <c r="S1156">
        <v>2011</v>
      </c>
      <c r="T1156">
        <v>6.9</v>
      </c>
      <c r="U1156">
        <v>1.9</v>
      </c>
      <c r="V1156">
        <v>31094903</v>
      </c>
      <c r="W1156" t="s">
        <v>21</v>
      </c>
    </row>
    <row r="1157" spans="1:23" x14ac:dyDescent="0.3">
      <c r="A1157" t="s">
        <v>39</v>
      </c>
      <c r="B1157">
        <v>341</v>
      </c>
      <c r="C1157">
        <v>130</v>
      </c>
      <c r="D1157">
        <v>53082743</v>
      </c>
      <c r="E1157" t="s">
        <v>55</v>
      </c>
      <c r="F1157" t="s">
        <v>60</v>
      </c>
      <c r="G1157" t="s">
        <v>27</v>
      </c>
      <c r="H1157" t="s">
        <v>35</v>
      </c>
      <c r="L1157" t="s">
        <v>1750</v>
      </c>
      <c r="M1157">
        <v>844052</v>
      </c>
      <c r="N1157">
        <v>1100</v>
      </c>
      <c r="O1157" t="s">
        <v>29</v>
      </c>
      <c r="P1157" t="s">
        <v>30</v>
      </c>
      <c r="Q1157" t="s">
        <v>31</v>
      </c>
      <c r="R1157">
        <v>40000000</v>
      </c>
      <c r="S1157">
        <v>2006</v>
      </c>
      <c r="T1157">
        <v>8.5</v>
      </c>
      <c r="U1157">
        <v>2.2000000000000002</v>
      </c>
      <c r="V1157">
        <v>13082743</v>
      </c>
      <c r="W1157" t="s">
        <v>21</v>
      </c>
    </row>
    <row r="1158" spans="1:23" x14ac:dyDescent="0.3">
      <c r="A1158" t="s">
        <v>1223</v>
      </c>
      <c r="B1158">
        <v>196</v>
      </c>
      <c r="C1158">
        <v>116</v>
      </c>
      <c r="D1158">
        <v>54414716</v>
      </c>
      <c r="E1158" t="s">
        <v>48</v>
      </c>
      <c r="F1158" t="s">
        <v>56</v>
      </c>
      <c r="L1158" t="s">
        <v>1751</v>
      </c>
      <c r="M1158">
        <v>114294</v>
      </c>
      <c r="N1158">
        <v>187</v>
      </c>
      <c r="O1158" t="s">
        <v>29</v>
      </c>
      <c r="P1158" t="s">
        <v>30</v>
      </c>
      <c r="Q1158" t="s">
        <v>213</v>
      </c>
      <c r="R1158">
        <v>42000000</v>
      </c>
      <c r="S1158">
        <v>2014</v>
      </c>
      <c r="T1158">
        <v>6.3</v>
      </c>
      <c r="U1158">
        <v>1.9</v>
      </c>
      <c r="V1158">
        <v>12414716</v>
      </c>
      <c r="W1158" t="s">
        <v>21</v>
      </c>
    </row>
    <row r="1159" spans="1:23" x14ac:dyDescent="0.3">
      <c r="A1159" t="s">
        <v>1752</v>
      </c>
      <c r="B1159">
        <v>83</v>
      </c>
      <c r="C1159">
        <v>89</v>
      </c>
      <c r="D1159">
        <v>57011847</v>
      </c>
      <c r="E1159" t="s">
        <v>25</v>
      </c>
      <c r="F1159" t="s">
        <v>47</v>
      </c>
      <c r="G1159" t="s">
        <v>48</v>
      </c>
      <c r="H1159" t="s">
        <v>49</v>
      </c>
      <c r="I1159" t="s">
        <v>27</v>
      </c>
      <c r="L1159" t="s">
        <v>1753</v>
      </c>
      <c r="M1159">
        <v>20615</v>
      </c>
      <c r="N1159">
        <v>44</v>
      </c>
      <c r="O1159" t="s">
        <v>29</v>
      </c>
      <c r="P1159" t="s">
        <v>30</v>
      </c>
      <c r="Q1159" t="s">
        <v>52</v>
      </c>
      <c r="R1159">
        <v>40000000</v>
      </c>
      <c r="S1159">
        <v>2013</v>
      </c>
      <c r="T1159">
        <v>5.9</v>
      </c>
      <c r="U1159">
        <v>1.5</v>
      </c>
      <c r="V1159">
        <v>17011847</v>
      </c>
      <c r="W1159" t="s">
        <v>21</v>
      </c>
    </row>
    <row r="1160" spans="1:23" x14ac:dyDescent="0.3">
      <c r="A1160" t="s">
        <v>883</v>
      </c>
      <c r="B1160">
        <v>283</v>
      </c>
      <c r="C1160">
        <v>139</v>
      </c>
      <c r="D1160">
        <v>50859889</v>
      </c>
      <c r="E1160" t="s">
        <v>24</v>
      </c>
      <c r="F1160" t="s">
        <v>25</v>
      </c>
      <c r="G1160" t="s">
        <v>55</v>
      </c>
      <c r="H1160" t="s">
        <v>35</v>
      </c>
      <c r="L1160" t="s">
        <v>1754</v>
      </c>
      <c r="M1160">
        <v>236000</v>
      </c>
      <c r="N1160">
        <v>1043</v>
      </c>
      <c r="O1160" t="s">
        <v>1755</v>
      </c>
      <c r="P1160" t="s">
        <v>30</v>
      </c>
      <c r="Q1160" t="s">
        <v>213</v>
      </c>
      <c r="R1160">
        <v>40000000</v>
      </c>
      <c r="S1160">
        <v>2006</v>
      </c>
      <c r="T1160">
        <v>7.8</v>
      </c>
      <c r="U1160">
        <v>2.2999999999999998</v>
      </c>
      <c r="V1160">
        <v>10859889</v>
      </c>
      <c r="W1160" t="s">
        <v>21</v>
      </c>
    </row>
    <row r="1161" spans="1:23" x14ac:dyDescent="0.3">
      <c r="A1161" t="s">
        <v>1669</v>
      </c>
      <c r="B1161">
        <v>105</v>
      </c>
      <c r="C1161">
        <v>130</v>
      </c>
      <c r="D1161">
        <v>51185897</v>
      </c>
      <c r="E1161" t="s">
        <v>24</v>
      </c>
      <c r="F1161" t="s">
        <v>25</v>
      </c>
      <c r="G1161" t="s">
        <v>35</v>
      </c>
      <c r="L1161" t="s">
        <v>1756</v>
      </c>
      <c r="M1161">
        <v>69457</v>
      </c>
      <c r="N1161">
        <v>271</v>
      </c>
      <c r="O1161" t="s">
        <v>29</v>
      </c>
      <c r="P1161" t="s">
        <v>37</v>
      </c>
      <c r="Q1161" t="s">
        <v>52</v>
      </c>
      <c r="R1161">
        <v>30000000</v>
      </c>
      <c r="S1161">
        <v>1987</v>
      </c>
      <c r="T1161">
        <v>6.7</v>
      </c>
      <c r="U1161">
        <v>2.2000000000000002</v>
      </c>
      <c r="V1161">
        <v>21185897</v>
      </c>
      <c r="W1161" t="s">
        <v>21</v>
      </c>
    </row>
    <row r="1162" spans="1:23" x14ac:dyDescent="0.3">
      <c r="A1162" t="s">
        <v>1757</v>
      </c>
      <c r="B1162">
        <v>351</v>
      </c>
      <c r="C1162">
        <v>107</v>
      </c>
      <c r="D1162">
        <v>52000688</v>
      </c>
      <c r="E1162" t="s">
        <v>24</v>
      </c>
      <c r="F1162" t="s">
        <v>25</v>
      </c>
      <c r="G1162" t="s">
        <v>27</v>
      </c>
      <c r="H1162" t="s">
        <v>35</v>
      </c>
      <c r="L1162" t="s">
        <v>1758</v>
      </c>
      <c r="M1162">
        <v>171418</v>
      </c>
      <c r="N1162">
        <v>619</v>
      </c>
      <c r="O1162" t="s">
        <v>29</v>
      </c>
      <c r="P1162" t="s">
        <v>30</v>
      </c>
      <c r="Q1162" t="s">
        <v>213</v>
      </c>
      <c r="R1162">
        <v>40000000</v>
      </c>
      <c r="S1162">
        <v>2010</v>
      </c>
      <c r="T1162">
        <v>6.4</v>
      </c>
      <c r="U1162">
        <v>1.8</v>
      </c>
      <c r="V1162">
        <v>12000688</v>
      </c>
      <c r="W1162" t="s">
        <v>21</v>
      </c>
    </row>
    <row r="1163" spans="1:23" x14ac:dyDescent="0.3">
      <c r="A1163" t="s">
        <v>745</v>
      </c>
      <c r="B1163">
        <v>16</v>
      </c>
      <c r="C1163">
        <v>116</v>
      </c>
      <c r="D1163">
        <v>49851591</v>
      </c>
      <c r="E1163" t="s">
        <v>48</v>
      </c>
      <c r="F1163" t="s">
        <v>56</v>
      </c>
      <c r="G1163" t="s">
        <v>44</v>
      </c>
      <c r="L1163" t="s">
        <v>1759</v>
      </c>
      <c r="M1163">
        <v>7900</v>
      </c>
      <c r="N1163">
        <v>34</v>
      </c>
      <c r="O1163" t="s">
        <v>29</v>
      </c>
      <c r="P1163" t="s">
        <v>30</v>
      </c>
      <c r="Q1163" t="s">
        <v>52</v>
      </c>
      <c r="R1163">
        <v>40000000</v>
      </c>
      <c r="S1163">
        <v>1986</v>
      </c>
      <c r="T1163">
        <v>5.9</v>
      </c>
      <c r="U1163">
        <v>1.9</v>
      </c>
      <c r="V1163">
        <v>9851591</v>
      </c>
      <c r="W1163" t="s">
        <v>21</v>
      </c>
    </row>
    <row r="1164" spans="1:23" x14ac:dyDescent="0.3">
      <c r="A1164" t="s">
        <v>1198</v>
      </c>
      <c r="B1164">
        <v>195</v>
      </c>
      <c r="C1164">
        <v>96</v>
      </c>
      <c r="D1164">
        <v>47781388</v>
      </c>
      <c r="E1164" t="s">
        <v>60</v>
      </c>
      <c r="F1164" t="s">
        <v>35</v>
      </c>
      <c r="L1164" t="s">
        <v>1760</v>
      </c>
      <c r="M1164">
        <v>147504</v>
      </c>
      <c r="N1164">
        <v>531</v>
      </c>
      <c r="O1164" t="s">
        <v>29</v>
      </c>
      <c r="P1164" t="s">
        <v>30</v>
      </c>
      <c r="Q1164" t="s">
        <v>31</v>
      </c>
      <c r="R1164">
        <v>40000000</v>
      </c>
      <c r="S1164">
        <v>2004</v>
      </c>
      <c r="T1164">
        <v>6.6</v>
      </c>
      <c r="U1164">
        <v>1.6</v>
      </c>
      <c r="V1164">
        <v>7781388</v>
      </c>
      <c r="W1164" t="s">
        <v>21</v>
      </c>
    </row>
    <row r="1165" spans="1:23" x14ac:dyDescent="0.3">
      <c r="A1165" t="s">
        <v>1761</v>
      </c>
      <c r="B1165">
        <v>175</v>
      </c>
      <c r="C1165">
        <v>99</v>
      </c>
      <c r="D1165">
        <v>52320979</v>
      </c>
      <c r="E1165" t="s">
        <v>55</v>
      </c>
      <c r="F1165" t="s">
        <v>26</v>
      </c>
      <c r="G1165" t="s">
        <v>44</v>
      </c>
      <c r="L1165" t="s">
        <v>1762</v>
      </c>
      <c r="M1165">
        <v>114321</v>
      </c>
      <c r="N1165">
        <v>548</v>
      </c>
      <c r="O1165" t="s">
        <v>29</v>
      </c>
      <c r="P1165" t="s">
        <v>30</v>
      </c>
      <c r="Q1165" t="s">
        <v>52</v>
      </c>
      <c r="R1165">
        <v>40000000</v>
      </c>
      <c r="S1165">
        <v>2006</v>
      </c>
      <c r="T1165">
        <v>6.8</v>
      </c>
      <c r="U1165">
        <v>1.6</v>
      </c>
      <c r="V1165">
        <v>12320979</v>
      </c>
      <c r="W1165" t="s">
        <v>21</v>
      </c>
    </row>
    <row r="1166" spans="1:23" x14ac:dyDescent="0.3">
      <c r="A1166" t="s">
        <v>1195</v>
      </c>
      <c r="B1166">
        <v>193</v>
      </c>
      <c r="C1166">
        <v>104</v>
      </c>
      <c r="D1166">
        <v>47806295</v>
      </c>
      <c r="E1166" t="s">
        <v>57</v>
      </c>
      <c r="F1166" t="s">
        <v>60</v>
      </c>
      <c r="G1166" t="s">
        <v>35</v>
      </c>
      <c r="L1166" t="s">
        <v>1763</v>
      </c>
      <c r="M1166">
        <v>87447</v>
      </c>
      <c r="N1166">
        <v>371</v>
      </c>
      <c r="O1166" t="s">
        <v>29</v>
      </c>
      <c r="P1166" t="s">
        <v>30</v>
      </c>
      <c r="Q1166" t="s">
        <v>31</v>
      </c>
      <c r="R1166">
        <v>43000000</v>
      </c>
      <c r="S1166">
        <v>2005</v>
      </c>
      <c r="T1166">
        <v>6.5</v>
      </c>
      <c r="U1166">
        <v>1.7</v>
      </c>
      <c r="V1166">
        <v>4806295</v>
      </c>
      <c r="W1166" t="s">
        <v>21</v>
      </c>
    </row>
    <row r="1167" spans="1:23" x14ac:dyDescent="0.3">
      <c r="A1167" t="s">
        <v>1764</v>
      </c>
      <c r="B1167">
        <v>169</v>
      </c>
      <c r="C1167">
        <v>105</v>
      </c>
      <c r="D1167">
        <v>51853450</v>
      </c>
      <c r="E1167" t="s">
        <v>48</v>
      </c>
      <c r="F1167" t="s">
        <v>55</v>
      </c>
      <c r="G1167" t="s">
        <v>49</v>
      </c>
      <c r="H1167" t="s">
        <v>26</v>
      </c>
      <c r="L1167" t="s">
        <v>1765</v>
      </c>
      <c r="M1167">
        <v>37398</v>
      </c>
      <c r="N1167">
        <v>110</v>
      </c>
      <c r="O1167" t="s">
        <v>29</v>
      </c>
      <c r="P1167" t="s">
        <v>30</v>
      </c>
      <c r="Q1167" t="s">
        <v>52</v>
      </c>
      <c r="R1167">
        <v>25000000</v>
      </c>
      <c r="S1167">
        <v>2012</v>
      </c>
      <c r="T1167">
        <v>6.6</v>
      </c>
      <c r="U1167">
        <v>1.8</v>
      </c>
      <c r="V1167">
        <v>26853450</v>
      </c>
      <c r="W1167" t="s">
        <v>21</v>
      </c>
    </row>
    <row r="1168" spans="1:23" x14ac:dyDescent="0.3">
      <c r="A1168" t="s">
        <v>1766</v>
      </c>
      <c r="B1168">
        <v>128</v>
      </c>
      <c r="C1168">
        <v>101</v>
      </c>
      <c r="D1168">
        <v>46012734</v>
      </c>
      <c r="E1168" t="s">
        <v>48</v>
      </c>
      <c r="F1168" t="s">
        <v>44</v>
      </c>
      <c r="L1168" t="s">
        <v>1767</v>
      </c>
      <c r="M1168">
        <v>54421</v>
      </c>
      <c r="N1168">
        <v>101</v>
      </c>
      <c r="O1168" t="s">
        <v>29</v>
      </c>
      <c r="P1168" t="s">
        <v>30</v>
      </c>
      <c r="Q1168" t="s">
        <v>31</v>
      </c>
      <c r="R1168">
        <v>40000000</v>
      </c>
      <c r="S1168">
        <v>2008</v>
      </c>
      <c r="T1168">
        <v>5.8</v>
      </c>
      <c r="U1168">
        <v>1.7</v>
      </c>
      <c r="V1168">
        <v>6012734</v>
      </c>
      <c r="W1168" t="s">
        <v>21</v>
      </c>
    </row>
    <row r="1169" spans="1:23" x14ac:dyDescent="0.3">
      <c r="A1169" t="s">
        <v>1004</v>
      </c>
      <c r="B1169">
        <v>249</v>
      </c>
      <c r="C1169">
        <v>134</v>
      </c>
      <c r="D1169">
        <v>47034272</v>
      </c>
      <c r="E1169" t="s">
        <v>242</v>
      </c>
      <c r="F1169" t="s">
        <v>55</v>
      </c>
      <c r="G1169" t="s">
        <v>59</v>
      </c>
      <c r="H1169" t="s">
        <v>50</v>
      </c>
      <c r="L1169" t="s">
        <v>1768</v>
      </c>
      <c r="M1169">
        <v>25465</v>
      </c>
      <c r="N1169">
        <v>190</v>
      </c>
      <c r="O1169" t="s">
        <v>29</v>
      </c>
      <c r="P1169" t="s">
        <v>30</v>
      </c>
      <c r="Q1169" t="s">
        <v>213</v>
      </c>
      <c r="R1169">
        <v>40000000</v>
      </c>
      <c r="S1169">
        <v>2014</v>
      </c>
      <c r="T1169">
        <v>6.9</v>
      </c>
      <c r="U1169">
        <v>2.2000000000000002</v>
      </c>
      <c r="V1169">
        <v>7034272</v>
      </c>
      <c r="W1169" t="s">
        <v>21</v>
      </c>
    </row>
    <row r="1170" spans="1:23" x14ac:dyDescent="0.3">
      <c r="A1170" t="s">
        <v>1309</v>
      </c>
      <c r="B1170">
        <v>91</v>
      </c>
      <c r="C1170">
        <v>135</v>
      </c>
      <c r="D1170">
        <v>45856732</v>
      </c>
      <c r="E1170" t="s">
        <v>56</v>
      </c>
      <c r="F1170" t="s">
        <v>55</v>
      </c>
      <c r="G1170" t="s">
        <v>35</v>
      </c>
      <c r="L1170" t="s">
        <v>1769</v>
      </c>
      <c r="M1170">
        <v>46221</v>
      </c>
      <c r="N1170">
        <v>141</v>
      </c>
      <c r="O1170" t="s">
        <v>29</v>
      </c>
      <c r="P1170" t="s">
        <v>30</v>
      </c>
      <c r="Q1170" t="s">
        <v>31</v>
      </c>
      <c r="R1170">
        <v>40000000</v>
      </c>
      <c r="S1170">
        <v>1997</v>
      </c>
      <c r="T1170">
        <v>7.1</v>
      </c>
      <c r="U1170">
        <v>2.2000000000000002</v>
      </c>
      <c r="V1170">
        <v>5856732</v>
      </c>
      <c r="W1170" t="s">
        <v>21</v>
      </c>
    </row>
    <row r="1171" spans="1:23" x14ac:dyDescent="0.3">
      <c r="A1171" t="s">
        <v>1598</v>
      </c>
      <c r="B1171">
        <v>207</v>
      </c>
      <c r="C1171">
        <v>98</v>
      </c>
      <c r="D1171">
        <v>59588068</v>
      </c>
      <c r="E1171" t="s">
        <v>57</v>
      </c>
      <c r="F1171" t="s">
        <v>60</v>
      </c>
      <c r="G1171" t="s">
        <v>35</v>
      </c>
      <c r="L1171" t="s">
        <v>1770</v>
      </c>
      <c r="M1171">
        <v>89557</v>
      </c>
      <c r="N1171">
        <v>376</v>
      </c>
      <c r="O1171" t="s">
        <v>29</v>
      </c>
      <c r="P1171" t="s">
        <v>30</v>
      </c>
      <c r="Q1171" t="s">
        <v>213</v>
      </c>
      <c r="R1171">
        <v>40000000</v>
      </c>
      <c r="S1171">
        <v>2003</v>
      </c>
      <c r="T1171">
        <v>5.8</v>
      </c>
      <c r="U1171">
        <v>1.6</v>
      </c>
      <c r="V1171">
        <v>19588068</v>
      </c>
      <c r="W1171" t="s">
        <v>21</v>
      </c>
    </row>
    <row r="1172" spans="1:23" x14ac:dyDescent="0.3">
      <c r="A1172" t="s">
        <v>149</v>
      </c>
      <c r="B1172">
        <v>77</v>
      </c>
      <c r="C1172">
        <v>155</v>
      </c>
      <c r="D1172">
        <v>44175394</v>
      </c>
      <c r="E1172" t="s">
        <v>55</v>
      </c>
      <c r="F1172" t="s">
        <v>54</v>
      </c>
      <c r="L1172" t="s">
        <v>1771</v>
      </c>
      <c r="M1172">
        <v>56509</v>
      </c>
      <c r="N1172">
        <v>227</v>
      </c>
      <c r="O1172" t="s">
        <v>29</v>
      </c>
      <c r="P1172" t="s">
        <v>30</v>
      </c>
      <c r="Q1172" t="s">
        <v>213</v>
      </c>
      <c r="R1172">
        <v>36000000</v>
      </c>
      <c r="S1172">
        <v>1997</v>
      </c>
      <c r="T1172">
        <v>7.2</v>
      </c>
      <c r="U1172">
        <v>2.6</v>
      </c>
      <c r="V1172">
        <v>8175394</v>
      </c>
      <c r="W1172" t="s">
        <v>21</v>
      </c>
    </row>
    <row r="1173" spans="1:23" x14ac:dyDescent="0.3">
      <c r="A1173" t="s">
        <v>390</v>
      </c>
      <c r="B1173">
        <v>25</v>
      </c>
      <c r="C1173">
        <v>106</v>
      </c>
      <c r="D1173">
        <v>45500797</v>
      </c>
      <c r="E1173" t="s">
        <v>25</v>
      </c>
      <c r="F1173" t="s">
        <v>55</v>
      </c>
      <c r="G1173" t="s">
        <v>44</v>
      </c>
      <c r="L1173" t="s">
        <v>1772</v>
      </c>
      <c r="M1173">
        <v>17443</v>
      </c>
      <c r="N1173">
        <v>56</v>
      </c>
      <c r="O1173" t="s">
        <v>29</v>
      </c>
      <c r="P1173" t="s">
        <v>30</v>
      </c>
      <c r="Q1173" t="s">
        <v>31</v>
      </c>
      <c r="R1173">
        <v>40000000</v>
      </c>
      <c r="S1173">
        <v>1992</v>
      </c>
      <c r="T1173">
        <v>6</v>
      </c>
      <c r="U1173">
        <v>1.8</v>
      </c>
      <c r="V1173">
        <v>5500797</v>
      </c>
      <c r="W1173" t="s">
        <v>21</v>
      </c>
    </row>
    <row r="1174" spans="1:23" x14ac:dyDescent="0.3">
      <c r="A1174" t="s">
        <v>1773</v>
      </c>
      <c r="B1174">
        <v>211</v>
      </c>
      <c r="C1174">
        <v>102</v>
      </c>
      <c r="D1174">
        <v>41797066</v>
      </c>
      <c r="E1174" t="s">
        <v>24</v>
      </c>
      <c r="F1174" t="s">
        <v>57</v>
      </c>
      <c r="G1174" t="s">
        <v>27</v>
      </c>
      <c r="H1174" t="s">
        <v>35</v>
      </c>
      <c r="L1174" t="s">
        <v>1774</v>
      </c>
      <c r="M1174">
        <v>92789</v>
      </c>
      <c r="N1174">
        <v>998</v>
      </c>
      <c r="O1174" t="s">
        <v>29</v>
      </c>
      <c r="P1174" t="s">
        <v>30</v>
      </c>
      <c r="Q1174" t="s">
        <v>213</v>
      </c>
      <c r="R1174">
        <v>40000000</v>
      </c>
      <c r="S1174">
        <v>2007</v>
      </c>
      <c r="T1174">
        <v>4.7</v>
      </c>
      <c r="U1174">
        <v>1.7</v>
      </c>
      <c r="V1174">
        <v>1797066</v>
      </c>
      <c r="W1174" t="s">
        <v>21</v>
      </c>
    </row>
    <row r="1175" spans="1:23" x14ac:dyDescent="0.3">
      <c r="A1175" t="s">
        <v>1155</v>
      </c>
      <c r="B1175">
        <v>19</v>
      </c>
      <c r="C1175">
        <v>95</v>
      </c>
      <c r="D1175">
        <v>38087756</v>
      </c>
      <c r="E1175" t="s">
        <v>48</v>
      </c>
      <c r="F1175" t="s">
        <v>49</v>
      </c>
      <c r="L1175" t="s">
        <v>1775</v>
      </c>
      <c r="M1175">
        <v>49612</v>
      </c>
      <c r="N1175">
        <v>39</v>
      </c>
      <c r="O1175" t="s">
        <v>29</v>
      </c>
      <c r="P1175" t="s">
        <v>30</v>
      </c>
      <c r="Q1175" t="s">
        <v>52</v>
      </c>
      <c r="R1175">
        <v>40000000</v>
      </c>
      <c r="S1175">
        <v>1994</v>
      </c>
      <c r="T1175">
        <v>5.2</v>
      </c>
      <c r="U1175">
        <v>1.6</v>
      </c>
      <c r="V1175">
        <v>-1912244</v>
      </c>
      <c r="W1175" t="s">
        <v>38</v>
      </c>
    </row>
    <row r="1176" spans="1:23" x14ac:dyDescent="0.3">
      <c r="A1176" t="s">
        <v>1776</v>
      </c>
      <c r="B1176">
        <v>101</v>
      </c>
      <c r="C1176">
        <v>103</v>
      </c>
      <c r="D1176">
        <v>37752931</v>
      </c>
      <c r="E1176" t="s">
        <v>55</v>
      </c>
      <c r="F1176" t="s">
        <v>44</v>
      </c>
      <c r="L1176" t="s">
        <v>1777</v>
      </c>
      <c r="M1176">
        <v>20201</v>
      </c>
      <c r="N1176">
        <v>180</v>
      </c>
      <c r="O1176" t="s">
        <v>29</v>
      </c>
      <c r="P1176" t="s">
        <v>30</v>
      </c>
      <c r="Q1176" t="s">
        <v>31</v>
      </c>
      <c r="R1176">
        <v>40000000</v>
      </c>
      <c r="S1176">
        <v>2000</v>
      </c>
      <c r="T1176">
        <v>5.5</v>
      </c>
      <c r="U1176">
        <v>1.7</v>
      </c>
      <c r="V1176">
        <v>-2247069</v>
      </c>
      <c r="W1176" t="s">
        <v>38</v>
      </c>
    </row>
    <row r="1177" spans="1:23" x14ac:dyDescent="0.3">
      <c r="A1177" t="s">
        <v>1778</v>
      </c>
      <c r="B1177">
        <v>342</v>
      </c>
      <c r="C1177">
        <v>109</v>
      </c>
      <c r="D1177">
        <v>37371385</v>
      </c>
      <c r="E1177" t="s">
        <v>25</v>
      </c>
      <c r="F1177" t="s">
        <v>48</v>
      </c>
      <c r="G1177" t="s">
        <v>27</v>
      </c>
      <c r="L1177" t="s">
        <v>1779</v>
      </c>
      <c r="M1177">
        <v>192462</v>
      </c>
      <c r="N1177">
        <v>334</v>
      </c>
      <c r="O1177" t="s">
        <v>29</v>
      </c>
      <c r="P1177" t="s">
        <v>30</v>
      </c>
      <c r="Q1177" t="s">
        <v>213</v>
      </c>
      <c r="R1177">
        <v>40000000</v>
      </c>
      <c r="S1177">
        <v>2011</v>
      </c>
      <c r="T1177">
        <v>7</v>
      </c>
      <c r="U1177">
        <v>1.8</v>
      </c>
      <c r="V1177">
        <v>-2628615</v>
      </c>
      <c r="W1177" t="s">
        <v>38</v>
      </c>
    </row>
    <row r="1178" spans="1:23" x14ac:dyDescent="0.3">
      <c r="A1178" t="s">
        <v>1697</v>
      </c>
      <c r="B1178">
        <v>147</v>
      </c>
      <c r="C1178">
        <v>95</v>
      </c>
      <c r="D1178">
        <v>37101011</v>
      </c>
      <c r="E1178" t="s">
        <v>48</v>
      </c>
      <c r="F1178" t="s">
        <v>55</v>
      </c>
      <c r="L1178" t="s">
        <v>1780</v>
      </c>
      <c r="M1178">
        <v>30394</v>
      </c>
      <c r="N1178">
        <v>103</v>
      </c>
      <c r="O1178" t="s">
        <v>29</v>
      </c>
      <c r="P1178" t="s">
        <v>30</v>
      </c>
      <c r="Q1178" t="s">
        <v>31</v>
      </c>
      <c r="R1178">
        <v>40000000</v>
      </c>
      <c r="S1178">
        <v>2012</v>
      </c>
      <c r="T1178">
        <v>5.8</v>
      </c>
      <c r="U1178">
        <v>1.6</v>
      </c>
      <c r="V1178">
        <v>-2898989</v>
      </c>
      <c r="W1178" t="s">
        <v>38</v>
      </c>
    </row>
    <row r="1179" spans="1:23" x14ac:dyDescent="0.3">
      <c r="A1179" t="s">
        <v>1715</v>
      </c>
      <c r="B1179">
        <v>420</v>
      </c>
      <c r="C1179">
        <v>111</v>
      </c>
      <c r="D1179">
        <v>38176892</v>
      </c>
      <c r="E1179" t="s">
        <v>57</v>
      </c>
      <c r="F1179" t="s">
        <v>60</v>
      </c>
      <c r="L1179" t="s">
        <v>1781</v>
      </c>
      <c r="M1179">
        <v>104119</v>
      </c>
      <c r="N1179">
        <v>518</v>
      </c>
      <c r="O1179" t="s">
        <v>29</v>
      </c>
      <c r="P1179" t="s">
        <v>30</v>
      </c>
      <c r="Q1179" t="s">
        <v>213</v>
      </c>
      <c r="R1179">
        <v>40000000</v>
      </c>
      <c r="S1179">
        <v>2011</v>
      </c>
      <c r="T1179">
        <v>6.2</v>
      </c>
      <c r="U1179">
        <v>1.8</v>
      </c>
      <c r="V1179">
        <v>-1823108</v>
      </c>
      <c r="W1179" t="s">
        <v>38</v>
      </c>
    </row>
    <row r="1180" spans="1:23" x14ac:dyDescent="0.3">
      <c r="A1180" t="s">
        <v>394</v>
      </c>
      <c r="B1180">
        <v>138</v>
      </c>
      <c r="C1180">
        <v>123</v>
      </c>
      <c r="D1180">
        <v>36283504</v>
      </c>
      <c r="E1180" t="s">
        <v>60</v>
      </c>
      <c r="F1180" t="s">
        <v>35</v>
      </c>
      <c r="L1180" t="s">
        <v>1782</v>
      </c>
      <c r="M1180">
        <v>104564</v>
      </c>
      <c r="N1180">
        <v>587</v>
      </c>
      <c r="O1180" t="s">
        <v>29</v>
      </c>
      <c r="P1180" t="s">
        <v>244</v>
      </c>
      <c r="Q1180" t="s">
        <v>213</v>
      </c>
      <c r="R1180">
        <v>40000000</v>
      </c>
      <c r="S1180">
        <v>1999</v>
      </c>
      <c r="T1180">
        <v>6.5</v>
      </c>
      <c r="U1180">
        <v>2</v>
      </c>
      <c r="V1180">
        <v>-3716496</v>
      </c>
      <c r="W1180" t="s">
        <v>38</v>
      </c>
    </row>
    <row r="1181" spans="1:23" x14ac:dyDescent="0.3">
      <c r="A1181" t="s">
        <v>241</v>
      </c>
      <c r="B1181">
        <v>82</v>
      </c>
      <c r="C1181">
        <v>140</v>
      </c>
      <c r="D1181">
        <v>35183792</v>
      </c>
      <c r="E1181" t="s">
        <v>242</v>
      </c>
      <c r="F1181" t="s">
        <v>55</v>
      </c>
      <c r="G1181" t="s">
        <v>59</v>
      </c>
      <c r="H1181" t="s">
        <v>50</v>
      </c>
      <c r="L1181" t="s">
        <v>1783</v>
      </c>
      <c r="M1181">
        <v>68159</v>
      </c>
      <c r="N1181">
        <v>209</v>
      </c>
      <c r="O1181" t="s">
        <v>29</v>
      </c>
      <c r="P1181" t="s">
        <v>30</v>
      </c>
      <c r="Q1181" t="s">
        <v>213</v>
      </c>
      <c r="R1181">
        <v>38000000</v>
      </c>
      <c r="S1181">
        <v>1991</v>
      </c>
      <c r="T1181">
        <v>7.2</v>
      </c>
      <c r="U1181">
        <v>2.2999999999999998</v>
      </c>
      <c r="V1181">
        <v>-2816208</v>
      </c>
      <c r="W1181" t="s">
        <v>38</v>
      </c>
    </row>
    <row r="1182" spans="1:23" x14ac:dyDescent="0.3">
      <c r="A1182" t="s">
        <v>1784</v>
      </c>
      <c r="B1182">
        <v>201</v>
      </c>
      <c r="C1182">
        <v>94</v>
      </c>
      <c r="D1182">
        <v>38543473</v>
      </c>
      <c r="E1182" t="s">
        <v>48</v>
      </c>
      <c r="L1182" t="s">
        <v>1785</v>
      </c>
      <c r="M1182">
        <v>84382</v>
      </c>
      <c r="N1182">
        <v>158</v>
      </c>
      <c r="O1182" t="s">
        <v>29</v>
      </c>
      <c r="P1182" t="s">
        <v>30</v>
      </c>
      <c r="Q1182" t="s">
        <v>213</v>
      </c>
      <c r="R1182">
        <v>40000000</v>
      </c>
      <c r="S1182">
        <v>2014</v>
      </c>
      <c r="T1182">
        <v>5.0999999999999996</v>
      </c>
      <c r="U1182">
        <v>1.6</v>
      </c>
      <c r="V1182">
        <v>-1456527</v>
      </c>
      <c r="W1182" t="s">
        <v>38</v>
      </c>
    </row>
    <row r="1183" spans="1:23" x14ac:dyDescent="0.3">
      <c r="A1183" t="s">
        <v>1786</v>
      </c>
      <c r="B1183">
        <v>82</v>
      </c>
      <c r="C1183">
        <v>94</v>
      </c>
      <c r="D1183">
        <v>36037909</v>
      </c>
      <c r="E1183" t="s">
        <v>48</v>
      </c>
      <c r="F1183" t="s">
        <v>55</v>
      </c>
      <c r="L1183" t="s">
        <v>1787</v>
      </c>
      <c r="M1183">
        <v>10132</v>
      </c>
      <c r="N1183">
        <v>130</v>
      </c>
      <c r="O1183" t="s">
        <v>29</v>
      </c>
      <c r="P1183" t="s">
        <v>244</v>
      </c>
      <c r="Q1183" t="s">
        <v>31</v>
      </c>
      <c r="R1183">
        <v>60000000</v>
      </c>
      <c r="S1183">
        <v>2000</v>
      </c>
      <c r="T1183">
        <v>4.7</v>
      </c>
      <c r="U1183">
        <v>1.6</v>
      </c>
      <c r="V1183">
        <v>-23962091</v>
      </c>
      <c r="W1183" t="s">
        <v>38</v>
      </c>
    </row>
    <row r="1184" spans="1:23" x14ac:dyDescent="0.3">
      <c r="A1184" t="s">
        <v>1426</v>
      </c>
      <c r="B1184">
        <v>277</v>
      </c>
      <c r="C1184">
        <v>92</v>
      </c>
      <c r="D1184">
        <v>42575718</v>
      </c>
      <c r="E1184" t="s">
        <v>57</v>
      </c>
      <c r="L1184" t="s">
        <v>1788</v>
      </c>
      <c r="M1184">
        <v>83788</v>
      </c>
      <c r="N1184">
        <v>227</v>
      </c>
      <c r="O1184" t="s">
        <v>29</v>
      </c>
      <c r="P1184" t="s">
        <v>30</v>
      </c>
      <c r="Q1184" t="s">
        <v>213</v>
      </c>
      <c r="R1184">
        <v>40000000</v>
      </c>
      <c r="S1184">
        <v>2011</v>
      </c>
      <c r="T1184">
        <v>5.9</v>
      </c>
      <c r="U1184">
        <v>1.5</v>
      </c>
      <c r="V1184">
        <v>2575718</v>
      </c>
      <c r="W1184" t="s">
        <v>21</v>
      </c>
    </row>
    <row r="1185" spans="1:23" x14ac:dyDescent="0.3">
      <c r="A1185" t="s">
        <v>1789</v>
      </c>
      <c r="B1185">
        <v>90</v>
      </c>
      <c r="C1185">
        <v>102</v>
      </c>
      <c r="D1185">
        <v>33864342</v>
      </c>
      <c r="E1185" t="s">
        <v>48</v>
      </c>
      <c r="F1185" t="s">
        <v>56</v>
      </c>
      <c r="G1185" t="s">
        <v>44</v>
      </c>
      <c r="L1185" t="s">
        <v>1790</v>
      </c>
      <c r="M1185">
        <v>29968</v>
      </c>
      <c r="N1185">
        <v>117</v>
      </c>
      <c r="O1185" t="s">
        <v>29</v>
      </c>
      <c r="P1185" t="s">
        <v>37</v>
      </c>
      <c r="Q1185" t="s">
        <v>31</v>
      </c>
      <c r="R1185">
        <v>40000000</v>
      </c>
      <c r="S1185">
        <v>1999</v>
      </c>
      <c r="T1185">
        <v>5.8</v>
      </c>
      <c r="U1185">
        <v>1.7</v>
      </c>
      <c r="V1185">
        <v>-6135658</v>
      </c>
      <c r="W1185" t="s">
        <v>38</v>
      </c>
    </row>
    <row r="1186" spans="1:23" x14ac:dyDescent="0.3">
      <c r="A1186" t="s">
        <v>711</v>
      </c>
      <c r="B1186">
        <v>157</v>
      </c>
      <c r="C1186">
        <v>123</v>
      </c>
      <c r="D1186">
        <v>33508922</v>
      </c>
      <c r="E1186" t="s">
        <v>55</v>
      </c>
      <c r="L1186" t="s">
        <v>1791</v>
      </c>
      <c r="M1186">
        <v>95860</v>
      </c>
      <c r="N1186">
        <v>660</v>
      </c>
      <c r="O1186" t="s">
        <v>29</v>
      </c>
      <c r="P1186" t="s">
        <v>30</v>
      </c>
      <c r="Q1186" t="s">
        <v>31</v>
      </c>
      <c r="R1186">
        <v>40000000</v>
      </c>
      <c r="S1186">
        <v>2000</v>
      </c>
      <c r="T1186">
        <v>7.2</v>
      </c>
      <c r="U1186">
        <v>2</v>
      </c>
      <c r="V1186">
        <v>-6491078</v>
      </c>
      <c r="W1186" t="s">
        <v>38</v>
      </c>
    </row>
    <row r="1187" spans="1:23" x14ac:dyDescent="0.3">
      <c r="A1187" t="s">
        <v>949</v>
      </c>
      <c r="B1187">
        <v>124</v>
      </c>
      <c r="C1187">
        <v>104</v>
      </c>
      <c r="D1187">
        <v>42071069</v>
      </c>
      <c r="E1187" t="s">
        <v>48</v>
      </c>
      <c r="F1187" t="s">
        <v>55</v>
      </c>
      <c r="G1187" t="s">
        <v>44</v>
      </c>
      <c r="H1187" t="s">
        <v>61</v>
      </c>
      <c r="L1187" t="s">
        <v>1792</v>
      </c>
      <c r="M1187">
        <v>36223</v>
      </c>
      <c r="N1187">
        <v>208</v>
      </c>
      <c r="O1187" t="s">
        <v>29</v>
      </c>
      <c r="P1187" t="s">
        <v>30</v>
      </c>
      <c r="Q1187" t="s">
        <v>31</v>
      </c>
      <c r="R1187">
        <v>30000000</v>
      </c>
      <c r="S1187">
        <v>2005</v>
      </c>
      <c r="T1187">
        <v>6.2</v>
      </c>
      <c r="U1187">
        <v>1.7</v>
      </c>
      <c r="V1187">
        <v>12071069</v>
      </c>
      <c r="W1187" t="s">
        <v>21</v>
      </c>
    </row>
    <row r="1188" spans="1:23" x14ac:dyDescent="0.3">
      <c r="A1188" t="s">
        <v>766</v>
      </c>
      <c r="B1188">
        <v>146</v>
      </c>
      <c r="C1188">
        <v>102</v>
      </c>
      <c r="D1188">
        <v>32853640</v>
      </c>
      <c r="E1188" t="s">
        <v>48</v>
      </c>
      <c r="F1188" t="s">
        <v>55</v>
      </c>
      <c r="L1188" t="s">
        <v>1793</v>
      </c>
      <c r="M1188">
        <v>50199</v>
      </c>
      <c r="N1188">
        <v>101</v>
      </c>
      <c r="O1188" t="s">
        <v>29</v>
      </c>
      <c r="P1188" t="s">
        <v>30</v>
      </c>
      <c r="Q1188" t="s">
        <v>31</v>
      </c>
      <c r="R1188">
        <v>40000000</v>
      </c>
      <c r="S1188">
        <v>2008</v>
      </c>
      <c r="T1188">
        <v>5.7</v>
      </c>
      <c r="U1188">
        <v>1.7</v>
      </c>
      <c r="V1188">
        <v>-7146360</v>
      </c>
      <c r="W1188" t="s">
        <v>38</v>
      </c>
    </row>
    <row r="1189" spans="1:23" x14ac:dyDescent="0.3">
      <c r="A1189" t="s">
        <v>967</v>
      </c>
      <c r="B1189">
        <v>303</v>
      </c>
      <c r="C1189">
        <v>136</v>
      </c>
      <c r="D1189">
        <v>42615685</v>
      </c>
      <c r="E1189" t="s">
        <v>48</v>
      </c>
      <c r="F1189" t="s">
        <v>53</v>
      </c>
      <c r="L1189" t="s">
        <v>1794</v>
      </c>
      <c r="M1189">
        <v>136093</v>
      </c>
      <c r="N1189">
        <v>416</v>
      </c>
      <c r="O1189" t="s">
        <v>29</v>
      </c>
      <c r="P1189" t="s">
        <v>30</v>
      </c>
      <c r="Q1189" t="s">
        <v>213</v>
      </c>
      <c r="R1189">
        <v>40000000</v>
      </c>
      <c r="S1189">
        <v>2014</v>
      </c>
      <c r="T1189">
        <v>6.1</v>
      </c>
      <c r="U1189">
        <v>2.2999999999999998</v>
      </c>
      <c r="V1189">
        <v>2615685</v>
      </c>
      <c r="W1189" t="s">
        <v>21</v>
      </c>
    </row>
    <row r="1190" spans="1:23" x14ac:dyDescent="0.3">
      <c r="A1190" t="s">
        <v>1579</v>
      </c>
      <c r="B1190">
        <v>70</v>
      </c>
      <c r="C1190">
        <v>93</v>
      </c>
      <c r="D1190">
        <v>32055248</v>
      </c>
      <c r="E1190" t="s">
        <v>24</v>
      </c>
      <c r="F1190" t="s">
        <v>25</v>
      </c>
      <c r="G1190" t="s">
        <v>56</v>
      </c>
      <c r="H1190" t="s">
        <v>26</v>
      </c>
      <c r="I1190" t="s">
        <v>60</v>
      </c>
      <c r="J1190" t="s">
        <v>35</v>
      </c>
      <c r="L1190" t="s">
        <v>1795</v>
      </c>
      <c r="M1190">
        <v>18723</v>
      </c>
      <c r="N1190">
        <v>146</v>
      </c>
      <c r="O1190" t="s">
        <v>29</v>
      </c>
      <c r="P1190" t="s">
        <v>30</v>
      </c>
      <c r="Q1190" t="s">
        <v>31</v>
      </c>
      <c r="R1190">
        <v>25000000</v>
      </c>
      <c r="S1190">
        <v>1994</v>
      </c>
      <c r="T1190">
        <v>6</v>
      </c>
      <c r="U1190">
        <v>1.6</v>
      </c>
      <c r="V1190">
        <v>7055248</v>
      </c>
      <c r="W1190" t="s">
        <v>21</v>
      </c>
    </row>
    <row r="1191" spans="1:23" x14ac:dyDescent="0.3">
      <c r="A1191" t="s">
        <v>1796</v>
      </c>
      <c r="B1191">
        <v>283</v>
      </c>
      <c r="C1191">
        <v>129</v>
      </c>
      <c r="D1191">
        <v>31836745</v>
      </c>
      <c r="E1191" t="s">
        <v>25</v>
      </c>
      <c r="F1191" t="s">
        <v>55</v>
      </c>
      <c r="G1191" t="s">
        <v>60</v>
      </c>
      <c r="L1191" t="s">
        <v>1797</v>
      </c>
      <c r="M1191">
        <v>81298</v>
      </c>
      <c r="N1191">
        <v>341</v>
      </c>
      <c r="O1191" t="s">
        <v>29</v>
      </c>
      <c r="P1191" t="s">
        <v>30</v>
      </c>
      <c r="Q1191" t="s">
        <v>31</v>
      </c>
      <c r="R1191">
        <v>40000000</v>
      </c>
      <c r="S1191">
        <v>2011</v>
      </c>
      <c r="T1191">
        <v>6.9</v>
      </c>
      <c r="U1191">
        <v>2.2000000000000002</v>
      </c>
      <c r="V1191">
        <v>-8163255</v>
      </c>
      <c r="W1191" t="s">
        <v>38</v>
      </c>
    </row>
    <row r="1192" spans="1:23" x14ac:dyDescent="0.3">
      <c r="A1192" t="s">
        <v>1562</v>
      </c>
      <c r="B1192">
        <v>212</v>
      </c>
      <c r="C1192">
        <v>107</v>
      </c>
      <c r="D1192">
        <v>30993544</v>
      </c>
      <c r="E1192" t="s">
        <v>48</v>
      </c>
      <c r="F1192" t="s">
        <v>55</v>
      </c>
      <c r="G1192" t="s">
        <v>44</v>
      </c>
      <c r="L1192" t="s">
        <v>1798</v>
      </c>
      <c r="M1192">
        <v>58871</v>
      </c>
      <c r="N1192">
        <v>156</v>
      </c>
      <c r="O1192" t="s">
        <v>29</v>
      </c>
      <c r="P1192" t="s">
        <v>30</v>
      </c>
      <c r="Q1192" t="s">
        <v>31</v>
      </c>
      <c r="R1192">
        <v>40000000</v>
      </c>
      <c r="S1192">
        <v>2010</v>
      </c>
      <c r="T1192">
        <v>6.5</v>
      </c>
      <c r="U1192">
        <v>1.8</v>
      </c>
      <c r="V1192">
        <v>-9006456</v>
      </c>
      <c r="W1192" t="s">
        <v>38</v>
      </c>
    </row>
    <row r="1193" spans="1:23" x14ac:dyDescent="0.3">
      <c r="A1193" t="s">
        <v>1478</v>
      </c>
      <c r="B1193">
        <v>98</v>
      </c>
      <c r="C1193">
        <v>117</v>
      </c>
      <c r="D1193">
        <v>30981850</v>
      </c>
      <c r="E1193" t="s">
        <v>242</v>
      </c>
      <c r="F1193" t="s">
        <v>56</v>
      </c>
      <c r="G1193" t="s">
        <v>55</v>
      </c>
      <c r="H1193" t="s">
        <v>59</v>
      </c>
      <c r="L1193" t="s">
        <v>1799</v>
      </c>
      <c r="M1193">
        <v>35834</v>
      </c>
      <c r="N1193">
        <v>284</v>
      </c>
      <c r="O1193" t="s">
        <v>29</v>
      </c>
      <c r="P1193" t="s">
        <v>30</v>
      </c>
      <c r="Q1193" t="s">
        <v>213</v>
      </c>
      <c r="R1193">
        <v>40000000</v>
      </c>
      <c r="S1193">
        <v>2005</v>
      </c>
      <c r="T1193">
        <v>5</v>
      </c>
      <c r="U1193">
        <v>2</v>
      </c>
      <c r="V1193">
        <v>-9018150</v>
      </c>
      <c r="W1193" t="s">
        <v>38</v>
      </c>
    </row>
    <row r="1194" spans="1:23" x14ac:dyDescent="0.3">
      <c r="A1194" t="s">
        <v>1800</v>
      </c>
      <c r="B1194">
        <v>110</v>
      </c>
      <c r="C1194">
        <v>116</v>
      </c>
      <c r="D1194">
        <v>30199105</v>
      </c>
      <c r="E1194" t="s">
        <v>24</v>
      </c>
      <c r="F1194" t="s">
        <v>25</v>
      </c>
      <c r="G1194" t="s">
        <v>56</v>
      </c>
      <c r="H1194" t="s">
        <v>35</v>
      </c>
      <c r="L1194" t="s">
        <v>1801</v>
      </c>
      <c r="M1194">
        <v>25346</v>
      </c>
      <c r="N1194">
        <v>167</v>
      </c>
      <c r="O1194" t="s">
        <v>29</v>
      </c>
      <c r="P1194" t="s">
        <v>30</v>
      </c>
      <c r="Q1194" t="s">
        <v>213</v>
      </c>
      <c r="R1194">
        <v>40000000</v>
      </c>
      <c r="S1194">
        <v>2000</v>
      </c>
      <c r="T1194">
        <v>5.7</v>
      </c>
      <c r="U1194">
        <v>1.9</v>
      </c>
      <c r="V1194">
        <v>-9800895</v>
      </c>
      <c r="W1194" t="s">
        <v>38</v>
      </c>
    </row>
    <row r="1195" spans="1:23" x14ac:dyDescent="0.3">
      <c r="A1195" t="s">
        <v>374</v>
      </c>
      <c r="B1195">
        <v>146</v>
      </c>
      <c r="C1195">
        <v>135</v>
      </c>
      <c r="D1195">
        <v>29077547</v>
      </c>
      <c r="E1195" t="s">
        <v>55</v>
      </c>
      <c r="F1195" t="s">
        <v>50</v>
      </c>
      <c r="G1195" t="s">
        <v>44</v>
      </c>
      <c r="L1195" t="s">
        <v>1802</v>
      </c>
      <c r="M1195">
        <v>41685</v>
      </c>
      <c r="N1195">
        <v>754</v>
      </c>
      <c r="O1195" t="s">
        <v>29</v>
      </c>
      <c r="P1195" t="s">
        <v>30</v>
      </c>
      <c r="Q1195" t="s">
        <v>31</v>
      </c>
      <c r="R1195">
        <v>40000000</v>
      </c>
      <c r="S1195">
        <v>2005</v>
      </c>
      <c r="T1195">
        <v>7</v>
      </c>
      <c r="U1195">
        <v>2.2000000000000002</v>
      </c>
      <c r="V1195">
        <v>-10922453</v>
      </c>
      <c r="W1195" t="s">
        <v>38</v>
      </c>
    </row>
    <row r="1196" spans="1:23" x14ac:dyDescent="0.3">
      <c r="A1196" t="s">
        <v>501</v>
      </c>
      <c r="B1196">
        <v>100</v>
      </c>
      <c r="C1196">
        <v>107</v>
      </c>
      <c r="D1196">
        <v>29374178</v>
      </c>
      <c r="E1196" t="s">
        <v>56</v>
      </c>
      <c r="F1196" t="s">
        <v>55</v>
      </c>
      <c r="G1196" t="s">
        <v>57</v>
      </c>
      <c r="H1196" t="s">
        <v>35</v>
      </c>
      <c r="L1196" t="s">
        <v>1803</v>
      </c>
      <c r="M1196">
        <v>12093</v>
      </c>
      <c r="N1196">
        <v>188</v>
      </c>
      <c r="O1196" t="s">
        <v>29</v>
      </c>
      <c r="P1196" t="s">
        <v>30</v>
      </c>
      <c r="Q1196" t="s">
        <v>213</v>
      </c>
      <c r="R1196">
        <v>40000000</v>
      </c>
      <c r="S1196">
        <v>2000</v>
      </c>
      <c r="T1196">
        <v>5.0999999999999996</v>
      </c>
      <c r="U1196">
        <v>1.8</v>
      </c>
      <c r="V1196">
        <v>-10625822</v>
      </c>
      <c r="W1196" t="s">
        <v>38</v>
      </c>
    </row>
    <row r="1197" spans="1:23" x14ac:dyDescent="0.3">
      <c r="A1197" t="s">
        <v>1242</v>
      </c>
      <c r="B1197">
        <v>62</v>
      </c>
      <c r="C1197">
        <v>90</v>
      </c>
      <c r="D1197">
        <v>28535768</v>
      </c>
      <c r="E1197" t="s">
        <v>48</v>
      </c>
      <c r="L1197" t="s">
        <v>1804</v>
      </c>
      <c r="M1197">
        <v>10446</v>
      </c>
      <c r="N1197">
        <v>105</v>
      </c>
      <c r="O1197" t="s">
        <v>29</v>
      </c>
      <c r="P1197" t="s">
        <v>30</v>
      </c>
      <c r="Q1197" t="s">
        <v>31</v>
      </c>
      <c r="R1197">
        <v>40000000</v>
      </c>
      <c r="S1197">
        <v>1999</v>
      </c>
      <c r="T1197">
        <v>5.3</v>
      </c>
      <c r="U1197">
        <v>1.5</v>
      </c>
      <c r="V1197">
        <v>-11464232</v>
      </c>
      <c r="W1197" t="s">
        <v>38</v>
      </c>
    </row>
    <row r="1198" spans="1:23" x14ac:dyDescent="0.3">
      <c r="A1198" t="s">
        <v>1273</v>
      </c>
      <c r="B1198">
        <v>70</v>
      </c>
      <c r="C1198">
        <v>99</v>
      </c>
      <c r="D1198">
        <v>27663982</v>
      </c>
      <c r="E1198" t="s">
        <v>57</v>
      </c>
      <c r="F1198" t="s">
        <v>27</v>
      </c>
      <c r="G1198" t="s">
        <v>35</v>
      </c>
      <c r="L1198" t="s">
        <v>1805</v>
      </c>
      <c r="M1198">
        <v>26051</v>
      </c>
      <c r="N1198">
        <v>164</v>
      </c>
      <c r="O1198" t="s">
        <v>29</v>
      </c>
      <c r="P1198" t="s">
        <v>30</v>
      </c>
      <c r="Q1198" t="s">
        <v>31</v>
      </c>
      <c r="R1198">
        <v>40000000</v>
      </c>
      <c r="S1198">
        <v>1996</v>
      </c>
      <c r="T1198">
        <v>4.4000000000000004</v>
      </c>
      <c r="U1198">
        <v>1.6</v>
      </c>
      <c r="V1198">
        <v>-12336018</v>
      </c>
      <c r="W1198" t="s">
        <v>38</v>
      </c>
    </row>
    <row r="1199" spans="1:23" x14ac:dyDescent="0.3">
      <c r="A1199" t="s">
        <v>520</v>
      </c>
      <c r="B1199">
        <v>107</v>
      </c>
      <c r="C1199">
        <v>104</v>
      </c>
      <c r="D1199">
        <v>27053815</v>
      </c>
      <c r="E1199" t="s">
        <v>24</v>
      </c>
      <c r="F1199" t="s">
        <v>25</v>
      </c>
      <c r="G1199" t="s">
        <v>44</v>
      </c>
      <c r="L1199" t="s">
        <v>1806</v>
      </c>
      <c r="M1199">
        <v>12856</v>
      </c>
      <c r="N1199">
        <v>291</v>
      </c>
      <c r="O1199" t="s">
        <v>29</v>
      </c>
      <c r="P1199" t="s">
        <v>244</v>
      </c>
      <c r="Q1199" t="s">
        <v>31</v>
      </c>
      <c r="R1199">
        <v>40000000</v>
      </c>
      <c r="S1199">
        <v>2001</v>
      </c>
      <c r="T1199">
        <v>4.7</v>
      </c>
      <c r="U1199">
        <v>1.7</v>
      </c>
      <c r="V1199">
        <v>-12946185</v>
      </c>
      <c r="W1199" t="s">
        <v>38</v>
      </c>
    </row>
    <row r="1200" spans="1:23" x14ac:dyDescent="0.3">
      <c r="A1200" t="s">
        <v>1807</v>
      </c>
      <c r="B1200">
        <v>169</v>
      </c>
      <c r="C1200">
        <v>115</v>
      </c>
      <c r="D1200">
        <v>26814957</v>
      </c>
      <c r="E1200" t="s">
        <v>242</v>
      </c>
      <c r="F1200" t="s">
        <v>55</v>
      </c>
      <c r="G1200" t="s">
        <v>54</v>
      </c>
      <c r="H1200" t="s">
        <v>44</v>
      </c>
      <c r="L1200" t="s">
        <v>1808</v>
      </c>
      <c r="M1200">
        <v>84357</v>
      </c>
      <c r="N1200">
        <v>252</v>
      </c>
      <c r="O1200" t="s">
        <v>29</v>
      </c>
      <c r="P1200" t="s">
        <v>37</v>
      </c>
      <c r="Q1200" t="s">
        <v>31</v>
      </c>
      <c r="R1200">
        <v>35000000</v>
      </c>
      <c r="S1200">
        <v>2008</v>
      </c>
      <c r="T1200">
        <v>6.7</v>
      </c>
      <c r="U1200">
        <v>1.9</v>
      </c>
      <c r="V1200">
        <v>-8185043</v>
      </c>
      <c r="W1200" t="s">
        <v>38</v>
      </c>
    </row>
    <row r="1201" spans="1:23" x14ac:dyDescent="0.3">
      <c r="A1201" t="s">
        <v>1809</v>
      </c>
      <c r="B1201">
        <v>94</v>
      </c>
      <c r="C1201">
        <v>119</v>
      </c>
      <c r="D1201">
        <v>25178165</v>
      </c>
      <c r="E1201" t="s">
        <v>55</v>
      </c>
      <c r="F1201" t="s">
        <v>44</v>
      </c>
      <c r="L1201" t="s">
        <v>1810</v>
      </c>
      <c r="M1201">
        <v>70292</v>
      </c>
      <c r="N1201">
        <v>274</v>
      </c>
      <c r="O1201" t="s">
        <v>29</v>
      </c>
      <c r="P1201" t="s">
        <v>30</v>
      </c>
      <c r="Q1201" t="s">
        <v>31</v>
      </c>
      <c r="R1201">
        <v>40000000</v>
      </c>
      <c r="S1201">
        <v>2001</v>
      </c>
      <c r="T1201">
        <v>6.7</v>
      </c>
      <c r="U1201">
        <v>2</v>
      </c>
      <c r="V1201">
        <v>-14821835</v>
      </c>
      <c r="W1201" t="s">
        <v>38</v>
      </c>
    </row>
    <row r="1202" spans="1:23" x14ac:dyDescent="0.3">
      <c r="A1202" t="s">
        <v>752</v>
      </c>
      <c r="B1202">
        <v>190</v>
      </c>
      <c r="C1202">
        <v>99</v>
      </c>
      <c r="D1202">
        <v>25117498</v>
      </c>
      <c r="E1202" t="s">
        <v>57</v>
      </c>
      <c r="F1202" t="s">
        <v>35</v>
      </c>
      <c r="L1202" t="s">
        <v>1811</v>
      </c>
      <c r="M1202">
        <v>37412</v>
      </c>
      <c r="N1202">
        <v>178</v>
      </c>
      <c r="O1202" t="s">
        <v>29</v>
      </c>
      <c r="P1202" t="s">
        <v>30</v>
      </c>
      <c r="Q1202" t="s">
        <v>213</v>
      </c>
      <c r="R1202">
        <v>40000000</v>
      </c>
      <c r="S1202">
        <v>2007</v>
      </c>
      <c r="T1202">
        <v>5.7</v>
      </c>
      <c r="U1202">
        <v>1.6</v>
      </c>
      <c r="V1202">
        <v>-14882502</v>
      </c>
      <c r="W1202" t="s">
        <v>38</v>
      </c>
    </row>
    <row r="1203" spans="1:23" x14ac:dyDescent="0.3">
      <c r="A1203" t="s">
        <v>172</v>
      </c>
      <c r="B1203">
        <v>112</v>
      </c>
      <c r="C1203">
        <v>112</v>
      </c>
      <c r="D1203">
        <v>32645</v>
      </c>
      <c r="E1203" t="s">
        <v>56</v>
      </c>
      <c r="F1203" t="s">
        <v>55</v>
      </c>
      <c r="G1203" t="s">
        <v>44</v>
      </c>
      <c r="H1203" t="s">
        <v>35</v>
      </c>
      <c r="L1203" t="s">
        <v>1812</v>
      </c>
      <c r="M1203">
        <v>67797</v>
      </c>
      <c r="N1203">
        <v>223</v>
      </c>
      <c r="O1203" t="s">
        <v>29</v>
      </c>
      <c r="P1203" t="s">
        <v>30</v>
      </c>
      <c r="Q1203" t="s">
        <v>213</v>
      </c>
      <c r="R1203">
        <v>500000</v>
      </c>
      <c r="S1203">
        <v>1973</v>
      </c>
      <c r="T1203">
        <v>7.4</v>
      </c>
      <c r="U1203">
        <v>1.9</v>
      </c>
      <c r="V1203">
        <v>-467355</v>
      </c>
      <c r="W1203" t="s">
        <v>38</v>
      </c>
    </row>
    <row r="1204" spans="1:23" x14ac:dyDescent="0.3">
      <c r="A1204" t="s">
        <v>1525</v>
      </c>
      <c r="B1204">
        <v>12</v>
      </c>
      <c r="C1204">
        <v>128</v>
      </c>
      <c r="D1204">
        <v>24332324</v>
      </c>
      <c r="E1204" t="s">
        <v>48</v>
      </c>
      <c r="F1204" t="s">
        <v>55</v>
      </c>
      <c r="L1204" t="s">
        <v>1813</v>
      </c>
      <c r="M1204">
        <v>13830</v>
      </c>
      <c r="N1204">
        <v>61</v>
      </c>
      <c r="O1204" t="s">
        <v>29</v>
      </c>
      <c r="P1204" t="s">
        <v>30</v>
      </c>
      <c r="Q1204" t="s">
        <v>31</v>
      </c>
      <c r="R1204">
        <v>40000000</v>
      </c>
      <c r="S1204">
        <v>1994</v>
      </c>
      <c r="T1204">
        <v>6.1</v>
      </c>
      <c r="U1204">
        <v>2.1</v>
      </c>
      <c r="V1204">
        <v>-15667676</v>
      </c>
      <c r="W1204" t="s">
        <v>38</v>
      </c>
    </row>
    <row r="1205" spans="1:23" x14ac:dyDescent="0.3">
      <c r="A1205" t="s">
        <v>1518</v>
      </c>
      <c r="B1205">
        <v>201</v>
      </c>
      <c r="C1205">
        <v>112</v>
      </c>
      <c r="D1205">
        <v>36665854</v>
      </c>
      <c r="E1205" t="s">
        <v>24</v>
      </c>
      <c r="F1205" t="s">
        <v>56</v>
      </c>
      <c r="G1205" t="s">
        <v>55</v>
      </c>
      <c r="H1205" t="s">
        <v>35</v>
      </c>
      <c r="L1205" t="s">
        <v>1814</v>
      </c>
      <c r="M1205">
        <v>76498</v>
      </c>
      <c r="N1205">
        <v>203</v>
      </c>
      <c r="O1205" t="s">
        <v>29</v>
      </c>
      <c r="P1205" t="s">
        <v>545</v>
      </c>
      <c r="Q1205" t="s">
        <v>31</v>
      </c>
      <c r="R1205">
        <v>40000000</v>
      </c>
      <c r="S1205">
        <v>2011</v>
      </c>
      <c r="T1205">
        <v>6.4</v>
      </c>
      <c r="U1205">
        <v>1.9</v>
      </c>
      <c r="V1205">
        <v>-3334146</v>
      </c>
      <c r="W1205" t="s">
        <v>38</v>
      </c>
    </row>
    <row r="1206" spans="1:23" x14ac:dyDescent="0.3">
      <c r="A1206" t="s">
        <v>1815</v>
      </c>
      <c r="B1206">
        <v>34</v>
      </c>
      <c r="C1206">
        <v>86</v>
      </c>
      <c r="D1206">
        <v>22717758</v>
      </c>
      <c r="E1206" t="s">
        <v>25</v>
      </c>
      <c r="F1206" t="s">
        <v>47</v>
      </c>
      <c r="G1206" t="s">
        <v>48</v>
      </c>
      <c r="H1206" t="s">
        <v>55</v>
      </c>
      <c r="I1206" t="s">
        <v>49</v>
      </c>
      <c r="J1206" t="s">
        <v>26</v>
      </c>
      <c r="K1206" t="s">
        <v>50</v>
      </c>
      <c r="L1206" t="s">
        <v>1816</v>
      </c>
      <c r="M1206">
        <v>11156</v>
      </c>
      <c r="N1206">
        <v>67</v>
      </c>
      <c r="O1206" t="s">
        <v>29</v>
      </c>
      <c r="P1206" t="s">
        <v>30</v>
      </c>
      <c r="Q1206" t="s">
        <v>118</v>
      </c>
      <c r="R1206">
        <v>40000000</v>
      </c>
      <c r="S1206">
        <v>1998</v>
      </c>
      <c r="T1206">
        <v>6.2</v>
      </c>
      <c r="U1206">
        <v>1.4</v>
      </c>
      <c r="V1206">
        <v>-17282242</v>
      </c>
      <c r="W1206" t="s">
        <v>38</v>
      </c>
    </row>
    <row r="1207" spans="1:23" x14ac:dyDescent="0.3">
      <c r="A1207" t="s">
        <v>954</v>
      </c>
      <c r="B1207">
        <v>104</v>
      </c>
      <c r="C1207">
        <v>108</v>
      </c>
      <c r="D1207">
        <v>22433915</v>
      </c>
      <c r="E1207" t="s">
        <v>56</v>
      </c>
      <c r="F1207" t="s">
        <v>55</v>
      </c>
      <c r="G1207" t="s">
        <v>60</v>
      </c>
      <c r="H1207" t="s">
        <v>35</v>
      </c>
      <c r="L1207" t="s">
        <v>1817</v>
      </c>
      <c r="M1207">
        <v>21319</v>
      </c>
      <c r="N1207">
        <v>166</v>
      </c>
      <c r="O1207" t="s">
        <v>29</v>
      </c>
      <c r="P1207" t="s">
        <v>30</v>
      </c>
      <c r="Q1207" t="s">
        <v>213</v>
      </c>
      <c r="R1207">
        <v>60000000</v>
      </c>
      <c r="S1207">
        <v>2002</v>
      </c>
      <c r="T1207">
        <v>6.2</v>
      </c>
      <c r="U1207">
        <v>1.8</v>
      </c>
      <c r="V1207">
        <v>-37566085</v>
      </c>
      <c r="W1207" t="s">
        <v>38</v>
      </c>
    </row>
    <row r="1208" spans="1:23" x14ac:dyDescent="0.3">
      <c r="A1208" t="s">
        <v>1818</v>
      </c>
      <c r="B1208">
        <v>55</v>
      </c>
      <c r="C1208">
        <v>128</v>
      </c>
      <c r="D1208">
        <v>22326247</v>
      </c>
      <c r="E1208" t="s">
        <v>55</v>
      </c>
      <c r="F1208" t="s">
        <v>44</v>
      </c>
      <c r="L1208" t="s">
        <v>1819</v>
      </c>
      <c r="M1208">
        <v>11232</v>
      </c>
      <c r="N1208">
        <v>106</v>
      </c>
      <c r="O1208" t="s">
        <v>29</v>
      </c>
      <c r="P1208" t="s">
        <v>30</v>
      </c>
      <c r="Q1208" t="s">
        <v>31</v>
      </c>
      <c r="R1208">
        <v>60000000</v>
      </c>
      <c r="S1208">
        <v>1999</v>
      </c>
      <c r="T1208">
        <v>5.9</v>
      </c>
      <c r="U1208">
        <v>2.1</v>
      </c>
      <c r="V1208">
        <v>-37673753</v>
      </c>
      <c r="W1208" t="s">
        <v>38</v>
      </c>
    </row>
    <row r="1209" spans="1:23" x14ac:dyDescent="0.3">
      <c r="A1209" t="s">
        <v>1820</v>
      </c>
      <c r="B1209">
        <v>86</v>
      </c>
      <c r="C1209">
        <v>84</v>
      </c>
      <c r="D1209">
        <v>21176322</v>
      </c>
      <c r="E1209" t="s">
        <v>24</v>
      </c>
      <c r="F1209" t="s">
        <v>48</v>
      </c>
      <c r="G1209" t="s">
        <v>56</v>
      </c>
      <c r="L1209" t="s">
        <v>1821</v>
      </c>
      <c r="M1209">
        <v>23747</v>
      </c>
      <c r="N1209">
        <v>207</v>
      </c>
      <c r="O1209" t="s">
        <v>29</v>
      </c>
      <c r="P1209" t="s">
        <v>30</v>
      </c>
      <c r="Q1209" t="s">
        <v>31</v>
      </c>
      <c r="R1209">
        <v>40000000</v>
      </c>
      <c r="S1209">
        <v>2004</v>
      </c>
      <c r="T1209">
        <v>4</v>
      </c>
      <c r="U1209">
        <v>1.4</v>
      </c>
      <c r="V1209">
        <v>-18823678</v>
      </c>
      <c r="W1209" t="s">
        <v>38</v>
      </c>
    </row>
    <row r="1210" spans="1:23" x14ac:dyDescent="0.3">
      <c r="A1210" t="s">
        <v>1168</v>
      </c>
      <c r="B1210">
        <v>50</v>
      </c>
      <c r="C1210">
        <v>111</v>
      </c>
      <c r="D1210">
        <v>20300000</v>
      </c>
      <c r="E1210" t="s">
        <v>55</v>
      </c>
      <c r="F1210" t="s">
        <v>35</v>
      </c>
      <c r="L1210" t="s">
        <v>1822</v>
      </c>
      <c r="M1210">
        <v>16741</v>
      </c>
      <c r="N1210">
        <v>60</v>
      </c>
      <c r="O1210" t="s">
        <v>29</v>
      </c>
      <c r="P1210" t="s">
        <v>30</v>
      </c>
      <c r="Q1210" t="s">
        <v>213</v>
      </c>
      <c r="R1210">
        <v>40000000</v>
      </c>
      <c r="S1210">
        <v>1996</v>
      </c>
      <c r="T1210">
        <v>6.2</v>
      </c>
      <c r="U1210">
        <v>1.8</v>
      </c>
      <c r="V1210">
        <v>-19700000</v>
      </c>
      <c r="W1210" t="s">
        <v>38</v>
      </c>
    </row>
    <row r="1211" spans="1:23" x14ac:dyDescent="0.3">
      <c r="A1211" t="s">
        <v>388</v>
      </c>
      <c r="B1211">
        <v>181</v>
      </c>
      <c r="C1211">
        <v>131</v>
      </c>
      <c r="D1211">
        <v>20302961</v>
      </c>
      <c r="E1211" t="s">
        <v>55</v>
      </c>
      <c r="L1211" t="s">
        <v>1823</v>
      </c>
      <c r="M1211">
        <v>49874</v>
      </c>
      <c r="N1211">
        <v>450</v>
      </c>
      <c r="O1211" t="s">
        <v>29</v>
      </c>
      <c r="P1211" t="s">
        <v>545</v>
      </c>
      <c r="Q1211" t="s">
        <v>1824</v>
      </c>
      <c r="R1211">
        <v>45000000</v>
      </c>
      <c r="S1211">
        <v>1995</v>
      </c>
      <c r="T1211">
        <v>4.5999999999999996</v>
      </c>
      <c r="U1211">
        <v>2.2000000000000002</v>
      </c>
      <c r="V1211">
        <v>-24697039</v>
      </c>
      <c r="W1211" t="s">
        <v>38</v>
      </c>
    </row>
    <row r="1212" spans="1:23" x14ac:dyDescent="0.3">
      <c r="A1212" t="s">
        <v>1825</v>
      </c>
      <c r="B1212">
        <v>260</v>
      </c>
      <c r="C1212">
        <v>123</v>
      </c>
      <c r="D1212">
        <v>15962471</v>
      </c>
      <c r="E1212" t="s">
        <v>242</v>
      </c>
      <c r="F1212" t="s">
        <v>55</v>
      </c>
      <c r="G1212" t="s">
        <v>54</v>
      </c>
      <c r="H1212" t="s">
        <v>44</v>
      </c>
      <c r="L1212" t="s">
        <v>1826</v>
      </c>
      <c r="M1212">
        <v>79892</v>
      </c>
      <c r="N1212">
        <v>619</v>
      </c>
      <c r="O1212" t="s">
        <v>29</v>
      </c>
      <c r="P1212" t="s">
        <v>30</v>
      </c>
      <c r="Q1212" t="s">
        <v>31</v>
      </c>
      <c r="R1212">
        <v>40000000</v>
      </c>
      <c r="S1212">
        <v>2006</v>
      </c>
      <c r="T1212">
        <v>6.4</v>
      </c>
      <c r="U1212">
        <v>2</v>
      </c>
      <c r="V1212">
        <v>-24037529</v>
      </c>
      <c r="W1212" t="s">
        <v>38</v>
      </c>
    </row>
    <row r="1213" spans="1:23" x14ac:dyDescent="0.3">
      <c r="A1213" t="s">
        <v>1451</v>
      </c>
      <c r="B1213">
        <v>40</v>
      </c>
      <c r="C1213">
        <v>101</v>
      </c>
      <c r="D1213">
        <v>14942422</v>
      </c>
      <c r="E1213" t="s">
        <v>24</v>
      </c>
      <c r="F1213" t="s">
        <v>56</v>
      </c>
      <c r="G1213" t="s">
        <v>35</v>
      </c>
      <c r="L1213" t="s">
        <v>1827</v>
      </c>
      <c r="M1213">
        <v>14226</v>
      </c>
      <c r="N1213">
        <v>60</v>
      </c>
      <c r="O1213" t="s">
        <v>29</v>
      </c>
      <c r="P1213" t="s">
        <v>30</v>
      </c>
      <c r="Q1213" t="s">
        <v>213</v>
      </c>
      <c r="R1213">
        <v>40000000</v>
      </c>
      <c r="S1213">
        <v>1995</v>
      </c>
      <c r="T1213">
        <v>5.9</v>
      </c>
      <c r="U1213">
        <v>1.7</v>
      </c>
      <c r="V1213">
        <v>-25057578</v>
      </c>
      <c r="W1213" t="s">
        <v>38</v>
      </c>
    </row>
    <row r="1214" spans="1:23" x14ac:dyDescent="0.3">
      <c r="A1214" t="s">
        <v>1828</v>
      </c>
      <c r="B1214">
        <v>102</v>
      </c>
      <c r="C1214">
        <v>102</v>
      </c>
      <c r="D1214">
        <v>14967182</v>
      </c>
      <c r="E1214" t="s">
        <v>24</v>
      </c>
      <c r="F1214" t="s">
        <v>56</v>
      </c>
      <c r="G1214" t="s">
        <v>55</v>
      </c>
      <c r="H1214" t="s">
        <v>35</v>
      </c>
      <c r="L1214" t="s">
        <v>1829</v>
      </c>
      <c r="M1214">
        <v>27305</v>
      </c>
      <c r="N1214">
        <v>284</v>
      </c>
      <c r="O1214" t="s">
        <v>29</v>
      </c>
      <c r="P1214" t="s">
        <v>30</v>
      </c>
      <c r="Q1214" t="s">
        <v>213</v>
      </c>
      <c r="R1214">
        <v>40000000</v>
      </c>
      <c r="S1214">
        <v>2000</v>
      </c>
      <c r="T1214">
        <v>5.0999999999999996</v>
      </c>
      <c r="U1214">
        <v>1.7</v>
      </c>
      <c r="V1214">
        <v>-25032818</v>
      </c>
      <c r="W1214" t="s">
        <v>38</v>
      </c>
    </row>
    <row r="1215" spans="1:23" x14ac:dyDescent="0.3">
      <c r="A1215" t="s">
        <v>1830</v>
      </c>
      <c r="B1215">
        <v>371</v>
      </c>
      <c r="C1215">
        <v>114</v>
      </c>
      <c r="D1215">
        <v>18996755</v>
      </c>
      <c r="E1215" t="s">
        <v>55</v>
      </c>
      <c r="F1215" t="s">
        <v>35</v>
      </c>
      <c r="L1215" t="s">
        <v>1831</v>
      </c>
      <c r="M1215">
        <v>145270</v>
      </c>
      <c r="N1215">
        <v>322</v>
      </c>
      <c r="O1215" t="s">
        <v>29</v>
      </c>
      <c r="P1215" t="s">
        <v>971</v>
      </c>
      <c r="Q1215" t="s">
        <v>31</v>
      </c>
      <c r="R1215">
        <v>45000000</v>
      </c>
      <c r="S1215">
        <v>2012</v>
      </c>
      <c r="T1215">
        <v>7.6</v>
      </c>
      <c r="U1215">
        <v>1.9</v>
      </c>
      <c r="V1215">
        <v>-26003245</v>
      </c>
      <c r="W1215" t="s">
        <v>38</v>
      </c>
    </row>
    <row r="1216" spans="1:23" x14ac:dyDescent="0.3">
      <c r="A1216" t="s">
        <v>1832</v>
      </c>
      <c r="B1216">
        <v>49</v>
      </c>
      <c r="C1216">
        <v>107</v>
      </c>
      <c r="D1216">
        <v>14375181</v>
      </c>
      <c r="E1216" t="s">
        <v>24</v>
      </c>
      <c r="F1216" t="s">
        <v>25</v>
      </c>
      <c r="G1216" t="s">
        <v>48</v>
      </c>
      <c r="H1216" t="s">
        <v>59</v>
      </c>
      <c r="I1216" t="s">
        <v>35</v>
      </c>
      <c r="L1216" t="s">
        <v>1833</v>
      </c>
      <c r="M1216">
        <v>8692</v>
      </c>
      <c r="N1216">
        <v>126</v>
      </c>
      <c r="O1216" t="s">
        <v>29</v>
      </c>
      <c r="P1216" t="s">
        <v>30</v>
      </c>
      <c r="Q1216" t="s">
        <v>31</v>
      </c>
      <c r="R1216">
        <v>51000000</v>
      </c>
      <c r="S1216">
        <v>1987</v>
      </c>
      <c r="T1216">
        <v>4.2</v>
      </c>
      <c r="U1216">
        <v>1.8</v>
      </c>
      <c r="V1216">
        <v>-36624819</v>
      </c>
      <c r="W1216" t="s">
        <v>38</v>
      </c>
    </row>
    <row r="1217" spans="1:23" x14ac:dyDescent="0.3">
      <c r="A1217" t="s">
        <v>1465</v>
      </c>
      <c r="B1217">
        <v>335</v>
      </c>
      <c r="C1217">
        <v>87</v>
      </c>
      <c r="D1217">
        <v>20999103</v>
      </c>
      <c r="E1217" t="s">
        <v>25</v>
      </c>
      <c r="F1217" t="s">
        <v>47</v>
      </c>
      <c r="G1217" t="s">
        <v>48</v>
      </c>
      <c r="H1217" t="s">
        <v>56</v>
      </c>
      <c r="I1217" t="s">
        <v>49</v>
      </c>
      <c r="L1217" t="s">
        <v>1834</v>
      </c>
      <c r="M1217">
        <v>139114</v>
      </c>
      <c r="N1217">
        <v>245</v>
      </c>
      <c r="O1217" t="s">
        <v>29</v>
      </c>
      <c r="P1217" t="s">
        <v>30</v>
      </c>
      <c r="Q1217" t="s">
        <v>52</v>
      </c>
      <c r="R1217">
        <v>40000000</v>
      </c>
      <c r="S1217">
        <v>2009</v>
      </c>
      <c r="T1217">
        <v>7.8</v>
      </c>
      <c r="U1217">
        <v>1.4</v>
      </c>
      <c r="V1217">
        <v>-19000897</v>
      </c>
      <c r="W1217" t="s">
        <v>38</v>
      </c>
    </row>
    <row r="1218" spans="1:23" x14ac:dyDescent="0.3">
      <c r="A1218" t="s">
        <v>1208</v>
      </c>
      <c r="B1218">
        <v>86</v>
      </c>
      <c r="C1218">
        <v>103</v>
      </c>
      <c r="D1218">
        <v>14448589</v>
      </c>
      <c r="E1218" t="s">
        <v>48</v>
      </c>
      <c r="F1218" t="s">
        <v>44</v>
      </c>
      <c r="L1218" t="s">
        <v>1835</v>
      </c>
      <c r="M1218">
        <v>19364</v>
      </c>
      <c r="N1218">
        <v>128</v>
      </c>
      <c r="O1218" t="s">
        <v>29</v>
      </c>
      <c r="P1218" t="s">
        <v>30</v>
      </c>
      <c r="Q1218" t="s">
        <v>31</v>
      </c>
      <c r="R1218">
        <v>40000000</v>
      </c>
      <c r="S1218">
        <v>2002</v>
      </c>
      <c r="T1218">
        <v>5.8</v>
      </c>
      <c r="U1218">
        <v>1.7</v>
      </c>
      <c r="V1218">
        <v>-25551411</v>
      </c>
      <c r="W1218" t="s">
        <v>38</v>
      </c>
    </row>
    <row r="1219" spans="1:23" x14ac:dyDescent="0.3">
      <c r="A1219" t="s">
        <v>1462</v>
      </c>
      <c r="B1219">
        <v>40</v>
      </c>
      <c r="C1219">
        <v>99</v>
      </c>
      <c r="D1219">
        <v>14358033</v>
      </c>
      <c r="E1219" t="s">
        <v>48</v>
      </c>
      <c r="F1219" t="s">
        <v>44</v>
      </c>
      <c r="G1219" t="s">
        <v>27</v>
      </c>
      <c r="H1219" t="s">
        <v>35</v>
      </c>
      <c r="L1219" t="s">
        <v>1836</v>
      </c>
      <c r="M1219">
        <v>17365</v>
      </c>
      <c r="N1219">
        <v>66</v>
      </c>
      <c r="O1219" t="s">
        <v>29</v>
      </c>
      <c r="P1219" t="s">
        <v>30</v>
      </c>
      <c r="Q1219" t="s">
        <v>31</v>
      </c>
      <c r="R1219">
        <v>40000000</v>
      </c>
      <c r="S1219">
        <v>1992</v>
      </c>
      <c r="T1219">
        <v>5.9</v>
      </c>
      <c r="U1219">
        <v>1.6</v>
      </c>
      <c r="V1219">
        <v>-25641967</v>
      </c>
      <c r="W1219" t="s">
        <v>38</v>
      </c>
    </row>
    <row r="1220" spans="1:23" x14ac:dyDescent="0.3">
      <c r="A1220" t="s">
        <v>1138</v>
      </c>
      <c r="B1220">
        <v>242</v>
      </c>
      <c r="C1220">
        <v>122</v>
      </c>
      <c r="D1220">
        <v>33201661</v>
      </c>
      <c r="E1220" t="s">
        <v>48</v>
      </c>
      <c r="F1220" t="s">
        <v>44</v>
      </c>
      <c r="L1220" t="s">
        <v>1837</v>
      </c>
      <c r="M1220">
        <v>534262</v>
      </c>
      <c r="N1220">
        <v>1314</v>
      </c>
      <c r="O1220" t="s">
        <v>792</v>
      </c>
      <c r="P1220" t="s">
        <v>545</v>
      </c>
      <c r="Q1220" t="s">
        <v>213</v>
      </c>
      <c r="R1220">
        <v>77000000</v>
      </c>
      <c r="S1220">
        <v>2001</v>
      </c>
      <c r="T1220">
        <v>8.4</v>
      </c>
      <c r="U1220">
        <v>2</v>
      </c>
      <c r="V1220">
        <v>-43798339</v>
      </c>
      <c r="W1220" t="s">
        <v>38</v>
      </c>
    </row>
    <row r="1221" spans="1:23" x14ac:dyDescent="0.3">
      <c r="A1221" t="s">
        <v>1838</v>
      </c>
      <c r="B1221">
        <v>70</v>
      </c>
      <c r="C1221">
        <v>91</v>
      </c>
      <c r="D1221">
        <v>14018364</v>
      </c>
      <c r="E1221" t="s">
        <v>48</v>
      </c>
      <c r="F1221" t="s">
        <v>56</v>
      </c>
      <c r="G1221" t="s">
        <v>49</v>
      </c>
      <c r="H1221" t="s">
        <v>44</v>
      </c>
      <c r="L1221" t="s">
        <v>1839</v>
      </c>
      <c r="M1221">
        <v>17722</v>
      </c>
      <c r="N1221">
        <v>111</v>
      </c>
      <c r="O1221" t="s">
        <v>29</v>
      </c>
      <c r="P1221" t="s">
        <v>30</v>
      </c>
      <c r="Q1221" t="s">
        <v>52</v>
      </c>
      <c r="R1221">
        <v>30000000</v>
      </c>
      <c r="S1221">
        <v>2004</v>
      </c>
      <c r="T1221">
        <v>4.8</v>
      </c>
      <c r="U1221">
        <v>1.5</v>
      </c>
      <c r="V1221">
        <v>-15981636</v>
      </c>
      <c r="W1221" t="s">
        <v>38</v>
      </c>
    </row>
    <row r="1222" spans="1:23" x14ac:dyDescent="0.3">
      <c r="A1222" t="s">
        <v>1840</v>
      </c>
      <c r="B1222">
        <v>135</v>
      </c>
      <c r="C1222">
        <v>103</v>
      </c>
      <c r="D1222">
        <v>13395939</v>
      </c>
      <c r="E1222" t="s">
        <v>48</v>
      </c>
      <c r="F1222" t="s">
        <v>55</v>
      </c>
      <c r="G1222" t="s">
        <v>44</v>
      </c>
      <c r="L1222" t="s">
        <v>1841</v>
      </c>
      <c r="M1222">
        <v>43442</v>
      </c>
      <c r="N1222">
        <v>146</v>
      </c>
      <c r="O1222" t="s">
        <v>29</v>
      </c>
      <c r="P1222" t="s">
        <v>37</v>
      </c>
      <c r="Q1222" t="s">
        <v>213</v>
      </c>
      <c r="R1222">
        <v>60000000</v>
      </c>
      <c r="S1222">
        <v>2004</v>
      </c>
      <c r="T1222">
        <v>6.2</v>
      </c>
      <c r="U1222">
        <v>1.7</v>
      </c>
      <c r="V1222">
        <v>-46604061</v>
      </c>
      <c r="W1222" t="s">
        <v>38</v>
      </c>
    </row>
    <row r="1223" spans="1:23" x14ac:dyDescent="0.3">
      <c r="A1223" t="s">
        <v>1712</v>
      </c>
      <c r="B1223">
        <v>125</v>
      </c>
      <c r="C1223">
        <v>107</v>
      </c>
      <c r="D1223">
        <v>20113965</v>
      </c>
      <c r="E1223" t="s">
        <v>242</v>
      </c>
      <c r="F1223" t="s">
        <v>55</v>
      </c>
      <c r="G1223" t="s">
        <v>44</v>
      </c>
      <c r="L1223" t="s">
        <v>1842</v>
      </c>
      <c r="M1223">
        <v>15231</v>
      </c>
      <c r="N1223">
        <v>66</v>
      </c>
      <c r="O1223" t="s">
        <v>29</v>
      </c>
      <c r="P1223" t="s">
        <v>30</v>
      </c>
      <c r="Q1223" t="s">
        <v>52</v>
      </c>
      <c r="R1223">
        <v>40000000</v>
      </c>
      <c r="S1223">
        <v>2012</v>
      </c>
      <c r="T1223">
        <v>6.5</v>
      </c>
      <c r="U1223">
        <v>1.8</v>
      </c>
      <c r="V1223">
        <v>-19886035</v>
      </c>
      <c r="W1223" t="s">
        <v>38</v>
      </c>
    </row>
    <row r="1224" spans="1:23" x14ac:dyDescent="0.3">
      <c r="A1224" t="s">
        <v>1843</v>
      </c>
      <c r="B1224">
        <v>54</v>
      </c>
      <c r="C1224">
        <v>106</v>
      </c>
      <c r="D1224">
        <v>13376506</v>
      </c>
      <c r="E1224" t="s">
        <v>55</v>
      </c>
      <c r="L1224" t="s">
        <v>1844</v>
      </c>
      <c r="M1224">
        <v>10413</v>
      </c>
      <c r="N1224">
        <v>111</v>
      </c>
      <c r="O1224" t="s">
        <v>29</v>
      </c>
      <c r="P1224" t="s">
        <v>30</v>
      </c>
      <c r="Q1224" t="s">
        <v>31</v>
      </c>
      <c r="R1224">
        <v>40000000</v>
      </c>
      <c r="S1224">
        <v>1999</v>
      </c>
      <c r="T1224">
        <v>6.3</v>
      </c>
      <c r="U1224">
        <v>1.8</v>
      </c>
      <c r="V1224">
        <v>-26623494</v>
      </c>
      <c r="W1224" t="s">
        <v>38</v>
      </c>
    </row>
    <row r="1225" spans="1:23" x14ac:dyDescent="0.3">
      <c r="A1225" t="s">
        <v>1845</v>
      </c>
      <c r="B1225">
        <v>104</v>
      </c>
      <c r="C1225">
        <v>101</v>
      </c>
      <c r="D1225">
        <v>13208023</v>
      </c>
      <c r="E1225" t="s">
        <v>56</v>
      </c>
      <c r="F1225" t="s">
        <v>57</v>
      </c>
      <c r="G1225" t="s">
        <v>35</v>
      </c>
      <c r="L1225" t="s">
        <v>1846</v>
      </c>
      <c r="M1225">
        <v>17309</v>
      </c>
      <c r="N1225">
        <v>388</v>
      </c>
      <c r="O1225" t="s">
        <v>29</v>
      </c>
      <c r="P1225" t="s">
        <v>37</v>
      </c>
      <c r="Q1225" t="s">
        <v>213</v>
      </c>
      <c r="R1225">
        <v>42000000</v>
      </c>
      <c r="S1225">
        <v>2002</v>
      </c>
      <c r="T1225">
        <v>3.3</v>
      </c>
      <c r="U1225">
        <v>1.7</v>
      </c>
      <c r="V1225">
        <v>-28791977</v>
      </c>
      <c r="W1225" t="s">
        <v>38</v>
      </c>
    </row>
    <row r="1226" spans="1:23" x14ac:dyDescent="0.3">
      <c r="A1226" t="s">
        <v>497</v>
      </c>
      <c r="B1226">
        <v>157</v>
      </c>
      <c r="C1226">
        <v>109</v>
      </c>
      <c r="D1226">
        <v>13838130</v>
      </c>
      <c r="E1226" t="s">
        <v>24</v>
      </c>
      <c r="F1226" t="s">
        <v>25</v>
      </c>
      <c r="G1226" t="s">
        <v>26</v>
      </c>
      <c r="H1226" t="s">
        <v>35</v>
      </c>
      <c r="L1226" t="s">
        <v>1847</v>
      </c>
      <c r="M1226">
        <v>35990</v>
      </c>
      <c r="N1226">
        <v>157</v>
      </c>
      <c r="O1226" t="s">
        <v>29</v>
      </c>
      <c r="P1226" t="s">
        <v>30</v>
      </c>
      <c r="Q1226" t="s">
        <v>31</v>
      </c>
      <c r="R1226">
        <v>40000000</v>
      </c>
      <c r="S1226">
        <v>2009</v>
      </c>
      <c r="T1226">
        <v>5.9</v>
      </c>
      <c r="U1226">
        <v>1.8</v>
      </c>
      <c r="V1226">
        <v>-26161870</v>
      </c>
      <c r="W1226" t="s">
        <v>38</v>
      </c>
    </row>
    <row r="1227" spans="1:23" x14ac:dyDescent="0.3">
      <c r="A1227" t="s">
        <v>1492</v>
      </c>
      <c r="B1227">
        <v>78</v>
      </c>
      <c r="C1227">
        <v>89</v>
      </c>
      <c r="D1227">
        <v>9652000</v>
      </c>
      <c r="E1227" t="s">
        <v>48</v>
      </c>
      <c r="L1227" t="s">
        <v>1848</v>
      </c>
      <c r="M1227">
        <v>46205</v>
      </c>
      <c r="N1227">
        <v>147</v>
      </c>
      <c r="O1227" t="s">
        <v>29</v>
      </c>
      <c r="P1227" t="s">
        <v>30</v>
      </c>
      <c r="Q1227" t="s">
        <v>31</v>
      </c>
      <c r="R1227">
        <v>40000000</v>
      </c>
      <c r="S1227">
        <v>2003</v>
      </c>
      <c r="T1227">
        <v>5.8</v>
      </c>
      <c r="U1227">
        <v>1.5</v>
      </c>
      <c r="V1227">
        <v>-30348000</v>
      </c>
      <c r="W1227" t="s">
        <v>38</v>
      </c>
    </row>
    <row r="1228" spans="1:23" x14ac:dyDescent="0.3">
      <c r="A1228" t="s">
        <v>1849</v>
      </c>
      <c r="B1228">
        <v>32</v>
      </c>
      <c r="C1228">
        <v>119</v>
      </c>
      <c r="D1228">
        <v>7000000</v>
      </c>
      <c r="E1228" t="s">
        <v>24</v>
      </c>
      <c r="F1228" t="s">
        <v>25</v>
      </c>
      <c r="G1228" t="s">
        <v>55</v>
      </c>
      <c r="H1228" t="s">
        <v>35</v>
      </c>
      <c r="L1228" t="s">
        <v>1850</v>
      </c>
      <c r="M1228">
        <v>2933</v>
      </c>
      <c r="N1228">
        <v>70</v>
      </c>
      <c r="O1228" t="s">
        <v>29</v>
      </c>
      <c r="P1228" t="s">
        <v>37</v>
      </c>
      <c r="Q1228" t="s">
        <v>52</v>
      </c>
      <c r="R1228">
        <v>36000000</v>
      </c>
      <c r="S1228">
        <v>1980</v>
      </c>
      <c r="T1228">
        <v>4.7</v>
      </c>
      <c r="U1228">
        <v>2</v>
      </c>
      <c r="V1228">
        <v>-29000000</v>
      </c>
      <c r="W1228" t="s">
        <v>38</v>
      </c>
    </row>
    <row r="1229" spans="1:23" x14ac:dyDescent="0.3">
      <c r="A1229" t="s">
        <v>1851</v>
      </c>
      <c r="B1229">
        <v>75</v>
      </c>
      <c r="C1229">
        <v>83</v>
      </c>
      <c r="D1229">
        <v>10431220</v>
      </c>
      <c r="E1229" t="s">
        <v>24</v>
      </c>
      <c r="F1229" t="s">
        <v>27</v>
      </c>
      <c r="L1229" t="s">
        <v>1852</v>
      </c>
      <c r="M1229">
        <v>24216</v>
      </c>
      <c r="N1229">
        <v>162</v>
      </c>
      <c r="O1229" t="s">
        <v>29</v>
      </c>
      <c r="P1229" t="s">
        <v>30</v>
      </c>
      <c r="Q1229" t="s">
        <v>213</v>
      </c>
      <c r="R1229">
        <v>24000000</v>
      </c>
      <c r="S1229">
        <v>1999</v>
      </c>
      <c r="T1229">
        <v>4.0999999999999996</v>
      </c>
      <c r="U1229">
        <v>1.4</v>
      </c>
      <c r="V1229">
        <v>-13568780</v>
      </c>
      <c r="W1229" t="s">
        <v>38</v>
      </c>
    </row>
    <row r="1230" spans="1:23" x14ac:dyDescent="0.3">
      <c r="A1230" t="s">
        <v>1853</v>
      </c>
      <c r="B1230">
        <v>219</v>
      </c>
      <c r="C1230">
        <v>108</v>
      </c>
      <c r="D1230">
        <v>10326062</v>
      </c>
      <c r="E1230" t="s">
        <v>24</v>
      </c>
      <c r="F1230" t="s">
        <v>57</v>
      </c>
      <c r="G1230" t="s">
        <v>60</v>
      </c>
      <c r="H1230" t="s">
        <v>27</v>
      </c>
      <c r="I1230" t="s">
        <v>35</v>
      </c>
      <c r="L1230" t="s">
        <v>1854</v>
      </c>
      <c r="M1230">
        <v>121432</v>
      </c>
      <c r="N1230">
        <v>310</v>
      </c>
      <c r="O1230" t="s">
        <v>29</v>
      </c>
      <c r="P1230" t="s">
        <v>244</v>
      </c>
      <c r="Q1230" t="s">
        <v>213</v>
      </c>
      <c r="R1230">
        <v>33000000</v>
      </c>
      <c r="S1230">
        <v>2009</v>
      </c>
      <c r="T1230">
        <v>6.8</v>
      </c>
      <c r="U1230">
        <v>1.8</v>
      </c>
      <c r="V1230">
        <v>-22673938</v>
      </c>
      <c r="W1230" t="s">
        <v>38</v>
      </c>
    </row>
    <row r="1231" spans="1:23" x14ac:dyDescent="0.3">
      <c r="A1231" t="s">
        <v>1402</v>
      </c>
      <c r="B1231">
        <v>83</v>
      </c>
      <c r="C1231">
        <v>102</v>
      </c>
      <c r="D1231">
        <v>6114237</v>
      </c>
      <c r="E1231" t="s">
        <v>55</v>
      </c>
      <c r="F1231" t="s">
        <v>60</v>
      </c>
      <c r="G1231" t="s">
        <v>27</v>
      </c>
      <c r="H1231" t="s">
        <v>35</v>
      </c>
      <c r="L1231" t="s">
        <v>1855</v>
      </c>
      <c r="M1231">
        <v>19986</v>
      </c>
      <c r="N1231">
        <v>207</v>
      </c>
      <c r="O1231" t="s">
        <v>29</v>
      </c>
      <c r="P1231" t="s">
        <v>30</v>
      </c>
      <c r="Q1231" t="s">
        <v>213</v>
      </c>
      <c r="R1231">
        <v>40000000</v>
      </c>
      <c r="S1231">
        <v>2001</v>
      </c>
      <c r="T1231">
        <v>6.2</v>
      </c>
      <c r="U1231">
        <v>1.7</v>
      </c>
      <c r="V1231">
        <v>-33885763</v>
      </c>
      <c r="W1231" t="s">
        <v>38</v>
      </c>
    </row>
    <row r="1232" spans="1:23" x14ac:dyDescent="0.3">
      <c r="A1232" t="s">
        <v>1800</v>
      </c>
      <c r="B1232">
        <v>53</v>
      </c>
      <c r="C1232">
        <v>93</v>
      </c>
      <c r="D1232">
        <v>4835968</v>
      </c>
      <c r="E1232" t="s">
        <v>24</v>
      </c>
      <c r="F1232" t="s">
        <v>25</v>
      </c>
      <c r="G1232" t="s">
        <v>35</v>
      </c>
      <c r="L1232" t="s">
        <v>1856</v>
      </c>
      <c r="M1232">
        <v>4821</v>
      </c>
      <c r="N1232">
        <v>82</v>
      </c>
      <c r="O1232" t="s">
        <v>29</v>
      </c>
      <c r="P1232" t="s">
        <v>37</v>
      </c>
      <c r="Q1232" t="s">
        <v>31</v>
      </c>
      <c r="R1232">
        <v>40000000</v>
      </c>
      <c r="S1232">
        <v>2002</v>
      </c>
      <c r="T1232">
        <v>4.5</v>
      </c>
      <c r="U1232">
        <v>1.6</v>
      </c>
      <c r="V1232">
        <v>-35164032</v>
      </c>
      <c r="W1232" t="s">
        <v>38</v>
      </c>
    </row>
    <row r="1233" spans="1:23" x14ac:dyDescent="0.3">
      <c r="A1233" t="s">
        <v>1857</v>
      </c>
      <c r="B1233">
        <v>61</v>
      </c>
      <c r="C1233">
        <v>84</v>
      </c>
      <c r="D1233">
        <v>4777007</v>
      </c>
      <c r="E1233" t="s">
        <v>48</v>
      </c>
      <c r="F1233" t="s">
        <v>26</v>
      </c>
      <c r="G1233" t="s">
        <v>27</v>
      </c>
      <c r="L1233" t="s">
        <v>1858</v>
      </c>
      <c r="M1233">
        <v>15130</v>
      </c>
      <c r="N1233">
        <v>98</v>
      </c>
      <c r="O1233" t="s">
        <v>29</v>
      </c>
      <c r="P1233" t="s">
        <v>545</v>
      </c>
      <c r="Q1233" t="s">
        <v>31</v>
      </c>
      <c r="R1233">
        <v>40000000</v>
      </c>
      <c r="S1233">
        <v>2001</v>
      </c>
      <c r="T1233">
        <v>5.8</v>
      </c>
      <c r="U1233">
        <v>1.4</v>
      </c>
      <c r="V1233">
        <v>-35222993</v>
      </c>
      <c r="W1233" t="s">
        <v>38</v>
      </c>
    </row>
    <row r="1234" spans="1:23" x14ac:dyDescent="0.3">
      <c r="A1234" t="s">
        <v>1442</v>
      </c>
      <c r="B1234">
        <v>308</v>
      </c>
      <c r="C1234">
        <v>107</v>
      </c>
      <c r="D1234">
        <v>3675072</v>
      </c>
      <c r="E1234" t="s">
        <v>25</v>
      </c>
      <c r="F1234" t="s">
        <v>27</v>
      </c>
      <c r="G1234" t="s">
        <v>35</v>
      </c>
      <c r="L1234" t="s">
        <v>1859</v>
      </c>
      <c r="M1234">
        <v>190132</v>
      </c>
      <c r="N1234">
        <v>801</v>
      </c>
      <c r="O1234" t="s">
        <v>29</v>
      </c>
      <c r="P1234" t="s">
        <v>37</v>
      </c>
      <c r="Q1234" t="s">
        <v>213</v>
      </c>
      <c r="R1234">
        <v>26000000</v>
      </c>
      <c r="S1234">
        <v>2007</v>
      </c>
      <c r="T1234">
        <v>7.3</v>
      </c>
      <c r="U1234">
        <v>1.8</v>
      </c>
      <c r="V1234">
        <v>-22324928</v>
      </c>
      <c r="W1234" t="s">
        <v>38</v>
      </c>
    </row>
    <row r="1235" spans="1:23" x14ac:dyDescent="0.3">
      <c r="A1235" t="s">
        <v>1113</v>
      </c>
      <c r="B1235">
        <v>70</v>
      </c>
      <c r="C1235">
        <v>91</v>
      </c>
      <c r="D1235">
        <v>18438149</v>
      </c>
      <c r="E1235" t="s">
        <v>48</v>
      </c>
      <c r="F1235" t="s">
        <v>55</v>
      </c>
      <c r="L1235" t="s">
        <v>1860</v>
      </c>
      <c r="M1235">
        <v>30842</v>
      </c>
      <c r="N1235">
        <v>93</v>
      </c>
      <c r="O1235" t="s">
        <v>29</v>
      </c>
      <c r="P1235" t="s">
        <v>30</v>
      </c>
      <c r="Q1235" t="s">
        <v>31</v>
      </c>
      <c r="R1235">
        <v>40000000</v>
      </c>
      <c r="S1235">
        <v>2012</v>
      </c>
      <c r="T1235">
        <v>5.9</v>
      </c>
      <c r="U1235">
        <v>1.5</v>
      </c>
      <c r="V1235">
        <v>-21561851</v>
      </c>
      <c r="W1235" t="s">
        <v>38</v>
      </c>
    </row>
    <row r="1236" spans="1:23" x14ac:dyDescent="0.3">
      <c r="A1236" t="s">
        <v>1861</v>
      </c>
      <c r="B1236">
        <v>41</v>
      </c>
      <c r="C1236">
        <v>94</v>
      </c>
      <c r="D1236">
        <v>511920</v>
      </c>
      <c r="E1236" t="s">
        <v>25</v>
      </c>
      <c r="F1236" t="s">
        <v>47</v>
      </c>
      <c r="G1236" t="s">
        <v>48</v>
      </c>
      <c r="H1236" t="s">
        <v>26</v>
      </c>
      <c r="I1236" t="s">
        <v>44</v>
      </c>
      <c r="L1236" t="s">
        <v>1862</v>
      </c>
      <c r="M1236">
        <v>2458</v>
      </c>
      <c r="N1236">
        <v>26</v>
      </c>
      <c r="O1236" t="s">
        <v>29</v>
      </c>
      <c r="P1236" t="s">
        <v>30</v>
      </c>
      <c r="Q1236" t="s">
        <v>52</v>
      </c>
      <c r="R1236">
        <v>40000000</v>
      </c>
      <c r="S1236">
        <v>2008</v>
      </c>
      <c r="T1236">
        <v>4.4000000000000004</v>
      </c>
      <c r="U1236">
        <v>1.6</v>
      </c>
      <c r="V1236">
        <v>-39488080</v>
      </c>
      <c r="W1236" t="s">
        <v>38</v>
      </c>
    </row>
    <row r="1237" spans="1:23" x14ac:dyDescent="0.3">
      <c r="A1237" t="s">
        <v>1345</v>
      </c>
      <c r="B1237">
        <v>224</v>
      </c>
      <c r="C1237">
        <v>115</v>
      </c>
      <c r="D1237">
        <v>10640645</v>
      </c>
      <c r="E1237" t="s">
        <v>24</v>
      </c>
      <c r="F1237" t="s">
        <v>56</v>
      </c>
      <c r="G1237" t="s">
        <v>55</v>
      </c>
      <c r="H1237" t="s">
        <v>60</v>
      </c>
      <c r="I1237" t="s">
        <v>35</v>
      </c>
      <c r="L1237" t="s">
        <v>1863</v>
      </c>
      <c r="M1237">
        <v>28429</v>
      </c>
      <c r="N1237">
        <v>110</v>
      </c>
      <c r="O1237" t="s">
        <v>29</v>
      </c>
      <c r="P1237" t="s">
        <v>30</v>
      </c>
      <c r="Q1237" t="s">
        <v>213</v>
      </c>
      <c r="R1237">
        <v>40000000</v>
      </c>
      <c r="S1237">
        <v>2015</v>
      </c>
      <c r="T1237">
        <v>5.8</v>
      </c>
      <c r="U1237">
        <v>1.9</v>
      </c>
      <c r="V1237">
        <v>-29359355</v>
      </c>
      <c r="W1237" t="s">
        <v>38</v>
      </c>
    </row>
    <row r="1238" spans="1:23" x14ac:dyDescent="0.3">
      <c r="A1238" t="s">
        <v>1864</v>
      </c>
      <c r="B1238">
        <v>66</v>
      </c>
      <c r="C1238">
        <v>93</v>
      </c>
      <c r="D1238">
        <v>652526</v>
      </c>
      <c r="E1238" t="s">
        <v>24</v>
      </c>
      <c r="F1238" t="s">
        <v>25</v>
      </c>
      <c r="G1238" t="s">
        <v>49</v>
      </c>
      <c r="H1238" t="s">
        <v>35</v>
      </c>
      <c r="L1238" t="s">
        <v>1865</v>
      </c>
      <c r="M1238">
        <v>20201</v>
      </c>
      <c r="N1238">
        <v>187</v>
      </c>
      <c r="O1238" t="s">
        <v>29</v>
      </c>
      <c r="P1238" t="s">
        <v>244</v>
      </c>
      <c r="Q1238" t="s">
        <v>52</v>
      </c>
      <c r="R1238">
        <v>40000000</v>
      </c>
      <c r="S1238">
        <v>2006</v>
      </c>
      <c r="T1238">
        <v>5.0999999999999996</v>
      </c>
      <c r="U1238">
        <v>1.6</v>
      </c>
      <c r="V1238">
        <v>-39347474</v>
      </c>
      <c r="W1238" t="s">
        <v>38</v>
      </c>
    </row>
    <row r="1239" spans="1:23" x14ac:dyDescent="0.3">
      <c r="A1239" t="s">
        <v>729</v>
      </c>
      <c r="B1239">
        <v>253</v>
      </c>
      <c r="C1239">
        <v>105</v>
      </c>
      <c r="D1239">
        <v>80050171</v>
      </c>
      <c r="E1239" t="s">
        <v>55</v>
      </c>
      <c r="F1239" t="s">
        <v>60</v>
      </c>
      <c r="G1239" t="s">
        <v>35</v>
      </c>
      <c r="L1239" t="s">
        <v>1866</v>
      </c>
      <c r="M1239">
        <v>186982</v>
      </c>
      <c r="N1239">
        <v>491</v>
      </c>
      <c r="O1239" t="s">
        <v>29</v>
      </c>
      <c r="P1239" t="s">
        <v>30</v>
      </c>
      <c r="Q1239" t="s">
        <v>31</v>
      </c>
      <c r="R1239">
        <v>20000000</v>
      </c>
      <c r="S1239">
        <v>2007</v>
      </c>
      <c r="T1239">
        <v>6.9</v>
      </c>
      <c r="U1239">
        <v>1.8</v>
      </c>
      <c r="V1239">
        <v>60050171</v>
      </c>
      <c r="W1239" t="s">
        <v>21</v>
      </c>
    </row>
    <row r="1240" spans="1:23" x14ac:dyDescent="0.3">
      <c r="A1240" t="s">
        <v>1195</v>
      </c>
      <c r="B1240">
        <v>79</v>
      </c>
      <c r="C1240">
        <v>107</v>
      </c>
      <c r="D1240">
        <v>7564000</v>
      </c>
      <c r="E1240" t="s">
        <v>48</v>
      </c>
      <c r="F1240" t="s">
        <v>56</v>
      </c>
      <c r="G1240" t="s">
        <v>55</v>
      </c>
      <c r="H1240" t="s">
        <v>35</v>
      </c>
      <c r="L1240" t="s">
        <v>1867</v>
      </c>
      <c r="M1240">
        <v>54650</v>
      </c>
      <c r="N1240">
        <v>223</v>
      </c>
      <c r="O1240" t="s">
        <v>29</v>
      </c>
      <c r="P1240" t="s">
        <v>30</v>
      </c>
      <c r="Q1240" t="s">
        <v>31</v>
      </c>
      <c r="R1240">
        <v>20000000</v>
      </c>
      <c r="S1240">
        <v>1995</v>
      </c>
      <c r="T1240">
        <v>6.2</v>
      </c>
      <c r="U1240">
        <v>1.8</v>
      </c>
      <c r="V1240">
        <v>-12436000</v>
      </c>
      <c r="W1240" t="s">
        <v>38</v>
      </c>
    </row>
    <row r="1241" spans="1:23" x14ac:dyDescent="0.3">
      <c r="A1241" t="s">
        <v>1868</v>
      </c>
      <c r="B1241">
        <v>94</v>
      </c>
      <c r="C1241">
        <v>101</v>
      </c>
      <c r="D1241">
        <v>876671</v>
      </c>
      <c r="E1241" t="s">
        <v>25</v>
      </c>
      <c r="F1241" t="s">
        <v>48</v>
      </c>
      <c r="G1241" t="s">
        <v>55</v>
      </c>
      <c r="H1241" t="s">
        <v>44</v>
      </c>
      <c r="I1241" t="s">
        <v>35</v>
      </c>
      <c r="J1241" t="s">
        <v>58</v>
      </c>
      <c r="L1241" t="s">
        <v>1869</v>
      </c>
      <c r="M1241">
        <v>22010</v>
      </c>
      <c r="N1241">
        <v>90</v>
      </c>
      <c r="O1241" t="s">
        <v>29</v>
      </c>
      <c r="P1241" t="s">
        <v>30</v>
      </c>
      <c r="Q1241" t="s">
        <v>213</v>
      </c>
      <c r="R1241">
        <v>25000000</v>
      </c>
      <c r="S1241">
        <v>2007</v>
      </c>
      <c r="T1241">
        <v>6.9</v>
      </c>
      <c r="U1241">
        <v>1.7</v>
      </c>
      <c r="V1241">
        <v>-24123329</v>
      </c>
      <c r="W1241" t="s">
        <v>38</v>
      </c>
    </row>
    <row r="1242" spans="1:23" x14ac:dyDescent="0.3">
      <c r="A1242" t="s">
        <v>1162</v>
      </c>
      <c r="B1242">
        <v>77</v>
      </c>
      <c r="C1242">
        <v>111</v>
      </c>
      <c r="D1242">
        <v>2869369</v>
      </c>
      <c r="E1242" t="s">
        <v>48</v>
      </c>
      <c r="F1242" t="s">
        <v>26</v>
      </c>
      <c r="L1242" t="s">
        <v>1870</v>
      </c>
      <c r="M1242">
        <v>65474</v>
      </c>
      <c r="N1242">
        <v>211</v>
      </c>
      <c r="O1242" t="s">
        <v>29</v>
      </c>
      <c r="P1242" t="s">
        <v>37</v>
      </c>
      <c r="Q1242" t="s">
        <v>52</v>
      </c>
      <c r="R1242">
        <v>30000000</v>
      </c>
      <c r="S1242">
        <v>1994</v>
      </c>
      <c r="T1242">
        <v>7.3</v>
      </c>
      <c r="U1242">
        <v>1.8</v>
      </c>
      <c r="V1242">
        <v>-27130631</v>
      </c>
      <c r="W1242" t="s">
        <v>38</v>
      </c>
    </row>
    <row r="1243" spans="1:23" x14ac:dyDescent="0.3">
      <c r="A1243" t="s">
        <v>1871</v>
      </c>
      <c r="B1243">
        <v>106</v>
      </c>
      <c r="C1243">
        <v>113</v>
      </c>
      <c r="D1243">
        <v>128978</v>
      </c>
      <c r="E1243" t="s">
        <v>24</v>
      </c>
      <c r="F1243" t="s">
        <v>55</v>
      </c>
      <c r="G1243" t="s">
        <v>54</v>
      </c>
      <c r="H1243" t="s">
        <v>44</v>
      </c>
      <c r="I1243" t="s">
        <v>58</v>
      </c>
      <c r="L1243" t="s">
        <v>1872</v>
      </c>
      <c r="M1243">
        <v>22897</v>
      </c>
      <c r="N1243">
        <v>61</v>
      </c>
      <c r="O1243" t="s">
        <v>554</v>
      </c>
      <c r="P1243" t="s">
        <v>1047</v>
      </c>
      <c r="Q1243" t="s">
        <v>213</v>
      </c>
      <c r="R1243">
        <v>40000000</v>
      </c>
      <c r="S1243">
        <v>2007</v>
      </c>
      <c r="T1243">
        <v>7.1</v>
      </c>
      <c r="U1243">
        <v>1.9</v>
      </c>
      <c r="V1243">
        <v>-39871022</v>
      </c>
      <c r="W1243" t="s">
        <v>38</v>
      </c>
    </row>
    <row r="1244" spans="1:23" x14ac:dyDescent="0.3">
      <c r="A1244" t="s">
        <v>574</v>
      </c>
      <c r="B1244">
        <v>30</v>
      </c>
      <c r="C1244">
        <v>112</v>
      </c>
      <c r="D1244">
        <v>77231</v>
      </c>
      <c r="E1244" t="s">
        <v>55</v>
      </c>
      <c r="F1244" t="s">
        <v>54</v>
      </c>
      <c r="G1244" t="s">
        <v>58</v>
      </c>
      <c r="L1244" t="s">
        <v>1873</v>
      </c>
      <c r="M1244">
        <v>3322</v>
      </c>
      <c r="N1244">
        <v>32</v>
      </c>
      <c r="O1244" t="s">
        <v>1874</v>
      </c>
      <c r="P1244" t="s">
        <v>545</v>
      </c>
      <c r="Q1244" t="s">
        <v>213</v>
      </c>
      <c r="R1244">
        <v>25000000</v>
      </c>
      <c r="S1244">
        <v>2005</v>
      </c>
      <c r="T1244">
        <v>6</v>
      </c>
      <c r="U1244">
        <v>1.9</v>
      </c>
      <c r="V1244">
        <v>-24922769</v>
      </c>
      <c r="W1244" t="s">
        <v>38</v>
      </c>
    </row>
    <row r="1245" spans="1:23" x14ac:dyDescent="0.3">
      <c r="A1245" t="s">
        <v>1875</v>
      </c>
      <c r="B1245">
        <v>488</v>
      </c>
      <c r="C1245">
        <v>126</v>
      </c>
      <c r="D1245">
        <v>4563029</v>
      </c>
      <c r="E1245" t="s">
        <v>24</v>
      </c>
      <c r="F1245" t="s">
        <v>55</v>
      </c>
      <c r="G1245" t="s">
        <v>27</v>
      </c>
      <c r="H1245" t="s">
        <v>35</v>
      </c>
      <c r="L1245" t="s">
        <v>1876</v>
      </c>
      <c r="M1245">
        <v>181472</v>
      </c>
      <c r="N1245">
        <v>514</v>
      </c>
      <c r="O1245" t="s">
        <v>29</v>
      </c>
      <c r="P1245" t="s">
        <v>1877</v>
      </c>
      <c r="Q1245" t="s">
        <v>213</v>
      </c>
      <c r="R1245">
        <v>39200000</v>
      </c>
      <c r="S1245">
        <v>2013</v>
      </c>
      <c r="T1245">
        <v>7</v>
      </c>
      <c r="U1245">
        <v>2.1</v>
      </c>
      <c r="V1245">
        <v>-34636971</v>
      </c>
      <c r="W1245" t="s">
        <v>38</v>
      </c>
    </row>
    <row r="1246" spans="1:23" x14ac:dyDescent="0.3">
      <c r="A1246" t="s">
        <v>319</v>
      </c>
      <c r="B1246">
        <v>118</v>
      </c>
      <c r="C1246">
        <v>98</v>
      </c>
      <c r="D1246">
        <v>50693162</v>
      </c>
      <c r="E1246" t="s">
        <v>24</v>
      </c>
      <c r="F1246" t="s">
        <v>55</v>
      </c>
      <c r="G1246" t="s">
        <v>26</v>
      </c>
      <c r="L1246" t="s">
        <v>1878</v>
      </c>
      <c r="M1246">
        <v>136580</v>
      </c>
      <c r="N1246">
        <v>545</v>
      </c>
      <c r="O1246" t="s">
        <v>29</v>
      </c>
      <c r="P1246" t="s">
        <v>30</v>
      </c>
      <c r="Q1246" t="s">
        <v>213</v>
      </c>
      <c r="R1246">
        <v>23000000</v>
      </c>
      <c r="S1246">
        <v>1994</v>
      </c>
      <c r="T1246">
        <v>7.6</v>
      </c>
      <c r="U1246">
        <v>1.6</v>
      </c>
      <c r="V1246">
        <v>27693162</v>
      </c>
      <c r="W1246" t="s">
        <v>21</v>
      </c>
    </row>
    <row r="1247" spans="1:23" x14ac:dyDescent="0.3">
      <c r="A1247" t="s">
        <v>376</v>
      </c>
      <c r="B1247">
        <v>214</v>
      </c>
      <c r="C1247">
        <v>107</v>
      </c>
      <c r="D1247">
        <v>63411478</v>
      </c>
      <c r="E1247" t="s">
        <v>55</v>
      </c>
      <c r="F1247" t="s">
        <v>26</v>
      </c>
      <c r="G1247" t="s">
        <v>44</v>
      </c>
      <c r="H1247" t="s">
        <v>27</v>
      </c>
      <c r="L1247" t="s">
        <v>1879</v>
      </c>
      <c r="M1247">
        <v>114925</v>
      </c>
      <c r="N1247">
        <v>234</v>
      </c>
      <c r="O1247" t="s">
        <v>29</v>
      </c>
      <c r="P1247" t="s">
        <v>30</v>
      </c>
      <c r="Q1247" t="s">
        <v>31</v>
      </c>
      <c r="R1247">
        <v>39000000</v>
      </c>
      <c r="S1247">
        <v>2009</v>
      </c>
      <c r="T1247">
        <v>7.1</v>
      </c>
      <c r="U1247">
        <v>1.8</v>
      </c>
      <c r="V1247">
        <v>24411478</v>
      </c>
      <c r="W1247" t="s">
        <v>21</v>
      </c>
    </row>
    <row r="1248" spans="1:23" x14ac:dyDescent="0.3">
      <c r="A1248" t="s">
        <v>111</v>
      </c>
      <c r="B1248">
        <v>370</v>
      </c>
      <c r="C1248">
        <v>87</v>
      </c>
      <c r="D1248">
        <v>35287788</v>
      </c>
      <c r="E1248" t="s">
        <v>47</v>
      </c>
      <c r="F1248" t="s">
        <v>48</v>
      </c>
      <c r="G1248" t="s">
        <v>49</v>
      </c>
      <c r="H1248" t="s">
        <v>57</v>
      </c>
      <c r="I1248" t="s">
        <v>27</v>
      </c>
      <c r="L1248" t="s">
        <v>1880</v>
      </c>
      <c r="M1248">
        <v>73886</v>
      </c>
      <c r="N1248">
        <v>165</v>
      </c>
      <c r="O1248" t="s">
        <v>29</v>
      </c>
      <c r="P1248" t="s">
        <v>30</v>
      </c>
      <c r="Q1248" t="s">
        <v>52</v>
      </c>
      <c r="R1248">
        <v>39000000</v>
      </c>
      <c r="S1248">
        <v>2012</v>
      </c>
      <c r="T1248">
        <v>7</v>
      </c>
      <c r="U1248">
        <v>1.4</v>
      </c>
      <c r="V1248">
        <v>-3712212</v>
      </c>
      <c r="W1248" t="s">
        <v>38</v>
      </c>
    </row>
    <row r="1249" spans="1:23" x14ac:dyDescent="0.3">
      <c r="A1249" t="s">
        <v>62</v>
      </c>
      <c r="B1249">
        <v>276</v>
      </c>
      <c r="C1249">
        <v>119</v>
      </c>
      <c r="D1249">
        <v>25335935</v>
      </c>
      <c r="E1249" t="s">
        <v>24</v>
      </c>
      <c r="F1249" t="s">
        <v>25</v>
      </c>
      <c r="G1249" t="s">
        <v>27</v>
      </c>
      <c r="H1249" t="s">
        <v>35</v>
      </c>
      <c r="L1249" t="s">
        <v>1881</v>
      </c>
      <c r="M1249">
        <v>242599</v>
      </c>
      <c r="N1249">
        <v>1594</v>
      </c>
      <c r="O1249" t="s">
        <v>29</v>
      </c>
      <c r="P1249" t="s">
        <v>30</v>
      </c>
      <c r="Q1249" t="s">
        <v>31</v>
      </c>
      <c r="R1249">
        <v>40000000</v>
      </c>
      <c r="S1249">
        <v>2005</v>
      </c>
      <c r="T1249">
        <v>8</v>
      </c>
      <c r="U1249">
        <v>2</v>
      </c>
      <c r="V1249">
        <v>-14664065</v>
      </c>
      <c r="W1249" t="s">
        <v>38</v>
      </c>
    </row>
    <row r="1250" spans="1:23" x14ac:dyDescent="0.3">
      <c r="A1250" t="s">
        <v>1882</v>
      </c>
      <c r="B1250">
        <v>76</v>
      </c>
      <c r="C1250">
        <v>110</v>
      </c>
      <c r="D1250">
        <v>5881504</v>
      </c>
      <c r="E1250" t="s">
        <v>242</v>
      </c>
      <c r="F1250" t="s">
        <v>55</v>
      </c>
      <c r="G1250" t="s">
        <v>44</v>
      </c>
      <c r="H1250" t="s">
        <v>61</v>
      </c>
      <c r="L1250" t="s">
        <v>1883</v>
      </c>
      <c r="M1250">
        <v>5917</v>
      </c>
      <c r="N1250">
        <v>50</v>
      </c>
      <c r="O1250" t="s">
        <v>29</v>
      </c>
      <c r="P1250" t="s">
        <v>30</v>
      </c>
      <c r="Q1250" t="s">
        <v>31</v>
      </c>
      <c r="R1250">
        <v>39000000</v>
      </c>
      <c r="S1250">
        <v>2004</v>
      </c>
      <c r="T1250">
        <v>5.3</v>
      </c>
      <c r="U1250">
        <v>1.8</v>
      </c>
      <c r="V1250">
        <v>-33118496</v>
      </c>
      <c r="W1250" t="s">
        <v>38</v>
      </c>
    </row>
    <row r="1251" spans="1:23" x14ac:dyDescent="0.3">
      <c r="A1251" t="s">
        <v>1313</v>
      </c>
      <c r="B1251">
        <v>95</v>
      </c>
      <c r="C1251">
        <v>125</v>
      </c>
      <c r="D1251">
        <v>60000000</v>
      </c>
      <c r="E1251" t="s">
        <v>24</v>
      </c>
      <c r="F1251" t="s">
        <v>48</v>
      </c>
      <c r="G1251" t="s">
        <v>27</v>
      </c>
      <c r="L1251" t="s">
        <v>1884</v>
      </c>
      <c r="M1251">
        <v>49934</v>
      </c>
      <c r="N1251">
        <v>224</v>
      </c>
      <c r="O1251" t="s">
        <v>29</v>
      </c>
      <c r="P1251" t="s">
        <v>37</v>
      </c>
      <c r="Q1251" t="s">
        <v>52</v>
      </c>
      <c r="R1251">
        <v>39000000</v>
      </c>
      <c r="S1251">
        <v>1983</v>
      </c>
      <c r="T1251">
        <v>4.9000000000000004</v>
      </c>
      <c r="U1251">
        <v>2.1</v>
      </c>
      <c r="V1251">
        <v>21000000</v>
      </c>
      <c r="W1251" t="s">
        <v>21</v>
      </c>
    </row>
    <row r="1252" spans="1:23" x14ac:dyDescent="0.3">
      <c r="A1252" t="s">
        <v>690</v>
      </c>
      <c r="B1252">
        <v>211</v>
      </c>
      <c r="C1252">
        <v>113</v>
      </c>
      <c r="D1252">
        <v>29802761</v>
      </c>
      <c r="E1252" t="s">
        <v>48</v>
      </c>
      <c r="F1252" t="s">
        <v>61</v>
      </c>
      <c r="L1252" t="s">
        <v>1885</v>
      </c>
      <c r="M1252">
        <v>46480</v>
      </c>
      <c r="N1252">
        <v>115</v>
      </c>
      <c r="O1252" t="s">
        <v>29</v>
      </c>
      <c r="P1252" t="s">
        <v>30</v>
      </c>
      <c r="Q1252" t="s">
        <v>31</v>
      </c>
      <c r="R1252">
        <v>40000000</v>
      </c>
      <c r="S1252">
        <v>2013</v>
      </c>
      <c r="T1252">
        <v>6.4</v>
      </c>
      <c r="U1252">
        <v>1.9</v>
      </c>
      <c r="V1252">
        <v>-10197239</v>
      </c>
      <c r="W1252" t="s">
        <v>38</v>
      </c>
    </row>
    <row r="1253" spans="1:23" x14ac:dyDescent="0.3">
      <c r="A1253" t="s">
        <v>398</v>
      </c>
      <c r="B1253">
        <v>160</v>
      </c>
      <c r="C1253">
        <v>150</v>
      </c>
      <c r="D1253">
        <v>626809</v>
      </c>
      <c r="E1253" t="s">
        <v>24</v>
      </c>
      <c r="F1253" t="s">
        <v>25</v>
      </c>
      <c r="G1253" t="s">
        <v>55</v>
      </c>
      <c r="H1253" t="s">
        <v>54</v>
      </c>
      <c r="I1253" t="s">
        <v>58</v>
      </c>
      <c r="L1253" t="s">
        <v>1886</v>
      </c>
      <c r="M1253">
        <v>36894</v>
      </c>
      <c r="N1253">
        <v>105</v>
      </c>
      <c r="O1253" t="s">
        <v>554</v>
      </c>
      <c r="P1253" t="s">
        <v>278</v>
      </c>
      <c r="Q1253" t="s">
        <v>213</v>
      </c>
      <c r="R1253">
        <v>553632000</v>
      </c>
      <c r="S1253">
        <v>2008</v>
      </c>
      <c r="T1253">
        <v>7.4</v>
      </c>
      <c r="U1253">
        <v>2.5</v>
      </c>
      <c r="V1253">
        <v>-553005191</v>
      </c>
      <c r="W1253" t="s">
        <v>38</v>
      </c>
    </row>
    <row r="1254" spans="1:23" x14ac:dyDescent="0.3">
      <c r="A1254" t="s">
        <v>855</v>
      </c>
      <c r="B1254">
        <v>97</v>
      </c>
      <c r="C1254">
        <v>108</v>
      </c>
      <c r="D1254">
        <v>127214072</v>
      </c>
      <c r="E1254" t="s">
        <v>48</v>
      </c>
      <c r="F1254" t="s">
        <v>44</v>
      </c>
      <c r="L1254" t="s">
        <v>1887</v>
      </c>
      <c r="M1254">
        <v>83786</v>
      </c>
      <c r="N1254">
        <v>392</v>
      </c>
      <c r="O1254" t="s">
        <v>29</v>
      </c>
      <c r="P1254" t="s">
        <v>30</v>
      </c>
      <c r="Q1254" t="s">
        <v>31</v>
      </c>
      <c r="R1254">
        <v>38000000</v>
      </c>
      <c r="S1254">
        <v>2002</v>
      </c>
      <c r="T1254">
        <v>6.1</v>
      </c>
      <c r="U1254">
        <v>1.8</v>
      </c>
      <c r="V1254">
        <v>89214072</v>
      </c>
      <c r="W1254" t="s">
        <v>21</v>
      </c>
    </row>
    <row r="1255" spans="1:23" x14ac:dyDescent="0.3">
      <c r="A1255" t="s">
        <v>845</v>
      </c>
      <c r="B1255">
        <v>174</v>
      </c>
      <c r="C1255">
        <v>96</v>
      </c>
      <c r="D1255">
        <v>88915214</v>
      </c>
      <c r="E1255" t="s">
        <v>48</v>
      </c>
      <c r="F1255" t="s">
        <v>44</v>
      </c>
      <c r="L1255" t="s">
        <v>1888</v>
      </c>
      <c r="M1255">
        <v>163665</v>
      </c>
      <c r="N1255">
        <v>169</v>
      </c>
      <c r="O1255" t="s">
        <v>29</v>
      </c>
      <c r="P1255" t="s">
        <v>30</v>
      </c>
      <c r="Q1255" t="s">
        <v>213</v>
      </c>
      <c r="R1255">
        <v>38000000</v>
      </c>
      <c r="S1255">
        <v>2009</v>
      </c>
      <c r="T1255">
        <v>6.5</v>
      </c>
      <c r="U1255">
        <v>1.6</v>
      </c>
      <c r="V1255">
        <v>50915214</v>
      </c>
      <c r="W1255" t="s">
        <v>21</v>
      </c>
    </row>
    <row r="1256" spans="1:23" x14ac:dyDescent="0.3">
      <c r="A1256" t="s">
        <v>1889</v>
      </c>
      <c r="B1256">
        <v>23</v>
      </c>
      <c r="C1256">
        <v>93</v>
      </c>
      <c r="D1256">
        <v>30400000</v>
      </c>
      <c r="E1256" t="s">
        <v>48</v>
      </c>
      <c r="L1256" t="s">
        <v>1890</v>
      </c>
      <c r="M1256">
        <v>17810</v>
      </c>
      <c r="N1256">
        <v>73</v>
      </c>
      <c r="O1256" t="s">
        <v>29</v>
      </c>
      <c r="P1256" t="s">
        <v>30</v>
      </c>
      <c r="Q1256" t="s">
        <v>52</v>
      </c>
      <c r="R1256">
        <v>39000000</v>
      </c>
      <c r="S1256">
        <v>1996</v>
      </c>
      <c r="T1256">
        <v>5.7</v>
      </c>
      <c r="U1256">
        <v>1.6</v>
      </c>
      <c r="V1256">
        <v>-8600000</v>
      </c>
      <c r="W1256" t="s">
        <v>38</v>
      </c>
    </row>
    <row r="1257" spans="1:23" x14ac:dyDescent="0.3">
      <c r="A1257" t="s">
        <v>1325</v>
      </c>
      <c r="B1257">
        <v>103</v>
      </c>
      <c r="C1257">
        <v>100</v>
      </c>
      <c r="D1257">
        <v>85570368</v>
      </c>
      <c r="E1257" t="s">
        <v>24</v>
      </c>
      <c r="F1257" t="s">
        <v>25</v>
      </c>
      <c r="G1257" t="s">
        <v>48</v>
      </c>
      <c r="H1257" t="s">
        <v>49</v>
      </c>
      <c r="I1257" t="s">
        <v>27</v>
      </c>
      <c r="L1257" t="s">
        <v>1891</v>
      </c>
      <c r="M1257">
        <v>44885</v>
      </c>
      <c r="N1257">
        <v>107</v>
      </c>
      <c r="O1257" t="s">
        <v>29</v>
      </c>
      <c r="P1257" t="s">
        <v>30</v>
      </c>
      <c r="Q1257" t="s">
        <v>52</v>
      </c>
      <c r="R1257">
        <v>38000000</v>
      </c>
      <c r="S1257">
        <v>2002</v>
      </c>
      <c r="T1257">
        <v>5.0999999999999996</v>
      </c>
      <c r="U1257">
        <v>1.7</v>
      </c>
      <c r="V1257">
        <v>47570368</v>
      </c>
      <c r="W1257" t="s">
        <v>21</v>
      </c>
    </row>
    <row r="1258" spans="1:23" x14ac:dyDescent="0.3">
      <c r="A1258" t="s">
        <v>1892</v>
      </c>
      <c r="B1258">
        <v>98</v>
      </c>
      <c r="C1258">
        <v>118</v>
      </c>
      <c r="D1258">
        <v>75668868</v>
      </c>
      <c r="E1258" t="s">
        <v>24</v>
      </c>
      <c r="F1258" t="s">
        <v>25</v>
      </c>
      <c r="G1258" t="s">
        <v>60</v>
      </c>
      <c r="H1258" t="s">
        <v>27</v>
      </c>
      <c r="I1258" t="s">
        <v>35</v>
      </c>
      <c r="L1258" t="s">
        <v>1893</v>
      </c>
      <c r="M1258">
        <v>60504</v>
      </c>
      <c r="N1258">
        <v>249</v>
      </c>
      <c r="O1258" t="s">
        <v>29</v>
      </c>
      <c r="P1258" t="s">
        <v>30</v>
      </c>
      <c r="Q1258" t="s">
        <v>52</v>
      </c>
      <c r="R1258">
        <v>35000000</v>
      </c>
      <c r="S1258">
        <v>1994</v>
      </c>
      <c r="T1258">
        <v>6.6</v>
      </c>
      <c r="U1258">
        <v>2</v>
      </c>
      <c r="V1258">
        <v>40668868</v>
      </c>
      <c r="W1258" t="s">
        <v>21</v>
      </c>
    </row>
    <row r="1259" spans="1:23" x14ac:dyDescent="0.3">
      <c r="A1259" t="s">
        <v>1894</v>
      </c>
      <c r="B1259">
        <v>273</v>
      </c>
      <c r="C1259">
        <v>122</v>
      </c>
      <c r="D1259">
        <v>6594136</v>
      </c>
      <c r="E1259" t="s">
        <v>24</v>
      </c>
      <c r="F1259" t="s">
        <v>242</v>
      </c>
      <c r="G1259" t="s">
        <v>55</v>
      </c>
      <c r="L1259" t="s">
        <v>1895</v>
      </c>
      <c r="M1259">
        <v>24557</v>
      </c>
      <c r="N1259">
        <v>111</v>
      </c>
      <c r="O1259" t="s">
        <v>554</v>
      </c>
      <c r="P1259" t="s">
        <v>1047</v>
      </c>
      <c r="Q1259" t="s">
        <v>31</v>
      </c>
      <c r="R1259">
        <v>38600000</v>
      </c>
      <c r="S1259">
        <v>2013</v>
      </c>
      <c r="T1259">
        <v>6.5</v>
      </c>
      <c r="U1259">
        <v>2</v>
      </c>
      <c r="V1259">
        <v>-32005864</v>
      </c>
      <c r="W1259" t="s">
        <v>38</v>
      </c>
    </row>
    <row r="1260" spans="1:23" x14ac:dyDescent="0.3">
      <c r="A1260" t="s">
        <v>223</v>
      </c>
      <c r="B1260">
        <v>279</v>
      </c>
      <c r="C1260">
        <v>120</v>
      </c>
      <c r="D1260">
        <v>58700247</v>
      </c>
      <c r="E1260" t="s">
        <v>55</v>
      </c>
      <c r="F1260" t="s">
        <v>44</v>
      </c>
      <c r="L1260" t="s">
        <v>1896</v>
      </c>
      <c r="M1260">
        <v>95367</v>
      </c>
      <c r="N1260">
        <v>260</v>
      </c>
      <c r="O1260" t="s">
        <v>29</v>
      </c>
      <c r="P1260" t="s">
        <v>30</v>
      </c>
      <c r="Q1260" t="s">
        <v>31</v>
      </c>
      <c r="R1260">
        <v>38000000</v>
      </c>
      <c r="S1260">
        <v>2011</v>
      </c>
      <c r="T1260">
        <v>6.9</v>
      </c>
      <c r="U1260">
        <v>2</v>
      </c>
      <c r="V1260">
        <v>20700247</v>
      </c>
      <c r="W1260" t="s">
        <v>21</v>
      </c>
    </row>
    <row r="1261" spans="1:23" x14ac:dyDescent="0.3">
      <c r="A1261" t="s">
        <v>1897</v>
      </c>
      <c r="B1261">
        <v>65</v>
      </c>
      <c r="C1261">
        <v>146</v>
      </c>
      <c r="D1261">
        <v>50668906</v>
      </c>
      <c r="E1261" t="s">
        <v>242</v>
      </c>
      <c r="F1261" t="s">
        <v>55</v>
      </c>
      <c r="G1261" t="s">
        <v>61</v>
      </c>
      <c r="L1261" t="s">
        <v>1898</v>
      </c>
      <c r="M1261">
        <v>76016</v>
      </c>
      <c r="N1261">
        <v>265</v>
      </c>
      <c r="O1261" t="s">
        <v>29</v>
      </c>
      <c r="P1261" t="s">
        <v>30</v>
      </c>
      <c r="Q1261" t="s">
        <v>213</v>
      </c>
      <c r="R1261">
        <v>38000000</v>
      </c>
      <c r="S1261">
        <v>1999</v>
      </c>
      <c r="T1261">
        <v>7.6</v>
      </c>
      <c r="U1261">
        <v>2.4</v>
      </c>
      <c r="V1261">
        <v>12668906</v>
      </c>
      <c r="W1261" t="s">
        <v>21</v>
      </c>
    </row>
    <row r="1262" spans="1:23" x14ac:dyDescent="0.3">
      <c r="A1262" t="s">
        <v>237</v>
      </c>
      <c r="B1262">
        <v>98</v>
      </c>
      <c r="C1262">
        <v>115</v>
      </c>
      <c r="D1262">
        <v>39177215</v>
      </c>
      <c r="E1262" t="s">
        <v>56</v>
      </c>
      <c r="F1262" t="s">
        <v>55</v>
      </c>
      <c r="G1262" t="s">
        <v>35</v>
      </c>
      <c r="L1262" t="s">
        <v>1899</v>
      </c>
      <c r="M1262">
        <v>30667</v>
      </c>
      <c r="N1262">
        <v>234</v>
      </c>
      <c r="O1262" t="s">
        <v>29</v>
      </c>
      <c r="P1262" t="s">
        <v>30</v>
      </c>
      <c r="Q1262" t="s">
        <v>31</v>
      </c>
      <c r="R1262">
        <v>38000000</v>
      </c>
      <c r="S1262">
        <v>2002</v>
      </c>
      <c r="T1262">
        <v>5.6</v>
      </c>
      <c r="U1262">
        <v>1.9</v>
      </c>
      <c r="V1262">
        <v>1177215</v>
      </c>
      <c r="W1262" t="s">
        <v>21</v>
      </c>
    </row>
    <row r="1263" spans="1:23" x14ac:dyDescent="0.3">
      <c r="A1263" t="s">
        <v>1900</v>
      </c>
      <c r="B1263">
        <v>116</v>
      </c>
      <c r="C1263">
        <v>123</v>
      </c>
      <c r="D1263">
        <v>40334024</v>
      </c>
      <c r="E1263" t="s">
        <v>48</v>
      </c>
      <c r="F1263" t="s">
        <v>56</v>
      </c>
      <c r="G1263" t="s">
        <v>44</v>
      </c>
      <c r="L1263" t="s">
        <v>1901</v>
      </c>
      <c r="M1263">
        <v>44168</v>
      </c>
      <c r="N1263">
        <v>216</v>
      </c>
      <c r="O1263" t="s">
        <v>29</v>
      </c>
      <c r="P1263" t="s">
        <v>30</v>
      </c>
      <c r="Q1263" t="s">
        <v>31</v>
      </c>
      <c r="R1263">
        <v>35000000</v>
      </c>
      <c r="S1263">
        <v>2001</v>
      </c>
      <c r="T1263">
        <v>6.2</v>
      </c>
      <c r="U1263">
        <v>2</v>
      </c>
      <c r="V1263">
        <v>5334024</v>
      </c>
      <c r="W1263" t="s">
        <v>21</v>
      </c>
    </row>
    <row r="1264" spans="1:23" x14ac:dyDescent="0.3">
      <c r="A1264" t="s">
        <v>1393</v>
      </c>
      <c r="B1264">
        <v>76</v>
      </c>
      <c r="C1264">
        <v>94</v>
      </c>
      <c r="D1264">
        <v>71038190</v>
      </c>
      <c r="E1264" t="s">
        <v>24</v>
      </c>
      <c r="F1264" t="s">
        <v>48</v>
      </c>
      <c r="G1264" t="s">
        <v>56</v>
      </c>
      <c r="L1264" t="s">
        <v>1902</v>
      </c>
      <c r="M1264">
        <v>23473</v>
      </c>
      <c r="N1264">
        <v>123</v>
      </c>
      <c r="O1264" t="s">
        <v>29</v>
      </c>
      <c r="P1264" t="s">
        <v>30</v>
      </c>
      <c r="Q1264" t="s">
        <v>52</v>
      </c>
      <c r="R1264">
        <v>30000000</v>
      </c>
      <c r="S1264">
        <v>2015</v>
      </c>
      <c r="T1264">
        <v>4.4000000000000004</v>
      </c>
      <c r="U1264">
        <v>1.6</v>
      </c>
      <c r="V1264">
        <v>41038190</v>
      </c>
      <c r="W1264" t="s">
        <v>21</v>
      </c>
    </row>
    <row r="1265" spans="1:23" x14ac:dyDescent="0.3">
      <c r="A1265" t="s">
        <v>1903</v>
      </c>
      <c r="B1265">
        <v>106</v>
      </c>
      <c r="C1265">
        <v>102</v>
      </c>
      <c r="D1265">
        <v>24044532</v>
      </c>
      <c r="E1265" t="s">
        <v>55</v>
      </c>
      <c r="F1265" t="s">
        <v>44</v>
      </c>
      <c r="L1265" t="s">
        <v>1904</v>
      </c>
      <c r="M1265">
        <v>19686</v>
      </c>
      <c r="N1265">
        <v>180</v>
      </c>
      <c r="O1265" t="s">
        <v>29</v>
      </c>
      <c r="P1265" t="s">
        <v>30</v>
      </c>
      <c r="Q1265" t="s">
        <v>213</v>
      </c>
      <c r="R1265">
        <v>38000000</v>
      </c>
      <c r="S1265">
        <v>2001</v>
      </c>
      <c r="T1265">
        <v>5.6</v>
      </c>
      <c r="U1265">
        <v>1.7</v>
      </c>
      <c r="V1265">
        <v>-13955468</v>
      </c>
      <c r="W1265" t="s">
        <v>38</v>
      </c>
    </row>
    <row r="1266" spans="1:23" x14ac:dyDescent="0.3">
      <c r="A1266" t="s">
        <v>1146</v>
      </c>
      <c r="B1266">
        <v>55</v>
      </c>
      <c r="C1266">
        <v>98</v>
      </c>
      <c r="D1266">
        <v>22770864</v>
      </c>
      <c r="E1266" t="s">
        <v>48</v>
      </c>
      <c r="F1266" t="s">
        <v>55</v>
      </c>
      <c r="L1266" t="s">
        <v>1905</v>
      </c>
      <c r="M1266">
        <v>8433</v>
      </c>
      <c r="N1266">
        <v>85</v>
      </c>
      <c r="O1266" t="s">
        <v>29</v>
      </c>
      <c r="P1266" t="s">
        <v>30</v>
      </c>
      <c r="Q1266" t="s">
        <v>52</v>
      </c>
      <c r="R1266">
        <v>38000000</v>
      </c>
      <c r="S1266">
        <v>2001</v>
      </c>
      <c r="T1266">
        <v>5.5</v>
      </c>
      <c r="U1266">
        <v>1.6</v>
      </c>
      <c r="V1266">
        <v>-15229136</v>
      </c>
      <c r="W1266" t="s">
        <v>38</v>
      </c>
    </row>
    <row r="1267" spans="1:23" x14ac:dyDescent="0.3">
      <c r="A1267" t="s">
        <v>1036</v>
      </c>
      <c r="B1267">
        <v>172</v>
      </c>
      <c r="C1267">
        <v>133</v>
      </c>
      <c r="D1267">
        <v>18653746</v>
      </c>
      <c r="E1267" t="s">
        <v>60</v>
      </c>
      <c r="F1267" t="s">
        <v>35</v>
      </c>
      <c r="L1267" t="s">
        <v>1906</v>
      </c>
      <c r="M1267">
        <v>137722</v>
      </c>
      <c r="N1267">
        <v>638</v>
      </c>
      <c r="O1267" t="s">
        <v>29</v>
      </c>
      <c r="P1267" t="s">
        <v>971</v>
      </c>
      <c r="Q1267" t="s">
        <v>213</v>
      </c>
      <c r="R1267">
        <v>38000000</v>
      </c>
      <c r="S1267">
        <v>1999</v>
      </c>
      <c r="T1267">
        <v>6.7</v>
      </c>
      <c r="U1267">
        <v>2.2000000000000002</v>
      </c>
      <c r="V1267">
        <v>-19346254</v>
      </c>
      <c r="W1267" t="s">
        <v>38</v>
      </c>
    </row>
    <row r="1268" spans="1:23" x14ac:dyDescent="0.3">
      <c r="A1268" t="s">
        <v>237</v>
      </c>
      <c r="B1268">
        <v>47</v>
      </c>
      <c r="C1268">
        <v>118</v>
      </c>
      <c r="D1268">
        <v>17305211</v>
      </c>
      <c r="E1268" t="s">
        <v>56</v>
      </c>
      <c r="F1268" t="s">
        <v>55</v>
      </c>
      <c r="G1268" t="s">
        <v>60</v>
      </c>
      <c r="H1268" t="s">
        <v>35</v>
      </c>
      <c r="L1268" t="s">
        <v>1907</v>
      </c>
      <c r="M1268">
        <v>14066</v>
      </c>
      <c r="N1268">
        <v>75</v>
      </c>
      <c r="O1268" t="s">
        <v>29</v>
      </c>
      <c r="P1268" t="s">
        <v>30</v>
      </c>
      <c r="Q1268" t="s">
        <v>213</v>
      </c>
      <c r="R1268">
        <v>38000000</v>
      </c>
      <c r="S1268">
        <v>1996</v>
      </c>
      <c r="T1268">
        <v>6.1</v>
      </c>
      <c r="U1268">
        <v>2</v>
      </c>
      <c r="V1268">
        <v>-20694789</v>
      </c>
      <c r="W1268" t="s">
        <v>38</v>
      </c>
    </row>
    <row r="1269" spans="1:23" x14ac:dyDescent="0.3">
      <c r="A1269" t="s">
        <v>1208</v>
      </c>
      <c r="B1269">
        <v>107</v>
      </c>
      <c r="C1269">
        <v>105</v>
      </c>
      <c r="D1269">
        <v>16991902</v>
      </c>
      <c r="E1269" t="s">
        <v>55</v>
      </c>
      <c r="F1269" t="s">
        <v>59</v>
      </c>
      <c r="L1269" t="s">
        <v>1908</v>
      </c>
      <c r="M1269">
        <v>34592</v>
      </c>
      <c r="N1269">
        <v>191</v>
      </c>
      <c r="O1269" t="s">
        <v>29</v>
      </c>
      <c r="P1269" t="s">
        <v>30</v>
      </c>
      <c r="Q1269" t="s">
        <v>213</v>
      </c>
      <c r="R1269">
        <v>57000000</v>
      </c>
      <c r="S1269">
        <v>2001</v>
      </c>
      <c r="T1269">
        <v>6.2</v>
      </c>
      <c r="U1269">
        <v>1.8</v>
      </c>
      <c r="V1269">
        <v>-40008098</v>
      </c>
      <c r="W1269" t="s">
        <v>38</v>
      </c>
    </row>
    <row r="1270" spans="1:23" x14ac:dyDescent="0.3">
      <c r="A1270" t="s">
        <v>1909</v>
      </c>
      <c r="B1270">
        <v>323</v>
      </c>
      <c r="C1270">
        <v>109</v>
      </c>
      <c r="D1270">
        <v>47536959</v>
      </c>
      <c r="E1270" t="s">
        <v>55</v>
      </c>
      <c r="L1270" t="s">
        <v>1910</v>
      </c>
      <c r="M1270">
        <v>86955</v>
      </c>
      <c r="N1270">
        <v>275</v>
      </c>
      <c r="O1270" t="s">
        <v>29</v>
      </c>
      <c r="P1270" t="s">
        <v>30</v>
      </c>
      <c r="Q1270" t="s">
        <v>213</v>
      </c>
      <c r="R1270">
        <v>10000000</v>
      </c>
      <c r="S1270">
        <v>2009</v>
      </c>
      <c r="T1270">
        <v>7.3</v>
      </c>
      <c r="U1270">
        <v>1.8</v>
      </c>
      <c r="V1270">
        <v>37536959</v>
      </c>
      <c r="W1270" t="s">
        <v>21</v>
      </c>
    </row>
    <row r="1271" spans="1:23" x14ac:dyDescent="0.3">
      <c r="A1271" t="s">
        <v>94</v>
      </c>
      <c r="B1271">
        <v>37</v>
      </c>
      <c r="C1271">
        <v>129</v>
      </c>
      <c r="D1271">
        <v>10300000</v>
      </c>
      <c r="E1271" t="s">
        <v>25</v>
      </c>
      <c r="F1271" t="s">
        <v>55</v>
      </c>
      <c r="L1271" t="s">
        <v>1911</v>
      </c>
      <c r="M1271">
        <v>17859</v>
      </c>
      <c r="N1271">
        <v>89</v>
      </c>
      <c r="O1271" t="s">
        <v>29</v>
      </c>
      <c r="P1271" t="s">
        <v>30</v>
      </c>
      <c r="Q1271" t="s">
        <v>31</v>
      </c>
      <c r="R1271">
        <v>38000000</v>
      </c>
      <c r="S1271">
        <v>1996</v>
      </c>
      <c r="T1271">
        <v>6.6</v>
      </c>
      <c r="U1271">
        <v>2.2000000000000002</v>
      </c>
      <c r="V1271">
        <v>-27700000</v>
      </c>
      <c r="W1271" t="s">
        <v>38</v>
      </c>
    </row>
    <row r="1272" spans="1:23" x14ac:dyDescent="0.3">
      <c r="A1272" t="s">
        <v>1462</v>
      </c>
      <c r="B1272">
        <v>297</v>
      </c>
      <c r="C1272">
        <v>109</v>
      </c>
      <c r="D1272">
        <v>13782838</v>
      </c>
      <c r="E1272" t="s">
        <v>57</v>
      </c>
      <c r="F1272" t="s">
        <v>60</v>
      </c>
      <c r="G1272" t="s">
        <v>27</v>
      </c>
      <c r="L1272" t="s">
        <v>1912</v>
      </c>
      <c r="M1272">
        <v>258078</v>
      </c>
      <c r="N1272">
        <v>911</v>
      </c>
      <c r="O1272" t="s">
        <v>29</v>
      </c>
      <c r="P1272" t="s">
        <v>30</v>
      </c>
      <c r="Q1272" t="s">
        <v>213</v>
      </c>
      <c r="R1272">
        <v>15000000</v>
      </c>
      <c r="S1272">
        <v>1982</v>
      </c>
      <c r="T1272">
        <v>8.1999999999999993</v>
      </c>
      <c r="U1272">
        <v>1.8</v>
      </c>
      <c r="V1272">
        <v>-1217162</v>
      </c>
      <c r="W1272" t="s">
        <v>38</v>
      </c>
    </row>
    <row r="1273" spans="1:23" x14ac:dyDescent="0.3">
      <c r="A1273" t="s">
        <v>412</v>
      </c>
      <c r="B1273">
        <v>302</v>
      </c>
      <c r="C1273">
        <v>127</v>
      </c>
      <c r="D1273">
        <v>41997790</v>
      </c>
      <c r="E1273" t="s">
        <v>24</v>
      </c>
      <c r="F1273" t="s">
        <v>27</v>
      </c>
      <c r="G1273" t="s">
        <v>35</v>
      </c>
      <c r="L1273" t="s">
        <v>1913</v>
      </c>
      <c r="M1273">
        <v>125305</v>
      </c>
      <c r="N1273">
        <v>343</v>
      </c>
      <c r="O1273" t="s">
        <v>29</v>
      </c>
      <c r="P1273" t="s">
        <v>30</v>
      </c>
      <c r="Q1273" t="s">
        <v>213</v>
      </c>
      <c r="R1273">
        <v>38000000</v>
      </c>
      <c r="S1273">
        <v>2013</v>
      </c>
      <c r="T1273">
        <v>6.4</v>
      </c>
      <c r="U1273">
        <v>2.1</v>
      </c>
      <c r="V1273">
        <v>3997790</v>
      </c>
      <c r="W1273" t="s">
        <v>21</v>
      </c>
    </row>
    <row r="1274" spans="1:23" x14ac:dyDescent="0.3">
      <c r="A1274" t="s">
        <v>1914</v>
      </c>
      <c r="B1274">
        <v>38</v>
      </c>
      <c r="C1274">
        <v>118</v>
      </c>
      <c r="D1274">
        <v>6482195</v>
      </c>
      <c r="E1274" t="s">
        <v>56</v>
      </c>
      <c r="F1274" t="s">
        <v>60</v>
      </c>
      <c r="G1274" t="s">
        <v>35</v>
      </c>
      <c r="L1274" t="s">
        <v>1915</v>
      </c>
      <c r="M1274">
        <v>9740</v>
      </c>
      <c r="N1274">
        <v>81</v>
      </c>
      <c r="O1274" t="s">
        <v>29</v>
      </c>
      <c r="P1274" t="s">
        <v>30</v>
      </c>
      <c r="Q1274" t="s">
        <v>213</v>
      </c>
      <c r="R1274">
        <v>37000000</v>
      </c>
      <c r="S1274">
        <v>1997</v>
      </c>
      <c r="T1274">
        <v>6.4</v>
      </c>
      <c r="U1274">
        <v>2</v>
      </c>
      <c r="V1274">
        <v>-30517805</v>
      </c>
      <c r="W1274" t="s">
        <v>38</v>
      </c>
    </row>
    <row r="1275" spans="1:23" x14ac:dyDescent="0.3">
      <c r="A1275" t="s">
        <v>1916</v>
      </c>
      <c r="B1275">
        <v>31</v>
      </c>
      <c r="C1275">
        <v>110</v>
      </c>
      <c r="D1275">
        <v>623374</v>
      </c>
      <c r="E1275" t="s">
        <v>24</v>
      </c>
      <c r="F1275" t="s">
        <v>25</v>
      </c>
      <c r="G1275" t="s">
        <v>55</v>
      </c>
      <c r="H1275" t="s">
        <v>35</v>
      </c>
      <c r="I1275" t="s">
        <v>53</v>
      </c>
      <c r="L1275" t="s">
        <v>1917</v>
      </c>
      <c r="M1275">
        <v>4757</v>
      </c>
      <c r="N1275">
        <v>67</v>
      </c>
      <c r="O1275" t="s">
        <v>29</v>
      </c>
      <c r="P1275" t="s">
        <v>30</v>
      </c>
      <c r="Q1275" t="s">
        <v>31</v>
      </c>
      <c r="R1275">
        <v>38000000</v>
      </c>
      <c r="S1275">
        <v>2001</v>
      </c>
      <c r="T1275">
        <v>5.2</v>
      </c>
      <c r="U1275">
        <v>1.8</v>
      </c>
      <c r="V1275">
        <v>-37376626</v>
      </c>
      <c r="W1275" t="s">
        <v>38</v>
      </c>
    </row>
    <row r="1276" spans="1:23" x14ac:dyDescent="0.3">
      <c r="A1276" t="s">
        <v>849</v>
      </c>
      <c r="B1276">
        <v>118</v>
      </c>
      <c r="C1276">
        <v>90</v>
      </c>
      <c r="D1276">
        <v>7871693</v>
      </c>
      <c r="E1276" t="s">
        <v>25</v>
      </c>
      <c r="F1276" t="s">
        <v>49</v>
      </c>
      <c r="G1276" t="s">
        <v>26</v>
      </c>
      <c r="H1276" t="s">
        <v>27</v>
      </c>
      <c r="L1276" t="s">
        <v>1918</v>
      </c>
      <c r="M1276">
        <v>52908</v>
      </c>
      <c r="N1276">
        <v>102</v>
      </c>
      <c r="O1276" t="s">
        <v>29</v>
      </c>
      <c r="P1276" t="s">
        <v>30</v>
      </c>
      <c r="Q1276" t="s">
        <v>52</v>
      </c>
      <c r="R1276">
        <v>55000000</v>
      </c>
      <c r="S1276">
        <v>2008</v>
      </c>
      <c r="T1276">
        <v>6.5</v>
      </c>
      <c r="U1276">
        <v>1.5</v>
      </c>
      <c r="V1276">
        <v>-47128307</v>
      </c>
      <c r="W1276" t="s">
        <v>38</v>
      </c>
    </row>
    <row r="1277" spans="1:23" x14ac:dyDescent="0.3">
      <c r="A1277" t="s">
        <v>1919</v>
      </c>
      <c r="B1277">
        <v>546</v>
      </c>
      <c r="C1277">
        <v>144</v>
      </c>
      <c r="D1277">
        <v>16377274</v>
      </c>
      <c r="E1277" t="s">
        <v>55</v>
      </c>
      <c r="L1277" t="s">
        <v>1920</v>
      </c>
      <c r="M1277">
        <v>105144</v>
      </c>
      <c r="N1277">
        <v>405</v>
      </c>
      <c r="O1277" t="s">
        <v>29</v>
      </c>
      <c r="P1277" t="s">
        <v>30</v>
      </c>
      <c r="Q1277" t="s">
        <v>213</v>
      </c>
      <c r="R1277">
        <v>32000000</v>
      </c>
      <c r="S1277">
        <v>2012</v>
      </c>
      <c r="T1277">
        <v>7.1</v>
      </c>
      <c r="U1277">
        <v>2.4</v>
      </c>
      <c r="V1277">
        <v>-15622726</v>
      </c>
      <c r="W1277" t="s">
        <v>38</v>
      </c>
    </row>
    <row r="1278" spans="1:23" x14ac:dyDescent="0.3">
      <c r="A1278" t="s">
        <v>1402</v>
      </c>
      <c r="B1278">
        <v>86</v>
      </c>
      <c r="C1278">
        <v>130</v>
      </c>
      <c r="D1278">
        <v>9589875</v>
      </c>
      <c r="E1278" t="s">
        <v>242</v>
      </c>
      <c r="F1278" t="s">
        <v>55</v>
      </c>
      <c r="G1278" t="s">
        <v>61</v>
      </c>
      <c r="L1278" t="s">
        <v>1921</v>
      </c>
      <c r="M1278">
        <v>16673</v>
      </c>
      <c r="N1278">
        <v>45</v>
      </c>
      <c r="O1278" t="s">
        <v>29</v>
      </c>
      <c r="P1278" t="s">
        <v>30</v>
      </c>
      <c r="Q1278" t="s">
        <v>52</v>
      </c>
      <c r="R1278">
        <v>40000000</v>
      </c>
      <c r="S1278">
        <v>2008</v>
      </c>
      <c r="T1278">
        <v>7.3</v>
      </c>
      <c r="U1278">
        <v>2.2000000000000002</v>
      </c>
      <c r="V1278">
        <v>-30410125</v>
      </c>
      <c r="W1278" t="s">
        <v>38</v>
      </c>
    </row>
    <row r="1279" spans="1:23" x14ac:dyDescent="0.3">
      <c r="A1279" t="s">
        <v>1922</v>
      </c>
      <c r="B1279">
        <v>194</v>
      </c>
      <c r="C1279">
        <v>112</v>
      </c>
      <c r="D1279">
        <v>34912982</v>
      </c>
      <c r="E1279" t="s">
        <v>24</v>
      </c>
      <c r="F1279" t="s">
        <v>25</v>
      </c>
      <c r="G1279" t="s">
        <v>27</v>
      </c>
      <c r="H1279" t="s">
        <v>35</v>
      </c>
      <c r="L1279" t="s">
        <v>1923</v>
      </c>
      <c r="M1279">
        <v>55617</v>
      </c>
      <c r="N1279">
        <v>266</v>
      </c>
      <c r="O1279" t="s">
        <v>29</v>
      </c>
      <c r="P1279" t="s">
        <v>30</v>
      </c>
      <c r="Q1279" t="s">
        <v>31</v>
      </c>
      <c r="R1279">
        <v>38000000</v>
      </c>
      <c r="S1279">
        <v>2016</v>
      </c>
      <c r="T1279">
        <v>5.2</v>
      </c>
      <c r="U1279">
        <v>1.9</v>
      </c>
      <c r="V1279">
        <v>-3087018</v>
      </c>
      <c r="W1279" t="s">
        <v>38</v>
      </c>
    </row>
    <row r="1280" spans="1:23" x14ac:dyDescent="0.3">
      <c r="A1280" t="s">
        <v>1924</v>
      </c>
      <c r="B1280">
        <v>437</v>
      </c>
      <c r="C1280">
        <v>133</v>
      </c>
      <c r="D1280">
        <v>109712885</v>
      </c>
      <c r="E1280" t="s">
        <v>55</v>
      </c>
      <c r="F1280" t="s">
        <v>61</v>
      </c>
      <c r="L1280" t="s">
        <v>1925</v>
      </c>
      <c r="M1280">
        <v>146708</v>
      </c>
      <c r="N1280">
        <v>362</v>
      </c>
      <c r="O1280" t="s">
        <v>29</v>
      </c>
      <c r="P1280" t="s">
        <v>30</v>
      </c>
      <c r="Q1280" t="s">
        <v>31</v>
      </c>
      <c r="R1280">
        <v>35000000</v>
      </c>
      <c r="S1280">
        <v>2015</v>
      </c>
      <c r="T1280">
        <v>7.7</v>
      </c>
      <c r="U1280">
        <v>2.2000000000000002</v>
      </c>
      <c r="V1280">
        <v>74712885</v>
      </c>
      <c r="W1280" t="s">
        <v>21</v>
      </c>
    </row>
    <row r="1281" spans="1:23" x14ac:dyDescent="0.3">
      <c r="A1281" t="s">
        <v>1626</v>
      </c>
      <c r="B1281">
        <v>378</v>
      </c>
      <c r="C1281">
        <v>150</v>
      </c>
      <c r="D1281">
        <v>92173235</v>
      </c>
      <c r="E1281" t="s">
        <v>56</v>
      </c>
      <c r="F1281" t="s">
        <v>55</v>
      </c>
      <c r="G1281" t="s">
        <v>35</v>
      </c>
      <c r="L1281" t="s">
        <v>1926</v>
      </c>
      <c r="M1281">
        <v>280228</v>
      </c>
      <c r="N1281">
        <v>420</v>
      </c>
      <c r="O1281" t="s">
        <v>29</v>
      </c>
      <c r="P1281" t="s">
        <v>30</v>
      </c>
      <c r="Q1281" t="s">
        <v>213</v>
      </c>
      <c r="R1281">
        <v>37000000</v>
      </c>
      <c r="S1281">
        <v>2010</v>
      </c>
      <c r="T1281">
        <v>7.6</v>
      </c>
      <c r="U1281">
        <v>2.5</v>
      </c>
      <c r="V1281">
        <v>55173235</v>
      </c>
      <c r="W1281" t="s">
        <v>21</v>
      </c>
    </row>
    <row r="1282" spans="1:23" x14ac:dyDescent="0.3">
      <c r="A1282" t="s">
        <v>1927</v>
      </c>
      <c r="B1282">
        <v>170</v>
      </c>
      <c r="C1282">
        <v>110</v>
      </c>
      <c r="D1282">
        <v>41102171</v>
      </c>
      <c r="E1282" t="s">
        <v>48</v>
      </c>
      <c r="F1282" t="s">
        <v>55</v>
      </c>
      <c r="G1282" t="s">
        <v>44</v>
      </c>
      <c r="L1282" t="s">
        <v>1928</v>
      </c>
      <c r="M1282">
        <v>57266</v>
      </c>
      <c r="N1282">
        <v>89</v>
      </c>
      <c r="O1282" t="s">
        <v>29</v>
      </c>
      <c r="P1282" t="s">
        <v>30</v>
      </c>
      <c r="Q1282" t="s">
        <v>31</v>
      </c>
      <c r="R1282">
        <v>40000000</v>
      </c>
      <c r="S1282">
        <v>2012</v>
      </c>
      <c r="T1282">
        <v>5.7</v>
      </c>
      <c r="U1282">
        <v>1.8</v>
      </c>
      <c r="V1282">
        <v>1102171</v>
      </c>
      <c r="W1282" t="s">
        <v>21</v>
      </c>
    </row>
    <row r="1283" spans="1:23" x14ac:dyDescent="0.3">
      <c r="A1283" t="s">
        <v>1929</v>
      </c>
      <c r="B1283">
        <v>341</v>
      </c>
      <c r="C1283">
        <v>96</v>
      </c>
      <c r="D1283">
        <v>60338891</v>
      </c>
      <c r="E1283" t="s">
        <v>48</v>
      </c>
      <c r="F1283" t="s">
        <v>55</v>
      </c>
      <c r="L1283" t="s">
        <v>1930</v>
      </c>
      <c r="M1283">
        <v>248468</v>
      </c>
      <c r="N1283">
        <v>545</v>
      </c>
      <c r="O1283" t="s">
        <v>29</v>
      </c>
      <c r="P1283" t="s">
        <v>30</v>
      </c>
      <c r="Q1283" t="s">
        <v>213</v>
      </c>
      <c r="R1283">
        <v>37000000</v>
      </c>
      <c r="S1283">
        <v>2008</v>
      </c>
      <c r="T1283">
        <v>7</v>
      </c>
      <c r="U1283">
        <v>1.6</v>
      </c>
      <c r="V1283">
        <v>23338891</v>
      </c>
      <c r="W1283" t="s">
        <v>21</v>
      </c>
    </row>
    <row r="1284" spans="1:23" x14ac:dyDescent="0.3">
      <c r="A1284" t="s">
        <v>1931</v>
      </c>
      <c r="B1284">
        <v>139</v>
      </c>
      <c r="C1284">
        <v>96</v>
      </c>
      <c r="D1284">
        <v>48006503</v>
      </c>
      <c r="E1284" t="s">
        <v>25</v>
      </c>
      <c r="F1284" t="s">
        <v>48</v>
      </c>
      <c r="G1284" t="s">
        <v>49</v>
      </c>
      <c r="H1284" t="s">
        <v>26</v>
      </c>
      <c r="L1284" t="s">
        <v>1932</v>
      </c>
      <c r="M1284">
        <v>28109</v>
      </c>
      <c r="N1284">
        <v>110</v>
      </c>
      <c r="O1284" t="s">
        <v>29</v>
      </c>
      <c r="P1284" t="s">
        <v>30</v>
      </c>
      <c r="Q1284" t="s">
        <v>52</v>
      </c>
      <c r="R1284">
        <v>37000000</v>
      </c>
      <c r="S1284">
        <v>2008</v>
      </c>
      <c r="T1284">
        <v>6</v>
      </c>
      <c r="U1284">
        <v>1.6</v>
      </c>
      <c r="V1284">
        <v>11006503</v>
      </c>
      <c r="W1284" t="s">
        <v>21</v>
      </c>
    </row>
    <row r="1285" spans="1:23" x14ac:dyDescent="0.3">
      <c r="A1285" t="s">
        <v>265</v>
      </c>
      <c r="B1285">
        <v>393</v>
      </c>
      <c r="C1285">
        <v>123</v>
      </c>
      <c r="D1285">
        <v>26903709</v>
      </c>
      <c r="E1285" t="s">
        <v>24</v>
      </c>
      <c r="F1285" t="s">
        <v>242</v>
      </c>
      <c r="G1285" t="s">
        <v>55</v>
      </c>
      <c r="H1285" t="s">
        <v>61</v>
      </c>
      <c r="L1285" t="s">
        <v>1933</v>
      </c>
      <c r="M1285">
        <v>312629</v>
      </c>
      <c r="N1285">
        <v>475</v>
      </c>
      <c r="O1285" t="s">
        <v>29</v>
      </c>
      <c r="P1285" t="s">
        <v>37</v>
      </c>
      <c r="Q1285" t="s">
        <v>213</v>
      </c>
      <c r="R1285">
        <v>38000000</v>
      </c>
      <c r="S1285">
        <v>2013</v>
      </c>
      <c r="T1285">
        <v>8.1</v>
      </c>
      <c r="U1285">
        <v>2</v>
      </c>
      <c r="V1285">
        <v>-11096291</v>
      </c>
      <c r="W1285" t="s">
        <v>38</v>
      </c>
    </row>
    <row r="1286" spans="1:23" x14ac:dyDescent="0.3">
      <c r="A1286" t="s">
        <v>1919</v>
      </c>
      <c r="B1286">
        <v>224</v>
      </c>
      <c r="C1286">
        <v>188</v>
      </c>
      <c r="D1286">
        <v>22450975</v>
      </c>
      <c r="E1286" t="s">
        <v>55</v>
      </c>
      <c r="L1286" t="s">
        <v>1934</v>
      </c>
      <c r="M1286">
        <v>241030</v>
      </c>
      <c r="N1286">
        <v>1437</v>
      </c>
      <c r="O1286" t="s">
        <v>29</v>
      </c>
      <c r="P1286" t="s">
        <v>30</v>
      </c>
      <c r="Q1286" t="s">
        <v>213</v>
      </c>
      <c r="R1286">
        <v>37000000</v>
      </c>
      <c r="S1286">
        <v>1999</v>
      </c>
      <c r="T1286">
        <v>8</v>
      </c>
      <c r="U1286">
        <v>3.1</v>
      </c>
      <c r="V1286">
        <v>-14549025</v>
      </c>
      <c r="W1286" t="s">
        <v>38</v>
      </c>
    </row>
    <row r="1287" spans="1:23" x14ac:dyDescent="0.3">
      <c r="A1287" t="s">
        <v>1935</v>
      </c>
      <c r="B1287">
        <v>203</v>
      </c>
      <c r="C1287">
        <v>107</v>
      </c>
      <c r="D1287">
        <v>44867349</v>
      </c>
      <c r="E1287" t="s">
        <v>24</v>
      </c>
      <c r="F1287" t="s">
        <v>48</v>
      </c>
      <c r="G1287" t="s">
        <v>56</v>
      </c>
      <c r="L1287" t="s">
        <v>1936</v>
      </c>
      <c r="M1287">
        <v>75347</v>
      </c>
      <c r="N1287">
        <v>176</v>
      </c>
      <c r="O1287" t="s">
        <v>29</v>
      </c>
      <c r="P1287" t="s">
        <v>30</v>
      </c>
      <c r="Q1287" t="s">
        <v>213</v>
      </c>
      <c r="R1287">
        <v>37000000</v>
      </c>
      <c r="S1287">
        <v>2010</v>
      </c>
      <c r="T1287">
        <v>5.6</v>
      </c>
      <c r="U1287">
        <v>1.8</v>
      </c>
      <c r="V1287">
        <v>7867349</v>
      </c>
      <c r="W1287" t="s">
        <v>21</v>
      </c>
    </row>
    <row r="1288" spans="1:23" x14ac:dyDescent="0.3">
      <c r="A1288" t="s">
        <v>1937</v>
      </c>
      <c r="B1288">
        <v>148</v>
      </c>
      <c r="C1288">
        <v>110</v>
      </c>
      <c r="D1288">
        <v>46813366</v>
      </c>
      <c r="E1288" t="s">
        <v>48</v>
      </c>
      <c r="F1288" t="s">
        <v>44</v>
      </c>
      <c r="L1288" t="s">
        <v>1938</v>
      </c>
      <c r="M1288">
        <v>39440</v>
      </c>
      <c r="N1288">
        <v>83</v>
      </c>
      <c r="O1288" t="s">
        <v>29</v>
      </c>
      <c r="P1288" t="s">
        <v>30</v>
      </c>
      <c r="Q1288" t="s">
        <v>213</v>
      </c>
      <c r="R1288">
        <v>38000000</v>
      </c>
      <c r="S1288">
        <v>2016</v>
      </c>
      <c r="T1288">
        <v>6.1</v>
      </c>
      <c r="U1288">
        <v>1.8</v>
      </c>
      <c r="V1288">
        <v>8813366</v>
      </c>
      <c r="W1288" t="s">
        <v>21</v>
      </c>
    </row>
    <row r="1289" spans="1:23" x14ac:dyDescent="0.3">
      <c r="A1289" t="s">
        <v>1939</v>
      </c>
      <c r="B1289">
        <v>131</v>
      </c>
      <c r="C1289">
        <v>113</v>
      </c>
      <c r="D1289">
        <v>72279690</v>
      </c>
      <c r="E1289" t="s">
        <v>55</v>
      </c>
      <c r="F1289" t="s">
        <v>49</v>
      </c>
      <c r="L1289" t="s">
        <v>1940</v>
      </c>
      <c r="M1289">
        <v>17948</v>
      </c>
      <c r="N1289">
        <v>86</v>
      </c>
      <c r="O1289" t="s">
        <v>29</v>
      </c>
      <c r="P1289" t="s">
        <v>30</v>
      </c>
      <c r="Q1289" t="s">
        <v>52</v>
      </c>
      <c r="R1289">
        <v>37000000</v>
      </c>
      <c r="S1289">
        <v>2011</v>
      </c>
      <c r="T1289">
        <v>6.9</v>
      </c>
      <c r="U1289">
        <v>1.9</v>
      </c>
      <c r="V1289">
        <v>35279690</v>
      </c>
      <c r="W1289" t="s">
        <v>21</v>
      </c>
    </row>
    <row r="1290" spans="1:23" x14ac:dyDescent="0.3">
      <c r="A1290" t="s">
        <v>1671</v>
      </c>
      <c r="B1290">
        <v>350</v>
      </c>
      <c r="C1290">
        <v>122</v>
      </c>
      <c r="D1290">
        <v>191449475</v>
      </c>
      <c r="E1290" t="s">
        <v>55</v>
      </c>
      <c r="F1290" t="s">
        <v>26</v>
      </c>
      <c r="G1290" t="s">
        <v>44</v>
      </c>
      <c r="L1290" t="s">
        <v>1941</v>
      </c>
      <c r="M1290">
        <v>348007</v>
      </c>
      <c r="N1290">
        <v>1535</v>
      </c>
      <c r="O1290" t="s">
        <v>29</v>
      </c>
      <c r="P1290" t="s">
        <v>30</v>
      </c>
      <c r="Q1290" t="s">
        <v>31</v>
      </c>
      <c r="R1290">
        <v>37000000</v>
      </c>
      <c r="S1290">
        <v>2008</v>
      </c>
      <c r="T1290">
        <v>5.2</v>
      </c>
      <c r="U1290">
        <v>2</v>
      </c>
      <c r="V1290">
        <v>154449475</v>
      </c>
      <c r="W1290" t="s">
        <v>21</v>
      </c>
    </row>
    <row r="1291" spans="1:23" x14ac:dyDescent="0.3">
      <c r="A1291" t="s">
        <v>1738</v>
      </c>
      <c r="B1291">
        <v>129</v>
      </c>
      <c r="C1291">
        <v>116</v>
      </c>
      <c r="D1291">
        <v>71026631</v>
      </c>
      <c r="E1291" t="s">
        <v>56</v>
      </c>
      <c r="F1291" t="s">
        <v>55</v>
      </c>
      <c r="G1291" t="s">
        <v>35</v>
      </c>
      <c r="L1291" t="s">
        <v>1942</v>
      </c>
      <c r="M1291">
        <v>98899</v>
      </c>
      <c r="N1291">
        <v>394</v>
      </c>
      <c r="O1291" t="s">
        <v>29</v>
      </c>
      <c r="P1291" t="s">
        <v>30</v>
      </c>
      <c r="Q1291" t="s">
        <v>31</v>
      </c>
      <c r="R1291">
        <v>36000000</v>
      </c>
      <c r="S1291">
        <v>2002</v>
      </c>
      <c r="T1291">
        <v>7</v>
      </c>
      <c r="U1291">
        <v>1.9</v>
      </c>
      <c r="V1291">
        <v>35026631</v>
      </c>
      <c r="W1291" t="s">
        <v>21</v>
      </c>
    </row>
    <row r="1292" spans="1:23" x14ac:dyDescent="0.3">
      <c r="A1292" t="s">
        <v>735</v>
      </c>
      <c r="B1292">
        <v>40</v>
      </c>
      <c r="C1292">
        <v>93</v>
      </c>
      <c r="D1292">
        <v>68208190</v>
      </c>
      <c r="E1292" t="s">
        <v>24</v>
      </c>
      <c r="F1292" t="s">
        <v>48</v>
      </c>
      <c r="G1292" t="s">
        <v>56</v>
      </c>
      <c r="H1292" t="s">
        <v>35</v>
      </c>
      <c r="L1292" t="s">
        <v>1943</v>
      </c>
      <c r="M1292">
        <v>60572</v>
      </c>
      <c r="N1292">
        <v>144</v>
      </c>
      <c r="O1292" t="s">
        <v>29</v>
      </c>
      <c r="P1292" t="s">
        <v>30</v>
      </c>
      <c r="Q1292" t="s">
        <v>31</v>
      </c>
      <c r="R1292">
        <v>65000000</v>
      </c>
      <c r="S1292">
        <v>1999</v>
      </c>
      <c r="T1292">
        <v>6.3</v>
      </c>
      <c r="U1292">
        <v>1.6</v>
      </c>
      <c r="V1292">
        <v>3208190</v>
      </c>
      <c r="W1292" t="s">
        <v>21</v>
      </c>
    </row>
    <row r="1293" spans="1:23" x14ac:dyDescent="0.3">
      <c r="A1293" t="s">
        <v>1370</v>
      </c>
      <c r="B1293">
        <v>289</v>
      </c>
      <c r="C1293">
        <v>118</v>
      </c>
      <c r="D1293">
        <v>150368971</v>
      </c>
      <c r="E1293" t="s">
        <v>48</v>
      </c>
      <c r="F1293" t="s">
        <v>56</v>
      </c>
      <c r="L1293" t="s">
        <v>1944</v>
      </c>
      <c r="M1293">
        <v>316671</v>
      </c>
      <c r="N1293">
        <v>301</v>
      </c>
      <c r="O1293" t="s">
        <v>29</v>
      </c>
      <c r="P1293" t="s">
        <v>30</v>
      </c>
      <c r="Q1293" t="s">
        <v>213</v>
      </c>
      <c r="R1293">
        <v>37000000</v>
      </c>
      <c r="S1293">
        <v>2013</v>
      </c>
      <c r="T1293">
        <v>7</v>
      </c>
      <c r="U1293">
        <v>2</v>
      </c>
      <c r="V1293">
        <v>113368971</v>
      </c>
      <c r="W1293" t="s">
        <v>21</v>
      </c>
    </row>
    <row r="1294" spans="1:23" x14ac:dyDescent="0.3">
      <c r="A1294" t="s">
        <v>211</v>
      </c>
      <c r="B1294">
        <v>72</v>
      </c>
      <c r="C1294">
        <v>93</v>
      </c>
      <c r="D1294">
        <v>50129186</v>
      </c>
      <c r="E1294" t="s">
        <v>24</v>
      </c>
      <c r="F1294" t="s">
        <v>56</v>
      </c>
      <c r="G1294" t="s">
        <v>55</v>
      </c>
      <c r="H1294" t="s">
        <v>60</v>
      </c>
      <c r="I1294" t="s">
        <v>35</v>
      </c>
      <c r="L1294" t="s">
        <v>1945</v>
      </c>
      <c r="M1294">
        <v>38399</v>
      </c>
      <c r="N1294">
        <v>218</v>
      </c>
      <c r="O1294" t="s">
        <v>29</v>
      </c>
      <c r="P1294" t="s">
        <v>30</v>
      </c>
      <c r="Q1294" t="s">
        <v>213</v>
      </c>
      <c r="R1294">
        <v>36000000</v>
      </c>
      <c r="S1294">
        <v>1997</v>
      </c>
      <c r="T1294">
        <v>6.9</v>
      </c>
      <c r="U1294">
        <v>1.6</v>
      </c>
      <c r="V1294">
        <v>14129186</v>
      </c>
      <c r="W1294" t="s">
        <v>21</v>
      </c>
    </row>
    <row r="1295" spans="1:23" x14ac:dyDescent="0.3">
      <c r="A1295" t="s">
        <v>1946</v>
      </c>
      <c r="B1295">
        <v>89</v>
      </c>
      <c r="C1295">
        <v>121</v>
      </c>
      <c r="D1295">
        <v>55500000</v>
      </c>
      <c r="E1295" t="s">
        <v>24</v>
      </c>
      <c r="F1295" t="s">
        <v>25</v>
      </c>
      <c r="G1295" t="s">
        <v>35</v>
      </c>
      <c r="L1295" t="s">
        <v>1947</v>
      </c>
      <c r="M1295">
        <v>48636</v>
      </c>
      <c r="N1295">
        <v>214</v>
      </c>
      <c r="O1295" t="s">
        <v>29</v>
      </c>
      <c r="P1295" t="s">
        <v>37</v>
      </c>
      <c r="Q1295" t="s">
        <v>52</v>
      </c>
      <c r="R1295">
        <v>36000000</v>
      </c>
      <c r="S1295">
        <v>1983</v>
      </c>
      <c r="T1295">
        <v>6.2</v>
      </c>
      <c r="U1295">
        <v>2</v>
      </c>
      <c r="V1295">
        <v>19500000</v>
      </c>
      <c r="W1295" t="s">
        <v>21</v>
      </c>
    </row>
    <row r="1296" spans="1:23" x14ac:dyDescent="0.3">
      <c r="A1296" t="s">
        <v>1948</v>
      </c>
      <c r="B1296">
        <v>265</v>
      </c>
      <c r="C1296">
        <v>101</v>
      </c>
      <c r="D1296">
        <v>50213619</v>
      </c>
      <c r="E1296" t="s">
        <v>48</v>
      </c>
      <c r="F1296" t="s">
        <v>27</v>
      </c>
      <c r="L1296" t="s">
        <v>1949</v>
      </c>
      <c r="M1296">
        <v>139184</v>
      </c>
      <c r="N1296">
        <v>243</v>
      </c>
      <c r="O1296" t="s">
        <v>29</v>
      </c>
      <c r="P1296" t="s">
        <v>30</v>
      </c>
      <c r="Q1296" t="s">
        <v>213</v>
      </c>
      <c r="R1296">
        <v>36000000</v>
      </c>
      <c r="S1296">
        <v>2010</v>
      </c>
      <c r="T1296">
        <v>6.4</v>
      </c>
      <c r="U1296">
        <v>1.7</v>
      </c>
      <c r="V1296">
        <v>14213619</v>
      </c>
      <c r="W1296" t="s">
        <v>21</v>
      </c>
    </row>
    <row r="1297" spans="1:23" x14ac:dyDescent="0.3">
      <c r="A1297" t="s">
        <v>1939</v>
      </c>
      <c r="B1297">
        <v>54</v>
      </c>
      <c r="C1297">
        <v>107</v>
      </c>
      <c r="D1297">
        <v>42019483</v>
      </c>
      <c r="E1297" t="s">
        <v>55</v>
      </c>
      <c r="F1297" t="s">
        <v>49</v>
      </c>
      <c r="L1297" t="s">
        <v>1950</v>
      </c>
      <c r="M1297">
        <v>6069</v>
      </c>
      <c r="N1297">
        <v>33</v>
      </c>
      <c r="O1297" t="s">
        <v>29</v>
      </c>
      <c r="P1297" t="s">
        <v>30</v>
      </c>
      <c r="Q1297" t="s">
        <v>52</v>
      </c>
      <c r="R1297">
        <v>36000000</v>
      </c>
      <c r="S1297">
        <v>2014</v>
      </c>
      <c r="T1297">
        <v>6.4</v>
      </c>
      <c r="U1297">
        <v>1.8</v>
      </c>
      <c r="V1297">
        <v>6019483</v>
      </c>
      <c r="W1297" t="s">
        <v>21</v>
      </c>
    </row>
    <row r="1298" spans="1:23" x14ac:dyDescent="0.3">
      <c r="A1298" t="s">
        <v>1273</v>
      </c>
      <c r="B1298">
        <v>126</v>
      </c>
      <c r="C1298">
        <v>124</v>
      </c>
      <c r="D1298">
        <v>23360779</v>
      </c>
      <c r="E1298" t="s">
        <v>24</v>
      </c>
      <c r="F1298" t="s">
        <v>25</v>
      </c>
      <c r="G1298" t="s">
        <v>56</v>
      </c>
      <c r="H1298" t="s">
        <v>55</v>
      </c>
      <c r="I1298" t="s">
        <v>49</v>
      </c>
      <c r="J1298" t="s">
        <v>26</v>
      </c>
      <c r="K1298" t="s">
        <v>44</v>
      </c>
      <c r="L1298" t="s">
        <v>1951</v>
      </c>
      <c r="M1298">
        <v>31113</v>
      </c>
      <c r="N1298">
        <v>212</v>
      </c>
      <c r="O1298" t="s">
        <v>29</v>
      </c>
      <c r="P1298" t="s">
        <v>30</v>
      </c>
      <c r="Q1298" t="s">
        <v>213</v>
      </c>
      <c r="R1298">
        <v>34000000</v>
      </c>
      <c r="S1298">
        <v>2000</v>
      </c>
      <c r="T1298">
        <v>5.7</v>
      </c>
      <c r="U1298">
        <v>2.1</v>
      </c>
      <c r="V1298">
        <v>-10639221</v>
      </c>
      <c r="W1298" t="s">
        <v>38</v>
      </c>
    </row>
    <row r="1299" spans="1:23" x14ac:dyDescent="0.3">
      <c r="A1299" t="s">
        <v>840</v>
      </c>
      <c r="B1299">
        <v>110</v>
      </c>
      <c r="C1299">
        <v>109</v>
      </c>
      <c r="D1299">
        <v>26183197</v>
      </c>
      <c r="E1299" t="s">
        <v>24</v>
      </c>
      <c r="F1299" t="s">
        <v>56</v>
      </c>
      <c r="G1299" t="s">
        <v>55</v>
      </c>
      <c r="H1299" t="s">
        <v>35</v>
      </c>
      <c r="L1299" t="s">
        <v>1952</v>
      </c>
      <c r="M1299">
        <v>38348</v>
      </c>
      <c r="N1299">
        <v>135</v>
      </c>
      <c r="O1299" t="s">
        <v>29</v>
      </c>
      <c r="P1299" t="s">
        <v>30</v>
      </c>
      <c r="Q1299" t="s">
        <v>213</v>
      </c>
      <c r="R1299">
        <v>36000000</v>
      </c>
      <c r="S1299">
        <v>2003</v>
      </c>
      <c r="T1299">
        <v>6.1</v>
      </c>
      <c r="U1299">
        <v>1.8</v>
      </c>
      <c r="V1299">
        <v>-9816803</v>
      </c>
      <c r="W1299" t="s">
        <v>38</v>
      </c>
    </row>
    <row r="1300" spans="1:23" x14ac:dyDescent="0.3">
      <c r="A1300" t="s">
        <v>909</v>
      </c>
      <c r="B1300">
        <v>138</v>
      </c>
      <c r="C1300">
        <v>105</v>
      </c>
      <c r="D1300">
        <v>20991497</v>
      </c>
      <c r="E1300" t="s">
        <v>48</v>
      </c>
      <c r="F1300" t="s">
        <v>55</v>
      </c>
      <c r="G1300" t="s">
        <v>44</v>
      </c>
      <c r="L1300" t="s">
        <v>1953</v>
      </c>
      <c r="M1300">
        <v>39778</v>
      </c>
      <c r="N1300">
        <v>172</v>
      </c>
      <c r="O1300" t="s">
        <v>29</v>
      </c>
      <c r="P1300" t="s">
        <v>30</v>
      </c>
      <c r="Q1300" t="s">
        <v>31</v>
      </c>
      <c r="R1300">
        <v>37000000</v>
      </c>
      <c r="S1300">
        <v>2015</v>
      </c>
      <c r="T1300">
        <v>5.4</v>
      </c>
      <c r="U1300">
        <v>1.8</v>
      </c>
      <c r="V1300">
        <v>-16008503</v>
      </c>
      <c r="W1300" t="s">
        <v>38</v>
      </c>
    </row>
    <row r="1301" spans="1:23" x14ac:dyDescent="0.3">
      <c r="A1301" t="s">
        <v>1056</v>
      </c>
      <c r="B1301">
        <v>31</v>
      </c>
      <c r="C1301">
        <v>130</v>
      </c>
      <c r="D1301">
        <v>13052741</v>
      </c>
      <c r="E1301" t="s">
        <v>55</v>
      </c>
      <c r="F1301" t="s">
        <v>54</v>
      </c>
      <c r="L1301" t="s">
        <v>1954</v>
      </c>
      <c r="M1301">
        <v>8531</v>
      </c>
      <c r="N1301">
        <v>57</v>
      </c>
      <c r="O1301" t="s">
        <v>29</v>
      </c>
      <c r="P1301" t="s">
        <v>30</v>
      </c>
      <c r="Q1301" t="s">
        <v>31</v>
      </c>
      <c r="R1301">
        <v>36000000</v>
      </c>
      <c r="S1301">
        <v>1996</v>
      </c>
      <c r="T1301">
        <v>6.7</v>
      </c>
      <c r="U1301">
        <v>2.2000000000000002</v>
      </c>
      <c r="V1301">
        <v>-22947259</v>
      </c>
      <c r="W1301" t="s">
        <v>38</v>
      </c>
    </row>
    <row r="1302" spans="1:23" x14ac:dyDescent="0.3">
      <c r="A1302" t="s">
        <v>1955</v>
      </c>
      <c r="B1302">
        <v>95</v>
      </c>
      <c r="C1302">
        <v>127</v>
      </c>
      <c r="D1302">
        <v>14378353</v>
      </c>
      <c r="E1302" t="s">
        <v>55</v>
      </c>
      <c r="F1302" t="s">
        <v>60</v>
      </c>
      <c r="G1302" t="s">
        <v>44</v>
      </c>
      <c r="H1302" t="s">
        <v>35</v>
      </c>
      <c r="L1302" t="s">
        <v>1956</v>
      </c>
      <c r="M1302">
        <v>12375</v>
      </c>
      <c r="N1302">
        <v>194</v>
      </c>
      <c r="O1302" t="s">
        <v>29</v>
      </c>
      <c r="P1302" t="s">
        <v>30</v>
      </c>
      <c r="Q1302" t="s">
        <v>31</v>
      </c>
      <c r="R1302">
        <v>36000000</v>
      </c>
      <c r="S1302">
        <v>1999</v>
      </c>
      <c r="T1302">
        <v>6.8</v>
      </c>
      <c r="U1302">
        <v>2.1</v>
      </c>
      <c r="V1302">
        <v>-21621647</v>
      </c>
      <c r="W1302" t="s">
        <v>38</v>
      </c>
    </row>
    <row r="1303" spans="1:23" x14ac:dyDescent="0.3">
      <c r="A1303" t="s">
        <v>956</v>
      </c>
      <c r="B1303">
        <v>267</v>
      </c>
      <c r="C1303">
        <v>114</v>
      </c>
      <c r="D1303">
        <v>33037754</v>
      </c>
      <c r="E1303" t="s">
        <v>55</v>
      </c>
      <c r="F1303" t="s">
        <v>57</v>
      </c>
      <c r="G1303" t="s">
        <v>60</v>
      </c>
      <c r="H1303" t="s">
        <v>35</v>
      </c>
      <c r="L1303" t="s">
        <v>1957</v>
      </c>
      <c r="M1303">
        <v>75864</v>
      </c>
      <c r="N1303">
        <v>197</v>
      </c>
      <c r="O1303" t="s">
        <v>29</v>
      </c>
      <c r="P1303" t="s">
        <v>30</v>
      </c>
      <c r="Q1303" t="s">
        <v>31</v>
      </c>
      <c r="R1303">
        <v>37000000</v>
      </c>
      <c r="S1303">
        <v>2011</v>
      </c>
      <c r="T1303">
        <v>6</v>
      </c>
      <c r="U1303">
        <v>1.9</v>
      </c>
      <c r="V1303">
        <v>-3962246</v>
      </c>
      <c r="W1303" t="s">
        <v>38</v>
      </c>
    </row>
    <row r="1304" spans="1:23" x14ac:dyDescent="0.3">
      <c r="A1304" t="s">
        <v>1457</v>
      </c>
      <c r="B1304">
        <v>175</v>
      </c>
      <c r="C1304">
        <v>106</v>
      </c>
      <c r="D1304">
        <v>12339633</v>
      </c>
      <c r="E1304" t="s">
        <v>55</v>
      </c>
      <c r="F1304" t="s">
        <v>27</v>
      </c>
      <c r="G1304" t="s">
        <v>35</v>
      </c>
      <c r="L1304" t="s">
        <v>1958</v>
      </c>
      <c r="M1304">
        <v>220591</v>
      </c>
      <c r="N1304">
        <v>641</v>
      </c>
      <c r="O1304" t="s">
        <v>29</v>
      </c>
      <c r="P1304" t="s">
        <v>30</v>
      </c>
      <c r="Q1304" t="s">
        <v>31</v>
      </c>
      <c r="R1304">
        <v>36000000</v>
      </c>
      <c r="S1304">
        <v>1997</v>
      </c>
      <c r="T1304">
        <v>7.8</v>
      </c>
      <c r="U1304">
        <v>1.8</v>
      </c>
      <c r="V1304">
        <v>-23660367</v>
      </c>
      <c r="W1304" t="s">
        <v>38</v>
      </c>
    </row>
    <row r="1305" spans="1:23" x14ac:dyDescent="0.3">
      <c r="A1305" t="s">
        <v>1447</v>
      </c>
      <c r="B1305">
        <v>63</v>
      </c>
      <c r="C1305">
        <v>95</v>
      </c>
      <c r="D1305">
        <v>2954405</v>
      </c>
      <c r="E1305" t="s">
        <v>242</v>
      </c>
      <c r="F1305" t="s">
        <v>48</v>
      </c>
      <c r="G1305" t="s">
        <v>44</v>
      </c>
      <c r="L1305" t="s">
        <v>1959</v>
      </c>
      <c r="M1305">
        <v>1977</v>
      </c>
      <c r="N1305">
        <v>64</v>
      </c>
      <c r="O1305" t="s">
        <v>29</v>
      </c>
      <c r="P1305" t="s">
        <v>30</v>
      </c>
      <c r="Q1305" t="s">
        <v>213</v>
      </c>
      <c r="R1305">
        <v>36000000</v>
      </c>
      <c r="S1305">
        <v>2000</v>
      </c>
      <c r="T1305">
        <v>5.3</v>
      </c>
      <c r="U1305">
        <v>1.6</v>
      </c>
      <c r="V1305">
        <v>-33045595</v>
      </c>
      <c r="W1305" t="s">
        <v>38</v>
      </c>
    </row>
    <row r="1306" spans="1:23" x14ac:dyDescent="0.3">
      <c r="A1306" t="s">
        <v>428</v>
      </c>
      <c r="B1306">
        <v>85</v>
      </c>
      <c r="C1306">
        <v>81</v>
      </c>
      <c r="D1306">
        <v>30105968</v>
      </c>
      <c r="E1306" t="s">
        <v>25</v>
      </c>
      <c r="F1306" t="s">
        <v>47</v>
      </c>
      <c r="G1306" t="s">
        <v>48</v>
      </c>
      <c r="H1306" t="s">
        <v>49</v>
      </c>
      <c r="I1306" t="s">
        <v>27</v>
      </c>
      <c r="L1306" t="s">
        <v>1960</v>
      </c>
      <c r="M1306">
        <v>8860</v>
      </c>
      <c r="N1306">
        <v>45</v>
      </c>
      <c r="O1306" t="s">
        <v>29</v>
      </c>
      <c r="P1306" t="s">
        <v>30</v>
      </c>
      <c r="Q1306" t="s">
        <v>118</v>
      </c>
      <c r="R1306">
        <v>37000000</v>
      </c>
      <c r="S1306">
        <v>2008</v>
      </c>
      <c r="T1306">
        <v>4.5</v>
      </c>
      <c r="U1306">
        <v>1.4</v>
      </c>
      <c r="V1306">
        <v>-6894032</v>
      </c>
      <c r="W1306" t="s">
        <v>38</v>
      </c>
    </row>
    <row r="1307" spans="1:23" x14ac:dyDescent="0.3">
      <c r="A1307" t="s">
        <v>1961</v>
      </c>
      <c r="B1307">
        <v>44</v>
      </c>
      <c r="C1307">
        <v>95</v>
      </c>
      <c r="D1307">
        <v>37788228</v>
      </c>
      <c r="E1307" t="s">
        <v>48</v>
      </c>
      <c r="L1307" t="s">
        <v>1962</v>
      </c>
      <c r="M1307">
        <v>15046</v>
      </c>
      <c r="N1307">
        <v>80</v>
      </c>
      <c r="O1307" t="s">
        <v>29</v>
      </c>
      <c r="P1307" t="s">
        <v>30</v>
      </c>
      <c r="Q1307" t="s">
        <v>31</v>
      </c>
      <c r="R1307">
        <v>35200000</v>
      </c>
      <c r="S1307">
        <v>2003</v>
      </c>
      <c r="T1307">
        <v>5.4</v>
      </c>
      <c r="U1307">
        <v>1.6</v>
      </c>
      <c r="V1307">
        <v>2588228</v>
      </c>
      <c r="W1307" t="s">
        <v>21</v>
      </c>
    </row>
    <row r="1308" spans="1:23" x14ac:dyDescent="0.3">
      <c r="A1308" t="s">
        <v>706</v>
      </c>
      <c r="B1308">
        <v>334</v>
      </c>
      <c r="C1308">
        <v>108</v>
      </c>
      <c r="D1308">
        <v>277313371</v>
      </c>
      <c r="E1308" t="s">
        <v>48</v>
      </c>
      <c r="L1308" t="s">
        <v>1963</v>
      </c>
      <c r="M1308">
        <v>583341</v>
      </c>
      <c r="N1308">
        <v>626</v>
      </c>
      <c r="O1308" t="s">
        <v>29</v>
      </c>
      <c r="P1308" t="s">
        <v>30</v>
      </c>
      <c r="Q1308" t="s">
        <v>213</v>
      </c>
      <c r="R1308">
        <v>35000000</v>
      </c>
      <c r="S1308">
        <v>2009</v>
      </c>
      <c r="T1308">
        <v>7.8</v>
      </c>
      <c r="U1308">
        <v>1.8</v>
      </c>
      <c r="V1308">
        <v>242313371</v>
      </c>
      <c r="W1308" t="s">
        <v>21</v>
      </c>
    </row>
    <row r="1309" spans="1:23" x14ac:dyDescent="0.3">
      <c r="A1309" t="s">
        <v>1964</v>
      </c>
      <c r="B1309">
        <v>78</v>
      </c>
      <c r="C1309">
        <v>105</v>
      </c>
      <c r="D1309">
        <v>2126511</v>
      </c>
      <c r="E1309" t="s">
        <v>24</v>
      </c>
      <c r="F1309" t="s">
        <v>242</v>
      </c>
      <c r="G1309" t="s">
        <v>55</v>
      </c>
      <c r="H1309" t="s">
        <v>54</v>
      </c>
      <c r="L1309" t="s">
        <v>1965</v>
      </c>
      <c r="M1309">
        <v>21912</v>
      </c>
      <c r="N1309">
        <v>45</v>
      </c>
      <c r="O1309" t="s">
        <v>1966</v>
      </c>
      <c r="P1309" t="s">
        <v>1047</v>
      </c>
      <c r="Q1309" t="s">
        <v>31</v>
      </c>
      <c r="R1309">
        <v>36000000</v>
      </c>
      <c r="S1309">
        <v>2015</v>
      </c>
      <c r="T1309">
        <v>7.2</v>
      </c>
      <c r="U1309">
        <v>1.8</v>
      </c>
      <c r="V1309">
        <v>-33873489</v>
      </c>
      <c r="W1309" t="s">
        <v>38</v>
      </c>
    </row>
    <row r="1310" spans="1:23" x14ac:dyDescent="0.3">
      <c r="A1310" t="s">
        <v>560</v>
      </c>
      <c r="B1310">
        <v>199</v>
      </c>
      <c r="C1310">
        <v>95</v>
      </c>
      <c r="D1310">
        <v>205399422</v>
      </c>
      <c r="E1310" t="s">
        <v>24</v>
      </c>
      <c r="F1310" t="s">
        <v>25</v>
      </c>
      <c r="G1310" t="s">
        <v>48</v>
      </c>
      <c r="H1310" t="s">
        <v>56</v>
      </c>
      <c r="L1310" t="s">
        <v>1967</v>
      </c>
      <c r="M1310">
        <v>181225</v>
      </c>
      <c r="N1310">
        <v>784</v>
      </c>
      <c r="O1310" t="s">
        <v>29</v>
      </c>
      <c r="P1310" t="s">
        <v>30</v>
      </c>
      <c r="Q1310" t="s">
        <v>31</v>
      </c>
      <c r="R1310">
        <v>33000000</v>
      </c>
      <c r="S1310">
        <v>1999</v>
      </c>
      <c r="T1310">
        <v>6.6</v>
      </c>
      <c r="U1310">
        <v>1.6</v>
      </c>
      <c r="V1310">
        <v>172399422</v>
      </c>
      <c r="W1310" t="s">
        <v>21</v>
      </c>
    </row>
    <row r="1311" spans="1:23" x14ac:dyDescent="0.3">
      <c r="A1311" t="s">
        <v>111</v>
      </c>
      <c r="B1311">
        <v>186</v>
      </c>
      <c r="C1311">
        <v>126</v>
      </c>
      <c r="D1311">
        <v>251188924</v>
      </c>
      <c r="E1311" t="s">
        <v>24</v>
      </c>
      <c r="F1311" t="s">
        <v>25</v>
      </c>
      <c r="L1311" t="s">
        <v>1968</v>
      </c>
      <c r="M1311">
        <v>269033</v>
      </c>
      <c r="N1311">
        <v>817</v>
      </c>
      <c r="O1311" t="s">
        <v>29</v>
      </c>
      <c r="P1311" t="s">
        <v>30</v>
      </c>
      <c r="Q1311" t="s">
        <v>31</v>
      </c>
      <c r="R1311">
        <v>35000000</v>
      </c>
      <c r="S1311">
        <v>1989</v>
      </c>
      <c r="T1311">
        <v>7.6</v>
      </c>
      <c r="U1311">
        <v>2.1</v>
      </c>
      <c r="V1311">
        <v>216188924</v>
      </c>
      <c r="W1311" t="s">
        <v>21</v>
      </c>
    </row>
    <row r="1312" spans="1:23" x14ac:dyDescent="0.3">
      <c r="A1312" t="s">
        <v>1484</v>
      </c>
      <c r="B1312">
        <v>77</v>
      </c>
      <c r="C1312">
        <v>102</v>
      </c>
      <c r="D1312">
        <v>1068392</v>
      </c>
      <c r="E1312" t="s">
        <v>242</v>
      </c>
      <c r="F1312" t="s">
        <v>55</v>
      </c>
      <c r="G1312" t="s">
        <v>58</v>
      </c>
      <c r="L1312" t="s">
        <v>1969</v>
      </c>
      <c r="M1312">
        <v>3865</v>
      </c>
      <c r="N1312">
        <v>53</v>
      </c>
      <c r="O1312" t="s">
        <v>29</v>
      </c>
      <c r="P1312" t="s">
        <v>971</v>
      </c>
      <c r="Q1312" t="s">
        <v>31</v>
      </c>
      <c r="R1312">
        <v>36000000</v>
      </c>
      <c r="S1312">
        <v>2011</v>
      </c>
      <c r="T1312">
        <v>5.9</v>
      </c>
      <c r="U1312">
        <v>1.7</v>
      </c>
      <c r="V1312">
        <v>-34931608</v>
      </c>
      <c r="W1312" t="s">
        <v>38</v>
      </c>
    </row>
    <row r="1313" spans="1:23" x14ac:dyDescent="0.3">
      <c r="A1313" t="s">
        <v>323</v>
      </c>
      <c r="B1313">
        <v>68</v>
      </c>
      <c r="C1313">
        <v>121</v>
      </c>
      <c r="D1313">
        <v>144731527</v>
      </c>
      <c r="E1313" t="s">
        <v>24</v>
      </c>
      <c r="F1313" t="s">
        <v>56</v>
      </c>
      <c r="G1313" t="s">
        <v>35</v>
      </c>
      <c r="L1313" t="s">
        <v>1970</v>
      </c>
      <c r="M1313">
        <v>128010</v>
      </c>
      <c r="N1313">
        <v>136</v>
      </c>
      <c r="O1313" t="s">
        <v>29</v>
      </c>
      <c r="P1313" t="s">
        <v>30</v>
      </c>
      <c r="Q1313" t="s">
        <v>213</v>
      </c>
      <c r="R1313">
        <v>35000000</v>
      </c>
      <c r="S1313">
        <v>1992</v>
      </c>
      <c r="T1313">
        <v>6.7</v>
      </c>
      <c r="U1313">
        <v>2</v>
      </c>
      <c r="V1313">
        <v>109731527</v>
      </c>
      <c r="W1313" t="s">
        <v>21</v>
      </c>
    </row>
    <row r="1314" spans="1:23" x14ac:dyDescent="0.3">
      <c r="A1314" t="s">
        <v>586</v>
      </c>
      <c r="B1314">
        <v>261</v>
      </c>
      <c r="C1314">
        <v>129</v>
      </c>
      <c r="D1314">
        <v>255950375</v>
      </c>
      <c r="E1314" t="s">
        <v>242</v>
      </c>
      <c r="F1314" t="s">
        <v>55</v>
      </c>
      <c r="G1314" t="s">
        <v>61</v>
      </c>
      <c r="L1314" t="s">
        <v>1971</v>
      </c>
      <c r="M1314">
        <v>223127</v>
      </c>
      <c r="N1314">
        <v>420</v>
      </c>
      <c r="O1314" t="s">
        <v>29</v>
      </c>
      <c r="P1314" t="s">
        <v>30</v>
      </c>
      <c r="Q1314" t="s">
        <v>31</v>
      </c>
      <c r="R1314">
        <v>29000000</v>
      </c>
      <c r="S1314">
        <v>2009</v>
      </c>
      <c r="T1314">
        <v>7.7</v>
      </c>
      <c r="U1314">
        <v>2.2000000000000002</v>
      </c>
      <c r="V1314">
        <v>226950375</v>
      </c>
      <c r="W1314" t="s">
        <v>21</v>
      </c>
    </row>
    <row r="1315" spans="1:23" x14ac:dyDescent="0.3">
      <c r="A1315" t="s">
        <v>1325</v>
      </c>
      <c r="B1315">
        <v>122</v>
      </c>
      <c r="C1315">
        <v>88</v>
      </c>
      <c r="D1315">
        <v>112692062</v>
      </c>
      <c r="E1315" t="s">
        <v>24</v>
      </c>
      <c r="F1315" t="s">
        <v>25</v>
      </c>
      <c r="G1315" t="s">
        <v>48</v>
      </c>
      <c r="H1315" t="s">
        <v>49</v>
      </c>
      <c r="I1315" t="s">
        <v>27</v>
      </c>
      <c r="L1315" t="s">
        <v>1972</v>
      </c>
      <c r="M1315">
        <v>84325</v>
      </c>
      <c r="N1315">
        <v>205</v>
      </c>
      <c r="O1315" t="s">
        <v>29</v>
      </c>
      <c r="P1315" t="s">
        <v>30</v>
      </c>
      <c r="Q1315" t="s">
        <v>52</v>
      </c>
      <c r="R1315">
        <v>35000000</v>
      </c>
      <c r="S1315">
        <v>2001</v>
      </c>
      <c r="T1315">
        <v>5.4</v>
      </c>
      <c r="U1315">
        <v>1.5</v>
      </c>
      <c r="V1315">
        <v>77692062</v>
      </c>
      <c r="W1315" t="s">
        <v>21</v>
      </c>
    </row>
    <row r="1316" spans="1:23" x14ac:dyDescent="0.3">
      <c r="A1316" t="s">
        <v>720</v>
      </c>
      <c r="B1316">
        <v>340</v>
      </c>
      <c r="C1316">
        <v>106</v>
      </c>
      <c r="D1316">
        <v>117528646</v>
      </c>
      <c r="E1316" t="s">
        <v>48</v>
      </c>
      <c r="F1316" t="s">
        <v>56</v>
      </c>
      <c r="L1316" t="s">
        <v>1973</v>
      </c>
      <c r="M1316">
        <v>353442</v>
      </c>
      <c r="N1316">
        <v>387</v>
      </c>
      <c r="O1316" t="s">
        <v>29</v>
      </c>
      <c r="P1316" t="s">
        <v>30</v>
      </c>
      <c r="Q1316" t="s">
        <v>213</v>
      </c>
      <c r="R1316">
        <v>35000000</v>
      </c>
      <c r="S1316">
        <v>2011</v>
      </c>
      <c r="T1316">
        <v>6.9</v>
      </c>
      <c r="U1316">
        <v>1.8</v>
      </c>
      <c r="V1316">
        <v>82528646</v>
      </c>
      <c r="W1316" t="s">
        <v>21</v>
      </c>
    </row>
    <row r="1317" spans="1:23" x14ac:dyDescent="0.3">
      <c r="A1317" t="s">
        <v>1929</v>
      </c>
      <c r="B1317">
        <v>493</v>
      </c>
      <c r="C1317">
        <v>110</v>
      </c>
      <c r="D1317">
        <v>171031347</v>
      </c>
      <c r="E1317" t="s">
        <v>25</v>
      </c>
      <c r="F1317" t="s">
        <v>55</v>
      </c>
      <c r="G1317" t="s">
        <v>53</v>
      </c>
      <c r="L1317" t="s">
        <v>1974</v>
      </c>
      <c r="M1317">
        <v>240962</v>
      </c>
      <c r="N1317">
        <v>724</v>
      </c>
      <c r="O1317" t="s">
        <v>29</v>
      </c>
      <c r="P1317" t="s">
        <v>30</v>
      </c>
      <c r="Q1317" t="s">
        <v>31</v>
      </c>
      <c r="R1317">
        <v>38000000</v>
      </c>
      <c r="S1317">
        <v>2010</v>
      </c>
      <c r="T1317">
        <v>7.7</v>
      </c>
      <c r="U1317">
        <v>1.8</v>
      </c>
      <c r="V1317">
        <v>133031347</v>
      </c>
      <c r="W1317" t="s">
        <v>21</v>
      </c>
    </row>
    <row r="1318" spans="1:23" x14ac:dyDescent="0.3">
      <c r="A1318" t="s">
        <v>1068</v>
      </c>
      <c r="B1318">
        <v>208</v>
      </c>
      <c r="C1318">
        <v>109</v>
      </c>
      <c r="D1318">
        <v>124732962</v>
      </c>
      <c r="E1318" t="s">
        <v>48</v>
      </c>
      <c r="F1318" t="s">
        <v>55</v>
      </c>
      <c r="G1318" t="s">
        <v>44</v>
      </c>
      <c r="L1318" t="s">
        <v>1975</v>
      </c>
      <c r="M1318">
        <v>286178</v>
      </c>
      <c r="N1318">
        <v>631</v>
      </c>
      <c r="O1318" t="s">
        <v>29</v>
      </c>
      <c r="P1318" t="s">
        <v>30</v>
      </c>
      <c r="Q1318" t="s">
        <v>31</v>
      </c>
      <c r="R1318">
        <v>35000000</v>
      </c>
      <c r="S1318">
        <v>2006</v>
      </c>
      <c r="T1318">
        <v>6.8</v>
      </c>
      <c r="U1318">
        <v>1.8</v>
      </c>
      <c r="V1318">
        <v>89732962</v>
      </c>
      <c r="W1318" t="s">
        <v>21</v>
      </c>
    </row>
    <row r="1319" spans="1:23" x14ac:dyDescent="0.3">
      <c r="A1319" t="s">
        <v>1976</v>
      </c>
      <c r="B1319">
        <v>134</v>
      </c>
      <c r="C1319">
        <v>143</v>
      </c>
      <c r="D1319">
        <v>82300000</v>
      </c>
      <c r="E1319" t="s">
        <v>25</v>
      </c>
      <c r="F1319" t="s">
        <v>60</v>
      </c>
      <c r="G1319" t="s">
        <v>27</v>
      </c>
      <c r="L1319" t="s">
        <v>1977</v>
      </c>
      <c r="M1319">
        <v>63330</v>
      </c>
      <c r="N1319">
        <v>405</v>
      </c>
      <c r="O1319" t="s">
        <v>29</v>
      </c>
      <c r="P1319" t="s">
        <v>30</v>
      </c>
      <c r="Q1319" t="s">
        <v>52</v>
      </c>
      <c r="R1319">
        <v>35000000</v>
      </c>
      <c r="S1319">
        <v>1979</v>
      </c>
      <c r="T1319">
        <v>6.4</v>
      </c>
      <c r="U1319">
        <v>2.4</v>
      </c>
      <c r="V1319">
        <v>47300000</v>
      </c>
      <c r="W1319" t="s">
        <v>21</v>
      </c>
    </row>
    <row r="1320" spans="1:23" x14ac:dyDescent="0.3">
      <c r="A1320" t="s">
        <v>720</v>
      </c>
      <c r="B1320">
        <v>275</v>
      </c>
      <c r="C1320">
        <v>120</v>
      </c>
      <c r="D1320">
        <v>134455175</v>
      </c>
      <c r="E1320" t="s">
        <v>48</v>
      </c>
      <c r="F1320" t="s">
        <v>56</v>
      </c>
      <c r="L1320" t="s">
        <v>1978</v>
      </c>
      <c r="M1320">
        <v>97664</v>
      </c>
      <c r="N1320">
        <v>232</v>
      </c>
      <c r="O1320" t="s">
        <v>29</v>
      </c>
      <c r="P1320" t="s">
        <v>30</v>
      </c>
      <c r="Q1320" t="s">
        <v>213</v>
      </c>
      <c r="R1320">
        <v>35000000</v>
      </c>
      <c r="S1320">
        <v>2013</v>
      </c>
      <c r="T1320">
        <v>5.7</v>
      </c>
      <c r="U1320">
        <v>2</v>
      </c>
      <c r="V1320">
        <v>99455175</v>
      </c>
      <c r="W1320" t="s">
        <v>21</v>
      </c>
    </row>
    <row r="1321" spans="1:23" x14ac:dyDescent="0.3">
      <c r="A1321" t="s">
        <v>172</v>
      </c>
      <c r="B1321">
        <v>120</v>
      </c>
      <c r="C1321">
        <v>128</v>
      </c>
      <c r="D1321">
        <v>79100000</v>
      </c>
      <c r="E1321" t="s">
        <v>56</v>
      </c>
      <c r="F1321" t="s">
        <v>35</v>
      </c>
      <c r="L1321" t="s">
        <v>1979</v>
      </c>
      <c r="M1321">
        <v>127503</v>
      </c>
      <c r="N1321">
        <v>261</v>
      </c>
      <c r="O1321" t="s">
        <v>29</v>
      </c>
      <c r="P1321" t="s">
        <v>30</v>
      </c>
      <c r="Q1321" t="s">
        <v>213</v>
      </c>
      <c r="R1321">
        <v>35000000</v>
      </c>
      <c r="S1321">
        <v>1991</v>
      </c>
      <c r="T1321">
        <v>7.3</v>
      </c>
      <c r="U1321">
        <v>2.1</v>
      </c>
      <c r="V1321">
        <v>44100000</v>
      </c>
      <c r="W1321" t="s">
        <v>21</v>
      </c>
    </row>
    <row r="1322" spans="1:23" x14ac:dyDescent="0.3">
      <c r="A1322" t="s">
        <v>845</v>
      </c>
      <c r="B1322">
        <v>144</v>
      </c>
      <c r="C1322">
        <v>123</v>
      </c>
      <c r="D1322">
        <v>81159365</v>
      </c>
      <c r="E1322" t="s">
        <v>56</v>
      </c>
      <c r="F1322" t="s">
        <v>55</v>
      </c>
      <c r="G1322" t="s">
        <v>35</v>
      </c>
      <c r="L1322">
        <v>21</v>
      </c>
      <c r="M1322">
        <v>191470</v>
      </c>
      <c r="N1322">
        <v>278</v>
      </c>
      <c r="O1322" t="s">
        <v>29</v>
      </c>
      <c r="P1322" t="s">
        <v>30</v>
      </c>
      <c r="Q1322" t="s">
        <v>31</v>
      </c>
      <c r="R1322">
        <v>35000000</v>
      </c>
      <c r="S1322">
        <v>2008</v>
      </c>
      <c r="T1322">
        <v>6.8</v>
      </c>
      <c r="U1322">
        <v>2</v>
      </c>
      <c r="V1322">
        <v>46159365</v>
      </c>
      <c r="W1322" t="s">
        <v>21</v>
      </c>
    </row>
    <row r="1323" spans="1:23" x14ac:dyDescent="0.3">
      <c r="A1323" t="s">
        <v>877</v>
      </c>
      <c r="B1323">
        <v>332</v>
      </c>
      <c r="C1323">
        <v>129</v>
      </c>
      <c r="D1323">
        <v>110008260</v>
      </c>
      <c r="E1323" t="s">
        <v>48</v>
      </c>
      <c r="F1323" t="s">
        <v>44</v>
      </c>
      <c r="L1323" t="s">
        <v>1980</v>
      </c>
      <c r="M1323">
        <v>94241</v>
      </c>
      <c r="N1323">
        <v>309</v>
      </c>
      <c r="O1323" t="s">
        <v>29</v>
      </c>
      <c r="P1323" t="s">
        <v>812</v>
      </c>
      <c r="Q1323" t="s">
        <v>213</v>
      </c>
      <c r="R1323">
        <v>35000000</v>
      </c>
      <c r="S1323">
        <v>2015</v>
      </c>
      <c r="T1323">
        <v>6.3</v>
      </c>
      <c r="U1323">
        <v>2.2000000000000002</v>
      </c>
      <c r="V1323">
        <v>75008260</v>
      </c>
      <c r="W1323" t="s">
        <v>21</v>
      </c>
    </row>
    <row r="1324" spans="1:23" x14ac:dyDescent="0.3">
      <c r="A1324" t="s">
        <v>1981</v>
      </c>
      <c r="B1324">
        <v>104</v>
      </c>
      <c r="C1324">
        <v>105</v>
      </c>
      <c r="D1324">
        <v>67962333</v>
      </c>
      <c r="E1324" t="s">
        <v>48</v>
      </c>
      <c r="F1324" t="s">
        <v>44</v>
      </c>
      <c r="L1324" t="s">
        <v>1982</v>
      </c>
      <c r="M1324">
        <v>33887</v>
      </c>
      <c r="N1324">
        <v>160</v>
      </c>
      <c r="O1324" t="s">
        <v>29</v>
      </c>
      <c r="P1324" t="s">
        <v>30</v>
      </c>
      <c r="Q1324" t="s">
        <v>31</v>
      </c>
      <c r="R1324">
        <v>35000000</v>
      </c>
      <c r="S1324">
        <v>2005</v>
      </c>
      <c r="T1324">
        <v>5.9</v>
      </c>
      <c r="U1324">
        <v>1.8</v>
      </c>
      <c r="V1324">
        <v>32962333</v>
      </c>
      <c r="W1324" t="s">
        <v>21</v>
      </c>
    </row>
    <row r="1325" spans="1:23" x14ac:dyDescent="0.3">
      <c r="A1325" t="s">
        <v>731</v>
      </c>
      <c r="B1325">
        <v>116</v>
      </c>
      <c r="C1325">
        <v>162</v>
      </c>
      <c r="D1325">
        <v>78651430</v>
      </c>
      <c r="E1325" t="s">
        <v>55</v>
      </c>
      <c r="F1325" t="s">
        <v>44</v>
      </c>
      <c r="G1325" t="s">
        <v>58</v>
      </c>
      <c r="L1325" t="s">
        <v>1983</v>
      </c>
      <c r="M1325">
        <v>142067</v>
      </c>
      <c r="N1325">
        <v>457</v>
      </c>
      <c r="O1325" t="s">
        <v>29</v>
      </c>
      <c r="P1325" t="s">
        <v>30</v>
      </c>
      <c r="Q1325" t="s">
        <v>213</v>
      </c>
      <c r="R1325">
        <v>27000000</v>
      </c>
      <c r="S1325">
        <v>1996</v>
      </c>
      <c r="T1325">
        <v>7.4</v>
      </c>
      <c r="U1325">
        <v>2.7</v>
      </c>
      <c r="V1325">
        <v>51651430</v>
      </c>
      <c r="W1325" t="s">
        <v>21</v>
      </c>
    </row>
    <row r="1326" spans="1:23" x14ac:dyDescent="0.3">
      <c r="A1326" t="s">
        <v>1328</v>
      </c>
      <c r="B1326">
        <v>177</v>
      </c>
      <c r="C1326">
        <v>138</v>
      </c>
      <c r="D1326">
        <v>64604977</v>
      </c>
      <c r="E1326" t="s">
        <v>56</v>
      </c>
      <c r="F1326" t="s">
        <v>55</v>
      </c>
      <c r="G1326" t="s">
        <v>60</v>
      </c>
      <c r="H1326" t="s">
        <v>35</v>
      </c>
      <c r="L1326" t="s">
        <v>1984</v>
      </c>
      <c r="M1326">
        <v>414219</v>
      </c>
      <c r="N1326">
        <v>625</v>
      </c>
      <c r="O1326" t="s">
        <v>29</v>
      </c>
      <c r="P1326" t="s">
        <v>30</v>
      </c>
      <c r="Q1326" t="s">
        <v>213</v>
      </c>
      <c r="R1326">
        <v>35000000</v>
      </c>
      <c r="S1326">
        <v>1997</v>
      </c>
      <c r="T1326">
        <v>8.3000000000000007</v>
      </c>
      <c r="U1326">
        <v>2.2999999999999998</v>
      </c>
      <c r="V1326">
        <v>29604977</v>
      </c>
      <c r="W1326" t="s">
        <v>21</v>
      </c>
    </row>
    <row r="1327" spans="1:23" x14ac:dyDescent="0.3">
      <c r="A1327" t="s">
        <v>199</v>
      </c>
      <c r="B1327">
        <v>127</v>
      </c>
      <c r="C1327">
        <v>100</v>
      </c>
      <c r="D1327">
        <v>63939454</v>
      </c>
      <c r="E1327" t="s">
        <v>25</v>
      </c>
      <c r="F1327" t="s">
        <v>48</v>
      </c>
      <c r="G1327" t="s">
        <v>49</v>
      </c>
      <c r="H1327" t="s">
        <v>27</v>
      </c>
      <c r="L1327" t="s">
        <v>1985</v>
      </c>
      <c r="M1327">
        <v>61321</v>
      </c>
      <c r="N1327">
        <v>217</v>
      </c>
      <c r="O1327" t="s">
        <v>29</v>
      </c>
      <c r="P1327" t="s">
        <v>30</v>
      </c>
      <c r="Q1327" t="s">
        <v>52</v>
      </c>
      <c r="R1327">
        <v>35000000</v>
      </c>
      <c r="S1327">
        <v>2005</v>
      </c>
      <c r="T1327">
        <v>6.2</v>
      </c>
      <c r="U1327">
        <v>1.7</v>
      </c>
      <c r="V1327">
        <v>28939454</v>
      </c>
      <c r="W1327" t="s">
        <v>21</v>
      </c>
    </row>
    <row r="1328" spans="1:23" x14ac:dyDescent="0.3">
      <c r="A1328" t="s">
        <v>557</v>
      </c>
      <c r="B1328">
        <v>83</v>
      </c>
      <c r="C1328">
        <v>90</v>
      </c>
      <c r="D1328">
        <v>63826569</v>
      </c>
      <c r="E1328" t="s">
        <v>48</v>
      </c>
      <c r="L1328" t="s">
        <v>1986</v>
      </c>
      <c r="M1328">
        <v>32416</v>
      </c>
      <c r="N1328">
        <v>138</v>
      </c>
      <c r="O1328" t="s">
        <v>29</v>
      </c>
      <c r="P1328" t="s">
        <v>30</v>
      </c>
      <c r="Q1328" t="s">
        <v>31</v>
      </c>
      <c r="R1328">
        <v>35000000</v>
      </c>
      <c r="S1328">
        <v>1997</v>
      </c>
      <c r="T1328">
        <v>6.3</v>
      </c>
      <c r="U1328">
        <v>1.5</v>
      </c>
      <c r="V1328">
        <v>28826569</v>
      </c>
      <c r="W1328" t="s">
        <v>21</v>
      </c>
    </row>
    <row r="1329" spans="1:23" x14ac:dyDescent="0.3">
      <c r="A1329" t="s">
        <v>435</v>
      </c>
      <c r="B1329">
        <v>97</v>
      </c>
      <c r="C1329">
        <v>108</v>
      </c>
      <c r="D1329">
        <v>60054449</v>
      </c>
      <c r="E1329" t="s">
        <v>24</v>
      </c>
      <c r="F1329" t="s">
        <v>57</v>
      </c>
      <c r="G1329" t="s">
        <v>27</v>
      </c>
      <c r="H1329" t="s">
        <v>35</v>
      </c>
      <c r="L1329" t="s">
        <v>1987</v>
      </c>
      <c r="M1329">
        <v>61018</v>
      </c>
      <c r="N1329">
        <v>140</v>
      </c>
      <c r="O1329" t="s">
        <v>29</v>
      </c>
      <c r="P1329" t="s">
        <v>30</v>
      </c>
      <c r="Q1329" t="s">
        <v>213</v>
      </c>
      <c r="R1329">
        <v>35000000</v>
      </c>
      <c r="S1329">
        <v>1995</v>
      </c>
      <c r="T1329">
        <v>5.8</v>
      </c>
      <c r="U1329">
        <v>1.8</v>
      </c>
      <c r="V1329">
        <v>25054449</v>
      </c>
      <c r="W1329" t="s">
        <v>21</v>
      </c>
    </row>
    <row r="1330" spans="1:23" x14ac:dyDescent="0.3">
      <c r="A1330" t="s">
        <v>1715</v>
      </c>
      <c r="B1330">
        <v>256</v>
      </c>
      <c r="C1330">
        <v>101</v>
      </c>
      <c r="D1330">
        <v>26505000</v>
      </c>
      <c r="E1330" t="s">
        <v>57</v>
      </c>
      <c r="L1330" t="s">
        <v>1988</v>
      </c>
      <c r="M1330">
        <v>149285</v>
      </c>
      <c r="N1330">
        <v>668</v>
      </c>
      <c r="O1330" t="s">
        <v>29</v>
      </c>
      <c r="P1330" t="s">
        <v>30</v>
      </c>
      <c r="Q1330" t="s">
        <v>1989</v>
      </c>
      <c r="R1330">
        <v>1800000</v>
      </c>
      <c r="S1330">
        <v>1984</v>
      </c>
      <c r="T1330">
        <v>7.5</v>
      </c>
      <c r="U1330">
        <v>1.7</v>
      </c>
      <c r="V1330">
        <v>24705000</v>
      </c>
      <c r="W1330" t="s">
        <v>21</v>
      </c>
    </row>
    <row r="1331" spans="1:23" x14ac:dyDescent="0.3">
      <c r="A1331" t="s">
        <v>684</v>
      </c>
      <c r="B1331">
        <v>225</v>
      </c>
      <c r="C1331">
        <v>109</v>
      </c>
      <c r="D1331">
        <v>61280963</v>
      </c>
      <c r="E1331" t="s">
        <v>57</v>
      </c>
      <c r="F1331" t="s">
        <v>27</v>
      </c>
      <c r="G1331" t="s">
        <v>35</v>
      </c>
      <c r="L1331" t="s">
        <v>1990</v>
      </c>
      <c r="M1331">
        <v>79877</v>
      </c>
      <c r="N1331">
        <v>677</v>
      </c>
      <c r="O1331" t="s">
        <v>29</v>
      </c>
      <c r="P1331" t="s">
        <v>30</v>
      </c>
      <c r="Q1331" t="s">
        <v>213</v>
      </c>
      <c r="R1331">
        <v>33000000</v>
      </c>
      <c r="S1331">
        <v>2000</v>
      </c>
      <c r="T1331">
        <v>6.3</v>
      </c>
      <c r="U1331">
        <v>1.8</v>
      </c>
      <c r="V1331">
        <v>28280963</v>
      </c>
      <c r="W1331" t="s">
        <v>21</v>
      </c>
    </row>
    <row r="1332" spans="1:23" x14ac:dyDescent="0.3">
      <c r="A1332" t="s">
        <v>914</v>
      </c>
      <c r="B1332">
        <v>83</v>
      </c>
      <c r="C1332">
        <v>132</v>
      </c>
      <c r="D1332">
        <v>56876365</v>
      </c>
      <c r="E1332" t="s">
        <v>24</v>
      </c>
      <c r="F1332" t="s">
        <v>25</v>
      </c>
      <c r="L1332" t="s">
        <v>1991</v>
      </c>
      <c r="M1332">
        <v>125219</v>
      </c>
      <c r="N1332">
        <v>244</v>
      </c>
      <c r="O1332" t="s">
        <v>29</v>
      </c>
      <c r="P1332" t="s">
        <v>30</v>
      </c>
      <c r="Q1332" t="s">
        <v>31</v>
      </c>
      <c r="R1332">
        <v>35000000</v>
      </c>
      <c r="S1332">
        <v>1998</v>
      </c>
      <c r="T1332">
        <v>6.4</v>
      </c>
      <c r="U1332">
        <v>2.2000000000000002</v>
      </c>
      <c r="V1332">
        <v>21876365</v>
      </c>
      <c r="W1332" t="s">
        <v>21</v>
      </c>
    </row>
    <row r="1333" spans="1:23" x14ac:dyDescent="0.3">
      <c r="A1333" t="s">
        <v>914</v>
      </c>
      <c r="B1333">
        <v>160</v>
      </c>
      <c r="C1333">
        <v>123</v>
      </c>
      <c r="D1333">
        <v>59699513</v>
      </c>
      <c r="E1333" t="s">
        <v>242</v>
      </c>
      <c r="F1333" t="s">
        <v>55</v>
      </c>
      <c r="G1333" t="s">
        <v>49</v>
      </c>
      <c r="H1333" t="s">
        <v>54</v>
      </c>
      <c r="I1333" t="s">
        <v>61</v>
      </c>
      <c r="L1333" t="s">
        <v>1992</v>
      </c>
      <c r="M1333">
        <v>20827</v>
      </c>
      <c r="N1333">
        <v>136</v>
      </c>
      <c r="O1333" t="s">
        <v>29</v>
      </c>
      <c r="P1333" t="s">
        <v>30</v>
      </c>
      <c r="Q1333" t="s">
        <v>52</v>
      </c>
      <c r="R1333">
        <v>35000000</v>
      </c>
      <c r="S1333">
        <v>2010</v>
      </c>
      <c r="T1333">
        <v>7.2</v>
      </c>
      <c r="U1333">
        <v>2</v>
      </c>
      <c r="V1333">
        <v>24699513</v>
      </c>
      <c r="W1333" t="s">
        <v>21</v>
      </c>
    </row>
    <row r="1334" spans="1:23" x14ac:dyDescent="0.3">
      <c r="A1334" t="s">
        <v>1993</v>
      </c>
      <c r="B1334">
        <v>191</v>
      </c>
      <c r="C1334">
        <v>87</v>
      </c>
      <c r="D1334">
        <v>54132596</v>
      </c>
      <c r="E1334" t="s">
        <v>24</v>
      </c>
      <c r="F1334" t="s">
        <v>25</v>
      </c>
      <c r="G1334" t="s">
        <v>47</v>
      </c>
      <c r="H1334" t="s">
        <v>48</v>
      </c>
      <c r="I1334" t="s">
        <v>49</v>
      </c>
      <c r="J1334" t="s">
        <v>26</v>
      </c>
      <c r="K1334" t="s">
        <v>27</v>
      </c>
      <c r="L1334" t="s">
        <v>1994</v>
      </c>
      <c r="M1334">
        <v>53786</v>
      </c>
      <c r="N1334">
        <v>211</v>
      </c>
      <c r="O1334" t="s">
        <v>29</v>
      </c>
      <c r="P1334" t="s">
        <v>1047</v>
      </c>
      <c r="Q1334" t="s">
        <v>52</v>
      </c>
      <c r="R1334">
        <v>34000000</v>
      </c>
      <c r="S1334">
        <v>2007</v>
      </c>
      <c r="T1334">
        <v>6.3</v>
      </c>
      <c r="U1334">
        <v>1.4</v>
      </c>
      <c r="V1334">
        <v>20132596</v>
      </c>
      <c r="W1334" t="s">
        <v>21</v>
      </c>
    </row>
    <row r="1335" spans="1:23" x14ac:dyDescent="0.3">
      <c r="A1335" t="s">
        <v>1995</v>
      </c>
      <c r="B1335">
        <v>74</v>
      </c>
      <c r="C1335">
        <v>109</v>
      </c>
      <c r="D1335">
        <v>52277485</v>
      </c>
      <c r="E1335" t="s">
        <v>242</v>
      </c>
      <c r="F1335" t="s">
        <v>55</v>
      </c>
      <c r="G1335" t="s">
        <v>61</v>
      </c>
      <c r="L1335" t="s">
        <v>1996</v>
      </c>
      <c r="M1335">
        <v>32370</v>
      </c>
      <c r="N1335">
        <v>196</v>
      </c>
      <c r="O1335" t="s">
        <v>29</v>
      </c>
      <c r="P1335" t="s">
        <v>30</v>
      </c>
      <c r="Q1335" t="s">
        <v>52</v>
      </c>
      <c r="R1335">
        <v>35000000</v>
      </c>
      <c r="S1335">
        <v>2003</v>
      </c>
      <c r="T1335">
        <v>6.9</v>
      </c>
      <c r="U1335">
        <v>1.8</v>
      </c>
      <c r="V1335">
        <v>17277485</v>
      </c>
      <c r="W1335" t="s">
        <v>21</v>
      </c>
    </row>
    <row r="1336" spans="1:23" x14ac:dyDescent="0.3">
      <c r="A1336" t="s">
        <v>1015</v>
      </c>
      <c r="B1336">
        <v>238</v>
      </c>
      <c r="C1336">
        <v>109</v>
      </c>
      <c r="D1336">
        <v>55802754</v>
      </c>
      <c r="E1336" t="s">
        <v>48</v>
      </c>
      <c r="F1336" t="s">
        <v>44</v>
      </c>
      <c r="L1336" t="s">
        <v>1997</v>
      </c>
      <c r="M1336">
        <v>270228</v>
      </c>
      <c r="N1336">
        <v>194</v>
      </c>
      <c r="O1336" t="s">
        <v>29</v>
      </c>
      <c r="P1336" t="s">
        <v>30</v>
      </c>
      <c r="Q1336" t="s">
        <v>213</v>
      </c>
      <c r="R1336">
        <v>35000000</v>
      </c>
      <c r="S1336">
        <v>2011</v>
      </c>
      <c r="T1336">
        <v>6.6</v>
      </c>
      <c r="U1336">
        <v>1.8</v>
      </c>
      <c r="V1336">
        <v>20802754</v>
      </c>
      <c r="W1336" t="s">
        <v>21</v>
      </c>
    </row>
    <row r="1337" spans="1:23" x14ac:dyDescent="0.3">
      <c r="A1337" t="s">
        <v>1998</v>
      </c>
      <c r="B1337">
        <v>177</v>
      </c>
      <c r="C1337">
        <v>92</v>
      </c>
      <c r="D1337">
        <v>55291815</v>
      </c>
      <c r="E1337" t="s">
        <v>48</v>
      </c>
      <c r="L1337" t="s">
        <v>1999</v>
      </c>
      <c r="M1337">
        <v>28041</v>
      </c>
      <c r="N1337">
        <v>111</v>
      </c>
      <c r="O1337" t="s">
        <v>29</v>
      </c>
      <c r="P1337" t="s">
        <v>30</v>
      </c>
      <c r="Q1337" t="s">
        <v>213</v>
      </c>
      <c r="R1337">
        <v>35000000</v>
      </c>
      <c r="S1337">
        <v>2016</v>
      </c>
      <c r="T1337">
        <v>6</v>
      </c>
      <c r="U1337">
        <v>1.5</v>
      </c>
      <c r="V1337">
        <v>20291815</v>
      </c>
      <c r="W1337" t="s">
        <v>21</v>
      </c>
    </row>
    <row r="1338" spans="1:23" x14ac:dyDescent="0.3">
      <c r="A1338" t="s">
        <v>586</v>
      </c>
      <c r="B1338">
        <v>405</v>
      </c>
      <c r="C1338">
        <v>125</v>
      </c>
      <c r="D1338">
        <v>83299761</v>
      </c>
      <c r="E1338" t="s">
        <v>242</v>
      </c>
      <c r="F1338" t="s">
        <v>48</v>
      </c>
      <c r="G1338" t="s">
        <v>55</v>
      </c>
      <c r="H1338" t="s">
        <v>54</v>
      </c>
      <c r="I1338" t="s">
        <v>59</v>
      </c>
      <c r="L1338" t="s">
        <v>2000</v>
      </c>
      <c r="M1338">
        <v>117719</v>
      </c>
      <c r="N1338">
        <v>306</v>
      </c>
      <c r="O1338" t="s">
        <v>29</v>
      </c>
      <c r="P1338" t="s">
        <v>30</v>
      </c>
      <c r="Q1338" t="s">
        <v>31</v>
      </c>
      <c r="R1338">
        <v>35000000</v>
      </c>
      <c r="S1338">
        <v>2013</v>
      </c>
      <c r="T1338">
        <v>7.5</v>
      </c>
      <c r="U1338">
        <v>2.1</v>
      </c>
      <c r="V1338">
        <v>48299761</v>
      </c>
      <c r="W1338" t="s">
        <v>21</v>
      </c>
    </row>
    <row r="1339" spans="1:23" x14ac:dyDescent="0.3">
      <c r="A1339" t="s">
        <v>1375</v>
      </c>
      <c r="B1339">
        <v>61</v>
      </c>
      <c r="C1339">
        <v>202</v>
      </c>
      <c r="D1339">
        <v>48169908</v>
      </c>
      <c r="E1339" t="s">
        <v>242</v>
      </c>
      <c r="F1339" t="s">
        <v>55</v>
      </c>
      <c r="G1339" t="s">
        <v>54</v>
      </c>
      <c r="H1339" t="s">
        <v>44</v>
      </c>
      <c r="L1339" t="s">
        <v>2001</v>
      </c>
      <c r="M1339">
        <v>63923</v>
      </c>
      <c r="N1339">
        <v>156</v>
      </c>
      <c r="O1339" t="s">
        <v>29</v>
      </c>
      <c r="P1339" t="s">
        <v>30</v>
      </c>
      <c r="Q1339" t="s">
        <v>31</v>
      </c>
      <c r="R1339">
        <v>33000000</v>
      </c>
      <c r="S1339">
        <v>1992</v>
      </c>
      <c r="T1339">
        <v>7.7</v>
      </c>
      <c r="U1339">
        <v>3.4</v>
      </c>
      <c r="V1339">
        <v>15169908</v>
      </c>
      <c r="W1339" t="s">
        <v>21</v>
      </c>
    </row>
    <row r="1340" spans="1:23" x14ac:dyDescent="0.3">
      <c r="A1340" t="s">
        <v>877</v>
      </c>
      <c r="B1340">
        <v>285</v>
      </c>
      <c r="C1340">
        <v>134</v>
      </c>
      <c r="D1340">
        <v>67523385</v>
      </c>
      <c r="E1340" t="s">
        <v>48</v>
      </c>
      <c r="L1340" t="s">
        <v>2002</v>
      </c>
      <c r="M1340">
        <v>104005</v>
      </c>
      <c r="N1340">
        <v>248</v>
      </c>
      <c r="O1340" t="s">
        <v>29</v>
      </c>
      <c r="P1340" t="s">
        <v>30</v>
      </c>
      <c r="Q1340" t="s">
        <v>213</v>
      </c>
      <c r="R1340">
        <v>35000000</v>
      </c>
      <c r="S1340">
        <v>2012</v>
      </c>
      <c r="T1340">
        <v>6.2</v>
      </c>
      <c r="U1340">
        <v>2.2000000000000002</v>
      </c>
      <c r="V1340">
        <v>32523385</v>
      </c>
      <c r="W1340" t="s">
        <v>21</v>
      </c>
    </row>
    <row r="1341" spans="1:23" x14ac:dyDescent="0.3">
      <c r="A1341" t="s">
        <v>611</v>
      </c>
      <c r="B1341">
        <v>124</v>
      </c>
      <c r="C1341">
        <v>88</v>
      </c>
      <c r="D1341">
        <v>49474048</v>
      </c>
      <c r="E1341" t="s">
        <v>48</v>
      </c>
      <c r="F1341" t="s">
        <v>49</v>
      </c>
      <c r="L1341" t="s">
        <v>2003</v>
      </c>
      <c r="M1341">
        <v>31191</v>
      </c>
      <c r="N1341">
        <v>120</v>
      </c>
      <c r="O1341" t="s">
        <v>29</v>
      </c>
      <c r="P1341" t="s">
        <v>30</v>
      </c>
      <c r="Q1341" t="s">
        <v>52</v>
      </c>
      <c r="R1341">
        <v>35000000</v>
      </c>
      <c r="S1341">
        <v>2009</v>
      </c>
      <c r="T1341">
        <v>5.4</v>
      </c>
      <c r="U1341">
        <v>1.5</v>
      </c>
      <c r="V1341">
        <v>14474048</v>
      </c>
      <c r="W1341" t="s">
        <v>21</v>
      </c>
    </row>
    <row r="1342" spans="1:23" x14ac:dyDescent="0.3">
      <c r="A1342" t="s">
        <v>2004</v>
      </c>
      <c r="B1342">
        <v>164</v>
      </c>
      <c r="C1342">
        <v>92</v>
      </c>
      <c r="D1342">
        <v>45802315</v>
      </c>
      <c r="E1342" t="s">
        <v>24</v>
      </c>
      <c r="F1342" t="s">
        <v>25</v>
      </c>
      <c r="G1342" t="s">
        <v>26</v>
      </c>
      <c r="H1342" t="s">
        <v>27</v>
      </c>
      <c r="I1342" t="s">
        <v>35</v>
      </c>
      <c r="L1342" t="s">
        <v>2005</v>
      </c>
      <c r="M1342">
        <v>119974</v>
      </c>
      <c r="N1342">
        <v>169</v>
      </c>
      <c r="O1342" t="s">
        <v>29</v>
      </c>
      <c r="P1342" t="s">
        <v>30</v>
      </c>
      <c r="Q1342" t="s">
        <v>213</v>
      </c>
      <c r="R1342">
        <v>35000000</v>
      </c>
      <c r="S1342">
        <v>2009</v>
      </c>
      <c r="T1342">
        <v>6.6</v>
      </c>
      <c r="U1342">
        <v>1.5</v>
      </c>
      <c r="V1342">
        <v>10802315</v>
      </c>
      <c r="W1342" t="s">
        <v>21</v>
      </c>
    </row>
    <row r="1343" spans="1:23" x14ac:dyDescent="0.3">
      <c r="A1343" t="s">
        <v>1712</v>
      </c>
      <c r="B1343">
        <v>120</v>
      </c>
      <c r="C1343">
        <v>91</v>
      </c>
      <c r="D1343">
        <v>43792641</v>
      </c>
      <c r="E1343" t="s">
        <v>48</v>
      </c>
      <c r="F1343" t="s">
        <v>44</v>
      </c>
      <c r="L1343" t="s">
        <v>2006</v>
      </c>
      <c r="M1343">
        <v>32157</v>
      </c>
      <c r="N1343">
        <v>119</v>
      </c>
      <c r="O1343" t="s">
        <v>29</v>
      </c>
      <c r="P1343" t="s">
        <v>30</v>
      </c>
      <c r="Q1343" t="s">
        <v>31</v>
      </c>
      <c r="R1343">
        <v>35000000</v>
      </c>
      <c r="S1343">
        <v>2007</v>
      </c>
      <c r="T1343">
        <v>5.3</v>
      </c>
      <c r="U1343">
        <v>1.5</v>
      </c>
      <c r="V1343">
        <v>8792641</v>
      </c>
      <c r="W1343" t="s">
        <v>21</v>
      </c>
    </row>
    <row r="1344" spans="1:23" x14ac:dyDescent="0.3">
      <c r="A1344" t="s">
        <v>614</v>
      </c>
      <c r="B1344">
        <v>90</v>
      </c>
      <c r="C1344">
        <v>75</v>
      </c>
      <c r="D1344">
        <v>57651794</v>
      </c>
      <c r="E1344" t="s">
        <v>48</v>
      </c>
      <c r="F1344" t="s">
        <v>44</v>
      </c>
      <c r="G1344" t="s">
        <v>61</v>
      </c>
      <c r="L1344" t="s">
        <v>2007</v>
      </c>
      <c r="M1344">
        <v>40651</v>
      </c>
      <c r="N1344">
        <v>209</v>
      </c>
      <c r="O1344" t="s">
        <v>29</v>
      </c>
      <c r="P1344" t="s">
        <v>30</v>
      </c>
      <c r="Q1344" t="s">
        <v>31</v>
      </c>
      <c r="R1344">
        <v>33000000</v>
      </c>
      <c r="S1344">
        <v>2006</v>
      </c>
      <c r="T1344">
        <v>5.6</v>
      </c>
      <c r="U1344">
        <v>1.2</v>
      </c>
      <c r="V1344">
        <v>24651794</v>
      </c>
      <c r="W1344" t="s">
        <v>21</v>
      </c>
    </row>
    <row r="1345" spans="1:23" x14ac:dyDescent="0.3">
      <c r="A1345" t="s">
        <v>2008</v>
      </c>
      <c r="B1345">
        <v>120</v>
      </c>
      <c r="C1345">
        <v>98</v>
      </c>
      <c r="D1345">
        <v>43894863</v>
      </c>
      <c r="E1345" t="s">
        <v>48</v>
      </c>
      <c r="F1345" t="s">
        <v>44</v>
      </c>
      <c r="L1345" t="s">
        <v>2009</v>
      </c>
      <c r="M1345">
        <v>25883</v>
      </c>
      <c r="N1345">
        <v>262</v>
      </c>
      <c r="O1345" t="s">
        <v>29</v>
      </c>
      <c r="P1345" t="s">
        <v>30</v>
      </c>
      <c r="Q1345" t="s">
        <v>31</v>
      </c>
      <c r="R1345">
        <v>30000000</v>
      </c>
      <c r="S1345">
        <v>2005</v>
      </c>
      <c r="T1345">
        <v>5.9</v>
      </c>
      <c r="U1345">
        <v>1.6</v>
      </c>
      <c r="V1345">
        <v>13894863</v>
      </c>
      <c r="W1345" t="s">
        <v>21</v>
      </c>
    </row>
    <row r="1346" spans="1:23" x14ac:dyDescent="0.3">
      <c r="A1346" t="s">
        <v>144</v>
      </c>
      <c r="B1346">
        <v>117</v>
      </c>
      <c r="C1346">
        <v>147</v>
      </c>
      <c r="D1346">
        <v>41954997</v>
      </c>
      <c r="E1346" t="s">
        <v>242</v>
      </c>
      <c r="F1346" t="s">
        <v>56</v>
      </c>
      <c r="G1346" t="s">
        <v>55</v>
      </c>
      <c r="L1346" t="s">
        <v>2010</v>
      </c>
      <c r="M1346">
        <v>225122</v>
      </c>
      <c r="N1346">
        <v>234</v>
      </c>
      <c r="O1346" t="s">
        <v>29</v>
      </c>
      <c r="P1346" t="s">
        <v>30</v>
      </c>
      <c r="Q1346" t="s">
        <v>213</v>
      </c>
      <c r="R1346">
        <v>35000000</v>
      </c>
      <c r="S1346">
        <v>1997</v>
      </c>
      <c r="T1346">
        <v>7.8</v>
      </c>
      <c r="U1346">
        <v>2.4</v>
      </c>
      <c r="V1346">
        <v>6954997</v>
      </c>
      <c r="W1346" t="s">
        <v>21</v>
      </c>
    </row>
    <row r="1347" spans="1:23" x14ac:dyDescent="0.3">
      <c r="A1347" t="s">
        <v>653</v>
      </c>
      <c r="B1347">
        <v>226</v>
      </c>
      <c r="C1347">
        <v>100</v>
      </c>
      <c r="D1347">
        <v>39532308</v>
      </c>
      <c r="E1347" t="s">
        <v>24</v>
      </c>
      <c r="F1347" t="s">
        <v>57</v>
      </c>
      <c r="G1347" t="s">
        <v>27</v>
      </c>
      <c r="L1347" t="s">
        <v>2011</v>
      </c>
      <c r="M1347">
        <v>198701</v>
      </c>
      <c r="N1347">
        <v>1138</v>
      </c>
      <c r="O1347" t="s">
        <v>29</v>
      </c>
      <c r="P1347" t="s">
        <v>37</v>
      </c>
      <c r="Q1347" t="s">
        <v>213</v>
      </c>
      <c r="R1347">
        <v>33000000</v>
      </c>
      <c r="S1347">
        <v>2002</v>
      </c>
      <c r="T1347">
        <v>6.7</v>
      </c>
      <c r="U1347">
        <v>1.7</v>
      </c>
      <c r="V1347">
        <v>6532308</v>
      </c>
      <c r="W1347" t="s">
        <v>21</v>
      </c>
    </row>
    <row r="1348" spans="1:23" x14ac:dyDescent="0.3">
      <c r="A1348" t="s">
        <v>2012</v>
      </c>
      <c r="B1348">
        <v>223</v>
      </c>
      <c r="C1348">
        <v>120</v>
      </c>
      <c r="D1348">
        <v>76600000</v>
      </c>
      <c r="E1348" t="s">
        <v>26</v>
      </c>
      <c r="F1348" t="s">
        <v>57</v>
      </c>
      <c r="L1348" t="s">
        <v>2013</v>
      </c>
      <c r="M1348">
        <v>105446</v>
      </c>
      <c r="N1348">
        <v>321</v>
      </c>
      <c r="O1348" t="s">
        <v>29</v>
      </c>
      <c r="P1348" t="s">
        <v>30</v>
      </c>
      <c r="Q1348" t="s">
        <v>52</v>
      </c>
      <c r="R1348">
        <v>10700000</v>
      </c>
      <c r="S1348">
        <v>1982</v>
      </c>
      <c r="T1348">
        <v>7.4</v>
      </c>
      <c r="U1348">
        <v>2</v>
      </c>
      <c r="V1348">
        <v>65900000</v>
      </c>
      <c r="W1348" t="s">
        <v>21</v>
      </c>
    </row>
    <row r="1349" spans="1:23" x14ac:dyDescent="0.3">
      <c r="A1349" t="s">
        <v>1929</v>
      </c>
      <c r="B1349">
        <v>193</v>
      </c>
      <c r="C1349">
        <v>104</v>
      </c>
      <c r="D1349">
        <v>39692139</v>
      </c>
      <c r="E1349" t="s">
        <v>48</v>
      </c>
      <c r="F1349" t="s">
        <v>56</v>
      </c>
      <c r="G1349" t="s">
        <v>35</v>
      </c>
      <c r="L1349" t="s">
        <v>2014</v>
      </c>
      <c r="M1349">
        <v>84131</v>
      </c>
      <c r="N1349">
        <v>400</v>
      </c>
      <c r="O1349" t="s">
        <v>29</v>
      </c>
      <c r="P1349" t="s">
        <v>30</v>
      </c>
      <c r="Q1349" t="s">
        <v>213</v>
      </c>
      <c r="R1349">
        <v>35000000</v>
      </c>
      <c r="S1349">
        <v>2004</v>
      </c>
      <c r="T1349">
        <v>6.2</v>
      </c>
      <c r="U1349">
        <v>1.7</v>
      </c>
      <c r="V1349">
        <v>4692139</v>
      </c>
      <c r="W1349" t="s">
        <v>21</v>
      </c>
    </row>
    <row r="1350" spans="1:23" x14ac:dyDescent="0.3">
      <c r="A1350" t="s">
        <v>584</v>
      </c>
      <c r="B1350">
        <v>228</v>
      </c>
      <c r="C1350">
        <v>103</v>
      </c>
      <c r="D1350">
        <v>40687294</v>
      </c>
      <c r="E1350" t="s">
        <v>24</v>
      </c>
      <c r="F1350" t="s">
        <v>56</v>
      </c>
      <c r="G1350" t="s">
        <v>55</v>
      </c>
      <c r="H1350" t="s">
        <v>60</v>
      </c>
      <c r="I1350" t="s">
        <v>35</v>
      </c>
      <c r="L1350" t="s">
        <v>2015</v>
      </c>
      <c r="M1350">
        <v>107772</v>
      </c>
      <c r="N1350">
        <v>398</v>
      </c>
      <c r="O1350" t="s">
        <v>29</v>
      </c>
      <c r="P1350" t="s">
        <v>115</v>
      </c>
      <c r="Q1350" t="s">
        <v>31</v>
      </c>
      <c r="R1350">
        <v>35000000</v>
      </c>
      <c r="S1350">
        <v>2008</v>
      </c>
      <c r="T1350">
        <v>5.4</v>
      </c>
      <c r="U1350">
        <v>1.7</v>
      </c>
      <c r="V1350">
        <v>5687294</v>
      </c>
      <c r="W1350" t="s">
        <v>21</v>
      </c>
    </row>
    <row r="1351" spans="1:23" x14ac:dyDescent="0.3">
      <c r="A1351" t="s">
        <v>1457</v>
      </c>
      <c r="B1351">
        <v>360</v>
      </c>
      <c r="C1351">
        <v>109</v>
      </c>
      <c r="D1351">
        <v>37553932</v>
      </c>
      <c r="E1351" t="s">
        <v>24</v>
      </c>
      <c r="F1351" t="s">
        <v>27</v>
      </c>
      <c r="G1351" t="s">
        <v>35</v>
      </c>
      <c r="L1351" t="s">
        <v>2016</v>
      </c>
      <c r="M1351">
        <v>304318</v>
      </c>
      <c r="N1351">
        <v>463</v>
      </c>
      <c r="O1351" t="s">
        <v>29</v>
      </c>
      <c r="P1351" t="s">
        <v>30</v>
      </c>
      <c r="Q1351" t="s">
        <v>31</v>
      </c>
      <c r="R1351">
        <v>40000000</v>
      </c>
      <c r="S1351">
        <v>2011</v>
      </c>
      <c r="T1351">
        <v>6.7</v>
      </c>
      <c r="U1351">
        <v>1.8</v>
      </c>
      <c r="V1351">
        <v>-2446068</v>
      </c>
      <c r="W1351" t="s">
        <v>38</v>
      </c>
    </row>
    <row r="1352" spans="1:23" x14ac:dyDescent="0.3">
      <c r="A1352" t="s">
        <v>2017</v>
      </c>
      <c r="B1352">
        <v>148</v>
      </c>
      <c r="C1352">
        <v>104</v>
      </c>
      <c r="D1352">
        <v>37481242</v>
      </c>
      <c r="E1352" t="s">
        <v>48</v>
      </c>
      <c r="F1352" t="s">
        <v>44</v>
      </c>
      <c r="L1352" t="s">
        <v>2018</v>
      </c>
      <c r="M1352">
        <v>40654</v>
      </c>
      <c r="N1352">
        <v>97</v>
      </c>
      <c r="O1352" t="s">
        <v>29</v>
      </c>
      <c r="P1352" t="s">
        <v>30</v>
      </c>
      <c r="Q1352" t="s">
        <v>31</v>
      </c>
      <c r="R1352">
        <v>35000000</v>
      </c>
      <c r="S1352">
        <v>2010</v>
      </c>
      <c r="T1352">
        <v>5.3</v>
      </c>
      <c r="U1352">
        <v>1.7</v>
      </c>
      <c r="V1352">
        <v>2481242</v>
      </c>
      <c r="W1352" t="s">
        <v>21</v>
      </c>
    </row>
    <row r="1353" spans="1:23" x14ac:dyDescent="0.3">
      <c r="A1353" t="s">
        <v>2019</v>
      </c>
      <c r="B1353">
        <v>128</v>
      </c>
      <c r="C1353">
        <v>112</v>
      </c>
      <c r="D1353">
        <v>39026186</v>
      </c>
      <c r="E1353" t="s">
        <v>48</v>
      </c>
      <c r="F1353" t="s">
        <v>55</v>
      </c>
      <c r="G1353" t="s">
        <v>44</v>
      </c>
      <c r="L1353" t="s">
        <v>2020</v>
      </c>
      <c r="M1353">
        <v>48019</v>
      </c>
      <c r="N1353">
        <v>153</v>
      </c>
      <c r="O1353" t="s">
        <v>29</v>
      </c>
      <c r="P1353" t="s">
        <v>30</v>
      </c>
      <c r="Q1353" t="s">
        <v>31</v>
      </c>
      <c r="R1353">
        <v>35000000</v>
      </c>
      <c r="S1353">
        <v>2011</v>
      </c>
      <c r="T1353">
        <v>5.9</v>
      </c>
      <c r="U1353">
        <v>1.9</v>
      </c>
      <c r="V1353">
        <v>4026186</v>
      </c>
      <c r="W1353" t="s">
        <v>21</v>
      </c>
    </row>
    <row r="1354" spans="1:23" x14ac:dyDescent="0.3">
      <c r="A1354" t="s">
        <v>2021</v>
      </c>
      <c r="B1354">
        <v>46</v>
      </c>
      <c r="C1354">
        <v>95</v>
      </c>
      <c r="D1354">
        <v>33422806</v>
      </c>
      <c r="E1354" t="s">
        <v>25</v>
      </c>
      <c r="F1354" t="s">
        <v>48</v>
      </c>
      <c r="G1354" t="s">
        <v>26</v>
      </c>
      <c r="L1354" t="s">
        <v>2022</v>
      </c>
      <c r="M1354">
        <v>30771</v>
      </c>
      <c r="N1354">
        <v>164</v>
      </c>
      <c r="O1354" t="s">
        <v>29</v>
      </c>
      <c r="P1354" t="s">
        <v>30</v>
      </c>
      <c r="Q1354" t="s">
        <v>31</v>
      </c>
      <c r="R1354">
        <v>50000000</v>
      </c>
      <c r="S1354">
        <v>2001</v>
      </c>
      <c r="T1354">
        <v>4.8</v>
      </c>
      <c r="U1354">
        <v>1.6</v>
      </c>
      <c r="V1354">
        <v>-16577194</v>
      </c>
      <c r="W1354" t="s">
        <v>38</v>
      </c>
    </row>
    <row r="1355" spans="1:23" x14ac:dyDescent="0.3">
      <c r="A1355" t="s">
        <v>2023</v>
      </c>
      <c r="B1355">
        <v>63</v>
      </c>
      <c r="C1355">
        <v>102</v>
      </c>
      <c r="D1355">
        <v>33423521</v>
      </c>
      <c r="E1355" t="s">
        <v>24</v>
      </c>
      <c r="F1355" t="s">
        <v>25</v>
      </c>
      <c r="G1355" t="s">
        <v>48</v>
      </c>
      <c r="H1355" t="s">
        <v>35</v>
      </c>
      <c r="L1355" t="s">
        <v>2024</v>
      </c>
      <c r="M1355">
        <v>53115</v>
      </c>
      <c r="N1355">
        <v>282</v>
      </c>
      <c r="O1355" t="s">
        <v>29</v>
      </c>
      <c r="P1355" t="s">
        <v>812</v>
      </c>
      <c r="Q1355" t="s">
        <v>31</v>
      </c>
      <c r="R1355">
        <v>35000000</v>
      </c>
      <c r="S1355">
        <v>1994</v>
      </c>
      <c r="T1355">
        <v>3.8</v>
      </c>
      <c r="U1355">
        <v>1.7</v>
      </c>
      <c r="V1355">
        <v>-1576479</v>
      </c>
      <c r="W1355" t="s">
        <v>38</v>
      </c>
    </row>
    <row r="1356" spans="1:23" x14ac:dyDescent="0.3">
      <c r="A1356" t="s">
        <v>1036</v>
      </c>
      <c r="B1356">
        <v>193</v>
      </c>
      <c r="C1356">
        <v>150</v>
      </c>
      <c r="D1356">
        <v>32519322</v>
      </c>
      <c r="E1356" t="s">
        <v>242</v>
      </c>
      <c r="F1356" t="s">
        <v>55</v>
      </c>
      <c r="G1356" t="s">
        <v>58</v>
      </c>
      <c r="L1356" t="s">
        <v>2025</v>
      </c>
      <c r="M1356">
        <v>497946</v>
      </c>
      <c r="N1356">
        <v>761</v>
      </c>
      <c r="O1356" t="s">
        <v>29</v>
      </c>
      <c r="P1356" t="s">
        <v>545</v>
      </c>
      <c r="Q1356" t="s">
        <v>213</v>
      </c>
      <c r="R1356">
        <v>35000000</v>
      </c>
      <c r="S1356">
        <v>2002</v>
      </c>
      <c r="T1356">
        <v>8.5</v>
      </c>
      <c r="U1356">
        <v>2.5</v>
      </c>
      <c r="V1356">
        <v>-2480678</v>
      </c>
      <c r="W1356" t="s">
        <v>38</v>
      </c>
    </row>
    <row r="1357" spans="1:23" x14ac:dyDescent="0.3">
      <c r="A1357" t="s">
        <v>1671</v>
      </c>
      <c r="B1357">
        <v>122</v>
      </c>
      <c r="C1357">
        <v>101</v>
      </c>
      <c r="D1357">
        <v>37617947</v>
      </c>
      <c r="E1357" t="s">
        <v>55</v>
      </c>
      <c r="F1357" t="s">
        <v>49</v>
      </c>
      <c r="G1357" t="s">
        <v>26</v>
      </c>
      <c r="L1357" t="s">
        <v>2026</v>
      </c>
      <c r="M1357">
        <v>8143</v>
      </c>
      <c r="N1357">
        <v>203</v>
      </c>
      <c r="O1357" t="s">
        <v>29</v>
      </c>
      <c r="P1357" t="s">
        <v>30</v>
      </c>
      <c r="Q1357" t="s">
        <v>52</v>
      </c>
      <c r="R1357">
        <v>30000000</v>
      </c>
      <c r="S1357">
        <v>2006</v>
      </c>
      <c r="T1357">
        <v>6.8</v>
      </c>
      <c r="U1357">
        <v>1.7</v>
      </c>
      <c r="V1357">
        <v>7617947</v>
      </c>
      <c r="W1357" t="s">
        <v>21</v>
      </c>
    </row>
    <row r="1358" spans="1:23" x14ac:dyDescent="0.3">
      <c r="A1358" t="s">
        <v>1391</v>
      </c>
      <c r="B1358">
        <v>228</v>
      </c>
      <c r="C1358">
        <v>108</v>
      </c>
      <c r="D1358">
        <v>32048809</v>
      </c>
      <c r="E1358" t="s">
        <v>57</v>
      </c>
      <c r="L1358" t="s">
        <v>2027</v>
      </c>
      <c r="M1358">
        <v>94456</v>
      </c>
      <c r="N1358">
        <v>576</v>
      </c>
      <c r="O1358" t="s">
        <v>29</v>
      </c>
      <c r="P1358" t="s">
        <v>143</v>
      </c>
      <c r="Q1358" t="s">
        <v>213</v>
      </c>
      <c r="R1358">
        <v>30000000</v>
      </c>
      <c r="S1358">
        <v>2005</v>
      </c>
      <c r="T1358">
        <v>5.3</v>
      </c>
      <c r="U1358">
        <v>1.8</v>
      </c>
      <c r="V1358">
        <v>2048809</v>
      </c>
      <c r="W1358" t="s">
        <v>21</v>
      </c>
    </row>
    <row r="1359" spans="1:23" x14ac:dyDescent="0.3">
      <c r="A1359" t="s">
        <v>836</v>
      </c>
      <c r="B1359">
        <v>212</v>
      </c>
      <c r="C1359">
        <v>98</v>
      </c>
      <c r="D1359">
        <v>33987757</v>
      </c>
      <c r="E1359" t="s">
        <v>55</v>
      </c>
      <c r="F1359" t="s">
        <v>44</v>
      </c>
      <c r="L1359" t="s">
        <v>2028</v>
      </c>
      <c r="M1359">
        <v>168314</v>
      </c>
      <c r="N1359">
        <v>903</v>
      </c>
      <c r="O1359" t="s">
        <v>29</v>
      </c>
      <c r="P1359" t="s">
        <v>30</v>
      </c>
      <c r="Q1359" t="s">
        <v>213</v>
      </c>
      <c r="R1359">
        <v>27000000</v>
      </c>
      <c r="S1359">
        <v>2004</v>
      </c>
      <c r="T1359">
        <v>7.3</v>
      </c>
      <c r="U1359">
        <v>1.6</v>
      </c>
      <c r="V1359">
        <v>6987757</v>
      </c>
      <c r="W1359" t="s">
        <v>21</v>
      </c>
    </row>
    <row r="1360" spans="1:23" x14ac:dyDescent="0.3">
      <c r="A1360" t="s">
        <v>1004</v>
      </c>
      <c r="B1360">
        <v>392</v>
      </c>
      <c r="C1360">
        <v>137</v>
      </c>
      <c r="D1360">
        <v>37304950</v>
      </c>
      <c r="E1360" t="s">
        <v>242</v>
      </c>
      <c r="F1360" t="s">
        <v>56</v>
      </c>
      <c r="G1360" t="s">
        <v>55</v>
      </c>
      <c r="L1360" t="s">
        <v>2029</v>
      </c>
      <c r="M1360">
        <v>102728</v>
      </c>
      <c r="N1360">
        <v>279</v>
      </c>
      <c r="O1360" t="s">
        <v>29</v>
      </c>
      <c r="P1360" t="s">
        <v>30</v>
      </c>
      <c r="Q1360" t="s">
        <v>213</v>
      </c>
      <c r="R1360">
        <v>35000000</v>
      </c>
      <c r="S1360">
        <v>2011</v>
      </c>
      <c r="T1360">
        <v>6.6</v>
      </c>
      <c r="U1360">
        <v>2.2999999999999998</v>
      </c>
      <c r="V1360">
        <v>2304950</v>
      </c>
      <c r="W1360" t="s">
        <v>21</v>
      </c>
    </row>
    <row r="1361" spans="1:23" x14ac:dyDescent="0.3">
      <c r="A1361" t="s">
        <v>2030</v>
      </c>
      <c r="B1361">
        <v>208</v>
      </c>
      <c r="C1361">
        <v>112</v>
      </c>
      <c r="D1361">
        <v>30691439</v>
      </c>
      <c r="E1361" t="s">
        <v>57</v>
      </c>
      <c r="F1361" t="s">
        <v>60</v>
      </c>
      <c r="L1361" t="s">
        <v>2031</v>
      </c>
      <c r="M1361">
        <v>86205</v>
      </c>
      <c r="N1361">
        <v>232</v>
      </c>
      <c r="O1361" t="s">
        <v>29</v>
      </c>
      <c r="P1361" t="s">
        <v>30</v>
      </c>
      <c r="Q1361" t="s">
        <v>213</v>
      </c>
      <c r="R1361">
        <v>35000000</v>
      </c>
      <c r="S1361">
        <v>2008</v>
      </c>
      <c r="T1361">
        <v>6.2</v>
      </c>
      <c r="U1361">
        <v>1.9</v>
      </c>
      <c r="V1361">
        <v>-4308561</v>
      </c>
      <c r="W1361" t="s">
        <v>38</v>
      </c>
    </row>
    <row r="1362" spans="1:23" x14ac:dyDescent="0.3">
      <c r="A1362" t="s">
        <v>2032</v>
      </c>
      <c r="B1362">
        <v>137</v>
      </c>
      <c r="C1362">
        <v>101</v>
      </c>
      <c r="D1362">
        <v>30307804</v>
      </c>
      <c r="E1362" t="s">
        <v>55</v>
      </c>
      <c r="F1362" t="s">
        <v>26</v>
      </c>
      <c r="G1362" t="s">
        <v>57</v>
      </c>
      <c r="L1362" t="s">
        <v>2033</v>
      </c>
      <c r="M1362">
        <v>43991</v>
      </c>
      <c r="N1362">
        <v>695</v>
      </c>
      <c r="O1362" t="s">
        <v>29</v>
      </c>
      <c r="P1362" t="s">
        <v>30</v>
      </c>
      <c r="Q1362" t="s">
        <v>213</v>
      </c>
      <c r="R1362">
        <v>35000000</v>
      </c>
      <c r="S1362">
        <v>2002</v>
      </c>
      <c r="T1362">
        <v>5.2</v>
      </c>
      <c r="U1362">
        <v>1.7</v>
      </c>
      <c r="V1362">
        <v>-4692196</v>
      </c>
      <c r="W1362" t="s">
        <v>38</v>
      </c>
    </row>
    <row r="1363" spans="1:23" x14ac:dyDescent="0.3">
      <c r="A1363" t="s">
        <v>752</v>
      </c>
      <c r="B1363">
        <v>119</v>
      </c>
      <c r="C1363">
        <v>103</v>
      </c>
      <c r="D1363">
        <v>30669413</v>
      </c>
      <c r="E1363" t="s">
        <v>24</v>
      </c>
      <c r="F1363" t="s">
        <v>57</v>
      </c>
      <c r="G1363" t="s">
        <v>27</v>
      </c>
      <c r="L1363" t="s">
        <v>2034</v>
      </c>
      <c r="M1363">
        <v>105478</v>
      </c>
      <c r="N1363">
        <v>291</v>
      </c>
      <c r="O1363" t="s">
        <v>29</v>
      </c>
      <c r="P1363" t="s">
        <v>30</v>
      </c>
      <c r="Q1363" t="s">
        <v>213</v>
      </c>
      <c r="R1363">
        <v>35000000</v>
      </c>
      <c r="S1363">
        <v>1990</v>
      </c>
      <c r="T1363">
        <v>6.2</v>
      </c>
      <c r="U1363">
        <v>1.7</v>
      </c>
      <c r="V1363">
        <v>-4330587</v>
      </c>
      <c r="W1363" t="s">
        <v>38</v>
      </c>
    </row>
    <row r="1364" spans="1:23" x14ac:dyDescent="0.3">
      <c r="A1364" t="s">
        <v>940</v>
      </c>
      <c r="B1364">
        <v>195</v>
      </c>
      <c r="C1364">
        <v>101</v>
      </c>
      <c r="D1364">
        <v>28687835</v>
      </c>
      <c r="E1364" t="s">
        <v>56</v>
      </c>
      <c r="F1364" t="s">
        <v>55</v>
      </c>
      <c r="G1364" t="s">
        <v>35</v>
      </c>
      <c r="L1364" t="s">
        <v>2035</v>
      </c>
      <c r="M1364">
        <v>40964</v>
      </c>
      <c r="N1364">
        <v>245</v>
      </c>
      <c r="O1364" t="s">
        <v>29</v>
      </c>
      <c r="P1364" t="s">
        <v>30</v>
      </c>
      <c r="Q1364" t="s">
        <v>213</v>
      </c>
      <c r="R1364">
        <v>35000000</v>
      </c>
      <c r="S1364">
        <v>2008</v>
      </c>
      <c r="T1364">
        <v>6.2</v>
      </c>
      <c r="U1364">
        <v>1.7</v>
      </c>
      <c r="V1364">
        <v>-6312165</v>
      </c>
      <c r="W1364" t="s">
        <v>38</v>
      </c>
    </row>
    <row r="1365" spans="1:23" x14ac:dyDescent="0.3">
      <c r="A1365" t="s">
        <v>2036</v>
      </c>
      <c r="B1365">
        <v>95</v>
      </c>
      <c r="C1365">
        <v>112</v>
      </c>
      <c r="D1365">
        <v>26494611</v>
      </c>
      <c r="E1365" t="s">
        <v>48</v>
      </c>
      <c r="F1365" t="s">
        <v>55</v>
      </c>
      <c r="G1365" t="s">
        <v>44</v>
      </c>
      <c r="H1365" t="s">
        <v>27</v>
      </c>
      <c r="L1365" t="s">
        <v>2037</v>
      </c>
      <c r="M1365">
        <v>48621</v>
      </c>
      <c r="N1365">
        <v>239</v>
      </c>
      <c r="O1365" t="s">
        <v>29</v>
      </c>
      <c r="P1365" t="s">
        <v>30</v>
      </c>
      <c r="Q1365" t="s">
        <v>31</v>
      </c>
      <c r="R1365">
        <v>35000000</v>
      </c>
      <c r="S1365">
        <v>1999</v>
      </c>
      <c r="T1365">
        <v>6.6</v>
      </c>
      <c r="U1365">
        <v>1.9</v>
      </c>
      <c r="V1365">
        <v>-8505389</v>
      </c>
      <c r="W1365" t="s">
        <v>38</v>
      </c>
    </row>
    <row r="1366" spans="1:23" x14ac:dyDescent="0.3">
      <c r="A1366" t="s">
        <v>1935</v>
      </c>
      <c r="B1366">
        <v>164</v>
      </c>
      <c r="C1366">
        <v>102</v>
      </c>
      <c r="D1366">
        <v>25266129</v>
      </c>
      <c r="E1366" t="s">
        <v>48</v>
      </c>
      <c r="F1366" t="s">
        <v>55</v>
      </c>
      <c r="G1366" t="s">
        <v>44</v>
      </c>
      <c r="L1366" t="s">
        <v>2038</v>
      </c>
      <c r="M1366">
        <v>54346</v>
      </c>
      <c r="N1366">
        <v>358</v>
      </c>
      <c r="O1366" t="s">
        <v>29</v>
      </c>
      <c r="P1366" t="s">
        <v>30</v>
      </c>
      <c r="Q1366" t="s">
        <v>31</v>
      </c>
      <c r="R1366">
        <v>35000000</v>
      </c>
      <c r="S1366">
        <v>2004</v>
      </c>
      <c r="T1366">
        <v>6.2</v>
      </c>
      <c r="U1366">
        <v>1.7</v>
      </c>
      <c r="V1366">
        <v>-9733871</v>
      </c>
      <c r="W1366" t="s">
        <v>38</v>
      </c>
    </row>
    <row r="1367" spans="1:23" x14ac:dyDescent="0.3">
      <c r="A1367" t="s">
        <v>175</v>
      </c>
      <c r="B1367">
        <v>211</v>
      </c>
      <c r="C1367">
        <v>101</v>
      </c>
      <c r="D1367">
        <v>25863915</v>
      </c>
      <c r="E1367" t="s">
        <v>24</v>
      </c>
      <c r="F1367" t="s">
        <v>56</v>
      </c>
      <c r="G1367" t="s">
        <v>60</v>
      </c>
      <c r="H1367" t="s">
        <v>35</v>
      </c>
      <c r="L1367" t="s">
        <v>2039</v>
      </c>
      <c r="M1367">
        <v>28257</v>
      </c>
      <c r="N1367">
        <v>151</v>
      </c>
      <c r="O1367" t="s">
        <v>29</v>
      </c>
      <c r="P1367" t="s">
        <v>30</v>
      </c>
      <c r="Q1367" t="s">
        <v>31</v>
      </c>
      <c r="R1367">
        <v>35000000</v>
      </c>
      <c r="S1367">
        <v>2012</v>
      </c>
      <c r="T1367">
        <v>5.0999999999999996</v>
      </c>
      <c r="U1367">
        <v>1.7</v>
      </c>
      <c r="V1367">
        <v>-9136085</v>
      </c>
      <c r="W1367" t="s">
        <v>38</v>
      </c>
    </row>
    <row r="1368" spans="1:23" x14ac:dyDescent="0.3">
      <c r="A1368" t="s">
        <v>1004</v>
      </c>
      <c r="B1368">
        <v>91</v>
      </c>
      <c r="C1368">
        <v>155</v>
      </c>
      <c r="D1368">
        <v>25078937</v>
      </c>
      <c r="E1368" t="s">
        <v>56</v>
      </c>
      <c r="F1368" t="s">
        <v>55</v>
      </c>
      <c r="G1368" t="s">
        <v>60</v>
      </c>
      <c r="H1368" t="s">
        <v>35</v>
      </c>
      <c r="L1368" t="s">
        <v>2040</v>
      </c>
      <c r="M1368">
        <v>31751</v>
      </c>
      <c r="N1368">
        <v>216</v>
      </c>
      <c r="O1368" t="s">
        <v>29</v>
      </c>
      <c r="P1368" t="s">
        <v>30</v>
      </c>
      <c r="Q1368" t="s">
        <v>213</v>
      </c>
      <c r="R1368">
        <v>30000000</v>
      </c>
      <c r="S1368">
        <v>1997</v>
      </c>
      <c r="T1368">
        <v>6.6</v>
      </c>
      <c r="U1368">
        <v>2.6</v>
      </c>
      <c r="V1368">
        <v>-4921063</v>
      </c>
      <c r="W1368" t="s">
        <v>38</v>
      </c>
    </row>
    <row r="1369" spans="1:23" x14ac:dyDescent="0.3">
      <c r="A1369" t="s">
        <v>2041</v>
      </c>
      <c r="B1369">
        <v>97</v>
      </c>
      <c r="C1369">
        <v>109</v>
      </c>
      <c r="D1369">
        <v>28995450</v>
      </c>
      <c r="E1369" t="s">
        <v>48</v>
      </c>
      <c r="F1369" t="s">
        <v>49</v>
      </c>
      <c r="G1369" t="s">
        <v>26</v>
      </c>
      <c r="L1369" t="s">
        <v>2042</v>
      </c>
      <c r="M1369">
        <v>19230</v>
      </c>
      <c r="N1369">
        <v>59</v>
      </c>
      <c r="O1369" t="s">
        <v>29</v>
      </c>
      <c r="P1369" t="s">
        <v>37</v>
      </c>
      <c r="Q1369" t="s">
        <v>52</v>
      </c>
      <c r="R1369">
        <v>35000000</v>
      </c>
      <c r="S1369">
        <v>2010</v>
      </c>
      <c r="T1369">
        <v>6.1</v>
      </c>
      <c r="U1369">
        <v>1.8</v>
      </c>
      <c r="V1369">
        <v>-6004550</v>
      </c>
      <c r="W1369" t="s">
        <v>38</v>
      </c>
    </row>
    <row r="1370" spans="1:23" x14ac:dyDescent="0.3">
      <c r="A1370" t="s">
        <v>1492</v>
      </c>
      <c r="B1370">
        <v>32</v>
      </c>
      <c r="C1370">
        <v>140</v>
      </c>
      <c r="D1370">
        <v>24276500</v>
      </c>
      <c r="E1370" t="s">
        <v>242</v>
      </c>
      <c r="F1370" t="s">
        <v>56</v>
      </c>
      <c r="G1370" t="s">
        <v>55</v>
      </c>
      <c r="L1370" t="s">
        <v>2043</v>
      </c>
      <c r="M1370">
        <v>17124</v>
      </c>
      <c r="N1370">
        <v>68</v>
      </c>
      <c r="O1370" t="s">
        <v>29</v>
      </c>
      <c r="P1370" t="s">
        <v>30</v>
      </c>
      <c r="Q1370" t="s">
        <v>213</v>
      </c>
      <c r="R1370">
        <v>35000000</v>
      </c>
      <c r="S1370">
        <v>1992</v>
      </c>
      <c r="T1370">
        <v>6.6</v>
      </c>
      <c r="U1370">
        <v>2.2999999999999998</v>
      </c>
      <c r="V1370">
        <v>-10723500</v>
      </c>
      <c r="W1370" t="s">
        <v>38</v>
      </c>
    </row>
    <row r="1371" spans="1:23" x14ac:dyDescent="0.3">
      <c r="A1371" t="s">
        <v>2044</v>
      </c>
      <c r="B1371">
        <v>270</v>
      </c>
      <c r="C1371">
        <v>108</v>
      </c>
      <c r="D1371">
        <v>20981633</v>
      </c>
      <c r="E1371" t="s">
        <v>55</v>
      </c>
      <c r="F1371" t="s">
        <v>60</v>
      </c>
      <c r="G1371" t="s">
        <v>27</v>
      </c>
      <c r="H1371" t="s">
        <v>35</v>
      </c>
      <c r="L1371" t="s">
        <v>2045</v>
      </c>
      <c r="M1371">
        <v>78256</v>
      </c>
      <c r="N1371">
        <v>492</v>
      </c>
      <c r="O1371" t="s">
        <v>29</v>
      </c>
      <c r="P1371" t="s">
        <v>30</v>
      </c>
      <c r="Q1371" t="s">
        <v>31</v>
      </c>
      <c r="R1371">
        <v>30000000</v>
      </c>
      <c r="S1371">
        <v>2008</v>
      </c>
      <c r="T1371">
        <v>5.9</v>
      </c>
      <c r="U1371">
        <v>1.8</v>
      </c>
      <c r="V1371">
        <v>-9018367</v>
      </c>
      <c r="W1371" t="s">
        <v>38</v>
      </c>
    </row>
    <row r="1372" spans="1:23" x14ac:dyDescent="0.3">
      <c r="A1372" t="s">
        <v>2046</v>
      </c>
      <c r="B1372">
        <v>89</v>
      </c>
      <c r="C1372">
        <v>96</v>
      </c>
      <c r="D1372">
        <v>22913677</v>
      </c>
      <c r="E1372" t="s">
        <v>48</v>
      </c>
      <c r="F1372" t="s">
        <v>49</v>
      </c>
      <c r="G1372" t="s">
        <v>26</v>
      </c>
      <c r="H1372" t="s">
        <v>44</v>
      </c>
      <c r="L1372" t="s">
        <v>2047</v>
      </c>
      <c r="M1372">
        <v>47800</v>
      </c>
      <c r="N1372">
        <v>244</v>
      </c>
      <c r="O1372" t="s">
        <v>29</v>
      </c>
      <c r="P1372" t="s">
        <v>30</v>
      </c>
      <c r="Q1372" t="s">
        <v>52</v>
      </c>
      <c r="R1372">
        <v>35000000</v>
      </c>
      <c r="S1372">
        <v>2004</v>
      </c>
      <c r="T1372">
        <v>6.3</v>
      </c>
      <c r="U1372">
        <v>1.6</v>
      </c>
      <c r="V1372">
        <v>-12086323</v>
      </c>
      <c r="W1372" t="s">
        <v>38</v>
      </c>
    </row>
    <row r="1373" spans="1:23" x14ac:dyDescent="0.3">
      <c r="A1373" t="s">
        <v>2048</v>
      </c>
      <c r="B1373">
        <v>219</v>
      </c>
      <c r="C1373">
        <v>123</v>
      </c>
      <c r="D1373">
        <v>34531832</v>
      </c>
      <c r="E1373" t="s">
        <v>242</v>
      </c>
      <c r="F1373" t="s">
        <v>55</v>
      </c>
      <c r="G1373" t="s">
        <v>61</v>
      </c>
      <c r="L1373" t="s">
        <v>2049</v>
      </c>
      <c r="M1373">
        <v>44788</v>
      </c>
      <c r="N1373">
        <v>138</v>
      </c>
      <c r="O1373" t="s">
        <v>29</v>
      </c>
      <c r="P1373" t="s">
        <v>37</v>
      </c>
      <c r="Q1373" t="s">
        <v>31</v>
      </c>
      <c r="R1373">
        <v>35000000</v>
      </c>
      <c r="S1373">
        <v>2015</v>
      </c>
      <c r="T1373">
        <v>7.1</v>
      </c>
      <c r="U1373">
        <v>2</v>
      </c>
      <c r="V1373">
        <v>-468168</v>
      </c>
      <c r="W1373" t="s">
        <v>38</v>
      </c>
    </row>
    <row r="1374" spans="1:23" x14ac:dyDescent="0.3">
      <c r="A1374" t="s">
        <v>803</v>
      </c>
      <c r="B1374">
        <v>180</v>
      </c>
      <c r="C1374">
        <v>106</v>
      </c>
      <c r="D1374">
        <v>28064226</v>
      </c>
      <c r="E1374" t="s">
        <v>24</v>
      </c>
      <c r="F1374" t="s">
        <v>60</v>
      </c>
      <c r="G1374" t="s">
        <v>35</v>
      </c>
      <c r="L1374" t="s">
        <v>2050</v>
      </c>
      <c r="M1374">
        <v>65044</v>
      </c>
      <c r="N1374">
        <v>173</v>
      </c>
      <c r="O1374" t="s">
        <v>29</v>
      </c>
      <c r="P1374" t="s">
        <v>30</v>
      </c>
      <c r="Q1374" t="s">
        <v>31</v>
      </c>
      <c r="R1374">
        <v>35000000</v>
      </c>
      <c r="S1374">
        <v>2011</v>
      </c>
      <c r="T1374">
        <v>5</v>
      </c>
      <c r="U1374">
        <v>1.8</v>
      </c>
      <c r="V1374">
        <v>-6935774</v>
      </c>
      <c r="W1374" t="s">
        <v>38</v>
      </c>
    </row>
    <row r="1375" spans="1:23" x14ac:dyDescent="0.3">
      <c r="A1375" t="s">
        <v>2051</v>
      </c>
      <c r="B1375">
        <v>93</v>
      </c>
      <c r="C1375">
        <v>76</v>
      </c>
      <c r="D1375">
        <v>19447478</v>
      </c>
      <c r="E1375" t="s">
        <v>25</v>
      </c>
      <c r="F1375" t="s">
        <v>47</v>
      </c>
      <c r="G1375" t="s">
        <v>48</v>
      </c>
      <c r="H1375" t="s">
        <v>49</v>
      </c>
      <c r="I1375" t="s">
        <v>58</v>
      </c>
      <c r="L1375" t="s">
        <v>2052</v>
      </c>
      <c r="M1375">
        <v>15788</v>
      </c>
      <c r="N1375">
        <v>80</v>
      </c>
      <c r="O1375" t="s">
        <v>29</v>
      </c>
      <c r="P1375" t="s">
        <v>37</v>
      </c>
      <c r="Q1375" t="s">
        <v>118</v>
      </c>
      <c r="R1375">
        <v>35000000</v>
      </c>
      <c r="S1375">
        <v>2005</v>
      </c>
      <c r="T1375">
        <v>5.6</v>
      </c>
      <c r="U1375">
        <v>1.3</v>
      </c>
      <c r="V1375">
        <v>-15552522</v>
      </c>
      <c r="W1375" t="s">
        <v>38</v>
      </c>
    </row>
    <row r="1376" spans="1:23" x14ac:dyDescent="0.3">
      <c r="A1376" t="s">
        <v>1328</v>
      </c>
      <c r="B1376">
        <v>173</v>
      </c>
      <c r="C1376">
        <v>107</v>
      </c>
      <c r="D1376">
        <v>19389454</v>
      </c>
      <c r="E1376" t="s">
        <v>48</v>
      </c>
      <c r="F1376" t="s">
        <v>55</v>
      </c>
      <c r="L1376" t="s">
        <v>2053</v>
      </c>
      <c r="M1376">
        <v>54643</v>
      </c>
      <c r="N1376">
        <v>335</v>
      </c>
      <c r="O1376" t="s">
        <v>29</v>
      </c>
      <c r="P1376" t="s">
        <v>30</v>
      </c>
      <c r="Q1376" t="s">
        <v>213</v>
      </c>
      <c r="R1376">
        <v>55000000</v>
      </c>
      <c r="S1376">
        <v>2000</v>
      </c>
      <c r="T1376">
        <v>7.4</v>
      </c>
      <c r="U1376">
        <v>1.8</v>
      </c>
      <c r="V1376">
        <v>-35610546</v>
      </c>
      <c r="W1376" t="s">
        <v>38</v>
      </c>
    </row>
    <row r="1377" spans="1:23" x14ac:dyDescent="0.3">
      <c r="A1377" t="s">
        <v>2054</v>
      </c>
      <c r="B1377">
        <v>121</v>
      </c>
      <c r="C1377">
        <v>82</v>
      </c>
      <c r="D1377">
        <v>25871834</v>
      </c>
      <c r="E1377" t="s">
        <v>24</v>
      </c>
      <c r="F1377" t="s">
        <v>48</v>
      </c>
      <c r="G1377" t="s">
        <v>27</v>
      </c>
      <c r="H1377" t="s">
        <v>35</v>
      </c>
      <c r="L1377" t="s">
        <v>2055</v>
      </c>
      <c r="M1377">
        <v>52052</v>
      </c>
      <c r="N1377">
        <v>173</v>
      </c>
      <c r="O1377" t="s">
        <v>29</v>
      </c>
      <c r="P1377" t="s">
        <v>30</v>
      </c>
      <c r="Q1377" t="s">
        <v>31</v>
      </c>
      <c r="R1377">
        <v>35000000</v>
      </c>
      <c r="S1377">
        <v>2008</v>
      </c>
      <c r="T1377">
        <v>4.5</v>
      </c>
      <c r="U1377">
        <v>1.4</v>
      </c>
      <c r="V1377">
        <v>-9128166</v>
      </c>
      <c r="W1377" t="s">
        <v>38</v>
      </c>
    </row>
    <row r="1378" spans="1:23" x14ac:dyDescent="0.3">
      <c r="A1378" t="s">
        <v>2056</v>
      </c>
      <c r="B1378">
        <v>298</v>
      </c>
      <c r="C1378">
        <v>109</v>
      </c>
      <c r="D1378">
        <v>19692608</v>
      </c>
      <c r="E1378" t="s">
        <v>56</v>
      </c>
      <c r="F1378" t="s">
        <v>55</v>
      </c>
      <c r="G1378" t="s">
        <v>35</v>
      </c>
      <c r="L1378" t="s">
        <v>2057</v>
      </c>
      <c r="M1378">
        <v>63548</v>
      </c>
      <c r="N1378">
        <v>134</v>
      </c>
      <c r="O1378" t="s">
        <v>29</v>
      </c>
      <c r="P1378" t="s">
        <v>30</v>
      </c>
      <c r="Q1378" t="s">
        <v>213</v>
      </c>
      <c r="R1378">
        <v>35000000</v>
      </c>
      <c r="S1378">
        <v>2013</v>
      </c>
      <c r="T1378">
        <v>6.2</v>
      </c>
      <c r="U1378">
        <v>1.8</v>
      </c>
      <c r="V1378">
        <v>-15307392</v>
      </c>
      <c r="W1378" t="s">
        <v>38</v>
      </c>
    </row>
    <row r="1379" spans="1:23" x14ac:dyDescent="0.3">
      <c r="A1379" t="s">
        <v>1715</v>
      </c>
      <c r="B1379">
        <v>158</v>
      </c>
      <c r="C1379">
        <v>99</v>
      </c>
      <c r="D1379">
        <v>19294901</v>
      </c>
      <c r="E1379" t="s">
        <v>48</v>
      </c>
      <c r="F1379" t="s">
        <v>57</v>
      </c>
      <c r="L1379" t="s">
        <v>2058</v>
      </c>
      <c r="M1379">
        <v>26126</v>
      </c>
      <c r="N1379">
        <v>325</v>
      </c>
      <c r="O1379" t="s">
        <v>29</v>
      </c>
      <c r="P1379" t="s">
        <v>30</v>
      </c>
      <c r="Q1379" t="s">
        <v>31</v>
      </c>
      <c r="R1379">
        <v>35000000</v>
      </c>
      <c r="S1379">
        <v>2005</v>
      </c>
      <c r="T1379">
        <v>5</v>
      </c>
      <c r="U1379">
        <v>1.6</v>
      </c>
      <c r="V1379">
        <v>-15705099</v>
      </c>
      <c r="W1379" t="s">
        <v>38</v>
      </c>
    </row>
    <row r="1380" spans="1:23" x14ac:dyDescent="0.3">
      <c r="A1380" t="s">
        <v>1198</v>
      </c>
      <c r="B1380">
        <v>248</v>
      </c>
      <c r="C1380">
        <v>91</v>
      </c>
      <c r="D1380">
        <v>20275446</v>
      </c>
      <c r="E1380" t="s">
        <v>24</v>
      </c>
      <c r="F1380" t="s">
        <v>56</v>
      </c>
      <c r="G1380" t="s">
        <v>35</v>
      </c>
      <c r="L1380" t="s">
        <v>2059</v>
      </c>
      <c r="M1380">
        <v>95274</v>
      </c>
      <c r="N1380">
        <v>178</v>
      </c>
      <c r="O1380" t="s">
        <v>29</v>
      </c>
      <c r="P1380" t="s">
        <v>30</v>
      </c>
      <c r="Q1380" t="s">
        <v>31</v>
      </c>
      <c r="R1380">
        <v>35000000</v>
      </c>
      <c r="S1380">
        <v>2012</v>
      </c>
      <c r="T1380">
        <v>6.5</v>
      </c>
      <c r="U1380">
        <v>1.5</v>
      </c>
      <c r="V1380">
        <v>-14724554</v>
      </c>
      <c r="W1380" t="s">
        <v>38</v>
      </c>
    </row>
    <row r="1381" spans="1:23" x14ac:dyDescent="0.3">
      <c r="A1381" t="s">
        <v>1697</v>
      </c>
      <c r="B1381">
        <v>155</v>
      </c>
      <c r="C1381">
        <v>87</v>
      </c>
      <c r="D1381">
        <v>34507079</v>
      </c>
      <c r="E1381" t="s">
        <v>24</v>
      </c>
      <c r="F1381" t="s">
        <v>48</v>
      </c>
      <c r="G1381" t="s">
        <v>56</v>
      </c>
      <c r="L1381" t="s">
        <v>2060</v>
      </c>
      <c r="M1381">
        <v>34948</v>
      </c>
      <c r="N1381">
        <v>118</v>
      </c>
      <c r="O1381" t="s">
        <v>29</v>
      </c>
      <c r="P1381" t="s">
        <v>30</v>
      </c>
      <c r="Q1381" t="s">
        <v>31</v>
      </c>
      <c r="R1381">
        <v>35000000</v>
      </c>
      <c r="S1381">
        <v>2015</v>
      </c>
      <c r="T1381">
        <v>5.0999999999999996</v>
      </c>
      <c r="U1381">
        <v>1.4</v>
      </c>
      <c r="V1381">
        <v>-492921</v>
      </c>
      <c r="W1381" t="s">
        <v>38</v>
      </c>
    </row>
    <row r="1382" spans="1:23" x14ac:dyDescent="0.3">
      <c r="A1382" t="s">
        <v>1292</v>
      </c>
      <c r="B1382">
        <v>105</v>
      </c>
      <c r="C1382">
        <v>125</v>
      </c>
      <c r="D1382">
        <v>18306166</v>
      </c>
      <c r="E1382" t="s">
        <v>25</v>
      </c>
      <c r="F1382" t="s">
        <v>55</v>
      </c>
      <c r="G1382" t="s">
        <v>44</v>
      </c>
      <c r="H1382" t="s">
        <v>58</v>
      </c>
      <c r="L1382" t="s">
        <v>2061</v>
      </c>
      <c r="M1382">
        <v>28130</v>
      </c>
      <c r="N1382">
        <v>215</v>
      </c>
      <c r="O1382" t="s">
        <v>29</v>
      </c>
      <c r="P1382" t="s">
        <v>37</v>
      </c>
      <c r="Q1382" t="s">
        <v>31</v>
      </c>
      <c r="R1382">
        <v>35000000</v>
      </c>
      <c r="S1382">
        <v>2002</v>
      </c>
      <c r="T1382">
        <v>6.5</v>
      </c>
      <c r="U1382">
        <v>2.1</v>
      </c>
      <c r="V1382">
        <v>-16693834</v>
      </c>
      <c r="W1382" t="s">
        <v>38</v>
      </c>
    </row>
    <row r="1383" spans="1:23" x14ac:dyDescent="0.3">
      <c r="A1383" t="s">
        <v>1026</v>
      </c>
      <c r="B1383">
        <v>224</v>
      </c>
      <c r="C1383">
        <v>118</v>
      </c>
      <c r="D1383">
        <v>17609982</v>
      </c>
      <c r="E1383" t="s">
        <v>24</v>
      </c>
      <c r="F1383" t="s">
        <v>56</v>
      </c>
      <c r="G1383" t="s">
        <v>44</v>
      </c>
      <c r="H1383" t="s">
        <v>35</v>
      </c>
      <c r="L1383" t="s">
        <v>2062</v>
      </c>
      <c r="M1383">
        <v>90046</v>
      </c>
      <c r="N1383">
        <v>141</v>
      </c>
      <c r="O1383" t="s">
        <v>29</v>
      </c>
      <c r="P1383" t="s">
        <v>30</v>
      </c>
      <c r="Q1383" t="s">
        <v>213</v>
      </c>
      <c r="R1383">
        <v>35000000</v>
      </c>
      <c r="S1383">
        <v>2013</v>
      </c>
      <c r="T1383">
        <v>6.2</v>
      </c>
      <c r="U1383">
        <v>2</v>
      </c>
      <c r="V1383">
        <v>-17390018</v>
      </c>
      <c r="W1383" t="s">
        <v>38</v>
      </c>
    </row>
    <row r="1384" spans="1:23" x14ac:dyDescent="0.3">
      <c r="A1384" t="s">
        <v>1414</v>
      </c>
      <c r="B1384">
        <v>129</v>
      </c>
      <c r="C1384">
        <v>98</v>
      </c>
      <c r="D1384">
        <v>16831505</v>
      </c>
      <c r="E1384" t="s">
        <v>48</v>
      </c>
      <c r="F1384" t="s">
        <v>44</v>
      </c>
      <c r="G1384" t="s">
        <v>61</v>
      </c>
      <c r="L1384" t="s">
        <v>2063</v>
      </c>
      <c r="M1384">
        <v>51842</v>
      </c>
      <c r="N1384">
        <v>173</v>
      </c>
      <c r="O1384" t="s">
        <v>29</v>
      </c>
      <c r="P1384" t="s">
        <v>37</v>
      </c>
      <c r="Q1384" t="s">
        <v>31</v>
      </c>
      <c r="R1384">
        <v>31000000</v>
      </c>
      <c r="S1384">
        <v>2004</v>
      </c>
      <c r="T1384">
        <v>6.3</v>
      </c>
      <c r="U1384">
        <v>1.6</v>
      </c>
      <c r="V1384">
        <v>-14168495</v>
      </c>
      <c r="W1384" t="s">
        <v>38</v>
      </c>
    </row>
    <row r="1385" spans="1:23" x14ac:dyDescent="0.3">
      <c r="A1385" t="s">
        <v>1646</v>
      </c>
      <c r="B1385">
        <v>101</v>
      </c>
      <c r="C1385">
        <v>92</v>
      </c>
      <c r="D1385">
        <v>17596256</v>
      </c>
      <c r="E1385" t="s">
        <v>48</v>
      </c>
      <c r="F1385" t="s">
        <v>49</v>
      </c>
      <c r="L1385" t="s">
        <v>2064</v>
      </c>
      <c r="M1385">
        <v>12399</v>
      </c>
      <c r="N1385">
        <v>84</v>
      </c>
      <c r="O1385" t="s">
        <v>29</v>
      </c>
      <c r="P1385" t="s">
        <v>30</v>
      </c>
      <c r="Q1385" t="s">
        <v>52</v>
      </c>
      <c r="R1385">
        <v>35000000</v>
      </c>
      <c r="S1385">
        <v>2010</v>
      </c>
      <c r="T1385">
        <v>3.8</v>
      </c>
      <c r="U1385">
        <v>1.5</v>
      </c>
      <c r="V1385">
        <v>-17403744</v>
      </c>
      <c r="W1385" t="s">
        <v>38</v>
      </c>
    </row>
    <row r="1386" spans="1:23" x14ac:dyDescent="0.3">
      <c r="A1386" t="s">
        <v>1097</v>
      </c>
      <c r="B1386">
        <v>227</v>
      </c>
      <c r="C1386">
        <v>92</v>
      </c>
      <c r="D1386">
        <v>14998070</v>
      </c>
      <c r="E1386" t="s">
        <v>55</v>
      </c>
      <c r="F1386" t="s">
        <v>35</v>
      </c>
      <c r="G1386" t="s">
        <v>58</v>
      </c>
      <c r="L1386" t="s">
        <v>2065</v>
      </c>
      <c r="M1386">
        <v>41170</v>
      </c>
      <c r="N1386">
        <v>298</v>
      </c>
      <c r="O1386" t="s">
        <v>29</v>
      </c>
      <c r="P1386" t="s">
        <v>30</v>
      </c>
      <c r="Q1386" t="s">
        <v>213</v>
      </c>
      <c r="R1386">
        <v>35000000</v>
      </c>
      <c r="S1386">
        <v>2007</v>
      </c>
      <c r="T1386">
        <v>6.2</v>
      </c>
      <c r="U1386">
        <v>1.5</v>
      </c>
      <c r="V1386">
        <v>-20001930</v>
      </c>
      <c r="W1386" t="s">
        <v>38</v>
      </c>
    </row>
    <row r="1387" spans="1:23" x14ac:dyDescent="0.3">
      <c r="A1387" t="s">
        <v>640</v>
      </c>
      <c r="B1387">
        <v>13</v>
      </c>
      <c r="C1387">
        <v>115</v>
      </c>
      <c r="D1387">
        <v>14587732</v>
      </c>
      <c r="E1387" t="s">
        <v>24</v>
      </c>
      <c r="F1387" t="s">
        <v>55</v>
      </c>
      <c r="G1387" t="s">
        <v>35</v>
      </c>
      <c r="H1387" t="s">
        <v>58</v>
      </c>
      <c r="L1387" t="s">
        <v>2066</v>
      </c>
      <c r="M1387">
        <v>4795</v>
      </c>
      <c r="N1387">
        <v>39</v>
      </c>
      <c r="O1387" t="s">
        <v>29</v>
      </c>
      <c r="P1387" t="s">
        <v>30</v>
      </c>
      <c r="Q1387" t="s">
        <v>31</v>
      </c>
      <c r="R1387">
        <v>35000000</v>
      </c>
      <c r="S1387">
        <v>1991</v>
      </c>
      <c r="T1387">
        <v>5.7</v>
      </c>
      <c r="U1387">
        <v>1.9</v>
      </c>
      <c r="V1387">
        <v>-20412268</v>
      </c>
      <c r="W1387" t="s">
        <v>38</v>
      </c>
    </row>
    <row r="1388" spans="1:23" x14ac:dyDescent="0.3">
      <c r="A1388" t="s">
        <v>1784</v>
      </c>
      <c r="B1388">
        <v>171</v>
      </c>
      <c r="C1388">
        <v>120</v>
      </c>
      <c r="D1388">
        <v>18317151</v>
      </c>
      <c r="E1388" t="s">
        <v>48</v>
      </c>
      <c r="F1388" t="s">
        <v>59</v>
      </c>
      <c r="L1388" t="s">
        <v>2067</v>
      </c>
      <c r="M1388">
        <v>55630</v>
      </c>
      <c r="N1388">
        <v>200</v>
      </c>
      <c r="O1388" t="s">
        <v>29</v>
      </c>
      <c r="P1388" t="s">
        <v>30</v>
      </c>
      <c r="Q1388" t="s">
        <v>213</v>
      </c>
      <c r="R1388">
        <v>35000000</v>
      </c>
      <c r="S1388">
        <v>2007</v>
      </c>
      <c r="T1388">
        <v>6.7</v>
      </c>
      <c r="U1388">
        <v>2</v>
      </c>
      <c r="V1388">
        <v>-16682849</v>
      </c>
      <c r="W1388" t="s">
        <v>38</v>
      </c>
    </row>
    <row r="1389" spans="1:23" x14ac:dyDescent="0.3">
      <c r="A1389" t="s">
        <v>2068</v>
      </c>
      <c r="B1389">
        <v>119</v>
      </c>
      <c r="C1389">
        <v>111</v>
      </c>
      <c r="D1389">
        <v>11405825</v>
      </c>
      <c r="E1389" t="s">
        <v>55</v>
      </c>
      <c r="L1389" t="s">
        <v>2069</v>
      </c>
      <c r="M1389">
        <v>28542</v>
      </c>
      <c r="N1389">
        <v>208</v>
      </c>
      <c r="O1389" t="s">
        <v>29</v>
      </c>
      <c r="P1389" t="s">
        <v>30</v>
      </c>
      <c r="Q1389" t="s">
        <v>213</v>
      </c>
      <c r="R1389">
        <v>35000000</v>
      </c>
      <c r="S1389">
        <v>2001</v>
      </c>
      <c r="T1389">
        <v>6.8</v>
      </c>
      <c r="U1389">
        <v>1.8</v>
      </c>
      <c r="V1389">
        <v>-23594175</v>
      </c>
      <c r="W1389" t="s">
        <v>38</v>
      </c>
    </row>
    <row r="1390" spans="1:23" x14ac:dyDescent="0.3">
      <c r="A1390" t="s">
        <v>735</v>
      </c>
      <c r="B1390">
        <v>44</v>
      </c>
      <c r="C1390">
        <v>94</v>
      </c>
      <c r="D1390">
        <v>13264986</v>
      </c>
      <c r="E1390" t="s">
        <v>24</v>
      </c>
      <c r="F1390" t="s">
        <v>53</v>
      </c>
      <c r="L1390" t="s">
        <v>2070</v>
      </c>
      <c r="M1390">
        <v>12077</v>
      </c>
      <c r="N1390">
        <v>162</v>
      </c>
      <c r="O1390" t="s">
        <v>29</v>
      </c>
      <c r="P1390" t="s">
        <v>30</v>
      </c>
      <c r="Q1390" t="s">
        <v>31</v>
      </c>
      <c r="R1390">
        <v>35000000</v>
      </c>
      <c r="S1390">
        <v>2001</v>
      </c>
      <c r="T1390">
        <v>6</v>
      </c>
      <c r="U1390">
        <v>1.6</v>
      </c>
      <c r="V1390">
        <v>-21735014</v>
      </c>
      <c r="W1390" t="s">
        <v>38</v>
      </c>
    </row>
    <row r="1391" spans="1:23" x14ac:dyDescent="0.3">
      <c r="A1391" t="s">
        <v>2071</v>
      </c>
      <c r="B1391">
        <v>188</v>
      </c>
      <c r="C1391">
        <v>100</v>
      </c>
      <c r="D1391">
        <v>10991381</v>
      </c>
      <c r="E1391" t="s">
        <v>242</v>
      </c>
      <c r="F1391" t="s">
        <v>55</v>
      </c>
      <c r="G1391" t="s">
        <v>54</v>
      </c>
      <c r="H1391" t="s">
        <v>44</v>
      </c>
      <c r="L1391" t="s">
        <v>2072</v>
      </c>
      <c r="M1391">
        <v>44931</v>
      </c>
      <c r="N1391">
        <v>100</v>
      </c>
      <c r="O1391" t="s">
        <v>29</v>
      </c>
      <c r="P1391" t="s">
        <v>37</v>
      </c>
      <c r="Q1391" t="s">
        <v>52</v>
      </c>
      <c r="R1391">
        <v>35000000</v>
      </c>
      <c r="S1391">
        <v>2009</v>
      </c>
      <c r="T1391">
        <v>7.3</v>
      </c>
      <c r="U1391">
        <v>1.7</v>
      </c>
      <c r="V1391">
        <v>-24008619</v>
      </c>
      <c r="W1391" t="s">
        <v>38</v>
      </c>
    </row>
    <row r="1392" spans="1:23" x14ac:dyDescent="0.3">
      <c r="A1392" t="s">
        <v>484</v>
      </c>
      <c r="B1392">
        <v>166</v>
      </c>
      <c r="C1392">
        <v>101</v>
      </c>
      <c r="D1392">
        <v>10268846</v>
      </c>
      <c r="E1392" t="s">
        <v>24</v>
      </c>
      <c r="F1392" t="s">
        <v>56</v>
      </c>
      <c r="G1392" t="s">
        <v>60</v>
      </c>
      <c r="H1392" t="s">
        <v>35</v>
      </c>
      <c r="L1392" t="s">
        <v>2073</v>
      </c>
      <c r="M1392">
        <v>31918</v>
      </c>
      <c r="N1392">
        <v>142</v>
      </c>
      <c r="O1392" t="s">
        <v>29</v>
      </c>
      <c r="P1392" t="s">
        <v>30</v>
      </c>
      <c r="Q1392" t="s">
        <v>213</v>
      </c>
      <c r="R1392">
        <v>35000000</v>
      </c>
      <c r="S1392">
        <v>2009</v>
      </c>
      <c r="T1392">
        <v>5.5</v>
      </c>
      <c r="U1392">
        <v>1.7</v>
      </c>
      <c r="V1392">
        <v>-24731154</v>
      </c>
      <c r="W1392" t="s">
        <v>38</v>
      </c>
    </row>
    <row r="1393" spans="1:23" x14ac:dyDescent="0.3">
      <c r="A1393" t="s">
        <v>1338</v>
      </c>
      <c r="B1393">
        <v>584</v>
      </c>
      <c r="C1393">
        <v>139</v>
      </c>
      <c r="D1393">
        <v>13303319</v>
      </c>
      <c r="E1393" t="s">
        <v>55</v>
      </c>
      <c r="F1393" t="s">
        <v>26</v>
      </c>
      <c r="L1393" t="s">
        <v>2074</v>
      </c>
      <c r="M1393">
        <v>136367</v>
      </c>
      <c r="N1393">
        <v>975</v>
      </c>
      <c r="O1393" t="s">
        <v>29</v>
      </c>
      <c r="P1393" t="s">
        <v>30</v>
      </c>
      <c r="Q1393" t="s">
        <v>31</v>
      </c>
      <c r="R1393">
        <v>32000000</v>
      </c>
      <c r="S1393">
        <v>2011</v>
      </c>
      <c r="T1393">
        <v>6.7</v>
      </c>
      <c r="U1393">
        <v>2.2999999999999998</v>
      </c>
      <c r="V1393">
        <v>-18696681</v>
      </c>
      <c r="W1393" t="s">
        <v>38</v>
      </c>
    </row>
    <row r="1394" spans="1:23" x14ac:dyDescent="0.3">
      <c r="A1394" t="s">
        <v>2075</v>
      </c>
      <c r="B1394">
        <v>67</v>
      </c>
      <c r="C1394">
        <v>91</v>
      </c>
      <c r="D1394">
        <v>10076136</v>
      </c>
      <c r="E1394" t="s">
        <v>24</v>
      </c>
      <c r="F1394" t="s">
        <v>48</v>
      </c>
      <c r="G1394" t="s">
        <v>35</v>
      </c>
      <c r="L1394" t="s">
        <v>2076</v>
      </c>
      <c r="M1394">
        <v>11512</v>
      </c>
      <c r="N1394">
        <v>141</v>
      </c>
      <c r="O1394" t="s">
        <v>29</v>
      </c>
      <c r="P1394" t="s">
        <v>2077</v>
      </c>
      <c r="Q1394" t="s">
        <v>213</v>
      </c>
      <c r="R1394">
        <v>35000000</v>
      </c>
      <c r="S1394">
        <v>1998</v>
      </c>
      <c r="T1394">
        <v>4.8</v>
      </c>
      <c r="U1394">
        <v>1.5</v>
      </c>
      <c r="V1394">
        <v>-24923864</v>
      </c>
      <c r="W1394" t="s">
        <v>38</v>
      </c>
    </row>
    <row r="1395" spans="1:23" x14ac:dyDescent="0.3">
      <c r="A1395" t="s">
        <v>177</v>
      </c>
      <c r="B1395">
        <v>233</v>
      </c>
      <c r="C1395">
        <v>109</v>
      </c>
      <c r="D1395">
        <v>10499968</v>
      </c>
      <c r="E1395" t="s">
        <v>24</v>
      </c>
      <c r="F1395" t="s">
        <v>56</v>
      </c>
      <c r="G1395" t="s">
        <v>55</v>
      </c>
      <c r="H1395" t="s">
        <v>35</v>
      </c>
      <c r="L1395" t="s">
        <v>2078</v>
      </c>
      <c r="M1395">
        <v>47498</v>
      </c>
      <c r="N1395">
        <v>212</v>
      </c>
      <c r="O1395" t="s">
        <v>29</v>
      </c>
      <c r="P1395" t="s">
        <v>30</v>
      </c>
      <c r="Q1395" t="s">
        <v>213</v>
      </c>
      <c r="R1395">
        <v>35000000</v>
      </c>
      <c r="S1395">
        <v>2014</v>
      </c>
      <c r="T1395">
        <v>5.7</v>
      </c>
      <c r="U1395">
        <v>1.8</v>
      </c>
      <c r="V1395">
        <v>-24500032</v>
      </c>
      <c r="W1395" t="s">
        <v>38</v>
      </c>
    </row>
    <row r="1396" spans="1:23" x14ac:dyDescent="0.3">
      <c r="A1396" t="s">
        <v>1377</v>
      </c>
      <c r="B1396">
        <v>112</v>
      </c>
      <c r="C1396">
        <v>102</v>
      </c>
      <c r="D1396">
        <v>7659747</v>
      </c>
      <c r="E1396" t="s">
        <v>24</v>
      </c>
      <c r="F1396" t="s">
        <v>60</v>
      </c>
      <c r="G1396" t="s">
        <v>35</v>
      </c>
      <c r="L1396" t="s">
        <v>2079</v>
      </c>
      <c r="M1396">
        <v>14962</v>
      </c>
      <c r="N1396">
        <v>204</v>
      </c>
      <c r="O1396" t="s">
        <v>29</v>
      </c>
      <c r="P1396" t="s">
        <v>30</v>
      </c>
      <c r="Q1396" t="s">
        <v>213</v>
      </c>
      <c r="R1396">
        <v>38000000</v>
      </c>
      <c r="S1396">
        <v>2003</v>
      </c>
      <c r="T1396">
        <v>5.0999999999999996</v>
      </c>
      <c r="U1396">
        <v>1.7</v>
      </c>
      <c r="V1396">
        <v>-30340253</v>
      </c>
      <c r="W1396" t="s">
        <v>38</v>
      </c>
    </row>
    <row r="1397" spans="1:23" x14ac:dyDescent="0.3">
      <c r="A1397" t="s">
        <v>2080</v>
      </c>
      <c r="B1397">
        <v>151</v>
      </c>
      <c r="C1397">
        <v>103</v>
      </c>
      <c r="D1397">
        <v>7948159</v>
      </c>
      <c r="E1397" t="s">
        <v>24</v>
      </c>
      <c r="F1397" t="s">
        <v>56</v>
      </c>
      <c r="G1397" t="s">
        <v>55</v>
      </c>
      <c r="H1397" t="s">
        <v>35</v>
      </c>
      <c r="L1397" t="s">
        <v>2081</v>
      </c>
      <c r="M1397">
        <v>48999</v>
      </c>
      <c r="N1397">
        <v>280</v>
      </c>
      <c r="O1397" t="s">
        <v>29</v>
      </c>
      <c r="P1397" t="s">
        <v>30</v>
      </c>
      <c r="Q1397" t="s">
        <v>213</v>
      </c>
      <c r="R1397">
        <v>35000000</v>
      </c>
      <c r="S1397">
        <v>2008</v>
      </c>
      <c r="T1397">
        <v>6</v>
      </c>
      <c r="U1397">
        <v>1.7</v>
      </c>
      <c r="V1397">
        <v>-27051841</v>
      </c>
      <c r="W1397" t="s">
        <v>38</v>
      </c>
    </row>
    <row r="1398" spans="1:23" x14ac:dyDescent="0.3">
      <c r="A1398" t="s">
        <v>1384</v>
      </c>
      <c r="B1398">
        <v>63</v>
      </c>
      <c r="C1398">
        <v>83</v>
      </c>
      <c r="D1398">
        <v>11631245</v>
      </c>
      <c r="E1398" t="s">
        <v>24</v>
      </c>
      <c r="F1398" t="s">
        <v>25</v>
      </c>
      <c r="G1398" t="s">
        <v>49</v>
      </c>
      <c r="H1398" t="s">
        <v>27</v>
      </c>
      <c r="L1398" t="s">
        <v>2082</v>
      </c>
      <c r="M1398">
        <v>15015</v>
      </c>
      <c r="N1398">
        <v>113</v>
      </c>
      <c r="O1398" t="s">
        <v>29</v>
      </c>
      <c r="P1398" t="s">
        <v>30</v>
      </c>
      <c r="Q1398" t="s">
        <v>52</v>
      </c>
      <c r="R1398">
        <v>35000000</v>
      </c>
      <c r="S1398">
        <v>2006</v>
      </c>
      <c r="T1398">
        <v>4.2</v>
      </c>
      <c r="U1398">
        <v>1.4</v>
      </c>
      <c r="V1398">
        <v>-23368755</v>
      </c>
      <c r="W1398" t="s">
        <v>38</v>
      </c>
    </row>
    <row r="1399" spans="1:23" x14ac:dyDescent="0.3">
      <c r="A1399" t="s">
        <v>158</v>
      </c>
      <c r="B1399">
        <v>335</v>
      </c>
      <c r="C1399">
        <v>123</v>
      </c>
      <c r="D1399">
        <v>10137502</v>
      </c>
      <c r="E1399" t="s">
        <v>25</v>
      </c>
      <c r="F1399" t="s">
        <v>242</v>
      </c>
      <c r="G1399" t="s">
        <v>55</v>
      </c>
      <c r="H1399" t="s">
        <v>35</v>
      </c>
      <c r="L1399" t="s">
        <v>2083</v>
      </c>
      <c r="M1399">
        <v>77394</v>
      </c>
      <c r="N1399">
        <v>195</v>
      </c>
      <c r="O1399" t="s">
        <v>29</v>
      </c>
      <c r="P1399" t="s">
        <v>30</v>
      </c>
      <c r="Q1399" t="s">
        <v>52</v>
      </c>
      <c r="R1399">
        <v>35000000</v>
      </c>
      <c r="S1399">
        <v>2015</v>
      </c>
      <c r="T1399">
        <v>7.4</v>
      </c>
      <c r="U1399">
        <v>2</v>
      </c>
      <c r="V1399">
        <v>-24862498</v>
      </c>
      <c r="W1399" t="s">
        <v>38</v>
      </c>
    </row>
    <row r="1400" spans="1:23" x14ac:dyDescent="0.3">
      <c r="A1400" t="s">
        <v>2084</v>
      </c>
      <c r="B1400">
        <v>24</v>
      </c>
      <c r="C1400">
        <v>101</v>
      </c>
      <c r="D1400">
        <v>6448817</v>
      </c>
      <c r="E1400" t="s">
        <v>24</v>
      </c>
      <c r="F1400" t="s">
        <v>25</v>
      </c>
      <c r="G1400" t="s">
        <v>26</v>
      </c>
      <c r="L1400" t="s">
        <v>2085</v>
      </c>
      <c r="M1400">
        <v>2189</v>
      </c>
      <c r="N1400">
        <v>31</v>
      </c>
      <c r="O1400" t="s">
        <v>29</v>
      </c>
      <c r="P1400" t="s">
        <v>30</v>
      </c>
      <c r="Q1400" t="s">
        <v>52</v>
      </c>
      <c r="R1400">
        <v>35000000</v>
      </c>
      <c r="S1400">
        <v>1997</v>
      </c>
      <c r="T1400">
        <v>4.5999999999999996</v>
      </c>
      <c r="U1400">
        <v>1.7</v>
      </c>
      <c r="V1400">
        <v>-28551183</v>
      </c>
      <c r="W1400" t="s">
        <v>38</v>
      </c>
    </row>
    <row r="1401" spans="1:23" x14ac:dyDescent="0.3">
      <c r="A1401" t="s">
        <v>94</v>
      </c>
      <c r="B1401">
        <v>147</v>
      </c>
      <c r="C1401">
        <v>117</v>
      </c>
      <c r="D1401">
        <v>7458269</v>
      </c>
      <c r="E1401" t="s">
        <v>48</v>
      </c>
      <c r="F1401" t="s">
        <v>55</v>
      </c>
      <c r="G1401" t="s">
        <v>44</v>
      </c>
      <c r="L1401" t="s">
        <v>2086</v>
      </c>
      <c r="M1401">
        <v>70698</v>
      </c>
      <c r="N1401">
        <v>196</v>
      </c>
      <c r="O1401" t="s">
        <v>29</v>
      </c>
      <c r="P1401" t="s">
        <v>30</v>
      </c>
      <c r="Q1401" t="s">
        <v>31</v>
      </c>
      <c r="R1401">
        <v>35000000</v>
      </c>
      <c r="S1401">
        <v>2006</v>
      </c>
      <c r="T1401">
        <v>6.9</v>
      </c>
      <c r="U1401">
        <v>2</v>
      </c>
      <c r="V1401">
        <v>-27541731</v>
      </c>
      <c r="W1401" t="s">
        <v>38</v>
      </c>
    </row>
    <row r="1402" spans="1:23" x14ac:dyDescent="0.3">
      <c r="A1402" t="s">
        <v>323</v>
      </c>
      <c r="B1402">
        <v>10</v>
      </c>
      <c r="C1402">
        <v>114</v>
      </c>
      <c r="D1402">
        <v>4651977</v>
      </c>
      <c r="E1402" t="s">
        <v>55</v>
      </c>
      <c r="L1402" t="s">
        <v>2087</v>
      </c>
      <c r="M1402">
        <v>10410</v>
      </c>
      <c r="N1402">
        <v>71</v>
      </c>
      <c r="O1402" t="s">
        <v>29</v>
      </c>
      <c r="P1402" t="s">
        <v>30</v>
      </c>
      <c r="Q1402" t="s">
        <v>31</v>
      </c>
      <c r="R1402">
        <v>35000000</v>
      </c>
      <c r="S1402">
        <v>1992</v>
      </c>
      <c r="T1402">
        <v>6.9</v>
      </c>
      <c r="U1402">
        <v>1.9</v>
      </c>
      <c r="V1402">
        <v>-30348023</v>
      </c>
      <c r="W1402" t="s">
        <v>38</v>
      </c>
    </row>
    <row r="1403" spans="1:23" x14ac:dyDescent="0.3">
      <c r="A1403" t="s">
        <v>1026</v>
      </c>
      <c r="B1403">
        <v>12</v>
      </c>
      <c r="C1403">
        <v>330</v>
      </c>
      <c r="D1403">
        <v>4496583</v>
      </c>
      <c r="E1403" t="s">
        <v>56</v>
      </c>
      <c r="F1403" t="s">
        <v>55</v>
      </c>
      <c r="L1403" t="s">
        <v>2088</v>
      </c>
      <c r="M1403">
        <v>23181</v>
      </c>
      <c r="N1403">
        <v>129</v>
      </c>
      <c r="O1403" t="s">
        <v>29</v>
      </c>
      <c r="P1403" t="s">
        <v>30</v>
      </c>
      <c r="Q1403" t="s">
        <v>213</v>
      </c>
      <c r="R1403">
        <v>35000000</v>
      </c>
      <c r="S1403">
        <v>1993</v>
      </c>
      <c r="T1403">
        <v>8</v>
      </c>
      <c r="U1403">
        <v>5.5</v>
      </c>
      <c r="V1403">
        <v>-30503417</v>
      </c>
      <c r="W1403" t="s">
        <v>38</v>
      </c>
    </row>
    <row r="1404" spans="1:23" x14ac:dyDescent="0.3">
      <c r="A1404" t="s">
        <v>2089</v>
      </c>
      <c r="B1404">
        <v>50</v>
      </c>
      <c r="C1404">
        <v>121</v>
      </c>
      <c r="D1404">
        <v>2221994</v>
      </c>
      <c r="E1404" t="s">
        <v>24</v>
      </c>
      <c r="F1404" t="s">
        <v>55</v>
      </c>
      <c r="G1404" t="s">
        <v>27</v>
      </c>
      <c r="H1404" t="s">
        <v>35</v>
      </c>
      <c r="L1404" t="s">
        <v>2090</v>
      </c>
      <c r="M1404">
        <v>11747</v>
      </c>
      <c r="N1404">
        <v>99</v>
      </c>
      <c r="O1404" t="s">
        <v>29</v>
      </c>
      <c r="P1404" t="s">
        <v>2091</v>
      </c>
      <c r="Q1404" t="s">
        <v>213</v>
      </c>
      <c r="R1404">
        <v>35000000</v>
      </c>
      <c r="S1404">
        <v>1997</v>
      </c>
      <c r="T1404">
        <v>6.4</v>
      </c>
      <c r="U1404">
        <v>2</v>
      </c>
      <c r="V1404">
        <v>-32778006</v>
      </c>
      <c r="W1404" t="s">
        <v>38</v>
      </c>
    </row>
    <row r="1405" spans="1:23" x14ac:dyDescent="0.3">
      <c r="A1405" t="s">
        <v>630</v>
      </c>
      <c r="B1405">
        <v>149</v>
      </c>
      <c r="C1405">
        <v>114</v>
      </c>
      <c r="D1405">
        <v>6592103</v>
      </c>
      <c r="E1405" t="s">
        <v>56</v>
      </c>
      <c r="F1405" t="s">
        <v>55</v>
      </c>
      <c r="G1405" t="s">
        <v>60</v>
      </c>
      <c r="H1405" t="s">
        <v>35</v>
      </c>
      <c r="L1405" t="s">
        <v>2092</v>
      </c>
      <c r="M1405">
        <v>28584</v>
      </c>
      <c r="N1405">
        <v>232</v>
      </c>
      <c r="O1405" t="s">
        <v>29</v>
      </c>
      <c r="P1405" t="s">
        <v>545</v>
      </c>
      <c r="Q1405" t="s">
        <v>213</v>
      </c>
      <c r="R1405">
        <v>35000000</v>
      </c>
      <c r="S1405">
        <v>2002</v>
      </c>
      <c r="T1405">
        <v>6.3</v>
      </c>
      <c r="U1405">
        <v>1.9</v>
      </c>
      <c r="V1405">
        <v>-28407897</v>
      </c>
      <c r="W1405" t="s">
        <v>38</v>
      </c>
    </row>
    <row r="1406" spans="1:23" x14ac:dyDescent="0.3">
      <c r="A1406" t="s">
        <v>325</v>
      </c>
      <c r="B1406">
        <v>95</v>
      </c>
      <c r="C1406">
        <v>148</v>
      </c>
      <c r="D1406">
        <v>630779</v>
      </c>
      <c r="E1406" t="s">
        <v>55</v>
      </c>
      <c r="F1406" t="s">
        <v>44</v>
      </c>
      <c r="G1406" t="s">
        <v>58</v>
      </c>
      <c r="H1406" t="s">
        <v>53</v>
      </c>
      <c r="L1406" t="s">
        <v>2093</v>
      </c>
      <c r="M1406">
        <v>11101</v>
      </c>
      <c r="N1406">
        <v>159</v>
      </c>
      <c r="O1406" t="s">
        <v>29</v>
      </c>
      <c r="P1406" t="s">
        <v>30</v>
      </c>
      <c r="Q1406" t="s">
        <v>213</v>
      </c>
      <c r="R1406">
        <v>35000000</v>
      </c>
      <c r="S1406">
        <v>1999</v>
      </c>
      <c r="T1406">
        <v>6.8</v>
      </c>
      <c r="U1406">
        <v>2.5</v>
      </c>
      <c r="V1406">
        <v>-34369221</v>
      </c>
      <c r="W1406" t="s">
        <v>38</v>
      </c>
    </row>
    <row r="1407" spans="1:23" x14ac:dyDescent="0.3">
      <c r="A1407" t="s">
        <v>1090</v>
      </c>
      <c r="B1407">
        <v>297</v>
      </c>
      <c r="C1407">
        <v>113</v>
      </c>
      <c r="D1407">
        <v>102413606</v>
      </c>
      <c r="E1407" t="s">
        <v>24</v>
      </c>
      <c r="F1407" t="s">
        <v>60</v>
      </c>
      <c r="G1407" t="s">
        <v>27</v>
      </c>
      <c r="H1407" t="s">
        <v>35</v>
      </c>
      <c r="L1407" t="s">
        <v>2094</v>
      </c>
      <c r="M1407">
        <v>310903</v>
      </c>
      <c r="N1407">
        <v>524</v>
      </c>
      <c r="O1407" t="s">
        <v>29</v>
      </c>
      <c r="P1407" t="s">
        <v>30</v>
      </c>
      <c r="Q1407" t="s">
        <v>31</v>
      </c>
      <c r="R1407">
        <v>34000000</v>
      </c>
      <c r="S1407">
        <v>2014</v>
      </c>
      <c r="T1407">
        <v>6.8</v>
      </c>
      <c r="U1407">
        <v>1.9</v>
      </c>
      <c r="V1407">
        <v>68413606</v>
      </c>
      <c r="W1407" t="s">
        <v>21</v>
      </c>
    </row>
    <row r="1408" spans="1:23" x14ac:dyDescent="0.3">
      <c r="A1408" t="s">
        <v>2095</v>
      </c>
      <c r="B1408">
        <v>90</v>
      </c>
      <c r="C1408">
        <v>91</v>
      </c>
      <c r="D1408">
        <v>10214013</v>
      </c>
      <c r="E1408" t="s">
        <v>48</v>
      </c>
      <c r="L1408" t="s">
        <v>2096</v>
      </c>
      <c r="M1408">
        <v>23072</v>
      </c>
      <c r="N1408">
        <v>89</v>
      </c>
      <c r="O1408" t="s">
        <v>29</v>
      </c>
      <c r="P1408" t="s">
        <v>30</v>
      </c>
      <c r="Q1408" t="s">
        <v>213</v>
      </c>
      <c r="R1408">
        <v>35000000</v>
      </c>
      <c r="S1408">
        <v>2015</v>
      </c>
      <c r="T1408">
        <v>5.4</v>
      </c>
      <c r="U1408">
        <v>1.5</v>
      </c>
      <c r="V1408">
        <v>-24785987</v>
      </c>
      <c r="W1408" t="s">
        <v>38</v>
      </c>
    </row>
    <row r="1409" spans="1:23" x14ac:dyDescent="0.3">
      <c r="A1409" t="s">
        <v>172</v>
      </c>
      <c r="B1409">
        <v>56</v>
      </c>
      <c r="C1409">
        <v>139</v>
      </c>
      <c r="D1409">
        <v>32000000</v>
      </c>
      <c r="E1409" t="s">
        <v>55</v>
      </c>
      <c r="F1409" t="s">
        <v>44</v>
      </c>
      <c r="L1409" t="s">
        <v>2097</v>
      </c>
      <c r="M1409">
        <v>36267</v>
      </c>
      <c r="N1409">
        <v>150</v>
      </c>
      <c r="O1409" t="s">
        <v>29</v>
      </c>
      <c r="P1409" t="s">
        <v>30</v>
      </c>
      <c r="Q1409" t="s">
        <v>52</v>
      </c>
      <c r="R1409">
        <v>30000000</v>
      </c>
      <c r="S1409">
        <v>1993</v>
      </c>
      <c r="T1409">
        <v>7.2</v>
      </c>
      <c r="U1409">
        <v>2.2999999999999998</v>
      </c>
      <c r="V1409">
        <v>2000000</v>
      </c>
      <c r="W1409" t="s">
        <v>21</v>
      </c>
    </row>
    <row r="1410" spans="1:23" x14ac:dyDescent="0.3">
      <c r="A1410" t="s">
        <v>363</v>
      </c>
      <c r="B1410">
        <v>274</v>
      </c>
      <c r="C1410">
        <v>96</v>
      </c>
      <c r="D1410">
        <v>10139254</v>
      </c>
      <c r="E1410" t="s">
        <v>55</v>
      </c>
      <c r="F1410" t="s">
        <v>27</v>
      </c>
      <c r="L1410" t="s">
        <v>2098</v>
      </c>
      <c r="M1410">
        <v>190990</v>
      </c>
      <c r="N1410">
        <v>915</v>
      </c>
      <c r="O1410" t="s">
        <v>29</v>
      </c>
      <c r="P1410" t="s">
        <v>30</v>
      </c>
      <c r="Q1410" t="s">
        <v>31</v>
      </c>
      <c r="R1410">
        <v>35000000</v>
      </c>
      <c r="S1410">
        <v>2006</v>
      </c>
      <c r="T1410">
        <v>7.3</v>
      </c>
      <c r="U1410">
        <v>1.6</v>
      </c>
      <c r="V1410">
        <v>-24860746</v>
      </c>
      <c r="W1410" t="s">
        <v>38</v>
      </c>
    </row>
    <row r="1411" spans="1:23" x14ac:dyDescent="0.3">
      <c r="A1411" t="s">
        <v>2099</v>
      </c>
      <c r="B1411">
        <v>68</v>
      </c>
      <c r="C1411">
        <v>102</v>
      </c>
      <c r="D1411">
        <v>11227940</v>
      </c>
      <c r="E1411" t="s">
        <v>24</v>
      </c>
      <c r="F1411" t="s">
        <v>25</v>
      </c>
      <c r="G1411" t="s">
        <v>48</v>
      </c>
      <c r="H1411" t="s">
        <v>55</v>
      </c>
      <c r="I1411" t="s">
        <v>35</v>
      </c>
      <c r="L1411" t="s">
        <v>2100</v>
      </c>
      <c r="M1411">
        <v>8367</v>
      </c>
      <c r="N1411">
        <v>94</v>
      </c>
      <c r="O1411" t="s">
        <v>29</v>
      </c>
      <c r="P1411" t="s">
        <v>30</v>
      </c>
      <c r="Q1411" t="s">
        <v>213</v>
      </c>
      <c r="R1411">
        <v>34000000</v>
      </c>
      <c r="S1411">
        <v>1999</v>
      </c>
      <c r="T1411">
        <v>5.2</v>
      </c>
      <c r="U1411">
        <v>1.7</v>
      </c>
      <c r="V1411">
        <v>-22772060</v>
      </c>
      <c r="W1411" t="s">
        <v>38</v>
      </c>
    </row>
    <row r="1412" spans="1:23" x14ac:dyDescent="0.3">
      <c r="A1412" t="s">
        <v>509</v>
      </c>
      <c r="B1412">
        <v>98</v>
      </c>
      <c r="C1412">
        <v>96</v>
      </c>
      <c r="D1412">
        <v>183125</v>
      </c>
      <c r="E1412" t="s">
        <v>24</v>
      </c>
      <c r="F1412" t="s">
        <v>56</v>
      </c>
      <c r="G1412" t="s">
        <v>55</v>
      </c>
      <c r="H1412" t="s">
        <v>35</v>
      </c>
      <c r="L1412" t="s">
        <v>2101</v>
      </c>
      <c r="M1412">
        <v>36914</v>
      </c>
      <c r="N1412">
        <v>86</v>
      </c>
      <c r="O1412" t="s">
        <v>29</v>
      </c>
      <c r="P1412" t="s">
        <v>30</v>
      </c>
      <c r="Q1412" t="s">
        <v>213</v>
      </c>
      <c r="R1412">
        <v>35000000</v>
      </c>
      <c r="S1412">
        <v>2012</v>
      </c>
      <c r="T1412">
        <v>5.5</v>
      </c>
      <c r="U1412">
        <v>1.6</v>
      </c>
      <c r="V1412">
        <v>-34816875</v>
      </c>
      <c r="W1412" t="s">
        <v>38</v>
      </c>
    </row>
    <row r="1413" spans="1:23" x14ac:dyDescent="0.3">
      <c r="A1413" t="s">
        <v>2102</v>
      </c>
      <c r="B1413">
        <v>256</v>
      </c>
      <c r="C1413">
        <v>101</v>
      </c>
      <c r="D1413">
        <v>15081783</v>
      </c>
      <c r="E1413" t="s">
        <v>25</v>
      </c>
      <c r="F1413" t="s">
        <v>47</v>
      </c>
      <c r="G1413" t="s">
        <v>49</v>
      </c>
      <c r="H1413" t="s">
        <v>26</v>
      </c>
      <c r="L1413" t="s">
        <v>2103</v>
      </c>
      <c r="M1413">
        <v>85589</v>
      </c>
      <c r="N1413">
        <v>144</v>
      </c>
      <c r="O1413" t="s">
        <v>2104</v>
      </c>
      <c r="P1413" t="s">
        <v>812</v>
      </c>
      <c r="Q1413" t="s">
        <v>118</v>
      </c>
      <c r="R1413">
        <v>34000000</v>
      </c>
      <c r="S1413">
        <v>2008</v>
      </c>
      <c r="T1413">
        <v>7.7</v>
      </c>
      <c r="U1413">
        <v>1.7</v>
      </c>
      <c r="V1413">
        <v>-18918217</v>
      </c>
      <c r="W1413" t="s">
        <v>38</v>
      </c>
    </row>
    <row r="1414" spans="1:23" x14ac:dyDescent="0.3">
      <c r="A1414" t="s">
        <v>2105</v>
      </c>
      <c r="B1414">
        <v>117</v>
      </c>
      <c r="C1414">
        <v>128</v>
      </c>
      <c r="D1414">
        <v>37432299</v>
      </c>
      <c r="E1414" t="s">
        <v>55</v>
      </c>
      <c r="F1414" t="s">
        <v>44</v>
      </c>
      <c r="L1414" t="s">
        <v>2106</v>
      </c>
      <c r="M1414">
        <v>50041</v>
      </c>
      <c r="N1414">
        <v>116</v>
      </c>
      <c r="O1414" t="s">
        <v>29</v>
      </c>
      <c r="P1414" t="s">
        <v>30</v>
      </c>
      <c r="Q1414" t="s">
        <v>31</v>
      </c>
      <c r="R1414">
        <v>34000000</v>
      </c>
      <c r="S1414">
        <v>2015</v>
      </c>
      <c r="T1414">
        <v>7.1</v>
      </c>
      <c r="U1414">
        <v>2.1</v>
      </c>
      <c r="V1414">
        <v>3432299</v>
      </c>
      <c r="W1414" t="s">
        <v>21</v>
      </c>
    </row>
    <row r="1415" spans="1:23" x14ac:dyDescent="0.3">
      <c r="A1415" t="s">
        <v>2107</v>
      </c>
      <c r="B1415">
        <v>107</v>
      </c>
      <c r="C1415">
        <v>109</v>
      </c>
      <c r="D1415">
        <v>10654581</v>
      </c>
      <c r="E1415" t="s">
        <v>55</v>
      </c>
      <c r="F1415" t="s">
        <v>27</v>
      </c>
      <c r="G1415" t="s">
        <v>35</v>
      </c>
      <c r="L1415" t="s">
        <v>2108</v>
      </c>
      <c r="M1415">
        <v>45497</v>
      </c>
      <c r="N1415">
        <v>260</v>
      </c>
      <c r="O1415" t="s">
        <v>29</v>
      </c>
      <c r="P1415" t="s">
        <v>30</v>
      </c>
      <c r="Q1415" t="s">
        <v>213</v>
      </c>
      <c r="R1415">
        <v>34000000</v>
      </c>
      <c r="S1415">
        <v>1999</v>
      </c>
      <c r="T1415">
        <v>5.3</v>
      </c>
      <c r="U1415">
        <v>1.8</v>
      </c>
      <c r="V1415">
        <v>-23345419</v>
      </c>
      <c r="W1415" t="s">
        <v>38</v>
      </c>
    </row>
    <row r="1416" spans="1:23" x14ac:dyDescent="0.3">
      <c r="A1416" t="s">
        <v>2109</v>
      </c>
      <c r="B1416">
        <v>52</v>
      </c>
      <c r="C1416">
        <v>114</v>
      </c>
      <c r="D1416">
        <v>6543194</v>
      </c>
      <c r="E1416" t="s">
        <v>25</v>
      </c>
      <c r="F1416" t="s">
        <v>55</v>
      </c>
      <c r="G1416" t="s">
        <v>44</v>
      </c>
      <c r="L1416" t="s">
        <v>2110</v>
      </c>
      <c r="M1416">
        <v>3740</v>
      </c>
      <c r="N1416">
        <v>61</v>
      </c>
      <c r="O1416" t="s">
        <v>29</v>
      </c>
      <c r="P1416" t="s">
        <v>30</v>
      </c>
      <c r="Q1416" t="s">
        <v>31</v>
      </c>
      <c r="R1416">
        <v>34000000</v>
      </c>
      <c r="S1416">
        <v>2000</v>
      </c>
      <c r="T1416">
        <v>5.6</v>
      </c>
      <c r="U1416">
        <v>1.9</v>
      </c>
      <c r="V1416">
        <v>-27456806</v>
      </c>
      <c r="W1416" t="s">
        <v>38</v>
      </c>
    </row>
    <row r="1417" spans="1:23" x14ac:dyDescent="0.3">
      <c r="A1417" t="s">
        <v>1253</v>
      </c>
      <c r="B1417">
        <v>135</v>
      </c>
      <c r="C1417">
        <v>105</v>
      </c>
      <c r="D1417">
        <v>13101142</v>
      </c>
      <c r="E1417" t="s">
        <v>48</v>
      </c>
      <c r="F1417" t="s">
        <v>44</v>
      </c>
      <c r="G1417" t="s">
        <v>61</v>
      </c>
      <c r="L1417" t="s">
        <v>2111</v>
      </c>
      <c r="M1417">
        <v>23916</v>
      </c>
      <c r="N1417">
        <v>50</v>
      </c>
      <c r="O1417" t="s">
        <v>29</v>
      </c>
      <c r="P1417" t="s">
        <v>30</v>
      </c>
      <c r="Q1417" t="s">
        <v>31</v>
      </c>
      <c r="R1417">
        <v>35000000</v>
      </c>
      <c r="S1417">
        <v>2012</v>
      </c>
      <c r="T1417">
        <v>5.7</v>
      </c>
      <c r="U1417">
        <v>1.8</v>
      </c>
      <c r="V1417">
        <v>-21898858</v>
      </c>
      <c r="W1417" t="s">
        <v>38</v>
      </c>
    </row>
    <row r="1418" spans="1:23" x14ac:dyDescent="0.3">
      <c r="A1418" t="s">
        <v>1807</v>
      </c>
      <c r="B1418">
        <v>211</v>
      </c>
      <c r="C1418">
        <v>141</v>
      </c>
      <c r="D1418">
        <v>8324748</v>
      </c>
      <c r="E1418" t="s">
        <v>242</v>
      </c>
      <c r="F1418" t="s">
        <v>55</v>
      </c>
      <c r="G1418" t="s">
        <v>54</v>
      </c>
      <c r="L1418" t="s">
        <v>2112</v>
      </c>
      <c r="M1418">
        <v>21223</v>
      </c>
      <c r="N1418">
        <v>108</v>
      </c>
      <c r="O1418" t="s">
        <v>29</v>
      </c>
      <c r="P1418" t="s">
        <v>37</v>
      </c>
      <c r="Q1418" t="s">
        <v>31</v>
      </c>
      <c r="R1418">
        <v>35000000</v>
      </c>
      <c r="S1418">
        <v>2013</v>
      </c>
      <c r="T1418">
        <v>7.1</v>
      </c>
      <c r="U1418">
        <v>2.4</v>
      </c>
      <c r="V1418">
        <v>-26675252</v>
      </c>
      <c r="W1418" t="s">
        <v>38</v>
      </c>
    </row>
    <row r="1419" spans="1:23" x14ac:dyDescent="0.3">
      <c r="A1419" t="s">
        <v>1056</v>
      </c>
      <c r="B1419">
        <v>81</v>
      </c>
      <c r="C1419">
        <v>138</v>
      </c>
      <c r="D1419">
        <v>141340178</v>
      </c>
      <c r="E1419" t="s">
        <v>55</v>
      </c>
      <c r="F1419" t="s">
        <v>35</v>
      </c>
      <c r="L1419" t="s">
        <v>2113</v>
      </c>
      <c r="M1419">
        <v>181879</v>
      </c>
      <c r="N1419">
        <v>319</v>
      </c>
      <c r="O1419" t="s">
        <v>29</v>
      </c>
      <c r="P1419" t="s">
        <v>30</v>
      </c>
      <c r="Q1419" t="s">
        <v>213</v>
      </c>
      <c r="R1419">
        <v>40000000</v>
      </c>
      <c r="S1419">
        <v>1992</v>
      </c>
      <c r="T1419">
        <v>7.6</v>
      </c>
      <c r="U1419">
        <v>2.2999999999999998</v>
      </c>
      <c r="V1419">
        <v>101340178</v>
      </c>
      <c r="W1419" t="s">
        <v>21</v>
      </c>
    </row>
    <row r="1420" spans="1:23" x14ac:dyDescent="0.3">
      <c r="A1420" t="s">
        <v>934</v>
      </c>
      <c r="B1420">
        <v>107</v>
      </c>
      <c r="C1420">
        <v>101</v>
      </c>
      <c r="D1420">
        <v>51758599</v>
      </c>
      <c r="E1420" t="s">
        <v>24</v>
      </c>
      <c r="F1420" t="s">
        <v>48</v>
      </c>
      <c r="G1420" t="s">
        <v>56</v>
      </c>
      <c r="H1420" t="s">
        <v>55</v>
      </c>
      <c r="I1420" t="s">
        <v>35</v>
      </c>
      <c r="L1420" t="s">
        <v>2114</v>
      </c>
      <c r="M1420">
        <v>27580</v>
      </c>
      <c r="N1420">
        <v>232</v>
      </c>
      <c r="O1420" t="s">
        <v>29</v>
      </c>
      <c r="P1420" t="s">
        <v>30</v>
      </c>
      <c r="Q1420" t="s">
        <v>213</v>
      </c>
      <c r="R1420">
        <v>33000000</v>
      </c>
      <c r="S1420">
        <v>2001</v>
      </c>
      <c r="T1420">
        <v>5.5</v>
      </c>
      <c r="U1420">
        <v>1.7</v>
      </c>
      <c r="V1420">
        <v>18758599</v>
      </c>
      <c r="W1420" t="s">
        <v>21</v>
      </c>
    </row>
    <row r="1421" spans="1:23" x14ac:dyDescent="0.3">
      <c r="A1421" t="s">
        <v>455</v>
      </c>
      <c r="B1421">
        <v>100</v>
      </c>
      <c r="C1421">
        <v>99</v>
      </c>
      <c r="D1421">
        <v>117559438</v>
      </c>
      <c r="E1421" t="s">
        <v>24</v>
      </c>
      <c r="F1421" t="s">
        <v>48</v>
      </c>
      <c r="G1421" t="s">
        <v>56</v>
      </c>
      <c r="L1421" t="s">
        <v>2115</v>
      </c>
      <c r="M1421">
        <v>66941</v>
      </c>
      <c r="N1421">
        <v>148</v>
      </c>
      <c r="O1421" t="s">
        <v>29</v>
      </c>
      <c r="P1421" t="s">
        <v>30</v>
      </c>
      <c r="Q1421" t="s">
        <v>31</v>
      </c>
      <c r="R1421">
        <v>30000000</v>
      </c>
      <c r="S1421">
        <v>2000</v>
      </c>
      <c r="T1421">
        <v>5.0999999999999996</v>
      </c>
      <c r="U1421">
        <v>1.6</v>
      </c>
      <c r="V1421">
        <v>87559438</v>
      </c>
      <c r="W1421" t="s">
        <v>21</v>
      </c>
    </row>
    <row r="1422" spans="1:23" x14ac:dyDescent="0.3">
      <c r="A1422" t="s">
        <v>2116</v>
      </c>
      <c r="B1422">
        <v>195</v>
      </c>
      <c r="C1422">
        <v>89</v>
      </c>
      <c r="D1422">
        <v>21426805</v>
      </c>
      <c r="E1422" t="s">
        <v>24</v>
      </c>
      <c r="F1422" t="s">
        <v>25</v>
      </c>
      <c r="G1422" t="s">
        <v>57</v>
      </c>
      <c r="H1422" t="s">
        <v>27</v>
      </c>
      <c r="I1422" t="s">
        <v>35</v>
      </c>
      <c r="L1422" t="s">
        <v>2117</v>
      </c>
      <c r="M1422">
        <v>49312</v>
      </c>
      <c r="N1422">
        <v>211</v>
      </c>
      <c r="O1422" t="s">
        <v>29</v>
      </c>
      <c r="P1422" t="s">
        <v>30</v>
      </c>
      <c r="Q1422" t="s">
        <v>31</v>
      </c>
      <c r="R1422">
        <v>30000000</v>
      </c>
      <c r="S1422">
        <v>2011</v>
      </c>
      <c r="T1422">
        <v>4.9000000000000004</v>
      </c>
      <c r="U1422">
        <v>1.5</v>
      </c>
      <c r="V1422">
        <v>-8573195</v>
      </c>
      <c r="W1422" t="s">
        <v>38</v>
      </c>
    </row>
    <row r="1423" spans="1:23" x14ac:dyDescent="0.3">
      <c r="A1423" t="s">
        <v>2118</v>
      </c>
      <c r="B1423">
        <v>121</v>
      </c>
      <c r="C1423">
        <v>99</v>
      </c>
      <c r="D1423">
        <v>35057332</v>
      </c>
      <c r="E1423" t="s">
        <v>55</v>
      </c>
      <c r="F1423" t="s">
        <v>59</v>
      </c>
      <c r="G1423" t="s">
        <v>44</v>
      </c>
      <c r="L1423" t="s">
        <v>2119</v>
      </c>
      <c r="M1423">
        <v>45394</v>
      </c>
      <c r="N1423">
        <v>72</v>
      </c>
      <c r="O1423" t="s">
        <v>29</v>
      </c>
      <c r="P1423" t="s">
        <v>30</v>
      </c>
      <c r="Q1423" t="s">
        <v>31</v>
      </c>
      <c r="R1423">
        <v>33000000</v>
      </c>
      <c r="S1423">
        <v>2012</v>
      </c>
      <c r="T1423">
        <v>6.5</v>
      </c>
      <c r="U1423">
        <v>1.6</v>
      </c>
      <c r="V1423">
        <v>2057332</v>
      </c>
      <c r="W1423" t="s">
        <v>21</v>
      </c>
    </row>
    <row r="1424" spans="1:23" x14ac:dyDescent="0.3">
      <c r="A1424" t="s">
        <v>1586</v>
      </c>
      <c r="B1424">
        <v>285</v>
      </c>
      <c r="C1424">
        <v>105</v>
      </c>
      <c r="D1424">
        <v>34014398</v>
      </c>
      <c r="E1424" t="s">
        <v>24</v>
      </c>
      <c r="F1424" t="s">
        <v>25</v>
      </c>
      <c r="G1424" t="s">
        <v>56</v>
      </c>
      <c r="H1424" t="s">
        <v>55</v>
      </c>
      <c r="I1424" t="s">
        <v>35</v>
      </c>
      <c r="L1424" t="s">
        <v>2120</v>
      </c>
      <c r="M1424">
        <v>115649</v>
      </c>
      <c r="N1424">
        <v>1033</v>
      </c>
      <c r="O1424" t="s">
        <v>29</v>
      </c>
      <c r="P1424" t="s">
        <v>244</v>
      </c>
      <c r="Q1424" t="s">
        <v>213</v>
      </c>
      <c r="R1424">
        <v>33000000</v>
      </c>
      <c r="S1424">
        <v>2006</v>
      </c>
      <c r="T1424">
        <v>5.6</v>
      </c>
      <c r="U1424">
        <v>1.8</v>
      </c>
      <c r="V1424">
        <v>1014398</v>
      </c>
      <c r="W1424" t="s">
        <v>21</v>
      </c>
    </row>
    <row r="1425" spans="1:23" x14ac:dyDescent="0.3">
      <c r="A1425" t="s">
        <v>2121</v>
      </c>
      <c r="B1425">
        <v>103</v>
      </c>
      <c r="C1425">
        <v>97</v>
      </c>
      <c r="D1425">
        <v>28927720</v>
      </c>
      <c r="E1425" t="s">
        <v>56</v>
      </c>
      <c r="F1425" t="s">
        <v>57</v>
      </c>
      <c r="G1425" t="s">
        <v>60</v>
      </c>
      <c r="H1425" t="s">
        <v>35</v>
      </c>
      <c r="L1425" t="s">
        <v>2122</v>
      </c>
      <c r="M1425">
        <v>22220</v>
      </c>
      <c r="N1425">
        <v>181</v>
      </c>
      <c r="O1425" t="s">
        <v>29</v>
      </c>
      <c r="P1425" t="s">
        <v>30</v>
      </c>
      <c r="Q1425" t="s">
        <v>213</v>
      </c>
      <c r="R1425">
        <v>33000000</v>
      </c>
      <c r="S1425">
        <v>2000</v>
      </c>
      <c r="T1425">
        <v>5.3</v>
      </c>
      <c r="U1425">
        <v>1.6</v>
      </c>
      <c r="V1425">
        <v>-4072280</v>
      </c>
      <c r="W1425" t="s">
        <v>38</v>
      </c>
    </row>
    <row r="1426" spans="1:23" x14ac:dyDescent="0.3">
      <c r="A1426" t="s">
        <v>2123</v>
      </c>
      <c r="B1426">
        <v>192</v>
      </c>
      <c r="C1426">
        <v>140</v>
      </c>
      <c r="D1426">
        <v>33682273</v>
      </c>
      <c r="E1426" t="s">
        <v>24</v>
      </c>
      <c r="F1426" t="s">
        <v>56</v>
      </c>
      <c r="G1426" t="s">
        <v>55</v>
      </c>
      <c r="H1426" t="s">
        <v>35</v>
      </c>
      <c r="L1426" t="s">
        <v>2124</v>
      </c>
      <c r="M1426">
        <v>124242</v>
      </c>
      <c r="N1426">
        <v>622</v>
      </c>
      <c r="O1426" t="s">
        <v>29</v>
      </c>
      <c r="P1426" t="s">
        <v>30</v>
      </c>
      <c r="Q1426" t="s">
        <v>213</v>
      </c>
      <c r="R1426">
        <v>33000000</v>
      </c>
      <c r="S1426">
        <v>2004</v>
      </c>
      <c r="T1426">
        <v>6.5</v>
      </c>
      <c r="U1426">
        <v>2.2999999999999998</v>
      </c>
      <c r="V1426">
        <v>682273</v>
      </c>
      <c r="W1426" t="s">
        <v>21</v>
      </c>
    </row>
    <row r="1427" spans="1:23" x14ac:dyDescent="0.3">
      <c r="A1427" t="s">
        <v>2125</v>
      </c>
      <c r="B1427">
        <v>90</v>
      </c>
      <c r="C1427">
        <v>118</v>
      </c>
      <c r="D1427">
        <v>4280577</v>
      </c>
      <c r="E1427" t="s">
        <v>55</v>
      </c>
      <c r="F1427" t="s">
        <v>44</v>
      </c>
      <c r="G1427" t="s">
        <v>61</v>
      </c>
      <c r="L1427" t="s">
        <v>2126</v>
      </c>
      <c r="M1427">
        <v>50919</v>
      </c>
      <c r="N1427">
        <v>114</v>
      </c>
      <c r="O1427" t="s">
        <v>29</v>
      </c>
      <c r="P1427" t="s">
        <v>30</v>
      </c>
      <c r="Q1427" t="s">
        <v>31</v>
      </c>
      <c r="R1427">
        <v>10000000</v>
      </c>
      <c r="S1427">
        <v>2005</v>
      </c>
      <c r="T1427">
        <v>6.8</v>
      </c>
      <c r="U1427">
        <v>2</v>
      </c>
      <c r="V1427">
        <v>-5719423</v>
      </c>
      <c r="W1427" t="s">
        <v>38</v>
      </c>
    </row>
    <row r="1428" spans="1:23" x14ac:dyDescent="0.3">
      <c r="A1428" t="s">
        <v>2127</v>
      </c>
      <c r="B1428">
        <v>258</v>
      </c>
      <c r="C1428">
        <v>94</v>
      </c>
      <c r="D1428">
        <v>17120019</v>
      </c>
      <c r="E1428" t="s">
        <v>24</v>
      </c>
      <c r="F1428" t="s">
        <v>56</v>
      </c>
      <c r="G1428" t="s">
        <v>35</v>
      </c>
      <c r="L1428" t="s">
        <v>2128</v>
      </c>
      <c r="M1428">
        <v>83097</v>
      </c>
      <c r="N1428">
        <v>134</v>
      </c>
      <c r="O1428" t="s">
        <v>29</v>
      </c>
      <c r="P1428" t="s">
        <v>30</v>
      </c>
      <c r="Q1428" t="s">
        <v>213</v>
      </c>
      <c r="R1428">
        <v>30000000</v>
      </c>
      <c r="S1428">
        <v>2012</v>
      </c>
      <c r="T1428">
        <v>6.5</v>
      </c>
      <c r="U1428">
        <v>1.6</v>
      </c>
      <c r="V1428">
        <v>-12879981</v>
      </c>
      <c r="W1428" t="s">
        <v>38</v>
      </c>
    </row>
    <row r="1429" spans="1:23" x14ac:dyDescent="0.3">
      <c r="A1429" t="s">
        <v>144</v>
      </c>
      <c r="B1429">
        <v>56</v>
      </c>
      <c r="C1429">
        <v>124</v>
      </c>
      <c r="D1429">
        <v>8406264</v>
      </c>
      <c r="E1429" t="s">
        <v>48</v>
      </c>
      <c r="F1429" t="s">
        <v>55</v>
      </c>
      <c r="G1429" t="s">
        <v>44</v>
      </c>
      <c r="L1429" t="s">
        <v>2129</v>
      </c>
      <c r="M1429">
        <v>24826</v>
      </c>
      <c r="N1429">
        <v>175</v>
      </c>
      <c r="O1429" t="s">
        <v>29</v>
      </c>
      <c r="P1429" t="s">
        <v>30</v>
      </c>
      <c r="Q1429" t="s">
        <v>213</v>
      </c>
      <c r="R1429">
        <v>38000000</v>
      </c>
      <c r="S1429">
        <v>1999</v>
      </c>
      <c r="T1429">
        <v>6</v>
      </c>
      <c r="U1429">
        <v>2.1</v>
      </c>
      <c r="V1429">
        <v>-29593736</v>
      </c>
      <c r="W1429" t="s">
        <v>38</v>
      </c>
    </row>
    <row r="1430" spans="1:23" x14ac:dyDescent="0.3">
      <c r="A1430" t="s">
        <v>2130</v>
      </c>
      <c r="B1430">
        <v>197</v>
      </c>
      <c r="C1430">
        <v>134</v>
      </c>
      <c r="D1430">
        <v>309125409</v>
      </c>
      <c r="E1430" t="s">
        <v>24</v>
      </c>
      <c r="F1430" t="s">
        <v>25</v>
      </c>
      <c r="G1430" t="s">
        <v>26</v>
      </c>
      <c r="H1430" t="s">
        <v>27</v>
      </c>
      <c r="L1430" t="s">
        <v>2131</v>
      </c>
      <c r="M1430">
        <v>681857</v>
      </c>
      <c r="N1430">
        <v>647</v>
      </c>
      <c r="O1430" t="s">
        <v>29</v>
      </c>
      <c r="P1430" t="s">
        <v>30</v>
      </c>
      <c r="Q1430" t="s">
        <v>52</v>
      </c>
      <c r="R1430">
        <v>32500000</v>
      </c>
      <c r="S1430">
        <v>1983</v>
      </c>
      <c r="T1430">
        <v>8.4</v>
      </c>
      <c r="U1430">
        <v>2.2000000000000002</v>
      </c>
      <c r="V1430">
        <v>276625409</v>
      </c>
      <c r="W1430" t="s">
        <v>21</v>
      </c>
    </row>
    <row r="1431" spans="1:23" x14ac:dyDescent="0.3">
      <c r="A1431" t="s">
        <v>2132</v>
      </c>
      <c r="B1431">
        <v>254</v>
      </c>
      <c r="C1431">
        <v>113</v>
      </c>
      <c r="D1431">
        <v>10955425</v>
      </c>
      <c r="E1431" t="s">
        <v>24</v>
      </c>
      <c r="F1431" t="s">
        <v>27</v>
      </c>
      <c r="G1431" t="s">
        <v>35</v>
      </c>
      <c r="L1431" t="s">
        <v>2133</v>
      </c>
      <c r="M1431">
        <v>62770</v>
      </c>
      <c r="N1431">
        <v>396</v>
      </c>
      <c r="O1431" t="s">
        <v>29</v>
      </c>
      <c r="P1431" t="s">
        <v>37</v>
      </c>
      <c r="Q1431" t="s">
        <v>213</v>
      </c>
      <c r="R1431">
        <v>30000000</v>
      </c>
      <c r="S1431">
        <v>2008</v>
      </c>
      <c r="T1431">
        <v>6</v>
      </c>
      <c r="U1431">
        <v>1.9</v>
      </c>
      <c r="V1431">
        <v>-19044575</v>
      </c>
      <c r="W1431" t="s">
        <v>38</v>
      </c>
    </row>
    <row r="1432" spans="1:23" x14ac:dyDescent="0.3">
      <c r="A1432" t="s">
        <v>1796</v>
      </c>
      <c r="B1432">
        <v>299</v>
      </c>
      <c r="C1432">
        <v>124</v>
      </c>
      <c r="D1432">
        <v>34180954</v>
      </c>
      <c r="E1432" t="s">
        <v>55</v>
      </c>
      <c r="F1432" t="s">
        <v>44</v>
      </c>
      <c r="L1432" t="s">
        <v>2134</v>
      </c>
      <c r="M1432">
        <v>189812</v>
      </c>
      <c r="N1432">
        <v>370</v>
      </c>
      <c r="O1432" t="s">
        <v>29</v>
      </c>
      <c r="P1432" t="s">
        <v>30</v>
      </c>
      <c r="Q1432" t="s">
        <v>213</v>
      </c>
      <c r="R1432">
        <v>32000000</v>
      </c>
      <c r="S1432">
        <v>2008</v>
      </c>
      <c r="T1432">
        <v>7.6</v>
      </c>
      <c r="U1432">
        <v>2.1</v>
      </c>
      <c r="V1432">
        <v>2180954</v>
      </c>
      <c r="W1432" t="s">
        <v>21</v>
      </c>
    </row>
    <row r="1433" spans="1:23" x14ac:dyDescent="0.3">
      <c r="A1433" t="s">
        <v>170</v>
      </c>
      <c r="B1433">
        <v>152</v>
      </c>
      <c r="C1433">
        <v>97</v>
      </c>
      <c r="D1433">
        <v>173381405</v>
      </c>
      <c r="E1433" t="s">
        <v>48</v>
      </c>
      <c r="F1433" t="s">
        <v>49</v>
      </c>
      <c r="G1433" t="s">
        <v>26</v>
      </c>
      <c r="H1433" t="s">
        <v>44</v>
      </c>
      <c r="L1433" t="s">
        <v>2135</v>
      </c>
      <c r="M1433">
        <v>147597</v>
      </c>
      <c r="N1433">
        <v>395</v>
      </c>
      <c r="O1433" t="s">
        <v>29</v>
      </c>
      <c r="P1433" t="s">
        <v>30</v>
      </c>
      <c r="Q1433" t="s">
        <v>52</v>
      </c>
      <c r="R1433">
        <v>33000000</v>
      </c>
      <c r="S1433">
        <v>2003</v>
      </c>
      <c r="T1433">
        <v>6.9</v>
      </c>
      <c r="U1433">
        <v>1.6</v>
      </c>
      <c r="V1433">
        <v>140381405</v>
      </c>
      <c r="W1433" t="s">
        <v>21</v>
      </c>
    </row>
    <row r="1434" spans="1:23" x14ac:dyDescent="0.3">
      <c r="A1434" t="s">
        <v>225</v>
      </c>
      <c r="B1434">
        <v>53</v>
      </c>
      <c r="C1434">
        <v>123</v>
      </c>
      <c r="D1434">
        <v>104632573</v>
      </c>
      <c r="E1434" t="s">
        <v>55</v>
      </c>
      <c r="F1434" t="s">
        <v>26</v>
      </c>
      <c r="G1434" t="s">
        <v>44</v>
      </c>
      <c r="H1434" t="s">
        <v>27</v>
      </c>
      <c r="L1434" t="s">
        <v>2136</v>
      </c>
      <c r="M1434">
        <v>63839</v>
      </c>
      <c r="N1434">
        <v>118</v>
      </c>
      <c r="O1434" t="s">
        <v>29</v>
      </c>
      <c r="P1434" t="s">
        <v>30</v>
      </c>
      <c r="Q1434" t="s">
        <v>52</v>
      </c>
      <c r="R1434">
        <v>32000000</v>
      </c>
      <c r="S1434">
        <v>1996</v>
      </c>
      <c r="T1434">
        <v>6.4</v>
      </c>
      <c r="U1434">
        <v>2</v>
      </c>
      <c r="V1434">
        <v>72632573</v>
      </c>
      <c r="W1434" t="s">
        <v>21</v>
      </c>
    </row>
    <row r="1435" spans="1:23" x14ac:dyDescent="0.3">
      <c r="A1435" t="s">
        <v>1116</v>
      </c>
      <c r="B1435">
        <v>67</v>
      </c>
      <c r="C1435">
        <v>99</v>
      </c>
      <c r="D1435">
        <v>81150692</v>
      </c>
      <c r="E1435" t="s">
        <v>25</v>
      </c>
      <c r="F1435" t="s">
        <v>48</v>
      </c>
      <c r="G1435" t="s">
        <v>49</v>
      </c>
      <c r="H1435" t="s">
        <v>61</v>
      </c>
      <c r="L1435" t="s">
        <v>2137</v>
      </c>
      <c r="M1435">
        <v>20219</v>
      </c>
      <c r="N1435">
        <v>100</v>
      </c>
      <c r="O1435" t="s">
        <v>29</v>
      </c>
      <c r="P1435" t="s">
        <v>115</v>
      </c>
      <c r="Q1435" t="s">
        <v>52</v>
      </c>
      <c r="R1435">
        <v>35000000</v>
      </c>
      <c r="S1435">
        <v>2002</v>
      </c>
      <c r="T1435">
        <v>5.0999999999999996</v>
      </c>
      <c r="U1435">
        <v>1.6</v>
      </c>
      <c r="V1435">
        <v>46150692</v>
      </c>
      <c r="W1435" t="s">
        <v>21</v>
      </c>
    </row>
    <row r="1436" spans="1:23" x14ac:dyDescent="0.3">
      <c r="A1436" t="s">
        <v>323</v>
      </c>
      <c r="B1436">
        <v>88</v>
      </c>
      <c r="C1436">
        <v>101</v>
      </c>
      <c r="D1436">
        <v>60328558</v>
      </c>
      <c r="E1436" t="s">
        <v>48</v>
      </c>
      <c r="F1436" t="s">
        <v>55</v>
      </c>
      <c r="G1436" t="s">
        <v>26</v>
      </c>
      <c r="L1436" t="s">
        <v>2138</v>
      </c>
      <c r="M1436">
        <v>61396</v>
      </c>
      <c r="N1436">
        <v>159</v>
      </c>
      <c r="O1436" t="s">
        <v>29</v>
      </c>
      <c r="P1436" t="s">
        <v>30</v>
      </c>
      <c r="Q1436" t="s">
        <v>31</v>
      </c>
      <c r="R1436">
        <v>32000000</v>
      </c>
      <c r="S1436">
        <v>1988</v>
      </c>
      <c r="T1436">
        <v>7</v>
      </c>
      <c r="U1436">
        <v>1.7</v>
      </c>
      <c r="V1436">
        <v>28328558</v>
      </c>
      <c r="W1436" t="s">
        <v>21</v>
      </c>
    </row>
    <row r="1437" spans="1:23" x14ac:dyDescent="0.3">
      <c r="A1437" t="s">
        <v>2139</v>
      </c>
      <c r="B1437">
        <v>163</v>
      </c>
      <c r="C1437">
        <v>92</v>
      </c>
      <c r="D1437">
        <v>80197993</v>
      </c>
      <c r="E1437" t="s">
        <v>48</v>
      </c>
      <c r="F1437" t="s">
        <v>49</v>
      </c>
      <c r="G1437" t="s">
        <v>61</v>
      </c>
      <c r="L1437" t="s">
        <v>2140</v>
      </c>
      <c r="M1437">
        <v>65551</v>
      </c>
      <c r="N1437">
        <v>441</v>
      </c>
      <c r="O1437" t="s">
        <v>29</v>
      </c>
      <c r="P1437" t="s">
        <v>244</v>
      </c>
      <c r="Q1437" t="s">
        <v>52</v>
      </c>
      <c r="R1437">
        <v>32000000</v>
      </c>
      <c r="S1437">
        <v>2006</v>
      </c>
      <c r="T1437">
        <v>5.7</v>
      </c>
      <c r="U1437">
        <v>1.5</v>
      </c>
      <c r="V1437">
        <v>48197993</v>
      </c>
      <c r="W1437" t="s">
        <v>21</v>
      </c>
    </row>
    <row r="1438" spans="1:23" x14ac:dyDescent="0.3">
      <c r="A1438" t="s">
        <v>301</v>
      </c>
      <c r="B1438">
        <v>371</v>
      </c>
      <c r="C1438">
        <v>131</v>
      </c>
      <c r="D1438">
        <v>169076745</v>
      </c>
      <c r="E1438" t="s">
        <v>48</v>
      </c>
      <c r="F1438" t="s">
        <v>44</v>
      </c>
      <c r="L1438" t="s">
        <v>2141</v>
      </c>
      <c r="M1438">
        <v>218711</v>
      </c>
      <c r="N1438">
        <v>485</v>
      </c>
      <c r="O1438" t="s">
        <v>29</v>
      </c>
      <c r="P1438" t="s">
        <v>30</v>
      </c>
      <c r="Q1438" t="s">
        <v>213</v>
      </c>
      <c r="R1438">
        <v>32500000</v>
      </c>
      <c r="S1438">
        <v>2011</v>
      </c>
      <c r="T1438">
        <v>6.8</v>
      </c>
      <c r="U1438">
        <v>2.2000000000000002</v>
      </c>
      <c r="V1438">
        <v>136576745</v>
      </c>
      <c r="W1438" t="s">
        <v>21</v>
      </c>
    </row>
    <row r="1439" spans="1:23" x14ac:dyDescent="0.3">
      <c r="A1439" t="s">
        <v>1681</v>
      </c>
      <c r="B1439">
        <v>418</v>
      </c>
      <c r="C1439">
        <v>107</v>
      </c>
      <c r="D1439">
        <v>101470202</v>
      </c>
      <c r="E1439" t="s">
        <v>48</v>
      </c>
      <c r="F1439" t="s">
        <v>26</v>
      </c>
      <c r="L1439" t="s">
        <v>2142</v>
      </c>
      <c r="M1439">
        <v>310540</v>
      </c>
      <c r="N1439">
        <v>669</v>
      </c>
      <c r="O1439" t="s">
        <v>29</v>
      </c>
      <c r="P1439" t="s">
        <v>30</v>
      </c>
      <c r="Q1439" t="s">
        <v>213</v>
      </c>
      <c r="R1439">
        <v>32000000</v>
      </c>
      <c r="S1439">
        <v>2013</v>
      </c>
      <c r="T1439">
        <v>6.7</v>
      </c>
      <c r="U1439">
        <v>1.8</v>
      </c>
      <c r="V1439">
        <v>69470202</v>
      </c>
      <c r="W1439" t="s">
        <v>21</v>
      </c>
    </row>
    <row r="1440" spans="1:23" x14ac:dyDescent="0.3">
      <c r="A1440" t="s">
        <v>2143</v>
      </c>
      <c r="B1440">
        <v>131</v>
      </c>
      <c r="C1440">
        <v>103</v>
      </c>
      <c r="D1440">
        <v>50041732</v>
      </c>
      <c r="E1440" t="s">
        <v>57</v>
      </c>
      <c r="L1440" t="s">
        <v>2144</v>
      </c>
      <c r="M1440">
        <v>54390</v>
      </c>
      <c r="N1440">
        <v>398</v>
      </c>
      <c r="O1440" t="s">
        <v>29</v>
      </c>
      <c r="P1440" t="s">
        <v>30</v>
      </c>
      <c r="Q1440" t="s">
        <v>213</v>
      </c>
      <c r="R1440">
        <v>29000000</v>
      </c>
      <c r="S1440">
        <v>1999</v>
      </c>
      <c r="T1440">
        <v>6.2</v>
      </c>
      <c r="U1440">
        <v>1.7</v>
      </c>
      <c r="V1440">
        <v>21041732</v>
      </c>
      <c r="W1440" t="s">
        <v>21</v>
      </c>
    </row>
    <row r="1441" spans="1:23" x14ac:dyDescent="0.3">
      <c r="A1441" t="s">
        <v>2105</v>
      </c>
      <c r="B1441">
        <v>98</v>
      </c>
      <c r="C1441">
        <v>129</v>
      </c>
      <c r="D1441">
        <v>48814909</v>
      </c>
      <c r="E1441" t="s">
        <v>242</v>
      </c>
      <c r="F1441" t="s">
        <v>55</v>
      </c>
      <c r="L1441" t="s">
        <v>2145</v>
      </c>
      <c r="M1441">
        <v>89424</v>
      </c>
      <c r="N1441">
        <v>224</v>
      </c>
      <c r="O1441" t="s">
        <v>29</v>
      </c>
      <c r="P1441" t="s">
        <v>30</v>
      </c>
      <c r="Q1441" t="s">
        <v>213</v>
      </c>
      <c r="R1441">
        <v>32000000</v>
      </c>
      <c r="S1441">
        <v>2000</v>
      </c>
      <c r="T1441">
        <v>7.2</v>
      </c>
      <c r="U1441">
        <v>2.2000000000000002</v>
      </c>
      <c r="V1441">
        <v>16814909</v>
      </c>
      <c r="W1441" t="s">
        <v>21</v>
      </c>
    </row>
    <row r="1442" spans="1:23" x14ac:dyDescent="0.3">
      <c r="A1442" t="s">
        <v>2146</v>
      </c>
      <c r="B1442">
        <v>119</v>
      </c>
      <c r="C1442">
        <v>107</v>
      </c>
      <c r="D1442">
        <v>57744720</v>
      </c>
      <c r="E1442" t="s">
        <v>24</v>
      </c>
      <c r="F1442" t="s">
        <v>56</v>
      </c>
      <c r="G1442" t="s">
        <v>35</v>
      </c>
      <c r="L1442" t="s">
        <v>2147</v>
      </c>
      <c r="M1442">
        <v>46961</v>
      </c>
      <c r="N1442">
        <v>132</v>
      </c>
      <c r="O1442" t="s">
        <v>29</v>
      </c>
      <c r="P1442" t="s">
        <v>30</v>
      </c>
      <c r="Q1442" t="s">
        <v>31</v>
      </c>
      <c r="R1442">
        <v>20000000</v>
      </c>
      <c r="S1442">
        <v>2010</v>
      </c>
      <c r="T1442">
        <v>6.2</v>
      </c>
      <c r="U1442">
        <v>1.8</v>
      </c>
      <c r="V1442">
        <v>37744720</v>
      </c>
      <c r="W1442" t="s">
        <v>21</v>
      </c>
    </row>
    <row r="1443" spans="1:23" x14ac:dyDescent="0.3">
      <c r="A1443" t="s">
        <v>2148</v>
      </c>
      <c r="B1443">
        <v>133</v>
      </c>
      <c r="C1443">
        <v>89</v>
      </c>
      <c r="D1443">
        <v>21784432</v>
      </c>
      <c r="E1443" t="s">
        <v>48</v>
      </c>
      <c r="L1443" t="s">
        <v>2149</v>
      </c>
      <c r="M1443">
        <v>37493</v>
      </c>
      <c r="N1443">
        <v>108</v>
      </c>
      <c r="O1443" t="s">
        <v>29</v>
      </c>
      <c r="P1443" t="s">
        <v>30</v>
      </c>
      <c r="Q1443" t="s">
        <v>213</v>
      </c>
      <c r="R1443">
        <v>35000000</v>
      </c>
      <c r="S1443">
        <v>2013</v>
      </c>
      <c r="T1443">
        <v>5.6</v>
      </c>
      <c r="U1443">
        <v>1.5</v>
      </c>
      <c r="V1443">
        <v>-13215568</v>
      </c>
      <c r="W1443" t="s">
        <v>38</v>
      </c>
    </row>
    <row r="1444" spans="1:23" x14ac:dyDescent="0.3">
      <c r="A1444" t="s">
        <v>1734</v>
      </c>
      <c r="B1444">
        <v>88</v>
      </c>
      <c r="C1444">
        <v>113</v>
      </c>
      <c r="D1444">
        <v>37911876</v>
      </c>
      <c r="E1444" t="s">
        <v>24</v>
      </c>
      <c r="F1444" t="s">
        <v>48</v>
      </c>
      <c r="G1444" t="s">
        <v>56</v>
      </c>
      <c r="L1444" t="s">
        <v>2150</v>
      </c>
      <c r="M1444">
        <v>19671</v>
      </c>
      <c r="N1444">
        <v>47</v>
      </c>
      <c r="O1444" t="s">
        <v>29</v>
      </c>
      <c r="P1444" t="s">
        <v>30</v>
      </c>
      <c r="Q1444" t="s">
        <v>31</v>
      </c>
      <c r="R1444">
        <v>32000000</v>
      </c>
      <c r="S1444">
        <v>2011</v>
      </c>
      <c r="T1444">
        <v>4.4000000000000004</v>
      </c>
      <c r="U1444">
        <v>1.9</v>
      </c>
      <c r="V1444">
        <v>5911876</v>
      </c>
      <c r="W1444" t="s">
        <v>21</v>
      </c>
    </row>
    <row r="1445" spans="1:23" x14ac:dyDescent="0.3">
      <c r="A1445" t="s">
        <v>233</v>
      </c>
      <c r="B1445">
        <v>522</v>
      </c>
      <c r="C1445">
        <v>93</v>
      </c>
      <c r="D1445">
        <v>54696902</v>
      </c>
      <c r="E1445" t="s">
        <v>60</v>
      </c>
      <c r="F1445" t="s">
        <v>27</v>
      </c>
      <c r="G1445" t="s">
        <v>35</v>
      </c>
      <c r="L1445" t="s">
        <v>2151</v>
      </c>
      <c r="M1445">
        <v>379462</v>
      </c>
      <c r="N1445">
        <v>571</v>
      </c>
      <c r="O1445" t="s">
        <v>29</v>
      </c>
      <c r="P1445" t="s">
        <v>30</v>
      </c>
      <c r="Q1445" t="s">
        <v>31</v>
      </c>
      <c r="R1445">
        <v>32000000</v>
      </c>
      <c r="S1445">
        <v>2011</v>
      </c>
      <c r="T1445">
        <v>7.5</v>
      </c>
      <c r="U1445">
        <v>1.6</v>
      </c>
      <c r="V1445">
        <v>22696902</v>
      </c>
      <c r="W1445" t="s">
        <v>21</v>
      </c>
    </row>
    <row r="1446" spans="1:23" x14ac:dyDescent="0.3">
      <c r="A1446" t="s">
        <v>1379</v>
      </c>
      <c r="B1446">
        <v>43</v>
      </c>
      <c r="C1446">
        <v>120</v>
      </c>
      <c r="D1446">
        <v>36733909</v>
      </c>
      <c r="E1446" t="s">
        <v>25</v>
      </c>
      <c r="F1446" t="s">
        <v>242</v>
      </c>
      <c r="G1446" t="s">
        <v>55</v>
      </c>
      <c r="H1446" t="s">
        <v>35</v>
      </c>
      <c r="L1446" t="s">
        <v>2152</v>
      </c>
      <c r="M1446">
        <v>38949</v>
      </c>
      <c r="N1446">
        <v>112</v>
      </c>
      <c r="O1446" t="s">
        <v>29</v>
      </c>
      <c r="P1446" t="s">
        <v>30</v>
      </c>
      <c r="Q1446" t="s">
        <v>213</v>
      </c>
      <c r="R1446">
        <v>32000000</v>
      </c>
      <c r="S1446">
        <v>1993</v>
      </c>
      <c r="T1446">
        <v>7.1</v>
      </c>
      <c r="U1446">
        <v>2</v>
      </c>
      <c r="V1446">
        <v>4733909</v>
      </c>
      <c r="W1446" t="s">
        <v>21</v>
      </c>
    </row>
    <row r="1447" spans="1:23" x14ac:dyDescent="0.3">
      <c r="A1447" t="s">
        <v>394</v>
      </c>
      <c r="B1447">
        <v>224</v>
      </c>
      <c r="C1447">
        <v>98</v>
      </c>
      <c r="D1447">
        <v>35063732</v>
      </c>
      <c r="E1447" t="s">
        <v>60</v>
      </c>
      <c r="F1447" t="s">
        <v>35</v>
      </c>
      <c r="L1447" t="s">
        <v>2153</v>
      </c>
      <c r="M1447">
        <v>164608</v>
      </c>
      <c r="N1447">
        <v>383</v>
      </c>
      <c r="O1447" t="s">
        <v>29</v>
      </c>
      <c r="P1447" t="s">
        <v>30</v>
      </c>
      <c r="Q1447" t="s">
        <v>213</v>
      </c>
      <c r="R1447">
        <v>32000000</v>
      </c>
      <c r="S1447">
        <v>2007</v>
      </c>
      <c r="T1447">
        <v>6.4</v>
      </c>
      <c r="U1447">
        <v>1.6</v>
      </c>
      <c r="V1447">
        <v>3063732</v>
      </c>
      <c r="W1447" t="s">
        <v>21</v>
      </c>
    </row>
    <row r="1448" spans="1:23" x14ac:dyDescent="0.3">
      <c r="A1448" t="s">
        <v>1138</v>
      </c>
      <c r="B1448">
        <v>122</v>
      </c>
      <c r="C1448">
        <v>105</v>
      </c>
      <c r="D1448">
        <v>99462</v>
      </c>
      <c r="E1448" t="s">
        <v>24</v>
      </c>
      <c r="F1448" t="s">
        <v>25</v>
      </c>
      <c r="G1448" t="s">
        <v>55</v>
      </c>
      <c r="H1448" t="s">
        <v>49</v>
      </c>
      <c r="L1448" t="s">
        <v>2154</v>
      </c>
      <c r="M1448">
        <v>11347</v>
      </c>
      <c r="N1448">
        <v>28</v>
      </c>
      <c r="O1448" t="s">
        <v>29</v>
      </c>
      <c r="P1448" t="s">
        <v>545</v>
      </c>
      <c r="Q1448" t="s">
        <v>52</v>
      </c>
      <c r="R1448">
        <v>33000000</v>
      </c>
      <c r="S1448">
        <v>2013</v>
      </c>
      <c r="T1448">
        <v>7.1</v>
      </c>
      <c r="U1448">
        <v>1.8</v>
      </c>
      <c r="V1448">
        <v>-32900538</v>
      </c>
      <c r="W1448" t="s">
        <v>38</v>
      </c>
    </row>
    <row r="1449" spans="1:23" x14ac:dyDescent="0.3">
      <c r="A1449" t="s">
        <v>2155</v>
      </c>
      <c r="B1449">
        <v>75</v>
      </c>
      <c r="C1449">
        <v>98</v>
      </c>
      <c r="D1449">
        <v>32701088</v>
      </c>
      <c r="E1449" t="s">
        <v>55</v>
      </c>
      <c r="F1449" t="s">
        <v>49</v>
      </c>
      <c r="G1449" t="s">
        <v>61</v>
      </c>
      <c r="L1449" t="s">
        <v>2156</v>
      </c>
      <c r="M1449">
        <v>10018</v>
      </c>
      <c r="N1449">
        <v>108</v>
      </c>
      <c r="O1449" t="s">
        <v>29</v>
      </c>
      <c r="P1449" t="s">
        <v>30</v>
      </c>
      <c r="Q1449" t="s">
        <v>52</v>
      </c>
      <c r="R1449">
        <v>32000000</v>
      </c>
      <c r="S1449">
        <v>2005</v>
      </c>
      <c r="T1449">
        <v>6.9</v>
      </c>
      <c r="U1449">
        <v>1.6</v>
      </c>
      <c r="V1449">
        <v>701088</v>
      </c>
      <c r="W1449" t="s">
        <v>21</v>
      </c>
    </row>
    <row r="1450" spans="1:23" x14ac:dyDescent="0.3">
      <c r="A1450" t="s">
        <v>1471</v>
      </c>
      <c r="B1450">
        <v>441</v>
      </c>
      <c r="C1450">
        <v>96</v>
      </c>
      <c r="D1450">
        <v>31493782</v>
      </c>
      <c r="E1450" t="s">
        <v>56</v>
      </c>
      <c r="F1450" t="s">
        <v>55</v>
      </c>
      <c r="G1450" t="s">
        <v>35</v>
      </c>
      <c r="L1450" t="s">
        <v>2157</v>
      </c>
      <c r="M1450">
        <v>186606</v>
      </c>
      <c r="N1450">
        <v>1125</v>
      </c>
      <c r="O1450" t="s">
        <v>29</v>
      </c>
      <c r="P1450" t="s">
        <v>30</v>
      </c>
      <c r="Q1450" t="s">
        <v>213</v>
      </c>
      <c r="R1450">
        <v>32000000</v>
      </c>
      <c r="S1450">
        <v>2005</v>
      </c>
      <c r="T1450">
        <v>7.5</v>
      </c>
      <c r="U1450">
        <v>1.6</v>
      </c>
      <c r="V1450">
        <v>-506218</v>
      </c>
      <c r="W1450" t="s">
        <v>38</v>
      </c>
    </row>
    <row r="1451" spans="1:23" x14ac:dyDescent="0.3">
      <c r="A1451" t="s">
        <v>340</v>
      </c>
      <c r="B1451">
        <v>163</v>
      </c>
      <c r="C1451">
        <v>87</v>
      </c>
      <c r="D1451">
        <v>43095600</v>
      </c>
      <c r="E1451" t="s">
        <v>24</v>
      </c>
      <c r="F1451" t="s">
        <v>56</v>
      </c>
      <c r="G1451" t="s">
        <v>35</v>
      </c>
      <c r="L1451" t="s">
        <v>2158</v>
      </c>
      <c r="M1451">
        <v>156267</v>
      </c>
      <c r="N1451">
        <v>340</v>
      </c>
      <c r="O1451" t="s">
        <v>29</v>
      </c>
      <c r="P1451" t="s">
        <v>545</v>
      </c>
      <c r="Q1451" t="s">
        <v>31</v>
      </c>
      <c r="R1451">
        <v>32000000</v>
      </c>
      <c r="S1451">
        <v>2005</v>
      </c>
      <c r="T1451">
        <v>6.3</v>
      </c>
      <c r="U1451">
        <v>1.4</v>
      </c>
      <c r="V1451">
        <v>11095600</v>
      </c>
      <c r="W1451" t="s">
        <v>21</v>
      </c>
    </row>
    <row r="1452" spans="1:23" x14ac:dyDescent="0.3">
      <c r="A1452" t="s">
        <v>43</v>
      </c>
      <c r="B1452">
        <v>63</v>
      </c>
      <c r="C1452">
        <v>107</v>
      </c>
      <c r="D1452">
        <v>18636537</v>
      </c>
      <c r="E1452" t="s">
        <v>24</v>
      </c>
      <c r="F1452" t="s">
        <v>35</v>
      </c>
      <c r="G1452" t="s">
        <v>53</v>
      </c>
      <c r="L1452" t="s">
        <v>2159</v>
      </c>
      <c r="M1452">
        <v>69197</v>
      </c>
      <c r="N1452">
        <v>216</v>
      </c>
      <c r="O1452" t="s">
        <v>29</v>
      </c>
      <c r="P1452" t="s">
        <v>812</v>
      </c>
      <c r="Q1452" t="s">
        <v>213</v>
      </c>
      <c r="R1452">
        <v>32000000</v>
      </c>
      <c r="S1452">
        <v>1995</v>
      </c>
      <c r="T1452">
        <v>6.4</v>
      </c>
      <c r="U1452">
        <v>1.8</v>
      </c>
      <c r="V1452">
        <v>-13363463</v>
      </c>
      <c r="W1452" t="s">
        <v>38</v>
      </c>
    </row>
    <row r="1453" spans="1:23" x14ac:dyDescent="0.3">
      <c r="A1453" t="s">
        <v>1588</v>
      </c>
      <c r="B1453">
        <v>90</v>
      </c>
      <c r="C1453">
        <v>90</v>
      </c>
      <c r="D1453">
        <v>17848322</v>
      </c>
      <c r="E1453" t="s">
        <v>48</v>
      </c>
      <c r="F1453" t="s">
        <v>44</v>
      </c>
      <c r="L1453" t="s">
        <v>2160</v>
      </c>
      <c r="M1453">
        <v>18771</v>
      </c>
      <c r="N1453">
        <v>102</v>
      </c>
      <c r="O1453" t="s">
        <v>29</v>
      </c>
      <c r="P1453" t="s">
        <v>2161</v>
      </c>
      <c r="Q1453" t="s">
        <v>31</v>
      </c>
      <c r="R1453">
        <v>28000000</v>
      </c>
      <c r="S1453">
        <v>2004</v>
      </c>
      <c r="T1453">
        <v>5.9</v>
      </c>
      <c r="U1453">
        <v>1.5</v>
      </c>
      <c r="V1453">
        <v>-10151678</v>
      </c>
      <c r="W1453" t="s">
        <v>38</v>
      </c>
    </row>
    <row r="1454" spans="1:23" x14ac:dyDescent="0.3">
      <c r="A1454" t="s">
        <v>172</v>
      </c>
      <c r="B1454">
        <v>163</v>
      </c>
      <c r="C1454">
        <v>121</v>
      </c>
      <c r="D1454">
        <v>16640210</v>
      </c>
      <c r="E1454" t="s">
        <v>55</v>
      </c>
      <c r="F1454" t="s">
        <v>35</v>
      </c>
      <c r="L1454" t="s">
        <v>2162</v>
      </c>
      <c r="M1454">
        <v>53028</v>
      </c>
      <c r="N1454">
        <v>382</v>
      </c>
      <c r="O1454" t="s">
        <v>29</v>
      </c>
      <c r="P1454" t="s">
        <v>30</v>
      </c>
      <c r="Q1454" t="s">
        <v>213</v>
      </c>
      <c r="R1454">
        <v>55000000</v>
      </c>
      <c r="S1454">
        <v>1999</v>
      </c>
      <c r="T1454">
        <v>6.8</v>
      </c>
      <c r="U1454">
        <v>2</v>
      </c>
      <c r="V1454">
        <v>-38359790</v>
      </c>
      <c r="W1454" t="s">
        <v>38</v>
      </c>
    </row>
    <row r="1455" spans="1:23" x14ac:dyDescent="0.3">
      <c r="A1455" t="s">
        <v>2163</v>
      </c>
      <c r="B1455">
        <v>197</v>
      </c>
      <c r="C1455">
        <v>119</v>
      </c>
      <c r="D1455">
        <v>13763130</v>
      </c>
      <c r="E1455" t="s">
        <v>24</v>
      </c>
      <c r="F1455" t="s">
        <v>56</v>
      </c>
      <c r="G1455" t="s">
        <v>27</v>
      </c>
      <c r="H1455" t="s">
        <v>35</v>
      </c>
      <c r="L1455" t="s">
        <v>2164</v>
      </c>
      <c r="M1455">
        <v>87768</v>
      </c>
      <c r="N1455">
        <v>187</v>
      </c>
      <c r="O1455" t="s">
        <v>29</v>
      </c>
      <c r="P1455" t="s">
        <v>30</v>
      </c>
      <c r="Q1455" t="s">
        <v>213</v>
      </c>
      <c r="R1455">
        <v>32000000</v>
      </c>
      <c r="S1455">
        <v>2010</v>
      </c>
      <c r="T1455">
        <v>6.3</v>
      </c>
      <c r="U1455">
        <v>2</v>
      </c>
      <c r="V1455">
        <v>-18236870</v>
      </c>
      <c r="W1455" t="s">
        <v>38</v>
      </c>
    </row>
    <row r="1456" spans="1:23" x14ac:dyDescent="0.3">
      <c r="A1456" t="s">
        <v>2165</v>
      </c>
      <c r="B1456">
        <v>93</v>
      </c>
      <c r="C1456">
        <v>107</v>
      </c>
      <c r="D1456">
        <v>10956379</v>
      </c>
      <c r="E1456" t="s">
        <v>24</v>
      </c>
      <c r="F1456" t="s">
        <v>55</v>
      </c>
      <c r="G1456" t="s">
        <v>26</v>
      </c>
      <c r="H1456" t="s">
        <v>57</v>
      </c>
      <c r="I1456" t="s">
        <v>35</v>
      </c>
      <c r="L1456" t="s">
        <v>2166</v>
      </c>
      <c r="M1456">
        <v>21506</v>
      </c>
      <c r="N1456">
        <v>364</v>
      </c>
      <c r="O1456" t="s">
        <v>29</v>
      </c>
      <c r="P1456" t="s">
        <v>1877</v>
      </c>
      <c r="Q1456" t="s">
        <v>31</v>
      </c>
      <c r="R1456">
        <v>35000000</v>
      </c>
      <c r="S1456">
        <v>2007</v>
      </c>
      <c r="T1456">
        <v>3.6</v>
      </c>
      <c r="U1456">
        <v>1.8</v>
      </c>
      <c r="V1456">
        <v>-24043621</v>
      </c>
      <c r="W1456" t="s">
        <v>38</v>
      </c>
    </row>
    <row r="1457" spans="1:23" x14ac:dyDescent="0.3">
      <c r="A1457" t="s">
        <v>1897</v>
      </c>
      <c r="B1457">
        <v>15</v>
      </c>
      <c r="C1457">
        <v>110</v>
      </c>
      <c r="D1457">
        <v>4357000</v>
      </c>
      <c r="E1457" t="s">
        <v>48</v>
      </c>
      <c r="F1457" t="s">
        <v>49</v>
      </c>
      <c r="G1457" t="s">
        <v>26</v>
      </c>
      <c r="L1457" t="s">
        <v>2167</v>
      </c>
      <c r="M1457">
        <v>5176</v>
      </c>
      <c r="N1457">
        <v>30</v>
      </c>
      <c r="O1457" t="s">
        <v>29</v>
      </c>
      <c r="P1457" t="s">
        <v>30</v>
      </c>
      <c r="Q1457" t="s">
        <v>52</v>
      </c>
      <c r="R1457">
        <v>30000000</v>
      </c>
      <c r="S1457">
        <v>1996</v>
      </c>
      <c r="T1457">
        <v>5.3</v>
      </c>
      <c r="U1457">
        <v>1.8</v>
      </c>
      <c r="V1457">
        <v>-25643000</v>
      </c>
      <c r="W1457" t="s">
        <v>38</v>
      </c>
    </row>
    <row r="1458" spans="1:23" x14ac:dyDescent="0.3">
      <c r="A1458" t="s">
        <v>2168</v>
      </c>
      <c r="B1458">
        <v>260</v>
      </c>
      <c r="C1458">
        <v>100</v>
      </c>
      <c r="D1458">
        <v>22525921</v>
      </c>
      <c r="E1458" t="s">
        <v>48</v>
      </c>
      <c r="L1458" t="s">
        <v>2169</v>
      </c>
      <c r="M1458">
        <v>60596</v>
      </c>
      <c r="N1458">
        <v>158</v>
      </c>
      <c r="O1458" t="s">
        <v>29</v>
      </c>
      <c r="P1458" t="s">
        <v>30</v>
      </c>
      <c r="Q1458" t="s">
        <v>31</v>
      </c>
      <c r="R1458">
        <v>30000000</v>
      </c>
      <c r="S1458">
        <v>2013</v>
      </c>
      <c r="T1458">
        <v>5.9</v>
      </c>
      <c r="U1458">
        <v>1.7</v>
      </c>
      <c r="V1458">
        <v>-7474079</v>
      </c>
      <c r="W1458" t="s">
        <v>38</v>
      </c>
    </row>
    <row r="1459" spans="1:23" x14ac:dyDescent="0.3">
      <c r="A1459" t="s">
        <v>507</v>
      </c>
      <c r="B1459">
        <v>18</v>
      </c>
      <c r="C1459">
        <v>75</v>
      </c>
      <c r="D1459">
        <v>3562749</v>
      </c>
      <c r="E1459" t="s">
        <v>47</v>
      </c>
      <c r="F1459" t="s">
        <v>48</v>
      </c>
      <c r="G1459" t="s">
        <v>49</v>
      </c>
      <c r="H1459" t="s">
        <v>26</v>
      </c>
      <c r="I1459" t="s">
        <v>50</v>
      </c>
      <c r="L1459" t="s">
        <v>2170</v>
      </c>
      <c r="M1459">
        <v>5600</v>
      </c>
      <c r="N1459">
        <v>49</v>
      </c>
      <c r="O1459" t="s">
        <v>29</v>
      </c>
      <c r="P1459" t="s">
        <v>30</v>
      </c>
      <c r="Q1459" t="s">
        <v>118</v>
      </c>
      <c r="R1459">
        <v>32000000</v>
      </c>
      <c r="S1459">
        <v>1997</v>
      </c>
      <c r="T1459">
        <v>6.9</v>
      </c>
      <c r="U1459">
        <v>1.2</v>
      </c>
      <c r="V1459">
        <v>-28437251</v>
      </c>
      <c r="W1459" t="s">
        <v>38</v>
      </c>
    </row>
    <row r="1460" spans="1:23" x14ac:dyDescent="0.3">
      <c r="A1460" t="s">
        <v>2171</v>
      </c>
      <c r="B1460">
        <v>70</v>
      </c>
      <c r="C1460">
        <v>132</v>
      </c>
      <c r="D1460">
        <v>2899970</v>
      </c>
      <c r="E1460" t="s">
        <v>55</v>
      </c>
      <c r="L1460" t="s">
        <v>2172</v>
      </c>
      <c r="M1460">
        <v>8039</v>
      </c>
      <c r="N1460">
        <v>161</v>
      </c>
      <c r="O1460" t="s">
        <v>29</v>
      </c>
      <c r="P1460" t="s">
        <v>30</v>
      </c>
      <c r="Q1460" t="s">
        <v>213</v>
      </c>
      <c r="R1460">
        <v>32000000</v>
      </c>
      <c r="S1460">
        <v>1999</v>
      </c>
      <c r="T1460">
        <v>6.9</v>
      </c>
      <c r="U1460">
        <v>2.2000000000000002</v>
      </c>
      <c r="V1460">
        <v>-29100030</v>
      </c>
      <c r="W1460" t="s">
        <v>38</v>
      </c>
    </row>
    <row r="1461" spans="1:23" x14ac:dyDescent="0.3">
      <c r="A1461" t="s">
        <v>445</v>
      </c>
      <c r="B1461">
        <v>183</v>
      </c>
      <c r="C1461">
        <v>105</v>
      </c>
      <c r="D1461">
        <v>1304837</v>
      </c>
      <c r="E1461" t="s">
        <v>55</v>
      </c>
      <c r="F1461" t="s">
        <v>60</v>
      </c>
      <c r="G1461" t="s">
        <v>35</v>
      </c>
      <c r="L1461" t="s">
        <v>2173</v>
      </c>
      <c r="M1461">
        <v>21481</v>
      </c>
      <c r="N1461">
        <v>175</v>
      </c>
      <c r="O1461" t="s">
        <v>29</v>
      </c>
      <c r="P1461" t="s">
        <v>30</v>
      </c>
      <c r="Q1461" t="s">
        <v>213</v>
      </c>
      <c r="R1461">
        <v>32000000</v>
      </c>
      <c r="S1461">
        <v>2006</v>
      </c>
      <c r="T1461">
        <v>6.1</v>
      </c>
      <c r="U1461">
        <v>1.8</v>
      </c>
      <c r="V1461">
        <v>-30695163</v>
      </c>
      <c r="W1461" t="s">
        <v>38</v>
      </c>
    </row>
    <row r="1462" spans="1:23" x14ac:dyDescent="0.3">
      <c r="A1462" t="s">
        <v>1309</v>
      </c>
      <c r="B1462">
        <v>261</v>
      </c>
      <c r="C1462">
        <v>289</v>
      </c>
      <c r="D1462">
        <v>78800000</v>
      </c>
      <c r="E1462" t="s">
        <v>55</v>
      </c>
      <c r="F1462" t="s">
        <v>58</v>
      </c>
      <c r="L1462" t="s">
        <v>2174</v>
      </c>
      <c r="M1462">
        <v>450676</v>
      </c>
      <c r="N1462">
        <v>983</v>
      </c>
      <c r="O1462" t="s">
        <v>29</v>
      </c>
      <c r="P1462" t="s">
        <v>30</v>
      </c>
      <c r="Q1462" t="s">
        <v>213</v>
      </c>
      <c r="R1462">
        <v>31500000</v>
      </c>
      <c r="S1462">
        <v>1979</v>
      </c>
      <c r="T1462">
        <v>8.5</v>
      </c>
      <c r="U1462">
        <v>4.8</v>
      </c>
      <c r="V1462">
        <v>47300000</v>
      </c>
      <c r="W1462" t="s">
        <v>21</v>
      </c>
    </row>
    <row r="1463" spans="1:23" x14ac:dyDescent="0.3">
      <c r="A1463" t="s">
        <v>2175</v>
      </c>
      <c r="B1463">
        <v>167</v>
      </c>
      <c r="C1463">
        <v>102</v>
      </c>
      <c r="D1463">
        <v>17797316</v>
      </c>
      <c r="E1463" t="s">
        <v>48</v>
      </c>
      <c r="F1463" t="s">
        <v>44</v>
      </c>
      <c r="L1463" t="s">
        <v>2176</v>
      </c>
      <c r="M1463">
        <v>50523</v>
      </c>
      <c r="N1463">
        <v>113</v>
      </c>
      <c r="O1463" t="s">
        <v>29</v>
      </c>
      <c r="P1463" t="s">
        <v>30</v>
      </c>
      <c r="Q1463" t="s">
        <v>213</v>
      </c>
      <c r="R1463">
        <v>32000000</v>
      </c>
      <c r="S1463">
        <v>2010</v>
      </c>
      <c r="T1463">
        <v>6.3</v>
      </c>
      <c r="U1463">
        <v>1.7</v>
      </c>
      <c r="V1463">
        <v>-14202684</v>
      </c>
      <c r="W1463" t="s">
        <v>38</v>
      </c>
    </row>
    <row r="1464" spans="1:23" x14ac:dyDescent="0.3">
      <c r="A1464" t="s">
        <v>1208</v>
      </c>
      <c r="B1464">
        <v>42</v>
      </c>
      <c r="C1464">
        <v>143</v>
      </c>
      <c r="D1464">
        <v>82528097</v>
      </c>
      <c r="E1464" t="s">
        <v>55</v>
      </c>
      <c r="F1464" t="s">
        <v>59</v>
      </c>
      <c r="L1464" t="s">
        <v>2177</v>
      </c>
      <c r="M1464">
        <v>30230</v>
      </c>
      <c r="N1464">
        <v>154</v>
      </c>
      <c r="O1464" t="s">
        <v>29</v>
      </c>
      <c r="P1464" t="s">
        <v>30</v>
      </c>
      <c r="Q1464" t="s">
        <v>52</v>
      </c>
      <c r="R1464">
        <v>6500000</v>
      </c>
      <c r="S1464">
        <v>1995</v>
      </c>
      <c r="T1464">
        <v>7.3</v>
      </c>
      <c r="U1464">
        <v>2.4</v>
      </c>
      <c r="V1464">
        <v>76028097</v>
      </c>
      <c r="W1464" t="s">
        <v>21</v>
      </c>
    </row>
    <row r="1465" spans="1:23" x14ac:dyDescent="0.3">
      <c r="A1465" t="s">
        <v>2178</v>
      </c>
      <c r="B1465">
        <v>130</v>
      </c>
      <c r="C1465">
        <v>113</v>
      </c>
      <c r="D1465">
        <v>14268533</v>
      </c>
      <c r="E1465" t="s">
        <v>24</v>
      </c>
      <c r="F1465" t="s">
        <v>56</v>
      </c>
      <c r="G1465" t="s">
        <v>55</v>
      </c>
      <c r="H1465" t="s">
        <v>60</v>
      </c>
      <c r="I1465" t="s">
        <v>27</v>
      </c>
      <c r="J1465" t="s">
        <v>35</v>
      </c>
      <c r="L1465" t="s">
        <v>2179</v>
      </c>
      <c r="M1465">
        <v>17319</v>
      </c>
      <c r="N1465">
        <v>100</v>
      </c>
      <c r="O1465" t="s">
        <v>29</v>
      </c>
      <c r="P1465" t="s">
        <v>37</v>
      </c>
      <c r="Q1465" t="s">
        <v>213</v>
      </c>
      <c r="R1465">
        <v>31500000</v>
      </c>
      <c r="S1465">
        <v>2016</v>
      </c>
      <c r="T1465">
        <v>6.3</v>
      </c>
      <c r="U1465">
        <v>1.9</v>
      </c>
      <c r="V1465">
        <v>-17231467</v>
      </c>
      <c r="W1465" t="s">
        <v>38</v>
      </c>
    </row>
    <row r="1466" spans="1:23" x14ac:dyDescent="0.3">
      <c r="A1466" t="s">
        <v>621</v>
      </c>
      <c r="B1466">
        <v>66</v>
      </c>
      <c r="C1466">
        <v>161</v>
      </c>
      <c r="D1466">
        <v>87100000</v>
      </c>
      <c r="E1466" t="s">
        <v>242</v>
      </c>
      <c r="F1466" t="s">
        <v>55</v>
      </c>
      <c r="G1466" t="s">
        <v>44</v>
      </c>
      <c r="L1466" t="s">
        <v>2180</v>
      </c>
      <c r="M1466">
        <v>52339</v>
      </c>
      <c r="N1466">
        <v>200</v>
      </c>
      <c r="O1466" t="s">
        <v>29</v>
      </c>
      <c r="P1466" t="s">
        <v>30</v>
      </c>
      <c r="Q1466" t="s">
        <v>52</v>
      </c>
      <c r="R1466">
        <v>31000000</v>
      </c>
      <c r="S1466">
        <v>1985</v>
      </c>
      <c r="T1466">
        <v>7.2</v>
      </c>
      <c r="U1466">
        <v>2.7</v>
      </c>
      <c r="V1466">
        <v>56100000</v>
      </c>
      <c r="W1466" t="s">
        <v>21</v>
      </c>
    </row>
    <row r="1467" spans="1:23" x14ac:dyDescent="0.3">
      <c r="A1467" t="s">
        <v>158</v>
      </c>
      <c r="B1467">
        <v>449</v>
      </c>
      <c r="C1467">
        <v>138</v>
      </c>
      <c r="D1467">
        <v>93749203</v>
      </c>
      <c r="E1467" t="s">
        <v>55</v>
      </c>
      <c r="F1467" t="s">
        <v>35</v>
      </c>
      <c r="L1467" t="s">
        <v>2181</v>
      </c>
      <c r="M1467">
        <v>264047</v>
      </c>
      <c r="N1467">
        <v>491</v>
      </c>
      <c r="O1467" t="s">
        <v>29</v>
      </c>
      <c r="P1467" t="s">
        <v>30</v>
      </c>
      <c r="Q1467" t="s">
        <v>213</v>
      </c>
      <c r="R1467">
        <v>31000000</v>
      </c>
      <c r="S1467">
        <v>2012</v>
      </c>
      <c r="T1467">
        <v>7.3</v>
      </c>
      <c r="U1467">
        <v>2.2999999999999998</v>
      </c>
      <c r="V1467">
        <v>62749203</v>
      </c>
      <c r="W1467" t="s">
        <v>21</v>
      </c>
    </row>
    <row r="1468" spans="1:23" x14ac:dyDescent="0.3">
      <c r="A1468" t="s">
        <v>2182</v>
      </c>
      <c r="B1468">
        <v>121</v>
      </c>
      <c r="C1468">
        <v>126</v>
      </c>
      <c r="D1468">
        <v>62700000</v>
      </c>
      <c r="E1468" t="s">
        <v>24</v>
      </c>
      <c r="F1468" t="s">
        <v>25</v>
      </c>
      <c r="G1468" t="s">
        <v>27</v>
      </c>
      <c r="H1468" t="s">
        <v>35</v>
      </c>
      <c r="L1468" t="s">
        <v>2183</v>
      </c>
      <c r="M1468">
        <v>69534</v>
      </c>
      <c r="N1468">
        <v>294</v>
      </c>
      <c r="O1468" t="s">
        <v>29</v>
      </c>
      <c r="P1468" t="s">
        <v>37</v>
      </c>
      <c r="Q1468" t="s">
        <v>52</v>
      </c>
      <c r="R1468">
        <v>34000000</v>
      </c>
      <c r="S1468">
        <v>1979</v>
      </c>
      <c r="T1468">
        <v>6.3</v>
      </c>
      <c r="U1468">
        <v>2.1</v>
      </c>
      <c r="V1468">
        <v>28700000</v>
      </c>
      <c r="W1468" t="s">
        <v>21</v>
      </c>
    </row>
    <row r="1469" spans="1:23" x14ac:dyDescent="0.3">
      <c r="A1469" t="s">
        <v>1465</v>
      </c>
      <c r="B1469">
        <v>536</v>
      </c>
      <c r="C1469">
        <v>99</v>
      </c>
      <c r="D1469">
        <v>59073773</v>
      </c>
      <c r="E1469" t="s">
        <v>25</v>
      </c>
      <c r="F1469" t="s">
        <v>48</v>
      </c>
      <c r="G1469" t="s">
        <v>56</v>
      </c>
      <c r="H1469" t="s">
        <v>55</v>
      </c>
      <c r="L1469" t="s">
        <v>2184</v>
      </c>
      <c r="M1469">
        <v>475518</v>
      </c>
      <c r="N1469">
        <v>644</v>
      </c>
      <c r="O1469" t="s">
        <v>29</v>
      </c>
      <c r="P1469" t="s">
        <v>30</v>
      </c>
      <c r="Q1469" t="s">
        <v>213</v>
      </c>
      <c r="R1469">
        <v>25000000</v>
      </c>
      <c r="S1469">
        <v>2014</v>
      </c>
      <c r="T1469">
        <v>8.1</v>
      </c>
      <c r="U1469">
        <v>1.6</v>
      </c>
      <c r="V1469">
        <v>34073773</v>
      </c>
      <c r="W1469" t="s">
        <v>21</v>
      </c>
    </row>
    <row r="1470" spans="1:23" x14ac:dyDescent="0.3">
      <c r="A1470" t="s">
        <v>1955</v>
      </c>
      <c r="B1470">
        <v>135</v>
      </c>
      <c r="C1470">
        <v>101</v>
      </c>
      <c r="D1470">
        <v>24185781</v>
      </c>
      <c r="E1470" t="s">
        <v>55</v>
      </c>
      <c r="F1470" t="s">
        <v>60</v>
      </c>
      <c r="L1470" t="s">
        <v>2185</v>
      </c>
      <c r="M1470">
        <v>30339</v>
      </c>
      <c r="N1470">
        <v>268</v>
      </c>
      <c r="O1470" t="s">
        <v>29</v>
      </c>
      <c r="P1470" t="s">
        <v>30</v>
      </c>
      <c r="Q1470" t="s">
        <v>31</v>
      </c>
      <c r="R1470">
        <v>31000000</v>
      </c>
      <c r="S1470">
        <v>2001</v>
      </c>
      <c r="T1470">
        <v>6.9</v>
      </c>
      <c r="U1470">
        <v>1.7</v>
      </c>
      <c r="V1470">
        <v>-6814219</v>
      </c>
      <c r="W1470" t="s">
        <v>38</v>
      </c>
    </row>
    <row r="1471" spans="1:23" x14ac:dyDescent="0.3">
      <c r="A1471" t="s">
        <v>1379</v>
      </c>
      <c r="B1471">
        <v>74</v>
      </c>
      <c r="C1471">
        <v>103</v>
      </c>
      <c r="D1471">
        <v>53133888</v>
      </c>
      <c r="E1471" t="s">
        <v>48</v>
      </c>
      <c r="F1471" t="s">
        <v>26</v>
      </c>
      <c r="G1471" t="s">
        <v>57</v>
      </c>
      <c r="H1471" t="s">
        <v>35</v>
      </c>
      <c r="L1471" t="s">
        <v>2186</v>
      </c>
      <c r="M1471">
        <v>50389</v>
      </c>
      <c r="N1471">
        <v>136</v>
      </c>
      <c r="O1471" t="s">
        <v>29</v>
      </c>
      <c r="P1471" t="s">
        <v>30</v>
      </c>
      <c r="Q1471" t="s">
        <v>31</v>
      </c>
      <c r="R1471">
        <v>31000000</v>
      </c>
      <c r="S1471">
        <v>1990</v>
      </c>
      <c r="T1471">
        <v>6.3</v>
      </c>
      <c r="U1471">
        <v>1.7</v>
      </c>
      <c r="V1471">
        <v>22133888</v>
      </c>
      <c r="W1471" t="s">
        <v>21</v>
      </c>
    </row>
    <row r="1472" spans="1:23" x14ac:dyDescent="0.3">
      <c r="A1472" t="s">
        <v>940</v>
      </c>
      <c r="B1472">
        <v>168</v>
      </c>
      <c r="C1472">
        <v>118</v>
      </c>
      <c r="D1472">
        <v>44983704</v>
      </c>
      <c r="E1472" t="s">
        <v>56</v>
      </c>
      <c r="F1472" t="s">
        <v>55</v>
      </c>
      <c r="G1472" t="s">
        <v>60</v>
      </c>
      <c r="H1472" t="s">
        <v>27</v>
      </c>
      <c r="I1472" t="s">
        <v>35</v>
      </c>
      <c r="L1472" t="s">
        <v>2187</v>
      </c>
      <c r="M1472">
        <v>81866</v>
      </c>
      <c r="N1472">
        <v>510</v>
      </c>
      <c r="O1472" t="s">
        <v>29</v>
      </c>
      <c r="P1472" t="s">
        <v>30</v>
      </c>
      <c r="Q1472" t="s">
        <v>31</v>
      </c>
      <c r="R1472">
        <v>31000000</v>
      </c>
      <c r="S1472">
        <v>2000</v>
      </c>
      <c r="T1472">
        <v>7.3</v>
      </c>
      <c r="U1472">
        <v>2</v>
      </c>
      <c r="V1472">
        <v>13983704</v>
      </c>
      <c r="W1472" t="s">
        <v>21</v>
      </c>
    </row>
    <row r="1473" spans="1:23" x14ac:dyDescent="0.3">
      <c r="A1473" t="s">
        <v>2188</v>
      </c>
      <c r="B1473">
        <v>204</v>
      </c>
      <c r="C1473">
        <v>99</v>
      </c>
      <c r="D1473">
        <v>58879132</v>
      </c>
      <c r="E1473" t="s">
        <v>25</v>
      </c>
      <c r="F1473" t="s">
        <v>48</v>
      </c>
      <c r="L1473" t="s">
        <v>2189</v>
      </c>
      <c r="M1473">
        <v>66123</v>
      </c>
      <c r="N1473">
        <v>219</v>
      </c>
      <c r="O1473" t="s">
        <v>29</v>
      </c>
      <c r="P1473" t="s">
        <v>30</v>
      </c>
      <c r="Q1473" t="s">
        <v>213</v>
      </c>
      <c r="R1473">
        <v>31000000</v>
      </c>
      <c r="S1473">
        <v>2015</v>
      </c>
      <c r="T1473">
        <v>6.1</v>
      </c>
      <c r="U1473">
        <v>1.6</v>
      </c>
      <c r="V1473">
        <v>27879132</v>
      </c>
      <c r="W1473" t="s">
        <v>21</v>
      </c>
    </row>
    <row r="1474" spans="1:23" x14ac:dyDescent="0.3">
      <c r="A1474" t="s">
        <v>87</v>
      </c>
      <c r="B1474">
        <v>96</v>
      </c>
      <c r="C1474">
        <v>105</v>
      </c>
      <c r="D1474">
        <v>72077000</v>
      </c>
      <c r="E1474" t="s">
        <v>48</v>
      </c>
      <c r="F1474" t="s">
        <v>56</v>
      </c>
      <c r="G1474" t="s">
        <v>35</v>
      </c>
      <c r="L1474" t="s">
        <v>2190</v>
      </c>
      <c r="M1474">
        <v>62986</v>
      </c>
      <c r="N1474">
        <v>150</v>
      </c>
      <c r="O1474" t="s">
        <v>29</v>
      </c>
      <c r="P1474" t="s">
        <v>30</v>
      </c>
      <c r="Q1474" t="s">
        <v>213</v>
      </c>
      <c r="R1474">
        <v>30250000</v>
      </c>
      <c r="S1474">
        <v>1995</v>
      </c>
      <c r="T1474">
        <v>6.9</v>
      </c>
      <c r="U1474">
        <v>1.8</v>
      </c>
      <c r="V1474">
        <v>41827000</v>
      </c>
      <c r="W1474" t="s">
        <v>21</v>
      </c>
    </row>
    <row r="1475" spans="1:23" x14ac:dyDescent="0.3">
      <c r="A1475" t="s">
        <v>85</v>
      </c>
      <c r="B1475">
        <v>223</v>
      </c>
      <c r="C1475">
        <v>113</v>
      </c>
      <c r="D1475">
        <v>170684505</v>
      </c>
      <c r="E1475" t="s">
        <v>48</v>
      </c>
      <c r="F1475" t="s">
        <v>56</v>
      </c>
      <c r="G1475" t="s">
        <v>50</v>
      </c>
      <c r="L1475" t="s">
        <v>2191</v>
      </c>
      <c r="M1475">
        <v>172080</v>
      </c>
      <c r="N1475">
        <v>1017</v>
      </c>
      <c r="O1475" t="s">
        <v>29</v>
      </c>
      <c r="P1475" t="s">
        <v>30</v>
      </c>
      <c r="Q1475" t="s">
        <v>31</v>
      </c>
      <c r="R1475">
        <v>45000000</v>
      </c>
      <c r="S1475">
        <v>2002</v>
      </c>
      <c r="T1475">
        <v>7.2</v>
      </c>
      <c r="U1475">
        <v>1.9</v>
      </c>
      <c r="V1475">
        <v>125684505</v>
      </c>
      <c r="W1475" t="s">
        <v>21</v>
      </c>
    </row>
    <row r="1476" spans="1:23" x14ac:dyDescent="0.3">
      <c r="A1476" t="s">
        <v>614</v>
      </c>
      <c r="B1476">
        <v>112</v>
      </c>
      <c r="C1476">
        <v>93</v>
      </c>
      <c r="D1476">
        <v>163479795</v>
      </c>
      <c r="E1476" t="s">
        <v>48</v>
      </c>
      <c r="F1476" t="s">
        <v>55</v>
      </c>
      <c r="L1476" t="s">
        <v>2192</v>
      </c>
      <c r="M1476">
        <v>161858</v>
      </c>
      <c r="N1476">
        <v>289</v>
      </c>
      <c r="O1476" t="s">
        <v>29</v>
      </c>
      <c r="P1476" t="s">
        <v>30</v>
      </c>
      <c r="Q1476" t="s">
        <v>31</v>
      </c>
      <c r="R1476">
        <v>34200000</v>
      </c>
      <c r="S1476">
        <v>1999</v>
      </c>
      <c r="T1476">
        <v>6.4</v>
      </c>
      <c r="U1476">
        <v>1.6</v>
      </c>
      <c r="V1476">
        <v>129279795</v>
      </c>
      <c r="W1476" t="s">
        <v>21</v>
      </c>
    </row>
    <row r="1477" spans="1:23" x14ac:dyDescent="0.3">
      <c r="A1477" t="s">
        <v>2193</v>
      </c>
      <c r="B1477">
        <v>142</v>
      </c>
      <c r="C1477">
        <v>108</v>
      </c>
      <c r="D1477">
        <v>145096820</v>
      </c>
      <c r="E1477" t="s">
        <v>48</v>
      </c>
      <c r="L1477" t="s">
        <v>2194</v>
      </c>
      <c r="M1477">
        <v>200260</v>
      </c>
      <c r="N1477">
        <v>431</v>
      </c>
      <c r="O1477" t="s">
        <v>29</v>
      </c>
      <c r="P1477" t="s">
        <v>30</v>
      </c>
      <c r="Q1477" t="s">
        <v>213</v>
      </c>
      <c r="R1477">
        <v>30000000</v>
      </c>
      <c r="S1477">
        <v>2001</v>
      </c>
      <c r="T1477">
        <v>6.4</v>
      </c>
      <c r="U1477">
        <v>1.8</v>
      </c>
      <c r="V1477">
        <v>115096820</v>
      </c>
      <c r="W1477" t="s">
        <v>21</v>
      </c>
    </row>
    <row r="1478" spans="1:23" x14ac:dyDescent="0.3">
      <c r="A1478" t="s">
        <v>126</v>
      </c>
      <c r="B1478">
        <v>166</v>
      </c>
      <c r="C1478">
        <v>74</v>
      </c>
      <c r="D1478">
        <v>191796233</v>
      </c>
      <c r="E1478" t="s">
        <v>25</v>
      </c>
      <c r="F1478" t="s">
        <v>47</v>
      </c>
      <c r="G1478" t="s">
        <v>48</v>
      </c>
      <c r="H1478" t="s">
        <v>49</v>
      </c>
      <c r="I1478" t="s">
        <v>26</v>
      </c>
      <c r="L1478" t="s">
        <v>2195</v>
      </c>
      <c r="M1478">
        <v>623757</v>
      </c>
      <c r="N1478">
        <v>391</v>
      </c>
      <c r="O1478" t="s">
        <v>29</v>
      </c>
      <c r="P1478" t="s">
        <v>30</v>
      </c>
      <c r="Q1478" t="s">
        <v>118</v>
      </c>
      <c r="R1478">
        <v>30000000</v>
      </c>
      <c r="S1478">
        <v>1995</v>
      </c>
      <c r="T1478">
        <v>8.3000000000000007</v>
      </c>
      <c r="U1478">
        <v>1.2</v>
      </c>
      <c r="V1478">
        <v>161796233</v>
      </c>
      <c r="W1478" t="s">
        <v>21</v>
      </c>
    </row>
    <row r="1479" spans="1:23" x14ac:dyDescent="0.3">
      <c r="A1479" t="s">
        <v>462</v>
      </c>
      <c r="B1479">
        <v>114</v>
      </c>
      <c r="C1479">
        <v>116</v>
      </c>
      <c r="D1479">
        <v>121248145</v>
      </c>
      <c r="E1479" t="s">
        <v>24</v>
      </c>
      <c r="F1479" t="s">
        <v>25</v>
      </c>
      <c r="G1479" t="s">
        <v>56</v>
      </c>
      <c r="H1479" t="s">
        <v>35</v>
      </c>
      <c r="L1479" t="s">
        <v>2196</v>
      </c>
      <c r="M1479">
        <v>260981</v>
      </c>
      <c r="N1479">
        <v>373</v>
      </c>
      <c r="O1479" t="s">
        <v>29</v>
      </c>
      <c r="P1479" t="s">
        <v>30</v>
      </c>
      <c r="Q1479" t="s">
        <v>213</v>
      </c>
      <c r="R1479">
        <v>25000000</v>
      </c>
      <c r="S1479">
        <v>1994</v>
      </c>
      <c r="T1479">
        <v>7.2</v>
      </c>
      <c r="U1479">
        <v>1.9</v>
      </c>
      <c r="V1479">
        <v>96248145</v>
      </c>
      <c r="W1479" t="s">
        <v>21</v>
      </c>
    </row>
    <row r="1480" spans="1:23" x14ac:dyDescent="0.3">
      <c r="A1480" t="s">
        <v>2197</v>
      </c>
      <c r="B1480">
        <v>214</v>
      </c>
      <c r="C1480">
        <v>104</v>
      </c>
      <c r="D1480">
        <v>125014030</v>
      </c>
      <c r="E1480" t="s">
        <v>55</v>
      </c>
      <c r="F1480" t="s">
        <v>44</v>
      </c>
      <c r="L1480" t="s">
        <v>2198</v>
      </c>
      <c r="M1480">
        <v>145852</v>
      </c>
      <c r="N1480">
        <v>164</v>
      </c>
      <c r="O1480" t="s">
        <v>29</v>
      </c>
      <c r="P1480" t="s">
        <v>30</v>
      </c>
      <c r="Q1480" t="s">
        <v>31</v>
      </c>
      <c r="R1480">
        <v>30000000</v>
      </c>
      <c r="S1480">
        <v>2012</v>
      </c>
      <c r="T1480">
        <v>6.8</v>
      </c>
      <c r="U1480">
        <v>1.7</v>
      </c>
      <c r="V1480">
        <v>95014030</v>
      </c>
      <c r="W1480" t="s">
        <v>21</v>
      </c>
    </row>
    <row r="1481" spans="1:23" x14ac:dyDescent="0.3">
      <c r="A1481" t="s">
        <v>2199</v>
      </c>
      <c r="B1481">
        <v>126</v>
      </c>
      <c r="C1481">
        <v>106</v>
      </c>
      <c r="D1481">
        <v>11854694</v>
      </c>
      <c r="E1481" t="s">
        <v>55</v>
      </c>
      <c r="L1481" t="s">
        <v>2200</v>
      </c>
      <c r="M1481">
        <v>14281</v>
      </c>
      <c r="N1481">
        <v>64</v>
      </c>
      <c r="O1481" t="s">
        <v>29</v>
      </c>
      <c r="P1481" t="s">
        <v>30</v>
      </c>
      <c r="Q1481" t="s">
        <v>52</v>
      </c>
      <c r="R1481">
        <v>31000000</v>
      </c>
      <c r="S1481">
        <v>2010</v>
      </c>
      <c r="T1481">
        <v>6.5</v>
      </c>
      <c r="U1481">
        <v>1.8</v>
      </c>
      <c r="V1481">
        <v>-19145306</v>
      </c>
      <c r="W1481" t="s">
        <v>38</v>
      </c>
    </row>
    <row r="1482" spans="1:23" x14ac:dyDescent="0.3">
      <c r="A1482" t="s">
        <v>2127</v>
      </c>
      <c r="B1482">
        <v>157</v>
      </c>
      <c r="C1482">
        <v>120</v>
      </c>
      <c r="D1482">
        <v>115648585</v>
      </c>
      <c r="E1482" t="s">
        <v>242</v>
      </c>
      <c r="F1482" t="s">
        <v>55</v>
      </c>
      <c r="G1482" t="s">
        <v>61</v>
      </c>
      <c r="L1482" t="s">
        <v>2201</v>
      </c>
      <c r="M1482">
        <v>160776</v>
      </c>
      <c r="N1482">
        <v>402</v>
      </c>
      <c r="O1482" t="s">
        <v>29</v>
      </c>
      <c r="P1482" t="s">
        <v>30</v>
      </c>
      <c r="Q1482" t="s">
        <v>52</v>
      </c>
      <c r="R1482">
        <v>30000000</v>
      </c>
      <c r="S1482">
        <v>2000</v>
      </c>
      <c r="T1482">
        <v>7.8</v>
      </c>
      <c r="U1482">
        <v>2</v>
      </c>
      <c r="V1482">
        <v>85648585</v>
      </c>
      <c r="W1482" t="s">
        <v>21</v>
      </c>
    </row>
    <row r="1483" spans="1:23" x14ac:dyDescent="0.3">
      <c r="A1483" t="s">
        <v>390</v>
      </c>
      <c r="B1483">
        <v>104</v>
      </c>
      <c r="C1483">
        <v>135</v>
      </c>
      <c r="D1483">
        <v>122012643</v>
      </c>
      <c r="E1483" t="s">
        <v>24</v>
      </c>
      <c r="F1483" t="s">
        <v>25</v>
      </c>
      <c r="G1483" t="s">
        <v>35</v>
      </c>
      <c r="L1483" t="s">
        <v>2202</v>
      </c>
      <c r="M1483">
        <v>143696</v>
      </c>
      <c r="N1483">
        <v>241</v>
      </c>
      <c r="O1483" t="s">
        <v>29</v>
      </c>
      <c r="P1483" t="s">
        <v>30</v>
      </c>
      <c r="Q1483" t="s">
        <v>52</v>
      </c>
      <c r="R1483">
        <v>30000000</v>
      </c>
      <c r="S1483">
        <v>1990</v>
      </c>
      <c r="T1483">
        <v>7.6</v>
      </c>
      <c r="U1483">
        <v>2.2000000000000002</v>
      </c>
      <c r="V1483">
        <v>92012643</v>
      </c>
      <c r="W1483" t="s">
        <v>21</v>
      </c>
    </row>
    <row r="1484" spans="1:23" x14ac:dyDescent="0.3">
      <c r="A1484" t="s">
        <v>1909</v>
      </c>
      <c r="B1484">
        <v>304</v>
      </c>
      <c r="C1484">
        <v>132</v>
      </c>
      <c r="D1484">
        <v>116631310</v>
      </c>
      <c r="E1484" t="s">
        <v>242</v>
      </c>
      <c r="F1484" t="s">
        <v>55</v>
      </c>
      <c r="L1484" t="s">
        <v>2203</v>
      </c>
      <c r="M1484">
        <v>87665</v>
      </c>
      <c r="N1484">
        <v>323</v>
      </c>
      <c r="O1484" t="s">
        <v>29</v>
      </c>
      <c r="P1484" t="s">
        <v>30</v>
      </c>
      <c r="Q1484" t="s">
        <v>31</v>
      </c>
      <c r="R1484">
        <v>30000000</v>
      </c>
      <c r="S1484">
        <v>2013</v>
      </c>
      <c r="T1484">
        <v>7.2</v>
      </c>
      <c r="U1484">
        <v>2.2000000000000002</v>
      </c>
      <c r="V1484">
        <v>86631310</v>
      </c>
      <c r="W1484" t="s">
        <v>21</v>
      </c>
    </row>
    <row r="1485" spans="1:23" x14ac:dyDescent="0.3">
      <c r="A1485" t="s">
        <v>1370</v>
      </c>
      <c r="B1485">
        <v>191</v>
      </c>
      <c r="C1485">
        <v>92</v>
      </c>
      <c r="D1485">
        <v>114324072</v>
      </c>
      <c r="E1485" t="s">
        <v>48</v>
      </c>
      <c r="F1485" t="s">
        <v>61</v>
      </c>
      <c r="L1485" t="s">
        <v>2204</v>
      </c>
      <c r="M1485">
        <v>185338</v>
      </c>
      <c r="N1485">
        <v>392</v>
      </c>
      <c r="O1485" t="s">
        <v>29</v>
      </c>
      <c r="P1485" t="s">
        <v>30</v>
      </c>
      <c r="Q1485" t="s">
        <v>31</v>
      </c>
      <c r="R1485">
        <v>20000000</v>
      </c>
      <c r="S1485">
        <v>2004</v>
      </c>
      <c r="T1485">
        <v>6.7</v>
      </c>
      <c r="U1485">
        <v>1.5</v>
      </c>
      <c r="V1485">
        <v>94324072</v>
      </c>
      <c r="W1485" t="s">
        <v>21</v>
      </c>
    </row>
    <row r="1486" spans="1:23" x14ac:dyDescent="0.3">
      <c r="A1486" t="s">
        <v>87</v>
      </c>
      <c r="B1486">
        <v>55</v>
      </c>
      <c r="C1486">
        <v>99</v>
      </c>
      <c r="D1486">
        <v>113502246</v>
      </c>
      <c r="E1486" t="s">
        <v>48</v>
      </c>
      <c r="F1486" t="s">
        <v>26</v>
      </c>
      <c r="L1486" t="s">
        <v>2205</v>
      </c>
      <c r="M1486">
        <v>96607</v>
      </c>
      <c r="N1486">
        <v>125</v>
      </c>
      <c r="O1486" t="s">
        <v>29</v>
      </c>
      <c r="P1486" t="s">
        <v>30</v>
      </c>
      <c r="Q1486" t="s">
        <v>31</v>
      </c>
      <c r="R1486">
        <v>38000000</v>
      </c>
      <c r="S1486">
        <v>1991</v>
      </c>
      <c r="T1486">
        <v>6.8</v>
      </c>
      <c r="U1486">
        <v>1.6</v>
      </c>
      <c r="V1486">
        <v>75502246</v>
      </c>
      <c r="W1486" t="s">
        <v>21</v>
      </c>
    </row>
    <row r="1487" spans="1:23" x14ac:dyDescent="0.3">
      <c r="A1487" t="s">
        <v>1350</v>
      </c>
      <c r="B1487">
        <v>59</v>
      </c>
      <c r="C1487">
        <v>90</v>
      </c>
      <c r="D1487">
        <v>108360000</v>
      </c>
      <c r="E1487" t="s">
        <v>25</v>
      </c>
      <c r="F1487" t="s">
        <v>48</v>
      </c>
      <c r="L1487" t="s">
        <v>2206</v>
      </c>
      <c r="M1487">
        <v>160321</v>
      </c>
      <c r="N1487">
        <v>178</v>
      </c>
      <c r="O1487" t="s">
        <v>29</v>
      </c>
      <c r="P1487" t="s">
        <v>30</v>
      </c>
      <c r="Q1487" t="s">
        <v>31</v>
      </c>
      <c r="R1487">
        <v>30000000</v>
      </c>
      <c r="S1487">
        <v>1995</v>
      </c>
      <c r="T1487">
        <v>6.3</v>
      </c>
      <c r="U1487">
        <v>1.5</v>
      </c>
      <c r="V1487">
        <v>78360000</v>
      </c>
      <c r="W1487" t="s">
        <v>21</v>
      </c>
    </row>
    <row r="1488" spans="1:23" x14ac:dyDescent="0.3">
      <c r="A1488" t="s">
        <v>898</v>
      </c>
      <c r="B1488">
        <v>108</v>
      </c>
      <c r="C1488">
        <v>111</v>
      </c>
      <c r="D1488">
        <v>108244774</v>
      </c>
      <c r="E1488" t="s">
        <v>48</v>
      </c>
      <c r="F1488" t="s">
        <v>49</v>
      </c>
      <c r="G1488" t="s">
        <v>44</v>
      </c>
      <c r="L1488" t="s">
        <v>2207</v>
      </c>
      <c r="M1488">
        <v>94049</v>
      </c>
      <c r="N1488">
        <v>301</v>
      </c>
      <c r="O1488" t="s">
        <v>29</v>
      </c>
      <c r="P1488" t="s">
        <v>30</v>
      </c>
      <c r="Q1488" t="s">
        <v>118</v>
      </c>
      <c r="R1488">
        <v>37000000</v>
      </c>
      <c r="S1488">
        <v>2001</v>
      </c>
      <c r="T1488">
        <v>6.2</v>
      </c>
      <c r="U1488">
        <v>1.8</v>
      </c>
      <c r="V1488">
        <v>71244774</v>
      </c>
      <c r="W1488" t="s">
        <v>21</v>
      </c>
    </row>
    <row r="1489" spans="1:23" x14ac:dyDescent="0.3">
      <c r="A1489" t="s">
        <v>2036</v>
      </c>
      <c r="B1489">
        <v>50</v>
      </c>
      <c r="C1489">
        <v>103</v>
      </c>
      <c r="D1489">
        <v>105444419</v>
      </c>
      <c r="E1489" t="s">
        <v>48</v>
      </c>
      <c r="L1489" t="s">
        <v>2208</v>
      </c>
      <c r="M1489">
        <v>31817</v>
      </c>
      <c r="N1489">
        <v>117</v>
      </c>
      <c r="O1489" t="s">
        <v>29</v>
      </c>
      <c r="P1489" t="s">
        <v>30</v>
      </c>
      <c r="Q1489" t="s">
        <v>52</v>
      </c>
      <c r="R1489">
        <v>26000000</v>
      </c>
      <c r="S1489">
        <v>1996</v>
      </c>
      <c r="T1489">
        <v>6.2</v>
      </c>
      <c r="U1489">
        <v>1.7</v>
      </c>
      <c r="V1489">
        <v>79444419</v>
      </c>
      <c r="W1489" t="s">
        <v>21</v>
      </c>
    </row>
    <row r="1490" spans="1:23" x14ac:dyDescent="0.3">
      <c r="A1490" t="s">
        <v>219</v>
      </c>
      <c r="B1490">
        <v>216</v>
      </c>
      <c r="C1490">
        <v>127</v>
      </c>
      <c r="D1490">
        <v>100125340</v>
      </c>
      <c r="E1490" t="s">
        <v>56</v>
      </c>
      <c r="F1490" t="s">
        <v>55</v>
      </c>
      <c r="G1490" t="s">
        <v>60</v>
      </c>
      <c r="H1490" t="s">
        <v>35</v>
      </c>
      <c r="L1490" t="s">
        <v>2209</v>
      </c>
      <c r="M1490">
        <v>1023511</v>
      </c>
      <c r="N1490">
        <v>1080</v>
      </c>
      <c r="O1490" t="s">
        <v>29</v>
      </c>
      <c r="P1490" t="s">
        <v>30</v>
      </c>
      <c r="Q1490" t="s">
        <v>213</v>
      </c>
      <c r="R1490">
        <v>33000000</v>
      </c>
      <c r="S1490">
        <v>1995</v>
      </c>
      <c r="T1490">
        <v>8.6</v>
      </c>
      <c r="U1490">
        <v>2.1</v>
      </c>
      <c r="V1490">
        <v>67125340</v>
      </c>
      <c r="W1490" t="s">
        <v>21</v>
      </c>
    </row>
    <row r="1491" spans="1:23" x14ac:dyDescent="0.3">
      <c r="A1491" t="s">
        <v>410</v>
      </c>
      <c r="B1491">
        <v>472</v>
      </c>
      <c r="C1491">
        <v>112</v>
      </c>
      <c r="D1491">
        <v>115646235</v>
      </c>
      <c r="E1491" t="s">
        <v>24</v>
      </c>
      <c r="F1491" t="s">
        <v>27</v>
      </c>
      <c r="G1491" t="s">
        <v>35</v>
      </c>
      <c r="L1491" t="s">
        <v>2210</v>
      </c>
      <c r="M1491">
        <v>531737</v>
      </c>
      <c r="N1491">
        <v>1262</v>
      </c>
      <c r="O1491" t="s">
        <v>29</v>
      </c>
      <c r="P1491" t="s">
        <v>2211</v>
      </c>
      <c r="Q1491" t="s">
        <v>213</v>
      </c>
      <c r="R1491">
        <v>30000000</v>
      </c>
      <c r="S1491">
        <v>2009</v>
      </c>
      <c r="T1491">
        <v>8</v>
      </c>
      <c r="U1491">
        <v>1.9</v>
      </c>
      <c r="V1491">
        <v>85646235</v>
      </c>
      <c r="W1491" t="s">
        <v>21</v>
      </c>
    </row>
    <row r="1492" spans="1:23" x14ac:dyDescent="0.3">
      <c r="A1492" t="s">
        <v>2212</v>
      </c>
      <c r="B1492">
        <v>89</v>
      </c>
      <c r="C1492">
        <v>87</v>
      </c>
      <c r="D1492">
        <v>85416609</v>
      </c>
      <c r="E1492" t="s">
        <v>25</v>
      </c>
      <c r="F1492" t="s">
        <v>47</v>
      </c>
      <c r="G1492" t="s">
        <v>48</v>
      </c>
      <c r="H1492" t="s">
        <v>49</v>
      </c>
      <c r="I1492" t="s">
        <v>26</v>
      </c>
      <c r="L1492" t="s">
        <v>2213</v>
      </c>
      <c r="M1492">
        <v>58906</v>
      </c>
      <c r="N1492">
        <v>186</v>
      </c>
      <c r="O1492" t="s">
        <v>29</v>
      </c>
      <c r="P1492" t="s">
        <v>30</v>
      </c>
      <c r="Q1492" t="s">
        <v>52</v>
      </c>
      <c r="R1492">
        <v>30000000</v>
      </c>
      <c r="S1492">
        <v>2004</v>
      </c>
      <c r="T1492">
        <v>7</v>
      </c>
      <c r="U1492">
        <v>1.4</v>
      </c>
      <c r="V1492">
        <v>55416609</v>
      </c>
      <c r="W1492" t="s">
        <v>21</v>
      </c>
    </row>
    <row r="1493" spans="1:23" x14ac:dyDescent="0.3">
      <c r="A1493" t="s">
        <v>1004</v>
      </c>
      <c r="B1493">
        <v>229</v>
      </c>
      <c r="C1493">
        <v>138</v>
      </c>
      <c r="D1493">
        <v>90135191</v>
      </c>
      <c r="E1493" t="s">
        <v>56</v>
      </c>
      <c r="F1493" t="s">
        <v>55</v>
      </c>
      <c r="G1493" t="s">
        <v>60</v>
      </c>
      <c r="H1493" t="s">
        <v>35</v>
      </c>
      <c r="L1493" t="s">
        <v>2214</v>
      </c>
      <c r="M1493">
        <v>338415</v>
      </c>
      <c r="N1493">
        <v>935</v>
      </c>
      <c r="O1493" t="s">
        <v>29</v>
      </c>
      <c r="P1493" t="s">
        <v>30</v>
      </c>
      <c r="Q1493" t="s">
        <v>213</v>
      </c>
      <c r="R1493">
        <v>25000000</v>
      </c>
      <c r="S1493">
        <v>2003</v>
      </c>
      <c r="T1493">
        <v>8</v>
      </c>
      <c r="U1493">
        <v>2.2999999999999998</v>
      </c>
      <c r="V1493">
        <v>65135191</v>
      </c>
      <c r="W1493" t="s">
        <v>21</v>
      </c>
    </row>
    <row r="1494" spans="1:23" x14ac:dyDescent="0.3">
      <c r="A1494" t="s">
        <v>1004</v>
      </c>
      <c r="B1494">
        <v>268</v>
      </c>
      <c r="C1494">
        <v>132</v>
      </c>
      <c r="D1494">
        <v>100422786</v>
      </c>
      <c r="E1494" t="s">
        <v>55</v>
      </c>
      <c r="F1494" t="s">
        <v>61</v>
      </c>
      <c r="L1494" t="s">
        <v>2215</v>
      </c>
      <c r="M1494">
        <v>482064</v>
      </c>
      <c r="N1494">
        <v>1106</v>
      </c>
      <c r="O1494" t="s">
        <v>29</v>
      </c>
      <c r="P1494" t="s">
        <v>30</v>
      </c>
      <c r="Q1494" t="s">
        <v>31</v>
      </c>
      <c r="R1494">
        <v>30000000</v>
      </c>
      <c r="S1494">
        <v>2004</v>
      </c>
      <c r="T1494">
        <v>8.1</v>
      </c>
      <c r="U1494">
        <v>2.2000000000000002</v>
      </c>
      <c r="V1494">
        <v>70422786</v>
      </c>
      <c r="W1494" t="s">
        <v>21</v>
      </c>
    </row>
    <row r="1495" spans="1:23" x14ac:dyDescent="0.3">
      <c r="A1495" t="s">
        <v>1151</v>
      </c>
      <c r="B1495">
        <v>145</v>
      </c>
      <c r="C1495">
        <v>103</v>
      </c>
      <c r="D1495">
        <v>106694016</v>
      </c>
      <c r="E1495" t="s">
        <v>48</v>
      </c>
      <c r="F1495" t="s">
        <v>56</v>
      </c>
      <c r="L1495" t="s">
        <v>2216</v>
      </c>
      <c r="M1495">
        <v>123940</v>
      </c>
      <c r="N1495">
        <v>337</v>
      </c>
      <c r="O1495" t="s">
        <v>29</v>
      </c>
      <c r="P1495" t="s">
        <v>30</v>
      </c>
      <c r="Q1495" t="s">
        <v>213</v>
      </c>
      <c r="R1495">
        <v>30000000</v>
      </c>
      <c r="S1495">
        <v>1999</v>
      </c>
      <c r="T1495">
        <v>6.7</v>
      </c>
      <c r="U1495">
        <v>1.7</v>
      </c>
      <c r="V1495">
        <v>76694016</v>
      </c>
      <c r="W1495" t="s">
        <v>21</v>
      </c>
    </row>
    <row r="1496" spans="1:23" x14ac:dyDescent="0.3">
      <c r="A1496" t="s">
        <v>1738</v>
      </c>
      <c r="B1496">
        <v>177</v>
      </c>
      <c r="C1496">
        <v>123</v>
      </c>
      <c r="D1496">
        <v>64286</v>
      </c>
      <c r="E1496" t="s">
        <v>55</v>
      </c>
      <c r="F1496" t="s">
        <v>44</v>
      </c>
      <c r="L1496" t="s">
        <v>2217</v>
      </c>
      <c r="M1496">
        <v>396396</v>
      </c>
      <c r="N1496">
        <v>1111</v>
      </c>
      <c r="O1496" t="s">
        <v>29</v>
      </c>
      <c r="P1496" t="s">
        <v>30</v>
      </c>
      <c r="Q1496" t="s">
        <v>31</v>
      </c>
      <c r="R1496">
        <v>29000000</v>
      </c>
      <c r="S1496">
        <v>2004</v>
      </c>
      <c r="T1496">
        <v>7.9</v>
      </c>
      <c r="U1496">
        <v>2</v>
      </c>
      <c r="V1496">
        <v>-28935714</v>
      </c>
      <c r="W1496" t="s">
        <v>38</v>
      </c>
    </row>
    <row r="1497" spans="1:23" x14ac:dyDescent="0.3">
      <c r="A1497" t="s">
        <v>1697</v>
      </c>
      <c r="B1497">
        <v>175</v>
      </c>
      <c r="C1497">
        <v>111</v>
      </c>
      <c r="D1497">
        <v>76806312</v>
      </c>
      <c r="E1497" t="s">
        <v>48</v>
      </c>
      <c r="F1497" t="s">
        <v>44</v>
      </c>
      <c r="L1497" t="s">
        <v>2218</v>
      </c>
      <c r="M1497">
        <v>124501</v>
      </c>
      <c r="N1497">
        <v>154</v>
      </c>
      <c r="O1497" t="s">
        <v>29</v>
      </c>
      <c r="P1497" t="s">
        <v>30</v>
      </c>
      <c r="Q1497" t="s">
        <v>31</v>
      </c>
      <c r="R1497">
        <v>30000000</v>
      </c>
      <c r="S1497">
        <v>2008</v>
      </c>
      <c r="T1497">
        <v>6.1</v>
      </c>
      <c r="U1497">
        <v>1.8</v>
      </c>
      <c r="V1497">
        <v>46806312</v>
      </c>
      <c r="W1497" t="s">
        <v>21</v>
      </c>
    </row>
    <row r="1498" spans="1:23" x14ac:dyDescent="0.3">
      <c r="A1498" t="s">
        <v>481</v>
      </c>
      <c r="B1498">
        <v>131</v>
      </c>
      <c r="C1498">
        <v>102</v>
      </c>
      <c r="D1498">
        <v>79566871</v>
      </c>
      <c r="E1498" t="s">
        <v>48</v>
      </c>
      <c r="F1498" t="s">
        <v>55</v>
      </c>
      <c r="G1498" t="s">
        <v>49</v>
      </c>
      <c r="H1498" t="s">
        <v>59</v>
      </c>
      <c r="I1498" t="s">
        <v>44</v>
      </c>
      <c r="L1498" t="s">
        <v>2219</v>
      </c>
      <c r="M1498">
        <v>31760</v>
      </c>
      <c r="N1498">
        <v>140</v>
      </c>
      <c r="O1498" t="s">
        <v>29</v>
      </c>
      <c r="P1498" t="s">
        <v>30</v>
      </c>
      <c r="Q1498" t="s">
        <v>118</v>
      </c>
      <c r="R1498">
        <v>30000000</v>
      </c>
      <c r="S1498">
        <v>2009</v>
      </c>
      <c r="T1498">
        <v>4.2</v>
      </c>
      <c r="U1498">
        <v>1.7</v>
      </c>
      <c r="V1498">
        <v>49566871</v>
      </c>
      <c r="W1498" t="s">
        <v>21</v>
      </c>
    </row>
    <row r="1499" spans="1:23" x14ac:dyDescent="0.3">
      <c r="A1499" t="s">
        <v>2220</v>
      </c>
      <c r="B1499">
        <v>41</v>
      </c>
      <c r="C1499">
        <v>78</v>
      </c>
      <c r="D1499">
        <v>76501438</v>
      </c>
      <c r="E1499" t="s">
        <v>25</v>
      </c>
      <c r="F1499" t="s">
        <v>47</v>
      </c>
      <c r="G1499" t="s">
        <v>48</v>
      </c>
      <c r="H1499" t="s">
        <v>49</v>
      </c>
      <c r="I1499" t="s">
        <v>44</v>
      </c>
      <c r="L1499" t="s">
        <v>2221</v>
      </c>
      <c r="M1499">
        <v>8146</v>
      </c>
      <c r="N1499">
        <v>49</v>
      </c>
      <c r="O1499" t="s">
        <v>29</v>
      </c>
      <c r="P1499" t="s">
        <v>244</v>
      </c>
      <c r="Q1499" t="s">
        <v>118</v>
      </c>
      <c r="R1499">
        <v>30000000</v>
      </c>
      <c r="S1499">
        <v>2000</v>
      </c>
      <c r="T1499">
        <v>6.1</v>
      </c>
      <c r="U1499">
        <v>1.3</v>
      </c>
      <c r="V1499">
        <v>46501438</v>
      </c>
      <c r="W1499" t="s">
        <v>21</v>
      </c>
    </row>
    <row r="1500" spans="1:23" x14ac:dyDescent="0.3">
      <c r="A1500" t="s">
        <v>1664</v>
      </c>
      <c r="B1500">
        <v>30</v>
      </c>
      <c r="C1500">
        <v>132</v>
      </c>
      <c r="D1500">
        <v>74787599</v>
      </c>
      <c r="E1500" t="s">
        <v>55</v>
      </c>
      <c r="F1500" t="s">
        <v>44</v>
      </c>
      <c r="L1500" t="s">
        <v>2222</v>
      </c>
      <c r="M1500">
        <v>12549</v>
      </c>
      <c r="N1500">
        <v>109</v>
      </c>
      <c r="O1500" t="s">
        <v>29</v>
      </c>
      <c r="P1500" t="s">
        <v>30</v>
      </c>
      <c r="Q1500" t="s">
        <v>213</v>
      </c>
      <c r="R1500">
        <v>30000000</v>
      </c>
      <c r="S1500">
        <v>1991</v>
      </c>
      <c r="T1500">
        <v>6.6</v>
      </c>
      <c r="U1500">
        <v>2.2000000000000002</v>
      </c>
      <c r="V1500">
        <v>44787599</v>
      </c>
      <c r="W1500" t="s">
        <v>21</v>
      </c>
    </row>
    <row r="1501" spans="1:23" x14ac:dyDescent="0.3">
      <c r="A1501" t="s">
        <v>313</v>
      </c>
      <c r="B1501">
        <v>57</v>
      </c>
      <c r="C1501">
        <v>133</v>
      </c>
      <c r="D1501">
        <v>66528842</v>
      </c>
      <c r="E1501" t="s">
        <v>55</v>
      </c>
      <c r="F1501" t="s">
        <v>44</v>
      </c>
      <c r="G1501" t="s">
        <v>58</v>
      </c>
      <c r="H1501" t="s">
        <v>53</v>
      </c>
      <c r="L1501" t="s">
        <v>2223</v>
      </c>
      <c r="M1501">
        <v>112175</v>
      </c>
      <c r="N1501">
        <v>329</v>
      </c>
      <c r="O1501" t="s">
        <v>29</v>
      </c>
      <c r="P1501" t="s">
        <v>30</v>
      </c>
      <c r="Q1501" t="s">
        <v>213</v>
      </c>
      <c r="R1501">
        <v>30000000</v>
      </c>
      <c r="S1501">
        <v>1994</v>
      </c>
      <c r="T1501">
        <v>7.5</v>
      </c>
      <c r="U1501">
        <v>2.2000000000000002</v>
      </c>
      <c r="V1501">
        <v>36528842</v>
      </c>
      <c r="W1501" t="s">
        <v>21</v>
      </c>
    </row>
    <row r="1502" spans="1:23" x14ac:dyDescent="0.3">
      <c r="A1502" t="s">
        <v>2224</v>
      </c>
      <c r="B1502">
        <v>391</v>
      </c>
      <c r="C1502">
        <v>108</v>
      </c>
      <c r="D1502">
        <v>83813460</v>
      </c>
      <c r="E1502" t="s">
        <v>55</v>
      </c>
      <c r="F1502" t="s">
        <v>44</v>
      </c>
      <c r="L1502" t="s">
        <v>2225</v>
      </c>
      <c r="M1502">
        <v>270238</v>
      </c>
      <c r="N1502">
        <v>452</v>
      </c>
      <c r="O1502" t="s">
        <v>29</v>
      </c>
      <c r="P1502" t="s">
        <v>30</v>
      </c>
      <c r="Q1502" t="s">
        <v>213</v>
      </c>
      <c r="R1502">
        <v>25000000</v>
      </c>
      <c r="S1502">
        <v>2009</v>
      </c>
      <c r="T1502">
        <v>7.4</v>
      </c>
      <c r="U1502">
        <v>1.8</v>
      </c>
      <c r="V1502">
        <v>58813460</v>
      </c>
      <c r="W1502" t="s">
        <v>21</v>
      </c>
    </row>
    <row r="1503" spans="1:23" x14ac:dyDescent="0.3">
      <c r="A1503" t="s">
        <v>2226</v>
      </c>
      <c r="B1503">
        <v>217</v>
      </c>
      <c r="C1503">
        <v>125</v>
      </c>
      <c r="D1503">
        <v>65010106</v>
      </c>
      <c r="E1503" t="s">
        <v>48</v>
      </c>
      <c r="F1503" t="s">
        <v>55</v>
      </c>
      <c r="L1503" t="s">
        <v>2227</v>
      </c>
      <c r="M1503">
        <v>107557</v>
      </c>
      <c r="N1503">
        <v>612</v>
      </c>
      <c r="O1503" t="s">
        <v>29</v>
      </c>
      <c r="P1503" t="s">
        <v>30</v>
      </c>
      <c r="Q1503" t="s">
        <v>213</v>
      </c>
      <c r="R1503">
        <v>30000000</v>
      </c>
      <c r="S1503">
        <v>2002</v>
      </c>
      <c r="T1503">
        <v>7.2</v>
      </c>
      <c r="U1503">
        <v>2.1</v>
      </c>
      <c r="V1503">
        <v>35010106</v>
      </c>
      <c r="W1503" t="s">
        <v>21</v>
      </c>
    </row>
    <row r="1504" spans="1:23" x14ac:dyDescent="0.3">
      <c r="A1504" t="s">
        <v>2228</v>
      </c>
      <c r="B1504">
        <v>452</v>
      </c>
      <c r="C1504">
        <v>98</v>
      </c>
      <c r="D1504">
        <v>66359959</v>
      </c>
      <c r="E1504" t="s">
        <v>48</v>
      </c>
      <c r="F1504" t="s">
        <v>57</v>
      </c>
      <c r="G1504" t="s">
        <v>44</v>
      </c>
      <c r="L1504" t="s">
        <v>2229</v>
      </c>
      <c r="M1504">
        <v>184641</v>
      </c>
      <c r="N1504">
        <v>326</v>
      </c>
      <c r="O1504" t="s">
        <v>29</v>
      </c>
      <c r="P1504" t="s">
        <v>30</v>
      </c>
      <c r="Q1504" t="s">
        <v>31</v>
      </c>
      <c r="R1504">
        <v>35000000</v>
      </c>
      <c r="S1504">
        <v>2013</v>
      </c>
      <c r="T1504">
        <v>6.9</v>
      </c>
      <c r="U1504">
        <v>1.6</v>
      </c>
      <c r="V1504">
        <v>31359959</v>
      </c>
      <c r="W1504" t="s">
        <v>21</v>
      </c>
    </row>
    <row r="1505" spans="1:23" x14ac:dyDescent="0.3">
      <c r="A1505" t="s">
        <v>2230</v>
      </c>
      <c r="B1505">
        <v>589</v>
      </c>
      <c r="C1505">
        <v>119</v>
      </c>
      <c r="D1505">
        <v>66468315</v>
      </c>
      <c r="E1505" t="s">
        <v>24</v>
      </c>
      <c r="F1505" t="s">
        <v>56</v>
      </c>
      <c r="G1505" t="s">
        <v>55</v>
      </c>
      <c r="H1505" t="s">
        <v>27</v>
      </c>
      <c r="I1505" t="s">
        <v>35</v>
      </c>
      <c r="L1505" t="s">
        <v>2231</v>
      </c>
      <c r="M1505">
        <v>428916</v>
      </c>
      <c r="N1505">
        <v>667</v>
      </c>
      <c r="O1505" t="s">
        <v>29</v>
      </c>
      <c r="P1505" t="s">
        <v>30</v>
      </c>
      <c r="Q1505" t="s">
        <v>213</v>
      </c>
      <c r="R1505">
        <v>30000000</v>
      </c>
      <c r="S1505">
        <v>2012</v>
      </c>
      <c r="T1505">
        <v>7.4</v>
      </c>
      <c r="U1505">
        <v>2</v>
      </c>
      <c r="V1505">
        <v>36468315</v>
      </c>
      <c r="W1505" t="s">
        <v>21</v>
      </c>
    </row>
    <row r="1506" spans="1:23" x14ac:dyDescent="0.3">
      <c r="A1506" t="s">
        <v>97</v>
      </c>
      <c r="B1506">
        <v>61</v>
      </c>
      <c r="C1506">
        <v>87</v>
      </c>
      <c r="D1506">
        <v>64172251</v>
      </c>
      <c r="E1506" t="s">
        <v>48</v>
      </c>
      <c r="F1506" t="s">
        <v>26</v>
      </c>
      <c r="L1506" t="s">
        <v>2232</v>
      </c>
      <c r="M1506">
        <v>19079</v>
      </c>
      <c r="N1506">
        <v>122</v>
      </c>
      <c r="O1506" t="s">
        <v>29</v>
      </c>
      <c r="P1506" t="s">
        <v>30</v>
      </c>
      <c r="Q1506" t="s">
        <v>31</v>
      </c>
      <c r="R1506">
        <v>30000000</v>
      </c>
      <c r="S1506">
        <v>2001</v>
      </c>
      <c r="T1506">
        <v>5.4</v>
      </c>
      <c r="U1506">
        <v>1.4</v>
      </c>
      <c r="V1506">
        <v>34172251</v>
      </c>
      <c r="W1506" t="s">
        <v>21</v>
      </c>
    </row>
    <row r="1507" spans="1:23" x14ac:dyDescent="0.3">
      <c r="A1507" t="s">
        <v>2233</v>
      </c>
      <c r="B1507">
        <v>79</v>
      </c>
      <c r="C1507">
        <v>91</v>
      </c>
      <c r="D1507">
        <v>66600000</v>
      </c>
      <c r="E1507" t="s">
        <v>48</v>
      </c>
      <c r="F1507" t="s">
        <v>55</v>
      </c>
      <c r="G1507" t="s">
        <v>49</v>
      </c>
      <c r="L1507" t="s">
        <v>2234</v>
      </c>
      <c r="M1507">
        <v>94435</v>
      </c>
      <c r="N1507">
        <v>182</v>
      </c>
      <c r="O1507" t="s">
        <v>29</v>
      </c>
      <c r="P1507" t="s">
        <v>143</v>
      </c>
      <c r="Q1507" t="s">
        <v>118</v>
      </c>
      <c r="R1507">
        <v>30000000</v>
      </c>
      <c r="S1507">
        <v>1995</v>
      </c>
      <c r="T1507">
        <v>6.8</v>
      </c>
      <c r="U1507">
        <v>1.5</v>
      </c>
      <c r="V1507">
        <v>36600000</v>
      </c>
      <c r="W1507" t="s">
        <v>21</v>
      </c>
    </row>
    <row r="1508" spans="1:23" x14ac:dyDescent="0.3">
      <c r="A1508" t="s">
        <v>1068</v>
      </c>
      <c r="B1508">
        <v>234</v>
      </c>
      <c r="C1508">
        <v>100</v>
      </c>
      <c r="D1508">
        <v>63536011</v>
      </c>
      <c r="E1508" t="s">
        <v>48</v>
      </c>
      <c r="F1508" t="s">
        <v>55</v>
      </c>
      <c r="G1508" t="s">
        <v>44</v>
      </c>
      <c r="L1508" t="s">
        <v>2235</v>
      </c>
      <c r="M1508">
        <v>34258</v>
      </c>
      <c r="N1508">
        <v>178</v>
      </c>
      <c r="O1508" t="s">
        <v>29</v>
      </c>
      <c r="P1508" t="s">
        <v>30</v>
      </c>
      <c r="Q1508" t="s">
        <v>31</v>
      </c>
      <c r="R1508">
        <v>30000000</v>
      </c>
      <c r="S1508">
        <v>2012</v>
      </c>
      <c r="T1508">
        <v>6.3</v>
      </c>
      <c r="U1508">
        <v>1.7</v>
      </c>
      <c r="V1508">
        <v>33536011</v>
      </c>
      <c r="W1508" t="s">
        <v>21</v>
      </c>
    </row>
    <row r="1509" spans="1:23" x14ac:dyDescent="0.3">
      <c r="A1509" t="s">
        <v>1998</v>
      </c>
      <c r="B1509">
        <v>253</v>
      </c>
      <c r="C1509">
        <v>118</v>
      </c>
      <c r="D1509">
        <v>62877175</v>
      </c>
      <c r="E1509" t="s">
        <v>48</v>
      </c>
      <c r="F1509" t="s">
        <v>55</v>
      </c>
      <c r="G1509" t="s">
        <v>44</v>
      </c>
      <c r="L1509" t="s">
        <v>2236</v>
      </c>
      <c r="M1509">
        <v>217507</v>
      </c>
      <c r="N1509">
        <v>325</v>
      </c>
      <c r="O1509" t="s">
        <v>29</v>
      </c>
      <c r="P1509" t="s">
        <v>30</v>
      </c>
      <c r="Q1509" t="s">
        <v>213</v>
      </c>
      <c r="R1509">
        <v>30000000</v>
      </c>
      <c r="S1509">
        <v>2008</v>
      </c>
      <c r="T1509">
        <v>7.2</v>
      </c>
      <c r="U1509">
        <v>2</v>
      </c>
      <c r="V1509">
        <v>32877175</v>
      </c>
      <c r="W1509" t="s">
        <v>21</v>
      </c>
    </row>
    <row r="1510" spans="1:23" x14ac:dyDescent="0.3">
      <c r="A1510" t="s">
        <v>803</v>
      </c>
      <c r="B1510">
        <v>123</v>
      </c>
      <c r="C1510">
        <v>109</v>
      </c>
      <c r="D1510">
        <v>74484168</v>
      </c>
      <c r="E1510" t="s">
        <v>24</v>
      </c>
      <c r="F1510" t="s">
        <v>56</v>
      </c>
      <c r="G1510" t="s">
        <v>55</v>
      </c>
      <c r="H1510" t="s">
        <v>60</v>
      </c>
      <c r="I1510" t="s">
        <v>35</v>
      </c>
      <c r="L1510" t="s">
        <v>2237</v>
      </c>
      <c r="M1510">
        <v>109894</v>
      </c>
      <c r="N1510">
        <v>340</v>
      </c>
      <c r="O1510" t="s">
        <v>29</v>
      </c>
      <c r="P1510" t="s">
        <v>30</v>
      </c>
      <c r="Q1510" t="s">
        <v>213</v>
      </c>
      <c r="R1510">
        <v>45000000</v>
      </c>
      <c r="S1510">
        <v>2005</v>
      </c>
      <c r="T1510">
        <v>6.9</v>
      </c>
      <c r="U1510">
        <v>1.8</v>
      </c>
      <c r="V1510">
        <v>29484168</v>
      </c>
      <c r="W1510" t="s">
        <v>21</v>
      </c>
    </row>
    <row r="1511" spans="1:23" x14ac:dyDescent="0.3">
      <c r="A1511" t="s">
        <v>2238</v>
      </c>
      <c r="B1511">
        <v>145</v>
      </c>
      <c r="C1511">
        <v>99</v>
      </c>
      <c r="D1511">
        <v>60269340</v>
      </c>
      <c r="E1511" t="s">
        <v>48</v>
      </c>
      <c r="F1511" t="s">
        <v>44</v>
      </c>
      <c r="L1511" t="s">
        <v>2239</v>
      </c>
      <c r="M1511">
        <v>34079</v>
      </c>
      <c r="N1511">
        <v>97</v>
      </c>
      <c r="O1511" t="s">
        <v>29</v>
      </c>
      <c r="P1511" t="s">
        <v>30</v>
      </c>
      <c r="Q1511" t="s">
        <v>31</v>
      </c>
      <c r="R1511">
        <v>30000000</v>
      </c>
      <c r="S1511">
        <v>2008</v>
      </c>
      <c r="T1511">
        <v>6</v>
      </c>
      <c r="U1511">
        <v>1.6</v>
      </c>
      <c r="V1511">
        <v>30269340</v>
      </c>
      <c r="W1511" t="s">
        <v>21</v>
      </c>
    </row>
    <row r="1512" spans="1:23" x14ac:dyDescent="0.3">
      <c r="A1512" t="s">
        <v>2240</v>
      </c>
      <c r="B1512">
        <v>65</v>
      </c>
      <c r="C1512">
        <v>114</v>
      </c>
      <c r="D1512">
        <v>60033780</v>
      </c>
      <c r="E1512" t="s">
        <v>55</v>
      </c>
      <c r="F1512" t="s">
        <v>44</v>
      </c>
      <c r="L1512" t="s">
        <v>2241</v>
      </c>
      <c r="M1512">
        <v>18973</v>
      </c>
      <c r="N1512">
        <v>162</v>
      </c>
      <c r="O1512" t="s">
        <v>29</v>
      </c>
      <c r="P1512" t="s">
        <v>30</v>
      </c>
      <c r="Q1512" t="s">
        <v>31</v>
      </c>
      <c r="R1512">
        <v>30000000</v>
      </c>
      <c r="S1512">
        <v>1998</v>
      </c>
      <c r="T1512">
        <v>5.9</v>
      </c>
      <c r="U1512">
        <v>1.9</v>
      </c>
      <c r="V1512">
        <v>30033780</v>
      </c>
      <c r="W1512" t="s">
        <v>21</v>
      </c>
    </row>
    <row r="1513" spans="1:23" x14ac:dyDescent="0.3">
      <c r="A1513" t="s">
        <v>2242</v>
      </c>
      <c r="B1513">
        <v>152</v>
      </c>
      <c r="C1513">
        <v>89</v>
      </c>
      <c r="D1513">
        <v>58715510</v>
      </c>
      <c r="E1513" t="s">
        <v>48</v>
      </c>
      <c r="F1513" t="s">
        <v>44</v>
      </c>
      <c r="L1513" t="s">
        <v>2243</v>
      </c>
      <c r="M1513">
        <v>79094</v>
      </c>
      <c r="N1513">
        <v>129</v>
      </c>
      <c r="O1513" t="s">
        <v>29</v>
      </c>
      <c r="P1513" t="s">
        <v>30</v>
      </c>
      <c r="Q1513" t="s">
        <v>52</v>
      </c>
      <c r="R1513">
        <v>30000000</v>
      </c>
      <c r="S1513">
        <v>2009</v>
      </c>
      <c r="T1513">
        <v>5.4</v>
      </c>
      <c r="U1513">
        <v>1.5</v>
      </c>
      <c r="V1513">
        <v>28715510</v>
      </c>
      <c r="W1513" t="s">
        <v>21</v>
      </c>
    </row>
    <row r="1514" spans="1:23" x14ac:dyDescent="0.3">
      <c r="A1514" t="s">
        <v>766</v>
      </c>
      <c r="B1514">
        <v>94</v>
      </c>
      <c r="C1514">
        <v>95</v>
      </c>
      <c r="D1514">
        <v>58156435</v>
      </c>
      <c r="E1514" t="s">
        <v>25</v>
      </c>
      <c r="F1514" t="s">
        <v>48</v>
      </c>
      <c r="G1514" t="s">
        <v>60</v>
      </c>
      <c r="L1514" t="s">
        <v>2244</v>
      </c>
      <c r="M1514">
        <v>37479</v>
      </c>
      <c r="N1514">
        <v>152</v>
      </c>
      <c r="O1514" t="s">
        <v>29</v>
      </c>
      <c r="P1514" t="s">
        <v>30</v>
      </c>
      <c r="Q1514" t="s">
        <v>31</v>
      </c>
      <c r="R1514">
        <v>19000000</v>
      </c>
      <c r="S1514">
        <v>2004</v>
      </c>
      <c r="T1514">
        <v>5.9</v>
      </c>
      <c r="U1514">
        <v>1.6</v>
      </c>
      <c r="V1514">
        <v>39156435</v>
      </c>
      <c r="W1514" t="s">
        <v>21</v>
      </c>
    </row>
    <row r="1515" spans="1:23" x14ac:dyDescent="0.3">
      <c r="A1515" t="s">
        <v>2242</v>
      </c>
      <c r="B1515">
        <v>119</v>
      </c>
      <c r="C1515">
        <v>98</v>
      </c>
      <c r="D1515">
        <v>56044241</v>
      </c>
      <c r="E1515" t="s">
        <v>48</v>
      </c>
      <c r="F1515" t="s">
        <v>26</v>
      </c>
      <c r="G1515" t="s">
        <v>44</v>
      </c>
      <c r="L1515" t="s">
        <v>2245</v>
      </c>
      <c r="M1515">
        <v>122187</v>
      </c>
      <c r="N1515">
        <v>339</v>
      </c>
      <c r="O1515" t="s">
        <v>29</v>
      </c>
      <c r="P1515" t="s">
        <v>30</v>
      </c>
      <c r="Q1515" t="s">
        <v>31</v>
      </c>
      <c r="R1515">
        <v>37000000</v>
      </c>
      <c r="S1515">
        <v>2004</v>
      </c>
      <c r="T1515">
        <v>6.1</v>
      </c>
      <c r="U1515">
        <v>1.6</v>
      </c>
      <c r="V1515">
        <v>19044241</v>
      </c>
      <c r="W1515" t="s">
        <v>21</v>
      </c>
    </row>
    <row r="1516" spans="1:23" x14ac:dyDescent="0.3">
      <c r="A1516" t="s">
        <v>2246</v>
      </c>
      <c r="B1516">
        <v>487</v>
      </c>
      <c r="C1516">
        <v>94</v>
      </c>
      <c r="D1516">
        <v>56816662</v>
      </c>
      <c r="E1516" t="s">
        <v>48</v>
      </c>
      <c r="F1516" t="s">
        <v>26</v>
      </c>
      <c r="G1516" t="s">
        <v>44</v>
      </c>
      <c r="L1516" t="s">
        <v>2247</v>
      </c>
      <c r="M1516">
        <v>301149</v>
      </c>
      <c r="N1516">
        <v>509</v>
      </c>
      <c r="O1516" t="s">
        <v>29</v>
      </c>
      <c r="P1516" t="s">
        <v>971</v>
      </c>
      <c r="Q1516" t="s">
        <v>31</v>
      </c>
      <c r="R1516">
        <v>17000000</v>
      </c>
      <c r="S1516">
        <v>2011</v>
      </c>
      <c r="T1516">
        <v>7.7</v>
      </c>
      <c r="U1516">
        <v>1.6</v>
      </c>
      <c r="V1516">
        <v>39816662</v>
      </c>
      <c r="W1516" t="s">
        <v>21</v>
      </c>
    </row>
    <row r="1517" spans="1:23" x14ac:dyDescent="0.3">
      <c r="A1517" t="s">
        <v>2248</v>
      </c>
      <c r="B1517">
        <v>121</v>
      </c>
      <c r="C1517">
        <v>85</v>
      </c>
      <c r="D1517">
        <v>64238770</v>
      </c>
      <c r="E1517" t="s">
        <v>25</v>
      </c>
      <c r="F1517" t="s">
        <v>47</v>
      </c>
      <c r="G1517" t="s">
        <v>48</v>
      </c>
      <c r="H1517" t="s">
        <v>49</v>
      </c>
      <c r="L1517" t="s">
        <v>2249</v>
      </c>
      <c r="M1517">
        <v>19547</v>
      </c>
      <c r="N1517">
        <v>64</v>
      </c>
      <c r="O1517" t="s">
        <v>29</v>
      </c>
      <c r="P1517" t="s">
        <v>115</v>
      </c>
      <c r="Q1517" t="s">
        <v>52</v>
      </c>
      <c r="R1517">
        <v>42000000</v>
      </c>
      <c r="S1517">
        <v>2014</v>
      </c>
      <c r="T1517">
        <v>5.8</v>
      </c>
      <c r="U1517">
        <v>1.4</v>
      </c>
      <c r="V1517">
        <v>22238770</v>
      </c>
      <c r="W1517" t="s">
        <v>21</v>
      </c>
    </row>
    <row r="1518" spans="1:23" x14ac:dyDescent="0.3">
      <c r="A1518" t="s">
        <v>2250</v>
      </c>
      <c r="B1518">
        <v>147</v>
      </c>
      <c r="C1518">
        <v>124</v>
      </c>
      <c r="D1518">
        <v>52937130</v>
      </c>
      <c r="E1518" t="s">
        <v>242</v>
      </c>
      <c r="F1518" t="s">
        <v>56</v>
      </c>
      <c r="G1518" t="s">
        <v>55</v>
      </c>
      <c r="L1518" t="s">
        <v>2251</v>
      </c>
      <c r="M1518">
        <v>198066</v>
      </c>
      <c r="N1518">
        <v>426</v>
      </c>
      <c r="O1518" t="s">
        <v>29</v>
      </c>
      <c r="P1518" t="s">
        <v>30</v>
      </c>
      <c r="Q1518" t="s">
        <v>213</v>
      </c>
      <c r="R1518">
        <v>30000000</v>
      </c>
      <c r="S1518">
        <v>2001</v>
      </c>
      <c r="T1518">
        <v>7.6</v>
      </c>
      <c r="U1518">
        <v>2.1</v>
      </c>
      <c r="V1518">
        <v>22937130</v>
      </c>
      <c r="W1518" t="s">
        <v>21</v>
      </c>
    </row>
    <row r="1519" spans="1:23" x14ac:dyDescent="0.3">
      <c r="A1519" t="s">
        <v>1903</v>
      </c>
      <c r="B1519">
        <v>85</v>
      </c>
      <c r="C1519">
        <v>131</v>
      </c>
      <c r="D1519">
        <v>52799004</v>
      </c>
      <c r="E1519" t="s">
        <v>55</v>
      </c>
      <c r="F1519" t="s">
        <v>44</v>
      </c>
      <c r="L1519" t="s">
        <v>2252</v>
      </c>
      <c r="M1519">
        <v>28942</v>
      </c>
      <c r="N1519">
        <v>223</v>
      </c>
      <c r="O1519" t="s">
        <v>29</v>
      </c>
      <c r="P1519" t="s">
        <v>30</v>
      </c>
      <c r="Q1519" t="s">
        <v>31</v>
      </c>
      <c r="R1519">
        <v>55000000</v>
      </c>
      <c r="S1519">
        <v>1999</v>
      </c>
      <c r="T1519">
        <v>6.1</v>
      </c>
      <c r="U1519">
        <v>2.2000000000000002</v>
      </c>
      <c r="V1519">
        <v>-2200996</v>
      </c>
      <c r="W1519" t="s">
        <v>38</v>
      </c>
    </row>
    <row r="1520" spans="1:23" x14ac:dyDescent="0.3">
      <c r="A1520" t="s">
        <v>2253</v>
      </c>
      <c r="B1520">
        <v>98</v>
      </c>
      <c r="C1520">
        <v>107</v>
      </c>
      <c r="D1520">
        <v>55210049</v>
      </c>
      <c r="E1520" t="s">
        <v>24</v>
      </c>
      <c r="F1520" t="s">
        <v>25</v>
      </c>
      <c r="G1520" t="s">
        <v>27</v>
      </c>
      <c r="H1520" t="s">
        <v>35</v>
      </c>
      <c r="L1520" t="s">
        <v>2254</v>
      </c>
      <c r="M1520">
        <v>43743</v>
      </c>
      <c r="N1520">
        <v>293</v>
      </c>
      <c r="O1520" t="s">
        <v>29</v>
      </c>
      <c r="P1520" t="s">
        <v>30</v>
      </c>
      <c r="Q1520" t="s">
        <v>52</v>
      </c>
      <c r="R1520">
        <v>27800000</v>
      </c>
      <c r="S1520">
        <v>1989</v>
      </c>
      <c r="T1520">
        <v>5.4</v>
      </c>
      <c r="U1520">
        <v>1.8</v>
      </c>
      <c r="V1520">
        <v>27410049</v>
      </c>
      <c r="W1520" t="s">
        <v>21</v>
      </c>
    </row>
    <row r="1521" spans="1:23" x14ac:dyDescent="0.3">
      <c r="A1521" t="s">
        <v>1603</v>
      </c>
      <c r="B1521">
        <v>39</v>
      </c>
      <c r="C1521">
        <v>99</v>
      </c>
      <c r="D1521">
        <v>51432423</v>
      </c>
      <c r="E1521" t="s">
        <v>48</v>
      </c>
      <c r="F1521" t="s">
        <v>49</v>
      </c>
      <c r="G1521" t="s">
        <v>26</v>
      </c>
      <c r="H1521" t="s">
        <v>61</v>
      </c>
      <c r="L1521" t="s">
        <v>2255</v>
      </c>
      <c r="M1521">
        <v>15074</v>
      </c>
      <c r="N1521">
        <v>72</v>
      </c>
      <c r="O1521" t="s">
        <v>29</v>
      </c>
      <c r="P1521" t="s">
        <v>30</v>
      </c>
      <c r="Q1521" t="s">
        <v>52</v>
      </c>
      <c r="R1521">
        <v>30000000</v>
      </c>
      <c r="S1521">
        <v>2002</v>
      </c>
      <c r="T1521">
        <v>5.0999999999999996</v>
      </c>
      <c r="U1521">
        <v>1.6</v>
      </c>
      <c r="V1521">
        <v>21432423</v>
      </c>
      <c r="W1521" t="s">
        <v>21</v>
      </c>
    </row>
    <row r="1522" spans="1:23" x14ac:dyDescent="0.3">
      <c r="A1522" t="s">
        <v>690</v>
      </c>
      <c r="B1522">
        <v>43</v>
      </c>
      <c r="C1522">
        <v>83</v>
      </c>
      <c r="D1522">
        <v>51109400</v>
      </c>
      <c r="E1522" t="s">
        <v>48</v>
      </c>
      <c r="F1522" t="s">
        <v>56</v>
      </c>
      <c r="L1522" t="s">
        <v>2256</v>
      </c>
      <c r="M1522">
        <v>76850</v>
      </c>
      <c r="N1522">
        <v>85</v>
      </c>
      <c r="O1522" t="s">
        <v>29</v>
      </c>
      <c r="P1522" t="s">
        <v>30</v>
      </c>
      <c r="Q1522" t="s">
        <v>31</v>
      </c>
      <c r="R1522">
        <v>30000000</v>
      </c>
      <c r="S1522">
        <v>1994</v>
      </c>
      <c r="T1522">
        <v>6.4</v>
      </c>
      <c r="U1522">
        <v>1.4</v>
      </c>
      <c r="V1522">
        <v>21109400</v>
      </c>
      <c r="W1522" t="s">
        <v>21</v>
      </c>
    </row>
    <row r="1523" spans="1:23" x14ac:dyDescent="0.3">
      <c r="A1523" t="s">
        <v>1669</v>
      </c>
      <c r="B1523">
        <v>108</v>
      </c>
      <c r="C1523">
        <v>131</v>
      </c>
      <c r="D1523">
        <v>50300000</v>
      </c>
      <c r="E1523" t="s">
        <v>24</v>
      </c>
      <c r="F1523" t="s">
        <v>25</v>
      </c>
      <c r="G1523" t="s">
        <v>35</v>
      </c>
      <c r="L1523" t="s">
        <v>2257</v>
      </c>
      <c r="M1523">
        <v>68565</v>
      </c>
      <c r="N1523">
        <v>300</v>
      </c>
      <c r="O1523" t="s">
        <v>29</v>
      </c>
      <c r="P1523" t="s">
        <v>37</v>
      </c>
      <c r="Q1523" t="s">
        <v>52</v>
      </c>
      <c r="R1523">
        <v>30000000</v>
      </c>
      <c r="S1523">
        <v>1985</v>
      </c>
      <c r="T1523">
        <v>6.3</v>
      </c>
      <c r="U1523">
        <v>2.2000000000000002</v>
      </c>
      <c r="V1523">
        <v>20300000</v>
      </c>
      <c r="W1523" t="s">
        <v>21</v>
      </c>
    </row>
    <row r="1524" spans="1:23" x14ac:dyDescent="0.3">
      <c r="A1524" t="s">
        <v>2258</v>
      </c>
      <c r="B1524">
        <v>209</v>
      </c>
      <c r="C1524">
        <v>85</v>
      </c>
      <c r="D1524">
        <v>56068547</v>
      </c>
      <c r="E1524" t="s">
        <v>47</v>
      </c>
      <c r="F1524" t="s">
        <v>48</v>
      </c>
      <c r="G1524" t="s">
        <v>49</v>
      </c>
      <c r="H1524" t="s">
        <v>60</v>
      </c>
      <c r="I1524" t="s">
        <v>27</v>
      </c>
      <c r="L1524" t="s">
        <v>2259</v>
      </c>
      <c r="M1524">
        <v>98160</v>
      </c>
      <c r="N1524">
        <v>307</v>
      </c>
      <c r="O1524" t="s">
        <v>29</v>
      </c>
      <c r="P1524" t="s">
        <v>37</v>
      </c>
      <c r="Q1524" t="s">
        <v>118</v>
      </c>
      <c r="R1524">
        <v>30000000</v>
      </c>
      <c r="S1524">
        <v>2005</v>
      </c>
      <c r="T1524">
        <v>7.5</v>
      </c>
      <c r="U1524">
        <v>1.4</v>
      </c>
      <c r="V1524">
        <v>26068547</v>
      </c>
      <c r="W1524" t="s">
        <v>21</v>
      </c>
    </row>
    <row r="1525" spans="1:23" x14ac:dyDescent="0.3">
      <c r="A1525" t="s">
        <v>1490</v>
      </c>
      <c r="B1525">
        <v>131</v>
      </c>
      <c r="C1525">
        <v>126</v>
      </c>
      <c r="D1525">
        <v>53680848</v>
      </c>
      <c r="E1525" t="s">
        <v>55</v>
      </c>
      <c r="F1525" t="s">
        <v>44</v>
      </c>
      <c r="L1525" t="s">
        <v>2260</v>
      </c>
      <c r="M1525">
        <v>167967</v>
      </c>
      <c r="N1525">
        <v>243</v>
      </c>
      <c r="O1525" t="s">
        <v>29</v>
      </c>
      <c r="P1525" t="s">
        <v>30</v>
      </c>
      <c r="Q1525" t="s">
        <v>31</v>
      </c>
      <c r="R1525">
        <v>30000000</v>
      </c>
      <c r="S1525">
        <v>2007</v>
      </c>
      <c r="T1525">
        <v>7.1</v>
      </c>
      <c r="U1525">
        <v>2.1</v>
      </c>
      <c r="V1525">
        <v>23680848</v>
      </c>
      <c r="W1525" t="s">
        <v>21</v>
      </c>
    </row>
    <row r="1526" spans="1:23" x14ac:dyDescent="0.3">
      <c r="A1526" t="s">
        <v>293</v>
      </c>
      <c r="B1526">
        <v>316</v>
      </c>
      <c r="C1526">
        <v>123</v>
      </c>
      <c r="D1526">
        <v>50921738</v>
      </c>
      <c r="E1526" t="s">
        <v>55</v>
      </c>
      <c r="F1526" t="s">
        <v>60</v>
      </c>
      <c r="G1526" t="s">
        <v>44</v>
      </c>
      <c r="H1526" t="s">
        <v>58</v>
      </c>
      <c r="L1526" t="s">
        <v>2261</v>
      </c>
      <c r="M1526">
        <v>192930</v>
      </c>
      <c r="N1526">
        <v>581</v>
      </c>
      <c r="O1526" t="s">
        <v>29</v>
      </c>
      <c r="P1526" t="s">
        <v>37</v>
      </c>
      <c r="Q1526" t="s">
        <v>213</v>
      </c>
      <c r="R1526">
        <v>30000000</v>
      </c>
      <c r="S1526">
        <v>2007</v>
      </c>
      <c r="T1526">
        <v>7.8</v>
      </c>
      <c r="U1526">
        <v>2</v>
      </c>
      <c r="V1526">
        <v>20921738</v>
      </c>
      <c r="W1526" t="s">
        <v>21</v>
      </c>
    </row>
    <row r="1527" spans="1:23" x14ac:dyDescent="0.3">
      <c r="A1527" t="s">
        <v>2242</v>
      </c>
      <c r="B1527">
        <v>159</v>
      </c>
      <c r="C1527">
        <v>105</v>
      </c>
      <c r="D1527">
        <v>53021560</v>
      </c>
      <c r="E1527" t="s">
        <v>48</v>
      </c>
      <c r="F1527" t="s">
        <v>55</v>
      </c>
      <c r="G1527" t="s">
        <v>44</v>
      </c>
      <c r="L1527" t="s">
        <v>2262</v>
      </c>
      <c r="M1527">
        <v>74630</v>
      </c>
      <c r="N1527">
        <v>156</v>
      </c>
      <c r="O1527" t="s">
        <v>29</v>
      </c>
      <c r="P1527" t="s">
        <v>30</v>
      </c>
      <c r="Q1527" t="s">
        <v>52</v>
      </c>
      <c r="R1527">
        <v>30000000</v>
      </c>
      <c r="S1527">
        <v>2010</v>
      </c>
      <c r="T1527">
        <v>6.5</v>
      </c>
      <c r="U1527">
        <v>1.8</v>
      </c>
      <c r="V1527">
        <v>23021560</v>
      </c>
      <c r="W1527" t="s">
        <v>21</v>
      </c>
    </row>
    <row r="1528" spans="1:23" x14ac:dyDescent="0.3">
      <c r="A1528" t="s">
        <v>94</v>
      </c>
      <c r="B1528">
        <v>63</v>
      </c>
      <c r="C1528">
        <v>125</v>
      </c>
      <c r="D1528">
        <v>45645204</v>
      </c>
      <c r="E1528" t="s">
        <v>24</v>
      </c>
      <c r="F1528" t="s">
        <v>56</v>
      </c>
      <c r="G1528" t="s">
        <v>35</v>
      </c>
      <c r="L1528" t="s">
        <v>2263</v>
      </c>
      <c r="M1528">
        <v>39306</v>
      </c>
      <c r="N1528">
        <v>119</v>
      </c>
      <c r="O1528" t="s">
        <v>29</v>
      </c>
      <c r="P1528" t="s">
        <v>30</v>
      </c>
      <c r="Q1528" t="s">
        <v>213</v>
      </c>
      <c r="R1528">
        <v>30000000</v>
      </c>
      <c r="S1528">
        <v>1989</v>
      </c>
      <c r="T1528">
        <v>6.6</v>
      </c>
      <c r="U1528">
        <v>2.1</v>
      </c>
      <c r="V1528">
        <v>15645204</v>
      </c>
      <c r="W1528" t="s">
        <v>21</v>
      </c>
    </row>
    <row r="1529" spans="1:23" x14ac:dyDescent="0.3">
      <c r="A1529" t="s">
        <v>111</v>
      </c>
      <c r="B1529">
        <v>267</v>
      </c>
      <c r="C1529">
        <v>77</v>
      </c>
      <c r="D1529">
        <v>53337608</v>
      </c>
      <c r="E1529" t="s">
        <v>47</v>
      </c>
      <c r="F1529" t="s">
        <v>55</v>
      </c>
      <c r="G1529" t="s">
        <v>49</v>
      </c>
      <c r="H1529" t="s">
        <v>26</v>
      </c>
      <c r="I1529" t="s">
        <v>50</v>
      </c>
      <c r="J1529" t="s">
        <v>44</v>
      </c>
      <c r="L1529" t="s">
        <v>2264</v>
      </c>
      <c r="M1529">
        <v>188785</v>
      </c>
      <c r="N1529">
        <v>467</v>
      </c>
      <c r="O1529" t="s">
        <v>29</v>
      </c>
      <c r="P1529" t="s">
        <v>30</v>
      </c>
      <c r="Q1529" t="s">
        <v>52</v>
      </c>
      <c r="R1529">
        <v>40000000</v>
      </c>
      <c r="S1529">
        <v>2005</v>
      </c>
      <c r="T1529">
        <v>7.4</v>
      </c>
      <c r="U1529">
        <v>1.3</v>
      </c>
      <c r="V1529">
        <v>13337608</v>
      </c>
      <c r="W1529" t="s">
        <v>21</v>
      </c>
    </row>
    <row r="1530" spans="1:23" x14ac:dyDescent="0.3">
      <c r="A1530" t="s">
        <v>1553</v>
      </c>
      <c r="B1530">
        <v>478</v>
      </c>
      <c r="C1530">
        <v>121</v>
      </c>
      <c r="D1530">
        <v>46875468</v>
      </c>
      <c r="E1530" t="s">
        <v>24</v>
      </c>
      <c r="F1530" t="s">
        <v>56</v>
      </c>
      <c r="G1530" t="s">
        <v>55</v>
      </c>
      <c r="H1530" t="s">
        <v>60</v>
      </c>
      <c r="I1530" t="s">
        <v>35</v>
      </c>
      <c r="L1530" t="s">
        <v>2265</v>
      </c>
      <c r="M1530">
        <v>196217</v>
      </c>
      <c r="N1530">
        <v>461</v>
      </c>
      <c r="O1530" t="s">
        <v>29</v>
      </c>
      <c r="P1530" t="s">
        <v>30</v>
      </c>
      <c r="Q1530" t="s">
        <v>213</v>
      </c>
      <c r="R1530">
        <v>30000000</v>
      </c>
      <c r="S1530">
        <v>2015</v>
      </c>
      <c r="T1530">
        <v>7.6</v>
      </c>
      <c r="U1530">
        <v>2</v>
      </c>
      <c r="V1530">
        <v>16875468</v>
      </c>
      <c r="W1530" t="s">
        <v>21</v>
      </c>
    </row>
    <row r="1531" spans="1:23" x14ac:dyDescent="0.3">
      <c r="A1531" t="s">
        <v>843</v>
      </c>
      <c r="B1531">
        <v>305</v>
      </c>
      <c r="C1531">
        <v>124</v>
      </c>
      <c r="D1531">
        <v>52418902</v>
      </c>
      <c r="E1531" t="s">
        <v>55</v>
      </c>
      <c r="F1531" t="s">
        <v>61</v>
      </c>
      <c r="L1531" t="s">
        <v>2266</v>
      </c>
      <c r="M1531">
        <v>147128</v>
      </c>
      <c r="N1531">
        <v>277</v>
      </c>
      <c r="O1531" t="s">
        <v>29</v>
      </c>
      <c r="P1531" t="s">
        <v>30</v>
      </c>
      <c r="Q1531" t="s">
        <v>213</v>
      </c>
      <c r="R1531">
        <v>30000000</v>
      </c>
      <c r="S1531">
        <v>2015</v>
      </c>
      <c r="T1531">
        <v>7.5</v>
      </c>
      <c r="U1531">
        <v>2.1</v>
      </c>
      <c r="V1531">
        <v>22418902</v>
      </c>
      <c r="W1531" t="s">
        <v>21</v>
      </c>
    </row>
    <row r="1532" spans="1:23" x14ac:dyDescent="0.3">
      <c r="A1532" t="s">
        <v>43</v>
      </c>
      <c r="B1532">
        <v>397</v>
      </c>
      <c r="C1532">
        <v>99</v>
      </c>
      <c r="D1532">
        <v>42057340</v>
      </c>
      <c r="E1532" t="s">
        <v>57</v>
      </c>
      <c r="F1532" t="s">
        <v>35</v>
      </c>
      <c r="L1532" t="s">
        <v>2267</v>
      </c>
      <c r="M1532">
        <v>158354</v>
      </c>
      <c r="N1532">
        <v>691</v>
      </c>
      <c r="O1532" t="s">
        <v>29</v>
      </c>
      <c r="P1532" t="s">
        <v>30</v>
      </c>
      <c r="Q1532" t="s">
        <v>31</v>
      </c>
      <c r="R1532">
        <v>30000000</v>
      </c>
      <c r="S1532">
        <v>2009</v>
      </c>
      <c r="T1532">
        <v>6.6</v>
      </c>
      <c r="U1532">
        <v>1.6</v>
      </c>
      <c r="V1532">
        <v>12057340</v>
      </c>
      <c r="W1532" t="s">
        <v>21</v>
      </c>
    </row>
    <row r="1533" spans="1:23" x14ac:dyDescent="0.3">
      <c r="A1533" t="s">
        <v>2268</v>
      </c>
      <c r="B1533">
        <v>214</v>
      </c>
      <c r="C1533">
        <v>112</v>
      </c>
      <c r="D1533">
        <v>42478175</v>
      </c>
      <c r="E1533" t="s">
        <v>55</v>
      </c>
      <c r="F1533" t="s">
        <v>26</v>
      </c>
      <c r="G1533" t="s">
        <v>44</v>
      </c>
      <c r="L1533" t="s">
        <v>2269</v>
      </c>
      <c r="M1533">
        <v>93767</v>
      </c>
      <c r="N1533">
        <v>209</v>
      </c>
      <c r="O1533" t="s">
        <v>29</v>
      </c>
      <c r="P1533" t="s">
        <v>30</v>
      </c>
      <c r="Q1533" t="s">
        <v>31</v>
      </c>
      <c r="R1533">
        <v>25000000</v>
      </c>
      <c r="S1533">
        <v>2015</v>
      </c>
      <c r="T1533">
        <v>7.2</v>
      </c>
      <c r="U1533">
        <v>1.9</v>
      </c>
      <c r="V1533">
        <v>17478175</v>
      </c>
      <c r="W1533" t="s">
        <v>21</v>
      </c>
    </row>
    <row r="1534" spans="1:23" x14ac:dyDescent="0.3">
      <c r="A1534" t="s">
        <v>2270</v>
      </c>
      <c r="B1534">
        <v>82</v>
      </c>
      <c r="C1534">
        <v>111</v>
      </c>
      <c r="D1534">
        <v>41407470</v>
      </c>
      <c r="E1534" t="s">
        <v>48</v>
      </c>
      <c r="F1534" t="s">
        <v>55</v>
      </c>
      <c r="G1534" t="s">
        <v>49</v>
      </c>
      <c r="L1534" t="s">
        <v>2271</v>
      </c>
      <c r="M1534">
        <v>43378</v>
      </c>
      <c r="N1534">
        <v>292</v>
      </c>
      <c r="O1534" t="s">
        <v>29</v>
      </c>
      <c r="P1534" t="s">
        <v>30</v>
      </c>
      <c r="Q1534" t="s">
        <v>52</v>
      </c>
      <c r="R1534">
        <v>30000000</v>
      </c>
      <c r="S1534">
        <v>2003</v>
      </c>
      <c r="T1534">
        <v>7.6</v>
      </c>
      <c r="U1534">
        <v>1.8</v>
      </c>
      <c r="V1534">
        <v>11407470</v>
      </c>
      <c r="W1534" t="s">
        <v>21</v>
      </c>
    </row>
    <row r="1535" spans="1:23" x14ac:dyDescent="0.3">
      <c r="A1535" t="s">
        <v>327</v>
      </c>
      <c r="B1535">
        <v>138</v>
      </c>
      <c r="C1535">
        <v>107</v>
      </c>
      <c r="D1535">
        <v>42385520</v>
      </c>
      <c r="E1535" t="s">
        <v>55</v>
      </c>
      <c r="F1535" t="s">
        <v>59</v>
      </c>
      <c r="G1535" t="s">
        <v>44</v>
      </c>
      <c r="L1535" t="s">
        <v>2272</v>
      </c>
      <c r="M1535">
        <v>47297</v>
      </c>
      <c r="N1535">
        <v>86</v>
      </c>
      <c r="O1535" t="s">
        <v>29</v>
      </c>
      <c r="P1535" t="s">
        <v>30</v>
      </c>
      <c r="Q1535" t="s">
        <v>31</v>
      </c>
      <c r="R1535">
        <v>30000000</v>
      </c>
      <c r="S1535">
        <v>2010</v>
      </c>
      <c r="T1535">
        <v>6.2</v>
      </c>
      <c r="U1535">
        <v>1.8</v>
      </c>
      <c r="V1535">
        <v>12385520</v>
      </c>
      <c r="W1535" t="s">
        <v>21</v>
      </c>
    </row>
    <row r="1536" spans="1:23" x14ac:dyDescent="0.3">
      <c r="A1536" t="s">
        <v>1473</v>
      </c>
      <c r="B1536">
        <v>69</v>
      </c>
      <c r="C1536">
        <v>104</v>
      </c>
      <c r="D1536">
        <v>40118420</v>
      </c>
      <c r="E1536" t="s">
        <v>55</v>
      </c>
      <c r="F1536" t="s">
        <v>44</v>
      </c>
      <c r="G1536" t="s">
        <v>61</v>
      </c>
      <c r="L1536" t="s">
        <v>2273</v>
      </c>
      <c r="M1536">
        <v>26066</v>
      </c>
      <c r="N1536">
        <v>216</v>
      </c>
      <c r="O1536" t="s">
        <v>29</v>
      </c>
      <c r="P1536" t="s">
        <v>30</v>
      </c>
      <c r="Q1536" t="s">
        <v>31</v>
      </c>
      <c r="R1536">
        <v>30000000</v>
      </c>
      <c r="S1536">
        <v>2002</v>
      </c>
      <c r="T1536">
        <v>5.6</v>
      </c>
      <c r="U1536">
        <v>1.7</v>
      </c>
      <c r="V1536">
        <v>10118420</v>
      </c>
      <c r="W1536" t="s">
        <v>21</v>
      </c>
    </row>
    <row r="1537" spans="1:23" x14ac:dyDescent="0.3">
      <c r="A1537" t="s">
        <v>70</v>
      </c>
      <c r="B1537">
        <v>253</v>
      </c>
      <c r="C1537">
        <v>113</v>
      </c>
      <c r="D1537">
        <v>40137776</v>
      </c>
      <c r="E1537" t="s">
        <v>48</v>
      </c>
      <c r="F1537" t="s">
        <v>55</v>
      </c>
      <c r="G1537" t="s">
        <v>26</v>
      </c>
      <c r="H1537" t="s">
        <v>44</v>
      </c>
      <c r="L1537" t="s">
        <v>2274</v>
      </c>
      <c r="M1537">
        <v>186977</v>
      </c>
      <c r="N1537">
        <v>529</v>
      </c>
      <c r="O1537" t="s">
        <v>29</v>
      </c>
      <c r="P1537" t="s">
        <v>30</v>
      </c>
      <c r="Q1537" t="s">
        <v>31</v>
      </c>
      <c r="R1537">
        <v>38000000</v>
      </c>
      <c r="S1537">
        <v>2006</v>
      </c>
      <c r="T1537">
        <v>7.6</v>
      </c>
      <c r="U1537">
        <v>1.9</v>
      </c>
      <c r="V1537">
        <v>2137776</v>
      </c>
      <c r="W1537" t="s">
        <v>21</v>
      </c>
    </row>
    <row r="1538" spans="1:23" x14ac:dyDescent="0.3">
      <c r="A1538" t="s">
        <v>961</v>
      </c>
      <c r="B1538">
        <v>304</v>
      </c>
      <c r="C1538">
        <v>113</v>
      </c>
      <c r="D1538">
        <v>39568996</v>
      </c>
      <c r="E1538" t="s">
        <v>57</v>
      </c>
      <c r="L1538" t="s">
        <v>2275</v>
      </c>
      <c r="M1538">
        <v>138435</v>
      </c>
      <c r="N1538">
        <v>527</v>
      </c>
      <c r="O1538" t="s">
        <v>29</v>
      </c>
      <c r="P1538" t="s">
        <v>30</v>
      </c>
      <c r="Q1538" t="s">
        <v>213</v>
      </c>
      <c r="R1538">
        <v>32000000</v>
      </c>
      <c r="S1538">
        <v>2007</v>
      </c>
      <c r="T1538">
        <v>6.6</v>
      </c>
      <c r="U1538">
        <v>1.9</v>
      </c>
      <c r="V1538">
        <v>7568996</v>
      </c>
      <c r="W1538" t="s">
        <v>21</v>
      </c>
    </row>
    <row r="1539" spans="1:23" x14ac:dyDescent="0.3">
      <c r="A1539" t="s">
        <v>2276</v>
      </c>
      <c r="B1539">
        <v>634</v>
      </c>
      <c r="C1539">
        <v>95</v>
      </c>
      <c r="D1539">
        <v>42043633</v>
      </c>
      <c r="E1539" t="s">
        <v>26</v>
      </c>
      <c r="F1539" t="s">
        <v>57</v>
      </c>
      <c r="G1539" t="s">
        <v>60</v>
      </c>
      <c r="H1539" t="s">
        <v>35</v>
      </c>
      <c r="L1539" t="s">
        <v>2277</v>
      </c>
      <c r="M1539">
        <v>277172</v>
      </c>
      <c r="N1539">
        <v>986</v>
      </c>
      <c r="O1539" t="s">
        <v>29</v>
      </c>
      <c r="P1539" t="s">
        <v>30</v>
      </c>
      <c r="Q1539" t="s">
        <v>213</v>
      </c>
      <c r="R1539">
        <v>30000000</v>
      </c>
      <c r="S1539">
        <v>2012</v>
      </c>
      <c r="T1539">
        <v>7</v>
      </c>
      <c r="U1539">
        <v>1.6</v>
      </c>
      <c r="V1539">
        <v>12043633</v>
      </c>
      <c r="W1539" t="s">
        <v>21</v>
      </c>
    </row>
    <row r="1540" spans="1:23" x14ac:dyDescent="0.3">
      <c r="A1540" t="s">
        <v>2278</v>
      </c>
      <c r="B1540">
        <v>111</v>
      </c>
      <c r="C1540">
        <v>86</v>
      </c>
      <c r="D1540">
        <v>38232624</v>
      </c>
      <c r="E1540" t="s">
        <v>48</v>
      </c>
      <c r="L1540" t="s">
        <v>2279</v>
      </c>
      <c r="M1540">
        <v>88518</v>
      </c>
      <c r="N1540">
        <v>409</v>
      </c>
      <c r="O1540" t="s">
        <v>29</v>
      </c>
      <c r="P1540" t="s">
        <v>30</v>
      </c>
      <c r="Q1540" t="s">
        <v>31</v>
      </c>
      <c r="R1540">
        <v>30000000</v>
      </c>
      <c r="S1540">
        <v>2008</v>
      </c>
      <c r="T1540">
        <v>2.7</v>
      </c>
      <c r="U1540">
        <v>1.4</v>
      </c>
      <c r="V1540">
        <v>8232624</v>
      </c>
      <c r="W1540" t="s">
        <v>21</v>
      </c>
    </row>
    <row r="1541" spans="1:23" x14ac:dyDescent="0.3">
      <c r="A1541" t="s">
        <v>680</v>
      </c>
      <c r="B1541">
        <v>77</v>
      </c>
      <c r="C1541">
        <v>126</v>
      </c>
      <c r="D1541">
        <v>38413606</v>
      </c>
      <c r="E1541" t="s">
        <v>24</v>
      </c>
      <c r="F1541" t="s">
        <v>48</v>
      </c>
      <c r="G1541" t="s">
        <v>56</v>
      </c>
      <c r="H1541" t="s">
        <v>35</v>
      </c>
      <c r="L1541" t="s">
        <v>2280</v>
      </c>
      <c r="M1541">
        <v>54042</v>
      </c>
      <c r="N1541">
        <v>215</v>
      </c>
      <c r="O1541" t="s">
        <v>29</v>
      </c>
      <c r="P1541" t="s">
        <v>30</v>
      </c>
      <c r="Q1541" t="s">
        <v>213</v>
      </c>
      <c r="R1541">
        <v>30000000</v>
      </c>
      <c r="S1541">
        <v>1988</v>
      </c>
      <c r="T1541">
        <v>7.6</v>
      </c>
      <c r="U1541">
        <v>2.1</v>
      </c>
      <c r="V1541">
        <v>8413606</v>
      </c>
      <c r="W1541" t="s">
        <v>21</v>
      </c>
    </row>
    <row r="1542" spans="1:23" x14ac:dyDescent="0.3">
      <c r="A1542" t="s">
        <v>2281</v>
      </c>
      <c r="B1542">
        <v>120</v>
      </c>
      <c r="C1542">
        <v>101</v>
      </c>
      <c r="D1542">
        <v>38122105</v>
      </c>
      <c r="E1542" t="s">
        <v>24</v>
      </c>
      <c r="F1542" t="s">
        <v>56</v>
      </c>
      <c r="G1542" t="s">
        <v>27</v>
      </c>
      <c r="H1542" t="s">
        <v>35</v>
      </c>
      <c r="L1542" t="s">
        <v>2282</v>
      </c>
      <c r="M1542">
        <v>112669</v>
      </c>
      <c r="N1542">
        <v>226</v>
      </c>
      <c r="O1542" t="s">
        <v>29</v>
      </c>
      <c r="P1542" t="s">
        <v>30</v>
      </c>
      <c r="Q1542" t="s">
        <v>213</v>
      </c>
      <c r="R1542">
        <v>27000000</v>
      </c>
      <c r="S1542">
        <v>1987</v>
      </c>
      <c r="T1542">
        <v>6.6</v>
      </c>
      <c r="U1542">
        <v>1.7</v>
      </c>
      <c r="V1542">
        <v>11122105</v>
      </c>
      <c r="W1542" t="s">
        <v>21</v>
      </c>
    </row>
    <row r="1543" spans="1:23" x14ac:dyDescent="0.3">
      <c r="A1543" t="s">
        <v>557</v>
      </c>
      <c r="B1543">
        <v>63</v>
      </c>
      <c r="C1543">
        <v>102</v>
      </c>
      <c r="D1543">
        <v>38747385</v>
      </c>
      <c r="E1543" t="s">
        <v>48</v>
      </c>
      <c r="F1543" t="s">
        <v>57</v>
      </c>
      <c r="G1543" t="s">
        <v>50</v>
      </c>
      <c r="H1543" t="s">
        <v>27</v>
      </c>
      <c r="L1543" t="s">
        <v>2283</v>
      </c>
      <c r="M1543">
        <v>49349</v>
      </c>
      <c r="N1543">
        <v>165</v>
      </c>
      <c r="O1543" t="s">
        <v>29</v>
      </c>
      <c r="P1543" t="s">
        <v>30</v>
      </c>
      <c r="Q1543" t="s">
        <v>31</v>
      </c>
      <c r="R1543">
        <v>25000000</v>
      </c>
      <c r="S1543">
        <v>1986</v>
      </c>
      <c r="T1543">
        <v>6.9</v>
      </c>
      <c r="U1543">
        <v>1.7</v>
      </c>
      <c r="V1543">
        <v>13747385</v>
      </c>
      <c r="W1543" t="s">
        <v>21</v>
      </c>
    </row>
    <row r="1544" spans="1:23" x14ac:dyDescent="0.3">
      <c r="A1544" t="s">
        <v>293</v>
      </c>
      <c r="B1544">
        <v>417</v>
      </c>
      <c r="C1544">
        <v>111</v>
      </c>
      <c r="D1544">
        <v>40247512</v>
      </c>
      <c r="E1544" t="s">
        <v>24</v>
      </c>
      <c r="F1544" t="s">
        <v>55</v>
      </c>
      <c r="G1544" t="s">
        <v>35</v>
      </c>
      <c r="L1544" t="s">
        <v>2284</v>
      </c>
      <c r="M1544">
        <v>159198</v>
      </c>
      <c r="N1544">
        <v>438</v>
      </c>
      <c r="O1544" t="s">
        <v>29</v>
      </c>
      <c r="P1544" t="s">
        <v>30</v>
      </c>
      <c r="Q1544" t="s">
        <v>31</v>
      </c>
      <c r="R1544">
        <v>30000000</v>
      </c>
      <c r="S1544">
        <v>2011</v>
      </c>
      <c r="T1544">
        <v>6.8</v>
      </c>
      <c r="U1544">
        <v>1.8</v>
      </c>
      <c r="V1544">
        <v>10247512</v>
      </c>
      <c r="W1544" t="s">
        <v>21</v>
      </c>
    </row>
    <row r="1545" spans="1:23" x14ac:dyDescent="0.3">
      <c r="A1545" t="s">
        <v>2285</v>
      </c>
      <c r="B1545">
        <v>59</v>
      </c>
      <c r="C1545">
        <v>95</v>
      </c>
      <c r="D1545">
        <v>35927406</v>
      </c>
      <c r="E1545" t="s">
        <v>24</v>
      </c>
      <c r="F1545" t="s">
        <v>25</v>
      </c>
      <c r="G1545" t="s">
        <v>26</v>
      </c>
      <c r="H1545" t="s">
        <v>27</v>
      </c>
      <c r="I1545" t="s">
        <v>35</v>
      </c>
      <c r="L1545" t="s">
        <v>2286</v>
      </c>
      <c r="M1545">
        <v>36363</v>
      </c>
      <c r="N1545">
        <v>256</v>
      </c>
      <c r="O1545" t="s">
        <v>29</v>
      </c>
      <c r="P1545" t="s">
        <v>30</v>
      </c>
      <c r="Q1545" t="s">
        <v>31</v>
      </c>
      <c r="R1545">
        <v>30000000</v>
      </c>
      <c r="S1545">
        <v>1997</v>
      </c>
      <c r="T1545">
        <v>3.7</v>
      </c>
      <c r="U1545">
        <v>1.6</v>
      </c>
      <c r="V1545">
        <v>5927406</v>
      </c>
      <c r="W1545" t="s">
        <v>21</v>
      </c>
    </row>
    <row r="1546" spans="1:23" x14ac:dyDescent="0.3">
      <c r="A1546" t="s">
        <v>2287</v>
      </c>
      <c r="B1546">
        <v>218</v>
      </c>
      <c r="C1546">
        <v>98</v>
      </c>
      <c r="D1546">
        <v>35565975</v>
      </c>
      <c r="E1546" t="s">
        <v>48</v>
      </c>
      <c r="F1546" t="s">
        <v>55</v>
      </c>
      <c r="G1546" t="s">
        <v>44</v>
      </c>
      <c r="L1546" t="s">
        <v>2288</v>
      </c>
      <c r="M1546">
        <v>49205</v>
      </c>
      <c r="N1546">
        <v>184</v>
      </c>
      <c r="O1546" t="s">
        <v>29</v>
      </c>
      <c r="P1546" t="s">
        <v>30</v>
      </c>
      <c r="Q1546" t="s">
        <v>31</v>
      </c>
      <c r="R1546">
        <v>30000000</v>
      </c>
      <c r="S1546">
        <v>2011</v>
      </c>
      <c r="T1546">
        <v>6.1</v>
      </c>
      <c r="U1546">
        <v>1.6</v>
      </c>
      <c r="V1546">
        <v>5565975</v>
      </c>
      <c r="W1546" t="s">
        <v>21</v>
      </c>
    </row>
    <row r="1547" spans="1:23" x14ac:dyDescent="0.3">
      <c r="A1547" t="s">
        <v>2289</v>
      </c>
      <c r="B1547">
        <v>359</v>
      </c>
      <c r="C1547">
        <v>100</v>
      </c>
      <c r="D1547">
        <v>35266619</v>
      </c>
      <c r="E1547" t="s">
        <v>55</v>
      </c>
      <c r="F1547" t="s">
        <v>26</v>
      </c>
      <c r="G1547" t="s">
        <v>57</v>
      </c>
      <c r="L1547" t="s">
        <v>2290</v>
      </c>
      <c r="M1547">
        <v>108242</v>
      </c>
      <c r="N1547">
        <v>371</v>
      </c>
      <c r="O1547" t="s">
        <v>29</v>
      </c>
      <c r="P1547" t="s">
        <v>30</v>
      </c>
      <c r="Q1547" t="s">
        <v>213</v>
      </c>
      <c r="R1547">
        <v>30000000</v>
      </c>
      <c r="S1547">
        <v>2013</v>
      </c>
      <c r="T1547">
        <v>5.9</v>
      </c>
      <c r="U1547">
        <v>1.7</v>
      </c>
      <c r="V1547">
        <v>5266619</v>
      </c>
      <c r="W1547" t="s">
        <v>21</v>
      </c>
    </row>
    <row r="1548" spans="1:23" x14ac:dyDescent="0.3">
      <c r="A1548" t="s">
        <v>2291</v>
      </c>
      <c r="B1548">
        <v>101</v>
      </c>
      <c r="C1548">
        <v>118</v>
      </c>
      <c r="D1548">
        <v>34703228</v>
      </c>
      <c r="E1548" t="s">
        <v>55</v>
      </c>
      <c r="F1548" t="s">
        <v>59</v>
      </c>
      <c r="L1548" t="s">
        <v>2292</v>
      </c>
      <c r="M1548">
        <v>21767</v>
      </c>
      <c r="N1548">
        <v>127</v>
      </c>
      <c r="O1548" t="s">
        <v>29</v>
      </c>
      <c r="P1548" t="s">
        <v>30</v>
      </c>
      <c r="Q1548" t="s">
        <v>31</v>
      </c>
      <c r="R1548">
        <v>30000000</v>
      </c>
      <c r="S1548">
        <v>2006</v>
      </c>
      <c r="T1548">
        <v>6.7</v>
      </c>
      <c r="U1548">
        <v>2</v>
      </c>
      <c r="V1548">
        <v>4703228</v>
      </c>
      <c r="W1548" t="s">
        <v>21</v>
      </c>
    </row>
    <row r="1549" spans="1:23" x14ac:dyDescent="0.3">
      <c r="A1549" t="s">
        <v>2293</v>
      </c>
      <c r="B1549">
        <v>85</v>
      </c>
      <c r="C1549">
        <v>125</v>
      </c>
      <c r="D1549">
        <v>38432823</v>
      </c>
      <c r="E1549" t="s">
        <v>56</v>
      </c>
      <c r="F1549" t="s">
        <v>55</v>
      </c>
      <c r="G1549" t="s">
        <v>61</v>
      </c>
      <c r="L1549" t="s">
        <v>2294</v>
      </c>
      <c r="M1549">
        <v>33067</v>
      </c>
      <c r="N1549">
        <v>134</v>
      </c>
      <c r="O1549" t="s">
        <v>29</v>
      </c>
      <c r="P1549" t="s">
        <v>30</v>
      </c>
      <c r="Q1549" t="s">
        <v>31</v>
      </c>
      <c r="R1549">
        <v>30000000</v>
      </c>
      <c r="S1549">
        <v>2006</v>
      </c>
      <c r="T1549">
        <v>6.9</v>
      </c>
      <c r="U1549">
        <v>2.1</v>
      </c>
      <c r="V1549">
        <v>8432823</v>
      </c>
      <c r="W1549" t="s">
        <v>21</v>
      </c>
    </row>
    <row r="1550" spans="1:23" x14ac:dyDescent="0.3">
      <c r="A1550" t="s">
        <v>1242</v>
      </c>
      <c r="B1550">
        <v>64</v>
      </c>
      <c r="C1550">
        <v>94</v>
      </c>
      <c r="D1550">
        <v>32095318</v>
      </c>
      <c r="E1550" t="s">
        <v>48</v>
      </c>
      <c r="F1550" t="s">
        <v>56</v>
      </c>
      <c r="L1550" t="s">
        <v>2295</v>
      </c>
      <c r="M1550">
        <v>12466</v>
      </c>
      <c r="N1550">
        <v>84</v>
      </c>
      <c r="O1550" t="s">
        <v>29</v>
      </c>
      <c r="P1550" t="s">
        <v>30</v>
      </c>
      <c r="Q1550" t="s">
        <v>31</v>
      </c>
      <c r="R1550">
        <v>45000000</v>
      </c>
      <c r="S1550">
        <v>2001</v>
      </c>
      <c r="T1550">
        <v>5.5</v>
      </c>
      <c r="U1550">
        <v>1.6</v>
      </c>
      <c r="V1550">
        <v>-12904682</v>
      </c>
      <c r="W1550" t="s">
        <v>38</v>
      </c>
    </row>
    <row r="1551" spans="1:23" x14ac:dyDescent="0.3">
      <c r="A1551" t="s">
        <v>2296</v>
      </c>
      <c r="B1551">
        <v>263</v>
      </c>
      <c r="C1551">
        <v>79</v>
      </c>
      <c r="D1551">
        <v>31743332</v>
      </c>
      <c r="E1551" t="s">
        <v>24</v>
      </c>
      <c r="F1551" t="s">
        <v>25</v>
      </c>
      <c r="G1551" t="s">
        <v>47</v>
      </c>
      <c r="H1551" t="s">
        <v>55</v>
      </c>
      <c r="I1551" t="s">
        <v>60</v>
      </c>
      <c r="J1551" t="s">
        <v>27</v>
      </c>
      <c r="K1551" t="s">
        <v>35</v>
      </c>
      <c r="L1551">
        <v>9</v>
      </c>
      <c r="M1551">
        <v>111117</v>
      </c>
      <c r="N1551">
        <v>245</v>
      </c>
      <c r="O1551" t="s">
        <v>29</v>
      </c>
      <c r="P1551" t="s">
        <v>30</v>
      </c>
      <c r="Q1551" t="s">
        <v>31</v>
      </c>
      <c r="R1551">
        <v>30000000</v>
      </c>
      <c r="S1551">
        <v>2009</v>
      </c>
      <c r="T1551">
        <v>7.1</v>
      </c>
      <c r="U1551">
        <v>1.3</v>
      </c>
      <c r="V1551">
        <v>1743332</v>
      </c>
      <c r="W1551" t="s">
        <v>21</v>
      </c>
    </row>
    <row r="1552" spans="1:23" x14ac:dyDescent="0.3">
      <c r="A1552" t="s">
        <v>445</v>
      </c>
      <c r="B1552">
        <v>450</v>
      </c>
      <c r="C1552">
        <v>106</v>
      </c>
      <c r="D1552">
        <v>32154410</v>
      </c>
      <c r="E1552" t="s">
        <v>56</v>
      </c>
      <c r="F1552" t="s">
        <v>55</v>
      </c>
      <c r="G1552" t="s">
        <v>35</v>
      </c>
      <c r="L1552" t="s">
        <v>2297</v>
      </c>
      <c r="M1552">
        <v>148327</v>
      </c>
      <c r="N1552">
        <v>274</v>
      </c>
      <c r="O1552" t="s">
        <v>29</v>
      </c>
      <c r="P1552" t="s">
        <v>30</v>
      </c>
      <c r="Q1552" t="s">
        <v>213</v>
      </c>
      <c r="R1552">
        <v>30000000</v>
      </c>
      <c r="S1552">
        <v>2013</v>
      </c>
      <c r="T1552">
        <v>7.1</v>
      </c>
      <c r="U1552">
        <v>1.8</v>
      </c>
      <c r="V1552">
        <v>2154410</v>
      </c>
      <c r="W1552" t="s">
        <v>21</v>
      </c>
    </row>
    <row r="1553" spans="1:23" x14ac:dyDescent="0.3">
      <c r="A1553" t="s">
        <v>2298</v>
      </c>
      <c r="B1553">
        <v>162</v>
      </c>
      <c r="C1553">
        <v>63</v>
      </c>
      <c r="D1553">
        <v>26687172</v>
      </c>
      <c r="E1553" t="s">
        <v>25</v>
      </c>
      <c r="F1553" t="s">
        <v>47</v>
      </c>
      <c r="G1553" t="s">
        <v>48</v>
      </c>
      <c r="H1553" t="s">
        <v>49</v>
      </c>
      <c r="I1553" t="s">
        <v>50</v>
      </c>
      <c r="L1553" t="s">
        <v>2299</v>
      </c>
      <c r="M1553">
        <v>15600</v>
      </c>
      <c r="N1553">
        <v>55</v>
      </c>
      <c r="O1553" t="s">
        <v>29</v>
      </c>
      <c r="P1553" t="s">
        <v>30</v>
      </c>
      <c r="Q1553" t="s">
        <v>118</v>
      </c>
      <c r="R1553">
        <v>30000000</v>
      </c>
      <c r="S1553">
        <v>2011</v>
      </c>
      <c r="T1553">
        <v>7.3</v>
      </c>
      <c r="U1553">
        <v>1</v>
      </c>
      <c r="V1553">
        <v>-3312828</v>
      </c>
      <c r="W1553" t="s">
        <v>38</v>
      </c>
    </row>
    <row r="1554" spans="1:23" x14ac:dyDescent="0.3">
      <c r="A1554" t="s">
        <v>2300</v>
      </c>
      <c r="B1554">
        <v>85</v>
      </c>
      <c r="C1554">
        <v>85</v>
      </c>
      <c r="D1554">
        <v>26096584</v>
      </c>
      <c r="E1554" t="s">
        <v>48</v>
      </c>
      <c r="L1554" t="s">
        <v>2301</v>
      </c>
      <c r="M1554">
        <v>30651</v>
      </c>
      <c r="N1554">
        <v>267</v>
      </c>
      <c r="O1554" t="s">
        <v>29</v>
      </c>
      <c r="P1554" t="s">
        <v>30</v>
      </c>
      <c r="Q1554" t="s">
        <v>31</v>
      </c>
      <c r="R1554">
        <v>19000000</v>
      </c>
      <c r="S1554">
        <v>2003</v>
      </c>
      <c r="T1554">
        <v>3.4</v>
      </c>
      <c r="U1554">
        <v>1.4</v>
      </c>
      <c r="V1554">
        <v>7096584</v>
      </c>
      <c r="W1554" t="s">
        <v>21</v>
      </c>
    </row>
    <row r="1555" spans="1:23" x14ac:dyDescent="0.3">
      <c r="A1555" t="s">
        <v>1522</v>
      </c>
      <c r="B1555">
        <v>110</v>
      </c>
      <c r="C1555">
        <v>108</v>
      </c>
      <c r="D1555">
        <v>26525834</v>
      </c>
      <c r="E1555" t="s">
        <v>48</v>
      </c>
      <c r="F1555" t="s">
        <v>55</v>
      </c>
      <c r="G1555" t="s">
        <v>44</v>
      </c>
      <c r="L1555" t="s">
        <v>2302</v>
      </c>
      <c r="M1555">
        <v>21998</v>
      </c>
      <c r="N1555">
        <v>227</v>
      </c>
      <c r="O1555" t="s">
        <v>29</v>
      </c>
      <c r="P1555" t="s">
        <v>30</v>
      </c>
      <c r="Q1555" t="s">
        <v>213</v>
      </c>
      <c r="R1555">
        <v>30000000</v>
      </c>
      <c r="S1555">
        <v>1998</v>
      </c>
      <c r="T1555">
        <v>6.8</v>
      </c>
      <c r="U1555">
        <v>1.8</v>
      </c>
      <c r="V1555">
        <v>-3474166</v>
      </c>
      <c r="W1555" t="s">
        <v>38</v>
      </c>
    </row>
    <row r="1556" spans="1:23" x14ac:dyDescent="0.3">
      <c r="A1556" t="s">
        <v>2303</v>
      </c>
      <c r="B1556">
        <v>165</v>
      </c>
      <c r="C1556">
        <v>139</v>
      </c>
      <c r="D1556">
        <v>30513940</v>
      </c>
      <c r="E1556" t="s">
        <v>242</v>
      </c>
      <c r="F1556" t="s">
        <v>55</v>
      </c>
      <c r="G1556" t="s">
        <v>59</v>
      </c>
      <c r="L1556" t="s">
        <v>2304</v>
      </c>
      <c r="M1556">
        <v>15843</v>
      </c>
      <c r="N1556">
        <v>104</v>
      </c>
      <c r="O1556" t="s">
        <v>29</v>
      </c>
      <c r="P1556" t="s">
        <v>30</v>
      </c>
      <c r="Q1556" t="s">
        <v>31</v>
      </c>
      <c r="R1556">
        <v>30000000</v>
      </c>
      <c r="S1556">
        <v>2014</v>
      </c>
      <c r="T1556">
        <v>6.9</v>
      </c>
      <c r="U1556">
        <v>2.2999999999999998</v>
      </c>
      <c r="V1556">
        <v>513940</v>
      </c>
      <c r="W1556" t="s">
        <v>21</v>
      </c>
    </row>
    <row r="1557" spans="1:23" x14ac:dyDescent="0.3">
      <c r="A1557" t="s">
        <v>1437</v>
      </c>
      <c r="B1557">
        <v>64</v>
      </c>
      <c r="C1557">
        <v>127</v>
      </c>
      <c r="D1557">
        <v>23209440</v>
      </c>
      <c r="E1557" t="s">
        <v>55</v>
      </c>
      <c r="L1557" t="s">
        <v>2305</v>
      </c>
      <c r="M1557">
        <v>9283</v>
      </c>
      <c r="N1557">
        <v>112</v>
      </c>
      <c r="O1557" t="s">
        <v>29</v>
      </c>
      <c r="P1557" t="s">
        <v>30</v>
      </c>
      <c r="Q1557" t="s">
        <v>213</v>
      </c>
      <c r="R1557">
        <v>30000000</v>
      </c>
      <c r="S1557">
        <v>1998</v>
      </c>
      <c r="T1557">
        <v>7</v>
      </c>
      <c r="U1557">
        <v>2.1</v>
      </c>
      <c r="V1557">
        <v>-6790560</v>
      </c>
      <c r="W1557" t="s">
        <v>38</v>
      </c>
    </row>
    <row r="1558" spans="1:23" x14ac:dyDescent="0.3">
      <c r="A1558" t="s">
        <v>2306</v>
      </c>
      <c r="B1558">
        <v>44</v>
      </c>
      <c r="C1558">
        <v>106</v>
      </c>
      <c r="D1558">
        <v>24048000</v>
      </c>
      <c r="E1558" t="s">
        <v>24</v>
      </c>
      <c r="F1558" t="s">
        <v>56</v>
      </c>
      <c r="G1558" t="s">
        <v>27</v>
      </c>
      <c r="H1558" t="s">
        <v>35</v>
      </c>
      <c r="L1558" t="s">
        <v>2307</v>
      </c>
      <c r="M1558">
        <v>23579</v>
      </c>
      <c r="N1558">
        <v>88</v>
      </c>
      <c r="O1558" t="s">
        <v>29</v>
      </c>
      <c r="P1558" t="s">
        <v>30</v>
      </c>
      <c r="Q1558" t="s">
        <v>213</v>
      </c>
      <c r="R1558">
        <v>30000000</v>
      </c>
      <c r="S1558">
        <v>1995</v>
      </c>
      <c r="T1558">
        <v>5.5</v>
      </c>
      <c r="U1558">
        <v>1.8</v>
      </c>
      <c r="V1558">
        <v>-5952000</v>
      </c>
      <c r="W1558" t="s">
        <v>38</v>
      </c>
    </row>
    <row r="1559" spans="1:23" x14ac:dyDescent="0.3">
      <c r="A1559" t="s">
        <v>745</v>
      </c>
      <c r="B1559">
        <v>147</v>
      </c>
      <c r="C1559">
        <v>95</v>
      </c>
      <c r="D1559">
        <v>22526144</v>
      </c>
      <c r="E1559" t="s">
        <v>48</v>
      </c>
      <c r="F1559" t="s">
        <v>44</v>
      </c>
      <c r="G1559" t="s">
        <v>27</v>
      </c>
      <c r="L1559" t="s">
        <v>2308</v>
      </c>
      <c r="M1559">
        <v>53884</v>
      </c>
      <c r="N1559">
        <v>203</v>
      </c>
      <c r="O1559" t="s">
        <v>29</v>
      </c>
      <c r="P1559" t="s">
        <v>30</v>
      </c>
      <c r="Q1559" t="s">
        <v>31</v>
      </c>
      <c r="R1559">
        <v>30000000</v>
      </c>
      <c r="S1559">
        <v>2006</v>
      </c>
      <c r="T1559">
        <v>5.0999999999999996</v>
      </c>
      <c r="U1559">
        <v>1.6</v>
      </c>
      <c r="V1559">
        <v>-7473856</v>
      </c>
      <c r="W1559" t="s">
        <v>38</v>
      </c>
    </row>
    <row r="1560" spans="1:23" x14ac:dyDescent="0.3">
      <c r="A1560" t="s">
        <v>741</v>
      </c>
      <c r="B1560">
        <v>242</v>
      </c>
      <c r="C1560">
        <v>118</v>
      </c>
      <c r="D1560">
        <v>30523568</v>
      </c>
      <c r="E1560" t="s">
        <v>57</v>
      </c>
      <c r="F1560" t="s">
        <v>60</v>
      </c>
      <c r="G1560" t="s">
        <v>35</v>
      </c>
      <c r="L1560" t="s">
        <v>2309</v>
      </c>
      <c r="M1560">
        <v>54447</v>
      </c>
      <c r="N1560">
        <v>201</v>
      </c>
      <c r="O1560" t="s">
        <v>29</v>
      </c>
      <c r="P1560" t="s">
        <v>30</v>
      </c>
      <c r="Q1560" t="s">
        <v>213</v>
      </c>
      <c r="R1560">
        <v>30000000</v>
      </c>
      <c r="S1560">
        <v>2014</v>
      </c>
      <c r="T1560">
        <v>6.2</v>
      </c>
      <c r="U1560">
        <v>2</v>
      </c>
      <c r="V1560">
        <v>523568</v>
      </c>
      <c r="W1560" t="s">
        <v>21</v>
      </c>
    </row>
    <row r="1561" spans="1:23" x14ac:dyDescent="0.3">
      <c r="A1561" t="s">
        <v>2310</v>
      </c>
      <c r="B1561">
        <v>244</v>
      </c>
      <c r="C1561">
        <v>108</v>
      </c>
      <c r="D1561">
        <v>23070045</v>
      </c>
      <c r="E1561" t="s">
        <v>25</v>
      </c>
      <c r="F1561" t="s">
        <v>55</v>
      </c>
      <c r="G1561" t="s">
        <v>35</v>
      </c>
      <c r="L1561" t="s">
        <v>2311</v>
      </c>
      <c r="M1561">
        <v>47003</v>
      </c>
      <c r="N1561">
        <v>215</v>
      </c>
      <c r="O1561" t="s">
        <v>29</v>
      </c>
      <c r="P1561" t="s">
        <v>30</v>
      </c>
      <c r="Q1561" t="s">
        <v>213</v>
      </c>
      <c r="R1561">
        <v>30000000</v>
      </c>
      <c r="S1561">
        <v>2011</v>
      </c>
      <c r="T1561">
        <v>5.9</v>
      </c>
      <c r="U1561">
        <v>1.8</v>
      </c>
      <c r="V1561">
        <v>-6929955</v>
      </c>
      <c r="W1561" t="s">
        <v>38</v>
      </c>
    </row>
    <row r="1562" spans="1:23" x14ac:dyDescent="0.3">
      <c r="A1562" t="s">
        <v>2312</v>
      </c>
      <c r="B1562">
        <v>73</v>
      </c>
      <c r="C1562">
        <v>105</v>
      </c>
      <c r="D1562">
        <v>20422207</v>
      </c>
      <c r="E1562" t="s">
        <v>48</v>
      </c>
      <c r="F1562" t="s">
        <v>55</v>
      </c>
      <c r="G1562" t="s">
        <v>44</v>
      </c>
      <c r="L1562" t="s">
        <v>2313</v>
      </c>
      <c r="M1562">
        <v>15052</v>
      </c>
      <c r="N1562">
        <v>116</v>
      </c>
      <c r="O1562" t="s">
        <v>29</v>
      </c>
      <c r="P1562" t="s">
        <v>30</v>
      </c>
      <c r="Q1562" t="s">
        <v>31</v>
      </c>
      <c r="R1562">
        <v>35000000</v>
      </c>
      <c r="S1562">
        <v>2004</v>
      </c>
      <c r="T1562">
        <v>5.2</v>
      </c>
      <c r="U1562">
        <v>1.8</v>
      </c>
      <c r="V1562">
        <v>-14577793</v>
      </c>
      <c r="W1562" t="s">
        <v>38</v>
      </c>
    </row>
    <row r="1563" spans="1:23" x14ac:dyDescent="0.3">
      <c r="A1563" t="s">
        <v>1998</v>
      </c>
      <c r="B1563">
        <v>232</v>
      </c>
      <c r="C1563">
        <v>131</v>
      </c>
      <c r="D1563">
        <v>28644770</v>
      </c>
      <c r="E1563" t="s">
        <v>48</v>
      </c>
      <c r="F1563" t="s">
        <v>44</v>
      </c>
      <c r="L1563" t="s">
        <v>2314</v>
      </c>
      <c r="M1563">
        <v>78974</v>
      </c>
      <c r="N1563">
        <v>141</v>
      </c>
      <c r="O1563" t="s">
        <v>29</v>
      </c>
      <c r="P1563" t="s">
        <v>30</v>
      </c>
      <c r="Q1563" t="s">
        <v>213</v>
      </c>
      <c r="R1563">
        <v>30000000</v>
      </c>
      <c r="S1563">
        <v>2012</v>
      </c>
      <c r="T1563">
        <v>6.2</v>
      </c>
      <c r="U1563">
        <v>2.2000000000000002</v>
      </c>
      <c r="V1563">
        <v>-1355230</v>
      </c>
      <c r="W1563" t="s">
        <v>38</v>
      </c>
    </row>
    <row r="1564" spans="1:23" x14ac:dyDescent="0.3">
      <c r="A1564" t="s">
        <v>2315</v>
      </c>
      <c r="B1564">
        <v>63</v>
      </c>
      <c r="C1564">
        <v>104</v>
      </c>
      <c r="D1564">
        <v>21800302</v>
      </c>
      <c r="E1564" t="s">
        <v>48</v>
      </c>
      <c r="F1564" t="s">
        <v>55</v>
      </c>
      <c r="G1564" t="s">
        <v>44</v>
      </c>
      <c r="H1564" t="s">
        <v>61</v>
      </c>
      <c r="L1564" t="s">
        <v>2316</v>
      </c>
      <c r="M1564">
        <v>12164</v>
      </c>
      <c r="N1564">
        <v>63</v>
      </c>
      <c r="O1564" t="s">
        <v>29</v>
      </c>
      <c r="P1564" t="s">
        <v>30</v>
      </c>
      <c r="Q1564" t="s">
        <v>31</v>
      </c>
      <c r="R1564">
        <v>30000000</v>
      </c>
      <c r="S1564">
        <v>2004</v>
      </c>
      <c r="T1564">
        <v>5.5</v>
      </c>
      <c r="U1564">
        <v>1.7</v>
      </c>
      <c r="V1564">
        <v>-8199698</v>
      </c>
      <c r="W1564" t="s">
        <v>38</v>
      </c>
    </row>
    <row r="1565" spans="1:23" x14ac:dyDescent="0.3">
      <c r="A1565" t="s">
        <v>2317</v>
      </c>
      <c r="B1565">
        <v>239</v>
      </c>
      <c r="C1565">
        <v>133</v>
      </c>
      <c r="D1565">
        <v>21129348</v>
      </c>
      <c r="E1565" t="s">
        <v>56</v>
      </c>
      <c r="F1565" t="s">
        <v>55</v>
      </c>
      <c r="G1565" t="s">
        <v>44</v>
      </c>
      <c r="H1565" t="s">
        <v>35</v>
      </c>
      <c r="L1565" t="s">
        <v>2318</v>
      </c>
      <c r="M1565">
        <v>146364</v>
      </c>
      <c r="N1565">
        <v>237</v>
      </c>
      <c r="O1565" t="s">
        <v>29</v>
      </c>
      <c r="P1565" t="s">
        <v>30</v>
      </c>
      <c r="Q1565" t="s">
        <v>31</v>
      </c>
      <c r="R1565">
        <v>35000000</v>
      </c>
      <c r="S1565">
        <v>2010</v>
      </c>
      <c r="T1565">
        <v>7.4</v>
      </c>
      <c r="U1565">
        <v>2.2000000000000002</v>
      </c>
      <c r="V1565">
        <v>-13870652</v>
      </c>
      <c r="W1565" t="s">
        <v>38</v>
      </c>
    </row>
    <row r="1566" spans="1:23" x14ac:dyDescent="0.3">
      <c r="A1566" t="s">
        <v>2319</v>
      </c>
      <c r="B1566">
        <v>158</v>
      </c>
      <c r="C1566">
        <v>94</v>
      </c>
      <c r="D1566">
        <v>18500966</v>
      </c>
      <c r="E1566" t="s">
        <v>24</v>
      </c>
      <c r="F1566" t="s">
        <v>57</v>
      </c>
      <c r="G1566" t="s">
        <v>27</v>
      </c>
      <c r="H1566" t="s">
        <v>35</v>
      </c>
      <c r="L1566" t="s">
        <v>2320</v>
      </c>
      <c r="M1566">
        <v>70341</v>
      </c>
      <c r="N1566">
        <v>830</v>
      </c>
      <c r="O1566" t="s">
        <v>29</v>
      </c>
      <c r="P1566" t="s">
        <v>30</v>
      </c>
      <c r="Q1566" t="s">
        <v>31</v>
      </c>
      <c r="R1566">
        <v>30000000</v>
      </c>
      <c r="S1566">
        <v>2006</v>
      </c>
      <c r="T1566">
        <v>4.4000000000000004</v>
      </c>
      <c r="U1566">
        <v>1.6</v>
      </c>
      <c r="V1566">
        <v>-11499034</v>
      </c>
      <c r="W1566" t="s">
        <v>38</v>
      </c>
    </row>
    <row r="1567" spans="1:23" x14ac:dyDescent="0.3">
      <c r="A1567" t="s">
        <v>2321</v>
      </c>
      <c r="B1567">
        <v>152</v>
      </c>
      <c r="C1567">
        <v>109</v>
      </c>
      <c r="D1567">
        <v>19976073</v>
      </c>
      <c r="E1567" t="s">
        <v>24</v>
      </c>
      <c r="F1567" t="s">
        <v>56</v>
      </c>
      <c r="G1567" t="s">
        <v>55</v>
      </c>
      <c r="H1567" t="s">
        <v>35</v>
      </c>
      <c r="L1567" t="s">
        <v>2322</v>
      </c>
      <c r="M1567">
        <v>65979</v>
      </c>
      <c r="N1567">
        <v>220</v>
      </c>
      <c r="O1567" t="s">
        <v>29</v>
      </c>
      <c r="P1567" t="s">
        <v>30</v>
      </c>
      <c r="Q1567" t="s">
        <v>213</v>
      </c>
      <c r="R1567">
        <v>20000000</v>
      </c>
      <c r="S1567">
        <v>2005</v>
      </c>
      <c r="T1567">
        <v>6.3</v>
      </c>
      <c r="U1567">
        <v>1.8</v>
      </c>
      <c r="V1567">
        <v>-23927</v>
      </c>
      <c r="W1567" t="s">
        <v>38</v>
      </c>
    </row>
    <row r="1568" spans="1:23" x14ac:dyDescent="0.3">
      <c r="A1568" t="s">
        <v>843</v>
      </c>
      <c r="B1568">
        <v>105</v>
      </c>
      <c r="C1568">
        <v>96</v>
      </c>
      <c r="D1568">
        <v>18967571</v>
      </c>
      <c r="E1568" t="s">
        <v>24</v>
      </c>
      <c r="F1568" t="s">
        <v>56</v>
      </c>
      <c r="G1568" t="s">
        <v>35</v>
      </c>
      <c r="L1568" t="s">
        <v>2323</v>
      </c>
      <c r="M1568">
        <v>23345</v>
      </c>
      <c r="N1568">
        <v>167</v>
      </c>
      <c r="O1568" t="s">
        <v>29</v>
      </c>
      <c r="P1568" t="s">
        <v>30</v>
      </c>
      <c r="Q1568" t="s">
        <v>213</v>
      </c>
      <c r="R1568">
        <v>30000000</v>
      </c>
      <c r="S1568">
        <v>1998</v>
      </c>
      <c r="T1568">
        <v>6.1</v>
      </c>
      <c r="U1568">
        <v>1.6</v>
      </c>
      <c r="V1568">
        <v>-11032429</v>
      </c>
      <c r="W1568" t="s">
        <v>38</v>
      </c>
    </row>
    <row r="1569" spans="1:23" x14ac:dyDescent="0.3">
      <c r="A1569" t="s">
        <v>2324</v>
      </c>
      <c r="B1569">
        <v>36</v>
      </c>
      <c r="C1569">
        <v>105</v>
      </c>
      <c r="D1569">
        <v>17100000</v>
      </c>
      <c r="E1569" t="s">
        <v>24</v>
      </c>
      <c r="F1569" t="s">
        <v>25</v>
      </c>
      <c r="G1569" t="s">
        <v>56</v>
      </c>
      <c r="H1569" t="s">
        <v>55</v>
      </c>
      <c r="I1569" t="s">
        <v>44</v>
      </c>
      <c r="L1569" t="s">
        <v>2325</v>
      </c>
      <c r="M1569">
        <v>7073</v>
      </c>
      <c r="N1569">
        <v>29</v>
      </c>
      <c r="O1569" t="s">
        <v>29</v>
      </c>
      <c r="P1569" t="s">
        <v>30</v>
      </c>
      <c r="Q1569" t="s">
        <v>213</v>
      </c>
      <c r="R1569">
        <v>25000000</v>
      </c>
      <c r="S1569">
        <v>1996</v>
      </c>
      <c r="T1569">
        <v>5.3</v>
      </c>
      <c r="U1569">
        <v>1.8</v>
      </c>
      <c r="V1569">
        <v>-7900000</v>
      </c>
      <c r="W1569" t="s">
        <v>38</v>
      </c>
    </row>
    <row r="1570" spans="1:23" x14ac:dyDescent="0.3">
      <c r="A1570" t="s">
        <v>2326</v>
      </c>
      <c r="B1570">
        <v>181</v>
      </c>
      <c r="C1570">
        <v>99</v>
      </c>
      <c r="D1570">
        <v>17266505</v>
      </c>
      <c r="E1570" t="s">
        <v>24</v>
      </c>
      <c r="F1570" t="s">
        <v>48</v>
      </c>
      <c r="G1570" t="s">
        <v>57</v>
      </c>
      <c r="L1570" t="s">
        <v>2327</v>
      </c>
      <c r="M1570">
        <v>43764</v>
      </c>
      <c r="N1570">
        <v>291</v>
      </c>
      <c r="O1570" t="s">
        <v>29</v>
      </c>
      <c r="P1570" t="s">
        <v>30</v>
      </c>
      <c r="Q1570" t="s">
        <v>31</v>
      </c>
      <c r="R1570">
        <v>30000000</v>
      </c>
      <c r="S1570">
        <v>2002</v>
      </c>
      <c r="T1570">
        <v>5.4</v>
      </c>
      <c r="U1570">
        <v>1.6</v>
      </c>
      <c r="V1570">
        <v>-12733495</v>
      </c>
      <c r="W1570" t="s">
        <v>38</v>
      </c>
    </row>
    <row r="1571" spans="1:23" x14ac:dyDescent="0.3">
      <c r="A1571" t="s">
        <v>313</v>
      </c>
      <c r="B1571">
        <v>219</v>
      </c>
      <c r="C1571">
        <v>112</v>
      </c>
      <c r="D1571">
        <v>32357532</v>
      </c>
      <c r="E1571" t="s">
        <v>48</v>
      </c>
      <c r="F1571" t="s">
        <v>55</v>
      </c>
      <c r="G1571" t="s">
        <v>44</v>
      </c>
      <c r="L1571" t="s">
        <v>2328</v>
      </c>
      <c r="M1571">
        <v>143368</v>
      </c>
      <c r="N1571">
        <v>215</v>
      </c>
      <c r="O1571" t="s">
        <v>29</v>
      </c>
      <c r="P1571" t="s">
        <v>30</v>
      </c>
      <c r="Q1571" t="s">
        <v>213</v>
      </c>
      <c r="R1571">
        <v>30000000</v>
      </c>
      <c r="S1571">
        <v>2010</v>
      </c>
      <c r="T1571">
        <v>6.7</v>
      </c>
      <c r="U1571">
        <v>1.9</v>
      </c>
      <c r="V1571">
        <v>2357532</v>
      </c>
      <c r="W1571" t="s">
        <v>21</v>
      </c>
    </row>
    <row r="1572" spans="1:23" x14ac:dyDescent="0.3">
      <c r="A1572" t="s">
        <v>1125</v>
      </c>
      <c r="B1572">
        <v>158</v>
      </c>
      <c r="C1572">
        <v>108</v>
      </c>
      <c r="D1572">
        <v>16930884</v>
      </c>
      <c r="E1572" t="s">
        <v>56</v>
      </c>
      <c r="F1572" t="s">
        <v>55</v>
      </c>
      <c r="G1572" t="s">
        <v>60</v>
      </c>
      <c r="H1572" t="s">
        <v>35</v>
      </c>
      <c r="L1572" t="s">
        <v>2329</v>
      </c>
      <c r="M1572">
        <v>65628</v>
      </c>
      <c r="N1572">
        <v>262</v>
      </c>
      <c r="O1572" t="s">
        <v>29</v>
      </c>
      <c r="P1572" t="s">
        <v>30</v>
      </c>
      <c r="Q1572" t="s">
        <v>213</v>
      </c>
      <c r="R1572">
        <v>30000000</v>
      </c>
      <c r="S1572">
        <v>2007</v>
      </c>
      <c r="T1572">
        <v>5.9</v>
      </c>
      <c r="U1572">
        <v>1.8</v>
      </c>
      <c r="V1572">
        <v>-13069116</v>
      </c>
      <c r="W1572" t="s">
        <v>38</v>
      </c>
    </row>
    <row r="1573" spans="1:23" x14ac:dyDescent="0.3">
      <c r="A1573" t="s">
        <v>2330</v>
      </c>
      <c r="B1573">
        <v>155</v>
      </c>
      <c r="C1573">
        <v>126</v>
      </c>
      <c r="D1573">
        <v>18324242</v>
      </c>
      <c r="E1573" t="s">
        <v>55</v>
      </c>
      <c r="L1573" t="s">
        <v>2331</v>
      </c>
      <c r="M1573">
        <v>32815</v>
      </c>
      <c r="N1573">
        <v>214</v>
      </c>
      <c r="O1573" t="s">
        <v>29</v>
      </c>
      <c r="P1573" t="s">
        <v>30</v>
      </c>
      <c r="Q1573" t="s">
        <v>213</v>
      </c>
      <c r="R1573">
        <v>35000000</v>
      </c>
      <c r="S1573">
        <v>2005</v>
      </c>
      <c r="T1573">
        <v>7.3</v>
      </c>
      <c r="U1573">
        <v>2.1</v>
      </c>
      <c r="V1573">
        <v>-16675758</v>
      </c>
      <c r="W1573" t="s">
        <v>38</v>
      </c>
    </row>
    <row r="1574" spans="1:23" x14ac:dyDescent="0.3">
      <c r="A1574" t="s">
        <v>1421</v>
      </c>
      <c r="B1574">
        <v>74</v>
      </c>
      <c r="C1574">
        <v>98</v>
      </c>
      <c r="D1574">
        <v>16323969</v>
      </c>
      <c r="E1574" t="s">
        <v>48</v>
      </c>
      <c r="F1574" t="s">
        <v>56</v>
      </c>
      <c r="G1574" t="s">
        <v>35</v>
      </c>
      <c r="L1574" t="s">
        <v>2332</v>
      </c>
      <c r="M1574">
        <v>45775</v>
      </c>
      <c r="N1574">
        <v>112</v>
      </c>
      <c r="O1574" t="s">
        <v>29</v>
      </c>
      <c r="P1574" t="s">
        <v>30</v>
      </c>
      <c r="Q1574" t="s">
        <v>31</v>
      </c>
      <c r="R1574">
        <v>40000000</v>
      </c>
      <c r="S1574">
        <v>2004</v>
      </c>
      <c r="T1574">
        <v>5.5</v>
      </c>
      <c r="U1574">
        <v>1.6</v>
      </c>
      <c r="V1574">
        <v>-23676031</v>
      </c>
      <c r="W1574" t="s">
        <v>38</v>
      </c>
    </row>
    <row r="1575" spans="1:23" x14ac:dyDescent="0.3">
      <c r="A1575" t="s">
        <v>2333</v>
      </c>
      <c r="B1575">
        <v>368</v>
      </c>
      <c r="C1575">
        <v>104</v>
      </c>
      <c r="D1575">
        <v>16999046</v>
      </c>
      <c r="E1575" t="s">
        <v>55</v>
      </c>
      <c r="F1575" t="s">
        <v>57</v>
      </c>
      <c r="G1575" t="s">
        <v>27</v>
      </c>
      <c r="L1575" t="s">
        <v>2334</v>
      </c>
      <c r="M1575">
        <v>79517</v>
      </c>
      <c r="N1575">
        <v>354</v>
      </c>
      <c r="O1575" t="s">
        <v>29</v>
      </c>
      <c r="P1575" t="s">
        <v>115</v>
      </c>
      <c r="Q1575" t="s">
        <v>213</v>
      </c>
      <c r="R1575">
        <v>26000000</v>
      </c>
      <c r="S1575">
        <v>2009</v>
      </c>
      <c r="T1575">
        <v>5.8</v>
      </c>
      <c r="U1575">
        <v>1.7</v>
      </c>
      <c r="V1575">
        <v>-9000954</v>
      </c>
      <c r="W1575" t="s">
        <v>38</v>
      </c>
    </row>
    <row r="1576" spans="1:23" x14ac:dyDescent="0.3">
      <c r="A1576" t="s">
        <v>2335</v>
      </c>
      <c r="B1576">
        <v>81</v>
      </c>
      <c r="C1576">
        <v>110</v>
      </c>
      <c r="D1576">
        <v>16295774</v>
      </c>
      <c r="E1576" t="s">
        <v>24</v>
      </c>
      <c r="F1576" t="s">
        <v>25</v>
      </c>
      <c r="G1576" t="s">
        <v>48</v>
      </c>
      <c r="H1576" t="s">
        <v>44</v>
      </c>
      <c r="I1576" t="s">
        <v>27</v>
      </c>
      <c r="L1576" t="s">
        <v>2336</v>
      </c>
      <c r="M1576">
        <v>33669</v>
      </c>
      <c r="N1576">
        <v>269</v>
      </c>
      <c r="O1576" t="s">
        <v>29</v>
      </c>
      <c r="P1576" t="s">
        <v>30</v>
      </c>
      <c r="Q1576" t="s">
        <v>52</v>
      </c>
      <c r="R1576">
        <v>35000000</v>
      </c>
      <c r="S1576">
        <v>1986</v>
      </c>
      <c r="T1576">
        <v>4.5999999999999996</v>
      </c>
      <c r="U1576">
        <v>1.8</v>
      </c>
      <c r="V1576">
        <v>-18704226</v>
      </c>
      <c r="W1576" t="s">
        <v>38</v>
      </c>
    </row>
    <row r="1577" spans="1:23" x14ac:dyDescent="0.3">
      <c r="A1577" t="s">
        <v>2337</v>
      </c>
      <c r="B1577">
        <v>154</v>
      </c>
      <c r="C1577">
        <v>130</v>
      </c>
      <c r="D1577">
        <v>15709385</v>
      </c>
      <c r="E1577" t="s">
        <v>56</v>
      </c>
      <c r="F1577" t="s">
        <v>55</v>
      </c>
      <c r="G1577" t="s">
        <v>35</v>
      </c>
      <c r="L1577" t="s">
        <v>2338</v>
      </c>
      <c r="M1577">
        <v>53053</v>
      </c>
      <c r="N1577">
        <v>132</v>
      </c>
      <c r="O1577" t="s">
        <v>29</v>
      </c>
      <c r="P1577" t="s">
        <v>30</v>
      </c>
      <c r="Q1577" t="s">
        <v>213</v>
      </c>
      <c r="R1577">
        <v>30000000</v>
      </c>
      <c r="S1577">
        <v>2008</v>
      </c>
      <c r="T1577">
        <v>6.7</v>
      </c>
      <c r="U1577">
        <v>2.2000000000000002</v>
      </c>
      <c r="V1577">
        <v>-14290615</v>
      </c>
      <c r="W1577" t="s">
        <v>38</v>
      </c>
    </row>
    <row r="1578" spans="1:23" x14ac:dyDescent="0.3">
      <c r="A1578" t="s">
        <v>2339</v>
      </c>
      <c r="B1578">
        <v>140</v>
      </c>
      <c r="C1578">
        <v>93</v>
      </c>
      <c r="D1578">
        <v>14888028</v>
      </c>
      <c r="E1578" t="s">
        <v>25</v>
      </c>
      <c r="F1578" t="s">
        <v>57</v>
      </c>
      <c r="G1578" t="s">
        <v>35</v>
      </c>
      <c r="L1578" t="s">
        <v>2340</v>
      </c>
      <c r="M1578">
        <v>28606</v>
      </c>
      <c r="N1578">
        <v>262</v>
      </c>
      <c r="O1578" t="s">
        <v>29</v>
      </c>
      <c r="P1578" t="s">
        <v>30</v>
      </c>
      <c r="Q1578" t="s">
        <v>31</v>
      </c>
      <c r="R1578">
        <v>30000000</v>
      </c>
      <c r="S1578">
        <v>2005</v>
      </c>
      <c r="T1578">
        <v>5.0999999999999996</v>
      </c>
      <c r="U1578">
        <v>1.6</v>
      </c>
      <c r="V1578">
        <v>-15111972</v>
      </c>
      <c r="W1578" t="s">
        <v>38</v>
      </c>
    </row>
    <row r="1579" spans="1:23" x14ac:dyDescent="0.3">
      <c r="A1579" t="s">
        <v>1056</v>
      </c>
      <c r="B1579">
        <v>73</v>
      </c>
      <c r="C1579">
        <v>96</v>
      </c>
      <c r="D1579">
        <v>14208384</v>
      </c>
      <c r="E1579" t="s">
        <v>48</v>
      </c>
      <c r="F1579" t="s">
        <v>44</v>
      </c>
      <c r="L1579" t="s">
        <v>2341</v>
      </c>
      <c r="M1579">
        <v>11520</v>
      </c>
      <c r="N1579">
        <v>105</v>
      </c>
      <c r="O1579" t="s">
        <v>29</v>
      </c>
      <c r="P1579" t="s">
        <v>30</v>
      </c>
      <c r="Q1579" t="s">
        <v>31</v>
      </c>
      <c r="R1579">
        <v>30000000</v>
      </c>
      <c r="S1579">
        <v>2003</v>
      </c>
      <c r="T1579">
        <v>5.6</v>
      </c>
      <c r="U1579">
        <v>1.6</v>
      </c>
      <c r="V1579">
        <v>-15791616</v>
      </c>
      <c r="W1579" t="s">
        <v>38</v>
      </c>
    </row>
    <row r="1580" spans="1:23" x14ac:dyDescent="0.3">
      <c r="A1580" t="s">
        <v>1640</v>
      </c>
      <c r="B1580">
        <v>98</v>
      </c>
      <c r="C1580">
        <v>114</v>
      </c>
      <c r="D1580">
        <v>12831121</v>
      </c>
      <c r="E1580" t="s">
        <v>55</v>
      </c>
      <c r="F1580" t="s">
        <v>60</v>
      </c>
      <c r="G1580" t="s">
        <v>44</v>
      </c>
      <c r="H1580" t="s">
        <v>35</v>
      </c>
      <c r="L1580" t="s">
        <v>2342</v>
      </c>
      <c r="M1580">
        <v>44979</v>
      </c>
      <c r="N1580">
        <v>298</v>
      </c>
      <c r="O1580" t="s">
        <v>29</v>
      </c>
      <c r="P1580" t="s">
        <v>30</v>
      </c>
      <c r="Q1580" t="s">
        <v>31</v>
      </c>
      <c r="R1580">
        <v>30000000</v>
      </c>
      <c r="S1580">
        <v>2004</v>
      </c>
      <c r="T1580">
        <v>7</v>
      </c>
      <c r="U1580">
        <v>1.9</v>
      </c>
      <c r="V1580">
        <v>-17168879</v>
      </c>
      <c r="W1580" t="s">
        <v>38</v>
      </c>
    </row>
    <row r="1581" spans="1:23" x14ac:dyDescent="0.3">
      <c r="A1581" t="s">
        <v>2343</v>
      </c>
      <c r="B1581">
        <v>358</v>
      </c>
      <c r="C1581">
        <v>106</v>
      </c>
      <c r="D1581">
        <v>18298649</v>
      </c>
      <c r="E1581" t="s">
        <v>48</v>
      </c>
      <c r="F1581" t="s">
        <v>57</v>
      </c>
      <c r="L1581" t="s">
        <v>2344</v>
      </c>
      <c r="M1581">
        <v>85024</v>
      </c>
      <c r="N1581">
        <v>242</v>
      </c>
      <c r="O1581" t="s">
        <v>29</v>
      </c>
      <c r="P1581" t="s">
        <v>30</v>
      </c>
      <c r="Q1581" t="s">
        <v>213</v>
      </c>
      <c r="R1581">
        <v>30000000</v>
      </c>
      <c r="S1581">
        <v>2011</v>
      </c>
      <c r="T1581">
        <v>6.4</v>
      </c>
      <c r="U1581">
        <v>1.8</v>
      </c>
      <c r="V1581">
        <v>-11701351</v>
      </c>
      <c r="W1581" t="s">
        <v>38</v>
      </c>
    </row>
    <row r="1582" spans="1:23" x14ac:dyDescent="0.3">
      <c r="A1582" t="s">
        <v>1338</v>
      </c>
      <c r="B1582">
        <v>222</v>
      </c>
      <c r="C1582">
        <v>150</v>
      </c>
      <c r="D1582">
        <v>12712093</v>
      </c>
      <c r="E1582" t="s">
        <v>242</v>
      </c>
      <c r="F1582" t="s">
        <v>55</v>
      </c>
      <c r="G1582" t="s">
        <v>54</v>
      </c>
      <c r="H1582" t="s">
        <v>44</v>
      </c>
      <c r="L1582" t="s">
        <v>2345</v>
      </c>
      <c r="M1582">
        <v>70771</v>
      </c>
      <c r="N1582">
        <v>671</v>
      </c>
      <c r="O1582" t="s">
        <v>29</v>
      </c>
      <c r="P1582" t="s">
        <v>30</v>
      </c>
      <c r="Q1582" t="s">
        <v>31</v>
      </c>
      <c r="R1582">
        <v>30000000</v>
      </c>
      <c r="S1582">
        <v>2005</v>
      </c>
      <c r="T1582">
        <v>6.7</v>
      </c>
      <c r="U1582">
        <v>2.5</v>
      </c>
      <c r="V1582">
        <v>-17287907</v>
      </c>
      <c r="W1582" t="s">
        <v>38</v>
      </c>
    </row>
    <row r="1583" spans="1:23" x14ac:dyDescent="0.3">
      <c r="A1583" t="s">
        <v>2346</v>
      </c>
      <c r="B1583">
        <v>85</v>
      </c>
      <c r="C1583">
        <v>100</v>
      </c>
      <c r="D1583">
        <v>11576087</v>
      </c>
      <c r="E1583" t="s">
        <v>24</v>
      </c>
      <c r="F1583" t="s">
        <v>25</v>
      </c>
      <c r="G1583" t="s">
        <v>27</v>
      </c>
      <c r="L1583" t="s">
        <v>2347</v>
      </c>
      <c r="M1583">
        <v>14747</v>
      </c>
      <c r="N1583">
        <v>338</v>
      </c>
      <c r="O1583" t="s">
        <v>29</v>
      </c>
      <c r="P1583" t="s">
        <v>30</v>
      </c>
      <c r="Q1583" t="s">
        <v>31</v>
      </c>
      <c r="R1583">
        <v>30000000</v>
      </c>
      <c r="S1583">
        <v>1999</v>
      </c>
      <c r="T1583">
        <v>4.0999999999999996</v>
      </c>
      <c r="U1583">
        <v>1.7</v>
      </c>
      <c r="V1583">
        <v>-18423913</v>
      </c>
      <c r="W1583" t="s">
        <v>38</v>
      </c>
    </row>
    <row r="1584" spans="1:23" x14ac:dyDescent="0.3">
      <c r="A1584" t="s">
        <v>1367</v>
      </c>
      <c r="B1584">
        <v>62</v>
      </c>
      <c r="C1584">
        <v>100</v>
      </c>
      <c r="D1584">
        <v>11900000</v>
      </c>
      <c r="E1584" t="s">
        <v>55</v>
      </c>
      <c r="F1584" t="s">
        <v>26</v>
      </c>
      <c r="G1584" t="s">
        <v>35</v>
      </c>
      <c r="L1584" t="s">
        <v>2348</v>
      </c>
      <c r="M1584">
        <v>11003</v>
      </c>
      <c r="N1584">
        <v>148</v>
      </c>
      <c r="O1584" t="s">
        <v>29</v>
      </c>
      <c r="P1584" t="s">
        <v>30</v>
      </c>
      <c r="Q1584" t="s">
        <v>213</v>
      </c>
      <c r="R1584">
        <v>30000000</v>
      </c>
      <c r="S1584">
        <v>1999</v>
      </c>
      <c r="T1584">
        <v>5.5</v>
      </c>
      <c r="U1584">
        <v>1.7</v>
      </c>
      <c r="V1584">
        <v>-18100000</v>
      </c>
      <c r="W1584" t="s">
        <v>38</v>
      </c>
    </row>
    <row r="1585" spans="1:23" x14ac:dyDescent="0.3">
      <c r="A1585" t="s">
        <v>1501</v>
      </c>
      <c r="B1585">
        <v>130</v>
      </c>
      <c r="C1585">
        <v>100</v>
      </c>
      <c r="D1585">
        <v>9353573</v>
      </c>
      <c r="E1585" t="s">
        <v>24</v>
      </c>
      <c r="F1585" t="s">
        <v>25</v>
      </c>
      <c r="G1585" t="s">
        <v>26</v>
      </c>
      <c r="H1585" t="s">
        <v>27</v>
      </c>
      <c r="I1585" t="s">
        <v>35</v>
      </c>
      <c r="L1585" t="s">
        <v>2349</v>
      </c>
      <c r="M1585">
        <v>56451</v>
      </c>
      <c r="N1585">
        <v>524</v>
      </c>
      <c r="O1585" t="s">
        <v>29</v>
      </c>
      <c r="P1585" t="s">
        <v>30</v>
      </c>
      <c r="Q1585" t="s">
        <v>52</v>
      </c>
      <c r="R1585">
        <v>45000000</v>
      </c>
      <c r="S1585">
        <v>2009</v>
      </c>
      <c r="T1585">
        <v>2.7</v>
      </c>
      <c r="U1585">
        <v>1.7</v>
      </c>
      <c r="V1585">
        <v>-35646427</v>
      </c>
      <c r="W1585" t="s">
        <v>38</v>
      </c>
    </row>
    <row r="1586" spans="1:23" x14ac:dyDescent="0.3">
      <c r="A1586" t="s">
        <v>2350</v>
      </c>
      <c r="B1586">
        <v>376</v>
      </c>
      <c r="C1586">
        <v>107</v>
      </c>
      <c r="D1586">
        <v>12026670</v>
      </c>
      <c r="E1586" t="s">
        <v>24</v>
      </c>
      <c r="F1586" t="s">
        <v>56</v>
      </c>
      <c r="G1586" t="s">
        <v>35</v>
      </c>
      <c r="L1586" t="s">
        <v>2351</v>
      </c>
      <c r="M1586">
        <v>114241</v>
      </c>
      <c r="N1586">
        <v>258</v>
      </c>
      <c r="O1586" t="s">
        <v>29</v>
      </c>
      <c r="P1586" t="s">
        <v>30</v>
      </c>
      <c r="Q1586" t="s">
        <v>213</v>
      </c>
      <c r="R1586">
        <v>45000000</v>
      </c>
      <c r="S1586">
        <v>2013</v>
      </c>
      <c r="T1586">
        <v>6.4</v>
      </c>
      <c r="U1586">
        <v>1.8</v>
      </c>
      <c r="V1586">
        <v>-32973330</v>
      </c>
      <c r="W1586" t="s">
        <v>38</v>
      </c>
    </row>
    <row r="1587" spans="1:23" x14ac:dyDescent="0.3">
      <c r="A1587" t="s">
        <v>2352</v>
      </c>
      <c r="B1587">
        <v>130</v>
      </c>
      <c r="C1587">
        <v>102</v>
      </c>
      <c r="D1587">
        <v>14334645</v>
      </c>
      <c r="E1587" t="s">
        <v>55</v>
      </c>
      <c r="F1587" t="s">
        <v>57</v>
      </c>
      <c r="G1587" t="s">
        <v>27</v>
      </c>
      <c r="H1587" t="s">
        <v>35</v>
      </c>
      <c r="L1587" t="s">
        <v>2353</v>
      </c>
      <c r="M1587">
        <v>22449</v>
      </c>
      <c r="N1587">
        <v>191</v>
      </c>
      <c r="O1587" t="s">
        <v>29</v>
      </c>
      <c r="P1587" t="s">
        <v>30</v>
      </c>
      <c r="Q1587" t="s">
        <v>31</v>
      </c>
      <c r="R1587">
        <v>25000000</v>
      </c>
      <c r="S1587">
        <v>2004</v>
      </c>
      <c r="T1587">
        <v>4.8</v>
      </c>
      <c r="U1587">
        <v>1.7</v>
      </c>
      <c r="V1587">
        <v>-10665355</v>
      </c>
      <c r="W1587" t="s">
        <v>38</v>
      </c>
    </row>
    <row r="1588" spans="1:23" x14ac:dyDescent="0.3">
      <c r="A1588" t="s">
        <v>2354</v>
      </c>
      <c r="B1588">
        <v>65</v>
      </c>
      <c r="C1588">
        <v>101</v>
      </c>
      <c r="D1588">
        <v>12189514</v>
      </c>
      <c r="E1588" t="s">
        <v>48</v>
      </c>
      <c r="F1588" t="s">
        <v>44</v>
      </c>
      <c r="L1588" t="s">
        <v>2355</v>
      </c>
      <c r="M1588">
        <v>30092</v>
      </c>
      <c r="N1588">
        <v>129</v>
      </c>
      <c r="O1588" t="s">
        <v>29</v>
      </c>
      <c r="P1588" t="s">
        <v>30</v>
      </c>
      <c r="Q1588" t="s">
        <v>31</v>
      </c>
      <c r="R1588">
        <v>23000000</v>
      </c>
      <c r="S1588">
        <v>2004</v>
      </c>
      <c r="T1588">
        <v>6.1</v>
      </c>
      <c r="U1588">
        <v>1.7</v>
      </c>
      <c r="V1588">
        <v>-10810486</v>
      </c>
      <c r="W1588" t="s">
        <v>38</v>
      </c>
    </row>
    <row r="1589" spans="1:23" x14ac:dyDescent="0.3">
      <c r="A1589" t="s">
        <v>2356</v>
      </c>
      <c r="B1589">
        <v>77</v>
      </c>
      <c r="C1589">
        <v>86</v>
      </c>
      <c r="D1589">
        <v>10134754</v>
      </c>
      <c r="E1589" t="s">
        <v>47</v>
      </c>
      <c r="F1589" t="s">
        <v>48</v>
      </c>
      <c r="G1589" t="s">
        <v>49</v>
      </c>
      <c r="L1589" t="s">
        <v>2357</v>
      </c>
      <c r="M1589">
        <v>9682</v>
      </c>
      <c r="N1589">
        <v>38</v>
      </c>
      <c r="O1589" t="s">
        <v>29</v>
      </c>
      <c r="P1589" t="s">
        <v>30</v>
      </c>
      <c r="Q1589" t="s">
        <v>52</v>
      </c>
      <c r="R1589">
        <v>30000000</v>
      </c>
      <c r="S1589">
        <v>2011</v>
      </c>
      <c r="T1589">
        <v>4.8</v>
      </c>
      <c r="U1589">
        <v>1.4</v>
      </c>
      <c r="V1589">
        <v>-19865246</v>
      </c>
      <c r="W1589" t="s">
        <v>38</v>
      </c>
    </row>
    <row r="1590" spans="1:23" x14ac:dyDescent="0.3">
      <c r="A1590" t="s">
        <v>2068</v>
      </c>
      <c r="B1590">
        <v>107</v>
      </c>
      <c r="C1590">
        <v>108</v>
      </c>
      <c r="D1590">
        <v>8535575</v>
      </c>
      <c r="E1590" t="s">
        <v>55</v>
      </c>
      <c r="L1590" t="s">
        <v>2358</v>
      </c>
      <c r="M1590">
        <v>24033</v>
      </c>
      <c r="N1590">
        <v>152</v>
      </c>
      <c r="O1590" t="s">
        <v>29</v>
      </c>
      <c r="P1590" t="s">
        <v>30</v>
      </c>
      <c r="Q1590" t="s">
        <v>31</v>
      </c>
      <c r="R1590">
        <v>30000000</v>
      </c>
      <c r="S1590">
        <v>2005</v>
      </c>
      <c r="T1590">
        <v>7</v>
      </c>
      <c r="U1590">
        <v>1.8</v>
      </c>
      <c r="V1590">
        <v>-21464425</v>
      </c>
      <c r="W1590" t="s">
        <v>38</v>
      </c>
    </row>
    <row r="1591" spans="1:23" x14ac:dyDescent="0.3">
      <c r="A1591" t="s">
        <v>768</v>
      </c>
      <c r="B1591">
        <v>292</v>
      </c>
      <c r="C1591">
        <v>123</v>
      </c>
      <c r="D1591">
        <v>7689458</v>
      </c>
      <c r="E1591" t="s">
        <v>25</v>
      </c>
      <c r="F1591" t="s">
        <v>26</v>
      </c>
      <c r="G1591" t="s">
        <v>60</v>
      </c>
      <c r="L1591" t="s">
        <v>2359</v>
      </c>
      <c r="M1591">
        <v>126307</v>
      </c>
      <c r="N1591">
        <v>210</v>
      </c>
      <c r="O1591" t="s">
        <v>29</v>
      </c>
      <c r="P1591" t="s">
        <v>37</v>
      </c>
      <c r="Q1591" t="s">
        <v>31</v>
      </c>
      <c r="R1591">
        <v>40000000</v>
      </c>
      <c r="S1591">
        <v>2009</v>
      </c>
      <c r="T1591">
        <v>6.8</v>
      </c>
      <c r="U1591">
        <v>2</v>
      </c>
      <c r="V1591">
        <v>-32310542</v>
      </c>
      <c r="W1591" t="s">
        <v>38</v>
      </c>
    </row>
    <row r="1592" spans="1:23" x14ac:dyDescent="0.3">
      <c r="A1592" t="s">
        <v>1539</v>
      </c>
      <c r="B1592">
        <v>184</v>
      </c>
      <c r="C1592">
        <v>88</v>
      </c>
      <c r="D1592">
        <v>19316646</v>
      </c>
      <c r="E1592" t="s">
        <v>56</v>
      </c>
      <c r="F1592" t="s">
        <v>35</v>
      </c>
      <c r="L1592" t="s">
        <v>2360</v>
      </c>
      <c r="M1592">
        <v>52069</v>
      </c>
      <c r="N1592">
        <v>95</v>
      </c>
      <c r="O1592" t="s">
        <v>29</v>
      </c>
      <c r="P1592" t="s">
        <v>30</v>
      </c>
      <c r="Q1592" t="s">
        <v>213</v>
      </c>
      <c r="R1592">
        <v>30000000</v>
      </c>
      <c r="S1592">
        <v>2013</v>
      </c>
      <c r="T1592">
        <v>5.6</v>
      </c>
      <c r="U1592">
        <v>1.5</v>
      </c>
      <c r="V1592">
        <v>-10683354</v>
      </c>
      <c r="W1592" t="s">
        <v>38</v>
      </c>
    </row>
    <row r="1593" spans="1:23" x14ac:dyDescent="0.3">
      <c r="A1593" t="s">
        <v>1588</v>
      </c>
      <c r="B1593">
        <v>123</v>
      </c>
      <c r="C1593">
        <v>109</v>
      </c>
      <c r="D1593">
        <v>10965209</v>
      </c>
      <c r="E1593" t="s">
        <v>24</v>
      </c>
      <c r="F1593" t="s">
        <v>56</v>
      </c>
      <c r="G1593" t="s">
        <v>55</v>
      </c>
      <c r="H1593" t="s">
        <v>35</v>
      </c>
      <c r="L1593" t="s">
        <v>2361</v>
      </c>
      <c r="M1593">
        <v>25558</v>
      </c>
      <c r="N1593">
        <v>221</v>
      </c>
      <c r="O1593" t="s">
        <v>29</v>
      </c>
      <c r="P1593" t="s">
        <v>30</v>
      </c>
      <c r="Q1593" t="s">
        <v>31</v>
      </c>
      <c r="R1593">
        <v>30000000</v>
      </c>
      <c r="S1593">
        <v>2001</v>
      </c>
      <c r="T1593">
        <v>6.1</v>
      </c>
      <c r="U1593">
        <v>1.8</v>
      </c>
      <c r="V1593">
        <v>-19034791</v>
      </c>
      <c r="W1593" t="s">
        <v>38</v>
      </c>
    </row>
    <row r="1594" spans="1:23" x14ac:dyDescent="0.3">
      <c r="A1594" t="s">
        <v>313</v>
      </c>
      <c r="B1594">
        <v>60</v>
      </c>
      <c r="C1594">
        <v>122</v>
      </c>
      <c r="D1594">
        <v>26830000</v>
      </c>
      <c r="E1594" t="s">
        <v>55</v>
      </c>
      <c r="F1594" t="s">
        <v>54</v>
      </c>
      <c r="G1594" t="s">
        <v>58</v>
      </c>
      <c r="L1594" t="s">
        <v>2362</v>
      </c>
      <c r="M1594">
        <v>101888</v>
      </c>
      <c r="N1594">
        <v>365</v>
      </c>
      <c r="O1594" t="s">
        <v>29</v>
      </c>
      <c r="P1594" t="s">
        <v>30</v>
      </c>
      <c r="Q1594" t="s">
        <v>213</v>
      </c>
      <c r="R1594">
        <v>18000000</v>
      </c>
      <c r="S1594">
        <v>1989</v>
      </c>
      <c r="T1594">
        <v>7.9</v>
      </c>
      <c r="U1594">
        <v>2</v>
      </c>
      <c r="V1594">
        <v>8830000</v>
      </c>
      <c r="W1594" t="s">
        <v>21</v>
      </c>
    </row>
    <row r="1595" spans="1:23" x14ac:dyDescent="0.3">
      <c r="A1595" t="s">
        <v>2363</v>
      </c>
      <c r="B1595">
        <v>111</v>
      </c>
      <c r="C1595">
        <v>251</v>
      </c>
      <c r="D1595">
        <v>5300000</v>
      </c>
      <c r="E1595" t="s">
        <v>56</v>
      </c>
      <c r="F1595" t="s">
        <v>55</v>
      </c>
      <c r="L1595" t="s">
        <v>2364</v>
      </c>
      <c r="M1595">
        <v>221000</v>
      </c>
      <c r="N1595">
        <v>495</v>
      </c>
      <c r="O1595" t="s">
        <v>29</v>
      </c>
      <c r="P1595" t="s">
        <v>2365</v>
      </c>
      <c r="Q1595" t="s">
        <v>213</v>
      </c>
      <c r="R1595">
        <v>30000000</v>
      </c>
      <c r="S1595">
        <v>1984</v>
      </c>
      <c r="T1595">
        <v>8.4</v>
      </c>
      <c r="U1595">
        <v>4.2</v>
      </c>
      <c r="V1595">
        <v>-24700000</v>
      </c>
      <c r="W1595" t="s">
        <v>38</v>
      </c>
    </row>
    <row r="1596" spans="1:23" x14ac:dyDescent="0.3">
      <c r="A1596" t="s">
        <v>2366</v>
      </c>
      <c r="B1596">
        <v>217</v>
      </c>
      <c r="C1596">
        <v>118</v>
      </c>
      <c r="D1596">
        <v>10880926</v>
      </c>
      <c r="E1596" t="s">
        <v>24</v>
      </c>
      <c r="F1596" t="s">
        <v>56</v>
      </c>
      <c r="G1596" t="s">
        <v>55</v>
      </c>
      <c r="H1596" t="s">
        <v>35</v>
      </c>
      <c r="L1596" t="s">
        <v>2367</v>
      </c>
      <c r="M1596">
        <v>54147</v>
      </c>
      <c r="N1596">
        <v>127</v>
      </c>
      <c r="O1596" t="s">
        <v>29</v>
      </c>
      <c r="P1596" t="s">
        <v>30</v>
      </c>
      <c r="Q1596" t="s">
        <v>213</v>
      </c>
      <c r="R1596">
        <v>30000000</v>
      </c>
      <c r="S1596">
        <v>2013</v>
      </c>
      <c r="T1596">
        <v>6.5</v>
      </c>
      <c r="U1596">
        <v>2</v>
      </c>
      <c r="V1596">
        <v>-19119074</v>
      </c>
      <c r="W1596" t="s">
        <v>38</v>
      </c>
    </row>
    <row r="1597" spans="1:23" x14ac:dyDescent="0.3">
      <c r="A1597" t="s">
        <v>2368</v>
      </c>
      <c r="B1597">
        <v>117</v>
      </c>
      <c r="C1597">
        <v>131</v>
      </c>
      <c r="D1597">
        <v>3752725</v>
      </c>
      <c r="E1597" t="s">
        <v>55</v>
      </c>
      <c r="F1597" t="s">
        <v>44</v>
      </c>
      <c r="L1597" t="s">
        <v>2369</v>
      </c>
      <c r="M1597">
        <v>29715</v>
      </c>
      <c r="N1597">
        <v>161</v>
      </c>
      <c r="O1597" t="s">
        <v>29</v>
      </c>
      <c r="P1597" t="s">
        <v>30</v>
      </c>
      <c r="Q1597" t="s">
        <v>213</v>
      </c>
      <c r="R1597">
        <v>18000000</v>
      </c>
      <c r="S1597">
        <v>2004</v>
      </c>
      <c r="T1597">
        <v>7.1</v>
      </c>
      <c r="U1597">
        <v>2.2000000000000002</v>
      </c>
      <c r="V1597">
        <v>-14247275</v>
      </c>
      <c r="W1597" t="s">
        <v>38</v>
      </c>
    </row>
    <row r="1598" spans="1:23" x14ac:dyDescent="0.3">
      <c r="A1598" t="s">
        <v>1367</v>
      </c>
      <c r="B1598">
        <v>105</v>
      </c>
      <c r="C1598">
        <v>109</v>
      </c>
      <c r="D1598">
        <v>3517797</v>
      </c>
      <c r="E1598" t="s">
        <v>24</v>
      </c>
      <c r="F1598" t="s">
        <v>56</v>
      </c>
      <c r="G1598" t="s">
        <v>55</v>
      </c>
      <c r="H1598" t="s">
        <v>44</v>
      </c>
      <c r="I1598" t="s">
        <v>35</v>
      </c>
      <c r="L1598" t="s">
        <v>2370</v>
      </c>
      <c r="M1598">
        <v>9004</v>
      </c>
      <c r="N1598">
        <v>103</v>
      </c>
      <c r="O1598" t="s">
        <v>29</v>
      </c>
      <c r="P1598" t="s">
        <v>545</v>
      </c>
      <c r="Q1598" t="s">
        <v>213</v>
      </c>
      <c r="R1598">
        <v>25000000</v>
      </c>
      <c r="S1598">
        <v>2002</v>
      </c>
      <c r="T1598">
        <v>6.6</v>
      </c>
      <c r="U1598">
        <v>1.8</v>
      </c>
      <c r="V1598">
        <v>-21482203</v>
      </c>
      <c r="W1598" t="s">
        <v>38</v>
      </c>
    </row>
    <row r="1599" spans="1:23" x14ac:dyDescent="0.3">
      <c r="A1599" t="s">
        <v>2233</v>
      </c>
      <c r="B1599">
        <v>124</v>
      </c>
      <c r="C1599">
        <v>88</v>
      </c>
      <c r="D1599">
        <v>2975649</v>
      </c>
      <c r="E1599" t="s">
        <v>242</v>
      </c>
      <c r="F1599" t="s">
        <v>55</v>
      </c>
      <c r="G1599" t="s">
        <v>44</v>
      </c>
      <c r="L1599" t="s">
        <v>2371</v>
      </c>
      <c r="M1599">
        <v>23864</v>
      </c>
      <c r="N1599">
        <v>142</v>
      </c>
      <c r="O1599" t="s">
        <v>29</v>
      </c>
      <c r="P1599" t="s">
        <v>37</v>
      </c>
      <c r="Q1599" t="s">
        <v>52</v>
      </c>
      <c r="R1599">
        <v>30000000</v>
      </c>
      <c r="S1599">
        <v>2006</v>
      </c>
      <c r="T1599">
        <v>7</v>
      </c>
      <c r="U1599">
        <v>1.5</v>
      </c>
      <c r="V1599">
        <v>-27024351</v>
      </c>
      <c r="W1599" t="s">
        <v>38</v>
      </c>
    </row>
    <row r="1600" spans="1:23" x14ac:dyDescent="0.3">
      <c r="A1600" t="s">
        <v>2372</v>
      </c>
      <c r="B1600">
        <v>90</v>
      </c>
      <c r="C1600">
        <v>103</v>
      </c>
      <c r="D1600">
        <v>668171</v>
      </c>
      <c r="E1600" t="s">
        <v>24</v>
      </c>
      <c r="F1600" t="s">
        <v>55</v>
      </c>
      <c r="G1600" t="s">
        <v>26</v>
      </c>
      <c r="L1600" t="s">
        <v>2373</v>
      </c>
      <c r="M1600">
        <v>8215</v>
      </c>
      <c r="N1600">
        <v>132</v>
      </c>
      <c r="O1600" t="s">
        <v>554</v>
      </c>
      <c r="P1600" t="s">
        <v>278</v>
      </c>
      <c r="Q1600" t="s">
        <v>31</v>
      </c>
      <c r="R1600">
        <v>60000000</v>
      </c>
      <c r="S1600">
        <v>2005</v>
      </c>
      <c r="T1600">
        <v>5.6</v>
      </c>
      <c r="U1600">
        <v>1.7</v>
      </c>
      <c r="V1600">
        <v>-59331829</v>
      </c>
      <c r="W1600" t="s">
        <v>38</v>
      </c>
    </row>
    <row r="1601" spans="1:23" x14ac:dyDescent="0.3">
      <c r="A1601" t="s">
        <v>2374</v>
      </c>
      <c r="B1601">
        <v>110</v>
      </c>
      <c r="C1601">
        <v>87</v>
      </c>
      <c r="D1601">
        <v>480314</v>
      </c>
      <c r="E1601" t="s">
        <v>24</v>
      </c>
      <c r="F1601" t="s">
        <v>25</v>
      </c>
      <c r="L1601" t="s">
        <v>2375</v>
      </c>
      <c r="M1601">
        <v>38503</v>
      </c>
      <c r="N1601">
        <v>180</v>
      </c>
      <c r="O1601" t="s">
        <v>29</v>
      </c>
      <c r="P1601" t="s">
        <v>30</v>
      </c>
      <c r="Q1601" t="s">
        <v>31</v>
      </c>
      <c r="R1601">
        <v>21000000</v>
      </c>
      <c r="S1601">
        <v>2006</v>
      </c>
      <c r="T1601">
        <v>4.8</v>
      </c>
      <c r="U1601">
        <v>1.4</v>
      </c>
      <c r="V1601">
        <v>-20519686</v>
      </c>
      <c r="W1601" t="s">
        <v>38</v>
      </c>
    </row>
    <row r="1602" spans="1:23" x14ac:dyDescent="0.3">
      <c r="A1602" t="s">
        <v>2376</v>
      </c>
      <c r="B1602">
        <v>273</v>
      </c>
      <c r="C1602">
        <v>160</v>
      </c>
      <c r="D1602">
        <v>3904982</v>
      </c>
      <c r="E1602" t="s">
        <v>242</v>
      </c>
      <c r="F1602" t="s">
        <v>56</v>
      </c>
      <c r="G1602" t="s">
        <v>55</v>
      </c>
      <c r="H1602" t="s">
        <v>54</v>
      </c>
      <c r="I1602" t="s">
        <v>53</v>
      </c>
      <c r="L1602" t="s">
        <v>2377</v>
      </c>
      <c r="M1602">
        <v>136104</v>
      </c>
      <c r="N1602">
        <v>415</v>
      </c>
      <c r="O1602" t="s">
        <v>29</v>
      </c>
      <c r="P1602" t="s">
        <v>30</v>
      </c>
      <c r="Q1602" t="s">
        <v>213</v>
      </c>
      <c r="R1602">
        <v>30000000</v>
      </c>
      <c r="S1602">
        <v>2007</v>
      </c>
      <c r="T1602">
        <v>7.5</v>
      </c>
      <c r="U1602">
        <v>2.7</v>
      </c>
      <c r="V1602">
        <v>-26095018</v>
      </c>
      <c r="W1602" t="s">
        <v>38</v>
      </c>
    </row>
    <row r="1603" spans="1:23" x14ac:dyDescent="0.3">
      <c r="A1603" t="s">
        <v>2378</v>
      </c>
      <c r="B1603">
        <v>63</v>
      </c>
      <c r="C1603">
        <v>121</v>
      </c>
      <c r="D1603">
        <v>127437</v>
      </c>
      <c r="E1603" t="s">
        <v>24</v>
      </c>
      <c r="F1603" t="s">
        <v>25</v>
      </c>
      <c r="G1603" t="s">
        <v>55</v>
      </c>
      <c r="H1603" t="s">
        <v>54</v>
      </c>
      <c r="I1603" t="s">
        <v>58</v>
      </c>
      <c r="L1603">
        <v>1911</v>
      </c>
      <c r="M1603">
        <v>4670</v>
      </c>
      <c r="N1603">
        <v>27</v>
      </c>
      <c r="O1603" t="s">
        <v>554</v>
      </c>
      <c r="P1603" t="s">
        <v>278</v>
      </c>
      <c r="Q1603" t="s">
        <v>213</v>
      </c>
      <c r="R1603">
        <v>18000000</v>
      </c>
      <c r="S1603">
        <v>2011</v>
      </c>
      <c r="T1603">
        <v>6</v>
      </c>
      <c r="U1603">
        <v>2</v>
      </c>
      <c r="V1603">
        <v>-17872563</v>
      </c>
      <c r="W1603" t="s">
        <v>38</v>
      </c>
    </row>
    <row r="1604" spans="1:23" x14ac:dyDescent="0.3">
      <c r="A1604" t="s">
        <v>70</v>
      </c>
      <c r="B1604">
        <v>134</v>
      </c>
      <c r="C1604">
        <v>129</v>
      </c>
      <c r="D1604">
        <v>537580</v>
      </c>
      <c r="E1604" t="s">
        <v>24</v>
      </c>
      <c r="F1604" t="s">
        <v>242</v>
      </c>
      <c r="G1604" t="s">
        <v>56</v>
      </c>
      <c r="H1604" t="s">
        <v>55</v>
      </c>
      <c r="L1604" t="s">
        <v>2379</v>
      </c>
      <c r="M1604">
        <v>52972</v>
      </c>
      <c r="N1604">
        <v>124</v>
      </c>
      <c r="O1604" t="s">
        <v>29</v>
      </c>
      <c r="P1604" t="s">
        <v>30</v>
      </c>
      <c r="Q1604" t="s">
        <v>213</v>
      </c>
      <c r="R1604">
        <v>30000000</v>
      </c>
      <c r="S1604">
        <v>2011</v>
      </c>
      <c r="T1604">
        <v>6.8</v>
      </c>
      <c r="U1604">
        <v>2.2000000000000002</v>
      </c>
      <c r="V1604">
        <v>-29462420</v>
      </c>
      <c r="W1604" t="s">
        <v>38</v>
      </c>
    </row>
    <row r="1605" spans="1:23" x14ac:dyDescent="0.3">
      <c r="A1605" t="s">
        <v>2380</v>
      </c>
      <c r="B1605">
        <v>221</v>
      </c>
      <c r="C1605">
        <v>115</v>
      </c>
      <c r="D1605">
        <v>183436380</v>
      </c>
      <c r="E1605" t="s">
        <v>48</v>
      </c>
      <c r="F1605" t="s">
        <v>59</v>
      </c>
      <c r="L1605" t="s">
        <v>2381</v>
      </c>
      <c r="M1605">
        <v>97697</v>
      </c>
      <c r="N1605">
        <v>185</v>
      </c>
      <c r="O1605" t="s">
        <v>29</v>
      </c>
      <c r="P1605" t="s">
        <v>30</v>
      </c>
      <c r="Q1605" t="s">
        <v>31</v>
      </c>
      <c r="R1605">
        <v>29000000</v>
      </c>
      <c r="S1605">
        <v>2015</v>
      </c>
      <c r="T1605">
        <v>6.5</v>
      </c>
      <c r="U1605">
        <v>1.9</v>
      </c>
      <c r="V1605">
        <v>154436380</v>
      </c>
      <c r="W1605" t="s">
        <v>21</v>
      </c>
    </row>
    <row r="1606" spans="1:23" x14ac:dyDescent="0.3">
      <c r="A1606" t="s">
        <v>419</v>
      </c>
      <c r="B1606">
        <v>291</v>
      </c>
      <c r="C1606">
        <v>153</v>
      </c>
      <c r="D1606">
        <v>119518352</v>
      </c>
      <c r="E1606" t="s">
        <v>242</v>
      </c>
      <c r="F1606" t="s">
        <v>55</v>
      </c>
      <c r="G1606" t="s">
        <v>59</v>
      </c>
      <c r="H1606" t="s">
        <v>44</v>
      </c>
      <c r="L1606" t="s">
        <v>2382</v>
      </c>
      <c r="M1606">
        <v>188637</v>
      </c>
      <c r="N1606">
        <v>815</v>
      </c>
      <c r="O1606" t="s">
        <v>29</v>
      </c>
      <c r="P1606" t="s">
        <v>30</v>
      </c>
      <c r="Q1606" t="s">
        <v>31</v>
      </c>
      <c r="R1606">
        <v>28000000</v>
      </c>
      <c r="S1606">
        <v>2005</v>
      </c>
      <c r="T1606">
        <v>7.9</v>
      </c>
      <c r="U1606">
        <v>2.6</v>
      </c>
      <c r="V1606">
        <v>91518352</v>
      </c>
      <c r="W1606" t="s">
        <v>21</v>
      </c>
    </row>
    <row r="1607" spans="1:23" x14ac:dyDescent="0.3">
      <c r="A1607" t="s">
        <v>2383</v>
      </c>
      <c r="B1607">
        <v>148</v>
      </c>
      <c r="C1607">
        <v>128</v>
      </c>
      <c r="D1607">
        <v>37036404</v>
      </c>
      <c r="E1607" t="s">
        <v>48</v>
      </c>
      <c r="F1607" t="s">
        <v>55</v>
      </c>
      <c r="G1607" t="s">
        <v>44</v>
      </c>
      <c r="L1607" t="s">
        <v>2384</v>
      </c>
      <c r="M1607">
        <v>44816</v>
      </c>
      <c r="N1607">
        <v>259</v>
      </c>
      <c r="O1607" t="s">
        <v>29</v>
      </c>
      <c r="P1607" t="s">
        <v>30</v>
      </c>
      <c r="Q1607" t="s">
        <v>31</v>
      </c>
      <c r="R1607">
        <v>30000000</v>
      </c>
      <c r="S1607">
        <v>2000</v>
      </c>
      <c r="T1607">
        <v>6.4</v>
      </c>
      <c r="U1607">
        <v>2.1</v>
      </c>
      <c r="V1607">
        <v>7036404</v>
      </c>
      <c r="W1607" t="s">
        <v>21</v>
      </c>
    </row>
    <row r="1608" spans="1:23" x14ac:dyDescent="0.3">
      <c r="A1608" t="s">
        <v>1384</v>
      </c>
      <c r="B1608">
        <v>42</v>
      </c>
      <c r="C1608">
        <v>89</v>
      </c>
      <c r="D1608">
        <v>22359293</v>
      </c>
      <c r="E1608" t="s">
        <v>25</v>
      </c>
      <c r="F1608" t="s">
        <v>48</v>
      </c>
      <c r="G1608" t="s">
        <v>49</v>
      </c>
      <c r="H1608" t="s">
        <v>26</v>
      </c>
      <c r="L1608" t="s">
        <v>2385</v>
      </c>
      <c r="M1608">
        <v>16222</v>
      </c>
      <c r="N1608">
        <v>39</v>
      </c>
      <c r="O1608" t="s">
        <v>29</v>
      </c>
      <c r="P1608" t="s">
        <v>37</v>
      </c>
      <c r="Q1608" t="s">
        <v>52</v>
      </c>
      <c r="R1608">
        <v>29000000</v>
      </c>
      <c r="S1608">
        <v>1997</v>
      </c>
      <c r="T1608">
        <v>5.8</v>
      </c>
      <c r="U1608">
        <v>1.5</v>
      </c>
      <c r="V1608">
        <v>-6640707</v>
      </c>
      <c r="W1608" t="s">
        <v>38</v>
      </c>
    </row>
    <row r="1609" spans="1:23" x14ac:dyDescent="0.3">
      <c r="A1609" t="s">
        <v>265</v>
      </c>
      <c r="B1609">
        <v>302</v>
      </c>
      <c r="C1609">
        <v>122</v>
      </c>
      <c r="D1609">
        <v>18593156</v>
      </c>
      <c r="E1609" t="s">
        <v>55</v>
      </c>
      <c r="L1609" t="s">
        <v>2386</v>
      </c>
      <c r="M1609">
        <v>88682</v>
      </c>
      <c r="N1609">
        <v>241</v>
      </c>
      <c r="O1609" t="s">
        <v>29</v>
      </c>
      <c r="P1609" t="s">
        <v>30</v>
      </c>
      <c r="Q1609" t="s">
        <v>213</v>
      </c>
      <c r="R1609">
        <v>35000000</v>
      </c>
      <c r="S1609">
        <v>2008</v>
      </c>
      <c r="T1609">
        <v>7.7</v>
      </c>
      <c r="U1609">
        <v>2</v>
      </c>
      <c r="V1609">
        <v>-16406844</v>
      </c>
      <c r="W1609" t="s">
        <v>38</v>
      </c>
    </row>
    <row r="1610" spans="1:23" x14ac:dyDescent="0.3">
      <c r="A1610" t="s">
        <v>1657</v>
      </c>
      <c r="B1610">
        <v>64</v>
      </c>
      <c r="C1610">
        <v>99</v>
      </c>
      <c r="D1610">
        <v>16930185</v>
      </c>
      <c r="E1610" t="s">
        <v>48</v>
      </c>
      <c r="F1610" t="s">
        <v>44</v>
      </c>
      <c r="L1610" t="s">
        <v>2387</v>
      </c>
      <c r="M1610">
        <v>14315</v>
      </c>
      <c r="N1610">
        <v>101</v>
      </c>
      <c r="O1610" t="s">
        <v>29</v>
      </c>
      <c r="P1610" t="s">
        <v>244</v>
      </c>
      <c r="Q1610" t="s">
        <v>31</v>
      </c>
      <c r="R1610">
        <v>29000000</v>
      </c>
      <c r="S1610">
        <v>2002</v>
      </c>
      <c r="T1610">
        <v>5.3</v>
      </c>
      <c r="U1610">
        <v>1.6</v>
      </c>
      <c r="V1610">
        <v>-12069815</v>
      </c>
      <c r="W1610" t="s">
        <v>38</v>
      </c>
    </row>
    <row r="1611" spans="1:23" x14ac:dyDescent="0.3">
      <c r="A1611" t="s">
        <v>2388</v>
      </c>
      <c r="B1611">
        <v>154</v>
      </c>
      <c r="C1611">
        <v>99</v>
      </c>
      <c r="D1611">
        <v>63034755</v>
      </c>
      <c r="E1611" t="s">
        <v>48</v>
      </c>
      <c r="L1611" t="s">
        <v>2389</v>
      </c>
      <c r="M1611">
        <v>16984</v>
      </c>
      <c r="N1611">
        <v>96</v>
      </c>
      <c r="O1611" t="s">
        <v>29</v>
      </c>
      <c r="P1611" t="s">
        <v>30</v>
      </c>
      <c r="Q1611" t="s">
        <v>213</v>
      </c>
      <c r="R1611">
        <v>29000000</v>
      </c>
      <c r="S1611">
        <v>2016</v>
      </c>
      <c r="T1611">
        <v>5.3</v>
      </c>
      <c r="U1611">
        <v>1.6</v>
      </c>
      <c r="V1611">
        <v>34034755</v>
      </c>
      <c r="W1611" t="s">
        <v>21</v>
      </c>
    </row>
    <row r="1612" spans="1:23" x14ac:dyDescent="0.3">
      <c r="A1612" t="s">
        <v>2390</v>
      </c>
      <c r="B1612">
        <v>17</v>
      </c>
      <c r="C1612">
        <v>147</v>
      </c>
      <c r="D1612">
        <v>5899797</v>
      </c>
      <c r="E1612" t="s">
        <v>242</v>
      </c>
      <c r="F1612" t="s">
        <v>55</v>
      </c>
      <c r="G1612" t="s">
        <v>54</v>
      </c>
      <c r="L1612" t="s">
        <v>2391</v>
      </c>
      <c r="M1612">
        <v>9913</v>
      </c>
      <c r="N1612">
        <v>51</v>
      </c>
      <c r="O1612" t="s">
        <v>29</v>
      </c>
      <c r="P1612" t="s">
        <v>37</v>
      </c>
      <c r="Q1612" t="s">
        <v>52</v>
      </c>
      <c r="R1612">
        <v>29000000</v>
      </c>
      <c r="S1612">
        <v>1987</v>
      </c>
      <c r="T1612">
        <v>7.5</v>
      </c>
      <c r="U1612">
        <v>2.4</v>
      </c>
      <c r="V1612">
        <v>-23100203</v>
      </c>
      <c r="W1612" t="s">
        <v>38</v>
      </c>
    </row>
    <row r="1613" spans="1:23" x14ac:dyDescent="0.3">
      <c r="A1613" t="s">
        <v>988</v>
      </c>
      <c r="B1613">
        <v>65</v>
      </c>
      <c r="C1613">
        <v>112</v>
      </c>
      <c r="D1613">
        <v>4554569</v>
      </c>
      <c r="E1613" t="s">
        <v>48</v>
      </c>
      <c r="F1613" t="s">
        <v>55</v>
      </c>
      <c r="L1613" t="s">
        <v>2392</v>
      </c>
      <c r="M1613">
        <v>8134</v>
      </c>
      <c r="N1613">
        <v>123</v>
      </c>
      <c r="O1613" t="s">
        <v>29</v>
      </c>
      <c r="P1613" t="s">
        <v>30</v>
      </c>
      <c r="Q1613" t="s">
        <v>213</v>
      </c>
      <c r="R1613">
        <v>28000000</v>
      </c>
      <c r="S1613">
        <v>1999</v>
      </c>
      <c r="T1613">
        <v>6.9</v>
      </c>
      <c r="U1613">
        <v>1.9</v>
      </c>
      <c r="V1613">
        <v>-23445431</v>
      </c>
      <c r="W1613" t="s">
        <v>38</v>
      </c>
    </row>
    <row r="1614" spans="1:23" x14ac:dyDescent="0.3">
      <c r="A1614" t="s">
        <v>2393</v>
      </c>
      <c r="B1614">
        <v>148</v>
      </c>
      <c r="C1614">
        <v>88</v>
      </c>
      <c r="D1614">
        <v>17016190</v>
      </c>
      <c r="E1614" t="s">
        <v>48</v>
      </c>
      <c r="F1614" t="s">
        <v>26</v>
      </c>
      <c r="G1614" t="s">
        <v>57</v>
      </c>
      <c r="H1614" t="s">
        <v>35</v>
      </c>
      <c r="L1614" t="s">
        <v>2394</v>
      </c>
      <c r="M1614">
        <v>28632</v>
      </c>
      <c r="N1614">
        <v>214</v>
      </c>
      <c r="O1614" t="s">
        <v>29</v>
      </c>
      <c r="P1614" t="s">
        <v>2395</v>
      </c>
      <c r="Q1614" t="s">
        <v>213</v>
      </c>
      <c r="R1614">
        <v>12000000</v>
      </c>
      <c r="S1614">
        <v>2004</v>
      </c>
      <c r="T1614">
        <v>4.9000000000000004</v>
      </c>
      <c r="U1614">
        <v>1.5</v>
      </c>
      <c r="V1614">
        <v>5016190</v>
      </c>
      <c r="W1614" t="s">
        <v>21</v>
      </c>
    </row>
    <row r="1615" spans="1:23" x14ac:dyDescent="0.3">
      <c r="A1615" t="s">
        <v>2396</v>
      </c>
      <c r="B1615">
        <v>161</v>
      </c>
      <c r="C1615">
        <v>94</v>
      </c>
      <c r="D1615">
        <v>6301131</v>
      </c>
      <c r="E1615" t="s">
        <v>55</v>
      </c>
      <c r="F1615" t="s">
        <v>60</v>
      </c>
      <c r="G1615" t="s">
        <v>27</v>
      </c>
      <c r="H1615" t="s">
        <v>35</v>
      </c>
      <c r="L1615" t="s">
        <v>2397</v>
      </c>
      <c r="M1615">
        <v>92850</v>
      </c>
      <c r="N1615">
        <v>263</v>
      </c>
      <c r="O1615" t="s">
        <v>29</v>
      </c>
      <c r="P1615" t="s">
        <v>30</v>
      </c>
      <c r="Q1615" t="s">
        <v>213</v>
      </c>
      <c r="R1615">
        <v>29000000</v>
      </c>
      <c r="S1615">
        <v>2005</v>
      </c>
      <c r="T1615">
        <v>7.1</v>
      </c>
      <c r="U1615">
        <v>1.6</v>
      </c>
      <c r="V1615">
        <v>-22698869</v>
      </c>
      <c r="W1615" t="s">
        <v>38</v>
      </c>
    </row>
    <row r="1616" spans="1:23" x14ac:dyDescent="0.3">
      <c r="A1616" t="s">
        <v>477</v>
      </c>
      <c r="B1616">
        <v>124</v>
      </c>
      <c r="C1616">
        <v>90</v>
      </c>
      <c r="D1616">
        <v>217350219</v>
      </c>
      <c r="E1616" t="s">
        <v>25</v>
      </c>
      <c r="F1616" t="s">
        <v>47</v>
      </c>
      <c r="G1616" t="s">
        <v>48</v>
      </c>
      <c r="H1616" t="s">
        <v>49</v>
      </c>
      <c r="I1616" t="s">
        <v>26</v>
      </c>
      <c r="J1616" t="s">
        <v>50</v>
      </c>
      <c r="K1616" t="s">
        <v>44</v>
      </c>
      <c r="L1616" t="s">
        <v>2398</v>
      </c>
      <c r="M1616">
        <v>260939</v>
      </c>
      <c r="N1616">
        <v>244</v>
      </c>
      <c r="O1616" t="s">
        <v>29</v>
      </c>
      <c r="P1616" t="s">
        <v>30</v>
      </c>
      <c r="Q1616" t="s">
        <v>118</v>
      </c>
      <c r="R1616">
        <v>28000000</v>
      </c>
      <c r="S1616">
        <v>1992</v>
      </c>
      <c r="T1616">
        <v>8</v>
      </c>
      <c r="U1616">
        <v>1.5</v>
      </c>
      <c r="V1616">
        <v>189350219</v>
      </c>
      <c r="W1616" t="s">
        <v>21</v>
      </c>
    </row>
    <row r="1617" spans="1:23" x14ac:dyDescent="0.3">
      <c r="A1617" t="s">
        <v>840</v>
      </c>
      <c r="B1617">
        <v>349</v>
      </c>
      <c r="C1617">
        <v>167</v>
      </c>
      <c r="D1617">
        <v>161029270</v>
      </c>
      <c r="E1617" t="s">
        <v>242</v>
      </c>
      <c r="F1617" t="s">
        <v>56</v>
      </c>
      <c r="G1617" t="s">
        <v>55</v>
      </c>
      <c r="H1617" t="s">
        <v>54</v>
      </c>
      <c r="I1617" t="s">
        <v>59</v>
      </c>
      <c r="L1617" t="s">
        <v>2399</v>
      </c>
      <c r="M1617">
        <v>119928</v>
      </c>
      <c r="N1617">
        <v>331</v>
      </c>
      <c r="O1617" t="s">
        <v>29</v>
      </c>
      <c r="P1617" t="s">
        <v>30</v>
      </c>
      <c r="Q1617" t="s">
        <v>213</v>
      </c>
      <c r="R1617">
        <v>28000000</v>
      </c>
      <c r="S1617">
        <v>2015</v>
      </c>
      <c r="T1617">
        <v>7.9</v>
      </c>
      <c r="U1617">
        <v>2.8</v>
      </c>
      <c r="V1617">
        <v>133029270</v>
      </c>
      <c r="W1617" t="s">
        <v>21</v>
      </c>
    </row>
    <row r="1618" spans="1:23" x14ac:dyDescent="0.3">
      <c r="A1618" t="s">
        <v>149</v>
      </c>
      <c r="B1618">
        <v>148</v>
      </c>
      <c r="C1618">
        <v>118</v>
      </c>
      <c r="D1618">
        <v>179870271</v>
      </c>
      <c r="E1618" t="s">
        <v>24</v>
      </c>
      <c r="F1618" t="s">
        <v>25</v>
      </c>
      <c r="L1618" t="s">
        <v>2400</v>
      </c>
      <c r="M1618">
        <v>329969</v>
      </c>
      <c r="N1618">
        <v>524</v>
      </c>
      <c r="O1618" t="s">
        <v>29</v>
      </c>
      <c r="P1618" t="s">
        <v>30</v>
      </c>
      <c r="Q1618" t="s">
        <v>52</v>
      </c>
      <c r="R1618">
        <v>28000000</v>
      </c>
      <c r="S1618">
        <v>1984</v>
      </c>
      <c r="T1618">
        <v>7.6</v>
      </c>
      <c r="U1618">
        <v>2</v>
      </c>
      <c r="V1618">
        <v>151870271</v>
      </c>
      <c r="W1618" t="s">
        <v>21</v>
      </c>
    </row>
    <row r="1619" spans="1:23" x14ac:dyDescent="0.3">
      <c r="A1619" t="s">
        <v>2401</v>
      </c>
      <c r="B1619">
        <v>45</v>
      </c>
      <c r="C1619">
        <v>83</v>
      </c>
      <c r="D1619">
        <v>100491683</v>
      </c>
      <c r="E1619" t="s">
        <v>25</v>
      </c>
      <c r="F1619" t="s">
        <v>47</v>
      </c>
      <c r="G1619" t="s">
        <v>48</v>
      </c>
      <c r="H1619" t="s">
        <v>55</v>
      </c>
      <c r="I1619" t="s">
        <v>49</v>
      </c>
      <c r="J1619" t="s">
        <v>50</v>
      </c>
      <c r="L1619" t="s">
        <v>2402</v>
      </c>
      <c r="M1619">
        <v>14005</v>
      </c>
      <c r="N1619">
        <v>67</v>
      </c>
      <c r="O1619" t="s">
        <v>29</v>
      </c>
      <c r="P1619" t="s">
        <v>30</v>
      </c>
      <c r="Q1619" t="s">
        <v>118</v>
      </c>
      <c r="R1619">
        <v>24000000</v>
      </c>
      <c r="S1619">
        <v>1998</v>
      </c>
      <c r="T1619">
        <v>5.9</v>
      </c>
      <c r="U1619">
        <v>1.4</v>
      </c>
      <c r="V1619">
        <v>76491683</v>
      </c>
      <c r="W1619" t="s">
        <v>21</v>
      </c>
    </row>
    <row r="1620" spans="1:23" x14ac:dyDescent="0.3">
      <c r="A1620" t="s">
        <v>299</v>
      </c>
      <c r="B1620">
        <v>133</v>
      </c>
      <c r="C1620">
        <v>104</v>
      </c>
      <c r="D1620">
        <v>74058698</v>
      </c>
      <c r="E1620" t="s">
        <v>56</v>
      </c>
      <c r="F1620" t="s">
        <v>55</v>
      </c>
      <c r="G1620" t="s">
        <v>35</v>
      </c>
      <c r="L1620" t="s">
        <v>2403</v>
      </c>
      <c r="M1620">
        <v>59232</v>
      </c>
      <c r="N1620">
        <v>317</v>
      </c>
      <c r="O1620" t="s">
        <v>29</v>
      </c>
      <c r="P1620" t="s">
        <v>30</v>
      </c>
      <c r="Q1620" t="s">
        <v>213</v>
      </c>
      <c r="R1620">
        <v>60000000</v>
      </c>
      <c r="S1620">
        <v>2001</v>
      </c>
      <c r="T1620">
        <v>6.3</v>
      </c>
      <c r="U1620">
        <v>1.7</v>
      </c>
      <c r="V1620">
        <v>14058698</v>
      </c>
      <c r="W1620" t="s">
        <v>21</v>
      </c>
    </row>
    <row r="1621" spans="1:23" x14ac:dyDescent="0.3">
      <c r="A1621" t="s">
        <v>1325</v>
      </c>
      <c r="B1621">
        <v>178</v>
      </c>
      <c r="C1621">
        <v>102</v>
      </c>
      <c r="D1621">
        <v>55845943</v>
      </c>
      <c r="E1621" t="s">
        <v>24</v>
      </c>
      <c r="F1621" t="s">
        <v>56</v>
      </c>
      <c r="G1621" t="s">
        <v>35</v>
      </c>
      <c r="L1621" t="s">
        <v>2404</v>
      </c>
      <c r="M1621">
        <v>130094</v>
      </c>
      <c r="N1621">
        <v>471</v>
      </c>
      <c r="O1621" t="s">
        <v>29</v>
      </c>
      <c r="P1621" t="s">
        <v>30</v>
      </c>
      <c r="Q1621" t="s">
        <v>213</v>
      </c>
      <c r="R1621">
        <v>29000000</v>
      </c>
      <c r="S1621">
        <v>2003</v>
      </c>
      <c r="T1621">
        <v>6.4</v>
      </c>
      <c r="U1621">
        <v>1.7</v>
      </c>
      <c r="V1621">
        <v>26845943</v>
      </c>
      <c r="W1621" t="s">
        <v>21</v>
      </c>
    </row>
    <row r="1622" spans="1:23" x14ac:dyDescent="0.3">
      <c r="A1622" t="s">
        <v>390</v>
      </c>
      <c r="B1622">
        <v>233</v>
      </c>
      <c r="C1622">
        <v>131</v>
      </c>
      <c r="D1622">
        <v>81350242</v>
      </c>
      <c r="E1622" t="s">
        <v>24</v>
      </c>
      <c r="F1622" t="s">
        <v>35</v>
      </c>
      <c r="L1622" t="s">
        <v>2405</v>
      </c>
      <c r="M1622">
        <v>592582</v>
      </c>
      <c r="N1622">
        <v>722</v>
      </c>
      <c r="O1622" t="s">
        <v>29</v>
      </c>
      <c r="P1622" t="s">
        <v>30</v>
      </c>
      <c r="Q1622" t="s">
        <v>213</v>
      </c>
      <c r="R1622">
        <v>28000000</v>
      </c>
      <c r="S1622">
        <v>1988</v>
      </c>
      <c r="T1622">
        <v>8.1999999999999993</v>
      </c>
      <c r="U1622">
        <v>2.2000000000000002</v>
      </c>
      <c r="V1622">
        <v>53350242</v>
      </c>
      <c r="W1622" t="s">
        <v>21</v>
      </c>
    </row>
    <row r="1623" spans="1:23" x14ac:dyDescent="0.3">
      <c r="A1623" t="s">
        <v>2406</v>
      </c>
      <c r="B1623">
        <v>173</v>
      </c>
      <c r="C1623">
        <v>101</v>
      </c>
      <c r="D1623">
        <v>67266300</v>
      </c>
      <c r="E1623" t="s">
        <v>48</v>
      </c>
      <c r="L1623" t="s">
        <v>2407</v>
      </c>
      <c r="M1623">
        <v>195255</v>
      </c>
      <c r="N1623">
        <v>170</v>
      </c>
      <c r="O1623" t="s">
        <v>29</v>
      </c>
      <c r="P1623" t="s">
        <v>244</v>
      </c>
      <c r="Q1623" t="s">
        <v>213</v>
      </c>
      <c r="R1623">
        <v>28000000</v>
      </c>
      <c r="S1623">
        <v>2008</v>
      </c>
      <c r="T1623">
        <v>6.9</v>
      </c>
      <c r="U1623">
        <v>1.7</v>
      </c>
      <c r="V1623">
        <v>39266300</v>
      </c>
      <c r="W1623" t="s">
        <v>21</v>
      </c>
    </row>
    <row r="1624" spans="1:23" x14ac:dyDescent="0.3">
      <c r="A1624" t="s">
        <v>499</v>
      </c>
      <c r="B1624">
        <v>426</v>
      </c>
      <c r="C1624">
        <v>130</v>
      </c>
      <c r="D1624">
        <v>70235322</v>
      </c>
      <c r="E1624" t="s">
        <v>242</v>
      </c>
      <c r="F1624" t="s">
        <v>48</v>
      </c>
      <c r="G1624" t="s">
        <v>55</v>
      </c>
      <c r="H1624" t="s">
        <v>54</v>
      </c>
      <c r="L1624" t="s">
        <v>2408</v>
      </c>
      <c r="M1624">
        <v>182983</v>
      </c>
      <c r="N1624">
        <v>374</v>
      </c>
      <c r="O1624" t="s">
        <v>29</v>
      </c>
      <c r="P1624" t="s">
        <v>30</v>
      </c>
      <c r="Q1624" t="s">
        <v>213</v>
      </c>
      <c r="R1624">
        <v>28000000</v>
      </c>
      <c r="S1624">
        <v>2015</v>
      </c>
      <c r="T1624">
        <v>7.8</v>
      </c>
      <c r="U1624">
        <v>2.2000000000000002</v>
      </c>
      <c r="V1624">
        <v>42235322</v>
      </c>
      <c r="W1624" t="s">
        <v>21</v>
      </c>
    </row>
    <row r="1625" spans="1:23" x14ac:dyDescent="0.3">
      <c r="A1625" t="s">
        <v>325</v>
      </c>
      <c r="B1625">
        <v>210</v>
      </c>
      <c r="C1625">
        <v>120</v>
      </c>
      <c r="D1625">
        <v>7443007</v>
      </c>
      <c r="E1625" t="s">
        <v>48</v>
      </c>
      <c r="F1625" t="s">
        <v>55</v>
      </c>
      <c r="G1625" t="s">
        <v>59</v>
      </c>
      <c r="L1625" t="s">
        <v>2409</v>
      </c>
      <c r="M1625">
        <v>24663</v>
      </c>
      <c r="N1625">
        <v>71</v>
      </c>
      <c r="O1625" t="s">
        <v>29</v>
      </c>
      <c r="P1625" t="s">
        <v>30</v>
      </c>
      <c r="Q1625" t="s">
        <v>213</v>
      </c>
      <c r="R1625">
        <v>30000000</v>
      </c>
      <c r="S1625">
        <v>2009</v>
      </c>
      <c r="T1625">
        <v>6.7</v>
      </c>
      <c r="U1625">
        <v>2</v>
      </c>
      <c r="V1625">
        <v>-22556993</v>
      </c>
      <c r="W1625" t="s">
        <v>38</v>
      </c>
    </row>
    <row r="1626" spans="1:23" x14ac:dyDescent="0.3">
      <c r="A1626" t="s">
        <v>2337</v>
      </c>
      <c r="B1626">
        <v>129</v>
      </c>
      <c r="C1626">
        <v>135</v>
      </c>
      <c r="D1626">
        <v>64371181</v>
      </c>
      <c r="E1626" t="s">
        <v>242</v>
      </c>
      <c r="F1626" t="s">
        <v>55</v>
      </c>
      <c r="G1626" t="s">
        <v>54</v>
      </c>
      <c r="H1626" t="s">
        <v>61</v>
      </c>
      <c r="L1626" t="s">
        <v>2410</v>
      </c>
      <c r="M1626">
        <v>36636</v>
      </c>
      <c r="N1626">
        <v>289</v>
      </c>
      <c r="O1626" t="s">
        <v>29</v>
      </c>
      <c r="P1626" t="s">
        <v>30</v>
      </c>
      <c r="Q1626" t="s">
        <v>52</v>
      </c>
      <c r="R1626">
        <v>28000000</v>
      </c>
      <c r="S1626">
        <v>2004</v>
      </c>
      <c r="T1626">
        <v>7.5</v>
      </c>
      <c r="U1626">
        <v>2.2000000000000002</v>
      </c>
      <c r="V1626">
        <v>36371181</v>
      </c>
      <c r="W1626" t="s">
        <v>21</v>
      </c>
    </row>
    <row r="1627" spans="1:23" x14ac:dyDescent="0.3">
      <c r="A1627" t="s">
        <v>66</v>
      </c>
      <c r="B1627">
        <v>287</v>
      </c>
      <c r="C1627">
        <v>110</v>
      </c>
      <c r="D1627">
        <v>58885635</v>
      </c>
      <c r="E1627" t="s">
        <v>24</v>
      </c>
      <c r="F1627" t="s">
        <v>57</v>
      </c>
      <c r="G1627" t="s">
        <v>35</v>
      </c>
      <c r="L1627" t="s">
        <v>2411</v>
      </c>
      <c r="M1627">
        <v>194422</v>
      </c>
      <c r="N1627">
        <v>1057</v>
      </c>
      <c r="O1627" t="s">
        <v>29</v>
      </c>
      <c r="P1627" t="s">
        <v>30</v>
      </c>
      <c r="Q1627" t="s">
        <v>213</v>
      </c>
      <c r="R1627">
        <v>26000000</v>
      </c>
      <c r="S1627">
        <v>2004</v>
      </c>
      <c r="T1627">
        <v>7.4</v>
      </c>
      <c r="U1627">
        <v>1.8</v>
      </c>
      <c r="V1627">
        <v>32885635</v>
      </c>
      <c r="W1627" t="s">
        <v>21</v>
      </c>
    </row>
    <row r="1628" spans="1:23" x14ac:dyDescent="0.3">
      <c r="A1628" t="s">
        <v>724</v>
      </c>
      <c r="B1628">
        <v>108</v>
      </c>
      <c r="C1628">
        <v>103</v>
      </c>
      <c r="D1628">
        <v>60400856</v>
      </c>
      <c r="E1628" t="s">
        <v>48</v>
      </c>
      <c r="F1628" t="s">
        <v>44</v>
      </c>
      <c r="L1628" t="s">
        <v>2412</v>
      </c>
      <c r="M1628">
        <v>61317</v>
      </c>
      <c r="N1628">
        <v>229</v>
      </c>
      <c r="O1628" t="s">
        <v>29</v>
      </c>
      <c r="P1628" t="s">
        <v>244</v>
      </c>
      <c r="Q1628" t="s">
        <v>31</v>
      </c>
      <c r="R1628">
        <v>35000000</v>
      </c>
      <c r="S1628">
        <v>2001</v>
      </c>
      <c r="T1628">
        <v>5.2</v>
      </c>
      <c r="U1628">
        <v>1.7</v>
      </c>
      <c r="V1628">
        <v>25400856</v>
      </c>
      <c r="W1628" t="s">
        <v>21</v>
      </c>
    </row>
    <row r="1629" spans="1:23" x14ac:dyDescent="0.3">
      <c r="A1629" t="s">
        <v>1465</v>
      </c>
      <c r="B1629">
        <v>220</v>
      </c>
      <c r="C1629">
        <v>110</v>
      </c>
      <c r="D1629">
        <v>52353636</v>
      </c>
      <c r="E1629" t="s">
        <v>48</v>
      </c>
      <c r="F1629" t="s">
        <v>55</v>
      </c>
      <c r="L1629" t="s">
        <v>2413</v>
      </c>
      <c r="M1629">
        <v>209133</v>
      </c>
      <c r="N1629">
        <v>962</v>
      </c>
      <c r="O1629" t="s">
        <v>29</v>
      </c>
      <c r="P1629" t="s">
        <v>30</v>
      </c>
      <c r="Q1629" t="s">
        <v>213</v>
      </c>
      <c r="R1629">
        <v>21000000</v>
      </c>
      <c r="S1629">
        <v>2001</v>
      </c>
      <c r="T1629">
        <v>7.6</v>
      </c>
      <c r="U1629">
        <v>1.8</v>
      </c>
      <c r="V1629">
        <v>31353636</v>
      </c>
      <c r="W1629" t="s">
        <v>21</v>
      </c>
    </row>
    <row r="1630" spans="1:23" x14ac:dyDescent="0.3">
      <c r="A1630" t="s">
        <v>419</v>
      </c>
      <c r="B1630">
        <v>136</v>
      </c>
      <c r="C1630">
        <v>91</v>
      </c>
      <c r="D1630">
        <v>51475962</v>
      </c>
      <c r="E1630" t="s">
        <v>60</v>
      </c>
      <c r="F1630" t="s">
        <v>35</v>
      </c>
      <c r="L1630" t="s">
        <v>2414</v>
      </c>
      <c r="M1630">
        <v>177828</v>
      </c>
      <c r="N1630">
        <v>714</v>
      </c>
      <c r="O1630" t="s">
        <v>29</v>
      </c>
      <c r="P1630" t="s">
        <v>30</v>
      </c>
      <c r="Q1630" t="s">
        <v>213</v>
      </c>
      <c r="R1630">
        <v>30000000</v>
      </c>
      <c r="S1630">
        <v>2003</v>
      </c>
      <c r="T1630">
        <v>7.3</v>
      </c>
      <c r="U1630">
        <v>1.5</v>
      </c>
      <c r="V1630">
        <v>21475962</v>
      </c>
      <c r="W1630" t="s">
        <v>21</v>
      </c>
    </row>
    <row r="1631" spans="1:23" x14ac:dyDescent="0.3">
      <c r="A1631" t="s">
        <v>225</v>
      </c>
      <c r="B1631">
        <v>222</v>
      </c>
      <c r="C1631">
        <v>105</v>
      </c>
      <c r="D1631">
        <v>63910583</v>
      </c>
      <c r="E1631" t="s">
        <v>48</v>
      </c>
      <c r="F1631" t="s">
        <v>44</v>
      </c>
      <c r="L1631" t="s">
        <v>2415</v>
      </c>
      <c r="M1631">
        <v>106755</v>
      </c>
      <c r="N1631">
        <v>173</v>
      </c>
      <c r="O1631" t="s">
        <v>29</v>
      </c>
      <c r="P1631" t="s">
        <v>30</v>
      </c>
      <c r="Q1631" t="s">
        <v>31</v>
      </c>
      <c r="R1631">
        <v>28000000</v>
      </c>
      <c r="S1631">
        <v>2013</v>
      </c>
      <c r="T1631">
        <v>6.6</v>
      </c>
      <c r="U1631">
        <v>1.8</v>
      </c>
      <c r="V1631">
        <v>35910583</v>
      </c>
      <c r="W1631" t="s">
        <v>21</v>
      </c>
    </row>
    <row r="1632" spans="1:23" x14ac:dyDescent="0.3">
      <c r="A1632" t="s">
        <v>1669</v>
      </c>
      <c r="B1632">
        <v>112</v>
      </c>
      <c r="C1632">
        <v>127</v>
      </c>
      <c r="D1632">
        <v>62300000</v>
      </c>
      <c r="E1632" t="s">
        <v>24</v>
      </c>
      <c r="F1632" t="s">
        <v>25</v>
      </c>
      <c r="G1632" t="s">
        <v>35</v>
      </c>
      <c r="L1632" t="s">
        <v>2416</v>
      </c>
      <c r="M1632">
        <v>72085</v>
      </c>
      <c r="N1632">
        <v>263</v>
      </c>
      <c r="O1632" t="s">
        <v>29</v>
      </c>
      <c r="P1632" t="s">
        <v>37</v>
      </c>
      <c r="Q1632" t="s">
        <v>52</v>
      </c>
      <c r="R1632">
        <v>28000000</v>
      </c>
      <c r="S1632">
        <v>1981</v>
      </c>
      <c r="T1632">
        <v>6.8</v>
      </c>
      <c r="U1632">
        <v>2.1</v>
      </c>
      <c r="V1632">
        <v>34300000</v>
      </c>
      <c r="W1632" t="s">
        <v>21</v>
      </c>
    </row>
    <row r="1633" spans="1:23" x14ac:dyDescent="0.3">
      <c r="A1633" t="s">
        <v>481</v>
      </c>
      <c r="B1633">
        <v>122</v>
      </c>
      <c r="C1633">
        <v>82</v>
      </c>
      <c r="D1633">
        <v>49968653</v>
      </c>
      <c r="E1633" t="s">
        <v>48</v>
      </c>
      <c r="F1633" t="s">
        <v>44</v>
      </c>
      <c r="L1633" t="s">
        <v>2417</v>
      </c>
      <c r="M1633">
        <v>85423</v>
      </c>
      <c r="N1633">
        <v>374</v>
      </c>
      <c r="O1633" t="s">
        <v>29</v>
      </c>
      <c r="P1633" t="s">
        <v>30</v>
      </c>
      <c r="Q1633" t="s">
        <v>31</v>
      </c>
      <c r="R1633">
        <v>28000000</v>
      </c>
      <c r="S1633">
        <v>2001</v>
      </c>
      <c r="T1633">
        <v>6.9</v>
      </c>
      <c r="U1633">
        <v>1.4</v>
      </c>
      <c r="V1633">
        <v>21968653</v>
      </c>
      <c r="W1633" t="s">
        <v>21</v>
      </c>
    </row>
    <row r="1634" spans="1:23" x14ac:dyDescent="0.3">
      <c r="A1634" t="s">
        <v>520</v>
      </c>
      <c r="B1634">
        <v>62</v>
      </c>
      <c r="C1634">
        <v>99</v>
      </c>
      <c r="D1634">
        <v>44450000</v>
      </c>
      <c r="E1634" t="s">
        <v>24</v>
      </c>
      <c r="F1634" t="s">
        <v>56</v>
      </c>
      <c r="G1634" t="s">
        <v>27</v>
      </c>
      <c r="H1634" t="s">
        <v>35</v>
      </c>
      <c r="L1634" t="s">
        <v>2418</v>
      </c>
      <c r="M1634">
        <v>44394</v>
      </c>
      <c r="N1634">
        <v>115</v>
      </c>
      <c r="O1634" t="s">
        <v>29</v>
      </c>
      <c r="P1634" t="s">
        <v>115</v>
      </c>
      <c r="Q1634" t="s">
        <v>213</v>
      </c>
      <c r="R1634">
        <v>27000000</v>
      </c>
      <c r="S1634">
        <v>1994</v>
      </c>
      <c r="T1634">
        <v>5.8</v>
      </c>
      <c r="U1634">
        <v>1.6</v>
      </c>
      <c r="V1634">
        <v>17450000</v>
      </c>
      <c r="W1634" t="s">
        <v>21</v>
      </c>
    </row>
    <row r="1635" spans="1:23" x14ac:dyDescent="0.3">
      <c r="A1635" t="s">
        <v>600</v>
      </c>
      <c r="B1635">
        <v>135</v>
      </c>
      <c r="C1635">
        <v>90</v>
      </c>
      <c r="D1635">
        <v>45162741</v>
      </c>
      <c r="E1635" t="s">
        <v>48</v>
      </c>
      <c r="L1635" t="s">
        <v>2419</v>
      </c>
      <c r="M1635">
        <v>201084</v>
      </c>
      <c r="N1635">
        <v>523</v>
      </c>
      <c r="O1635" t="s">
        <v>29</v>
      </c>
      <c r="P1635" t="s">
        <v>244</v>
      </c>
      <c r="Q1635" t="s">
        <v>31</v>
      </c>
      <c r="R1635">
        <v>28000000</v>
      </c>
      <c r="S1635">
        <v>2001</v>
      </c>
      <c r="T1635">
        <v>6.6</v>
      </c>
      <c r="U1635">
        <v>1.5</v>
      </c>
      <c r="V1635">
        <v>17162741</v>
      </c>
      <c r="W1635" t="s">
        <v>21</v>
      </c>
    </row>
    <row r="1636" spans="1:23" x14ac:dyDescent="0.3">
      <c r="A1636" t="s">
        <v>2068</v>
      </c>
      <c r="B1636">
        <v>184</v>
      </c>
      <c r="C1636">
        <v>115</v>
      </c>
      <c r="D1636">
        <v>71346930</v>
      </c>
      <c r="E1636" t="s">
        <v>55</v>
      </c>
      <c r="F1636" t="s">
        <v>44</v>
      </c>
      <c r="G1636" t="s">
        <v>35</v>
      </c>
      <c r="L1636" t="s">
        <v>2420</v>
      </c>
      <c r="M1636">
        <v>78008</v>
      </c>
      <c r="N1636">
        <v>160</v>
      </c>
      <c r="O1636" t="s">
        <v>29</v>
      </c>
      <c r="P1636" t="s">
        <v>30</v>
      </c>
      <c r="Q1636" t="s">
        <v>31</v>
      </c>
      <c r="R1636">
        <v>28000000</v>
      </c>
      <c r="S1636">
        <v>2013</v>
      </c>
      <c r="T1636">
        <v>6.7</v>
      </c>
      <c r="U1636">
        <v>1.9</v>
      </c>
      <c r="V1636">
        <v>43346930</v>
      </c>
      <c r="W1636" t="s">
        <v>21</v>
      </c>
    </row>
    <row r="1637" spans="1:23" x14ac:dyDescent="0.3">
      <c r="A1637" t="s">
        <v>1105</v>
      </c>
      <c r="B1637">
        <v>36</v>
      </c>
      <c r="C1637">
        <v>96</v>
      </c>
      <c r="D1637">
        <v>39514713</v>
      </c>
      <c r="E1637" t="s">
        <v>48</v>
      </c>
      <c r="F1637" t="s">
        <v>49</v>
      </c>
      <c r="G1637" t="s">
        <v>26</v>
      </c>
      <c r="L1637" t="s">
        <v>2421</v>
      </c>
      <c r="M1637">
        <v>60494</v>
      </c>
      <c r="N1637">
        <v>132</v>
      </c>
      <c r="O1637" t="s">
        <v>29</v>
      </c>
      <c r="P1637" t="s">
        <v>30</v>
      </c>
      <c r="Q1637" t="s">
        <v>52</v>
      </c>
      <c r="R1637">
        <v>28000000</v>
      </c>
      <c r="S1637">
        <v>1993</v>
      </c>
      <c r="T1637">
        <v>6.7</v>
      </c>
      <c r="U1637">
        <v>1.6</v>
      </c>
      <c r="V1637">
        <v>11514713</v>
      </c>
      <c r="W1637" t="s">
        <v>21</v>
      </c>
    </row>
    <row r="1638" spans="1:23" x14ac:dyDescent="0.3">
      <c r="A1638" t="s">
        <v>1955</v>
      </c>
      <c r="B1638">
        <v>171</v>
      </c>
      <c r="C1638">
        <v>104</v>
      </c>
      <c r="D1638">
        <v>43097652</v>
      </c>
      <c r="E1638" t="s">
        <v>48</v>
      </c>
      <c r="F1638" t="s">
        <v>55</v>
      </c>
      <c r="G1638" t="s">
        <v>44</v>
      </c>
      <c r="L1638" t="s">
        <v>2422</v>
      </c>
      <c r="M1638">
        <v>59068</v>
      </c>
      <c r="N1638">
        <v>128</v>
      </c>
      <c r="O1638" t="s">
        <v>29</v>
      </c>
      <c r="P1638" t="s">
        <v>30</v>
      </c>
      <c r="Q1638" t="s">
        <v>52</v>
      </c>
      <c r="R1638">
        <v>28000000</v>
      </c>
      <c r="S1638">
        <v>2007</v>
      </c>
      <c r="T1638">
        <v>6.3</v>
      </c>
      <c r="U1638">
        <v>1.7</v>
      </c>
      <c r="V1638">
        <v>15097652</v>
      </c>
      <c r="W1638" t="s">
        <v>21</v>
      </c>
    </row>
    <row r="1639" spans="1:23" x14ac:dyDescent="0.3">
      <c r="A1639" t="s">
        <v>221</v>
      </c>
      <c r="B1639">
        <v>447</v>
      </c>
      <c r="C1639">
        <v>117</v>
      </c>
      <c r="D1639">
        <v>48043505</v>
      </c>
      <c r="E1639" t="s">
        <v>24</v>
      </c>
      <c r="F1639" t="s">
        <v>48</v>
      </c>
      <c r="L1639" t="s">
        <v>2423</v>
      </c>
      <c r="M1639">
        <v>435864</v>
      </c>
      <c r="N1639">
        <v>801</v>
      </c>
      <c r="O1639" t="s">
        <v>29</v>
      </c>
      <c r="P1639" t="s">
        <v>37</v>
      </c>
      <c r="Q1639" t="s">
        <v>213</v>
      </c>
      <c r="R1639">
        <v>30000000</v>
      </c>
      <c r="S1639">
        <v>2010</v>
      </c>
      <c r="T1639">
        <v>7.7</v>
      </c>
      <c r="U1639">
        <v>2</v>
      </c>
      <c r="V1639">
        <v>18043505</v>
      </c>
      <c r="W1639" t="s">
        <v>21</v>
      </c>
    </row>
    <row r="1640" spans="1:23" x14ac:dyDescent="0.3">
      <c r="A1640" t="s">
        <v>1149</v>
      </c>
      <c r="B1640">
        <v>220</v>
      </c>
      <c r="C1640">
        <v>83</v>
      </c>
      <c r="D1640">
        <v>37053924</v>
      </c>
      <c r="E1640" t="s">
        <v>24</v>
      </c>
      <c r="F1640" t="s">
        <v>48</v>
      </c>
      <c r="G1640" t="s">
        <v>56</v>
      </c>
      <c r="L1640" t="s">
        <v>2424</v>
      </c>
      <c r="M1640">
        <v>77935</v>
      </c>
      <c r="N1640">
        <v>122</v>
      </c>
      <c r="O1640" t="s">
        <v>29</v>
      </c>
      <c r="P1640" t="s">
        <v>244</v>
      </c>
      <c r="Q1640" t="s">
        <v>213</v>
      </c>
      <c r="R1640">
        <v>28000000</v>
      </c>
      <c r="S1640">
        <v>2011</v>
      </c>
      <c r="T1640">
        <v>6.1</v>
      </c>
      <c r="U1640">
        <v>1.4</v>
      </c>
      <c r="V1640">
        <v>9053924</v>
      </c>
      <c r="W1640" t="s">
        <v>21</v>
      </c>
    </row>
    <row r="1641" spans="1:23" x14ac:dyDescent="0.3">
      <c r="A1641" t="s">
        <v>1498</v>
      </c>
      <c r="B1641">
        <v>122</v>
      </c>
      <c r="C1641">
        <v>99</v>
      </c>
      <c r="D1641">
        <v>33000377</v>
      </c>
      <c r="E1641" t="s">
        <v>24</v>
      </c>
      <c r="F1641" t="s">
        <v>26</v>
      </c>
      <c r="G1641" t="s">
        <v>57</v>
      </c>
      <c r="H1641" t="s">
        <v>35</v>
      </c>
      <c r="L1641" t="s">
        <v>2425</v>
      </c>
      <c r="M1641">
        <v>27378</v>
      </c>
      <c r="N1641">
        <v>365</v>
      </c>
      <c r="O1641" t="s">
        <v>29</v>
      </c>
      <c r="P1641" t="s">
        <v>30</v>
      </c>
      <c r="Q1641" t="s">
        <v>213</v>
      </c>
      <c r="R1641">
        <v>28000000</v>
      </c>
      <c r="S1641">
        <v>2000</v>
      </c>
      <c r="T1641">
        <v>4.9000000000000004</v>
      </c>
      <c r="U1641">
        <v>1.6</v>
      </c>
      <c r="V1641">
        <v>5000377</v>
      </c>
      <c r="W1641" t="s">
        <v>21</v>
      </c>
    </row>
    <row r="1642" spans="1:23" x14ac:dyDescent="0.3">
      <c r="A1642" t="s">
        <v>2426</v>
      </c>
      <c r="B1642">
        <v>119</v>
      </c>
      <c r="C1642">
        <v>81</v>
      </c>
      <c r="D1642">
        <v>66950483</v>
      </c>
      <c r="E1642" t="s">
        <v>48</v>
      </c>
      <c r="F1642" t="s">
        <v>49</v>
      </c>
      <c r="L1642" t="s">
        <v>2427</v>
      </c>
      <c r="M1642">
        <v>29738</v>
      </c>
      <c r="N1642">
        <v>85</v>
      </c>
      <c r="O1642" t="s">
        <v>29</v>
      </c>
      <c r="P1642" t="s">
        <v>30</v>
      </c>
      <c r="Q1642" t="s">
        <v>52</v>
      </c>
      <c r="R1642">
        <v>28000000</v>
      </c>
      <c r="S1642">
        <v>2014</v>
      </c>
      <c r="T1642">
        <v>6.2</v>
      </c>
      <c r="U1642">
        <v>1.4</v>
      </c>
      <c r="V1642">
        <v>38950483</v>
      </c>
      <c r="W1642" t="s">
        <v>21</v>
      </c>
    </row>
    <row r="1643" spans="1:23" x14ac:dyDescent="0.3">
      <c r="A1643" t="s">
        <v>293</v>
      </c>
      <c r="B1643">
        <v>177</v>
      </c>
      <c r="C1643">
        <v>135</v>
      </c>
      <c r="D1643">
        <v>38372662</v>
      </c>
      <c r="E1643" t="s">
        <v>55</v>
      </c>
      <c r="F1643" t="s">
        <v>44</v>
      </c>
      <c r="L1643" t="s">
        <v>2428</v>
      </c>
      <c r="M1643">
        <v>193455</v>
      </c>
      <c r="N1643">
        <v>1058</v>
      </c>
      <c r="O1643" t="s">
        <v>29</v>
      </c>
      <c r="P1643" t="s">
        <v>545</v>
      </c>
      <c r="Q1643" t="s">
        <v>52</v>
      </c>
      <c r="R1643">
        <v>28000000</v>
      </c>
      <c r="S1643">
        <v>2005</v>
      </c>
      <c r="T1643">
        <v>7.8</v>
      </c>
      <c r="U1643">
        <v>2.2000000000000002</v>
      </c>
      <c r="V1643">
        <v>10372662</v>
      </c>
      <c r="W1643" t="s">
        <v>21</v>
      </c>
    </row>
    <row r="1644" spans="1:23" x14ac:dyDescent="0.3">
      <c r="A1644" t="s">
        <v>94</v>
      </c>
      <c r="B1644">
        <v>302</v>
      </c>
      <c r="C1644">
        <v>117</v>
      </c>
      <c r="D1644">
        <v>27000000</v>
      </c>
      <c r="E1644" t="s">
        <v>27</v>
      </c>
      <c r="F1644" t="s">
        <v>35</v>
      </c>
      <c r="L1644" t="s">
        <v>2429</v>
      </c>
      <c r="M1644">
        <v>461609</v>
      </c>
      <c r="N1644">
        <v>1168</v>
      </c>
      <c r="O1644" t="s">
        <v>29</v>
      </c>
      <c r="P1644" t="s">
        <v>30</v>
      </c>
      <c r="Q1644" t="s">
        <v>213</v>
      </c>
      <c r="R1644">
        <v>28000000</v>
      </c>
      <c r="S1644">
        <v>1982</v>
      </c>
      <c r="T1644">
        <v>8.1999999999999993</v>
      </c>
      <c r="U1644">
        <v>2</v>
      </c>
      <c r="V1644">
        <v>-1000000</v>
      </c>
      <c r="W1644" t="s">
        <v>38</v>
      </c>
    </row>
    <row r="1645" spans="1:23" x14ac:dyDescent="0.3">
      <c r="A1645" t="s">
        <v>954</v>
      </c>
      <c r="B1645">
        <v>44</v>
      </c>
      <c r="C1645">
        <v>139</v>
      </c>
      <c r="D1645">
        <v>31600000</v>
      </c>
      <c r="E1645" t="s">
        <v>25</v>
      </c>
      <c r="F1645" t="s">
        <v>242</v>
      </c>
      <c r="L1645" t="s">
        <v>2430</v>
      </c>
      <c r="M1645">
        <v>34427</v>
      </c>
      <c r="N1645">
        <v>126</v>
      </c>
      <c r="O1645" t="s">
        <v>29</v>
      </c>
      <c r="P1645" t="s">
        <v>30</v>
      </c>
      <c r="Q1645" t="s">
        <v>213</v>
      </c>
      <c r="R1645">
        <v>28000000</v>
      </c>
      <c r="S1645">
        <v>1995</v>
      </c>
      <c r="T1645">
        <v>6.9</v>
      </c>
      <c r="U1645">
        <v>2.2999999999999998</v>
      </c>
      <c r="V1645">
        <v>3600000</v>
      </c>
      <c r="W1645" t="s">
        <v>21</v>
      </c>
    </row>
    <row r="1646" spans="1:23" x14ac:dyDescent="0.3">
      <c r="A1646" t="s">
        <v>132</v>
      </c>
      <c r="B1646">
        <v>211</v>
      </c>
      <c r="C1646">
        <v>123</v>
      </c>
      <c r="D1646">
        <v>30688364</v>
      </c>
      <c r="E1646" t="s">
        <v>24</v>
      </c>
      <c r="F1646" t="s">
        <v>55</v>
      </c>
      <c r="G1646" t="s">
        <v>35</v>
      </c>
      <c r="L1646" t="s">
        <v>2431</v>
      </c>
      <c r="M1646">
        <v>69355</v>
      </c>
      <c r="N1646">
        <v>211</v>
      </c>
      <c r="O1646" t="s">
        <v>29</v>
      </c>
      <c r="P1646" t="s">
        <v>30</v>
      </c>
      <c r="Q1646" t="s">
        <v>31</v>
      </c>
      <c r="R1646">
        <v>28000000</v>
      </c>
      <c r="S1646">
        <v>2014</v>
      </c>
      <c r="T1646">
        <v>6.2</v>
      </c>
      <c r="U1646">
        <v>2</v>
      </c>
      <c r="V1646">
        <v>2688364</v>
      </c>
      <c r="W1646" t="s">
        <v>21</v>
      </c>
    </row>
    <row r="1647" spans="1:23" x14ac:dyDescent="0.3">
      <c r="A1647" t="s">
        <v>2432</v>
      </c>
      <c r="B1647">
        <v>222</v>
      </c>
      <c r="C1647">
        <v>117</v>
      </c>
      <c r="D1647">
        <v>28563179</v>
      </c>
      <c r="E1647" t="s">
        <v>56</v>
      </c>
      <c r="F1647" t="s">
        <v>55</v>
      </c>
      <c r="G1647" t="s">
        <v>35</v>
      </c>
      <c r="L1647" t="s">
        <v>2433</v>
      </c>
      <c r="M1647">
        <v>72693</v>
      </c>
      <c r="N1647">
        <v>199</v>
      </c>
      <c r="O1647" t="s">
        <v>29</v>
      </c>
      <c r="P1647" t="s">
        <v>30</v>
      </c>
      <c r="Q1647" t="s">
        <v>213</v>
      </c>
      <c r="R1647">
        <v>21000000</v>
      </c>
      <c r="S1647">
        <v>2007</v>
      </c>
      <c r="T1647">
        <v>6.9</v>
      </c>
      <c r="U1647">
        <v>2</v>
      </c>
      <c r="V1647">
        <v>7563179</v>
      </c>
      <c r="W1647" t="s">
        <v>21</v>
      </c>
    </row>
    <row r="1648" spans="1:23" x14ac:dyDescent="0.3">
      <c r="A1648" t="s">
        <v>2434</v>
      </c>
      <c r="B1648">
        <v>100</v>
      </c>
      <c r="C1648">
        <v>97</v>
      </c>
      <c r="D1648">
        <v>16779636</v>
      </c>
      <c r="E1648" t="s">
        <v>55</v>
      </c>
      <c r="F1648" t="s">
        <v>57</v>
      </c>
      <c r="G1648" t="s">
        <v>35</v>
      </c>
      <c r="L1648" t="s">
        <v>2435</v>
      </c>
      <c r="M1648">
        <v>9338</v>
      </c>
      <c r="N1648">
        <v>167</v>
      </c>
      <c r="O1648" t="s">
        <v>29</v>
      </c>
      <c r="P1648" t="s">
        <v>30</v>
      </c>
      <c r="Q1648" t="s">
        <v>213</v>
      </c>
      <c r="R1648">
        <v>28000000</v>
      </c>
      <c r="S1648">
        <v>2000</v>
      </c>
      <c r="T1648">
        <v>4.8</v>
      </c>
      <c r="U1648">
        <v>1.6</v>
      </c>
      <c r="V1648">
        <v>-11220364</v>
      </c>
      <c r="W1648" t="s">
        <v>38</v>
      </c>
    </row>
    <row r="1649" spans="1:23" x14ac:dyDescent="0.3">
      <c r="A1649" t="s">
        <v>1155</v>
      </c>
      <c r="B1649">
        <v>98</v>
      </c>
      <c r="C1649">
        <v>103</v>
      </c>
      <c r="D1649">
        <v>17324744</v>
      </c>
      <c r="E1649" t="s">
        <v>48</v>
      </c>
      <c r="F1649" t="s">
        <v>26</v>
      </c>
      <c r="G1649" t="s">
        <v>44</v>
      </c>
      <c r="L1649" t="s">
        <v>2436</v>
      </c>
      <c r="M1649">
        <v>44103</v>
      </c>
      <c r="N1649">
        <v>149</v>
      </c>
      <c r="O1649" t="s">
        <v>29</v>
      </c>
      <c r="P1649" t="s">
        <v>30</v>
      </c>
      <c r="Q1649" t="s">
        <v>31</v>
      </c>
      <c r="R1649">
        <v>28000000</v>
      </c>
      <c r="S1649">
        <v>2006</v>
      </c>
      <c r="T1649">
        <v>5.3</v>
      </c>
      <c r="U1649">
        <v>1.7</v>
      </c>
      <c r="V1649">
        <v>-10675256</v>
      </c>
      <c r="W1649" t="s">
        <v>38</v>
      </c>
    </row>
    <row r="1650" spans="1:23" x14ac:dyDescent="0.3">
      <c r="A1650" t="s">
        <v>560</v>
      </c>
      <c r="B1650">
        <v>74</v>
      </c>
      <c r="C1650">
        <v>119</v>
      </c>
      <c r="D1650">
        <v>8888143</v>
      </c>
      <c r="E1650" t="s">
        <v>48</v>
      </c>
      <c r="F1650" t="s">
        <v>55</v>
      </c>
      <c r="G1650" t="s">
        <v>61</v>
      </c>
      <c r="L1650" t="s">
        <v>2437</v>
      </c>
      <c r="M1650">
        <v>22250</v>
      </c>
      <c r="N1650">
        <v>123</v>
      </c>
      <c r="O1650" t="s">
        <v>29</v>
      </c>
      <c r="P1650" t="s">
        <v>115</v>
      </c>
      <c r="Q1650" t="s">
        <v>213</v>
      </c>
      <c r="R1650">
        <v>28000000</v>
      </c>
      <c r="S1650">
        <v>1999</v>
      </c>
      <c r="T1650">
        <v>6.7</v>
      </c>
      <c r="U1650">
        <v>2</v>
      </c>
      <c r="V1650">
        <v>-19111857</v>
      </c>
      <c r="W1650" t="s">
        <v>38</v>
      </c>
    </row>
    <row r="1651" spans="1:23" x14ac:dyDescent="0.3">
      <c r="A1651" t="s">
        <v>1116</v>
      </c>
      <c r="B1651">
        <v>97</v>
      </c>
      <c r="C1651">
        <v>94</v>
      </c>
      <c r="D1651">
        <v>24268828</v>
      </c>
      <c r="E1651" t="s">
        <v>24</v>
      </c>
      <c r="F1651" t="s">
        <v>48</v>
      </c>
      <c r="G1651" t="s">
        <v>49</v>
      </c>
      <c r="L1651" t="s">
        <v>2438</v>
      </c>
      <c r="M1651">
        <v>29971</v>
      </c>
      <c r="N1651">
        <v>71</v>
      </c>
      <c r="O1651" t="s">
        <v>29</v>
      </c>
      <c r="P1651" t="s">
        <v>30</v>
      </c>
      <c r="Q1651" t="s">
        <v>52</v>
      </c>
      <c r="R1651">
        <v>28000000</v>
      </c>
      <c r="S1651">
        <v>2010</v>
      </c>
      <c r="T1651">
        <v>5.4</v>
      </c>
      <c r="U1651">
        <v>1.6</v>
      </c>
      <c r="V1651">
        <v>-3731172</v>
      </c>
      <c r="W1651" t="s">
        <v>38</v>
      </c>
    </row>
    <row r="1652" spans="1:23" x14ac:dyDescent="0.3">
      <c r="A1652" t="s">
        <v>2439</v>
      </c>
      <c r="B1652">
        <v>21</v>
      </c>
      <c r="C1652">
        <v>89</v>
      </c>
      <c r="D1652">
        <v>8119205</v>
      </c>
      <c r="E1652" t="s">
        <v>48</v>
      </c>
      <c r="F1652" t="s">
        <v>49</v>
      </c>
      <c r="G1652" t="s">
        <v>26</v>
      </c>
      <c r="L1652" t="s">
        <v>2440</v>
      </c>
      <c r="M1652">
        <v>4288</v>
      </c>
      <c r="N1652">
        <v>21</v>
      </c>
      <c r="O1652" t="s">
        <v>29</v>
      </c>
      <c r="P1652" t="s">
        <v>30</v>
      </c>
      <c r="Q1652" t="s">
        <v>52</v>
      </c>
      <c r="R1652">
        <v>28000000</v>
      </c>
      <c r="S1652">
        <v>1997</v>
      </c>
      <c r="T1652">
        <v>5.4</v>
      </c>
      <c r="U1652">
        <v>1.5</v>
      </c>
      <c r="V1652">
        <v>-19880795</v>
      </c>
      <c r="W1652" t="s">
        <v>38</v>
      </c>
    </row>
    <row r="1653" spans="1:23" x14ac:dyDescent="0.3">
      <c r="A1653" t="s">
        <v>1462</v>
      </c>
      <c r="B1653">
        <v>156</v>
      </c>
      <c r="C1653">
        <v>98</v>
      </c>
      <c r="D1653">
        <v>8434601</v>
      </c>
      <c r="E1653" t="s">
        <v>24</v>
      </c>
      <c r="F1653" t="s">
        <v>57</v>
      </c>
      <c r="G1653" t="s">
        <v>27</v>
      </c>
      <c r="L1653" t="s">
        <v>2441</v>
      </c>
      <c r="M1653">
        <v>43006</v>
      </c>
      <c r="N1653">
        <v>460</v>
      </c>
      <c r="O1653" t="s">
        <v>29</v>
      </c>
      <c r="P1653" t="s">
        <v>30</v>
      </c>
      <c r="Q1653" t="s">
        <v>213</v>
      </c>
      <c r="R1653">
        <v>28000000</v>
      </c>
      <c r="S1653">
        <v>2001</v>
      </c>
      <c r="T1653">
        <v>4.9000000000000004</v>
      </c>
      <c r="U1653">
        <v>1.6</v>
      </c>
      <c r="V1653">
        <v>-19565399</v>
      </c>
      <c r="W1653" t="s">
        <v>38</v>
      </c>
    </row>
    <row r="1654" spans="1:23" x14ac:dyDescent="0.3">
      <c r="A1654" t="s">
        <v>1476</v>
      </c>
      <c r="B1654">
        <v>125</v>
      </c>
      <c r="C1654">
        <v>107</v>
      </c>
      <c r="D1654">
        <v>6998324</v>
      </c>
      <c r="E1654" t="s">
        <v>48</v>
      </c>
      <c r="F1654" t="s">
        <v>55</v>
      </c>
      <c r="L1654" t="s">
        <v>2442</v>
      </c>
      <c r="M1654">
        <v>11476</v>
      </c>
      <c r="N1654">
        <v>50</v>
      </c>
      <c r="O1654" t="s">
        <v>29</v>
      </c>
      <c r="P1654" t="s">
        <v>30</v>
      </c>
      <c r="Q1654" t="s">
        <v>213</v>
      </c>
      <c r="R1654">
        <v>28000000</v>
      </c>
      <c r="S1654">
        <v>2015</v>
      </c>
      <c r="T1654">
        <v>6.1</v>
      </c>
      <c r="U1654">
        <v>1.8</v>
      </c>
      <c r="V1654">
        <v>-21001676</v>
      </c>
      <c r="W1654" t="s">
        <v>38</v>
      </c>
    </row>
    <row r="1655" spans="1:23" x14ac:dyDescent="0.3">
      <c r="A1655" t="s">
        <v>1649</v>
      </c>
      <c r="B1655">
        <v>225</v>
      </c>
      <c r="C1655">
        <v>108</v>
      </c>
      <c r="D1655">
        <v>10907291</v>
      </c>
      <c r="E1655" t="s">
        <v>24</v>
      </c>
      <c r="F1655" t="s">
        <v>57</v>
      </c>
      <c r="G1655" t="s">
        <v>44</v>
      </c>
      <c r="L1655" t="s">
        <v>2443</v>
      </c>
      <c r="M1655">
        <v>23775</v>
      </c>
      <c r="N1655">
        <v>134</v>
      </c>
      <c r="O1655" t="s">
        <v>29</v>
      </c>
      <c r="P1655" t="s">
        <v>30</v>
      </c>
      <c r="Q1655" t="s">
        <v>31</v>
      </c>
      <c r="R1655">
        <v>28000000</v>
      </c>
      <c r="S1655">
        <v>2016</v>
      </c>
      <c r="T1655">
        <v>5.8</v>
      </c>
      <c r="U1655">
        <v>1.8</v>
      </c>
      <c r="V1655">
        <v>-17092709</v>
      </c>
      <c r="W1655" t="s">
        <v>38</v>
      </c>
    </row>
    <row r="1656" spans="1:23" x14ac:dyDescent="0.3">
      <c r="A1656" t="s">
        <v>172</v>
      </c>
      <c r="B1656">
        <v>85</v>
      </c>
      <c r="C1656">
        <v>134</v>
      </c>
      <c r="D1656">
        <v>5532301</v>
      </c>
      <c r="E1656" t="s">
        <v>242</v>
      </c>
      <c r="F1656" t="s">
        <v>55</v>
      </c>
      <c r="G1656" t="s">
        <v>54</v>
      </c>
      <c r="H1656" t="s">
        <v>58</v>
      </c>
      <c r="L1656" t="s">
        <v>2444</v>
      </c>
      <c r="M1656">
        <v>21606</v>
      </c>
      <c r="N1656">
        <v>117</v>
      </c>
      <c r="O1656" t="s">
        <v>29</v>
      </c>
      <c r="P1656" t="s">
        <v>30</v>
      </c>
      <c r="Q1656" t="s">
        <v>31</v>
      </c>
      <c r="R1656">
        <v>28000000</v>
      </c>
      <c r="S1656">
        <v>1997</v>
      </c>
      <c r="T1656">
        <v>7</v>
      </c>
      <c r="U1656">
        <v>2.2000000000000002</v>
      </c>
      <c r="V1656">
        <v>-22467699</v>
      </c>
      <c r="W1656" t="s">
        <v>38</v>
      </c>
    </row>
    <row r="1657" spans="1:23" x14ac:dyDescent="0.3">
      <c r="A1657" t="s">
        <v>2445</v>
      </c>
      <c r="B1657">
        <v>135</v>
      </c>
      <c r="C1657">
        <v>110</v>
      </c>
      <c r="D1657">
        <v>2775593</v>
      </c>
      <c r="E1657" t="s">
        <v>48</v>
      </c>
      <c r="F1657" t="s">
        <v>55</v>
      </c>
      <c r="G1657" t="s">
        <v>44</v>
      </c>
      <c r="L1657" t="s">
        <v>2446</v>
      </c>
      <c r="M1657">
        <v>61269</v>
      </c>
      <c r="N1657">
        <v>98</v>
      </c>
      <c r="O1657" t="s">
        <v>29</v>
      </c>
      <c r="P1657" t="s">
        <v>37</v>
      </c>
      <c r="Q1657" t="s">
        <v>213</v>
      </c>
      <c r="R1657">
        <v>27000000</v>
      </c>
      <c r="S1657">
        <v>2008</v>
      </c>
      <c r="T1657">
        <v>6.5</v>
      </c>
      <c r="U1657">
        <v>1.8</v>
      </c>
      <c r="V1657">
        <v>-24224407</v>
      </c>
      <c r="W1657" t="s">
        <v>38</v>
      </c>
    </row>
    <row r="1658" spans="1:23" x14ac:dyDescent="0.3">
      <c r="A1658" t="s">
        <v>2447</v>
      </c>
      <c r="B1658">
        <v>350</v>
      </c>
      <c r="C1658">
        <v>103</v>
      </c>
      <c r="D1658">
        <v>28751715</v>
      </c>
      <c r="E1658" t="s">
        <v>24</v>
      </c>
      <c r="F1658" t="s">
        <v>48</v>
      </c>
      <c r="G1658" t="s">
        <v>56</v>
      </c>
      <c r="L1658" t="s">
        <v>2448</v>
      </c>
      <c r="M1658">
        <v>202967</v>
      </c>
      <c r="N1658">
        <v>378</v>
      </c>
      <c r="O1658" t="s">
        <v>29</v>
      </c>
      <c r="P1658" t="s">
        <v>30</v>
      </c>
      <c r="Q1658" t="s">
        <v>213</v>
      </c>
      <c r="R1658">
        <v>28000000</v>
      </c>
      <c r="S1658">
        <v>2013</v>
      </c>
      <c r="T1658">
        <v>6.6</v>
      </c>
      <c r="U1658">
        <v>1.7</v>
      </c>
      <c r="V1658">
        <v>751715</v>
      </c>
      <c r="W1658" t="s">
        <v>21</v>
      </c>
    </row>
    <row r="1659" spans="1:23" x14ac:dyDescent="0.3">
      <c r="A1659" t="s">
        <v>2449</v>
      </c>
      <c r="B1659">
        <v>177</v>
      </c>
      <c r="C1659">
        <v>100</v>
      </c>
      <c r="D1659">
        <v>20285518</v>
      </c>
      <c r="E1659" t="s">
        <v>24</v>
      </c>
      <c r="F1659" t="s">
        <v>56</v>
      </c>
      <c r="G1659" t="s">
        <v>55</v>
      </c>
      <c r="H1659" t="s">
        <v>35</v>
      </c>
      <c r="L1659" t="s">
        <v>2450</v>
      </c>
      <c r="M1659">
        <v>32103</v>
      </c>
      <c r="N1659">
        <v>112</v>
      </c>
      <c r="O1659" t="s">
        <v>29</v>
      </c>
      <c r="P1659" t="s">
        <v>545</v>
      </c>
      <c r="Q1659" t="s">
        <v>31</v>
      </c>
      <c r="R1659">
        <v>28000000</v>
      </c>
      <c r="S1659">
        <v>2014</v>
      </c>
      <c r="T1659">
        <v>5.7</v>
      </c>
      <c r="U1659">
        <v>1.7</v>
      </c>
      <c r="V1659">
        <v>-7714482</v>
      </c>
      <c r="W1659" t="s">
        <v>38</v>
      </c>
    </row>
    <row r="1660" spans="1:23" x14ac:dyDescent="0.3">
      <c r="A1660" t="s">
        <v>1669</v>
      </c>
      <c r="B1660">
        <v>106</v>
      </c>
      <c r="C1660">
        <v>131</v>
      </c>
      <c r="D1660">
        <v>67900000</v>
      </c>
      <c r="E1660" t="s">
        <v>24</v>
      </c>
      <c r="F1660" t="s">
        <v>25</v>
      </c>
      <c r="G1660" t="s">
        <v>35</v>
      </c>
      <c r="L1660" t="s">
        <v>2451</v>
      </c>
      <c r="M1660">
        <v>74374</v>
      </c>
      <c r="N1660">
        <v>225</v>
      </c>
      <c r="O1660" t="s">
        <v>29</v>
      </c>
      <c r="P1660" t="s">
        <v>37</v>
      </c>
      <c r="Q1660" t="s">
        <v>52</v>
      </c>
      <c r="R1660">
        <v>27500000</v>
      </c>
      <c r="S1660">
        <v>1983</v>
      </c>
      <c r="T1660">
        <v>6.6</v>
      </c>
      <c r="U1660">
        <v>2.2000000000000002</v>
      </c>
      <c r="V1660">
        <v>40400000</v>
      </c>
      <c r="W1660" t="s">
        <v>21</v>
      </c>
    </row>
    <row r="1661" spans="1:23" x14ac:dyDescent="0.3">
      <c r="A1661" t="s">
        <v>877</v>
      </c>
      <c r="B1661">
        <v>251</v>
      </c>
      <c r="C1661">
        <v>133</v>
      </c>
      <c r="D1661">
        <v>148734225</v>
      </c>
      <c r="E1661" t="s">
        <v>48</v>
      </c>
      <c r="F1661" t="s">
        <v>44</v>
      </c>
      <c r="L1661" t="s">
        <v>2452</v>
      </c>
      <c r="M1661">
        <v>298590</v>
      </c>
      <c r="N1661">
        <v>559</v>
      </c>
      <c r="O1661" t="s">
        <v>29</v>
      </c>
      <c r="P1661" t="s">
        <v>30</v>
      </c>
      <c r="Q1661" t="s">
        <v>213</v>
      </c>
      <c r="R1661">
        <v>30000000</v>
      </c>
      <c r="S1661">
        <v>2007</v>
      </c>
      <c r="T1661">
        <v>7</v>
      </c>
      <c r="U1661">
        <v>2.2000000000000002</v>
      </c>
      <c r="V1661">
        <v>118734225</v>
      </c>
      <c r="W1661" t="s">
        <v>21</v>
      </c>
    </row>
    <row r="1662" spans="1:23" x14ac:dyDescent="0.3">
      <c r="A1662" t="s">
        <v>1738</v>
      </c>
      <c r="B1662">
        <v>148</v>
      </c>
      <c r="C1662">
        <v>109</v>
      </c>
      <c r="D1662">
        <v>49185998</v>
      </c>
      <c r="E1662" t="s">
        <v>55</v>
      </c>
      <c r="L1662" t="s">
        <v>2453</v>
      </c>
      <c r="M1662">
        <v>74476</v>
      </c>
      <c r="N1662">
        <v>184</v>
      </c>
      <c r="O1662" t="s">
        <v>29</v>
      </c>
      <c r="P1662" t="s">
        <v>30</v>
      </c>
      <c r="Q1662" t="s">
        <v>31</v>
      </c>
      <c r="R1662">
        <v>30000000</v>
      </c>
      <c r="S1662">
        <v>2009</v>
      </c>
      <c r="T1662">
        <v>7.4</v>
      </c>
      <c r="U1662">
        <v>1.8</v>
      </c>
      <c r="V1662">
        <v>19185998</v>
      </c>
      <c r="W1662" t="s">
        <v>21</v>
      </c>
    </row>
    <row r="1663" spans="1:23" x14ac:dyDescent="0.3">
      <c r="A1663" t="s">
        <v>2454</v>
      </c>
      <c r="B1663">
        <v>76</v>
      </c>
      <c r="C1663">
        <v>114</v>
      </c>
      <c r="D1663">
        <v>42168445</v>
      </c>
      <c r="E1663" t="s">
        <v>48</v>
      </c>
      <c r="F1663" t="s">
        <v>55</v>
      </c>
      <c r="G1663" t="s">
        <v>44</v>
      </c>
      <c r="L1663" t="s">
        <v>2455</v>
      </c>
      <c r="M1663">
        <v>10791</v>
      </c>
      <c r="N1663">
        <v>39</v>
      </c>
      <c r="O1663" t="s">
        <v>29</v>
      </c>
      <c r="P1663" t="s">
        <v>30</v>
      </c>
      <c r="Q1663" t="s">
        <v>31</v>
      </c>
      <c r="R1663">
        <v>35000000</v>
      </c>
      <c r="S1663">
        <v>2008</v>
      </c>
      <c r="T1663">
        <v>5.3</v>
      </c>
      <c r="U1663">
        <v>1.9</v>
      </c>
      <c r="V1663">
        <v>7168445</v>
      </c>
      <c r="W1663" t="s">
        <v>21</v>
      </c>
    </row>
    <row r="1664" spans="1:23" x14ac:dyDescent="0.3">
      <c r="A1664" t="s">
        <v>2456</v>
      </c>
      <c r="B1664">
        <v>52</v>
      </c>
      <c r="C1664">
        <v>164</v>
      </c>
      <c r="D1664">
        <v>26400000</v>
      </c>
      <c r="E1664" t="s">
        <v>25</v>
      </c>
      <c r="F1664" t="s">
        <v>55</v>
      </c>
      <c r="G1664" t="s">
        <v>54</v>
      </c>
      <c r="L1664" t="s">
        <v>2457</v>
      </c>
      <c r="M1664">
        <v>12980</v>
      </c>
      <c r="N1664">
        <v>89</v>
      </c>
      <c r="O1664" t="s">
        <v>29</v>
      </c>
      <c r="P1664" t="s">
        <v>37</v>
      </c>
      <c r="Q1664" t="s">
        <v>52</v>
      </c>
      <c r="R1664">
        <v>16000000</v>
      </c>
      <c r="S1664">
        <v>1984</v>
      </c>
      <c r="T1664">
        <v>7.4</v>
      </c>
      <c r="U1664">
        <v>2.7</v>
      </c>
      <c r="V1664">
        <v>10400000</v>
      </c>
      <c r="W1664" t="s">
        <v>21</v>
      </c>
    </row>
    <row r="1665" spans="1:23" x14ac:dyDescent="0.3">
      <c r="A1665" t="s">
        <v>2458</v>
      </c>
      <c r="B1665">
        <v>220</v>
      </c>
      <c r="C1665">
        <v>92</v>
      </c>
      <c r="D1665">
        <v>17508670</v>
      </c>
      <c r="E1665" t="s">
        <v>56</v>
      </c>
      <c r="F1665" t="s">
        <v>55</v>
      </c>
      <c r="G1665" t="s">
        <v>44</v>
      </c>
      <c r="H1665" t="s">
        <v>35</v>
      </c>
      <c r="L1665" t="s">
        <v>2459</v>
      </c>
      <c r="M1665">
        <v>64625</v>
      </c>
      <c r="N1665">
        <v>281</v>
      </c>
      <c r="O1665" t="s">
        <v>29</v>
      </c>
      <c r="P1665" t="s">
        <v>37</v>
      </c>
      <c r="Q1665" t="s">
        <v>213</v>
      </c>
      <c r="R1665">
        <v>15000000</v>
      </c>
      <c r="S1665">
        <v>2006</v>
      </c>
      <c r="T1665">
        <v>7.4</v>
      </c>
      <c r="U1665">
        <v>1.5</v>
      </c>
      <c r="V1665">
        <v>2508670</v>
      </c>
      <c r="W1665" t="s">
        <v>21</v>
      </c>
    </row>
    <row r="1666" spans="1:23" x14ac:dyDescent="0.3">
      <c r="A1666" t="s">
        <v>256</v>
      </c>
      <c r="B1666">
        <v>131</v>
      </c>
      <c r="C1666">
        <v>122</v>
      </c>
      <c r="D1666">
        <v>9664316</v>
      </c>
      <c r="E1666" t="s">
        <v>55</v>
      </c>
      <c r="F1666" t="s">
        <v>35</v>
      </c>
      <c r="L1666" t="s">
        <v>2460</v>
      </c>
      <c r="M1666">
        <v>47203</v>
      </c>
      <c r="N1666">
        <v>197</v>
      </c>
      <c r="O1666" t="s">
        <v>29</v>
      </c>
      <c r="P1666" t="s">
        <v>30</v>
      </c>
      <c r="Q1666" t="s">
        <v>213</v>
      </c>
      <c r="R1666">
        <v>27500000</v>
      </c>
      <c r="S1666">
        <v>2007</v>
      </c>
      <c r="T1666">
        <v>6.8</v>
      </c>
      <c r="U1666">
        <v>2</v>
      </c>
      <c r="V1666">
        <v>-17835684</v>
      </c>
      <c r="W1666" t="s">
        <v>38</v>
      </c>
    </row>
    <row r="1667" spans="1:23" x14ac:dyDescent="0.3">
      <c r="A1667" t="s">
        <v>2461</v>
      </c>
      <c r="B1667">
        <v>112</v>
      </c>
      <c r="C1667">
        <v>110</v>
      </c>
      <c r="D1667">
        <v>74888996</v>
      </c>
      <c r="E1667" t="s">
        <v>24</v>
      </c>
      <c r="F1667" t="s">
        <v>25</v>
      </c>
      <c r="G1667" t="s">
        <v>27</v>
      </c>
      <c r="H1667" t="s">
        <v>35</v>
      </c>
      <c r="L1667" t="s">
        <v>2462</v>
      </c>
      <c r="M1667">
        <v>55513</v>
      </c>
      <c r="N1667">
        <v>188</v>
      </c>
      <c r="O1667" t="s">
        <v>29</v>
      </c>
      <c r="P1667" t="s">
        <v>30</v>
      </c>
      <c r="Q1667" t="s">
        <v>52</v>
      </c>
      <c r="R1667">
        <v>30000000</v>
      </c>
      <c r="S1667">
        <v>1991</v>
      </c>
      <c r="T1667">
        <v>7.2</v>
      </c>
      <c r="U1667">
        <v>1.8</v>
      </c>
      <c r="V1667">
        <v>44888996</v>
      </c>
      <c r="W1667" t="s">
        <v>21</v>
      </c>
    </row>
    <row r="1668" spans="1:23" x14ac:dyDescent="0.3">
      <c r="A1668" t="s">
        <v>2463</v>
      </c>
      <c r="B1668">
        <v>93</v>
      </c>
      <c r="C1668">
        <v>116</v>
      </c>
      <c r="D1668">
        <v>69586544</v>
      </c>
      <c r="E1668" t="s">
        <v>55</v>
      </c>
      <c r="L1668" t="s">
        <v>2464</v>
      </c>
      <c r="M1668">
        <v>15352</v>
      </c>
      <c r="N1668">
        <v>199</v>
      </c>
      <c r="O1668" t="s">
        <v>29</v>
      </c>
      <c r="P1668" t="s">
        <v>30</v>
      </c>
      <c r="Q1668" t="s">
        <v>31</v>
      </c>
      <c r="R1668">
        <v>27000000</v>
      </c>
      <c r="S1668">
        <v>2002</v>
      </c>
      <c r="T1668">
        <v>6</v>
      </c>
      <c r="U1668">
        <v>1.9</v>
      </c>
      <c r="V1668">
        <v>42586544</v>
      </c>
      <c r="W1668" t="s">
        <v>21</v>
      </c>
    </row>
    <row r="1669" spans="1:23" x14ac:dyDescent="0.3">
      <c r="A1669" t="s">
        <v>1402</v>
      </c>
      <c r="B1669">
        <v>83</v>
      </c>
      <c r="C1669">
        <v>115</v>
      </c>
      <c r="D1669">
        <v>60491560</v>
      </c>
      <c r="E1669" t="s">
        <v>56</v>
      </c>
      <c r="F1669" t="s">
        <v>55</v>
      </c>
      <c r="G1669" t="s">
        <v>60</v>
      </c>
      <c r="H1669" t="s">
        <v>35</v>
      </c>
      <c r="L1669" t="s">
        <v>2465</v>
      </c>
      <c r="M1669">
        <v>50653</v>
      </c>
      <c r="N1669">
        <v>143</v>
      </c>
      <c r="O1669" t="s">
        <v>29</v>
      </c>
      <c r="P1669" t="s">
        <v>30</v>
      </c>
      <c r="Q1669" t="s">
        <v>213</v>
      </c>
      <c r="R1669">
        <v>27000000</v>
      </c>
      <c r="S1669">
        <v>1997</v>
      </c>
      <c r="T1669">
        <v>6.6</v>
      </c>
      <c r="U1669">
        <v>1.9</v>
      </c>
      <c r="V1669">
        <v>33491560</v>
      </c>
      <c r="W1669" t="s">
        <v>21</v>
      </c>
    </row>
    <row r="1670" spans="1:23" x14ac:dyDescent="0.3">
      <c r="A1670" t="s">
        <v>1428</v>
      </c>
      <c r="B1670">
        <v>125</v>
      </c>
      <c r="C1670">
        <v>148</v>
      </c>
      <c r="D1670">
        <v>54200000</v>
      </c>
      <c r="E1670" t="s">
        <v>24</v>
      </c>
      <c r="F1670" t="s">
        <v>48</v>
      </c>
      <c r="G1670" t="s">
        <v>56</v>
      </c>
      <c r="H1670" t="s">
        <v>59</v>
      </c>
      <c r="L1670" t="s">
        <v>2466</v>
      </c>
      <c r="M1670">
        <v>142448</v>
      </c>
      <c r="N1670">
        <v>319</v>
      </c>
      <c r="O1670" t="s">
        <v>29</v>
      </c>
      <c r="P1670" t="s">
        <v>30</v>
      </c>
      <c r="Q1670" t="s">
        <v>213</v>
      </c>
      <c r="R1670">
        <v>27000000</v>
      </c>
      <c r="S1670">
        <v>1980</v>
      </c>
      <c r="T1670">
        <v>7.9</v>
      </c>
      <c r="U1670">
        <v>2.5</v>
      </c>
      <c r="V1670">
        <v>27200000</v>
      </c>
      <c r="W1670" t="s">
        <v>21</v>
      </c>
    </row>
    <row r="1671" spans="1:23" x14ac:dyDescent="0.3">
      <c r="A1671" t="s">
        <v>2467</v>
      </c>
      <c r="B1671">
        <v>98</v>
      </c>
      <c r="C1671">
        <v>118</v>
      </c>
      <c r="D1671">
        <v>30920167</v>
      </c>
      <c r="E1671" t="s">
        <v>48</v>
      </c>
      <c r="F1671" t="s">
        <v>59</v>
      </c>
      <c r="L1671" t="s">
        <v>2468</v>
      </c>
      <c r="M1671">
        <v>6476</v>
      </c>
      <c r="N1671">
        <v>71</v>
      </c>
      <c r="O1671" t="s">
        <v>29</v>
      </c>
      <c r="P1671" t="s">
        <v>30</v>
      </c>
      <c r="Q1671" t="s">
        <v>31</v>
      </c>
      <c r="R1671">
        <v>25000000</v>
      </c>
      <c r="S1671">
        <v>2012</v>
      </c>
      <c r="T1671">
        <v>5.7</v>
      </c>
      <c r="U1671">
        <v>2</v>
      </c>
      <c r="V1671">
        <v>5920167</v>
      </c>
      <c r="W1671" t="s">
        <v>21</v>
      </c>
    </row>
    <row r="1672" spans="1:23" x14ac:dyDescent="0.3">
      <c r="A1672" t="s">
        <v>97</v>
      </c>
      <c r="B1672">
        <v>158</v>
      </c>
      <c r="C1672">
        <v>101</v>
      </c>
      <c r="D1672">
        <v>40566655</v>
      </c>
      <c r="E1672" t="s">
        <v>48</v>
      </c>
      <c r="F1672" t="s">
        <v>55</v>
      </c>
      <c r="G1672" t="s">
        <v>44</v>
      </c>
      <c r="L1672" t="s">
        <v>2469</v>
      </c>
      <c r="M1672">
        <v>144021</v>
      </c>
      <c r="N1672">
        <v>391</v>
      </c>
      <c r="O1672" t="s">
        <v>29</v>
      </c>
      <c r="P1672" t="s">
        <v>37</v>
      </c>
      <c r="Q1672" t="s">
        <v>31</v>
      </c>
      <c r="R1672">
        <v>30000000</v>
      </c>
      <c r="S1672">
        <v>2002</v>
      </c>
      <c r="T1672">
        <v>7.1</v>
      </c>
      <c r="U1672">
        <v>1.7</v>
      </c>
      <c r="V1672">
        <v>10566655</v>
      </c>
      <c r="W1672" t="s">
        <v>21</v>
      </c>
    </row>
    <row r="1673" spans="1:23" x14ac:dyDescent="0.3">
      <c r="A1673" t="s">
        <v>1916</v>
      </c>
      <c r="B1673">
        <v>152</v>
      </c>
      <c r="C1673">
        <v>82</v>
      </c>
      <c r="D1673">
        <v>31768374</v>
      </c>
      <c r="E1673" t="s">
        <v>24</v>
      </c>
      <c r="F1673" t="s">
        <v>48</v>
      </c>
      <c r="G1673" t="s">
        <v>57</v>
      </c>
      <c r="L1673" t="s">
        <v>2470</v>
      </c>
      <c r="M1673">
        <v>42761</v>
      </c>
      <c r="N1673">
        <v>366</v>
      </c>
      <c r="O1673" t="s">
        <v>29</v>
      </c>
      <c r="P1673" t="s">
        <v>30</v>
      </c>
      <c r="Q1673" t="s">
        <v>213</v>
      </c>
      <c r="R1673">
        <v>27000000</v>
      </c>
      <c r="S1673">
        <v>1999</v>
      </c>
      <c r="T1673">
        <v>5.6</v>
      </c>
      <c r="U1673">
        <v>1.4</v>
      </c>
      <c r="V1673">
        <v>4768374</v>
      </c>
      <c r="W1673" t="s">
        <v>21</v>
      </c>
    </row>
    <row r="1674" spans="1:23" x14ac:dyDescent="0.3">
      <c r="A1674" t="s">
        <v>1640</v>
      </c>
      <c r="B1674">
        <v>202</v>
      </c>
      <c r="C1674">
        <v>110</v>
      </c>
      <c r="D1674">
        <v>22494487</v>
      </c>
      <c r="E1674" t="s">
        <v>56</v>
      </c>
      <c r="F1674" t="s">
        <v>55</v>
      </c>
      <c r="G1674" t="s">
        <v>60</v>
      </c>
      <c r="H1674" t="s">
        <v>35</v>
      </c>
      <c r="L1674" t="s">
        <v>2471</v>
      </c>
      <c r="M1674">
        <v>262153</v>
      </c>
      <c r="N1674">
        <v>507</v>
      </c>
      <c r="O1674" t="s">
        <v>29</v>
      </c>
      <c r="P1674" t="s">
        <v>244</v>
      </c>
      <c r="Q1674" t="s">
        <v>213</v>
      </c>
      <c r="R1674">
        <v>27000000</v>
      </c>
      <c r="S1674">
        <v>2006</v>
      </c>
      <c r="T1674">
        <v>7.8</v>
      </c>
      <c r="U1674">
        <v>1.8</v>
      </c>
      <c r="V1674">
        <v>-4505513</v>
      </c>
      <c r="W1674" t="s">
        <v>38</v>
      </c>
    </row>
    <row r="1675" spans="1:23" x14ac:dyDescent="0.3">
      <c r="A1675" t="s">
        <v>2472</v>
      </c>
      <c r="B1675">
        <v>80</v>
      </c>
      <c r="C1675">
        <v>193</v>
      </c>
      <c r="D1675">
        <v>21500000</v>
      </c>
      <c r="E1675" t="s">
        <v>25</v>
      </c>
      <c r="F1675" t="s">
        <v>55</v>
      </c>
      <c r="G1675" t="s">
        <v>54</v>
      </c>
      <c r="L1675" t="s">
        <v>2473</v>
      </c>
      <c r="M1675">
        <v>45271</v>
      </c>
      <c r="N1675">
        <v>170</v>
      </c>
      <c r="O1675" t="s">
        <v>29</v>
      </c>
      <c r="P1675" t="s">
        <v>30</v>
      </c>
      <c r="Q1675" t="s">
        <v>52</v>
      </c>
      <c r="R1675">
        <v>27000000</v>
      </c>
      <c r="S1675">
        <v>1983</v>
      </c>
      <c r="T1675">
        <v>7.9</v>
      </c>
      <c r="U1675">
        <v>3.2</v>
      </c>
      <c r="V1675">
        <v>-5500000</v>
      </c>
      <c r="W1675" t="s">
        <v>38</v>
      </c>
    </row>
    <row r="1676" spans="1:23" x14ac:dyDescent="0.3">
      <c r="A1676" t="s">
        <v>157</v>
      </c>
      <c r="B1676">
        <v>288</v>
      </c>
      <c r="C1676">
        <v>130</v>
      </c>
      <c r="D1676">
        <v>4463292</v>
      </c>
      <c r="E1676" t="s">
        <v>55</v>
      </c>
      <c r="F1676" t="s">
        <v>54</v>
      </c>
      <c r="G1676" t="s">
        <v>35</v>
      </c>
      <c r="L1676" t="s">
        <v>2474</v>
      </c>
      <c r="M1676">
        <v>34488</v>
      </c>
      <c r="N1676">
        <v>136</v>
      </c>
      <c r="O1676" t="s">
        <v>29</v>
      </c>
      <c r="P1676" t="s">
        <v>37</v>
      </c>
      <c r="Q1676" t="s">
        <v>31</v>
      </c>
      <c r="R1676">
        <v>30000000</v>
      </c>
      <c r="S1676">
        <v>2011</v>
      </c>
      <c r="T1676">
        <v>6.9</v>
      </c>
      <c r="U1676">
        <v>2.2000000000000002</v>
      </c>
      <c r="V1676">
        <v>-25536708</v>
      </c>
      <c r="W1676" t="s">
        <v>38</v>
      </c>
    </row>
    <row r="1677" spans="1:23" x14ac:dyDescent="0.3">
      <c r="A1677" t="s">
        <v>319</v>
      </c>
      <c r="B1677">
        <v>222</v>
      </c>
      <c r="C1677">
        <v>111</v>
      </c>
      <c r="D1677">
        <v>14337579</v>
      </c>
      <c r="E1677" t="s">
        <v>24</v>
      </c>
      <c r="F1677" t="s">
        <v>55</v>
      </c>
      <c r="G1677" t="s">
        <v>26</v>
      </c>
      <c r="H1677" t="s">
        <v>60</v>
      </c>
      <c r="I1677" t="s">
        <v>27</v>
      </c>
      <c r="J1677" t="s">
        <v>35</v>
      </c>
      <c r="L1677" t="s">
        <v>2475</v>
      </c>
      <c r="M1677">
        <v>156929</v>
      </c>
      <c r="N1677">
        <v>624</v>
      </c>
      <c r="O1677" t="s">
        <v>29</v>
      </c>
      <c r="P1677" t="s">
        <v>143</v>
      </c>
      <c r="Q1677" t="s">
        <v>213</v>
      </c>
      <c r="R1677">
        <v>27000000</v>
      </c>
      <c r="S1677">
        <v>1998</v>
      </c>
      <c r="T1677">
        <v>7.7</v>
      </c>
      <c r="U1677">
        <v>1.8</v>
      </c>
      <c r="V1677">
        <v>-12662421</v>
      </c>
      <c r="W1677" t="s">
        <v>38</v>
      </c>
    </row>
    <row r="1678" spans="1:23" x14ac:dyDescent="0.3">
      <c r="A1678" t="s">
        <v>2476</v>
      </c>
      <c r="B1678">
        <v>194</v>
      </c>
      <c r="C1678">
        <v>110</v>
      </c>
      <c r="D1678">
        <v>13823741</v>
      </c>
      <c r="E1678" t="s">
        <v>242</v>
      </c>
      <c r="F1678" t="s">
        <v>55</v>
      </c>
      <c r="G1678" t="s">
        <v>54</v>
      </c>
      <c r="H1678" t="s">
        <v>44</v>
      </c>
      <c r="L1678" t="s">
        <v>2477</v>
      </c>
      <c r="M1678">
        <v>61777</v>
      </c>
      <c r="N1678">
        <v>140</v>
      </c>
      <c r="O1678" t="s">
        <v>29</v>
      </c>
      <c r="P1678" t="s">
        <v>37</v>
      </c>
      <c r="Q1678" t="s">
        <v>31</v>
      </c>
      <c r="R1678">
        <v>13500000</v>
      </c>
      <c r="S1678">
        <v>2008</v>
      </c>
      <c r="T1678">
        <v>6.9</v>
      </c>
      <c r="U1678">
        <v>1.8</v>
      </c>
      <c r="V1678">
        <v>323741</v>
      </c>
      <c r="W1678" t="s">
        <v>21</v>
      </c>
    </row>
    <row r="1679" spans="1:23" x14ac:dyDescent="0.3">
      <c r="A1679" t="s">
        <v>2478</v>
      </c>
      <c r="B1679">
        <v>63</v>
      </c>
      <c r="C1679">
        <v>123</v>
      </c>
      <c r="D1679">
        <v>10297897</v>
      </c>
      <c r="E1679" t="s">
        <v>24</v>
      </c>
      <c r="F1679" t="s">
        <v>56</v>
      </c>
      <c r="G1679" t="s">
        <v>55</v>
      </c>
      <c r="H1679" t="s">
        <v>54</v>
      </c>
      <c r="I1679" t="s">
        <v>53</v>
      </c>
      <c r="L1679" t="s">
        <v>2479</v>
      </c>
      <c r="M1679">
        <v>8309</v>
      </c>
      <c r="N1679">
        <v>39</v>
      </c>
      <c r="O1679" t="s">
        <v>29</v>
      </c>
      <c r="P1679" t="s">
        <v>30</v>
      </c>
      <c r="Q1679" t="s">
        <v>31</v>
      </c>
      <c r="R1679">
        <v>27000000</v>
      </c>
      <c r="S1679">
        <v>1998</v>
      </c>
      <c r="T1679">
        <v>6</v>
      </c>
      <c r="U1679">
        <v>2</v>
      </c>
      <c r="V1679">
        <v>-16702103</v>
      </c>
      <c r="W1679" t="s">
        <v>38</v>
      </c>
    </row>
    <row r="1680" spans="1:23" x14ac:dyDescent="0.3">
      <c r="A1680" t="s">
        <v>1853</v>
      </c>
      <c r="B1680">
        <v>167</v>
      </c>
      <c r="C1680">
        <v>109</v>
      </c>
      <c r="D1680">
        <v>13248477</v>
      </c>
      <c r="E1680" t="s">
        <v>57</v>
      </c>
      <c r="F1680" t="s">
        <v>60</v>
      </c>
      <c r="G1680" t="s">
        <v>35</v>
      </c>
      <c r="L1680" t="s">
        <v>2480</v>
      </c>
      <c r="M1680">
        <v>60555</v>
      </c>
      <c r="N1680">
        <v>174</v>
      </c>
      <c r="O1680" t="s">
        <v>29</v>
      </c>
      <c r="P1680" t="s">
        <v>30</v>
      </c>
      <c r="Q1680" t="s">
        <v>213</v>
      </c>
      <c r="R1680">
        <v>27000000</v>
      </c>
      <c r="S1680">
        <v>2009</v>
      </c>
      <c r="T1680">
        <v>6.2</v>
      </c>
      <c r="U1680">
        <v>1.8</v>
      </c>
      <c r="V1680">
        <v>-13751523</v>
      </c>
      <c r="W1680" t="s">
        <v>38</v>
      </c>
    </row>
    <row r="1681" spans="1:23" x14ac:dyDescent="0.3">
      <c r="A1681" t="s">
        <v>2481</v>
      </c>
      <c r="B1681">
        <v>101</v>
      </c>
      <c r="C1681">
        <v>99</v>
      </c>
      <c r="D1681">
        <v>8712564</v>
      </c>
      <c r="E1681" t="s">
        <v>56</v>
      </c>
      <c r="F1681" t="s">
        <v>55</v>
      </c>
      <c r="G1681" t="s">
        <v>60</v>
      </c>
      <c r="H1681" t="s">
        <v>35</v>
      </c>
      <c r="L1681" t="s">
        <v>2482</v>
      </c>
      <c r="M1681">
        <v>16555</v>
      </c>
      <c r="N1681">
        <v>139</v>
      </c>
      <c r="O1681" t="s">
        <v>29</v>
      </c>
      <c r="P1681" t="s">
        <v>30</v>
      </c>
      <c r="Q1681" t="s">
        <v>213</v>
      </c>
      <c r="R1681">
        <v>27000000</v>
      </c>
      <c r="S1681">
        <v>2004</v>
      </c>
      <c r="T1681">
        <v>5.9</v>
      </c>
      <c r="U1681">
        <v>1.6</v>
      </c>
      <c r="V1681">
        <v>-18287436</v>
      </c>
      <c r="W1681" t="s">
        <v>38</v>
      </c>
    </row>
    <row r="1682" spans="1:23" x14ac:dyDescent="0.3">
      <c r="A1682" t="s">
        <v>2483</v>
      </c>
      <c r="B1682">
        <v>118</v>
      </c>
      <c r="C1682">
        <v>106</v>
      </c>
      <c r="D1682">
        <v>7486906</v>
      </c>
      <c r="E1682" t="s">
        <v>48</v>
      </c>
      <c r="F1682" t="s">
        <v>55</v>
      </c>
      <c r="G1682" t="s">
        <v>49</v>
      </c>
      <c r="L1682" t="s">
        <v>2484</v>
      </c>
      <c r="M1682">
        <v>17436</v>
      </c>
      <c r="N1682">
        <v>71</v>
      </c>
      <c r="O1682" t="s">
        <v>29</v>
      </c>
      <c r="P1682" t="s">
        <v>30</v>
      </c>
      <c r="Q1682" t="s">
        <v>52</v>
      </c>
      <c r="R1682">
        <v>27000000</v>
      </c>
      <c r="S1682">
        <v>2007</v>
      </c>
      <c r="T1682">
        <v>6.8</v>
      </c>
      <c r="U1682">
        <v>1.8</v>
      </c>
      <c r="V1682">
        <v>-19513094</v>
      </c>
      <c r="W1682" t="s">
        <v>38</v>
      </c>
    </row>
    <row r="1683" spans="1:23" x14ac:dyDescent="0.3">
      <c r="A1683" t="s">
        <v>1325</v>
      </c>
      <c r="B1683">
        <v>76</v>
      </c>
      <c r="C1683">
        <v>89</v>
      </c>
      <c r="D1683">
        <v>38536376</v>
      </c>
      <c r="E1683" t="s">
        <v>24</v>
      </c>
      <c r="F1683" t="s">
        <v>25</v>
      </c>
      <c r="G1683" t="s">
        <v>48</v>
      </c>
      <c r="H1683" t="s">
        <v>49</v>
      </c>
      <c r="I1683" t="s">
        <v>27</v>
      </c>
      <c r="L1683" t="s">
        <v>2485</v>
      </c>
      <c r="M1683">
        <v>15866</v>
      </c>
      <c r="N1683">
        <v>83</v>
      </c>
      <c r="O1683" t="s">
        <v>29</v>
      </c>
      <c r="P1683" t="s">
        <v>30</v>
      </c>
      <c r="Q1683" t="s">
        <v>52</v>
      </c>
      <c r="R1683">
        <v>27000000</v>
      </c>
      <c r="S1683">
        <v>2011</v>
      </c>
      <c r="T1683">
        <v>3.6</v>
      </c>
      <c r="U1683">
        <v>1.5</v>
      </c>
      <c r="V1683">
        <v>11536376</v>
      </c>
      <c r="W1683" t="s">
        <v>21</v>
      </c>
    </row>
    <row r="1684" spans="1:23" x14ac:dyDescent="0.3">
      <c r="A1684" t="s">
        <v>2486</v>
      </c>
      <c r="B1684">
        <v>268</v>
      </c>
      <c r="C1684">
        <v>98</v>
      </c>
      <c r="D1684">
        <v>41008532</v>
      </c>
      <c r="E1684" t="s">
        <v>56</v>
      </c>
      <c r="F1684" t="s">
        <v>55</v>
      </c>
      <c r="G1684" t="s">
        <v>35</v>
      </c>
      <c r="L1684" t="s">
        <v>2487</v>
      </c>
      <c r="M1684">
        <v>19611</v>
      </c>
      <c r="N1684">
        <v>103</v>
      </c>
      <c r="O1684" t="s">
        <v>29</v>
      </c>
      <c r="P1684" t="s">
        <v>30</v>
      </c>
      <c r="Q1684" t="s">
        <v>213</v>
      </c>
      <c r="R1684">
        <v>27000000</v>
      </c>
      <c r="S1684">
        <v>2016</v>
      </c>
      <c r="T1684">
        <v>6.7</v>
      </c>
      <c r="U1684">
        <v>1.6</v>
      </c>
      <c r="V1684">
        <v>14008532</v>
      </c>
      <c r="W1684" t="s">
        <v>21</v>
      </c>
    </row>
    <row r="1685" spans="1:23" x14ac:dyDescent="0.3">
      <c r="A1685" t="s">
        <v>2084</v>
      </c>
      <c r="B1685">
        <v>95</v>
      </c>
      <c r="C1685">
        <v>93</v>
      </c>
      <c r="D1685">
        <v>5204007</v>
      </c>
      <c r="E1685" t="s">
        <v>24</v>
      </c>
      <c r="F1685" t="s">
        <v>48</v>
      </c>
      <c r="G1685" t="s">
        <v>56</v>
      </c>
      <c r="H1685" t="s">
        <v>35</v>
      </c>
      <c r="L1685" t="s">
        <v>2488</v>
      </c>
      <c r="M1685">
        <v>42876</v>
      </c>
      <c r="N1685">
        <v>167</v>
      </c>
      <c r="O1685" t="s">
        <v>29</v>
      </c>
      <c r="P1685" t="s">
        <v>37</v>
      </c>
      <c r="Q1685" t="s">
        <v>213</v>
      </c>
      <c r="R1685">
        <v>28000000</v>
      </c>
      <c r="S1685">
        <v>2001</v>
      </c>
      <c r="T1685">
        <v>6.3</v>
      </c>
      <c r="U1685">
        <v>1.6</v>
      </c>
      <c r="V1685">
        <v>-22795993</v>
      </c>
      <c r="W1685" t="s">
        <v>38</v>
      </c>
    </row>
    <row r="1686" spans="1:23" x14ac:dyDescent="0.3">
      <c r="A1686" t="s">
        <v>394</v>
      </c>
      <c r="B1686">
        <v>78</v>
      </c>
      <c r="C1686">
        <v>112</v>
      </c>
      <c r="D1686">
        <v>4485485</v>
      </c>
      <c r="E1686" t="s">
        <v>48</v>
      </c>
      <c r="F1686" t="s">
        <v>56</v>
      </c>
      <c r="G1686" t="s">
        <v>55</v>
      </c>
      <c r="L1686" t="s">
        <v>2489</v>
      </c>
      <c r="M1686">
        <v>14612</v>
      </c>
      <c r="N1686">
        <v>105</v>
      </c>
      <c r="O1686" t="s">
        <v>29</v>
      </c>
      <c r="P1686" t="s">
        <v>30</v>
      </c>
      <c r="Q1686" t="s">
        <v>213</v>
      </c>
      <c r="R1686">
        <v>15000000</v>
      </c>
      <c r="S1686">
        <v>1999</v>
      </c>
      <c r="T1686">
        <v>6.4</v>
      </c>
      <c r="U1686">
        <v>1.9</v>
      </c>
      <c r="V1686">
        <v>-10514515</v>
      </c>
      <c r="W1686" t="s">
        <v>38</v>
      </c>
    </row>
    <row r="1687" spans="1:23" x14ac:dyDescent="0.3">
      <c r="A1687" t="s">
        <v>589</v>
      </c>
      <c r="B1687">
        <v>127</v>
      </c>
      <c r="C1687">
        <v>101</v>
      </c>
      <c r="D1687">
        <v>4476235</v>
      </c>
      <c r="E1687" t="s">
        <v>56</v>
      </c>
      <c r="F1687" t="s">
        <v>57</v>
      </c>
      <c r="G1687" t="s">
        <v>60</v>
      </c>
      <c r="H1687" t="s">
        <v>35</v>
      </c>
      <c r="L1687" t="s">
        <v>2490</v>
      </c>
      <c r="M1687">
        <v>49405</v>
      </c>
      <c r="N1687">
        <v>226</v>
      </c>
      <c r="O1687" t="s">
        <v>29</v>
      </c>
      <c r="P1687" t="s">
        <v>30</v>
      </c>
      <c r="Q1687" t="s">
        <v>213</v>
      </c>
      <c r="R1687">
        <v>27000000</v>
      </c>
      <c r="S1687">
        <v>2004</v>
      </c>
      <c r="T1687">
        <v>6.4</v>
      </c>
      <c r="U1687">
        <v>1.7</v>
      </c>
      <c r="V1687">
        <v>-22523765</v>
      </c>
      <c r="W1687" t="s">
        <v>38</v>
      </c>
    </row>
    <row r="1688" spans="1:23" x14ac:dyDescent="0.3">
      <c r="A1688" t="s">
        <v>851</v>
      </c>
      <c r="B1688">
        <v>137</v>
      </c>
      <c r="C1688">
        <v>104</v>
      </c>
      <c r="D1688">
        <v>1089365</v>
      </c>
      <c r="E1688" t="s">
        <v>48</v>
      </c>
      <c r="F1688" t="s">
        <v>55</v>
      </c>
      <c r="L1688" t="s">
        <v>2491</v>
      </c>
      <c r="M1688">
        <v>23767</v>
      </c>
      <c r="N1688">
        <v>111</v>
      </c>
      <c r="O1688" t="s">
        <v>29</v>
      </c>
      <c r="P1688" t="s">
        <v>30</v>
      </c>
      <c r="Q1688" t="s">
        <v>213</v>
      </c>
      <c r="R1688">
        <v>25000000</v>
      </c>
      <c r="S1688">
        <v>2008</v>
      </c>
      <c r="T1688">
        <v>5.7</v>
      </c>
      <c r="U1688">
        <v>1.7</v>
      </c>
      <c r="V1688">
        <v>-23910635</v>
      </c>
      <c r="W1688" t="s">
        <v>38</v>
      </c>
    </row>
    <row r="1689" spans="1:23" x14ac:dyDescent="0.3">
      <c r="A1689" t="s">
        <v>1897</v>
      </c>
      <c r="B1689">
        <v>54</v>
      </c>
      <c r="C1689">
        <v>120</v>
      </c>
      <c r="D1689">
        <v>763044</v>
      </c>
      <c r="E1689" t="s">
        <v>55</v>
      </c>
      <c r="F1689" t="s">
        <v>35</v>
      </c>
      <c r="L1689" t="s">
        <v>2492</v>
      </c>
      <c r="M1689">
        <v>4257</v>
      </c>
      <c r="N1689">
        <v>52</v>
      </c>
      <c r="O1689" t="s">
        <v>29</v>
      </c>
      <c r="P1689" t="s">
        <v>115</v>
      </c>
      <c r="Q1689" t="s">
        <v>213</v>
      </c>
      <c r="R1689">
        <v>23000000</v>
      </c>
      <c r="S1689">
        <v>2003</v>
      </c>
      <c r="T1689">
        <v>6.2</v>
      </c>
      <c r="U1689">
        <v>2</v>
      </c>
      <c r="V1689">
        <v>-22236956</v>
      </c>
      <c r="W1689" t="s">
        <v>38</v>
      </c>
    </row>
    <row r="1690" spans="1:23" x14ac:dyDescent="0.3">
      <c r="A1690" t="s">
        <v>881</v>
      </c>
      <c r="B1690">
        <v>167</v>
      </c>
      <c r="C1690">
        <v>91</v>
      </c>
      <c r="D1690">
        <v>20819129</v>
      </c>
      <c r="E1690" t="s">
        <v>24</v>
      </c>
      <c r="F1690" t="s">
        <v>48</v>
      </c>
      <c r="G1690" t="s">
        <v>56</v>
      </c>
      <c r="L1690" t="s">
        <v>2493</v>
      </c>
      <c r="M1690">
        <v>84209</v>
      </c>
      <c r="N1690">
        <v>201</v>
      </c>
      <c r="O1690" t="s">
        <v>29</v>
      </c>
      <c r="P1690" t="s">
        <v>30</v>
      </c>
      <c r="Q1690" t="s">
        <v>52</v>
      </c>
      <c r="R1690">
        <v>26000000</v>
      </c>
      <c r="S1690">
        <v>2009</v>
      </c>
      <c r="T1690">
        <v>5.2</v>
      </c>
      <c r="U1690">
        <v>1.5</v>
      </c>
      <c r="V1690">
        <v>-5180871</v>
      </c>
      <c r="W1690" t="s">
        <v>38</v>
      </c>
    </row>
    <row r="1691" spans="1:23" x14ac:dyDescent="0.3">
      <c r="A1691" t="s">
        <v>582</v>
      </c>
      <c r="B1691">
        <v>129</v>
      </c>
      <c r="C1691">
        <v>97</v>
      </c>
      <c r="D1691">
        <v>110222438</v>
      </c>
      <c r="E1691" t="s">
        <v>48</v>
      </c>
      <c r="F1691" t="s">
        <v>49</v>
      </c>
      <c r="G1691" t="s">
        <v>26</v>
      </c>
      <c r="H1691" t="s">
        <v>59</v>
      </c>
      <c r="I1691" t="s">
        <v>44</v>
      </c>
      <c r="L1691" t="s">
        <v>2494</v>
      </c>
      <c r="M1691">
        <v>96693</v>
      </c>
      <c r="N1691">
        <v>271</v>
      </c>
      <c r="O1691" t="s">
        <v>29</v>
      </c>
      <c r="P1691" t="s">
        <v>30</v>
      </c>
      <c r="Q1691" t="s">
        <v>52</v>
      </c>
      <c r="R1691">
        <v>26000000</v>
      </c>
      <c r="S1691">
        <v>2003</v>
      </c>
      <c r="T1691">
        <v>6.1</v>
      </c>
      <c r="U1691">
        <v>1.6</v>
      </c>
      <c r="V1691">
        <v>84222438</v>
      </c>
      <c r="W1691" t="s">
        <v>21</v>
      </c>
    </row>
    <row r="1692" spans="1:23" x14ac:dyDescent="0.3">
      <c r="A1692" t="s">
        <v>877</v>
      </c>
      <c r="B1692">
        <v>217</v>
      </c>
      <c r="C1692">
        <v>133</v>
      </c>
      <c r="D1692">
        <v>109243478</v>
      </c>
      <c r="E1692" t="s">
        <v>48</v>
      </c>
      <c r="F1692" t="s">
        <v>44</v>
      </c>
      <c r="L1692" t="s">
        <v>2495</v>
      </c>
      <c r="M1692">
        <v>313797</v>
      </c>
      <c r="N1692">
        <v>546</v>
      </c>
      <c r="O1692" t="s">
        <v>29</v>
      </c>
      <c r="P1692" t="s">
        <v>30</v>
      </c>
      <c r="Q1692" t="s">
        <v>213</v>
      </c>
      <c r="R1692">
        <v>26000000</v>
      </c>
      <c r="S1692">
        <v>2005</v>
      </c>
      <c r="T1692">
        <v>7.1</v>
      </c>
      <c r="U1692">
        <v>2.2000000000000002</v>
      </c>
      <c r="V1692">
        <v>83243478</v>
      </c>
      <c r="W1692" t="s">
        <v>21</v>
      </c>
    </row>
    <row r="1693" spans="1:23" x14ac:dyDescent="0.3">
      <c r="A1693" t="s">
        <v>1229</v>
      </c>
      <c r="B1693">
        <v>134</v>
      </c>
      <c r="C1693">
        <v>123</v>
      </c>
      <c r="D1693">
        <v>100241322</v>
      </c>
      <c r="E1693" t="s">
        <v>48</v>
      </c>
      <c r="F1693" t="s">
        <v>55</v>
      </c>
      <c r="G1693" t="s">
        <v>44</v>
      </c>
      <c r="L1693" t="s">
        <v>2496</v>
      </c>
      <c r="M1693">
        <v>175524</v>
      </c>
      <c r="N1693">
        <v>752</v>
      </c>
      <c r="O1693" t="s">
        <v>29</v>
      </c>
      <c r="P1693" t="s">
        <v>30</v>
      </c>
      <c r="Q1693" t="s">
        <v>213</v>
      </c>
      <c r="R1693">
        <v>25000000</v>
      </c>
      <c r="S1693">
        <v>1998</v>
      </c>
      <c r="T1693">
        <v>7.2</v>
      </c>
      <c r="U1693">
        <v>2</v>
      </c>
      <c r="V1693">
        <v>75241322</v>
      </c>
      <c r="W1693" t="s">
        <v>21</v>
      </c>
    </row>
    <row r="1694" spans="1:23" x14ac:dyDescent="0.3">
      <c r="A1694" t="s">
        <v>2497</v>
      </c>
      <c r="B1694">
        <v>253</v>
      </c>
      <c r="C1694">
        <v>114</v>
      </c>
      <c r="D1694">
        <v>25977365</v>
      </c>
      <c r="E1694" t="s">
        <v>56</v>
      </c>
      <c r="F1694" t="s">
        <v>55</v>
      </c>
      <c r="G1694" t="s">
        <v>60</v>
      </c>
      <c r="H1694" t="s">
        <v>35</v>
      </c>
      <c r="L1694" t="s">
        <v>2498</v>
      </c>
      <c r="M1694">
        <v>87950</v>
      </c>
      <c r="N1694">
        <v>207</v>
      </c>
      <c r="O1694" t="s">
        <v>29</v>
      </c>
      <c r="P1694" t="s">
        <v>30</v>
      </c>
      <c r="Q1694" t="s">
        <v>213</v>
      </c>
      <c r="R1694">
        <v>28000000</v>
      </c>
      <c r="S1694">
        <v>2014</v>
      </c>
      <c r="T1694">
        <v>6.5</v>
      </c>
      <c r="U1694">
        <v>1.9</v>
      </c>
      <c r="V1694">
        <v>-2022635</v>
      </c>
      <c r="W1694" t="s">
        <v>38</v>
      </c>
    </row>
    <row r="1695" spans="1:23" x14ac:dyDescent="0.3">
      <c r="A1695" t="s">
        <v>745</v>
      </c>
      <c r="B1695">
        <v>46</v>
      </c>
      <c r="C1695">
        <v>111</v>
      </c>
      <c r="D1695">
        <v>91457688</v>
      </c>
      <c r="E1695" t="s">
        <v>24</v>
      </c>
      <c r="F1695" t="s">
        <v>48</v>
      </c>
      <c r="G1695" t="s">
        <v>56</v>
      </c>
      <c r="L1695" t="s">
        <v>2499</v>
      </c>
      <c r="M1695">
        <v>107801</v>
      </c>
      <c r="N1695">
        <v>109</v>
      </c>
      <c r="O1695" t="s">
        <v>29</v>
      </c>
      <c r="P1695" t="s">
        <v>30</v>
      </c>
      <c r="Q1695" t="s">
        <v>31</v>
      </c>
      <c r="R1695">
        <v>26000000</v>
      </c>
      <c r="S1695">
        <v>1990</v>
      </c>
      <c r="T1695">
        <v>6</v>
      </c>
      <c r="U1695">
        <v>1.8</v>
      </c>
      <c r="V1695">
        <v>65457688</v>
      </c>
      <c r="W1695" t="s">
        <v>21</v>
      </c>
    </row>
    <row r="1696" spans="1:23" x14ac:dyDescent="0.3">
      <c r="A1696" t="s">
        <v>1476</v>
      </c>
      <c r="B1696">
        <v>232</v>
      </c>
      <c r="C1696">
        <v>117</v>
      </c>
      <c r="D1696">
        <v>87341380</v>
      </c>
      <c r="E1696" t="s">
        <v>24</v>
      </c>
      <c r="F1696" t="s">
        <v>48</v>
      </c>
      <c r="G1696" t="s">
        <v>56</v>
      </c>
      <c r="L1696" t="s">
        <v>2500</v>
      </c>
      <c r="M1696">
        <v>255257</v>
      </c>
      <c r="N1696">
        <v>374</v>
      </c>
      <c r="O1696" t="s">
        <v>29</v>
      </c>
      <c r="P1696" t="s">
        <v>30</v>
      </c>
      <c r="Q1696" t="s">
        <v>213</v>
      </c>
      <c r="R1696">
        <v>27000000</v>
      </c>
      <c r="S1696">
        <v>2008</v>
      </c>
      <c r="T1696">
        <v>7</v>
      </c>
      <c r="U1696">
        <v>2</v>
      </c>
      <c r="V1696">
        <v>60341380</v>
      </c>
      <c r="W1696" t="s">
        <v>21</v>
      </c>
    </row>
    <row r="1697" spans="1:23" x14ac:dyDescent="0.3">
      <c r="A1697" t="s">
        <v>855</v>
      </c>
      <c r="B1697">
        <v>92</v>
      </c>
      <c r="C1697">
        <v>121</v>
      </c>
      <c r="D1697">
        <v>65703412</v>
      </c>
      <c r="E1697" t="s">
        <v>48</v>
      </c>
      <c r="F1697" t="s">
        <v>55</v>
      </c>
      <c r="G1697" t="s">
        <v>44</v>
      </c>
      <c r="L1697" t="s">
        <v>2501</v>
      </c>
      <c r="M1697">
        <v>57958</v>
      </c>
      <c r="N1697">
        <v>345</v>
      </c>
      <c r="O1697" t="s">
        <v>29</v>
      </c>
      <c r="P1697" t="s">
        <v>30</v>
      </c>
      <c r="Q1697" t="s">
        <v>31</v>
      </c>
      <c r="R1697">
        <v>26000000</v>
      </c>
      <c r="S1697">
        <v>1998</v>
      </c>
      <c r="T1697">
        <v>7</v>
      </c>
      <c r="U1697">
        <v>2</v>
      </c>
      <c r="V1697">
        <v>39703412</v>
      </c>
      <c r="W1697" t="s">
        <v>21</v>
      </c>
    </row>
    <row r="1698" spans="1:23" x14ac:dyDescent="0.3">
      <c r="A1698" t="s">
        <v>782</v>
      </c>
      <c r="B1698">
        <v>153</v>
      </c>
      <c r="C1698">
        <v>139</v>
      </c>
      <c r="D1698">
        <v>58328680</v>
      </c>
      <c r="E1698" t="s">
        <v>55</v>
      </c>
      <c r="F1698" t="s">
        <v>44</v>
      </c>
      <c r="G1698" t="s">
        <v>53</v>
      </c>
      <c r="L1698" t="s">
        <v>2502</v>
      </c>
      <c r="M1698">
        <v>54096</v>
      </c>
      <c r="N1698">
        <v>494</v>
      </c>
      <c r="O1698" t="s">
        <v>29</v>
      </c>
      <c r="P1698" t="s">
        <v>30</v>
      </c>
      <c r="Q1698" t="s">
        <v>213</v>
      </c>
      <c r="R1698">
        <v>22000000</v>
      </c>
      <c r="S1698">
        <v>2003</v>
      </c>
      <c r="T1698">
        <v>7.5</v>
      </c>
      <c r="U1698">
        <v>2.2999999999999998</v>
      </c>
      <c r="V1698">
        <v>36328680</v>
      </c>
      <c r="W1698" t="s">
        <v>21</v>
      </c>
    </row>
    <row r="1699" spans="1:23" x14ac:dyDescent="0.3">
      <c r="A1699" t="s">
        <v>394</v>
      </c>
      <c r="B1699">
        <v>49</v>
      </c>
      <c r="C1699">
        <v>115</v>
      </c>
      <c r="D1699">
        <v>61490000</v>
      </c>
      <c r="E1699" t="s">
        <v>55</v>
      </c>
      <c r="F1699" t="s">
        <v>57</v>
      </c>
      <c r="G1699" t="s">
        <v>27</v>
      </c>
      <c r="H1699" t="s">
        <v>35</v>
      </c>
      <c r="L1699" t="s">
        <v>2503</v>
      </c>
      <c r="M1699">
        <v>62037</v>
      </c>
      <c r="N1699">
        <v>148</v>
      </c>
      <c r="O1699" t="s">
        <v>29</v>
      </c>
      <c r="P1699" t="s">
        <v>30</v>
      </c>
      <c r="Q1699" t="s">
        <v>213</v>
      </c>
      <c r="R1699">
        <v>26000000</v>
      </c>
      <c r="S1699">
        <v>1990</v>
      </c>
      <c r="T1699">
        <v>6.6</v>
      </c>
      <c r="U1699">
        <v>1.9</v>
      </c>
      <c r="V1699">
        <v>35490000</v>
      </c>
      <c r="W1699" t="s">
        <v>21</v>
      </c>
    </row>
    <row r="1700" spans="1:23" x14ac:dyDescent="0.3">
      <c r="A1700" t="s">
        <v>2390</v>
      </c>
      <c r="B1700">
        <v>56</v>
      </c>
      <c r="C1700">
        <v>175</v>
      </c>
      <c r="D1700">
        <v>50800000</v>
      </c>
      <c r="E1700" t="s">
        <v>55</v>
      </c>
      <c r="F1700" t="s">
        <v>54</v>
      </c>
      <c r="G1700" t="s">
        <v>58</v>
      </c>
      <c r="L1700" t="s">
        <v>2504</v>
      </c>
      <c r="M1700">
        <v>40277</v>
      </c>
      <c r="N1700">
        <v>210</v>
      </c>
      <c r="O1700" t="s">
        <v>29</v>
      </c>
      <c r="P1700" t="s">
        <v>30</v>
      </c>
      <c r="Q1700" t="s">
        <v>52</v>
      </c>
      <c r="R1700">
        <v>26000000</v>
      </c>
      <c r="S1700">
        <v>1977</v>
      </c>
      <c r="T1700">
        <v>7.4</v>
      </c>
      <c r="U1700">
        <v>2.9</v>
      </c>
      <c r="V1700">
        <v>24800000</v>
      </c>
      <c r="W1700" t="s">
        <v>21</v>
      </c>
    </row>
    <row r="1701" spans="1:23" x14ac:dyDescent="0.3">
      <c r="A1701" t="s">
        <v>1715</v>
      </c>
      <c r="B1701">
        <v>224</v>
      </c>
      <c r="C1701">
        <v>85</v>
      </c>
      <c r="D1701">
        <v>57859105</v>
      </c>
      <c r="E1701" t="s">
        <v>60</v>
      </c>
      <c r="F1701" t="s">
        <v>35</v>
      </c>
      <c r="L1701" t="s">
        <v>2505</v>
      </c>
      <c r="M1701">
        <v>94108</v>
      </c>
      <c r="N1701">
        <v>673</v>
      </c>
      <c r="O1701" t="s">
        <v>29</v>
      </c>
      <c r="P1701" t="s">
        <v>30</v>
      </c>
      <c r="Q1701" t="s">
        <v>31</v>
      </c>
      <c r="R1701">
        <v>26000000</v>
      </c>
      <c r="S1701">
        <v>2005</v>
      </c>
      <c r="T1701">
        <v>6.5</v>
      </c>
      <c r="U1701">
        <v>1.4</v>
      </c>
      <c r="V1701">
        <v>31859105</v>
      </c>
      <c r="W1701" t="s">
        <v>21</v>
      </c>
    </row>
    <row r="1702" spans="1:23" x14ac:dyDescent="0.3">
      <c r="A1702" t="s">
        <v>1586</v>
      </c>
      <c r="B1702">
        <v>175</v>
      </c>
      <c r="C1702">
        <v>90</v>
      </c>
      <c r="D1702">
        <v>46455802</v>
      </c>
      <c r="E1702" t="s">
        <v>57</v>
      </c>
      <c r="F1702" t="s">
        <v>35</v>
      </c>
      <c r="L1702" t="s">
        <v>2506</v>
      </c>
      <c r="M1702">
        <v>120786</v>
      </c>
      <c r="N1702">
        <v>472</v>
      </c>
      <c r="O1702" t="s">
        <v>29</v>
      </c>
      <c r="P1702" t="s">
        <v>30</v>
      </c>
      <c r="Q1702" t="s">
        <v>213</v>
      </c>
      <c r="R1702">
        <v>26000000</v>
      </c>
      <c r="S1702">
        <v>2003</v>
      </c>
      <c r="T1702">
        <v>6.2</v>
      </c>
      <c r="U1702">
        <v>1.5</v>
      </c>
      <c r="V1702">
        <v>20455802</v>
      </c>
      <c r="W1702" t="s">
        <v>21</v>
      </c>
    </row>
    <row r="1703" spans="1:23" x14ac:dyDescent="0.3">
      <c r="A1703" t="s">
        <v>1162</v>
      </c>
      <c r="B1703">
        <v>197</v>
      </c>
      <c r="C1703">
        <v>107</v>
      </c>
      <c r="D1703">
        <v>45506619</v>
      </c>
      <c r="E1703" t="s">
        <v>25</v>
      </c>
      <c r="F1703" t="s">
        <v>48</v>
      </c>
      <c r="G1703" t="s">
        <v>56</v>
      </c>
      <c r="H1703" t="s">
        <v>59</v>
      </c>
      <c r="L1703" t="s">
        <v>2507</v>
      </c>
      <c r="M1703">
        <v>225102</v>
      </c>
      <c r="N1703">
        <v>862</v>
      </c>
      <c r="O1703" t="s">
        <v>29</v>
      </c>
      <c r="P1703" t="s">
        <v>37</v>
      </c>
      <c r="Q1703" t="s">
        <v>31</v>
      </c>
      <c r="R1703">
        <v>26000000</v>
      </c>
      <c r="S1703">
        <v>2000</v>
      </c>
      <c r="T1703">
        <v>7.8</v>
      </c>
      <c r="U1703">
        <v>1.8</v>
      </c>
      <c r="V1703">
        <v>19506619</v>
      </c>
      <c r="W1703" t="s">
        <v>21</v>
      </c>
    </row>
    <row r="1704" spans="1:23" x14ac:dyDescent="0.3">
      <c r="A1704" t="s">
        <v>1174</v>
      </c>
      <c r="B1704">
        <v>226</v>
      </c>
      <c r="C1704">
        <v>100</v>
      </c>
      <c r="D1704">
        <v>40168080</v>
      </c>
      <c r="E1704" t="s">
        <v>24</v>
      </c>
      <c r="F1704" t="s">
        <v>26</v>
      </c>
      <c r="G1704" t="s">
        <v>57</v>
      </c>
      <c r="L1704" t="s">
        <v>2508</v>
      </c>
      <c r="M1704">
        <v>80870</v>
      </c>
      <c r="N1704">
        <v>315</v>
      </c>
      <c r="O1704" t="s">
        <v>29</v>
      </c>
      <c r="P1704" t="s">
        <v>30</v>
      </c>
      <c r="Q1704" t="s">
        <v>213</v>
      </c>
      <c r="R1704">
        <v>26000000</v>
      </c>
      <c r="S1704">
        <v>2010</v>
      </c>
      <c r="T1704">
        <v>5.2</v>
      </c>
      <c r="U1704">
        <v>1.7</v>
      </c>
      <c r="V1704">
        <v>14168080</v>
      </c>
      <c r="W1704" t="s">
        <v>21</v>
      </c>
    </row>
    <row r="1705" spans="1:23" x14ac:dyDescent="0.3">
      <c r="A1705" t="s">
        <v>119</v>
      </c>
      <c r="B1705">
        <v>335</v>
      </c>
      <c r="C1705">
        <v>129</v>
      </c>
      <c r="D1705">
        <v>49874933</v>
      </c>
      <c r="E1705" t="s">
        <v>48</v>
      </c>
      <c r="F1705" t="s">
        <v>56</v>
      </c>
      <c r="G1705" t="s">
        <v>55</v>
      </c>
      <c r="L1705" t="s">
        <v>2509</v>
      </c>
      <c r="M1705">
        <v>161168</v>
      </c>
      <c r="N1705">
        <v>287</v>
      </c>
      <c r="O1705" t="s">
        <v>29</v>
      </c>
      <c r="P1705" t="s">
        <v>30</v>
      </c>
      <c r="Q1705" t="s">
        <v>213</v>
      </c>
      <c r="R1705">
        <v>26000000</v>
      </c>
      <c r="S1705">
        <v>2013</v>
      </c>
      <c r="T1705">
        <v>6.5</v>
      </c>
      <c r="U1705">
        <v>2.2000000000000002</v>
      </c>
      <c r="V1705">
        <v>23874933</v>
      </c>
      <c r="W1705" t="s">
        <v>21</v>
      </c>
    </row>
    <row r="1706" spans="1:23" x14ac:dyDescent="0.3">
      <c r="A1706" t="s">
        <v>497</v>
      </c>
      <c r="B1706">
        <v>157</v>
      </c>
      <c r="C1706">
        <v>109</v>
      </c>
      <c r="D1706">
        <v>45489752</v>
      </c>
      <c r="E1706" t="s">
        <v>48</v>
      </c>
      <c r="F1706" t="s">
        <v>55</v>
      </c>
      <c r="G1706" t="s">
        <v>44</v>
      </c>
      <c r="L1706" t="s">
        <v>2510</v>
      </c>
      <c r="M1706">
        <v>48973</v>
      </c>
      <c r="N1706">
        <v>214</v>
      </c>
      <c r="O1706" t="s">
        <v>29</v>
      </c>
      <c r="P1706" t="s">
        <v>30</v>
      </c>
      <c r="Q1706" t="s">
        <v>31</v>
      </c>
      <c r="R1706">
        <v>26000000</v>
      </c>
      <c r="S1706">
        <v>2004</v>
      </c>
      <c r="T1706">
        <v>6.5</v>
      </c>
      <c r="U1706">
        <v>1.8</v>
      </c>
      <c r="V1706">
        <v>19489752</v>
      </c>
      <c r="W1706" t="s">
        <v>21</v>
      </c>
    </row>
    <row r="1707" spans="1:23" x14ac:dyDescent="0.3">
      <c r="A1707" t="s">
        <v>917</v>
      </c>
      <c r="B1707">
        <v>69</v>
      </c>
      <c r="C1707">
        <v>94</v>
      </c>
      <c r="D1707">
        <v>36985501</v>
      </c>
      <c r="E1707" t="s">
        <v>24</v>
      </c>
      <c r="F1707" t="s">
        <v>25</v>
      </c>
      <c r="G1707" t="s">
        <v>48</v>
      </c>
      <c r="H1707" t="s">
        <v>27</v>
      </c>
      <c r="I1707" t="s">
        <v>35</v>
      </c>
      <c r="L1707" t="s">
        <v>2511</v>
      </c>
      <c r="M1707">
        <v>11212</v>
      </c>
      <c r="N1707">
        <v>94</v>
      </c>
      <c r="O1707" t="s">
        <v>29</v>
      </c>
      <c r="P1707" t="s">
        <v>30</v>
      </c>
      <c r="Q1707" t="s">
        <v>52</v>
      </c>
      <c r="R1707">
        <v>26000000</v>
      </c>
      <c r="S1707">
        <v>2002</v>
      </c>
      <c r="T1707">
        <v>5.2</v>
      </c>
      <c r="U1707">
        <v>1.6</v>
      </c>
      <c r="V1707">
        <v>10985501</v>
      </c>
      <c r="W1707" t="s">
        <v>21</v>
      </c>
    </row>
    <row r="1708" spans="1:23" x14ac:dyDescent="0.3">
      <c r="A1708" t="s">
        <v>988</v>
      </c>
      <c r="B1708">
        <v>46</v>
      </c>
      <c r="C1708">
        <v>133</v>
      </c>
      <c r="D1708">
        <v>33200000</v>
      </c>
      <c r="E1708" t="s">
        <v>24</v>
      </c>
      <c r="F1708" t="s">
        <v>56</v>
      </c>
      <c r="G1708" t="s">
        <v>55</v>
      </c>
      <c r="H1708" t="s">
        <v>53</v>
      </c>
      <c r="L1708" t="s">
        <v>2512</v>
      </c>
      <c r="M1708">
        <v>28247</v>
      </c>
      <c r="N1708">
        <v>149</v>
      </c>
      <c r="O1708" t="s">
        <v>29</v>
      </c>
      <c r="P1708" t="s">
        <v>30</v>
      </c>
      <c r="Q1708" t="s">
        <v>31</v>
      </c>
      <c r="R1708">
        <v>26000000</v>
      </c>
      <c r="S1708">
        <v>1985</v>
      </c>
      <c r="T1708">
        <v>7.2</v>
      </c>
      <c r="U1708">
        <v>2.2000000000000002</v>
      </c>
      <c r="V1708">
        <v>7200000</v>
      </c>
      <c r="W1708" t="s">
        <v>21</v>
      </c>
    </row>
    <row r="1709" spans="1:23" x14ac:dyDescent="0.3">
      <c r="A1709" t="s">
        <v>1478</v>
      </c>
      <c r="B1709">
        <v>217</v>
      </c>
      <c r="C1709">
        <v>105</v>
      </c>
      <c r="D1709">
        <v>28501651</v>
      </c>
      <c r="E1709" t="s">
        <v>55</v>
      </c>
      <c r="F1709" t="s">
        <v>35</v>
      </c>
      <c r="L1709" t="s">
        <v>2513</v>
      </c>
      <c r="M1709">
        <v>88035</v>
      </c>
      <c r="N1709">
        <v>201</v>
      </c>
      <c r="O1709" t="s">
        <v>29</v>
      </c>
      <c r="P1709" t="s">
        <v>30</v>
      </c>
      <c r="Q1709" t="s">
        <v>213</v>
      </c>
      <c r="R1709">
        <v>26000000</v>
      </c>
      <c r="S1709">
        <v>2009</v>
      </c>
      <c r="T1709">
        <v>7.1</v>
      </c>
      <c r="U1709">
        <v>1.8</v>
      </c>
      <c r="V1709">
        <v>2501651</v>
      </c>
      <c r="W1709" t="s">
        <v>21</v>
      </c>
    </row>
    <row r="1710" spans="1:23" x14ac:dyDescent="0.3">
      <c r="A1710" t="s">
        <v>2514</v>
      </c>
      <c r="B1710">
        <v>55</v>
      </c>
      <c r="C1710">
        <v>100</v>
      </c>
      <c r="D1710">
        <v>23222861</v>
      </c>
      <c r="E1710" t="s">
        <v>24</v>
      </c>
      <c r="F1710" t="s">
        <v>25</v>
      </c>
      <c r="G1710" t="s">
        <v>48</v>
      </c>
      <c r="H1710" t="s">
        <v>49</v>
      </c>
      <c r="I1710" t="s">
        <v>44</v>
      </c>
      <c r="J1710" t="s">
        <v>27</v>
      </c>
      <c r="L1710" t="s">
        <v>2515</v>
      </c>
      <c r="M1710">
        <v>11092</v>
      </c>
      <c r="N1710">
        <v>44</v>
      </c>
      <c r="O1710" t="s">
        <v>29</v>
      </c>
      <c r="P1710" t="s">
        <v>30</v>
      </c>
      <c r="Q1710" t="s">
        <v>52</v>
      </c>
      <c r="R1710">
        <v>26000000</v>
      </c>
      <c r="S1710">
        <v>2004</v>
      </c>
      <c r="T1710">
        <v>4.5</v>
      </c>
      <c r="U1710">
        <v>1.7</v>
      </c>
      <c r="V1710">
        <v>-2777139</v>
      </c>
      <c r="W1710" t="s">
        <v>38</v>
      </c>
    </row>
    <row r="1711" spans="1:23" x14ac:dyDescent="0.3">
      <c r="A1711" t="s">
        <v>898</v>
      </c>
      <c r="B1711">
        <v>200</v>
      </c>
      <c r="C1711">
        <v>113</v>
      </c>
      <c r="D1711">
        <v>54540525</v>
      </c>
      <c r="E1711" t="s">
        <v>48</v>
      </c>
      <c r="F1711" t="s">
        <v>44</v>
      </c>
      <c r="L1711" t="s">
        <v>2516</v>
      </c>
      <c r="M1711">
        <v>66579</v>
      </c>
      <c r="N1711">
        <v>134</v>
      </c>
      <c r="O1711" t="s">
        <v>29</v>
      </c>
      <c r="P1711" t="s">
        <v>30</v>
      </c>
      <c r="Q1711" t="s">
        <v>31</v>
      </c>
      <c r="R1711">
        <v>56000000</v>
      </c>
      <c r="S1711">
        <v>2011</v>
      </c>
      <c r="T1711">
        <v>5.7</v>
      </c>
      <c r="U1711">
        <v>1.9</v>
      </c>
      <c r="V1711">
        <v>-1459475</v>
      </c>
      <c r="W1711" t="s">
        <v>38</v>
      </c>
    </row>
    <row r="1712" spans="1:23" x14ac:dyDescent="0.3">
      <c r="A1712" t="s">
        <v>2517</v>
      </c>
      <c r="B1712">
        <v>93</v>
      </c>
      <c r="C1712">
        <v>118</v>
      </c>
      <c r="D1712">
        <v>16252765</v>
      </c>
      <c r="E1712" t="s">
        <v>55</v>
      </c>
      <c r="F1712" t="s">
        <v>60</v>
      </c>
      <c r="G1712" t="s">
        <v>44</v>
      </c>
      <c r="H1712" t="s">
        <v>35</v>
      </c>
      <c r="L1712" t="s">
        <v>2518</v>
      </c>
      <c r="M1712">
        <v>44913</v>
      </c>
      <c r="N1712">
        <v>181</v>
      </c>
      <c r="O1712" t="s">
        <v>29</v>
      </c>
      <c r="P1712" t="s">
        <v>545</v>
      </c>
      <c r="Q1712" t="s">
        <v>213</v>
      </c>
      <c r="R1712">
        <v>42000000</v>
      </c>
      <c r="S1712">
        <v>2001</v>
      </c>
      <c r="T1712">
        <v>6</v>
      </c>
      <c r="U1712">
        <v>2</v>
      </c>
      <c r="V1712">
        <v>-25747235</v>
      </c>
      <c r="W1712" t="s">
        <v>38</v>
      </c>
    </row>
    <row r="1713" spans="1:23" x14ac:dyDescent="0.3">
      <c r="A1713" t="s">
        <v>1395</v>
      </c>
      <c r="B1713">
        <v>265</v>
      </c>
      <c r="C1713">
        <v>110</v>
      </c>
      <c r="D1713">
        <v>16005978</v>
      </c>
      <c r="E1713" t="s">
        <v>56</v>
      </c>
      <c r="F1713" t="s">
        <v>60</v>
      </c>
      <c r="G1713" t="s">
        <v>35</v>
      </c>
      <c r="L1713" t="s">
        <v>2519</v>
      </c>
      <c r="M1713">
        <v>72886</v>
      </c>
      <c r="N1713">
        <v>190</v>
      </c>
      <c r="O1713" t="s">
        <v>29</v>
      </c>
      <c r="P1713" t="s">
        <v>30</v>
      </c>
      <c r="Q1713" t="s">
        <v>213</v>
      </c>
      <c r="R1713">
        <v>26000000</v>
      </c>
      <c r="S1713">
        <v>2012</v>
      </c>
      <c r="T1713">
        <v>6.4</v>
      </c>
      <c r="U1713">
        <v>1.8</v>
      </c>
      <c r="V1713">
        <v>-9994022</v>
      </c>
      <c r="W1713" t="s">
        <v>38</v>
      </c>
    </row>
    <row r="1714" spans="1:23" x14ac:dyDescent="0.3">
      <c r="A1714" t="s">
        <v>1155</v>
      </c>
      <c r="B1714">
        <v>82</v>
      </c>
      <c r="C1714">
        <v>110</v>
      </c>
      <c r="D1714">
        <v>14469428</v>
      </c>
      <c r="E1714" t="s">
        <v>48</v>
      </c>
      <c r="F1714" t="s">
        <v>44</v>
      </c>
      <c r="L1714" t="s">
        <v>2520</v>
      </c>
      <c r="M1714">
        <v>10667</v>
      </c>
      <c r="N1714">
        <v>95</v>
      </c>
      <c r="O1714" t="s">
        <v>29</v>
      </c>
      <c r="P1714" t="s">
        <v>30</v>
      </c>
      <c r="Q1714" t="s">
        <v>31</v>
      </c>
      <c r="R1714">
        <v>26000000</v>
      </c>
      <c r="S1714">
        <v>2004</v>
      </c>
      <c r="T1714">
        <v>5.2</v>
      </c>
      <c r="U1714">
        <v>1.8</v>
      </c>
      <c r="V1714">
        <v>-11530572</v>
      </c>
      <c r="W1714" t="s">
        <v>38</v>
      </c>
    </row>
    <row r="1715" spans="1:23" x14ac:dyDescent="0.3">
      <c r="A1715" t="s">
        <v>2521</v>
      </c>
      <c r="B1715">
        <v>32</v>
      </c>
      <c r="C1715">
        <v>99</v>
      </c>
      <c r="D1715">
        <v>13829734</v>
      </c>
      <c r="E1715" t="s">
        <v>24</v>
      </c>
      <c r="F1715" t="s">
        <v>26</v>
      </c>
      <c r="G1715" t="s">
        <v>44</v>
      </c>
      <c r="H1715" t="s">
        <v>27</v>
      </c>
      <c r="L1715" t="s">
        <v>2522</v>
      </c>
      <c r="M1715">
        <v>16194</v>
      </c>
      <c r="N1715">
        <v>79</v>
      </c>
      <c r="O1715" t="s">
        <v>29</v>
      </c>
      <c r="P1715" t="s">
        <v>115</v>
      </c>
      <c r="Q1715" t="s">
        <v>31</v>
      </c>
      <c r="R1715">
        <v>26000000</v>
      </c>
      <c r="S1715">
        <v>1994</v>
      </c>
      <c r="T1715">
        <v>4.3</v>
      </c>
      <c r="U1715">
        <v>1.6</v>
      </c>
      <c r="V1715">
        <v>-12170266</v>
      </c>
      <c r="W1715" t="s">
        <v>38</v>
      </c>
    </row>
    <row r="1716" spans="1:23" x14ac:dyDescent="0.3">
      <c r="A1716" t="s">
        <v>2523</v>
      </c>
      <c r="B1716">
        <v>42</v>
      </c>
      <c r="C1716">
        <v>101</v>
      </c>
      <c r="D1716">
        <v>1075288</v>
      </c>
      <c r="E1716" t="s">
        <v>56</v>
      </c>
      <c r="F1716" t="s">
        <v>55</v>
      </c>
      <c r="G1716" t="s">
        <v>35</v>
      </c>
      <c r="L1716" t="s">
        <v>2524</v>
      </c>
      <c r="M1716">
        <v>7772</v>
      </c>
      <c r="N1716">
        <v>55</v>
      </c>
      <c r="O1716" t="s">
        <v>29</v>
      </c>
      <c r="P1716" t="s">
        <v>30</v>
      </c>
      <c r="Q1716" t="s">
        <v>213</v>
      </c>
      <c r="R1716">
        <v>22000000</v>
      </c>
      <c r="S1716">
        <v>1996</v>
      </c>
      <c r="T1716">
        <v>6.1</v>
      </c>
      <c r="U1716">
        <v>1.7</v>
      </c>
      <c r="V1716">
        <v>-20924712</v>
      </c>
      <c r="W1716" t="s">
        <v>38</v>
      </c>
    </row>
    <row r="1717" spans="1:23" x14ac:dyDescent="0.3">
      <c r="A1717" t="s">
        <v>2246</v>
      </c>
      <c r="B1717">
        <v>116</v>
      </c>
      <c r="C1717">
        <v>103</v>
      </c>
      <c r="D1717">
        <v>7496522</v>
      </c>
      <c r="E1717" t="s">
        <v>48</v>
      </c>
      <c r="F1717" t="s">
        <v>56</v>
      </c>
      <c r="G1717" t="s">
        <v>60</v>
      </c>
      <c r="H1717" t="s">
        <v>44</v>
      </c>
      <c r="L1717" t="s">
        <v>2525</v>
      </c>
      <c r="M1717">
        <v>31798</v>
      </c>
      <c r="N1717">
        <v>178</v>
      </c>
      <c r="O1717" t="s">
        <v>29</v>
      </c>
      <c r="P1717" t="s">
        <v>30</v>
      </c>
      <c r="Q1717" t="s">
        <v>31</v>
      </c>
      <c r="R1717">
        <v>26000000</v>
      </c>
      <c r="S1717">
        <v>2001</v>
      </c>
      <c r="T1717">
        <v>6.8</v>
      </c>
      <c r="U1717">
        <v>1.7</v>
      </c>
      <c r="V1717">
        <v>-18503478</v>
      </c>
      <c r="W1717" t="s">
        <v>38</v>
      </c>
    </row>
    <row r="1718" spans="1:23" x14ac:dyDescent="0.3">
      <c r="A1718" t="s">
        <v>2526</v>
      </c>
      <c r="B1718">
        <v>23</v>
      </c>
      <c r="C1718">
        <v>95</v>
      </c>
      <c r="D1718">
        <v>20047715</v>
      </c>
      <c r="E1718" t="s">
        <v>25</v>
      </c>
      <c r="F1718" t="s">
        <v>49</v>
      </c>
      <c r="L1718" t="s">
        <v>2527</v>
      </c>
      <c r="M1718">
        <v>8008</v>
      </c>
      <c r="N1718">
        <v>26</v>
      </c>
      <c r="O1718" t="s">
        <v>29</v>
      </c>
      <c r="P1718" t="s">
        <v>30</v>
      </c>
      <c r="Q1718" t="s">
        <v>52</v>
      </c>
      <c r="R1718">
        <v>25530000</v>
      </c>
      <c r="S1718">
        <v>1996</v>
      </c>
      <c r="T1718">
        <v>5.2</v>
      </c>
      <c r="U1718">
        <v>1.6</v>
      </c>
      <c r="V1718">
        <v>-5482285</v>
      </c>
      <c r="W1718" t="s">
        <v>38</v>
      </c>
    </row>
    <row r="1719" spans="1:23" x14ac:dyDescent="0.3">
      <c r="A1719" t="s">
        <v>684</v>
      </c>
      <c r="B1719">
        <v>178</v>
      </c>
      <c r="C1719">
        <v>117</v>
      </c>
      <c r="D1719">
        <v>12276810</v>
      </c>
      <c r="E1719" t="s">
        <v>24</v>
      </c>
      <c r="F1719" t="s">
        <v>60</v>
      </c>
      <c r="G1719" t="s">
        <v>27</v>
      </c>
      <c r="H1719" t="s">
        <v>35</v>
      </c>
      <c r="L1719" t="s">
        <v>2528</v>
      </c>
      <c r="M1719">
        <v>57674</v>
      </c>
      <c r="N1719">
        <v>126</v>
      </c>
      <c r="O1719" t="s">
        <v>29</v>
      </c>
      <c r="P1719" t="s">
        <v>30</v>
      </c>
      <c r="Q1719" t="s">
        <v>31</v>
      </c>
      <c r="R1719">
        <v>26000000</v>
      </c>
      <c r="S1719">
        <v>2015</v>
      </c>
      <c r="T1719">
        <v>6.5</v>
      </c>
      <c r="U1719">
        <v>2</v>
      </c>
      <c r="V1719">
        <v>-13723190</v>
      </c>
      <c r="W1719" t="s">
        <v>38</v>
      </c>
    </row>
    <row r="1720" spans="1:23" x14ac:dyDescent="0.3">
      <c r="A1720" t="s">
        <v>2529</v>
      </c>
      <c r="B1720">
        <v>226</v>
      </c>
      <c r="C1720">
        <v>129</v>
      </c>
      <c r="D1720">
        <v>33565375</v>
      </c>
      <c r="E1720" t="s">
        <v>55</v>
      </c>
      <c r="F1720" t="s">
        <v>60</v>
      </c>
      <c r="G1720" t="s">
        <v>44</v>
      </c>
      <c r="H1720" t="s">
        <v>35</v>
      </c>
      <c r="L1720" t="s">
        <v>2530</v>
      </c>
      <c r="M1720">
        <v>111351</v>
      </c>
      <c r="N1720">
        <v>568</v>
      </c>
      <c r="O1720" t="s">
        <v>29</v>
      </c>
      <c r="P1720" t="s">
        <v>37</v>
      </c>
      <c r="Q1720" t="s">
        <v>213</v>
      </c>
      <c r="R1720">
        <v>15000000</v>
      </c>
      <c r="S1720">
        <v>2005</v>
      </c>
      <c r="T1720">
        <v>7.5</v>
      </c>
      <c r="U1720">
        <v>2.2000000000000002</v>
      </c>
      <c r="V1720">
        <v>18565375</v>
      </c>
      <c r="W1720" t="s">
        <v>21</v>
      </c>
    </row>
    <row r="1721" spans="1:23" x14ac:dyDescent="0.3">
      <c r="A1721" t="s">
        <v>883</v>
      </c>
      <c r="B1721">
        <v>406</v>
      </c>
      <c r="C1721">
        <v>120</v>
      </c>
      <c r="D1721">
        <v>499263</v>
      </c>
      <c r="E1721" t="s">
        <v>55</v>
      </c>
      <c r="L1721" t="s">
        <v>2531</v>
      </c>
      <c r="M1721">
        <v>179235</v>
      </c>
      <c r="N1721">
        <v>2814</v>
      </c>
      <c r="O1721" t="s">
        <v>2532</v>
      </c>
      <c r="P1721" t="s">
        <v>30</v>
      </c>
      <c r="Q1721" t="s">
        <v>213</v>
      </c>
      <c r="R1721">
        <v>30000000</v>
      </c>
      <c r="S1721">
        <v>2004</v>
      </c>
      <c r="T1721">
        <v>7.1</v>
      </c>
      <c r="U1721">
        <v>2</v>
      </c>
      <c r="V1721">
        <v>-29500737</v>
      </c>
      <c r="W1721" t="s">
        <v>38</v>
      </c>
    </row>
    <row r="1722" spans="1:23" x14ac:dyDescent="0.3">
      <c r="A1722" t="s">
        <v>374</v>
      </c>
      <c r="B1722">
        <v>57</v>
      </c>
      <c r="C1722">
        <v>125</v>
      </c>
      <c r="D1722">
        <v>219200000</v>
      </c>
      <c r="E1722" t="s">
        <v>48</v>
      </c>
      <c r="F1722" t="s">
        <v>55</v>
      </c>
      <c r="G1722" t="s">
        <v>49</v>
      </c>
      <c r="H1722" t="s">
        <v>44</v>
      </c>
      <c r="L1722" t="s">
        <v>2533</v>
      </c>
      <c r="M1722">
        <v>181380</v>
      </c>
      <c r="N1722">
        <v>223</v>
      </c>
      <c r="O1722" t="s">
        <v>29</v>
      </c>
      <c r="P1722" t="s">
        <v>30</v>
      </c>
      <c r="Q1722" t="s">
        <v>31</v>
      </c>
      <c r="R1722">
        <v>25000000</v>
      </c>
      <c r="S1722">
        <v>1993</v>
      </c>
      <c r="T1722">
        <v>6.9</v>
      </c>
      <c r="U1722">
        <v>2.1</v>
      </c>
      <c r="V1722">
        <v>194200000</v>
      </c>
      <c r="W1722" t="s">
        <v>21</v>
      </c>
    </row>
    <row r="1723" spans="1:23" x14ac:dyDescent="0.3">
      <c r="A1723" t="s">
        <v>851</v>
      </c>
      <c r="B1723">
        <v>100</v>
      </c>
      <c r="C1723">
        <v>133</v>
      </c>
      <c r="D1723">
        <v>172825435</v>
      </c>
      <c r="E1723" t="s">
        <v>55</v>
      </c>
      <c r="L1723" t="s">
        <v>2534</v>
      </c>
      <c r="M1723">
        <v>383784</v>
      </c>
      <c r="N1723">
        <v>331</v>
      </c>
      <c r="O1723" t="s">
        <v>29</v>
      </c>
      <c r="P1723" t="s">
        <v>30</v>
      </c>
      <c r="Q1723" t="s">
        <v>213</v>
      </c>
      <c r="R1723">
        <v>25000000</v>
      </c>
      <c r="S1723">
        <v>1988</v>
      </c>
      <c r="T1723">
        <v>8</v>
      </c>
      <c r="U1723">
        <v>2.2000000000000002</v>
      </c>
      <c r="V1723">
        <v>147825435</v>
      </c>
      <c r="W1723" t="s">
        <v>21</v>
      </c>
    </row>
    <row r="1724" spans="1:23" x14ac:dyDescent="0.3">
      <c r="A1724" t="s">
        <v>1004</v>
      </c>
      <c r="B1724">
        <v>366</v>
      </c>
      <c r="C1724">
        <v>116</v>
      </c>
      <c r="D1724">
        <v>148085755</v>
      </c>
      <c r="E1724" t="s">
        <v>55</v>
      </c>
      <c r="L1724" t="s">
        <v>2535</v>
      </c>
      <c r="M1724">
        <v>561773</v>
      </c>
      <c r="N1724">
        <v>871</v>
      </c>
      <c r="O1724" t="s">
        <v>29</v>
      </c>
      <c r="P1724" t="s">
        <v>30</v>
      </c>
      <c r="Q1724" t="s">
        <v>213</v>
      </c>
      <c r="R1724">
        <v>33000000</v>
      </c>
      <c r="S1724">
        <v>2008</v>
      </c>
      <c r="T1724">
        <v>8.1999999999999993</v>
      </c>
      <c r="U1724">
        <v>1.9</v>
      </c>
      <c r="V1724">
        <v>115085755</v>
      </c>
      <c r="W1724" t="s">
        <v>21</v>
      </c>
    </row>
    <row r="1725" spans="1:23" x14ac:dyDescent="0.3">
      <c r="A1725" t="s">
        <v>241</v>
      </c>
      <c r="B1725">
        <v>242</v>
      </c>
      <c r="C1725">
        <v>129</v>
      </c>
      <c r="D1725">
        <v>25517500</v>
      </c>
      <c r="E1725" t="s">
        <v>242</v>
      </c>
      <c r="F1725" t="s">
        <v>55</v>
      </c>
      <c r="G1725" t="s">
        <v>54</v>
      </c>
      <c r="L1725" t="s">
        <v>2536</v>
      </c>
      <c r="M1725">
        <v>40941</v>
      </c>
      <c r="N1725">
        <v>320</v>
      </c>
      <c r="O1725" t="s">
        <v>29</v>
      </c>
      <c r="P1725" t="s">
        <v>30</v>
      </c>
      <c r="Q1725" t="s">
        <v>31</v>
      </c>
      <c r="R1725">
        <v>25100000</v>
      </c>
      <c r="S1725">
        <v>2008</v>
      </c>
      <c r="T1725">
        <v>6.4</v>
      </c>
      <c r="U1725">
        <v>2.2000000000000002</v>
      </c>
      <c r="V1725">
        <v>417500</v>
      </c>
      <c r="W1725" t="s">
        <v>21</v>
      </c>
    </row>
    <row r="1726" spans="1:23" x14ac:dyDescent="0.3">
      <c r="A1726" t="s">
        <v>1345</v>
      </c>
      <c r="B1726">
        <v>309</v>
      </c>
      <c r="C1726">
        <v>93</v>
      </c>
      <c r="D1726">
        <v>145000989</v>
      </c>
      <c r="E1726" t="s">
        <v>24</v>
      </c>
      <c r="F1726" t="s">
        <v>35</v>
      </c>
      <c r="L1726" t="s">
        <v>2537</v>
      </c>
      <c r="M1726">
        <v>483756</v>
      </c>
      <c r="N1726">
        <v>974</v>
      </c>
      <c r="O1726" t="s">
        <v>29</v>
      </c>
      <c r="P1726" t="s">
        <v>545</v>
      </c>
      <c r="Q1726" t="s">
        <v>31</v>
      </c>
      <c r="R1726">
        <v>25000000</v>
      </c>
      <c r="S1726">
        <v>2008</v>
      </c>
      <c r="T1726">
        <v>7.9</v>
      </c>
      <c r="U1726">
        <v>1.6</v>
      </c>
      <c r="V1726">
        <v>120000989</v>
      </c>
      <c r="W1726" t="s">
        <v>21</v>
      </c>
    </row>
    <row r="1727" spans="1:23" x14ac:dyDescent="0.3">
      <c r="A1727" t="s">
        <v>2538</v>
      </c>
      <c r="B1727">
        <v>85</v>
      </c>
      <c r="C1727">
        <v>118</v>
      </c>
      <c r="D1727">
        <v>26761283</v>
      </c>
      <c r="E1727" t="s">
        <v>55</v>
      </c>
      <c r="F1727" t="s">
        <v>44</v>
      </c>
      <c r="L1727" t="s">
        <v>2539</v>
      </c>
      <c r="M1727">
        <v>43084</v>
      </c>
      <c r="N1727">
        <v>99</v>
      </c>
      <c r="O1727" t="s">
        <v>29</v>
      </c>
      <c r="P1727" t="s">
        <v>30</v>
      </c>
      <c r="Q1727" t="s">
        <v>31</v>
      </c>
      <c r="R1727">
        <v>26000000</v>
      </c>
      <c r="S1727">
        <v>2014</v>
      </c>
      <c r="T1727">
        <v>6.7</v>
      </c>
      <c r="U1727">
        <v>2</v>
      </c>
      <c r="V1727">
        <v>761283</v>
      </c>
      <c r="W1727" t="s">
        <v>21</v>
      </c>
    </row>
    <row r="1728" spans="1:23" x14ac:dyDescent="0.3">
      <c r="A1728" t="s">
        <v>634</v>
      </c>
      <c r="B1728">
        <v>48</v>
      </c>
      <c r="C1728">
        <v>129</v>
      </c>
      <c r="D1728">
        <v>121945720</v>
      </c>
      <c r="E1728" t="s">
        <v>24</v>
      </c>
      <c r="F1728" t="s">
        <v>55</v>
      </c>
      <c r="G1728" t="s">
        <v>59</v>
      </c>
      <c r="H1728" t="s">
        <v>44</v>
      </c>
      <c r="L1728" t="s">
        <v>2540</v>
      </c>
      <c r="M1728">
        <v>89972</v>
      </c>
      <c r="N1728">
        <v>126</v>
      </c>
      <c r="O1728" t="s">
        <v>29</v>
      </c>
      <c r="P1728" t="s">
        <v>30</v>
      </c>
      <c r="Q1728" t="s">
        <v>213</v>
      </c>
      <c r="R1728">
        <v>25000000</v>
      </c>
      <c r="S1728">
        <v>1992</v>
      </c>
      <c r="T1728">
        <v>6.1</v>
      </c>
      <c r="U1728">
        <v>2.2000000000000002</v>
      </c>
      <c r="V1728">
        <v>96945720</v>
      </c>
      <c r="W1728" t="s">
        <v>21</v>
      </c>
    </row>
    <row r="1729" spans="1:23" x14ac:dyDescent="0.3">
      <c r="A1729" t="s">
        <v>149</v>
      </c>
      <c r="B1729">
        <v>174</v>
      </c>
      <c r="C1729">
        <v>185</v>
      </c>
      <c r="D1729">
        <v>96067179</v>
      </c>
      <c r="E1729" t="s">
        <v>242</v>
      </c>
      <c r="F1729" t="s">
        <v>55</v>
      </c>
      <c r="G1729" t="s">
        <v>54</v>
      </c>
      <c r="L1729" t="s">
        <v>2541</v>
      </c>
      <c r="M1729">
        <v>865020</v>
      </c>
      <c r="N1729">
        <v>1273</v>
      </c>
      <c r="O1729" t="s">
        <v>29</v>
      </c>
      <c r="P1729" t="s">
        <v>30</v>
      </c>
      <c r="Q1729" t="s">
        <v>213</v>
      </c>
      <c r="R1729">
        <v>22000000</v>
      </c>
      <c r="S1729">
        <v>1993</v>
      </c>
      <c r="T1729">
        <v>8.9</v>
      </c>
      <c r="U1729">
        <v>3.1</v>
      </c>
      <c r="V1729">
        <v>74067179</v>
      </c>
      <c r="W1729" t="s">
        <v>21</v>
      </c>
    </row>
    <row r="1730" spans="1:23" x14ac:dyDescent="0.3">
      <c r="A1730" t="s">
        <v>2303</v>
      </c>
      <c r="B1730">
        <v>373</v>
      </c>
      <c r="C1730">
        <v>146</v>
      </c>
      <c r="D1730">
        <v>169705587</v>
      </c>
      <c r="E1730" t="s">
        <v>55</v>
      </c>
      <c r="L1730" t="s">
        <v>2542</v>
      </c>
      <c r="M1730">
        <v>318955</v>
      </c>
      <c r="N1730">
        <v>460</v>
      </c>
      <c r="O1730" t="s">
        <v>29</v>
      </c>
      <c r="P1730" t="s">
        <v>30</v>
      </c>
      <c r="Q1730" t="s">
        <v>31</v>
      </c>
      <c r="R1730">
        <v>25000000</v>
      </c>
      <c r="S1730">
        <v>2011</v>
      </c>
      <c r="T1730">
        <v>8.1</v>
      </c>
      <c r="U1730">
        <v>2.4</v>
      </c>
      <c r="V1730">
        <v>144705587</v>
      </c>
      <c r="W1730" t="s">
        <v>21</v>
      </c>
    </row>
    <row r="1731" spans="1:23" x14ac:dyDescent="0.3">
      <c r="A1731" t="s">
        <v>337</v>
      </c>
      <c r="B1731">
        <v>224</v>
      </c>
      <c r="C1731">
        <v>128</v>
      </c>
      <c r="D1731">
        <v>3254172</v>
      </c>
      <c r="E1731" t="s">
        <v>242</v>
      </c>
      <c r="F1731" t="s">
        <v>55</v>
      </c>
      <c r="G1731" t="s">
        <v>35</v>
      </c>
      <c r="L1731" t="s">
        <v>2543</v>
      </c>
      <c r="M1731">
        <v>29282</v>
      </c>
      <c r="N1731">
        <v>105</v>
      </c>
      <c r="O1731" t="s">
        <v>29</v>
      </c>
      <c r="P1731" t="s">
        <v>30</v>
      </c>
      <c r="Q1731" t="s">
        <v>213</v>
      </c>
      <c r="R1731">
        <v>28000000</v>
      </c>
      <c r="S1731">
        <v>2013</v>
      </c>
      <c r="T1731">
        <v>6.2</v>
      </c>
      <c r="U1731">
        <v>2.1</v>
      </c>
      <c r="V1731">
        <v>-24745828</v>
      </c>
      <c r="W1731" t="s">
        <v>38</v>
      </c>
    </row>
    <row r="1732" spans="1:23" x14ac:dyDescent="0.3">
      <c r="A1732" t="s">
        <v>455</v>
      </c>
      <c r="B1732">
        <v>94</v>
      </c>
      <c r="C1732">
        <v>93</v>
      </c>
      <c r="D1732">
        <v>84185387</v>
      </c>
      <c r="E1732" t="s">
        <v>25</v>
      </c>
      <c r="F1732" t="s">
        <v>48</v>
      </c>
      <c r="G1732" t="s">
        <v>49</v>
      </c>
      <c r="H1732" t="s">
        <v>26</v>
      </c>
      <c r="I1732" t="s">
        <v>57</v>
      </c>
      <c r="J1732" t="s">
        <v>60</v>
      </c>
      <c r="L1732" t="s">
        <v>2544</v>
      </c>
      <c r="M1732">
        <v>33180</v>
      </c>
      <c r="N1732">
        <v>149</v>
      </c>
      <c r="O1732" t="s">
        <v>29</v>
      </c>
      <c r="P1732" t="s">
        <v>30</v>
      </c>
      <c r="Q1732" t="s">
        <v>52</v>
      </c>
      <c r="R1732">
        <v>80000000</v>
      </c>
      <c r="S1732">
        <v>2004</v>
      </c>
      <c r="T1732">
        <v>4.9000000000000004</v>
      </c>
      <c r="U1732">
        <v>1.6</v>
      </c>
      <c r="V1732">
        <v>4185387</v>
      </c>
      <c r="W1732" t="s">
        <v>21</v>
      </c>
    </row>
    <row r="1733" spans="1:23" x14ac:dyDescent="0.3">
      <c r="A1733" t="s">
        <v>2084</v>
      </c>
      <c r="B1733">
        <v>273</v>
      </c>
      <c r="C1733">
        <v>97</v>
      </c>
      <c r="D1733">
        <v>82163317</v>
      </c>
      <c r="E1733" t="s">
        <v>24</v>
      </c>
      <c r="F1733" t="s">
        <v>57</v>
      </c>
      <c r="G1733" t="s">
        <v>35</v>
      </c>
      <c r="L1733" t="s">
        <v>2545</v>
      </c>
      <c r="M1733">
        <v>89101</v>
      </c>
      <c r="N1733">
        <v>885</v>
      </c>
      <c r="O1733" t="s">
        <v>29</v>
      </c>
      <c r="P1733" t="s">
        <v>30</v>
      </c>
      <c r="Q1733" t="s">
        <v>213</v>
      </c>
      <c r="R1733">
        <v>30000000</v>
      </c>
      <c r="S1733">
        <v>2003</v>
      </c>
      <c r="T1733">
        <v>5.8</v>
      </c>
      <c r="U1733">
        <v>1.6</v>
      </c>
      <c r="V1733">
        <v>52163317</v>
      </c>
      <c r="W1733" t="s">
        <v>21</v>
      </c>
    </row>
    <row r="1734" spans="1:23" x14ac:dyDescent="0.3">
      <c r="A1734" t="s">
        <v>1590</v>
      </c>
      <c r="B1734">
        <v>66</v>
      </c>
      <c r="C1734">
        <v>82</v>
      </c>
      <c r="D1734">
        <v>80920948</v>
      </c>
      <c r="E1734" t="s">
        <v>24</v>
      </c>
      <c r="F1734" t="s">
        <v>25</v>
      </c>
      <c r="G1734" t="s">
        <v>47</v>
      </c>
      <c r="H1734" t="s">
        <v>48</v>
      </c>
      <c r="I1734" t="s">
        <v>49</v>
      </c>
      <c r="J1734" t="s">
        <v>27</v>
      </c>
      <c r="L1734" t="s">
        <v>2546</v>
      </c>
      <c r="M1734">
        <v>23943</v>
      </c>
      <c r="N1734">
        <v>118</v>
      </c>
      <c r="O1734" t="s">
        <v>29</v>
      </c>
      <c r="P1734" t="s">
        <v>30</v>
      </c>
      <c r="Q1734" t="s">
        <v>118</v>
      </c>
      <c r="R1734">
        <v>30000000</v>
      </c>
      <c r="S1734">
        <v>2001</v>
      </c>
      <c r="T1734">
        <v>6</v>
      </c>
      <c r="U1734">
        <v>1.4</v>
      </c>
      <c r="V1734">
        <v>50920948</v>
      </c>
      <c r="W1734" t="s">
        <v>21</v>
      </c>
    </row>
    <row r="1735" spans="1:23" x14ac:dyDescent="0.3">
      <c r="A1735" t="s">
        <v>194</v>
      </c>
      <c r="B1735">
        <v>459</v>
      </c>
      <c r="C1735">
        <v>85</v>
      </c>
      <c r="D1735">
        <v>80034302</v>
      </c>
      <c r="E1735" t="s">
        <v>24</v>
      </c>
      <c r="F1735" t="s">
        <v>25</v>
      </c>
      <c r="G1735" t="s">
        <v>57</v>
      </c>
      <c r="H1735" t="s">
        <v>27</v>
      </c>
      <c r="L1735" t="s">
        <v>2547</v>
      </c>
      <c r="M1735">
        <v>296787</v>
      </c>
      <c r="N1735">
        <v>2192</v>
      </c>
      <c r="O1735" t="s">
        <v>29</v>
      </c>
      <c r="P1735" t="s">
        <v>30</v>
      </c>
      <c r="Q1735" t="s">
        <v>31</v>
      </c>
      <c r="R1735">
        <v>25000000</v>
      </c>
      <c r="S1735">
        <v>2008</v>
      </c>
      <c r="T1735">
        <v>7</v>
      </c>
      <c r="U1735">
        <v>1.4</v>
      </c>
      <c r="V1735">
        <v>55034302</v>
      </c>
      <c r="W1735" t="s">
        <v>21</v>
      </c>
    </row>
    <row r="1736" spans="1:23" x14ac:dyDescent="0.3">
      <c r="A1736" t="s">
        <v>2548</v>
      </c>
      <c r="B1736">
        <v>68</v>
      </c>
      <c r="C1736">
        <v>88</v>
      </c>
      <c r="D1736">
        <v>78656813</v>
      </c>
      <c r="E1736" t="s">
        <v>24</v>
      </c>
      <c r="F1736" t="s">
        <v>25</v>
      </c>
      <c r="G1736" t="s">
        <v>48</v>
      </c>
      <c r="H1736" t="s">
        <v>49</v>
      </c>
      <c r="I1736" t="s">
        <v>27</v>
      </c>
      <c r="L1736" t="s">
        <v>2549</v>
      </c>
      <c r="M1736">
        <v>42765</v>
      </c>
      <c r="N1736">
        <v>93</v>
      </c>
      <c r="O1736" t="s">
        <v>29</v>
      </c>
      <c r="P1736" t="s">
        <v>30</v>
      </c>
      <c r="Q1736" t="s">
        <v>52</v>
      </c>
      <c r="R1736">
        <v>25000000</v>
      </c>
      <c r="S1736">
        <v>1991</v>
      </c>
      <c r="T1736">
        <v>6</v>
      </c>
      <c r="U1736">
        <v>1.5</v>
      </c>
      <c r="V1736">
        <v>53656813</v>
      </c>
      <c r="W1736" t="s">
        <v>21</v>
      </c>
    </row>
    <row r="1737" spans="1:23" x14ac:dyDescent="0.3">
      <c r="A1737" t="s">
        <v>630</v>
      </c>
      <c r="B1737">
        <v>123</v>
      </c>
      <c r="C1737">
        <v>119</v>
      </c>
      <c r="D1737">
        <v>76270454</v>
      </c>
      <c r="E1737" t="s">
        <v>56</v>
      </c>
      <c r="F1737" t="s">
        <v>55</v>
      </c>
      <c r="G1737" t="s">
        <v>35</v>
      </c>
      <c r="L1737" t="s">
        <v>2550</v>
      </c>
      <c r="M1737">
        <v>219008</v>
      </c>
      <c r="N1737">
        <v>418</v>
      </c>
      <c r="O1737" t="s">
        <v>29</v>
      </c>
      <c r="P1737" t="s">
        <v>30</v>
      </c>
      <c r="Q1737" t="s">
        <v>213</v>
      </c>
      <c r="R1737">
        <v>25000000</v>
      </c>
      <c r="S1737">
        <v>1987</v>
      </c>
      <c r="T1737">
        <v>7.9</v>
      </c>
      <c r="U1737">
        <v>2</v>
      </c>
      <c r="V1737">
        <v>51270454</v>
      </c>
      <c r="W1737" t="s">
        <v>21</v>
      </c>
    </row>
    <row r="1738" spans="1:23" x14ac:dyDescent="0.3">
      <c r="A1738" t="s">
        <v>1929</v>
      </c>
      <c r="B1738">
        <v>488</v>
      </c>
      <c r="C1738">
        <v>122</v>
      </c>
      <c r="D1738">
        <v>74273505</v>
      </c>
      <c r="E1738" t="s">
        <v>56</v>
      </c>
      <c r="F1738" t="s">
        <v>55</v>
      </c>
      <c r="G1738" t="s">
        <v>35</v>
      </c>
      <c r="L1738" t="s">
        <v>2551</v>
      </c>
      <c r="M1738">
        <v>612060</v>
      </c>
      <c r="N1738">
        <v>1518</v>
      </c>
      <c r="O1738" t="s">
        <v>29</v>
      </c>
      <c r="P1738" t="s">
        <v>30</v>
      </c>
      <c r="Q1738" t="s">
        <v>213</v>
      </c>
      <c r="R1738">
        <v>25000000</v>
      </c>
      <c r="S1738">
        <v>2007</v>
      </c>
      <c r="T1738">
        <v>8.1</v>
      </c>
      <c r="U1738">
        <v>2</v>
      </c>
      <c r="V1738">
        <v>49273505</v>
      </c>
      <c r="W1738" t="s">
        <v>21</v>
      </c>
    </row>
    <row r="1739" spans="1:23" x14ac:dyDescent="0.3">
      <c r="A1739" t="s">
        <v>401</v>
      </c>
      <c r="B1739">
        <v>146</v>
      </c>
      <c r="C1739">
        <v>99</v>
      </c>
      <c r="D1739">
        <v>134141530</v>
      </c>
      <c r="E1739" t="s">
        <v>24</v>
      </c>
      <c r="F1739" t="s">
        <v>48</v>
      </c>
      <c r="G1739" t="s">
        <v>56</v>
      </c>
      <c r="H1739" t="s">
        <v>44</v>
      </c>
      <c r="L1739" t="s">
        <v>2552</v>
      </c>
      <c r="M1739">
        <v>75903</v>
      </c>
      <c r="N1739">
        <v>109</v>
      </c>
      <c r="O1739" t="s">
        <v>29</v>
      </c>
      <c r="P1739" t="s">
        <v>30</v>
      </c>
      <c r="Q1739" t="s">
        <v>31</v>
      </c>
      <c r="R1739">
        <v>25000000</v>
      </c>
      <c r="S1739">
        <v>2014</v>
      </c>
      <c r="T1739">
        <v>6.2</v>
      </c>
      <c r="U1739">
        <v>1.6</v>
      </c>
      <c r="V1739">
        <v>109141530</v>
      </c>
      <c r="W1739" t="s">
        <v>21</v>
      </c>
    </row>
    <row r="1740" spans="1:23" x14ac:dyDescent="0.3">
      <c r="A1740" t="s">
        <v>2553</v>
      </c>
      <c r="B1740">
        <v>168</v>
      </c>
      <c r="C1740">
        <v>97</v>
      </c>
      <c r="D1740">
        <v>71500556</v>
      </c>
      <c r="E1740" t="s">
        <v>48</v>
      </c>
      <c r="F1740" t="s">
        <v>55</v>
      </c>
      <c r="G1740" t="s">
        <v>44</v>
      </c>
      <c r="L1740" t="s">
        <v>2554</v>
      </c>
      <c r="M1740">
        <v>171568</v>
      </c>
      <c r="N1740">
        <v>571</v>
      </c>
      <c r="O1740" t="s">
        <v>29</v>
      </c>
      <c r="P1740" t="s">
        <v>37</v>
      </c>
      <c r="Q1740" t="s">
        <v>213</v>
      </c>
      <c r="R1740">
        <v>26000000</v>
      </c>
      <c r="S1740">
        <v>2001</v>
      </c>
      <c r="T1740">
        <v>6.7</v>
      </c>
      <c r="U1740">
        <v>1.6</v>
      </c>
      <c r="V1740">
        <v>45500556</v>
      </c>
      <c r="W1740" t="s">
        <v>21</v>
      </c>
    </row>
    <row r="1741" spans="1:23" x14ac:dyDescent="0.3">
      <c r="A1741" t="s">
        <v>2068</v>
      </c>
      <c r="B1741">
        <v>152</v>
      </c>
      <c r="C1741">
        <v>121</v>
      </c>
      <c r="D1741">
        <v>71309760</v>
      </c>
      <c r="E1741" t="s">
        <v>55</v>
      </c>
      <c r="F1741" t="s">
        <v>44</v>
      </c>
      <c r="L1741" t="s">
        <v>2555</v>
      </c>
      <c r="M1741">
        <v>150308</v>
      </c>
      <c r="N1741">
        <v>498</v>
      </c>
      <c r="O1741" t="s">
        <v>29</v>
      </c>
      <c r="P1741" t="s">
        <v>37</v>
      </c>
      <c r="Q1741" t="s">
        <v>31</v>
      </c>
      <c r="R1741">
        <v>25000000</v>
      </c>
      <c r="S1741">
        <v>2000</v>
      </c>
      <c r="T1741">
        <v>7.3</v>
      </c>
      <c r="U1741">
        <v>2</v>
      </c>
      <c r="V1741">
        <v>46309760</v>
      </c>
      <c r="W1741" t="s">
        <v>21</v>
      </c>
    </row>
    <row r="1742" spans="1:23" x14ac:dyDescent="0.3">
      <c r="A1742" t="s">
        <v>2556</v>
      </c>
      <c r="B1742">
        <v>133</v>
      </c>
      <c r="C1742">
        <v>95</v>
      </c>
      <c r="D1742">
        <v>89808372</v>
      </c>
      <c r="E1742" t="s">
        <v>48</v>
      </c>
      <c r="L1742" t="s">
        <v>2557</v>
      </c>
      <c r="M1742">
        <v>46417</v>
      </c>
      <c r="N1742">
        <v>297</v>
      </c>
      <c r="O1742" t="s">
        <v>29</v>
      </c>
      <c r="P1742" t="s">
        <v>30</v>
      </c>
      <c r="Q1742" t="s">
        <v>31</v>
      </c>
      <c r="R1742">
        <v>45000000</v>
      </c>
      <c r="S1742">
        <v>2003</v>
      </c>
      <c r="T1742">
        <v>4.5999999999999996</v>
      </c>
      <c r="U1742">
        <v>1.6</v>
      </c>
      <c r="V1742">
        <v>44808372</v>
      </c>
      <c r="W1742" t="s">
        <v>21</v>
      </c>
    </row>
    <row r="1743" spans="1:23" x14ac:dyDescent="0.3">
      <c r="A1743" t="s">
        <v>1393</v>
      </c>
      <c r="B1743">
        <v>139</v>
      </c>
      <c r="C1743">
        <v>105</v>
      </c>
      <c r="D1743">
        <v>77264926</v>
      </c>
      <c r="E1743" t="s">
        <v>48</v>
      </c>
      <c r="F1743" t="s">
        <v>49</v>
      </c>
      <c r="L1743" t="s">
        <v>2558</v>
      </c>
      <c r="M1743">
        <v>21176</v>
      </c>
      <c r="N1743">
        <v>107</v>
      </c>
      <c r="O1743" t="s">
        <v>29</v>
      </c>
      <c r="P1743" t="s">
        <v>30</v>
      </c>
      <c r="Q1743" t="s">
        <v>52</v>
      </c>
      <c r="R1743">
        <v>25000000</v>
      </c>
      <c r="S1743">
        <v>2012</v>
      </c>
      <c r="T1743">
        <v>6.1</v>
      </c>
      <c r="U1743">
        <v>1.8</v>
      </c>
      <c r="V1743">
        <v>52264926</v>
      </c>
      <c r="W1743" t="s">
        <v>21</v>
      </c>
    </row>
    <row r="1744" spans="1:23" x14ac:dyDescent="0.3">
      <c r="A1744" t="s">
        <v>745</v>
      </c>
      <c r="B1744">
        <v>245</v>
      </c>
      <c r="C1744">
        <v>108</v>
      </c>
      <c r="D1744">
        <v>70625986</v>
      </c>
      <c r="E1744" t="s">
        <v>48</v>
      </c>
      <c r="F1744" t="s">
        <v>44</v>
      </c>
      <c r="L1744" t="s">
        <v>2559</v>
      </c>
      <c r="M1744">
        <v>168717</v>
      </c>
      <c r="N1744">
        <v>178</v>
      </c>
      <c r="O1744" t="s">
        <v>29</v>
      </c>
      <c r="P1744" t="s">
        <v>30</v>
      </c>
      <c r="Q1744" t="s">
        <v>213</v>
      </c>
      <c r="R1744">
        <v>25000000</v>
      </c>
      <c r="S1744">
        <v>2011</v>
      </c>
      <c r="T1744">
        <v>6.2</v>
      </c>
      <c r="U1744">
        <v>1.8</v>
      </c>
      <c r="V1744">
        <v>45625986</v>
      </c>
      <c r="W1744" t="s">
        <v>21</v>
      </c>
    </row>
    <row r="1745" spans="1:23" x14ac:dyDescent="0.3">
      <c r="A1745" t="s">
        <v>1622</v>
      </c>
      <c r="B1745">
        <v>84</v>
      </c>
      <c r="C1745">
        <v>134</v>
      </c>
      <c r="D1745">
        <v>56505065</v>
      </c>
      <c r="E1745" t="s">
        <v>24</v>
      </c>
      <c r="F1745" t="s">
        <v>242</v>
      </c>
      <c r="G1745" t="s">
        <v>55</v>
      </c>
      <c r="H1745" t="s">
        <v>54</v>
      </c>
      <c r="I1745" t="s">
        <v>44</v>
      </c>
      <c r="J1745" t="s">
        <v>53</v>
      </c>
      <c r="L1745" t="s">
        <v>2560</v>
      </c>
      <c r="M1745">
        <v>95241</v>
      </c>
      <c r="N1745">
        <v>439</v>
      </c>
      <c r="O1745" t="s">
        <v>29</v>
      </c>
      <c r="P1745" t="s">
        <v>30</v>
      </c>
      <c r="Q1745" t="s">
        <v>213</v>
      </c>
      <c r="R1745">
        <v>25000000</v>
      </c>
      <c r="S1745">
        <v>1993</v>
      </c>
      <c r="T1745">
        <v>7.8</v>
      </c>
      <c r="U1745">
        <v>2.2000000000000002</v>
      </c>
      <c r="V1745">
        <v>31505065</v>
      </c>
      <c r="W1745" t="s">
        <v>21</v>
      </c>
    </row>
    <row r="1746" spans="1:23" x14ac:dyDescent="0.3">
      <c r="A1746" t="s">
        <v>934</v>
      </c>
      <c r="B1746">
        <v>70</v>
      </c>
      <c r="C1746">
        <v>115</v>
      </c>
      <c r="D1746">
        <v>55973336</v>
      </c>
      <c r="E1746" t="s">
        <v>24</v>
      </c>
      <c r="F1746" t="s">
        <v>56</v>
      </c>
      <c r="G1746" t="s">
        <v>35</v>
      </c>
      <c r="L1746" t="s">
        <v>2561</v>
      </c>
      <c r="M1746">
        <v>57040</v>
      </c>
      <c r="N1746">
        <v>365</v>
      </c>
      <c r="O1746" t="s">
        <v>29</v>
      </c>
      <c r="P1746" t="s">
        <v>30</v>
      </c>
      <c r="Q1746" t="s">
        <v>213</v>
      </c>
      <c r="R1746">
        <v>25000000</v>
      </c>
      <c r="S1746">
        <v>2000</v>
      </c>
      <c r="T1746">
        <v>6.1</v>
      </c>
      <c r="U1746">
        <v>1.9</v>
      </c>
      <c r="V1746">
        <v>30973336</v>
      </c>
      <c r="W1746" t="s">
        <v>21</v>
      </c>
    </row>
    <row r="1747" spans="1:23" x14ac:dyDescent="0.3">
      <c r="A1747" t="s">
        <v>1501</v>
      </c>
      <c r="B1747">
        <v>216</v>
      </c>
      <c r="C1747">
        <v>86</v>
      </c>
      <c r="D1747">
        <v>54098051</v>
      </c>
      <c r="E1747" t="s">
        <v>57</v>
      </c>
      <c r="L1747" t="s">
        <v>2562</v>
      </c>
      <c r="M1747">
        <v>102861</v>
      </c>
      <c r="N1747">
        <v>571</v>
      </c>
      <c r="O1747" t="s">
        <v>29</v>
      </c>
      <c r="P1747" t="s">
        <v>244</v>
      </c>
      <c r="Q1747" t="s">
        <v>213</v>
      </c>
      <c r="R1747">
        <v>25000000</v>
      </c>
      <c r="S1747">
        <v>2006</v>
      </c>
      <c r="T1747">
        <v>5.8</v>
      </c>
      <c r="U1747">
        <v>1.4</v>
      </c>
      <c r="V1747">
        <v>29098051</v>
      </c>
      <c r="W1747" t="s">
        <v>21</v>
      </c>
    </row>
    <row r="1748" spans="1:23" x14ac:dyDescent="0.3">
      <c r="A1748" t="s">
        <v>1955</v>
      </c>
      <c r="B1748">
        <v>170</v>
      </c>
      <c r="C1748">
        <v>101</v>
      </c>
      <c r="D1748">
        <v>60443237</v>
      </c>
      <c r="E1748" t="s">
        <v>55</v>
      </c>
      <c r="F1748" t="s">
        <v>44</v>
      </c>
      <c r="L1748" t="s">
        <v>2563</v>
      </c>
      <c r="M1748">
        <v>76882</v>
      </c>
      <c r="N1748">
        <v>106</v>
      </c>
      <c r="O1748" t="s">
        <v>29</v>
      </c>
      <c r="P1748" t="s">
        <v>30</v>
      </c>
      <c r="Q1748" t="s">
        <v>31</v>
      </c>
      <c r="R1748">
        <v>25000000</v>
      </c>
      <c r="S1748">
        <v>2012</v>
      </c>
      <c r="T1748">
        <v>6.5</v>
      </c>
      <c r="U1748">
        <v>1.7</v>
      </c>
      <c r="V1748">
        <v>35443237</v>
      </c>
      <c r="W1748" t="s">
        <v>21</v>
      </c>
    </row>
    <row r="1749" spans="1:23" x14ac:dyDescent="0.3">
      <c r="A1749" t="s">
        <v>2564</v>
      </c>
      <c r="B1749">
        <v>181</v>
      </c>
      <c r="C1749">
        <v>96</v>
      </c>
      <c r="D1749">
        <v>82234139</v>
      </c>
      <c r="E1749" t="s">
        <v>25</v>
      </c>
      <c r="F1749" t="s">
        <v>55</v>
      </c>
      <c r="G1749" t="s">
        <v>49</v>
      </c>
      <c r="H1749" t="s">
        <v>26</v>
      </c>
      <c r="L1749" t="s">
        <v>2565</v>
      </c>
      <c r="M1749">
        <v>110390</v>
      </c>
      <c r="N1749">
        <v>522</v>
      </c>
      <c r="O1749" t="s">
        <v>29</v>
      </c>
      <c r="P1749" t="s">
        <v>30</v>
      </c>
      <c r="Q1749" t="s">
        <v>52</v>
      </c>
      <c r="R1749">
        <v>17000000</v>
      </c>
      <c r="S1749">
        <v>2007</v>
      </c>
      <c r="T1749">
        <v>7.2</v>
      </c>
      <c r="U1749">
        <v>1.6</v>
      </c>
      <c r="V1749">
        <v>65234139</v>
      </c>
      <c r="W1749" t="s">
        <v>21</v>
      </c>
    </row>
    <row r="1750" spans="1:23" x14ac:dyDescent="0.3">
      <c r="A1750" t="s">
        <v>70</v>
      </c>
      <c r="B1750">
        <v>226</v>
      </c>
      <c r="C1750">
        <v>101</v>
      </c>
      <c r="D1750">
        <v>51676606</v>
      </c>
      <c r="E1750" t="s">
        <v>242</v>
      </c>
      <c r="F1750" t="s">
        <v>55</v>
      </c>
      <c r="G1750" t="s">
        <v>49</v>
      </c>
      <c r="L1750" t="s">
        <v>2566</v>
      </c>
      <c r="M1750">
        <v>174591</v>
      </c>
      <c r="N1750">
        <v>632</v>
      </c>
      <c r="O1750" t="s">
        <v>29</v>
      </c>
      <c r="P1750" t="s">
        <v>30</v>
      </c>
      <c r="Q1750" t="s">
        <v>52</v>
      </c>
      <c r="R1750">
        <v>25000000</v>
      </c>
      <c r="S1750">
        <v>2004</v>
      </c>
      <c r="T1750">
        <v>7.8</v>
      </c>
      <c r="U1750">
        <v>1.7</v>
      </c>
      <c r="V1750">
        <v>26676606</v>
      </c>
      <c r="W1750" t="s">
        <v>21</v>
      </c>
    </row>
    <row r="1751" spans="1:23" x14ac:dyDescent="0.3">
      <c r="A1751" t="s">
        <v>2567</v>
      </c>
      <c r="B1751">
        <v>24</v>
      </c>
      <c r="C1751">
        <v>100</v>
      </c>
      <c r="D1751">
        <v>52528330</v>
      </c>
      <c r="E1751" t="s">
        <v>48</v>
      </c>
      <c r="F1751" t="s">
        <v>55</v>
      </c>
      <c r="L1751" t="s">
        <v>2568</v>
      </c>
      <c r="M1751">
        <v>4265</v>
      </c>
      <c r="N1751">
        <v>27</v>
      </c>
      <c r="O1751" t="s">
        <v>29</v>
      </c>
      <c r="P1751" t="s">
        <v>30</v>
      </c>
      <c r="Q1751" t="s">
        <v>31</v>
      </c>
      <c r="R1751">
        <v>25000000</v>
      </c>
      <c r="S1751">
        <v>2013</v>
      </c>
      <c r="T1751">
        <v>4.7</v>
      </c>
      <c r="U1751">
        <v>1.7</v>
      </c>
      <c r="V1751">
        <v>27528330</v>
      </c>
      <c r="W1751" t="s">
        <v>21</v>
      </c>
    </row>
    <row r="1752" spans="1:23" x14ac:dyDescent="0.3">
      <c r="A1752" t="s">
        <v>2569</v>
      </c>
      <c r="B1752">
        <v>408</v>
      </c>
      <c r="C1752">
        <v>117</v>
      </c>
      <c r="D1752">
        <v>51533608</v>
      </c>
      <c r="E1752" t="s">
        <v>24</v>
      </c>
      <c r="F1752" t="s">
        <v>25</v>
      </c>
      <c r="G1752" t="s">
        <v>55</v>
      </c>
      <c r="H1752" t="s">
        <v>35</v>
      </c>
      <c r="L1752" t="s">
        <v>2570</v>
      </c>
      <c r="M1752">
        <v>203111</v>
      </c>
      <c r="N1752">
        <v>755</v>
      </c>
      <c r="O1752" t="s">
        <v>29</v>
      </c>
      <c r="P1752" t="s">
        <v>30</v>
      </c>
      <c r="Q1752" t="s">
        <v>213</v>
      </c>
      <c r="R1752">
        <v>25000000</v>
      </c>
      <c r="S1752">
        <v>2011</v>
      </c>
      <c r="T1752">
        <v>6.8</v>
      </c>
      <c r="U1752">
        <v>2</v>
      </c>
      <c r="V1752">
        <v>26533608</v>
      </c>
      <c r="W1752" t="s">
        <v>21</v>
      </c>
    </row>
    <row r="1753" spans="1:23" x14ac:dyDescent="0.3">
      <c r="A1753" t="s">
        <v>2571</v>
      </c>
      <c r="B1753">
        <v>180</v>
      </c>
      <c r="C1753">
        <v>101</v>
      </c>
      <c r="D1753">
        <v>51097664</v>
      </c>
      <c r="E1753" t="s">
        <v>55</v>
      </c>
      <c r="F1753" t="s">
        <v>57</v>
      </c>
      <c r="G1753" t="s">
        <v>60</v>
      </c>
      <c r="H1753" t="s">
        <v>35</v>
      </c>
      <c r="L1753" t="s">
        <v>2572</v>
      </c>
      <c r="M1753">
        <v>70205</v>
      </c>
      <c r="N1753">
        <v>450</v>
      </c>
      <c r="O1753" t="s">
        <v>29</v>
      </c>
      <c r="P1753" t="s">
        <v>30</v>
      </c>
      <c r="Q1753" t="s">
        <v>213</v>
      </c>
      <c r="R1753">
        <v>30000000</v>
      </c>
      <c r="S1753">
        <v>2005</v>
      </c>
      <c r="T1753">
        <v>5.9</v>
      </c>
      <c r="U1753">
        <v>1.7</v>
      </c>
      <c r="V1753">
        <v>21097664</v>
      </c>
      <c r="W1753" t="s">
        <v>21</v>
      </c>
    </row>
    <row r="1754" spans="1:23" x14ac:dyDescent="0.3">
      <c r="A1754" t="s">
        <v>499</v>
      </c>
      <c r="B1754">
        <v>181</v>
      </c>
      <c r="C1754">
        <v>98</v>
      </c>
      <c r="D1754">
        <v>84136909</v>
      </c>
      <c r="E1754" t="s">
        <v>48</v>
      </c>
      <c r="L1754" t="s">
        <v>2573</v>
      </c>
      <c r="M1754">
        <v>267921</v>
      </c>
      <c r="N1754">
        <v>577</v>
      </c>
      <c r="O1754" t="s">
        <v>29</v>
      </c>
      <c r="P1754" t="s">
        <v>30</v>
      </c>
      <c r="Q1754" t="s">
        <v>31</v>
      </c>
      <c r="R1754">
        <v>26000000</v>
      </c>
      <c r="S1754">
        <v>2004</v>
      </c>
      <c r="T1754">
        <v>7.2</v>
      </c>
      <c r="U1754">
        <v>1.6</v>
      </c>
      <c r="V1754">
        <v>58136909</v>
      </c>
      <c r="W1754" t="s">
        <v>21</v>
      </c>
    </row>
    <row r="1755" spans="1:23" x14ac:dyDescent="0.3">
      <c r="A1755" t="s">
        <v>172</v>
      </c>
      <c r="B1755">
        <v>192</v>
      </c>
      <c r="C1755">
        <v>146</v>
      </c>
      <c r="D1755">
        <v>46836394</v>
      </c>
      <c r="E1755" t="s">
        <v>242</v>
      </c>
      <c r="F1755" t="s">
        <v>56</v>
      </c>
      <c r="G1755" t="s">
        <v>55</v>
      </c>
      <c r="L1755" t="s">
        <v>2574</v>
      </c>
      <c r="M1755">
        <v>728685</v>
      </c>
      <c r="N1755">
        <v>989</v>
      </c>
      <c r="O1755" t="s">
        <v>29</v>
      </c>
      <c r="P1755" t="s">
        <v>30</v>
      </c>
      <c r="Q1755" t="s">
        <v>213</v>
      </c>
      <c r="R1755">
        <v>25000000</v>
      </c>
      <c r="S1755">
        <v>1990</v>
      </c>
      <c r="T1755">
        <v>8.6999999999999993</v>
      </c>
      <c r="U1755">
        <v>2.4</v>
      </c>
      <c r="V1755">
        <v>21836394</v>
      </c>
      <c r="W1755" t="s">
        <v>21</v>
      </c>
    </row>
    <row r="1756" spans="1:23" x14ac:dyDescent="0.3">
      <c r="A1756" t="s">
        <v>1189</v>
      </c>
      <c r="B1756">
        <v>79</v>
      </c>
      <c r="C1756">
        <v>102</v>
      </c>
      <c r="D1756">
        <v>47285499</v>
      </c>
      <c r="E1756" t="s">
        <v>24</v>
      </c>
      <c r="F1756" t="s">
        <v>25</v>
      </c>
      <c r="G1756" t="s">
        <v>48</v>
      </c>
      <c r="H1756" t="s">
        <v>56</v>
      </c>
      <c r="I1756" t="s">
        <v>49</v>
      </c>
      <c r="J1756" t="s">
        <v>44</v>
      </c>
      <c r="K1756" t="s">
        <v>35</v>
      </c>
      <c r="L1756" t="s">
        <v>2575</v>
      </c>
      <c r="M1756">
        <v>26755</v>
      </c>
      <c r="N1756">
        <v>104</v>
      </c>
      <c r="O1756" t="s">
        <v>29</v>
      </c>
      <c r="P1756" t="s">
        <v>30</v>
      </c>
      <c r="Q1756" t="s">
        <v>52</v>
      </c>
      <c r="R1756">
        <v>26000000</v>
      </c>
      <c r="S1756">
        <v>2003</v>
      </c>
      <c r="T1756">
        <v>5</v>
      </c>
      <c r="U1756">
        <v>1.7</v>
      </c>
      <c r="V1756">
        <v>21285499</v>
      </c>
      <c r="W1756" t="s">
        <v>21</v>
      </c>
    </row>
    <row r="1757" spans="1:23" x14ac:dyDescent="0.3">
      <c r="A1757" t="s">
        <v>1927</v>
      </c>
      <c r="B1757">
        <v>128</v>
      </c>
      <c r="C1757">
        <v>97</v>
      </c>
      <c r="D1757">
        <v>47124400</v>
      </c>
      <c r="E1757" t="s">
        <v>48</v>
      </c>
      <c r="F1757" t="s">
        <v>49</v>
      </c>
      <c r="G1757" t="s">
        <v>26</v>
      </c>
      <c r="L1757" t="s">
        <v>2576</v>
      </c>
      <c r="M1757">
        <v>49676</v>
      </c>
      <c r="N1757">
        <v>181</v>
      </c>
      <c r="O1757" t="s">
        <v>29</v>
      </c>
      <c r="P1757" t="s">
        <v>30</v>
      </c>
      <c r="Q1757" t="s">
        <v>52</v>
      </c>
      <c r="R1757">
        <v>25000000</v>
      </c>
      <c r="S1757">
        <v>2005</v>
      </c>
      <c r="T1757">
        <v>6.6</v>
      </c>
      <c r="U1757">
        <v>1.6</v>
      </c>
      <c r="V1757">
        <v>22124400</v>
      </c>
      <c r="W1757" t="s">
        <v>21</v>
      </c>
    </row>
    <row r="1758" spans="1:23" x14ac:dyDescent="0.3">
      <c r="A1758" t="s">
        <v>630</v>
      </c>
      <c r="B1758">
        <v>147</v>
      </c>
      <c r="C1758">
        <v>142</v>
      </c>
      <c r="D1758">
        <v>44700000</v>
      </c>
      <c r="E1758" t="s">
        <v>56</v>
      </c>
      <c r="F1758" t="s">
        <v>55</v>
      </c>
      <c r="L1758" t="s">
        <v>2577</v>
      </c>
      <c r="M1758">
        <v>537442</v>
      </c>
      <c r="N1758">
        <v>851</v>
      </c>
      <c r="O1758" t="s">
        <v>29</v>
      </c>
      <c r="P1758" t="s">
        <v>30</v>
      </c>
      <c r="Q1758" t="s">
        <v>213</v>
      </c>
      <c r="R1758">
        <v>25000000</v>
      </c>
      <c r="S1758">
        <v>1983</v>
      </c>
      <c r="T1758">
        <v>8.3000000000000007</v>
      </c>
      <c r="U1758">
        <v>2.4</v>
      </c>
      <c r="V1758">
        <v>19700000</v>
      </c>
      <c r="W1758" t="s">
        <v>21</v>
      </c>
    </row>
    <row r="1759" spans="1:23" x14ac:dyDescent="0.3">
      <c r="A1759" t="s">
        <v>1350</v>
      </c>
      <c r="B1759">
        <v>49</v>
      </c>
      <c r="C1759">
        <v>98</v>
      </c>
      <c r="D1759">
        <v>44455658</v>
      </c>
      <c r="E1759" t="s">
        <v>24</v>
      </c>
      <c r="F1759" t="s">
        <v>25</v>
      </c>
      <c r="G1759" t="s">
        <v>48</v>
      </c>
      <c r="H1759" t="s">
        <v>56</v>
      </c>
      <c r="L1759" t="s">
        <v>2578</v>
      </c>
      <c r="M1759">
        <v>36253</v>
      </c>
      <c r="N1759">
        <v>92</v>
      </c>
      <c r="O1759" t="s">
        <v>29</v>
      </c>
      <c r="P1759" t="s">
        <v>30</v>
      </c>
      <c r="Q1759" t="s">
        <v>213</v>
      </c>
      <c r="R1759">
        <v>25000000</v>
      </c>
      <c r="S1759">
        <v>1997</v>
      </c>
      <c r="T1759">
        <v>6.7</v>
      </c>
      <c r="U1759">
        <v>1.6</v>
      </c>
      <c r="V1759">
        <v>19455658</v>
      </c>
      <c r="W1759" t="s">
        <v>21</v>
      </c>
    </row>
    <row r="1760" spans="1:23" x14ac:dyDescent="0.3">
      <c r="A1760" t="s">
        <v>2579</v>
      </c>
      <c r="B1760">
        <v>75</v>
      </c>
      <c r="C1760">
        <v>219</v>
      </c>
      <c r="D1760">
        <v>43984230</v>
      </c>
      <c r="E1760" t="s">
        <v>242</v>
      </c>
      <c r="F1760" t="s">
        <v>55</v>
      </c>
      <c r="G1760" t="s">
        <v>54</v>
      </c>
      <c r="L1760" t="s">
        <v>2580</v>
      </c>
      <c r="M1760">
        <v>70274</v>
      </c>
      <c r="N1760">
        <v>133</v>
      </c>
      <c r="O1760" t="s">
        <v>29</v>
      </c>
      <c r="P1760" t="s">
        <v>278</v>
      </c>
      <c r="Q1760" t="s">
        <v>31</v>
      </c>
      <c r="R1760">
        <v>23000000</v>
      </c>
      <c r="S1760">
        <v>1987</v>
      </c>
      <c r="T1760">
        <v>7.8</v>
      </c>
      <c r="U1760">
        <v>3.6</v>
      </c>
      <c r="V1760">
        <v>20984230</v>
      </c>
      <c r="W1760" t="s">
        <v>21</v>
      </c>
    </row>
    <row r="1761" spans="1:23" x14ac:dyDescent="0.3">
      <c r="A1761" t="s">
        <v>1042</v>
      </c>
      <c r="B1761">
        <v>270</v>
      </c>
      <c r="C1761">
        <v>109</v>
      </c>
      <c r="D1761">
        <v>66489425</v>
      </c>
      <c r="E1761" t="s">
        <v>24</v>
      </c>
      <c r="F1761" t="s">
        <v>56</v>
      </c>
      <c r="G1761" t="s">
        <v>55</v>
      </c>
      <c r="H1761" t="s">
        <v>35</v>
      </c>
      <c r="L1761" t="s">
        <v>2581</v>
      </c>
      <c r="M1761">
        <v>101977</v>
      </c>
      <c r="N1761">
        <v>161</v>
      </c>
      <c r="O1761" t="s">
        <v>29</v>
      </c>
      <c r="P1761" t="s">
        <v>30</v>
      </c>
      <c r="Q1761" t="s">
        <v>213</v>
      </c>
      <c r="R1761">
        <v>25000000</v>
      </c>
      <c r="S1761">
        <v>2012</v>
      </c>
      <c r="T1761">
        <v>6.5</v>
      </c>
      <c r="U1761">
        <v>1.8</v>
      </c>
      <c r="V1761">
        <v>41489425</v>
      </c>
      <c r="W1761" t="s">
        <v>21</v>
      </c>
    </row>
    <row r="1762" spans="1:23" x14ac:dyDescent="0.3">
      <c r="A1762" t="s">
        <v>113</v>
      </c>
      <c r="B1762">
        <v>29</v>
      </c>
      <c r="C1762">
        <v>97</v>
      </c>
      <c r="D1762">
        <v>41067398</v>
      </c>
      <c r="E1762" t="s">
        <v>24</v>
      </c>
      <c r="F1762" t="s">
        <v>48</v>
      </c>
      <c r="G1762" t="s">
        <v>56</v>
      </c>
      <c r="H1762" t="s">
        <v>35</v>
      </c>
      <c r="L1762" t="s">
        <v>2582</v>
      </c>
      <c r="M1762">
        <v>22748</v>
      </c>
      <c r="N1762">
        <v>41</v>
      </c>
      <c r="O1762" t="s">
        <v>29</v>
      </c>
      <c r="P1762" t="s">
        <v>30</v>
      </c>
      <c r="Q1762" t="s">
        <v>213</v>
      </c>
      <c r="R1762">
        <v>25000000</v>
      </c>
      <c r="S1762">
        <v>1997</v>
      </c>
      <c r="T1762">
        <v>6.1</v>
      </c>
      <c r="U1762">
        <v>1.6</v>
      </c>
      <c r="V1762">
        <v>16067398</v>
      </c>
      <c r="W1762" t="s">
        <v>21</v>
      </c>
    </row>
    <row r="1763" spans="1:23" x14ac:dyDescent="0.3">
      <c r="A1763" t="s">
        <v>1919</v>
      </c>
      <c r="B1763">
        <v>398</v>
      </c>
      <c r="C1763">
        <v>158</v>
      </c>
      <c r="D1763">
        <v>40218903</v>
      </c>
      <c r="E1763" t="s">
        <v>55</v>
      </c>
      <c r="L1763" t="s">
        <v>2583</v>
      </c>
      <c r="M1763">
        <v>372990</v>
      </c>
      <c r="N1763">
        <v>1107</v>
      </c>
      <c r="O1763" t="s">
        <v>29</v>
      </c>
      <c r="P1763" t="s">
        <v>30</v>
      </c>
      <c r="Q1763" t="s">
        <v>213</v>
      </c>
      <c r="R1763">
        <v>25000000</v>
      </c>
      <c r="S1763">
        <v>2007</v>
      </c>
      <c r="T1763">
        <v>8.1</v>
      </c>
      <c r="U1763">
        <v>2.6</v>
      </c>
      <c r="V1763">
        <v>15218903</v>
      </c>
      <c r="W1763" t="s">
        <v>21</v>
      </c>
    </row>
    <row r="1764" spans="1:23" x14ac:dyDescent="0.3">
      <c r="A1764" t="s">
        <v>2584</v>
      </c>
      <c r="B1764">
        <v>38</v>
      </c>
      <c r="C1764">
        <v>85</v>
      </c>
      <c r="D1764">
        <v>39880476</v>
      </c>
      <c r="E1764" t="s">
        <v>25</v>
      </c>
      <c r="F1764" t="s">
        <v>47</v>
      </c>
      <c r="G1764" t="s">
        <v>48</v>
      </c>
      <c r="H1764" t="s">
        <v>49</v>
      </c>
      <c r="I1764" t="s">
        <v>26</v>
      </c>
      <c r="L1764" t="s">
        <v>2585</v>
      </c>
      <c r="M1764">
        <v>12218</v>
      </c>
      <c r="N1764">
        <v>33</v>
      </c>
      <c r="O1764" t="s">
        <v>29</v>
      </c>
      <c r="P1764" t="s">
        <v>30</v>
      </c>
      <c r="Q1764" t="s">
        <v>52</v>
      </c>
      <c r="R1764">
        <v>25000000</v>
      </c>
      <c r="S1764">
        <v>2002</v>
      </c>
      <c r="T1764">
        <v>5.2</v>
      </c>
      <c r="U1764">
        <v>1.4</v>
      </c>
      <c r="V1764">
        <v>14880476</v>
      </c>
      <c r="W1764" t="s">
        <v>21</v>
      </c>
    </row>
    <row r="1765" spans="1:23" x14ac:dyDescent="0.3">
      <c r="A1765" t="s">
        <v>2586</v>
      </c>
      <c r="B1765">
        <v>45</v>
      </c>
      <c r="C1765">
        <v>80</v>
      </c>
      <c r="D1765">
        <v>39399750</v>
      </c>
      <c r="E1765" t="s">
        <v>25</v>
      </c>
      <c r="F1765" t="s">
        <v>47</v>
      </c>
      <c r="G1765" t="s">
        <v>48</v>
      </c>
      <c r="H1765" t="s">
        <v>49</v>
      </c>
      <c r="I1765" t="s">
        <v>26</v>
      </c>
      <c r="J1765" t="s">
        <v>50</v>
      </c>
      <c r="L1765" t="s">
        <v>2587</v>
      </c>
      <c r="M1765">
        <v>5674</v>
      </c>
      <c r="N1765">
        <v>35</v>
      </c>
      <c r="O1765" t="s">
        <v>29</v>
      </c>
      <c r="P1765" t="s">
        <v>30</v>
      </c>
      <c r="Q1765" t="s">
        <v>52</v>
      </c>
      <c r="R1765">
        <v>25000000</v>
      </c>
      <c r="S1765">
        <v>2003</v>
      </c>
      <c r="T1765">
        <v>5.6</v>
      </c>
      <c r="U1765">
        <v>1.3</v>
      </c>
      <c r="V1765">
        <v>14399750</v>
      </c>
      <c r="W1765" t="s">
        <v>21</v>
      </c>
    </row>
    <row r="1766" spans="1:23" x14ac:dyDescent="0.3">
      <c r="A1766" t="s">
        <v>2454</v>
      </c>
      <c r="B1766">
        <v>81</v>
      </c>
      <c r="C1766">
        <v>86</v>
      </c>
      <c r="D1766">
        <v>38230435</v>
      </c>
      <c r="E1766" t="s">
        <v>24</v>
      </c>
      <c r="F1766" t="s">
        <v>48</v>
      </c>
      <c r="L1766" t="s">
        <v>2588</v>
      </c>
      <c r="M1766">
        <v>29661</v>
      </c>
      <c r="N1766">
        <v>179</v>
      </c>
      <c r="O1766" t="s">
        <v>29</v>
      </c>
      <c r="P1766" t="s">
        <v>30</v>
      </c>
      <c r="Q1766" t="s">
        <v>31</v>
      </c>
      <c r="R1766">
        <v>25000000</v>
      </c>
      <c r="S1766">
        <v>2002</v>
      </c>
      <c r="T1766">
        <v>5.8</v>
      </c>
      <c r="U1766">
        <v>1.4</v>
      </c>
      <c r="V1766">
        <v>13230435</v>
      </c>
      <c r="W1766" t="s">
        <v>21</v>
      </c>
    </row>
    <row r="1767" spans="1:23" x14ac:dyDescent="0.3">
      <c r="A1767" t="s">
        <v>1712</v>
      </c>
      <c r="B1767">
        <v>88</v>
      </c>
      <c r="C1767">
        <v>119</v>
      </c>
      <c r="D1767">
        <v>39008741</v>
      </c>
      <c r="E1767" t="s">
        <v>48</v>
      </c>
      <c r="F1767" t="s">
        <v>55</v>
      </c>
      <c r="G1767" t="s">
        <v>49</v>
      </c>
      <c r="H1767" t="s">
        <v>44</v>
      </c>
      <c r="L1767" t="s">
        <v>2589</v>
      </c>
      <c r="M1767">
        <v>44838</v>
      </c>
      <c r="N1767">
        <v>223</v>
      </c>
      <c r="O1767" t="s">
        <v>29</v>
      </c>
      <c r="P1767" t="s">
        <v>30</v>
      </c>
      <c r="Q1767" t="s">
        <v>52</v>
      </c>
      <c r="R1767">
        <v>25000000</v>
      </c>
      <c r="S1767">
        <v>2005</v>
      </c>
      <c r="T1767">
        <v>6.6</v>
      </c>
      <c r="U1767">
        <v>2</v>
      </c>
      <c r="V1767">
        <v>14008741</v>
      </c>
      <c r="W1767" t="s">
        <v>21</v>
      </c>
    </row>
    <row r="1768" spans="1:23" x14ac:dyDescent="0.3">
      <c r="A1768" t="s">
        <v>2590</v>
      </c>
      <c r="B1768">
        <v>116</v>
      </c>
      <c r="C1768">
        <v>98</v>
      </c>
      <c r="D1768">
        <v>36833473</v>
      </c>
      <c r="E1768" t="s">
        <v>24</v>
      </c>
      <c r="F1768" t="s">
        <v>56</v>
      </c>
      <c r="G1768" t="s">
        <v>55</v>
      </c>
      <c r="H1768" t="s">
        <v>35</v>
      </c>
      <c r="L1768" t="s">
        <v>2591</v>
      </c>
      <c r="M1768">
        <v>53126</v>
      </c>
      <c r="N1768">
        <v>254</v>
      </c>
      <c r="O1768" t="s">
        <v>29</v>
      </c>
      <c r="P1768" t="s">
        <v>545</v>
      </c>
      <c r="Q1768" t="s">
        <v>213</v>
      </c>
      <c r="R1768">
        <v>25000000</v>
      </c>
      <c r="S1768">
        <v>2001</v>
      </c>
      <c r="T1768">
        <v>6.6</v>
      </c>
      <c r="U1768">
        <v>1.6</v>
      </c>
      <c r="V1768">
        <v>11833473</v>
      </c>
      <c r="W1768" t="s">
        <v>21</v>
      </c>
    </row>
    <row r="1769" spans="1:23" x14ac:dyDescent="0.3">
      <c r="A1769" t="s">
        <v>2592</v>
      </c>
      <c r="B1769">
        <v>129</v>
      </c>
      <c r="C1769">
        <v>97</v>
      </c>
      <c r="D1769">
        <v>48237389</v>
      </c>
      <c r="E1769" t="s">
        <v>48</v>
      </c>
      <c r="F1769" t="s">
        <v>44</v>
      </c>
      <c r="L1769" t="s">
        <v>2593</v>
      </c>
      <c r="M1769">
        <v>63969</v>
      </c>
      <c r="N1769">
        <v>126</v>
      </c>
      <c r="O1769" t="s">
        <v>29</v>
      </c>
      <c r="P1769" t="s">
        <v>30</v>
      </c>
      <c r="Q1769" t="s">
        <v>31</v>
      </c>
      <c r="R1769">
        <v>25000000</v>
      </c>
      <c r="S1769">
        <v>2008</v>
      </c>
      <c r="T1769">
        <v>5.5</v>
      </c>
      <c r="U1769">
        <v>1.6</v>
      </c>
      <c r="V1769">
        <v>23237389</v>
      </c>
      <c r="W1769" t="s">
        <v>21</v>
      </c>
    </row>
    <row r="1770" spans="1:23" x14ac:dyDescent="0.3">
      <c r="A1770" t="s">
        <v>2343</v>
      </c>
      <c r="B1770">
        <v>151</v>
      </c>
      <c r="C1770">
        <v>124</v>
      </c>
      <c r="D1770">
        <v>36447959</v>
      </c>
      <c r="E1770" t="s">
        <v>242</v>
      </c>
      <c r="F1770" t="s">
        <v>55</v>
      </c>
      <c r="G1770" t="s">
        <v>61</v>
      </c>
      <c r="L1770" t="s">
        <v>2594</v>
      </c>
      <c r="M1770">
        <v>35833</v>
      </c>
      <c r="N1770">
        <v>96</v>
      </c>
      <c r="O1770" t="s">
        <v>29</v>
      </c>
      <c r="P1770" t="s">
        <v>30</v>
      </c>
      <c r="Q1770" t="s">
        <v>52</v>
      </c>
      <c r="R1770">
        <v>25000000</v>
      </c>
      <c r="S1770">
        <v>2014</v>
      </c>
      <c r="T1770">
        <v>7</v>
      </c>
      <c r="U1770">
        <v>2.1</v>
      </c>
      <c r="V1770">
        <v>11447959</v>
      </c>
      <c r="W1770" t="s">
        <v>21</v>
      </c>
    </row>
    <row r="1771" spans="1:23" x14ac:dyDescent="0.3">
      <c r="A1771" t="s">
        <v>361</v>
      </c>
      <c r="B1771">
        <v>198</v>
      </c>
      <c r="C1771">
        <v>97</v>
      </c>
      <c r="D1771">
        <v>45089048</v>
      </c>
      <c r="E1771" t="s">
        <v>55</v>
      </c>
      <c r="F1771" t="s">
        <v>44</v>
      </c>
      <c r="G1771" t="s">
        <v>27</v>
      </c>
      <c r="L1771" t="s">
        <v>2595</v>
      </c>
      <c r="M1771">
        <v>86251</v>
      </c>
      <c r="N1771">
        <v>260</v>
      </c>
      <c r="O1771" t="s">
        <v>29</v>
      </c>
      <c r="P1771" t="s">
        <v>2211</v>
      </c>
      <c r="Q1771" t="s">
        <v>31</v>
      </c>
      <c r="R1771">
        <v>25000000</v>
      </c>
      <c r="S1771">
        <v>2014</v>
      </c>
      <c r="T1771">
        <v>6.5</v>
      </c>
      <c r="U1771">
        <v>1.6</v>
      </c>
      <c r="V1771">
        <v>20089048</v>
      </c>
      <c r="W1771" t="s">
        <v>21</v>
      </c>
    </row>
    <row r="1772" spans="1:23" x14ac:dyDescent="0.3">
      <c r="A1772" t="s">
        <v>1838</v>
      </c>
      <c r="B1772">
        <v>66</v>
      </c>
      <c r="C1772">
        <v>105</v>
      </c>
      <c r="D1772">
        <v>35990505</v>
      </c>
      <c r="E1772" t="s">
        <v>48</v>
      </c>
      <c r="F1772" t="s">
        <v>55</v>
      </c>
      <c r="G1772" t="s">
        <v>49</v>
      </c>
      <c r="H1772" t="s">
        <v>44</v>
      </c>
      <c r="L1772" t="s">
        <v>2596</v>
      </c>
      <c r="M1772">
        <v>48095</v>
      </c>
      <c r="N1772">
        <v>194</v>
      </c>
      <c r="O1772" t="s">
        <v>29</v>
      </c>
      <c r="P1772" t="s">
        <v>30</v>
      </c>
      <c r="Q1772" t="s">
        <v>52</v>
      </c>
      <c r="R1772">
        <v>20000000</v>
      </c>
      <c r="S1772">
        <v>2003</v>
      </c>
      <c r="T1772">
        <v>5.8</v>
      </c>
      <c r="U1772">
        <v>1.8</v>
      </c>
      <c r="V1772">
        <v>15990505</v>
      </c>
      <c r="W1772" t="s">
        <v>21</v>
      </c>
    </row>
    <row r="1773" spans="1:23" x14ac:dyDescent="0.3">
      <c r="A1773" t="s">
        <v>2597</v>
      </c>
      <c r="B1773">
        <v>167</v>
      </c>
      <c r="C1773">
        <v>104</v>
      </c>
      <c r="D1773">
        <v>35143332</v>
      </c>
      <c r="E1773" t="s">
        <v>57</v>
      </c>
      <c r="L1773" t="s">
        <v>2598</v>
      </c>
      <c r="M1773">
        <v>45102</v>
      </c>
      <c r="N1773">
        <v>316</v>
      </c>
      <c r="O1773" t="s">
        <v>29</v>
      </c>
      <c r="P1773" t="s">
        <v>30</v>
      </c>
      <c r="Q1773" t="s">
        <v>213</v>
      </c>
      <c r="R1773">
        <v>17000000</v>
      </c>
      <c r="S1773">
        <v>2003</v>
      </c>
      <c r="T1773">
        <v>5.6</v>
      </c>
      <c r="U1773">
        <v>1.7</v>
      </c>
      <c r="V1773">
        <v>18143332</v>
      </c>
      <c r="W1773" t="s">
        <v>21</v>
      </c>
    </row>
    <row r="1774" spans="1:23" x14ac:dyDescent="0.3">
      <c r="A1774" t="s">
        <v>2599</v>
      </c>
      <c r="B1774">
        <v>127</v>
      </c>
      <c r="C1774">
        <v>101</v>
      </c>
      <c r="D1774">
        <v>35000629</v>
      </c>
      <c r="E1774" t="s">
        <v>48</v>
      </c>
      <c r="F1774" t="s">
        <v>44</v>
      </c>
      <c r="L1774" t="s">
        <v>2600</v>
      </c>
      <c r="M1774">
        <v>74622</v>
      </c>
      <c r="N1774">
        <v>150</v>
      </c>
      <c r="O1774" t="s">
        <v>29</v>
      </c>
      <c r="P1774" t="s">
        <v>30</v>
      </c>
      <c r="Q1774" t="s">
        <v>213</v>
      </c>
      <c r="R1774">
        <v>25000000</v>
      </c>
      <c r="S1774">
        <v>2007</v>
      </c>
      <c r="T1774">
        <v>5.6</v>
      </c>
      <c r="U1774">
        <v>1.7</v>
      </c>
      <c r="V1774">
        <v>10000629</v>
      </c>
      <c r="W1774" t="s">
        <v>21</v>
      </c>
    </row>
    <row r="1775" spans="1:23" x14ac:dyDescent="0.3">
      <c r="A1775" t="s">
        <v>934</v>
      </c>
      <c r="B1775">
        <v>109</v>
      </c>
      <c r="C1775">
        <v>101</v>
      </c>
      <c r="D1775">
        <v>34604054</v>
      </c>
      <c r="E1775" t="s">
        <v>24</v>
      </c>
      <c r="F1775" t="s">
        <v>56</v>
      </c>
      <c r="G1775" t="s">
        <v>55</v>
      </c>
      <c r="H1775" t="s">
        <v>35</v>
      </c>
      <c r="L1775" t="s">
        <v>2601</v>
      </c>
      <c r="M1775">
        <v>34942</v>
      </c>
      <c r="N1775">
        <v>185</v>
      </c>
      <c r="O1775" t="s">
        <v>29</v>
      </c>
      <c r="P1775" t="s">
        <v>30</v>
      </c>
      <c r="Q1775" t="s">
        <v>213</v>
      </c>
      <c r="R1775">
        <v>30000000</v>
      </c>
      <c r="S1775">
        <v>2003</v>
      </c>
      <c r="T1775">
        <v>5.8</v>
      </c>
      <c r="U1775">
        <v>1.7</v>
      </c>
      <c r="V1775">
        <v>4604054</v>
      </c>
      <c r="W1775" t="s">
        <v>21</v>
      </c>
    </row>
    <row r="1776" spans="1:23" x14ac:dyDescent="0.3">
      <c r="A1776" t="s">
        <v>1796</v>
      </c>
      <c r="B1776">
        <v>174</v>
      </c>
      <c r="C1776">
        <v>114</v>
      </c>
      <c r="D1776">
        <v>41597830</v>
      </c>
      <c r="E1776" t="s">
        <v>55</v>
      </c>
      <c r="F1776" t="s">
        <v>44</v>
      </c>
      <c r="L1776" t="s">
        <v>2602</v>
      </c>
      <c r="M1776">
        <v>102123</v>
      </c>
      <c r="N1776">
        <v>660</v>
      </c>
      <c r="O1776" t="s">
        <v>29</v>
      </c>
      <c r="P1776" t="s">
        <v>30</v>
      </c>
      <c r="Q1776" t="s">
        <v>31</v>
      </c>
      <c r="R1776">
        <v>25000000</v>
      </c>
      <c r="S1776">
        <v>2002</v>
      </c>
      <c r="T1776">
        <v>7.6</v>
      </c>
      <c r="U1776">
        <v>1.9</v>
      </c>
      <c r="V1776">
        <v>16597830</v>
      </c>
      <c r="W1776" t="s">
        <v>21</v>
      </c>
    </row>
    <row r="1777" spans="1:23" x14ac:dyDescent="0.3">
      <c r="A1777" t="s">
        <v>1393</v>
      </c>
      <c r="B1777">
        <v>91</v>
      </c>
      <c r="C1777">
        <v>105</v>
      </c>
      <c r="D1777">
        <v>33687630</v>
      </c>
      <c r="E1777" t="s">
        <v>48</v>
      </c>
      <c r="F1777" t="s">
        <v>44</v>
      </c>
      <c r="L1777" t="s">
        <v>2603</v>
      </c>
      <c r="M1777">
        <v>116762</v>
      </c>
      <c r="N1777">
        <v>261</v>
      </c>
      <c r="O1777" t="s">
        <v>29</v>
      </c>
      <c r="P1777" t="s">
        <v>30</v>
      </c>
      <c r="Q1777" t="s">
        <v>31</v>
      </c>
      <c r="R1777">
        <v>20000000</v>
      </c>
      <c r="S1777">
        <v>2006</v>
      </c>
      <c r="T1777">
        <v>6.4</v>
      </c>
      <c r="U1777">
        <v>1.8</v>
      </c>
      <c r="V1777">
        <v>13687630</v>
      </c>
      <c r="W1777" t="s">
        <v>21</v>
      </c>
    </row>
    <row r="1778" spans="1:23" x14ac:dyDescent="0.3">
      <c r="A1778" t="s">
        <v>2604</v>
      </c>
      <c r="B1778">
        <v>151</v>
      </c>
      <c r="C1778">
        <v>90</v>
      </c>
      <c r="D1778">
        <v>32553210</v>
      </c>
      <c r="E1778" t="s">
        <v>48</v>
      </c>
      <c r="F1778" t="s">
        <v>49</v>
      </c>
      <c r="L1778" t="s">
        <v>2605</v>
      </c>
      <c r="M1778">
        <v>88714</v>
      </c>
      <c r="N1778">
        <v>235</v>
      </c>
      <c r="O1778" t="s">
        <v>29</v>
      </c>
      <c r="P1778" t="s">
        <v>37</v>
      </c>
      <c r="Q1778" t="s">
        <v>52</v>
      </c>
      <c r="R1778">
        <v>25000000</v>
      </c>
      <c r="S1778">
        <v>2007</v>
      </c>
      <c r="T1778">
        <v>6.3</v>
      </c>
      <c r="U1778">
        <v>1.5</v>
      </c>
      <c r="V1778">
        <v>7553210</v>
      </c>
      <c r="W1778" t="s">
        <v>21</v>
      </c>
    </row>
    <row r="1779" spans="1:23" x14ac:dyDescent="0.3">
      <c r="A1779" t="s">
        <v>2606</v>
      </c>
      <c r="B1779">
        <v>94</v>
      </c>
      <c r="C1779">
        <v>97</v>
      </c>
      <c r="D1779">
        <v>31526393</v>
      </c>
      <c r="E1779" t="s">
        <v>24</v>
      </c>
      <c r="F1779" t="s">
        <v>25</v>
      </c>
      <c r="G1779" t="s">
        <v>57</v>
      </c>
      <c r="H1779" t="s">
        <v>35</v>
      </c>
      <c r="L1779" t="s">
        <v>2607</v>
      </c>
      <c r="M1779">
        <v>22243</v>
      </c>
      <c r="N1779">
        <v>144</v>
      </c>
      <c r="O1779" t="s">
        <v>29</v>
      </c>
      <c r="P1779" t="s">
        <v>30</v>
      </c>
      <c r="Q1779" t="s">
        <v>31</v>
      </c>
      <c r="R1779">
        <v>25000000</v>
      </c>
      <c r="S1779">
        <v>2004</v>
      </c>
      <c r="T1779">
        <v>4.5999999999999996</v>
      </c>
      <c r="U1779">
        <v>1.6</v>
      </c>
      <c r="V1779">
        <v>6526393</v>
      </c>
      <c r="W1779" t="s">
        <v>21</v>
      </c>
    </row>
    <row r="1780" spans="1:23" x14ac:dyDescent="0.3">
      <c r="A1780" t="s">
        <v>2608</v>
      </c>
      <c r="B1780">
        <v>91</v>
      </c>
      <c r="C1780">
        <v>144</v>
      </c>
      <c r="D1780">
        <v>41229</v>
      </c>
      <c r="E1780" t="s">
        <v>56</v>
      </c>
      <c r="F1780" t="s">
        <v>55</v>
      </c>
      <c r="G1780" t="s">
        <v>35</v>
      </c>
      <c r="L1780" t="s">
        <v>2609</v>
      </c>
      <c r="M1780">
        <v>14612</v>
      </c>
      <c r="N1780">
        <v>41</v>
      </c>
      <c r="O1780" t="s">
        <v>29</v>
      </c>
      <c r="P1780" t="s">
        <v>545</v>
      </c>
      <c r="Q1780" t="s">
        <v>213</v>
      </c>
      <c r="R1780">
        <v>25500000</v>
      </c>
      <c r="S1780">
        <v>2013</v>
      </c>
      <c r="T1780">
        <v>6.5</v>
      </c>
      <c r="U1780">
        <v>2.4</v>
      </c>
      <c r="V1780">
        <v>-25458771</v>
      </c>
      <c r="W1780" t="s">
        <v>38</v>
      </c>
    </row>
    <row r="1781" spans="1:23" x14ac:dyDescent="0.3">
      <c r="A1781" t="s">
        <v>2610</v>
      </c>
      <c r="B1781">
        <v>148</v>
      </c>
      <c r="C1781">
        <v>114</v>
      </c>
      <c r="D1781">
        <v>31655091</v>
      </c>
      <c r="E1781" t="s">
        <v>55</v>
      </c>
      <c r="F1781" t="s">
        <v>59</v>
      </c>
      <c r="L1781" t="s">
        <v>2611</v>
      </c>
      <c r="M1781">
        <v>87331</v>
      </c>
      <c r="N1781">
        <v>364</v>
      </c>
      <c r="O1781" t="s">
        <v>29</v>
      </c>
      <c r="P1781" t="s">
        <v>30</v>
      </c>
      <c r="Q1781" t="s">
        <v>52</v>
      </c>
      <c r="R1781">
        <v>30000000</v>
      </c>
      <c r="S1781">
        <v>2007</v>
      </c>
      <c r="T1781">
        <v>7.5</v>
      </c>
      <c r="U1781">
        <v>1.9</v>
      </c>
      <c r="V1781">
        <v>1655091</v>
      </c>
      <c r="W1781" t="s">
        <v>21</v>
      </c>
    </row>
    <row r="1782" spans="1:23" x14ac:dyDescent="0.3">
      <c r="A1782" t="s">
        <v>1292</v>
      </c>
      <c r="B1782">
        <v>141</v>
      </c>
      <c r="C1782">
        <v>124</v>
      </c>
      <c r="D1782">
        <v>30012990</v>
      </c>
      <c r="E1782" t="s">
        <v>242</v>
      </c>
      <c r="F1782" t="s">
        <v>55</v>
      </c>
      <c r="G1782" t="s">
        <v>54</v>
      </c>
      <c r="L1782" t="s">
        <v>2612</v>
      </c>
      <c r="M1782">
        <v>75973</v>
      </c>
      <c r="N1782">
        <v>409</v>
      </c>
      <c r="O1782" t="s">
        <v>29</v>
      </c>
      <c r="P1782" t="s">
        <v>37</v>
      </c>
      <c r="Q1782" t="s">
        <v>213</v>
      </c>
      <c r="R1782">
        <v>25000000</v>
      </c>
      <c r="S1782">
        <v>1998</v>
      </c>
      <c r="T1782">
        <v>7.5</v>
      </c>
      <c r="U1782">
        <v>2.1</v>
      </c>
      <c r="V1782">
        <v>5012990</v>
      </c>
      <c r="W1782" t="s">
        <v>21</v>
      </c>
    </row>
    <row r="1783" spans="1:23" x14ac:dyDescent="0.3">
      <c r="A1783" t="s">
        <v>2084</v>
      </c>
      <c r="B1783">
        <v>114</v>
      </c>
      <c r="C1783">
        <v>89</v>
      </c>
      <c r="D1783">
        <v>32368960</v>
      </c>
      <c r="E1783" t="s">
        <v>48</v>
      </c>
      <c r="F1783" t="s">
        <v>26</v>
      </c>
      <c r="G1783" t="s">
        <v>57</v>
      </c>
      <c r="H1783" t="s">
        <v>44</v>
      </c>
      <c r="L1783" t="s">
        <v>2613</v>
      </c>
      <c r="M1783">
        <v>39768</v>
      </c>
      <c r="N1783">
        <v>292</v>
      </c>
      <c r="O1783" t="s">
        <v>29</v>
      </c>
      <c r="P1783" t="s">
        <v>115</v>
      </c>
      <c r="Q1783" t="s">
        <v>213</v>
      </c>
      <c r="R1783">
        <v>25000000</v>
      </c>
      <c r="S1783">
        <v>1998</v>
      </c>
      <c r="T1783">
        <v>5.3</v>
      </c>
      <c r="U1783">
        <v>1.5</v>
      </c>
      <c r="V1783">
        <v>7368960</v>
      </c>
      <c r="W1783" t="s">
        <v>21</v>
      </c>
    </row>
    <row r="1784" spans="1:23" x14ac:dyDescent="0.3">
      <c r="A1784" t="s">
        <v>2614</v>
      </c>
      <c r="B1784">
        <v>79</v>
      </c>
      <c r="C1784">
        <v>160</v>
      </c>
      <c r="D1784">
        <v>14500000</v>
      </c>
      <c r="E1784" t="s">
        <v>24</v>
      </c>
      <c r="F1784" t="s">
        <v>55</v>
      </c>
      <c r="G1784" t="s">
        <v>54</v>
      </c>
      <c r="H1784" t="s">
        <v>58</v>
      </c>
      <c r="L1784" t="s">
        <v>2615</v>
      </c>
      <c r="M1784">
        <v>25019</v>
      </c>
      <c r="N1784">
        <v>159</v>
      </c>
      <c r="O1784" t="s">
        <v>29</v>
      </c>
      <c r="P1784" t="s">
        <v>812</v>
      </c>
      <c r="Q1784" t="s">
        <v>118</v>
      </c>
      <c r="R1784">
        <v>25000000</v>
      </c>
      <c r="S1784">
        <v>1970</v>
      </c>
      <c r="T1784">
        <v>7.5</v>
      </c>
      <c r="U1784">
        <v>2.7</v>
      </c>
      <c r="V1784">
        <v>-10500000</v>
      </c>
      <c r="W1784" t="s">
        <v>38</v>
      </c>
    </row>
    <row r="1785" spans="1:23" x14ac:dyDescent="0.3">
      <c r="A1785" t="s">
        <v>2616</v>
      </c>
      <c r="B1785">
        <v>33</v>
      </c>
      <c r="C1785">
        <v>93</v>
      </c>
      <c r="D1785">
        <v>29247405</v>
      </c>
      <c r="E1785" t="s">
        <v>48</v>
      </c>
      <c r="F1785" t="s">
        <v>49</v>
      </c>
      <c r="G1785" t="s">
        <v>59</v>
      </c>
      <c r="L1785" t="s">
        <v>2617</v>
      </c>
      <c r="M1785">
        <v>28377</v>
      </c>
      <c r="N1785">
        <v>261</v>
      </c>
      <c r="O1785" t="s">
        <v>29</v>
      </c>
      <c r="P1785" t="s">
        <v>37</v>
      </c>
      <c r="Q1785" t="s">
        <v>52</v>
      </c>
      <c r="R1785">
        <v>25000000</v>
      </c>
      <c r="S1785">
        <v>1997</v>
      </c>
      <c r="T1785">
        <v>3.3</v>
      </c>
      <c r="U1785">
        <v>1.6</v>
      </c>
      <c r="V1785">
        <v>4247405</v>
      </c>
      <c r="W1785" t="s">
        <v>21</v>
      </c>
    </row>
    <row r="1786" spans="1:23" x14ac:dyDescent="0.3">
      <c r="A1786" t="s">
        <v>2618</v>
      </c>
      <c r="B1786">
        <v>83</v>
      </c>
      <c r="C1786">
        <v>88</v>
      </c>
      <c r="D1786">
        <v>25615792</v>
      </c>
      <c r="E1786" t="s">
        <v>24</v>
      </c>
      <c r="F1786" t="s">
        <v>48</v>
      </c>
      <c r="G1786" t="s">
        <v>59</v>
      </c>
      <c r="L1786" t="s">
        <v>2619</v>
      </c>
      <c r="M1786">
        <v>10161</v>
      </c>
      <c r="N1786">
        <v>50</v>
      </c>
      <c r="O1786" t="s">
        <v>29</v>
      </c>
      <c r="P1786" t="s">
        <v>30</v>
      </c>
      <c r="Q1786" t="s">
        <v>31</v>
      </c>
      <c r="R1786">
        <v>25000000</v>
      </c>
      <c r="S1786">
        <v>2009</v>
      </c>
      <c r="T1786">
        <v>3.5</v>
      </c>
      <c r="U1786">
        <v>1.5</v>
      </c>
      <c r="V1786">
        <v>615792</v>
      </c>
      <c r="W1786" t="s">
        <v>21</v>
      </c>
    </row>
    <row r="1787" spans="1:23" x14ac:dyDescent="0.3">
      <c r="A1787" t="s">
        <v>888</v>
      </c>
      <c r="B1787">
        <v>199</v>
      </c>
      <c r="C1787">
        <v>142</v>
      </c>
      <c r="D1787">
        <v>28341469</v>
      </c>
      <c r="E1787" t="s">
        <v>56</v>
      </c>
      <c r="F1787" t="s">
        <v>55</v>
      </c>
      <c r="L1787" t="s">
        <v>2620</v>
      </c>
      <c r="M1787">
        <v>1689764</v>
      </c>
      <c r="N1787">
        <v>4144</v>
      </c>
      <c r="O1787" t="s">
        <v>29</v>
      </c>
      <c r="P1787" t="s">
        <v>30</v>
      </c>
      <c r="Q1787" t="s">
        <v>213</v>
      </c>
      <c r="R1787">
        <v>25000000</v>
      </c>
      <c r="S1787">
        <v>1994</v>
      </c>
      <c r="T1787">
        <v>9.3000000000000007</v>
      </c>
      <c r="U1787">
        <v>2.4</v>
      </c>
      <c r="V1787">
        <v>3341469</v>
      </c>
      <c r="W1787" t="s">
        <v>21</v>
      </c>
    </row>
    <row r="1788" spans="1:23" x14ac:dyDescent="0.3">
      <c r="A1788" t="s">
        <v>1609</v>
      </c>
      <c r="B1788">
        <v>71</v>
      </c>
      <c r="C1788">
        <v>92</v>
      </c>
      <c r="D1788">
        <v>25590119</v>
      </c>
      <c r="E1788" t="s">
        <v>25</v>
      </c>
      <c r="F1788" t="s">
        <v>48</v>
      </c>
      <c r="G1788" t="s">
        <v>56</v>
      </c>
      <c r="L1788" t="s">
        <v>2621</v>
      </c>
      <c r="M1788">
        <v>19699</v>
      </c>
      <c r="N1788">
        <v>119</v>
      </c>
      <c r="O1788" t="s">
        <v>29</v>
      </c>
      <c r="P1788" t="s">
        <v>143</v>
      </c>
      <c r="Q1788" t="s">
        <v>52</v>
      </c>
      <c r="R1788">
        <v>21150000</v>
      </c>
      <c r="S1788">
        <v>2001</v>
      </c>
      <c r="T1788">
        <v>4.8</v>
      </c>
      <c r="U1788">
        <v>1.5</v>
      </c>
      <c r="V1788">
        <v>4440119</v>
      </c>
      <c r="W1788" t="s">
        <v>21</v>
      </c>
    </row>
    <row r="1789" spans="1:23" x14ac:dyDescent="0.3">
      <c r="A1789" t="s">
        <v>949</v>
      </c>
      <c r="B1789">
        <v>62</v>
      </c>
      <c r="C1789">
        <v>117</v>
      </c>
      <c r="D1789">
        <v>24944213</v>
      </c>
      <c r="E1789" t="s">
        <v>48</v>
      </c>
      <c r="F1789" t="s">
        <v>61</v>
      </c>
      <c r="L1789" t="s">
        <v>2622</v>
      </c>
      <c r="M1789">
        <v>63459</v>
      </c>
      <c r="N1789">
        <v>185</v>
      </c>
      <c r="O1789" t="s">
        <v>29</v>
      </c>
      <c r="P1789" t="s">
        <v>30</v>
      </c>
      <c r="Q1789" t="s">
        <v>31</v>
      </c>
      <c r="R1789">
        <v>27000000</v>
      </c>
      <c r="S1789">
        <v>1996</v>
      </c>
      <c r="T1789">
        <v>6.9</v>
      </c>
      <c r="U1789">
        <v>2</v>
      </c>
      <c r="V1789">
        <v>-2055787</v>
      </c>
      <c r="W1789" t="s">
        <v>38</v>
      </c>
    </row>
    <row r="1790" spans="1:23" x14ac:dyDescent="0.3">
      <c r="A1790" t="s">
        <v>580</v>
      </c>
      <c r="B1790">
        <v>175</v>
      </c>
      <c r="C1790">
        <v>111</v>
      </c>
      <c r="D1790">
        <v>33631221</v>
      </c>
      <c r="E1790" t="s">
        <v>56</v>
      </c>
      <c r="F1790" t="s">
        <v>55</v>
      </c>
      <c r="G1790" t="s">
        <v>35</v>
      </c>
      <c r="L1790" t="s">
        <v>2623</v>
      </c>
      <c r="M1790">
        <v>48559</v>
      </c>
      <c r="N1790">
        <v>145</v>
      </c>
      <c r="O1790" t="s">
        <v>29</v>
      </c>
      <c r="P1790" t="s">
        <v>30</v>
      </c>
      <c r="Q1790" t="s">
        <v>213</v>
      </c>
      <c r="R1790">
        <v>25000000</v>
      </c>
      <c r="S1790">
        <v>2014</v>
      </c>
      <c r="T1790">
        <v>6</v>
      </c>
      <c r="U1790">
        <v>1.8</v>
      </c>
      <c r="V1790">
        <v>8631221</v>
      </c>
      <c r="W1790" t="s">
        <v>21</v>
      </c>
    </row>
    <row r="1791" spans="1:23" x14ac:dyDescent="0.3">
      <c r="A1791" t="s">
        <v>2624</v>
      </c>
      <c r="B1791">
        <v>322</v>
      </c>
      <c r="C1791">
        <v>121</v>
      </c>
      <c r="D1791">
        <v>37738400</v>
      </c>
      <c r="E1791" t="s">
        <v>55</v>
      </c>
      <c r="L1791" t="s">
        <v>2625</v>
      </c>
      <c r="M1791">
        <v>67797</v>
      </c>
      <c r="N1791">
        <v>285</v>
      </c>
      <c r="O1791" t="s">
        <v>29</v>
      </c>
      <c r="P1791" t="s">
        <v>30</v>
      </c>
      <c r="Q1791" t="s">
        <v>213</v>
      </c>
      <c r="R1791">
        <v>25000000</v>
      </c>
      <c r="S1791">
        <v>2013</v>
      </c>
      <c r="T1791">
        <v>7.3</v>
      </c>
      <c r="U1791">
        <v>2</v>
      </c>
      <c r="V1791">
        <v>12738400</v>
      </c>
      <c r="W1791" t="s">
        <v>21</v>
      </c>
    </row>
    <row r="1792" spans="1:23" x14ac:dyDescent="0.3">
      <c r="A1792" t="s">
        <v>2626</v>
      </c>
      <c r="B1792">
        <v>112</v>
      </c>
      <c r="C1792">
        <v>107</v>
      </c>
      <c r="D1792">
        <v>21835784</v>
      </c>
      <c r="E1792" t="s">
        <v>48</v>
      </c>
      <c r="F1792" t="s">
        <v>55</v>
      </c>
      <c r="G1792" t="s">
        <v>44</v>
      </c>
      <c r="L1792" t="s">
        <v>2627</v>
      </c>
      <c r="M1792">
        <v>58297</v>
      </c>
      <c r="N1792">
        <v>161</v>
      </c>
      <c r="O1792" t="s">
        <v>29</v>
      </c>
      <c r="P1792" t="s">
        <v>30</v>
      </c>
      <c r="Q1792" t="s">
        <v>31</v>
      </c>
      <c r="R1792">
        <v>30000000</v>
      </c>
      <c r="S1792">
        <v>2005</v>
      </c>
      <c r="T1792">
        <v>6.6</v>
      </c>
      <c r="U1792">
        <v>1.8</v>
      </c>
      <c r="V1792">
        <v>-8164216</v>
      </c>
      <c r="W1792" t="s">
        <v>38</v>
      </c>
    </row>
    <row r="1793" spans="1:23" x14ac:dyDescent="0.3">
      <c r="A1793" t="s">
        <v>2628</v>
      </c>
      <c r="B1793">
        <v>216</v>
      </c>
      <c r="C1793">
        <v>106</v>
      </c>
      <c r="D1793">
        <v>15785632</v>
      </c>
      <c r="E1793" t="s">
        <v>242</v>
      </c>
      <c r="F1793" t="s">
        <v>48</v>
      </c>
      <c r="G1793" t="s">
        <v>55</v>
      </c>
      <c r="H1793" t="s">
        <v>61</v>
      </c>
      <c r="L1793" t="s">
        <v>2629</v>
      </c>
      <c r="M1793">
        <v>32507</v>
      </c>
      <c r="N1793">
        <v>119</v>
      </c>
      <c r="O1793" t="s">
        <v>29</v>
      </c>
      <c r="P1793" t="s">
        <v>37</v>
      </c>
      <c r="Q1793" t="s">
        <v>31</v>
      </c>
      <c r="R1793">
        <v>23000000</v>
      </c>
      <c r="S1793">
        <v>2016</v>
      </c>
      <c r="T1793">
        <v>7.5</v>
      </c>
      <c r="U1793">
        <v>1.8</v>
      </c>
      <c r="V1793">
        <v>-7214368</v>
      </c>
      <c r="W1793" t="s">
        <v>38</v>
      </c>
    </row>
    <row r="1794" spans="1:23" x14ac:dyDescent="0.3">
      <c r="A1794" t="s">
        <v>1375</v>
      </c>
      <c r="B1794">
        <v>48</v>
      </c>
      <c r="C1794">
        <v>136</v>
      </c>
      <c r="D1794">
        <v>21554585</v>
      </c>
      <c r="E1794" t="s">
        <v>55</v>
      </c>
      <c r="F1794" t="s">
        <v>61</v>
      </c>
      <c r="L1794" t="s">
        <v>2630</v>
      </c>
      <c r="M1794">
        <v>36108</v>
      </c>
      <c r="N1794">
        <v>109</v>
      </c>
      <c r="O1794" t="s">
        <v>29</v>
      </c>
      <c r="P1794" t="s">
        <v>30</v>
      </c>
      <c r="Q1794" t="s">
        <v>213</v>
      </c>
      <c r="R1794">
        <v>25000000</v>
      </c>
      <c r="S1794">
        <v>1998</v>
      </c>
      <c r="T1794">
        <v>6.9</v>
      </c>
      <c r="U1794">
        <v>2.2999999999999998</v>
      </c>
      <c r="V1794">
        <v>-3445415</v>
      </c>
      <c r="W1794" t="s">
        <v>38</v>
      </c>
    </row>
    <row r="1795" spans="1:23" x14ac:dyDescent="0.3">
      <c r="A1795" t="s">
        <v>2631</v>
      </c>
      <c r="B1795">
        <v>44</v>
      </c>
      <c r="C1795">
        <v>97</v>
      </c>
      <c r="D1795">
        <v>22200000</v>
      </c>
      <c r="E1795" t="s">
        <v>48</v>
      </c>
      <c r="F1795" t="s">
        <v>55</v>
      </c>
      <c r="G1795" t="s">
        <v>44</v>
      </c>
      <c r="L1795" t="s">
        <v>2632</v>
      </c>
      <c r="M1795">
        <v>41310</v>
      </c>
      <c r="N1795">
        <v>117</v>
      </c>
      <c r="O1795" t="s">
        <v>29</v>
      </c>
      <c r="P1795" t="s">
        <v>30</v>
      </c>
      <c r="Q1795" t="s">
        <v>31</v>
      </c>
      <c r="R1795">
        <v>25000000</v>
      </c>
      <c r="S1795">
        <v>1994</v>
      </c>
      <c r="T1795">
        <v>6.8</v>
      </c>
      <c r="U1795">
        <v>1.6</v>
      </c>
      <c r="V1795">
        <v>-2800000</v>
      </c>
      <c r="W1795" t="s">
        <v>38</v>
      </c>
    </row>
    <row r="1796" spans="1:23" x14ac:dyDescent="0.3">
      <c r="A1796" t="s">
        <v>2633</v>
      </c>
      <c r="B1796">
        <v>213</v>
      </c>
      <c r="C1796">
        <v>97</v>
      </c>
      <c r="D1796">
        <v>23527955</v>
      </c>
      <c r="E1796" t="s">
        <v>24</v>
      </c>
      <c r="F1796" t="s">
        <v>56</v>
      </c>
      <c r="G1796" t="s">
        <v>55</v>
      </c>
      <c r="H1796" t="s">
        <v>60</v>
      </c>
      <c r="I1796" t="s">
        <v>35</v>
      </c>
      <c r="L1796" t="s">
        <v>2634</v>
      </c>
      <c r="M1796">
        <v>74691</v>
      </c>
      <c r="N1796">
        <v>165</v>
      </c>
      <c r="O1796" t="s">
        <v>29</v>
      </c>
      <c r="P1796" t="s">
        <v>30</v>
      </c>
      <c r="Q1796" t="s">
        <v>31</v>
      </c>
      <c r="R1796">
        <v>25000000</v>
      </c>
      <c r="S1796">
        <v>2010</v>
      </c>
      <c r="T1796">
        <v>6.4</v>
      </c>
      <c r="U1796">
        <v>1.6</v>
      </c>
      <c r="V1796">
        <v>-1472045</v>
      </c>
      <c r="W1796" t="s">
        <v>38</v>
      </c>
    </row>
    <row r="1797" spans="1:23" x14ac:dyDescent="0.3">
      <c r="A1797" t="s">
        <v>2635</v>
      </c>
      <c r="B1797">
        <v>298</v>
      </c>
      <c r="C1797">
        <v>99</v>
      </c>
      <c r="D1797">
        <v>24042490</v>
      </c>
      <c r="E1797" t="s">
        <v>26</v>
      </c>
      <c r="F1797" t="s">
        <v>57</v>
      </c>
      <c r="G1797" t="s">
        <v>35</v>
      </c>
      <c r="L1797" t="s">
        <v>2636</v>
      </c>
      <c r="M1797">
        <v>40776</v>
      </c>
      <c r="N1797">
        <v>250</v>
      </c>
      <c r="O1797" t="s">
        <v>29</v>
      </c>
      <c r="P1797" t="s">
        <v>30</v>
      </c>
      <c r="Q1797" t="s">
        <v>213</v>
      </c>
      <c r="R1797">
        <v>25000000</v>
      </c>
      <c r="S1797">
        <v>2010</v>
      </c>
      <c r="T1797">
        <v>5.6</v>
      </c>
      <c r="U1797">
        <v>1.6</v>
      </c>
      <c r="V1797">
        <v>-957510</v>
      </c>
      <c r="W1797" t="s">
        <v>38</v>
      </c>
    </row>
    <row r="1798" spans="1:23" x14ac:dyDescent="0.3">
      <c r="A1798" t="s">
        <v>2637</v>
      </c>
      <c r="B1798">
        <v>119</v>
      </c>
      <c r="C1798">
        <v>103</v>
      </c>
      <c r="D1798">
        <v>22466994</v>
      </c>
      <c r="E1798" t="s">
        <v>24</v>
      </c>
      <c r="F1798" t="s">
        <v>56</v>
      </c>
      <c r="G1798" t="s">
        <v>35</v>
      </c>
      <c r="L1798" t="s">
        <v>58</v>
      </c>
      <c r="M1798">
        <v>72673</v>
      </c>
      <c r="N1798">
        <v>166</v>
      </c>
      <c r="O1798" t="s">
        <v>29</v>
      </c>
      <c r="P1798" t="s">
        <v>30</v>
      </c>
      <c r="Q1798" t="s">
        <v>213</v>
      </c>
      <c r="R1798">
        <v>25000000</v>
      </c>
      <c r="S1798">
        <v>2007</v>
      </c>
      <c r="T1798">
        <v>6.3</v>
      </c>
      <c r="U1798">
        <v>1.7</v>
      </c>
      <c r="V1798">
        <v>-2533006</v>
      </c>
      <c r="W1798" t="s">
        <v>38</v>
      </c>
    </row>
    <row r="1799" spans="1:23" x14ac:dyDescent="0.3">
      <c r="A1799" t="s">
        <v>1919</v>
      </c>
      <c r="B1799">
        <v>251</v>
      </c>
      <c r="C1799">
        <v>95</v>
      </c>
      <c r="D1799">
        <v>17791031</v>
      </c>
      <c r="E1799" t="s">
        <v>48</v>
      </c>
      <c r="F1799" t="s">
        <v>55</v>
      </c>
      <c r="G1799" t="s">
        <v>44</v>
      </c>
      <c r="H1799" t="s">
        <v>35</v>
      </c>
      <c r="L1799" t="s">
        <v>2638</v>
      </c>
      <c r="M1799">
        <v>109855</v>
      </c>
      <c r="N1799">
        <v>888</v>
      </c>
      <c r="O1799" t="s">
        <v>29</v>
      </c>
      <c r="P1799" t="s">
        <v>30</v>
      </c>
      <c r="Q1799" t="s">
        <v>213</v>
      </c>
      <c r="R1799">
        <v>25000000</v>
      </c>
      <c r="S1799">
        <v>2002</v>
      </c>
      <c r="T1799">
        <v>7.3</v>
      </c>
      <c r="U1799">
        <v>1.6</v>
      </c>
      <c r="V1799">
        <v>-7208969</v>
      </c>
      <c r="W1799" t="s">
        <v>38</v>
      </c>
    </row>
    <row r="1800" spans="1:23" x14ac:dyDescent="0.3">
      <c r="A1800" t="s">
        <v>2639</v>
      </c>
      <c r="B1800">
        <v>92</v>
      </c>
      <c r="C1800">
        <v>93</v>
      </c>
      <c r="D1800">
        <v>17718223</v>
      </c>
      <c r="E1800" t="s">
        <v>48</v>
      </c>
      <c r="L1800" t="s">
        <v>2640</v>
      </c>
      <c r="M1800">
        <v>162067</v>
      </c>
      <c r="N1800">
        <v>316</v>
      </c>
      <c r="O1800" t="s">
        <v>29</v>
      </c>
      <c r="P1800" t="s">
        <v>30</v>
      </c>
      <c r="Q1800" t="s">
        <v>213</v>
      </c>
      <c r="R1800">
        <v>25000000</v>
      </c>
      <c r="S1800">
        <v>2004</v>
      </c>
      <c r="T1800">
        <v>6.6</v>
      </c>
      <c r="U1800">
        <v>1.6</v>
      </c>
      <c r="V1800">
        <v>-7281777</v>
      </c>
      <c r="W1800" t="s">
        <v>38</v>
      </c>
    </row>
    <row r="1801" spans="1:23" x14ac:dyDescent="0.3">
      <c r="A1801" t="s">
        <v>2641</v>
      </c>
      <c r="B1801">
        <v>58</v>
      </c>
      <c r="C1801">
        <v>98</v>
      </c>
      <c r="D1801">
        <v>15361537</v>
      </c>
      <c r="E1801" t="s">
        <v>24</v>
      </c>
      <c r="F1801" t="s">
        <v>56</v>
      </c>
      <c r="G1801" t="s">
        <v>35</v>
      </c>
      <c r="L1801" t="s">
        <v>2642</v>
      </c>
      <c r="M1801">
        <v>12263</v>
      </c>
      <c r="N1801">
        <v>132</v>
      </c>
      <c r="O1801" t="s">
        <v>29</v>
      </c>
      <c r="P1801" t="s">
        <v>244</v>
      </c>
      <c r="Q1801" t="s">
        <v>31</v>
      </c>
      <c r="R1801">
        <v>13000000</v>
      </c>
      <c r="S1801">
        <v>2002</v>
      </c>
      <c r="T1801">
        <v>4.5999999999999996</v>
      </c>
      <c r="U1801">
        <v>1.6</v>
      </c>
      <c r="V1801">
        <v>2361537</v>
      </c>
      <c r="W1801" t="s">
        <v>21</v>
      </c>
    </row>
    <row r="1802" spans="1:23" x14ac:dyDescent="0.3">
      <c r="A1802" t="s">
        <v>301</v>
      </c>
      <c r="B1802">
        <v>73</v>
      </c>
      <c r="C1802">
        <v>90</v>
      </c>
      <c r="D1802">
        <v>16647384</v>
      </c>
      <c r="E1802" t="s">
        <v>25</v>
      </c>
      <c r="F1802" t="s">
        <v>48</v>
      </c>
      <c r="G1802" t="s">
        <v>49</v>
      </c>
      <c r="H1802" t="s">
        <v>44</v>
      </c>
      <c r="L1802" t="s">
        <v>2643</v>
      </c>
      <c r="M1802">
        <v>8398</v>
      </c>
      <c r="N1802">
        <v>56</v>
      </c>
      <c r="O1802" t="s">
        <v>29</v>
      </c>
      <c r="P1802" t="s">
        <v>30</v>
      </c>
      <c r="Q1802" t="s">
        <v>52</v>
      </c>
      <c r="R1802">
        <v>26000000</v>
      </c>
      <c r="S1802">
        <v>2006</v>
      </c>
      <c r="T1802">
        <v>5.0999999999999996</v>
      </c>
      <c r="U1802">
        <v>1.5</v>
      </c>
      <c r="V1802">
        <v>-9352616</v>
      </c>
      <c r="W1802" t="s">
        <v>38</v>
      </c>
    </row>
    <row r="1803" spans="1:23" x14ac:dyDescent="0.3">
      <c r="A1803" t="s">
        <v>2644</v>
      </c>
      <c r="B1803">
        <v>28</v>
      </c>
      <c r="C1803">
        <v>107</v>
      </c>
      <c r="D1803">
        <v>16118077</v>
      </c>
      <c r="E1803" t="s">
        <v>55</v>
      </c>
      <c r="L1803" t="s">
        <v>2645</v>
      </c>
      <c r="M1803">
        <v>5817</v>
      </c>
      <c r="N1803">
        <v>37</v>
      </c>
      <c r="O1803" t="s">
        <v>29</v>
      </c>
      <c r="P1803" t="s">
        <v>30</v>
      </c>
      <c r="Q1803" t="s">
        <v>213</v>
      </c>
      <c r="R1803">
        <v>25000000</v>
      </c>
      <c r="S1803">
        <v>1988</v>
      </c>
      <c r="T1803">
        <v>5.6</v>
      </c>
      <c r="U1803">
        <v>1.8</v>
      </c>
      <c r="V1803">
        <v>-8881923</v>
      </c>
      <c r="W1803" t="s">
        <v>38</v>
      </c>
    </row>
    <row r="1804" spans="1:23" x14ac:dyDescent="0.3">
      <c r="A1804" t="s">
        <v>2646</v>
      </c>
      <c r="B1804">
        <v>19</v>
      </c>
      <c r="C1804">
        <v>90</v>
      </c>
      <c r="D1804">
        <v>15091542</v>
      </c>
      <c r="E1804" t="s">
        <v>25</v>
      </c>
      <c r="F1804" t="s">
        <v>49</v>
      </c>
      <c r="G1804" t="s">
        <v>26</v>
      </c>
      <c r="H1804" t="s">
        <v>50</v>
      </c>
      <c r="L1804" t="s">
        <v>2647</v>
      </c>
      <c r="M1804">
        <v>4086</v>
      </c>
      <c r="N1804">
        <v>22</v>
      </c>
      <c r="O1804" t="s">
        <v>2648</v>
      </c>
      <c r="P1804" t="s">
        <v>37</v>
      </c>
      <c r="Q1804" t="s">
        <v>118</v>
      </c>
      <c r="R1804">
        <v>25000000</v>
      </c>
      <c r="S1804">
        <v>1996</v>
      </c>
      <c r="T1804">
        <v>5.3</v>
      </c>
      <c r="U1804">
        <v>1.5</v>
      </c>
      <c r="V1804">
        <v>-9908458</v>
      </c>
      <c r="W1804" t="s">
        <v>38</v>
      </c>
    </row>
    <row r="1805" spans="1:23" x14ac:dyDescent="0.3">
      <c r="A1805" t="s">
        <v>2649</v>
      </c>
      <c r="B1805">
        <v>287</v>
      </c>
      <c r="C1805">
        <v>115</v>
      </c>
      <c r="D1805">
        <v>15045676</v>
      </c>
      <c r="E1805" t="s">
        <v>55</v>
      </c>
      <c r="F1805" t="s">
        <v>26</v>
      </c>
      <c r="G1805" t="s">
        <v>60</v>
      </c>
      <c r="H1805" t="s">
        <v>35</v>
      </c>
      <c r="L1805" t="s">
        <v>2650</v>
      </c>
      <c r="M1805">
        <v>76303</v>
      </c>
      <c r="N1805">
        <v>376</v>
      </c>
      <c r="O1805" t="s">
        <v>29</v>
      </c>
      <c r="P1805" t="s">
        <v>30</v>
      </c>
      <c r="Q1805" t="s">
        <v>31</v>
      </c>
      <c r="R1805">
        <v>16000000</v>
      </c>
      <c r="S1805">
        <v>2009</v>
      </c>
      <c r="T1805">
        <v>5.6</v>
      </c>
      <c r="U1805">
        <v>1.9</v>
      </c>
      <c r="V1805">
        <v>-954324</v>
      </c>
      <c r="W1805" t="s">
        <v>38</v>
      </c>
    </row>
    <row r="1806" spans="1:23" x14ac:dyDescent="0.3">
      <c r="A1806" t="s">
        <v>2651</v>
      </c>
      <c r="B1806">
        <v>233</v>
      </c>
      <c r="C1806">
        <v>93</v>
      </c>
      <c r="D1806">
        <v>17427926</v>
      </c>
      <c r="E1806" t="s">
        <v>57</v>
      </c>
      <c r="L1806" t="s">
        <v>2652</v>
      </c>
      <c r="M1806">
        <v>60062</v>
      </c>
      <c r="N1806">
        <v>351</v>
      </c>
      <c r="O1806" t="s">
        <v>29</v>
      </c>
      <c r="P1806" t="s">
        <v>30</v>
      </c>
      <c r="Q1806" t="s">
        <v>213</v>
      </c>
      <c r="R1806">
        <v>8000000</v>
      </c>
      <c r="S1806">
        <v>2008</v>
      </c>
      <c r="T1806">
        <v>5.9</v>
      </c>
      <c r="U1806">
        <v>1.6</v>
      </c>
      <c r="V1806">
        <v>9427926</v>
      </c>
      <c r="W1806" t="s">
        <v>21</v>
      </c>
    </row>
    <row r="1807" spans="1:23" x14ac:dyDescent="0.3">
      <c r="A1807" t="s">
        <v>2653</v>
      </c>
      <c r="B1807">
        <v>86</v>
      </c>
      <c r="C1807">
        <v>99</v>
      </c>
      <c r="D1807">
        <v>14983572</v>
      </c>
      <c r="E1807" t="s">
        <v>48</v>
      </c>
      <c r="F1807" t="s">
        <v>55</v>
      </c>
      <c r="G1807" t="s">
        <v>44</v>
      </c>
      <c r="L1807" t="s">
        <v>2654</v>
      </c>
      <c r="M1807">
        <v>9361</v>
      </c>
      <c r="N1807">
        <v>162</v>
      </c>
      <c r="O1807" t="s">
        <v>29</v>
      </c>
      <c r="P1807" t="s">
        <v>30</v>
      </c>
      <c r="Q1807" t="s">
        <v>31</v>
      </c>
      <c r="R1807">
        <v>25000000</v>
      </c>
      <c r="S1807">
        <v>2000</v>
      </c>
      <c r="T1807">
        <v>4.7</v>
      </c>
      <c r="U1807">
        <v>1.6</v>
      </c>
      <c r="V1807">
        <v>-10016428</v>
      </c>
      <c r="W1807" t="s">
        <v>38</v>
      </c>
    </row>
    <row r="1808" spans="1:23" x14ac:dyDescent="0.3">
      <c r="A1808" t="s">
        <v>1715</v>
      </c>
      <c r="B1808">
        <v>160</v>
      </c>
      <c r="C1808">
        <v>107</v>
      </c>
      <c r="D1808">
        <v>14637490</v>
      </c>
      <c r="E1808" t="s">
        <v>57</v>
      </c>
      <c r="F1808" t="s">
        <v>60</v>
      </c>
      <c r="G1808" t="s">
        <v>35</v>
      </c>
      <c r="L1808" t="s">
        <v>2655</v>
      </c>
      <c r="M1808">
        <v>16411</v>
      </c>
      <c r="N1808">
        <v>136</v>
      </c>
      <c r="O1808" t="s">
        <v>29</v>
      </c>
      <c r="P1808" t="s">
        <v>30</v>
      </c>
      <c r="Q1808" t="s">
        <v>213</v>
      </c>
      <c r="R1808">
        <v>25000000</v>
      </c>
      <c r="S1808">
        <v>2010</v>
      </c>
      <c r="T1808">
        <v>4.8</v>
      </c>
      <c r="U1808">
        <v>1.8</v>
      </c>
      <c r="V1808">
        <v>-10362510</v>
      </c>
      <c r="W1808" t="s">
        <v>38</v>
      </c>
    </row>
    <row r="1809" spans="1:23" x14ac:dyDescent="0.3">
      <c r="A1809" t="s">
        <v>2019</v>
      </c>
      <c r="B1809">
        <v>126</v>
      </c>
      <c r="C1809">
        <v>110</v>
      </c>
      <c r="D1809">
        <v>14589444</v>
      </c>
      <c r="E1809" t="s">
        <v>48</v>
      </c>
      <c r="F1809" t="s">
        <v>55</v>
      </c>
      <c r="G1809" t="s">
        <v>44</v>
      </c>
      <c r="L1809" t="s">
        <v>2656</v>
      </c>
      <c r="M1809">
        <v>171151</v>
      </c>
      <c r="N1809">
        <v>513</v>
      </c>
      <c r="O1809" t="s">
        <v>29</v>
      </c>
      <c r="P1809" t="s">
        <v>30</v>
      </c>
      <c r="Q1809" t="s">
        <v>213</v>
      </c>
      <c r="R1809">
        <v>25000000</v>
      </c>
      <c r="S1809">
        <v>2004</v>
      </c>
      <c r="T1809">
        <v>6.8</v>
      </c>
      <c r="U1809">
        <v>1.8</v>
      </c>
      <c r="V1809">
        <v>-10410556</v>
      </c>
      <c r="W1809" t="s">
        <v>38</v>
      </c>
    </row>
    <row r="1810" spans="1:23" x14ac:dyDescent="0.3">
      <c r="A1810" t="s">
        <v>2657</v>
      </c>
      <c r="B1810">
        <v>50</v>
      </c>
      <c r="C1810">
        <v>101</v>
      </c>
      <c r="D1810">
        <v>14095303</v>
      </c>
      <c r="E1810" t="s">
        <v>24</v>
      </c>
      <c r="F1810" t="s">
        <v>56</v>
      </c>
      <c r="G1810" t="s">
        <v>60</v>
      </c>
      <c r="H1810" t="s">
        <v>44</v>
      </c>
      <c r="I1810" t="s">
        <v>35</v>
      </c>
      <c r="L1810" t="s">
        <v>2658</v>
      </c>
      <c r="M1810">
        <v>15814</v>
      </c>
      <c r="N1810">
        <v>68</v>
      </c>
      <c r="O1810" t="s">
        <v>29</v>
      </c>
      <c r="P1810" t="s">
        <v>30</v>
      </c>
      <c r="Q1810" t="s">
        <v>213</v>
      </c>
      <c r="R1810">
        <v>25000000</v>
      </c>
      <c r="S1810">
        <v>1996</v>
      </c>
      <c r="T1810">
        <v>5.4</v>
      </c>
      <c r="U1810">
        <v>1.7</v>
      </c>
      <c r="V1810">
        <v>-10904697</v>
      </c>
      <c r="W1810" t="s">
        <v>38</v>
      </c>
    </row>
    <row r="1811" spans="1:23" x14ac:dyDescent="0.3">
      <c r="A1811" t="s">
        <v>2659</v>
      </c>
      <c r="B1811">
        <v>52</v>
      </c>
      <c r="C1811">
        <v>85</v>
      </c>
      <c r="D1811">
        <v>13973532</v>
      </c>
      <c r="E1811" t="s">
        <v>48</v>
      </c>
      <c r="F1811" t="s">
        <v>56</v>
      </c>
      <c r="L1811" t="s">
        <v>2660</v>
      </c>
      <c r="M1811">
        <v>11211</v>
      </c>
      <c r="N1811">
        <v>92</v>
      </c>
      <c r="O1811" t="s">
        <v>29</v>
      </c>
      <c r="P1811" t="s">
        <v>30</v>
      </c>
      <c r="Q1811" t="s">
        <v>31</v>
      </c>
      <c r="R1811">
        <v>25000000</v>
      </c>
      <c r="S1811">
        <v>2002</v>
      </c>
      <c r="T1811">
        <v>5.0999999999999996</v>
      </c>
      <c r="U1811">
        <v>1.4</v>
      </c>
      <c r="V1811">
        <v>-11026468</v>
      </c>
      <c r="W1811" t="s">
        <v>38</v>
      </c>
    </row>
    <row r="1812" spans="1:23" x14ac:dyDescent="0.3">
      <c r="A1812" t="s">
        <v>1377</v>
      </c>
      <c r="B1812">
        <v>260</v>
      </c>
      <c r="C1812">
        <v>132</v>
      </c>
      <c r="D1812">
        <v>1865774</v>
      </c>
      <c r="E1812" t="s">
        <v>242</v>
      </c>
      <c r="F1812" t="s">
        <v>56</v>
      </c>
      <c r="G1812" t="s">
        <v>55</v>
      </c>
      <c r="H1812" t="s">
        <v>54</v>
      </c>
      <c r="I1812" t="s">
        <v>35</v>
      </c>
      <c r="L1812" t="s">
        <v>2661</v>
      </c>
      <c r="M1812">
        <v>87682</v>
      </c>
      <c r="N1812">
        <v>174</v>
      </c>
      <c r="O1812" t="s">
        <v>29</v>
      </c>
      <c r="P1812" t="s">
        <v>37</v>
      </c>
      <c r="Q1812" t="s">
        <v>213</v>
      </c>
      <c r="R1812">
        <v>30000000</v>
      </c>
      <c r="S1812">
        <v>2015</v>
      </c>
      <c r="T1812">
        <v>7</v>
      </c>
      <c r="U1812">
        <v>2.2000000000000002</v>
      </c>
      <c r="V1812">
        <v>-28134226</v>
      </c>
      <c r="W1812" t="s">
        <v>38</v>
      </c>
    </row>
    <row r="1813" spans="1:23" x14ac:dyDescent="0.3">
      <c r="A1813" t="s">
        <v>1586</v>
      </c>
      <c r="B1813">
        <v>231</v>
      </c>
      <c r="C1813">
        <v>90</v>
      </c>
      <c r="D1813">
        <v>18860403</v>
      </c>
      <c r="E1813" t="s">
        <v>57</v>
      </c>
      <c r="F1813" t="s">
        <v>35</v>
      </c>
      <c r="L1813" t="s">
        <v>2662</v>
      </c>
      <c r="M1813">
        <v>20823</v>
      </c>
      <c r="N1813">
        <v>130</v>
      </c>
      <c r="O1813" t="s">
        <v>29</v>
      </c>
      <c r="P1813" t="s">
        <v>30</v>
      </c>
      <c r="Q1813" t="s">
        <v>31</v>
      </c>
      <c r="R1813">
        <v>25000000</v>
      </c>
      <c r="S1813">
        <v>2011</v>
      </c>
      <c r="T1813">
        <v>4</v>
      </c>
      <c r="U1813">
        <v>1.5</v>
      </c>
      <c r="V1813">
        <v>-6139597</v>
      </c>
      <c r="W1813" t="s">
        <v>38</v>
      </c>
    </row>
    <row r="1814" spans="1:23" x14ac:dyDescent="0.3">
      <c r="A1814" t="s">
        <v>1271</v>
      </c>
      <c r="B1814">
        <v>99</v>
      </c>
      <c r="C1814">
        <v>145</v>
      </c>
      <c r="D1814">
        <v>13038660</v>
      </c>
      <c r="E1814" t="s">
        <v>55</v>
      </c>
      <c r="L1814" t="s">
        <v>2663</v>
      </c>
      <c r="M1814">
        <v>16995</v>
      </c>
      <c r="N1814">
        <v>163</v>
      </c>
      <c r="O1814" t="s">
        <v>29</v>
      </c>
      <c r="P1814" t="s">
        <v>30</v>
      </c>
      <c r="Q1814" t="s">
        <v>213</v>
      </c>
      <c r="R1814">
        <v>25000000</v>
      </c>
      <c r="S1814">
        <v>1999</v>
      </c>
      <c r="T1814">
        <v>7.3</v>
      </c>
      <c r="U1814">
        <v>2.4</v>
      </c>
      <c r="V1814">
        <v>-11961340</v>
      </c>
      <c r="W1814" t="s">
        <v>38</v>
      </c>
    </row>
    <row r="1815" spans="1:23" x14ac:dyDescent="0.3">
      <c r="A1815" t="s">
        <v>745</v>
      </c>
      <c r="B1815">
        <v>159</v>
      </c>
      <c r="C1815">
        <v>110</v>
      </c>
      <c r="D1815">
        <v>28831145</v>
      </c>
      <c r="E1815" t="s">
        <v>55</v>
      </c>
      <c r="F1815" t="s">
        <v>61</v>
      </c>
      <c r="L1815" t="s">
        <v>2664</v>
      </c>
      <c r="M1815">
        <v>39357</v>
      </c>
      <c r="N1815">
        <v>113</v>
      </c>
      <c r="O1815" t="s">
        <v>29</v>
      </c>
      <c r="P1815" t="s">
        <v>30</v>
      </c>
      <c r="Q1815" t="s">
        <v>213</v>
      </c>
      <c r="R1815">
        <v>25000000</v>
      </c>
      <c r="S1815">
        <v>2014</v>
      </c>
      <c r="T1815">
        <v>6.8</v>
      </c>
      <c r="U1815">
        <v>1.8</v>
      </c>
      <c r="V1815">
        <v>3831145</v>
      </c>
      <c r="W1815" t="s">
        <v>21</v>
      </c>
    </row>
    <row r="1816" spans="1:23" x14ac:dyDescent="0.3">
      <c r="A1816" t="s">
        <v>1097</v>
      </c>
      <c r="B1816">
        <v>199</v>
      </c>
      <c r="C1816">
        <v>122</v>
      </c>
      <c r="D1816">
        <v>11538204</v>
      </c>
      <c r="E1816" t="s">
        <v>56</v>
      </c>
      <c r="F1816" t="s">
        <v>55</v>
      </c>
      <c r="G1816" t="s">
        <v>54</v>
      </c>
      <c r="L1816" t="s">
        <v>2665</v>
      </c>
      <c r="M1816">
        <v>23696</v>
      </c>
      <c r="N1816">
        <v>135</v>
      </c>
      <c r="O1816" t="s">
        <v>29</v>
      </c>
      <c r="P1816" t="s">
        <v>30</v>
      </c>
      <c r="Q1816" t="s">
        <v>31</v>
      </c>
      <c r="R1816">
        <v>25000000</v>
      </c>
      <c r="S1816">
        <v>2010</v>
      </c>
      <c r="T1816">
        <v>7</v>
      </c>
      <c r="U1816">
        <v>2</v>
      </c>
      <c r="V1816">
        <v>-13461796</v>
      </c>
      <c r="W1816" t="s">
        <v>38</v>
      </c>
    </row>
    <row r="1817" spans="1:23" x14ac:dyDescent="0.3">
      <c r="A1817" t="s">
        <v>1671</v>
      </c>
      <c r="B1817">
        <v>119</v>
      </c>
      <c r="C1817">
        <v>107</v>
      </c>
      <c r="D1817">
        <v>11008432</v>
      </c>
      <c r="E1817" t="s">
        <v>242</v>
      </c>
      <c r="F1817" t="s">
        <v>55</v>
      </c>
      <c r="G1817" t="s">
        <v>61</v>
      </c>
      <c r="L1817" t="s">
        <v>2666</v>
      </c>
      <c r="M1817">
        <v>43903</v>
      </c>
      <c r="N1817">
        <v>194</v>
      </c>
      <c r="O1817" t="s">
        <v>29</v>
      </c>
      <c r="P1817" t="s">
        <v>30</v>
      </c>
      <c r="Q1817" t="s">
        <v>31</v>
      </c>
      <c r="R1817">
        <v>25000000</v>
      </c>
      <c r="S1817">
        <v>2005</v>
      </c>
      <c r="T1817">
        <v>7.1</v>
      </c>
      <c r="U1817">
        <v>1.8</v>
      </c>
      <c r="V1817">
        <v>-13991568</v>
      </c>
      <c r="W1817" t="s">
        <v>38</v>
      </c>
    </row>
    <row r="1818" spans="1:23" x14ac:dyDescent="0.3">
      <c r="A1818" t="s">
        <v>2667</v>
      </c>
      <c r="B1818">
        <v>120</v>
      </c>
      <c r="C1818">
        <v>127</v>
      </c>
      <c r="D1818">
        <v>12188642</v>
      </c>
      <c r="E1818" t="s">
        <v>242</v>
      </c>
      <c r="F1818" t="s">
        <v>55</v>
      </c>
      <c r="G1818" t="s">
        <v>54</v>
      </c>
      <c r="L1818" t="s">
        <v>2668</v>
      </c>
      <c r="M1818">
        <v>21098</v>
      </c>
      <c r="N1818">
        <v>56</v>
      </c>
      <c r="O1818" t="s">
        <v>29</v>
      </c>
      <c r="P1818" t="s">
        <v>2669</v>
      </c>
      <c r="Q1818" t="s">
        <v>31</v>
      </c>
      <c r="R1818">
        <v>26000000</v>
      </c>
      <c r="S1818">
        <v>2015</v>
      </c>
      <c r="T1818">
        <v>6.9</v>
      </c>
      <c r="U1818">
        <v>2.1</v>
      </c>
      <c r="V1818">
        <v>-13811358</v>
      </c>
      <c r="W1818" t="s">
        <v>38</v>
      </c>
    </row>
    <row r="1819" spans="1:23" x14ac:dyDescent="0.3">
      <c r="A1819" t="s">
        <v>1462</v>
      </c>
      <c r="B1819">
        <v>180</v>
      </c>
      <c r="C1819">
        <v>99</v>
      </c>
      <c r="D1819">
        <v>11100000</v>
      </c>
      <c r="E1819" t="s">
        <v>24</v>
      </c>
      <c r="F1819" t="s">
        <v>25</v>
      </c>
      <c r="G1819" t="s">
        <v>48</v>
      </c>
      <c r="H1819" t="s">
        <v>26</v>
      </c>
      <c r="L1819" t="s">
        <v>2670</v>
      </c>
      <c r="M1819">
        <v>92464</v>
      </c>
      <c r="N1819">
        <v>331</v>
      </c>
      <c r="O1819" t="s">
        <v>29</v>
      </c>
      <c r="P1819" t="s">
        <v>30</v>
      </c>
      <c r="Q1819" t="s">
        <v>31</v>
      </c>
      <c r="R1819">
        <v>25000000</v>
      </c>
      <c r="S1819">
        <v>1986</v>
      </c>
      <c r="T1819">
        <v>7.3</v>
      </c>
      <c r="U1819">
        <v>1.6</v>
      </c>
      <c r="V1819">
        <v>-13900000</v>
      </c>
      <c r="W1819" t="s">
        <v>38</v>
      </c>
    </row>
    <row r="1820" spans="1:23" x14ac:dyDescent="0.3">
      <c r="A1820" t="s">
        <v>2337</v>
      </c>
      <c r="B1820">
        <v>317</v>
      </c>
      <c r="C1820">
        <v>140</v>
      </c>
      <c r="D1820">
        <v>13651662</v>
      </c>
      <c r="E1820" t="s">
        <v>55</v>
      </c>
      <c r="F1820" t="s">
        <v>61</v>
      </c>
      <c r="L1820" t="s">
        <v>2671</v>
      </c>
      <c r="M1820">
        <v>332276</v>
      </c>
      <c r="N1820">
        <v>514</v>
      </c>
      <c r="O1820" t="s">
        <v>29</v>
      </c>
      <c r="P1820" t="s">
        <v>30</v>
      </c>
      <c r="Q1820" t="s">
        <v>31</v>
      </c>
      <c r="R1820">
        <v>25000000</v>
      </c>
      <c r="S1820">
        <v>2011</v>
      </c>
      <c r="T1820">
        <v>8.1999999999999993</v>
      </c>
      <c r="U1820">
        <v>2.2999999999999998</v>
      </c>
      <c r="V1820">
        <v>-11348338</v>
      </c>
      <c r="W1820" t="s">
        <v>38</v>
      </c>
    </row>
    <row r="1821" spans="1:23" x14ac:dyDescent="0.3">
      <c r="A1821" t="s">
        <v>1367</v>
      </c>
      <c r="B1821">
        <v>44</v>
      </c>
      <c r="C1821">
        <v>133</v>
      </c>
      <c r="D1821">
        <v>11030963</v>
      </c>
      <c r="E1821" t="s">
        <v>242</v>
      </c>
      <c r="F1821" t="s">
        <v>55</v>
      </c>
      <c r="G1821" t="s">
        <v>35</v>
      </c>
      <c r="H1821" t="s">
        <v>58</v>
      </c>
      <c r="L1821" t="s">
        <v>2672</v>
      </c>
      <c r="M1821">
        <v>24145</v>
      </c>
      <c r="N1821">
        <v>93</v>
      </c>
      <c r="O1821" t="s">
        <v>29</v>
      </c>
      <c r="P1821" t="s">
        <v>37</v>
      </c>
      <c r="Q1821" t="s">
        <v>213</v>
      </c>
      <c r="R1821">
        <v>28000000</v>
      </c>
      <c r="S1821">
        <v>1996</v>
      </c>
      <c r="T1821">
        <v>7.1</v>
      </c>
      <c r="U1821">
        <v>2.2000000000000002</v>
      </c>
      <c r="V1821">
        <v>-16969037</v>
      </c>
      <c r="W1821" t="s">
        <v>38</v>
      </c>
    </row>
    <row r="1822" spans="1:23" x14ac:dyDescent="0.3">
      <c r="A1822" t="s">
        <v>1295</v>
      </c>
      <c r="B1822">
        <v>22</v>
      </c>
      <c r="C1822">
        <v>271</v>
      </c>
      <c r="D1822">
        <v>10769960</v>
      </c>
      <c r="E1822" t="s">
        <v>55</v>
      </c>
      <c r="F1822" t="s">
        <v>54</v>
      </c>
      <c r="G1822" t="s">
        <v>58</v>
      </c>
      <c r="L1822" t="s">
        <v>2673</v>
      </c>
      <c r="M1822">
        <v>21940</v>
      </c>
      <c r="N1822">
        <v>256</v>
      </c>
      <c r="O1822" t="s">
        <v>29</v>
      </c>
      <c r="P1822" t="s">
        <v>30</v>
      </c>
      <c r="Q1822" t="s">
        <v>52</v>
      </c>
      <c r="R1822">
        <v>25000000</v>
      </c>
      <c r="S1822">
        <v>1993</v>
      </c>
      <c r="T1822">
        <v>7.7</v>
      </c>
      <c r="U1822">
        <v>4.5</v>
      </c>
      <c r="V1822">
        <v>-14230040</v>
      </c>
      <c r="W1822" t="s">
        <v>38</v>
      </c>
    </row>
    <row r="1823" spans="1:23" x14ac:dyDescent="0.3">
      <c r="A1823" t="s">
        <v>2289</v>
      </c>
      <c r="B1823">
        <v>143</v>
      </c>
      <c r="C1823">
        <v>112</v>
      </c>
      <c r="D1823">
        <v>10911750</v>
      </c>
      <c r="E1823" t="s">
        <v>55</v>
      </c>
      <c r="F1823" t="s">
        <v>58</v>
      </c>
      <c r="L1823" t="s">
        <v>2674</v>
      </c>
      <c r="M1823">
        <v>17757</v>
      </c>
      <c r="N1823">
        <v>99</v>
      </c>
      <c r="O1823" t="s">
        <v>29</v>
      </c>
      <c r="P1823" t="s">
        <v>30</v>
      </c>
      <c r="Q1823" t="s">
        <v>213</v>
      </c>
      <c r="R1823">
        <v>25000000</v>
      </c>
      <c r="S1823">
        <v>2008</v>
      </c>
      <c r="T1823">
        <v>6.5</v>
      </c>
      <c r="U1823">
        <v>1.9</v>
      </c>
      <c r="V1823">
        <v>-14088250</v>
      </c>
      <c r="W1823" t="s">
        <v>38</v>
      </c>
    </row>
    <row r="1824" spans="1:23" x14ac:dyDescent="0.3">
      <c r="A1824" t="s">
        <v>1409</v>
      </c>
      <c r="B1824">
        <v>72</v>
      </c>
      <c r="C1824">
        <v>99</v>
      </c>
      <c r="D1824">
        <v>10719367</v>
      </c>
      <c r="E1824" t="s">
        <v>55</v>
      </c>
      <c r="F1824" t="s">
        <v>59</v>
      </c>
      <c r="G1824" t="s">
        <v>60</v>
      </c>
      <c r="H1824" t="s">
        <v>44</v>
      </c>
      <c r="I1824" t="s">
        <v>35</v>
      </c>
      <c r="L1824" t="s">
        <v>2675</v>
      </c>
      <c r="M1824">
        <v>7909</v>
      </c>
      <c r="N1824">
        <v>157</v>
      </c>
      <c r="O1824" t="s">
        <v>29</v>
      </c>
      <c r="P1824" t="s">
        <v>30</v>
      </c>
      <c r="Q1824" t="s">
        <v>31</v>
      </c>
      <c r="R1824">
        <v>25000000</v>
      </c>
      <c r="S1824">
        <v>2002</v>
      </c>
      <c r="T1824">
        <v>4.9000000000000004</v>
      </c>
      <c r="U1824">
        <v>1.6</v>
      </c>
      <c r="V1824">
        <v>-14280633</v>
      </c>
      <c r="W1824" t="s">
        <v>38</v>
      </c>
    </row>
    <row r="1825" spans="1:23" x14ac:dyDescent="0.3">
      <c r="A1825" t="s">
        <v>2676</v>
      </c>
      <c r="B1825">
        <v>70</v>
      </c>
      <c r="C1825">
        <v>100</v>
      </c>
      <c r="D1825">
        <v>10114315</v>
      </c>
      <c r="E1825" t="s">
        <v>55</v>
      </c>
      <c r="F1825" t="s">
        <v>60</v>
      </c>
      <c r="G1825" t="s">
        <v>35</v>
      </c>
      <c r="L1825" t="s">
        <v>2677</v>
      </c>
      <c r="M1825">
        <v>18693</v>
      </c>
      <c r="N1825">
        <v>187</v>
      </c>
      <c r="O1825" t="s">
        <v>29</v>
      </c>
      <c r="P1825" t="s">
        <v>30</v>
      </c>
      <c r="Q1825" t="s">
        <v>31</v>
      </c>
      <c r="R1825">
        <v>25000000</v>
      </c>
      <c r="S1825">
        <v>1999</v>
      </c>
      <c r="T1825">
        <v>6.4</v>
      </c>
      <c r="U1825">
        <v>1.7</v>
      </c>
      <c r="V1825">
        <v>-14885685</v>
      </c>
      <c r="W1825" t="s">
        <v>38</v>
      </c>
    </row>
    <row r="1826" spans="1:23" x14ac:dyDescent="0.3">
      <c r="A1826" t="s">
        <v>2678</v>
      </c>
      <c r="B1826">
        <v>264</v>
      </c>
      <c r="C1826">
        <v>92</v>
      </c>
      <c r="D1826">
        <v>49122319</v>
      </c>
      <c r="E1826" t="s">
        <v>57</v>
      </c>
      <c r="F1826" t="s">
        <v>35</v>
      </c>
      <c r="L1826" t="s">
        <v>2679</v>
      </c>
      <c r="M1826">
        <v>47169</v>
      </c>
      <c r="N1826">
        <v>162</v>
      </c>
      <c r="O1826" t="s">
        <v>29</v>
      </c>
      <c r="P1826" t="s">
        <v>30</v>
      </c>
      <c r="Q1826" t="s">
        <v>31</v>
      </c>
      <c r="R1826">
        <v>14000000</v>
      </c>
      <c r="S1826">
        <v>2012</v>
      </c>
      <c r="T1826">
        <v>5.9</v>
      </c>
      <c r="U1826">
        <v>1.5</v>
      </c>
      <c r="V1826">
        <v>35122319</v>
      </c>
      <c r="W1826" t="s">
        <v>21</v>
      </c>
    </row>
    <row r="1827" spans="1:23" x14ac:dyDescent="0.3">
      <c r="A1827" t="s">
        <v>2680</v>
      </c>
      <c r="B1827">
        <v>20</v>
      </c>
      <c r="C1827">
        <v>105</v>
      </c>
      <c r="D1827">
        <v>10070000</v>
      </c>
      <c r="E1827" t="s">
        <v>48</v>
      </c>
      <c r="F1827" t="s">
        <v>55</v>
      </c>
      <c r="G1827" t="s">
        <v>44</v>
      </c>
      <c r="L1827" t="s">
        <v>2681</v>
      </c>
      <c r="M1827">
        <v>5668</v>
      </c>
      <c r="N1827">
        <v>50</v>
      </c>
      <c r="O1827" t="s">
        <v>29</v>
      </c>
      <c r="P1827" t="s">
        <v>30</v>
      </c>
      <c r="Q1827" t="s">
        <v>31</v>
      </c>
      <c r="R1827">
        <v>25000000</v>
      </c>
      <c r="S1827">
        <v>1996</v>
      </c>
      <c r="T1827">
        <v>6.2</v>
      </c>
      <c r="U1827">
        <v>1.8</v>
      </c>
      <c r="V1827">
        <v>-14930000</v>
      </c>
      <c r="W1827" t="s">
        <v>38</v>
      </c>
    </row>
    <row r="1828" spans="1:23" x14ac:dyDescent="0.3">
      <c r="A1828" t="s">
        <v>1183</v>
      </c>
      <c r="B1828">
        <v>190</v>
      </c>
      <c r="C1828">
        <v>110</v>
      </c>
      <c r="D1828">
        <v>10324441</v>
      </c>
      <c r="E1828" t="s">
        <v>24</v>
      </c>
      <c r="F1828" t="s">
        <v>55</v>
      </c>
      <c r="G1828" t="s">
        <v>35</v>
      </c>
      <c r="L1828" t="s">
        <v>2682</v>
      </c>
      <c r="M1828">
        <v>27117</v>
      </c>
      <c r="N1828">
        <v>140</v>
      </c>
      <c r="O1828" t="s">
        <v>29</v>
      </c>
      <c r="P1828" t="s">
        <v>30</v>
      </c>
      <c r="Q1828" t="s">
        <v>213</v>
      </c>
      <c r="R1828">
        <v>25000000</v>
      </c>
      <c r="S1828">
        <v>2011</v>
      </c>
      <c r="T1828">
        <v>5.8</v>
      </c>
      <c r="U1828">
        <v>1.8</v>
      </c>
      <c r="V1828">
        <v>-14675559</v>
      </c>
      <c r="W1828" t="s">
        <v>38</v>
      </c>
    </row>
    <row r="1829" spans="1:23" x14ac:dyDescent="0.3">
      <c r="A1829" t="s">
        <v>2068</v>
      </c>
      <c r="B1829">
        <v>142</v>
      </c>
      <c r="C1829">
        <v>116</v>
      </c>
      <c r="D1829">
        <v>7156933</v>
      </c>
      <c r="E1829" t="s">
        <v>48</v>
      </c>
      <c r="F1829" t="s">
        <v>55</v>
      </c>
      <c r="L1829" t="s">
        <v>2683</v>
      </c>
      <c r="M1829">
        <v>14581</v>
      </c>
      <c r="N1829">
        <v>74</v>
      </c>
      <c r="O1829" t="s">
        <v>29</v>
      </c>
      <c r="P1829" t="s">
        <v>30</v>
      </c>
      <c r="Q1829" t="s">
        <v>213</v>
      </c>
      <c r="R1829">
        <v>25000000</v>
      </c>
      <c r="S1829">
        <v>2006</v>
      </c>
      <c r="T1829">
        <v>6.7</v>
      </c>
      <c r="U1829">
        <v>1.9</v>
      </c>
      <c r="V1829">
        <v>-17843067</v>
      </c>
      <c r="W1829" t="s">
        <v>38</v>
      </c>
    </row>
    <row r="1830" spans="1:23" x14ac:dyDescent="0.3">
      <c r="A1830" t="s">
        <v>2684</v>
      </c>
      <c r="B1830">
        <v>27</v>
      </c>
      <c r="C1830">
        <v>88</v>
      </c>
      <c r="D1830">
        <v>9286314</v>
      </c>
      <c r="E1830" t="s">
        <v>24</v>
      </c>
      <c r="F1830" t="s">
        <v>56</v>
      </c>
      <c r="G1830" t="s">
        <v>55</v>
      </c>
      <c r="H1830" t="s">
        <v>35</v>
      </c>
      <c r="L1830" t="s">
        <v>2685</v>
      </c>
      <c r="M1830">
        <v>4972</v>
      </c>
      <c r="N1830">
        <v>62</v>
      </c>
      <c r="O1830" t="s">
        <v>29</v>
      </c>
      <c r="P1830" t="s">
        <v>30</v>
      </c>
      <c r="Q1830" t="s">
        <v>213</v>
      </c>
      <c r="R1830">
        <v>17000000</v>
      </c>
      <c r="S1830">
        <v>1991</v>
      </c>
      <c r="T1830">
        <v>5.9</v>
      </c>
      <c r="U1830">
        <v>1.5</v>
      </c>
      <c r="V1830">
        <v>-7713686</v>
      </c>
      <c r="W1830" t="s">
        <v>38</v>
      </c>
    </row>
    <row r="1831" spans="1:23" x14ac:dyDescent="0.3">
      <c r="A1831" t="s">
        <v>2686</v>
      </c>
      <c r="B1831">
        <v>355</v>
      </c>
      <c r="C1831">
        <v>111</v>
      </c>
      <c r="D1831">
        <v>56692</v>
      </c>
      <c r="E1831" t="s">
        <v>25</v>
      </c>
      <c r="F1831" t="s">
        <v>55</v>
      </c>
      <c r="L1831" t="s">
        <v>2687</v>
      </c>
      <c r="M1831">
        <v>177401</v>
      </c>
      <c r="N1831">
        <v>504</v>
      </c>
      <c r="O1831" t="s">
        <v>29</v>
      </c>
      <c r="P1831" t="s">
        <v>30</v>
      </c>
      <c r="Q1831" t="s">
        <v>213</v>
      </c>
      <c r="R1831">
        <v>25000000</v>
      </c>
      <c r="S1831">
        <v>2009</v>
      </c>
      <c r="T1831">
        <v>7.3</v>
      </c>
      <c r="U1831">
        <v>1.8</v>
      </c>
      <c r="V1831">
        <v>-24943308</v>
      </c>
      <c r="W1831" t="s">
        <v>38</v>
      </c>
    </row>
    <row r="1832" spans="1:23" x14ac:dyDescent="0.3">
      <c r="A1832" t="s">
        <v>2688</v>
      </c>
      <c r="B1832">
        <v>31</v>
      </c>
      <c r="C1832">
        <v>95</v>
      </c>
      <c r="D1832">
        <v>5654777</v>
      </c>
      <c r="E1832" t="s">
        <v>24</v>
      </c>
      <c r="F1832" t="s">
        <v>48</v>
      </c>
      <c r="G1832" t="s">
        <v>56</v>
      </c>
      <c r="H1832" t="s">
        <v>55</v>
      </c>
      <c r="I1832" t="s">
        <v>35</v>
      </c>
      <c r="L1832" t="s">
        <v>2689</v>
      </c>
      <c r="M1832">
        <v>4875</v>
      </c>
      <c r="N1832">
        <v>26</v>
      </c>
      <c r="O1832" t="s">
        <v>29</v>
      </c>
      <c r="P1832" t="s">
        <v>30</v>
      </c>
      <c r="Q1832" t="s">
        <v>31</v>
      </c>
      <c r="R1832">
        <v>25000000</v>
      </c>
      <c r="S1832">
        <v>2005</v>
      </c>
      <c r="T1832">
        <v>4.0999999999999996</v>
      </c>
      <c r="U1832">
        <v>1.6</v>
      </c>
      <c r="V1832">
        <v>-19345223</v>
      </c>
      <c r="W1832" t="s">
        <v>38</v>
      </c>
    </row>
    <row r="1833" spans="1:23" x14ac:dyDescent="0.3">
      <c r="A1833" t="s">
        <v>2193</v>
      </c>
      <c r="B1833">
        <v>87</v>
      </c>
      <c r="C1833">
        <v>95</v>
      </c>
      <c r="D1833">
        <v>5516708</v>
      </c>
      <c r="E1833" t="s">
        <v>48</v>
      </c>
      <c r="F1833" t="s">
        <v>44</v>
      </c>
      <c r="L1833" t="s">
        <v>2690</v>
      </c>
      <c r="M1833">
        <v>11375</v>
      </c>
      <c r="N1833">
        <v>91</v>
      </c>
      <c r="O1833" t="s">
        <v>29</v>
      </c>
      <c r="P1833" t="s">
        <v>30</v>
      </c>
      <c r="Q1833" t="s">
        <v>213</v>
      </c>
      <c r="R1833">
        <v>25000000</v>
      </c>
      <c r="S1833">
        <v>2001</v>
      </c>
      <c r="T1833">
        <v>4.9000000000000004</v>
      </c>
      <c r="U1833">
        <v>1.6</v>
      </c>
      <c r="V1833">
        <v>-19483292</v>
      </c>
      <c r="W1833" t="s">
        <v>38</v>
      </c>
    </row>
    <row r="1834" spans="1:23" x14ac:dyDescent="0.3">
      <c r="A1834" t="s">
        <v>435</v>
      </c>
      <c r="B1834">
        <v>126</v>
      </c>
      <c r="C1834">
        <v>127</v>
      </c>
      <c r="D1834">
        <v>5128124</v>
      </c>
      <c r="E1834" t="s">
        <v>242</v>
      </c>
      <c r="F1834" t="s">
        <v>55</v>
      </c>
      <c r="G1834" t="s">
        <v>61</v>
      </c>
      <c r="L1834" t="s">
        <v>2691</v>
      </c>
      <c r="M1834">
        <v>44198</v>
      </c>
      <c r="N1834">
        <v>251</v>
      </c>
      <c r="O1834" t="s">
        <v>29</v>
      </c>
      <c r="P1834" t="s">
        <v>91</v>
      </c>
      <c r="Q1834" t="s">
        <v>31</v>
      </c>
      <c r="R1834">
        <v>25000000</v>
      </c>
      <c r="S1834">
        <v>2005</v>
      </c>
      <c r="T1834">
        <v>7.9</v>
      </c>
      <c r="U1834">
        <v>2.1</v>
      </c>
      <c r="V1834">
        <v>-19871876</v>
      </c>
      <c r="W1834" t="s">
        <v>38</v>
      </c>
    </row>
    <row r="1835" spans="1:23" x14ac:dyDescent="0.3">
      <c r="A1835" t="s">
        <v>2692</v>
      </c>
      <c r="B1835">
        <v>60</v>
      </c>
      <c r="C1835">
        <v>104</v>
      </c>
      <c r="D1835">
        <v>4064333</v>
      </c>
      <c r="E1835" t="s">
        <v>24</v>
      </c>
      <c r="F1835" t="s">
        <v>48</v>
      </c>
      <c r="G1835" t="s">
        <v>27</v>
      </c>
      <c r="L1835" t="s">
        <v>2693</v>
      </c>
      <c r="M1835">
        <v>24790</v>
      </c>
      <c r="N1835">
        <v>173</v>
      </c>
      <c r="O1835" t="s">
        <v>29</v>
      </c>
      <c r="P1835" t="s">
        <v>30</v>
      </c>
      <c r="Q1835" t="s">
        <v>213</v>
      </c>
      <c r="R1835">
        <v>25000000</v>
      </c>
      <c r="S1835">
        <v>1995</v>
      </c>
      <c r="T1835">
        <v>5.2</v>
      </c>
      <c r="U1835">
        <v>1.7</v>
      </c>
      <c r="V1835">
        <v>-20935667</v>
      </c>
      <c r="W1835" t="s">
        <v>38</v>
      </c>
    </row>
    <row r="1836" spans="1:23" x14ac:dyDescent="0.3">
      <c r="A1836" t="s">
        <v>2694</v>
      </c>
      <c r="B1836">
        <v>23</v>
      </c>
      <c r="C1836">
        <v>95</v>
      </c>
      <c r="D1836">
        <v>4006906</v>
      </c>
      <c r="E1836" t="s">
        <v>48</v>
      </c>
      <c r="F1836" t="s">
        <v>56</v>
      </c>
      <c r="L1836" t="s">
        <v>2695</v>
      </c>
      <c r="M1836">
        <v>3229</v>
      </c>
      <c r="N1836">
        <v>20</v>
      </c>
      <c r="O1836" t="s">
        <v>29</v>
      </c>
      <c r="P1836" t="s">
        <v>30</v>
      </c>
      <c r="Q1836" t="s">
        <v>31</v>
      </c>
      <c r="R1836">
        <v>15000000</v>
      </c>
      <c r="S1836">
        <v>2005</v>
      </c>
      <c r="T1836">
        <v>4.0999999999999996</v>
      </c>
      <c r="U1836">
        <v>1.6</v>
      </c>
      <c r="V1836">
        <v>-10993094</v>
      </c>
      <c r="W1836" t="s">
        <v>38</v>
      </c>
    </row>
    <row r="1837" spans="1:23" x14ac:dyDescent="0.3">
      <c r="A1837" t="s">
        <v>2529</v>
      </c>
      <c r="B1837">
        <v>229</v>
      </c>
      <c r="C1837">
        <v>121</v>
      </c>
      <c r="D1837">
        <v>3073392</v>
      </c>
      <c r="E1837" t="s">
        <v>55</v>
      </c>
      <c r="F1837" t="s">
        <v>60</v>
      </c>
      <c r="G1837" t="s">
        <v>27</v>
      </c>
      <c r="H1837" t="s">
        <v>35</v>
      </c>
      <c r="L1837" t="s">
        <v>2696</v>
      </c>
      <c r="M1837">
        <v>59462</v>
      </c>
      <c r="N1837">
        <v>300</v>
      </c>
      <c r="O1837" t="s">
        <v>29</v>
      </c>
      <c r="P1837" t="s">
        <v>115</v>
      </c>
      <c r="Q1837" t="s">
        <v>213</v>
      </c>
      <c r="R1837">
        <v>25000000</v>
      </c>
      <c r="S1837">
        <v>2008</v>
      </c>
      <c r="T1837">
        <v>6.6</v>
      </c>
      <c r="U1837">
        <v>2</v>
      </c>
      <c r="V1837">
        <v>-21926608</v>
      </c>
      <c r="W1837" t="s">
        <v>38</v>
      </c>
    </row>
    <row r="1838" spans="1:23" x14ac:dyDescent="0.3">
      <c r="A1838" t="s">
        <v>1200</v>
      </c>
      <c r="B1838">
        <v>143</v>
      </c>
      <c r="C1838">
        <v>92</v>
      </c>
      <c r="D1838">
        <v>1550000</v>
      </c>
      <c r="E1838" t="s">
        <v>24</v>
      </c>
      <c r="F1838" t="s">
        <v>25</v>
      </c>
      <c r="G1838" t="s">
        <v>26</v>
      </c>
      <c r="H1838" t="s">
        <v>57</v>
      </c>
      <c r="L1838" t="s">
        <v>2697</v>
      </c>
      <c r="M1838">
        <v>30628</v>
      </c>
      <c r="N1838">
        <v>471</v>
      </c>
      <c r="O1838" t="s">
        <v>29</v>
      </c>
      <c r="P1838" t="s">
        <v>30</v>
      </c>
      <c r="Q1838" t="s">
        <v>213</v>
      </c>
      <c r="R1838">
        <v>25000000</v>
      </c>
      <c r="S1838">
        <v>2005</v>
      </c>
      <c r="T1838">
        <v>2.9</v>
      </c>
      <c r="U1838">
        <v>1.5</v>
      </c>
      <c r="V1838">
        <v>-23450000</v>
      </c>
      <c r="W1838" t="s">
        <v>38</v>
      </c>
    </row>
    <row r="1839" spans="1:23" x14ac:dyDescent="0.3">
      <c r="A1839" t="s">
        <v>2698</v>
      </c>
      <c r="B1839">
        <v>97</v>
      </c>
      <c r="C1839">
        <v>107</v>
      </c>
      <c r="D1839">
        <v>871527</v>
      </c>
      <c r="E1839" t="s">
        <v>56</v>
      </c>
      <c r="F1839" t="s">
        <v>55</v>
      </c>
      <c r="G1839" t="s">
        <v>60</v>
      </c>
      <c r="H1839" t="s">
        <v>35</v>
      </c>
      <c r="L1839" t="s">
        <v>2699</v>
      </c>
      <c r="M1839">
        <v>14982</v>
      </c>
      <c r="N1839">
        <v>128</v>
      </c>
      <c r="O1839" t="s">
        <v>29</v>
      </c>
      <c r="P1839" t="s">
        <v>115</v>
      </c>
      <c r="Q1839" t="s">
        <v>213</v>
      </c>
      <c r="R1839">
        <v>25000000</v>
      </c>
      <c r="S1839">
        <v>2005</v>
      </c>
      <c r="T1839">
        <v>6.5</v>
      </c>
      <c r="U1839">
        <v>1.8</v>
      </c>
      <c r="V1839">
        <v>-24128473</v>
      </c>
      <c r="W1839" t="s">
        <v>38</v>
      </c>
    </row>
    <row r="1840" spans="1:23" x14ac:dyDescent="0.3">
      <c r="A1840" t="s">
        <v>2700</v>
      </c>
      <c r="B1840">
        <v>28</v>
      </c>
      <c r="C1840">
        <v>117</v>
      </c>
      <c r="D1840">
        <v>777423</v>
      </c>
      <c r="E1840" t="s">
        <v>242</v>
      </c>
      <c r="F1840" t="s">
        <v>55</v>
      </c>
      <c r="G1840" t="s">
        <v>61</v>
      </c>
      <c r="L1840" t="s">
        <v>2701</v>
      </c>
      <c r="M1840">
        <v>5841</v>
      </c>
      <c r="N1840">
        <v>57</v>
      </c>
      <c r="O1840" t="s">
        <v>29</v>
      </c>
      <c r="P1840" t="s">
        <v>30</v>
      </c>
      <c r="Q1840" t="s">
        <v>31</v>
      </c>
      <c r="R1840">
        <v>25000000</v>
      </c>
      <c r="S1840">
        <v>1998</v>
      </c>
      <c r="T1840">
        <v>7.2</v>
      </c>
      <c r="U1840">
        <v>2</v>
      </c>
      <c r="V1840">
        <v>-24222577</v>
      </c>
      <c r="W1840" t="s">
        <v>38</v>
      </c>
    </row>
    <row r="1841" spans="1:23" x14ac:dyDescent="0.3">
      <c r="A1841" t="s">
        <v>2478</v>
      </c>
      <c r="B1841">
        <v>160</v>
      </c>
      <c r="C1841">
        <v>107</v>
      </c>
      <c r="D1841">
        <v>1186957</v>
      </c>
      <c r="E1841" t="s">
        <v>55</v>
      </c>
      <c r="L1841" t="s">
        <v>2702</v>
      </c>
      <c r="M1841">
        <v>9264</v>
      </c>
      <c r="N1841">
        <v>69</v>
      </c>
      <c r="O1841" t="s">
        <v>29</v>
      </c>
      <c r="P1841" t="s">
        <v>37</v>
      </c>
      <c r="Q1841" t="s">
        <v>31</v>
      </c>
      <c r="R1841">
        <v>25000000</v>
      </c>
      <c r="S1841">
        <v>2008</v>
      </c>
      <c r="T1841">
        <v>6.8</v>
      </c>
      <c r="U1841">
        <v>1.8</v>
      </c>
      <c r="V1841">
        <v>-23813043</v>
      </c>
      <c r="W1841" t="s">
        <v>38</v>
      </c>
    </row>
    <row r="1842" spans="1:23" x14ac:dyDescent="0.3">
      <c r="A1842" t="s">
        <v>2703</v>
      </c>
      <c r="B1842">
        <v>124</v>
      </c>
      <c r="C1842">
        <v>131</v>
      </c>
      <c r="D1842">
        <v>85433</v>
      </c>
      <c r="E1842" t="s">
        <v>56</v>
      </c>
      <c r="F1842" t="s">
        <v>55</v>
      </c>
      <c r="G1842" t="s">
        <v>60</v>
      </c>
      <c r="H1842" t="s">
        <v>44</v>
      </c>
      <c r="L1842" t="s">
        <v>2704</v>
      </c>
      <c r="M1842">
        <v>69676</v>
      </c>
      <c r="N1842">
        <v>131</v>
      </c>
      <c r="O1842" t="s">
        <v>29</v>
      </c>
      <c r="P1842" t="s">
        <v>2365</v>
      </c>
      <c r="Q1842" t="s">
        <v>213</v>
      </c>
      <c r="R1842">
        <v>13500000</v>
      </c>
      <c r="S1842">
        <v>2013</v>
      </c>
      <c r="T1842">
        <v>7.8</v>
      </c>
      <c r="U1842">
        <v>2.2000000000000002</v>
      </c>
      <c r="V1842">
        <v>-13414567</v>
      </c>
      <c r="W1842" t="s">
        <v>38</v>
      </c>
    </row>
    <row r="1843" spans="1:23" x14ac:dyDescent="0.3">
      <c r="A1843" t="s">
        <v>2705</v>
      </c>
      <c r="B1843">
        <v>280</v>
      </c>
      <c r="C1843">
        <v>122</v>
      </c>
      <c r="D1843">
        <v>1697956</v>
      </c>
      <c r="E1843" t="s">
        <v>56</v>
      </c>
      <c r="F1843" t="s">
        <v>55</v>
      </c>
      <c r="L1843" t="s">
        <v>2706</v>
      </c>
      <c r="M1843">
        <v>64944</v>
      </c>
      <c r="N1843">
        <v>212</v>
      </c>
      <c r="O1843" t="s">
        <v>29</v>
      </c>
      <c r="P1843" t="s">
        <v>30</v>
      </c>
      <c r="Q1843" t="s">
        <v>213</v>
      </c>
      <c r="R1843">
        <v>20000000</v>
      </c>
      <c r="S1843">
        <v>2009</v>
      </c>
      <c r="T1843">
        <v>6.7</v>
      </c>
      <c r="U1843">
        <v>2</v>
      </c>
      <c r="V1843">
        <v>-18302044</v>
      </c>
      <c r="W1843" t="s">
        <v>38</v>
      </c>
    </row>
    <row r="1844" spans="1:23" x14ac:dyDescent="0.3">
      <c r="A1844" t="s">
        <v>2608</v>
      </c>
      <c r="B1844">
        <v>118</v>
      </c>
      <c r="C1844">
        <v>134</v>
      </c>
      <c r="D1844">
        <v>183662</v>
      </c>
      <c r="E1844" t="s">
        <v>48</v>
      </c>
      <c r="F1844" t="s">
        <v>55</v>
      </c>
      <c r="L1844" t="s">
        <v>2707</v>
      </c>
      <c r="M1844">
        <v>18395</v>
      </c>
      <c r="N1844">
        <v>48</v>
      </c>
      <c r="O1844" t="s">
        <v>792</v>
      </c>
      <c r="P1844" t="s">
        <v>545</v>
      </c>
      <c r="Q1844" t="s">
        <v>2708</v>
      </c>
      <c r="R1844">
        <v>25000000</v>
      </c>
      <c r="S1844">
        <v>2010</v>
      </c>
      <c r="T1844">
        <v>7.1</v>
      </c>
      <c r="U1844">
        <v>2.2000000000000002</v>
      </c>
      <c r="V1844">
        <v>-24816338</v>
      </c>
      <c r="W1844" t="s">
        <v>38</v>
      </c>
    </row>
    <row r="1845" spans="1:23" x14ac:dyDescent="0.3">
      <c r="A1845" t="s">
        <v>1026</v>
      </c>
      <c r="B1845">
        <v>49</v>
      </c>
      <c r="C1845">
        <v>117</v>
      </c>
      <c r="D1845">
        <v>134904</v>
      </c>
      <c r="E1845" t="s">
        <v>48</v>
      </c>
      <c r="F1845" t="s">
        <v>55</v>
      </c>
      <c r="G1845" t="s">
        <v>44</v>
      </c>
      <c r="H1845" t="s">
        <v>61</v>
      </c>
      <c r="L1845" t="s">
        <v>2709</v>
      </c>
      <c r="M1845">
        <v>2395</v>
      </c>
      <c r="N1845">
        <v>17</v>
      </c>
      <c r="O1845" t="s">
        <v>29</v>
      </c>
      <c r="P1845" t="s">
        <v>30</v>
      </c>
      <c r="Q1845" t="s">
        <v>213</v>
      </c>
      <c r="R1845">
        <v>25000000</v>
      </c>
      <c r="S1845">
        <v>2010</v>
      </c>
      <c r="T1845">
        <v>5.7</v>
      </c>
      <c r="U1845">
        <v>2</v>
      </c>
      <c r="V1845">
        <v>-24865096</v>
      </c>
      <c r="W1845" t="s">
        <v>38</v>
      </c>
    </row>
    <row r="1846" spans="1:23" x14ac:dyDescent="0.3">
      <c r="A1846" t="s">
        <v>94</v>
      </c>
      <c r="B1846">
        <v>336</v>
      </c>
      <c r="C1846">
        <v>138</v>
      </c>
      <c r="D1846">
        <v>16969390</v>
      </c>
      <c r="E1846" t="s">
        <v>56</v>
      </c>
      <c r="F1846" t="s">
        <v>55</v>
      </c>
      <c r="G1846" t="s">
        <v>35</v>
      </c>
      <c r="L1846" t="s">
        <v>2710</v>
      </c>
      <c r="M1846">
        <v>80861</v>
      </c>
      <c r="N1846">
        <v>431</v>
      </c>
      <c r="O1846" t="s">
        <v>29</v>
      </c>
      <c r="P1846" t="s">
        <v>30</v>
      </c>
      <c r="Q1846" t="s">
        <v>213</v>
      </c>
      <c r="R1846">
        <v>25000000</v>
      </c>
      <c r="S1846">
        <v>2013</v>
      </c>
      <c r="T1846">
        <v>5.3</v>
      </c>
      <c r="U1846">
        <v>2.2999999999999998</v>
      </c>
      <c r="V1846">
        <v>-8030610</v>
      </c>
      <c r="W1846" t="s">
        <v>38</v>
      </c>
    </row>
    <row r="1847" spans="1:23" x14ac:dyDescent="0.3">
      <c r="A1847" t="s">
        <v>1529</v>
      </c>
      <c r="B1847">
        <v>51</v>
      </c>
      <c r="C1847">
        <v>119</v>
      </c>
      <c r="D1847">
        <v>34700000</v>
      </c>
      <c r="E1847" t="s">
        <v>55</v>
      </c>
      <c r="F1847" t="s">
        <v>44</v>
      </c>
      <c r="L1847" t="s">
        <v>2711</v>
      </c>
      <c r="M1847">
        <v>52846</v>
      </c>
      <c r="N1847">
        <v>143</v>
      </c>
      <c r="O1847" t="s">
        <v>29</v>
      </c>
      <c r="P1847" t="s">
        <v>30</v>
      </c>
      <c r="Q1847" t="s">
        <v>213</v>
      </c>
      <c r="R1847">
        <v>14000000</v>
      </c>
      <c r="S1847">
        <v>1988</v>
      </c>
      <c r="T1847">
        <v>7.7</v>
      </c>
      <c r="U1847">
        <v>2</v>
      </c>
      <c r="V1847">
        <v>20700000</v>
      </c>
      <c r="W1847" t="s">
        <v>21</v>
      </c>
    </row>
    <row r="1848" spans="1:23" x14ac:dyDescent="0.3">
      <c r="A1848" t="s">
        <v>1192</v>
      </c>
      <c r="B1848">
        <v>252</v>
      </c>
      <c r="C1848">
        <v>137</v>
      </c>
      <c r="D1848">
        <v>717753</v>
      </c>
      <c r="E1848" t="s">
        <v>25</v>
      </c>
      <c r="F1848" t="s">
        <v>55</v>
      </c>
      <c r="L1848" t="s">
        <v>2712</v>
      </c>
      <c r="M1848">
        <v>33107</v>
      </c>
      <c r="N1848">
        <v>128</v>
      </c>
      <c r="O1848" t="s">
        <v>29</v>
      </c>
      <c r="P1848" t="s">
        <v>545</v>
      </c>
      <c r="Q1848" t="s">
        <v>213</v>
      </c>
      <c r="R1848">
        <v>25000000</v>
      </c>
      <c r="S1848">
        <v>2012</v>
      </c>
      <c r="T1848">
        <v>6.1</v>
      </c>
      <c r="U1848">
        <v>2.2999999999999998</v>
      </c>
      <c r="V1848">
        <v>-24282247</v>
      </c>
      <c r="W1848" t="s">
        <v>38</v>
      </c>
    </row>
    <row r="1849" spans="1:23" x14ac:dyDescent="0.3">
      <c r="A1849" t="s">
        <v>2713</v>
      </c>
      <c r="B1849">
        <v>106</v>
      </c>
      <c r="C1849">
        <v>119</v>
      </c>
      <c r="D1849">
        <v>109713132</v>
      </c>
      <c r="E1849" t="s">
        <v>25</v>
      </c>
      <c r="F1849" t="s">
        <v>48</v>
      </c>
      <c r="G1849" t="s">
        <v>27</v>
      </c>
      <c r="L1849" t="s">
        <v>2714</v>
      </c>
      <c r="M1849">
        <v>61621</v>
      </c>
      <c r="N1849">
        <v>219</v>
      </c>
      <c r="O1849" t="s">
        <v>29</v>
      </c>
      <c r="P1849" t="s">
        <v>30</v>
      </c>
      <c r="Q1849" t="s">
        <v>52</v>
      </c>
      <c r="R1849">
        <v>25000000</v>
      </c>
      <c r="S1849">
        <v>1986</v>
      </c>
      <c r="T1849">
        <v>7.3</v>
      </c>
      <c r="U1849">
        <v>2</v>
      </c>
      <c r="V1849">
        <v>84713132</v>
      </c>
      <c r="W1849" t="s">
        <v>21</v>
      </c>
    </row>
    <row r="1850" spans="1:23" x14ac:dyDescent="0.3">
      <c r="A1850" t="s">
        <v>702</v>
      </c>
      <c r="B1850">
        <v>285</v>
      </c>
      <c r="C1850">
        <v>139</v>
      </c>
      <c r="D1850">
        <v>70269171</v>
      </c>
      <c r="E1850" t="s">
        <v>55</v>
      </c>
      <c r="F1850" t="s">
        <v>61</v>
      </c>
      <c r="L1850" t="s">
        <v>2715</v>
      </c>
      <c r="M1850">
        <v>162130</v>
      </c>
      <c r="N1850">
        <v>962</v>
      </c>
      <c r="O1850" t="s">
        <v>29</v>
      </c>
      <c r="P1850" t="s">
        <v>30</v>
      </c>
      <c r="Q1850" t="s">
        <v>52</v>
      </c>
      <c r="R1850">
        <v>24000000</v>
      </c>
      <c r="S1850">
        <v>2006</v>
      </c>
      <c r="T1850">
        <v>7.2</v>
      </c>
      <c r="U1850">
        <v>2.2999999999999998</v>
      </c>
      <c r="V1850">
        <v>46269171</v>
      </c>
      <c r="W1850" t="s">
        <v>21</v>
      </c>
    </row>
    <row r="1851" spans="1:23" x14ac:dyDescent="0.3">
      <c r="A1851" t="s">
        <v>1715</v>
      </c>
      <c r="B1851">
        <v>195</v>
      </c>
      <c r="C1851">
        <v>120</v>
      </c>
      <c r="D1851">
        <v>101334374</v>
      </c>
      <c r="E1851" t="s">
        <v>57</v>
      </c>
      <c r="F1851" t="s">
        <v>60</v>
      </c>
      <c r="L1851" t="s">
        <v>2716</v>
      </c>
      <c r="M1851">
        <v>124941</v>
      </c>
      <c r="N1851">
        <v>488</v>
      </c>
      <c r="O1851" t="s">
        <v>29</v>
      </c>
      <c r="P1851" t="s">
        <v>30</v>
      </c>
      <c r="Q1851" t="s">
        <v>213</v>
      </c>
      <c r="R1851">
        <v>24000000</v>
      </c>
      <c r="S1851">
        <v>1997</v>
      </c>
      <c r="T1851">
        <v>6.1</v>
      </c>
      <c r="U1851">
        <v>2</v>
      </c>
      <c r="V1851">
        <v>77334374</v>
      </c>
      <c r="W1851" t="s">
        <v>21</v>
      </c>
    </row>
    <row r="1852" spans="1:23" x14ac:dyDescent="0.3">
      <c r="A1852" t="s">
        <v>2337</v>
      </c>
      <c r="B1852">
        <v>123</v>
      </c>
      <c r="C1852">
        <v>98</v>
      </c>
      <c r="D1852">
        <v>1512815</v>
      </c>
      <c r="E1852" t="s">
        <v>24</v>
      </c>
      <c r="F1852" t="s">
        <v>55</v>
      </c>
      <c r="G1852" t="s">
        <v>53</v>
      </c>
      <c r="L1852" t="s">
        <v>2717</v>
      </c>
      <c r="M1852">
        <v>8885</v>
      </c>
      <c r="N1852">
        <v>56</v>
      </c>
      <c r="O1852" t="s">
        <v>29</v>
      </c>
      <c r="P1852" t="s">
        <v>30</v>
      </c>
      <c r="Q1852" t="s">
        <v>213</v>
      </c>
      <c r="R1852">
        <v>25000000</v>
      </c>
      <c r="S1852">
        <v>2016</v>
      </c>
      <c r="T1852">
        <v>5.8</v>
      </c>
      <c r="U1852">
        <v>1.6</v>
      </c>
      <c r="V1852">
        <v>-23487185</v>
      </c>
      <c r="W1852" t="s">
        <v>38</v>
      </c>
    </row>
    <row r="1853" spans="1:23" x14ac:dyDescent="0.3">
      <c r="A1853" t="s">
        <v>401</v>
      </c>
      <c r="B1853">
        <v>52</v>
      </c>
      <c r="C1853">
        <v>106</v>
      </c>
      <c r="D1853">
        <v>65182182</v>
      </c>
      <c r="E1853" t="s">
        <v>48</v>
      </c>
      <c r="F1853" t="s">
        <v>44</v>
      </c>
      <c r="L1853" t="s">
        <v>2718</v>
      </c>
      <c r="M1853">
        <v>15310</v>
      </c>
      <c r="N1853">
        <v>38</v>
      </c>
      <c r="O1853" t="s">
        <v>29</v>
      </c>
      <c r="P1853" t="s">
        <v>30</v>
      </c>
      <c r="Q1853" t="s">
        <v>31</v>
      </c>
      <c r="R1853">
        <v>24000000</v>
      </c>
      <c r="S1853">
        <v>2014</v>
      </c>
      <c r="T1853">
        <v>5.7</v>
      </c>
      <c r="U1853">
        <v>1.8</v>
      </c>
      <c r="V1853">
        <v>41182182</v>
      </c>
      <c r="W1853" t="s">
        <v>21</v>
      </c>
    </row>
    <row r="1854" spans="1:23" x14ac:dyDescent="0.3">
      <c r="A1854" t="s">
        <v>1889</v>
      </c>
      <c r="B1854">
        <v>129</v>
      </c>
      <c r="C1854">
        <v>98</v>
      </c>
      <c r="D1854">
        <v>57262492</v>
      </c>
      <c r="E1854" t="s">
        <v>48</v>
      </c>
      <c r="F1854" t="s">
        <v>56</v>
      </c>
      <c r="L1854" t="s">
        <v>2719</v>
      </c>
      <c r="M1854">
        <v>90374</v>
      </c>
      <c r="N1854">
        <v>318</v>
      </c>
      <c r="O1854" t="s">
        <v>29</v>
      </c>
      <c r="P1854" t="s">
        <v>30</v>
      </c>
      <c r="Q1854" t="s">
        <v>213</v>
      </c>
      <c r="R1854">
        <v>24000000</v>
      </c>
      <c r="S1854">
        <v>2000</v>
      </c>
      <c r="T1854">
        <v>6.7</v>
      </c>
      <c r="U1854">
        <v>1.6</v>
      </c>
      <c r="V1854">
        <v>33262492</v>
      </c>
      <c r="W1854" t="s">
        <v>21</v>
      </c>
    </row>
    <row r="1855" spans="1:23" x14ac:dyDescent="0.3">
      <c r="A1855" t="s">
        <v>2720</v>
      </c>
      <c r="B1855">
        <v>60</v>
      </c>
      <c r="C1855">
        <v>107</v>
      </c>
      <c r="D1855">
        <v>80000000</v>
      </c>
      <c r="E1855" t="s">
        <v>55</v>
      </c>
      <c r="F1855" t="s">
        <v>59</v>
      </c>
      <c r="G1855" t="s">
        <v>44</v>
      </c>
      <c r="L1855" t="s">
        <v>2721</v>
      </c>
      <c r="M1855">
        <v>51459</v>
      </c>
      <c r="N1855">
        <v>113</v>
      </c>
      <c r="O1855" t="s">
        <v>29</v>
      </c>
      <c r="P1855" t="s">
        <v>30</v>
      </c>
      <c r="Q1855" t="s">
        <v>52</v>
      </c>
      <c r="R1855">
        <v>8200000</v>
      </c>
      <c r="S1855">
        <v>1984</v>
      </c>
      <c r="T1855">
        <v>6.5</v>
      </c>
      <c r="U1855">
        <v>1.8</v>
      </c>
      <c r="V1855">
        <v>71800000</v>
      </c>
      <c r="W1855" t="s">
        <v>21</v>
      </c>
    </row>
    <row r="1856" spans="1:23" x14ac:dyDescent="0.3">
      <c r="A1856" t="s">
        <v>706</v>
      </c>
      <c r="B1856">
        <v>123</v>
      </c>
      <c r="C1856">
        <v>88</v>
      </c>
      <c r="D1856">
        <v>74608545</v>
      </c>
      <c r="E1856" t="s">
        <v>48</v>
      </c>
      <c r="L1856" t="s">
        <v>2722</v>
      </c>
      <c r="M1856">
        <v>185258</v>
      </c>
      <c r="N1856">
        <v>404</v>
      </c>
      <c r="O1856" t="s">
        <v>29</v>
      </c>
      <c r="P1856" t="s">
        <v>30</v>
      </c>
      <c r="Q1856" t="s">
        <v>213</v>
      </c>
      <c r="R1856">
        <v>24000000</v>
      </c>
      <c r="S1856">
        <v>2003</v>
      </c>
      <c r="T1856">
        <v>7.2</v>
      </c>
      <c r="U1856">
        <v>1.5</v>
      </c>
      <c r="V1856">
        <v>50608545</v>
      </c>
      <c r="W1856" t="s">
        <v>21</v>
      </c>
    </row>
    <row r="1857" spans="1:23" x14ac:dyDescent="0.3">
      <c r="A1857" t="s">
        <v>768</v>
      </c>
      <c r="B1857">
        <v>84</v>
      </c>
      <c r="C1857">
        <v>137</v>
      </c>
      <c r="D1857">
        <v>41895491</v>
      </c>
      <c r="E1857" t="s">
        <v>48</v>
      </c>
      <c r="F1857" t="s">
        <v>55</v>
      </c>
      <c r="G1857" t="s">
        <v>26</v>
      </c>
      <c r="L1857" t="s">
        <v>2723</v>
      </c>
      <c r="M1857">
        <v>63274</v>
      </c>
      <c r="N1857">
        <v>170</v>
      </c>
      <c r="O1857" t="s">
        <v>29</v>
      </c>
      <c r="P1857" t="s">
        <v>30</v>
      </c>
      <c r="Q1857" t="s">
        <v>213</v>
      </c>
      <c r="R1857">
        <v>24000000</v>
      </c>
      <c r="S1857">
        <v>1991</v>
      </c>
      <c r="T1857">
        <v>7.6</v>
      </c>
      <c r="U1857">
        <v>2.2999999999999998</v>
      </c>
      <c r="V1857">
        <v>17895491</v>
      </c>
      <c r="W1857" t="s">
        <v>21</v>
      </c>
    </row>
    <row r="1858" spans="1:23" x14ac:dyDescent="0.3">
      <c r="A1858" t="s">
        <v>2125</v>
      </c>
      <c r="B1858">
        <v>125</v>
      </c>
      <c r="C1858">
        <v>100</v>
      </c>
      <c r="D1858">
        <v>39989008</v>
      </c>
      <c r="E1858" t="s">
        <v>57</v>
      </c>
      <c r="F1858" t="s">
        <v>60</v>
      </c>
      <c r="L1858" t="s">
        <v>2724</v>
      </c>
      <c r="M1858">
        <v>55398</v>
      </c>
      <c r="N1858">
        <v>418</v>
      </c>
      <c r="O1858" t="s">
        <v>29</v>
      </c>
      <c r="P1858" t="s">
        <v>30</v>
      </c>
      <c r="Q1858" t="s">
        <v>213</v>
      </c>
      <c r="R1858">
        <v>24000000</v>
      </c>
      <c r="S1858">
        <v>1998</v>
      </c>
      <c r="T1858">
        <v>4.5999999999999996</v>
      </c>
      <c r="U1858">
        <v>1.7</v>
      </c>
      <c r="V1858">
        <v>15989008</v>
      </c>
      <c r="W1858" t="s">
        <v>21</v>
      </c>
    </row>
    <row r="1859" spans="1:23" x14ac:dyDescent="0.3">
      <c r="A1859" t="s">
        <v>2725</v>
      </c>
      <c r="B1859">
        <v>106</v>
      </c>
      <c r="C1859">
        <v>115</v>
      </c>
      <c r="D1859">
        <v>32662299</v>
      </c>
      <c r="E1859" t="s">
        <v>48</v>
      </c>
      <c r="F1859" t="s">
        <v>55</v>
      </c>
      <c r="G1859" t="s">
        <v>44</v>
      </c>
      <c r="L1859" t="s">
        <v>2726</v>
      </c>
      <c r="M1859">
        <v>16469</v>
      </c>
      <c r="N1859">
        <v>275</v>
      </c>
      <c r="O1859" t="s">
        <v>29</v>
      </c>
      <c r="P1859" t="s">
        <v>30</v>
      </c>
      <c r="Q1859" t="s">
        <v>52</v>
      </c>
      <c r="R1859">
        <v>24000000</v>
      </c>
      <c r="S1859">
        <v>2000</v>
      </c>
      <c r="T1859">
        <v>6.9</v>
      </c>
      <c r="U1859">
        <v>1.9</v>
      </c>
      <c r="V1859">
        <v>8662299</v>
      </c>
      <c r="W1859" t="s">
        <v>21</v>
      </c>
    </row>
    <row r="1860" spans="1:23" x14ac:dyDescent="0.3">
      <c r="A1860" t="s">
        <v>1935</v>
      </c>
      <c r="B1860">
        <v>247</v>
      </c>
      <c r="C1860">
        <v>101</v>
      </c>
      <c r="D1860">
        <v>31452765</v>
      </c>
      <c r="E1860" t="s">
        <v>48</v>
      </c>
      <c r="F1860" t="s">
        <v>44</v>
      </c>
      <c r="L1860" t="s">
        <v>2727</v>
      </c>
      <c r="M1860">
        <v>149835</v>
      </c>
      <c r="N1860">
        <v>243</v>
      </c>
      <c r="O1860" t="s">
        <v>29</v>
      </c>
      <c r="P1860" t="s">
        <v>30</v>
      </c>
      <c r="Q1860" t="s">
        <v>213</v>
      </c>
      <c r="R1860">
        <v>24000000</v>
      </c>
      <c r="S1860">
        <v>2008</v>
      </c>
      <c r="T1860">
        <v>6.6</v>
      </c>
      <c r="U1860">
        <v>1.7</v>
      </c>
      <c r="V1860">
        <v>7452765</v>
      </c>
      <c r="W1860" t="s">
        <v>21</v>
      </c>
    </row>
    <row r="1861" spans="1:23" x14ac:dyDescent="0.3">
      <c r="A1861" t="s">
        <v>2728</v>
      </c>
      <c r="B1861">
        <v>156</v>
      </c>
      <c r="C1861">
        <v>110</v>
      </c>
      <c r="D1861">
        <v>25167270</v>
      </c>
      <c r="E1861" t="s">
        <v>48</v>
      </c>
      <c r="F1861" t="s">
        <v>56</v>
      </c>
      <c r="G1861" t="s">
        <v>55</v>
      </c>
      <c r="L1861" t="s">
        <v>2729</v>
      </c>
      <c r="M1861">
        <v>30119</v>
      </c>
      <c r="N1861">
        <v>263</v>
      </c>
      <c r="O1861" t="s">
        <v>29</v>
      </c>
      <c r="P1861" t="s">
        <v>244</v>
      </c>
      <c r="Q1861" t="s">
        <v>213</v>
      </c>
      <c r="R1861">
        <v>24000000</v>
      </c>
      <c r="S1861">
        <v>2000</v>
      </c>
      <c r="T1861">
        <v>6.3</v>
      </c>
      <c r="U1861">
        <v>1.8</v>
      </c>
      <c r="V1861">
        <v>1167270</v>
      </c>
      <c r="W1861" t="s">
        <v>21</v>
      </c>
    </row>
    <row r="1862" spans="1:23" x14ac:dyDescent="0.3">
      <c r="A1862" t="s">
        <v>2730</v>
      </c>
      <c r="B1862">
        <v>271</v>
      </c>
      <c r="C1862">
        <v>94</v>
      </c>
      <c r="D1862">
        <v>32416109</v>
      </c>
      <c r="E1862" t="s">
        <v>48</v>
      </c>
      <c r="F1862" t="s">
        <v>58</v>
      </c>
      <c r="L1862" t="s">
        <v>2731</v>
      </c>
      <c r="M1862">
        <v>109620</v>
      </c>
      <c r="N1862">
        <v>268</v>
      </c>
      <c r="O1862" t="s">
        <v>29</v>
      </c>
      <c r="P1862" t="s">
        <v>30</v>
      </c>
      <c r="Q1862" t="s">
        <v>213</v>
      </c>
      <c r="R1862">
        <v>25000000</v>
      </c>
      <c r="S1862">
        <v>2009</v>
      </c>
      <c r="T1862">
        <v>6.2</v>
      </c>
      <c r="U1862">
        <v>1.6</v>
      </c>
      <c r="V1862">
        <v>7416109</v>
      </c>
      <c r="W1862" t="s">
        <v>21</v>
      </c>
    </row>
    <row r="1863" spans="1:23" x14ac:dyDescent="0.3">
      <c r="A1863" t="s">
        <v>2732</v>
      </c>
      <c r="B1863">
        <v>45</v>
      </c>
      <c r="C1863">
        <v>88</v>
      </c>
      <c r="D1863">
        <v>20218</v>
      </c>
      <c r="E1863" t="s">
        <v>24</v>
      </c>
      <c r="F1863" t="s">
        <v>48</v>
      </c>
      <c r="G1863" t="s">
        <v>56</v>
      </c>
      <c r="H1863" t="s">
        <v>35</v>
      </c>
      <c r="L1863" t="s">
        <v>2733</v>
      </c>
      <c r="M1863">
        <v>5431</v>
      </c>
      <c r="N1863">
        <v>50</v>
      </c>
      <c r="O1863" t="s">
        <v>29</v>
      </c>
      <c r="P1863" t="s">
        <v>30</v>
      </c>
      <c r="Q1863" t="s">
        <v>31</v>
      </c>
      <c r="R1863">
        <v>24000000</v>
      </c>
      <c r="S1863">
        <v>2001</v>
      </c>
      <c r="T1863">
        <v>5.3</v>
      </c>
      <c r="U1863">
        <v>1.5</v>
      </c>
      <c r="V1863">
        <v>-23979782</v>
      </c>
      <c r="W1863" t="s">
        <v>38</v>
      </c>
    </row>
    <row r="1864" spans="1:23" x14ac:dyDescent="0.3">
      <c r="A1864" t="s">
        <v>419</v>
      </c>
      <c r="B1864">
        <v>133</v>
      </c>
      <c r="C1864">
        <v>127</v>
      </c>
      <c r="D1864">
        <v>28871190</v>
      </c>
      <c r="E1864" t="s">
        <v>242</v>
      </c>
      <c r="F1864" t="s">
        <v>55</v>
      </c>
      <c r="L1864" t="s">
        <v>2734</v>
      </c>
      <c r="M1864">
        <v>125421</v>
      </c>
      <c r="N1864">
        <v>385</v>
      </c>
      <c r="O1864" t="s">
        <v>29</v>
      </c>
      <c r="P1864" t="s">
        <v>30</v>
      </c>
      <c r="Q1864" t="s">
        <v>213</v>
      </c>
      <c r="R1864">
        <v>24000000</v>
      </c>
      <c r="S1864">
        <v>1999</v>
      </c>
      <c r="T1864">
        <v>7.3</v>
      </c>
      <c r="U1864">
        <v>2.1</v>
      </c>
      <c r="V1864">
        <v>4871190</v>
      </c>
      <c r="W1864" t="s">
        <v>21</v>
      </c>
    </row>
    <row r="1865" spans="1:23" x14ac:dyDescent="0.3">
      <c r="A1865" t="s">
        <v>845</v>
      </c>
      <c r="B1865">
        <v>84</v>
      </c>
      <c r="C1865">
        <v>95</v>
      </c>
      <c r="D1865">
        <v>16964743</v>
      </c>
      <c r="E1865" t="s">
        <v>48</v>
      </c>
      <c r="F1865" t="s">
        <v>44</v>
      </c>
      <c r="L1865" t="s">
        <v>2735</v>
      </c>
      <c r="M1865">
        <v>22844</v>
      </c>
      <c r="N1865">
        <v>140</v>
      </c>
      <c r="O1865" t="s">
        <v>29</v>
      </c>
      <c r="P1865" t="s">
        <v>30</v>
      </c>
      <c r="Q1865" t="s">
        <v>31</v>
      </c>
      <c r="R1865">
        <v>24000000</v>
      </c>
      <c r="S1865">
        <v>2004</v>
      </c>
      <c r="T1865">
        <v>5.6</v>
      </c>
      <c r="U1865">
        <v>1.6</v>
      </c>
      <c r="V1865">
        <v>-7035257</v>
      </c>
      <c r="W1865" t="s">
        <v>38</v>
      </c>
    </row>
    <row r="1866" spans="1:23" x14ac:dyDescent="0.3">
      <c r="A1866" t="s">
        <v>1065</v>
      </c>
      <c r="B1866">
        <v>70</v>
      </c>
      <c r="C1866">
        <v>87</v>
      </c>
      <c r="D1866">
        <v>16290976</v>
      </c>
      <c r="E1866" t="s">
        <v>25</v>
      </c>
      <c r="F1866" t="s">
        <v>48</v>
      </c>
      <c r="G1866" t="s">
        <v>49</v>
      </c>
      <c r="H1866" t="s">
        <v>26</v>
      </c>
      <c r="I1866" t="s">
        <v>59</v>
      </c>
      <c r="J1866" t="s">
        <v>27</v>
      </c>
      <c r="L1866" t="s">
        <v>2736</v>
      </c>
      <c r="M1866">
        <v>14637</v>
      </c>
      <c r="N1866">
        <v>100</v>
      </c>
      <c r="O1866" t="s">
        <v>29</v>
      </c>
      <c r="P1866" t="s">
        <v>30</v>
      </c>
      <c r="Q1866" t="s">
        <v>118</v>
      </c>
      <c r="R1866">
        <v>24000000</v>
      </c>
      <c r="S1866">
        <v>1999</v>
      </c>
      <c r="T1866">
        <v>6.2</v>
      </c>
      <c r="U1866">
        <v>1.4</v>
      </c>
      <c r="V1866">
        <v>-7709024</v>
      </c>
      <c r="W1866" t="s">
        <v>38</v>
      </c>
    </row>
    <row r="1867" spans="1:23" x14ac:dyDescent="0.3">
      <c r="A1867" t="s">
        <v>2737</v>
      </c>
      <c r="B1867">
        <v>32</v>
      </c>
      <c r="C1867">
        <v>118</v>
      </c>
      <c r="D1867">
        <v>13000000</v>
      </c>
      <c r="E1867" t="s">
        <v>25</v>
      </c>
      <c r="F1867" t="s">
        <v>49</v>
      </c>
      <c r="G1867" t="s">
        <v>26</v>
      </c>
      <c r="H1867" t="s">
        <v>59</v>
      </c>
      <c r="I1867" t="s">
        <v>50</v>
      </c>
      <c r="L1867" t="s">
        <v>2738</v>
      </c>
      <c r="M1867">
        <v>10895</v>
      </c>
      <c r="N1867">
        <v>150</v>
      </c>
      <c r="O1867" t="s">
        <v>29</v>
      </c>
      <c r="P1867" t="s">
        <v>30</v>
      </c>
      <c r="Q1867" t="s">
        <v>118</v>
      </c>
      <c r="R1867">
        <v>24000000</v>
      </c>
      <c r="S1867">
        <v>1978</v>
      </c>
      <c r="T1867">
        <v>5.2</v>
      </c>
      <c r="U1867">
        <v>2</v>
      </c>
      <c r="V1867">
        <v>-11000000</v>
      </c>
      <c r="W1867" t="s">
        <v>38</v>
      </c>
    </row>
    <row r="1868" spans="1:23" x14ac:dyDescent="0.3">
      <c r="A1868" t="s">
        <v>1113</v>
      </c>
      <c r="B1868">
        <v>51</v>
      </c>
      <c r="C1868">
        <v>107</v>
      </c>
      <c r="D1868">
        <v>12372410</v>
      </c>
      <c r="E1868" t="s">
        <v>48</v>
      </c>
      <c r="F1868" t="s">
        <v>61</v>
      </c>
      <c r="L1868" t="s">
        <v>2739</v>
      </c>
      <c r="M1868">
        <v>11709</v>
      </c>
      <c r="N1868">
        <v>101</v>
      </c>
      <c r="O1868" t="s">
        <v>29</v>
      </c>
      <c r="P1868" t="s">
        <v>30</v>
      </c>
      <c r="Q1868" t="s">
        <v>31</v>
      </c>
      <c r="R1868">
        <v>24000000</v>
      </c>
      <c r="S1868">
        <v>2000</v>
      </c>
      <c r="T1868">
        <v>5.3</v>
      </c>
      <c r="U1868">
        <v>1.8</v>
      </c>
      <c r="V1868">
        <v>-11627590</v>
      </c>
      <c r="W1868" t="s">
        <v>38</v>
      </c>
    </row>
    <row r="1869" spans="1:23" x14ac:dyDescent="0.3">
      <c r="A1869" t="s">
        <v>862</v>
      </c>
      <c r="B1869">
        <v>73</v>
      </c>
      <c r="C1869">
        <v>124</v>
      </c>
      <c r="D1869">
        <v>8427204</v>
      </c>
      <c r="E1869" t="s">
        <v>48</v>
      </c>
      <c r="F1869" t="s">
        <v>55</v>
      </c>
      <c r="G1869" t="s">
        <v>61</v>
      </c>
      <c r="L1869" t="s">
        <v>2740</v>
      </c>
      <c r="M1869">
        <v>10100</v>
      </c>
      <c r="N1869">
        <v>59</v>
      </c>
      <c r="O1869" t="s">
        <v>29</v>
      </c>
      <c r="P1869" t="s">
        <v>30</v>
      </c>
      <c r="Q1869" t="s">
        <v>213</v>
      </c>
      <c r="R1869">
        <v>24000000</v>
      </c>
      <c r="S1869">
        <v>1999</v>
      </c>
      <c r="T1869">
        <v>5.4</v>
      </c>
      <c r="U1869">
        <v>2.1</v>
      </c>
      <c r="V1869">
        <v>-15572796</v>
      </c>
      <c r="W1869" t="s">
        <v>38</v>
      </c>
    </row>
    <row r="1870" spans="1:23" x14ac:dyDescent="0.3">
      <c r="A1870" t="s">
        <v>2741</v>
      </c>
      <c r="B1870">
        <v>169</v>
      </c>
      <c r="C1870">
        <v>89</v>
      </c>
      <c r="D1870">
        <v>9639242</v>
      </c>
      <c r="E1870" t="s">
        <v>48</v>
      </c>
      <c r="F1870" t="s">
        <v>44</v>
      </c>
      <c r="L1870" t="s">
        <v>2742</v>
      </c>
      <c r="M1870">
        <v>16437</v>
      </c>
      <c r="N1870">
        <v>68</v>
      </c>
      <c r="O1870" t="s">
        <v>29</v>
      </c>
      <c r="P1870" t="s">
        <v>30</v>
      </c>
      <c r="Q1870" t="s">
        <v>31</v>
      </c>
      <c r="R1870">
        <v>24000000</v>
      </c>
      <c r="S1870">
        <v>2011</v>
      </c>
      <c r="T1870">
        <v>4.9000000000000004</v>
      </c>
      <c r="U1870">
        <v>1.5</v>
      </c>
      <c r="V1870">
        <v>-14360758</v>
      </c>
      <c r="W1870" t="s">
        <v>38</v>
      </c>
    </row>
    <row r="1871" spans="1:23" x14ac:dyDescent="0.3">
      <c r="A1871" t="s">
        <v>2030</v>
      </c>
      <c r="B1871">
        <v>365</v>
      </c>
      <c r="C1871">
        <v>88</v>
      </c>
      <c r="D1871">
        <v>25003072</v>
      </c>
      <c r="E1871" t="s">
        <v>48</v>
      </c>
      <c r="F1871" t="s">
        <v>57</v>
      </c>
      <c r="L1871" t="s">
        <v>2743</v>
      </c>
      <c r="M1871">
        <v>72552</v>
      </c>
      <c r="N1871">
        <v>374</v>
      </c>
      <c r="O1871" t="s">
        <v>29</v>
      </c>
      <c r="P1871" t="s">
        <v>30</v>
      </c>
      <c r="Q1871" t="s">
        <v>213</v>
      </c>
      <c r="R1871">
        <v>24000000</v>
      </c>
      <c r="S1871">
        <v>2010</v>
      </c>
      <c r="T1871">
        <v>5.5</v>
      </c>
      <c r="U1871">
        <v>1.5</v>
      </c>
      <c r="V1871">
        <v>1003072</v>
      </c>
      <c r="W1871" t="s">
        <v>21</v>
      </c>
    </row>
    <row r="1872" spans="1:23" x14ac:dyDescent="0.3">
      <c r="A1872" t="s">
        <v>2744</v>
      </c>
      <c r="B1872">
        <v>113</v>
      </c>
      <c r="C1872">
        <v>118</v>
      </c>
      <c r="D1872">
        <v>6144806</v>
      </c>
      <c r="E1872" t="s">
        <v>242</v>
      </c>
      <c r="F1872" t="s">
        <v>55</v>
      </c>
      <c r="G1872" t="s">
        <v>59</v>
      </c>
      <c r="H1872" t="s">
        <v>50</v>
      </c>
      <c r="L1872" t="s">
        <v>2745</v>
      </c>
      <c r="M1872">
        <v>12821</v>
      </c>
      <c r="N1872">
        <v>248</v>
      </c>
      <c r="O1872" t="s">
        <v>29</v>
      </c>
      <c r="P1872" t="s">
        <v>30</v>
      </c>
      <c r="Q1872" t="s">
        <v>31</v>
      </c>
      <c r="R1872">
        <v>23000000</v>
      </c>
      <c r="S1872">
        <v>2004</v>
      </c>
      <c r="T1872">
        <v>6.7</v>
      </c>
      <c r="U1872">
        <v>2</v>
      </c>
      <c r="V1872">
        <v>-16855194</v>
      </c>
      <c r="W1872" t="s">
        <v>38</v>
      </c>
    </row>
    <row r="1873" spans="1:23" x14ac:dyDescent="0.3">
      <c r="A1873" t="s">
        <v>2746</v>
      </c>
      <c r="B1873">
        <v>10</v>
      </c>
      <c r="C1873">
        <v>80</v>
      </c>
      <c r="D1873">
        <v>669276</v>
      </c>
      <c r="E1873" t="s">
        <v>24</v>
      </c>
      <c r="F1873" t="s">
        <v>25</v>
      </c>
      <c r="G1873" t="s">
        <v>47</v>
      </c>
      <c r="H1873" t="s">
        <v>48</v>
      </c>
      <c r="I1873" t="s">
        <v>26</v>
      </c>
      <c r="L1873" t="s">
        <v>2747</v>
      </c>
      <c r="M1873">
        <v>2541</v>
      </c>
      <c r="N1873">
        <v>47</v>
      </c>
      <c r="O1873" t="s">
        <v>29</v>
      </c>
      <c r="P1873" t="s">
        <v>37</v>
      </c>
      <c r="Q1873" t="s">
        <v>118</v>
      </c>
      <c r="R1873">
        <v>28000000</v>
      </c>
      <c r="S1873">
        <v>1993</v>
      </c>
      <c r="T1873">
        <v>7.2</v>
      </c>
      <c r="U1873">
        <v>1.3</v>
      </c>
      <c r="V1873">
        <v>-27330724</v>
      </c>
      <c r="W1873" t="s">
        <v>38</v>
      </c>
    </row>
    <row r="1874" spans="1:23" x14ac:dyDescent="0.3">
      <c r="A1874" t="s">
        <v>2748</v>
      </c>
      <c r="B1874">
        <v>16</v>
      </c>
      <c r="C1874">
        <v>120</v>
      </c>
      <c r="D1874">
        <v>42880</v>
      </c>
      <c r="E1874" t="s">
        <v>55</v>
      </c>
      <c r="F1874" t="s">
        <v>44</v>
      </c>
      <c r="L1874" t="s">
        <v>2749</v>
      </c>
      <c r="M1874">
        <v>2919</v>
      </c>
      <c r="N1874">
        <v>50</v>
      </c>
      <c r="O1874" t="s">
        <v>29</v>
      </c>
      <c r="P1874" t="s">
        <v>37</v>
      </c>
      <c r="Q1874" t="s">
        <v>52</v>
      </c>
      <c r="R1874">
        <v>24000000</v>
      </c>
      <c r="S1874">
        <v>2004</v>
      </c>
      <c r="T1874">
        <v>5.0999999999999996</v>
      </c>
      <c r="U1874">
        <v>2</v>
      </c>
      <c r="V1874">
        <v>-23957120</v>
      </c>
      <c r="W1874" t="s">
        <v>38</v>
      </c>
    </row>
    <row r="1875" spans="1:23" x14ac:dyDescent="0.3">
      <c r="A1875" t="s">
        <v>2105</v>
      </c>
      <c r="B1875">
        <v>196</v>
      </c>
      <c r="C1875">
        <v>98</v>
      </c>
      <c r="D1875">
        <v>23225911</v>
      </c>
      <c r="E1875" t="s">
        <v>24</v>
      </c>
      <c r="F1875" t="s">
        <v>56</v>
      </c>
      <c r="G1875" t="s">
        <v>55</v>
      </c>
      <c r="H1875" t="s">
        <v>35</v>
      </c>
      <c r="L1875" t="s">
        <v>2750</v>
      </c>
      <c r="M1875">
        <v>80574</v>
      </c>
      <c r="N1875">
        <v>157</v>
      </c>
      <c r="O1875" t="s">
        <v>29</v>
      </c>
      <c r="P1875" t="s">
        <v>30</v>
      </c>
      <c r="Q1875" t="s">
        <v>213</v>
      </c>
      <c r="R1875">
        <v>24000000</v>
      </c>
      <c r="S1875">
        <v>2010</v>
      </c>
      <c r="T1875">
        <v>6.5</v>
      </c>
      <c r="U1875">
        <v>1.6</v>
      </c>
      <c r="V1875">
        <v>-774089</v>
      </c>
      <c r="W1875" t="s">
        <v>38</v>
      </c>
    </row>
    <row r="1876" spans="1:23" x14ac:dyDescent="0.3">
      <c r="A1876" t="s">
        <v>2102</v>
      </c>
      <c r="B1876">
        <v>212</v>
      </c>
      <c r="C1876">
        <v>119</v>
      </c>
      <c r="D1876">
        <v>4710455</v>
      </c>
      <c r="E1876" t="s">
        <v>25</v>
      </c>
      <c r="F1876" t="s">
        <v>47</v>
      </c>
      <c r="G1876" t="s">
        <v>49</v>
      </c>
      <c r="H1876" t="s">
        <v>26</v>
      </c>
      <c r="L1876" t="s">
        <v>2751</v>
      </c>
      <c r="M1876">
        <v>214091</v>
      </c>
      <c r="N1876">
        <v>330</v>
      </c>
      <c r="O1876" t="s">
        <v>2104</v>
      </c>
      <c r="P1876" t="s">
        <v>812</v>
      </c>
      <c r="Q1876" t="s">
        <v>52</v>
      </c>
      <c r="R1876">
        <v>24000000</v>
      </c>
      <c r="S1876">
        <v>2004</v>
      </c>
      <c r="T1876">
        <v>8.1999999999999993</v>
      </c>
      <c r="U1876">
        <v>2</v>
      </c>
      <c r="V1876">
        <v>-19289545</v>
      </c>
      <c r="W1876" t="s">
        <v>38</v>
      </c>
    </row>
    <row r="1877" spans="1:23" x14ac:dyDescent="0.3">
      <c r="A1877" t="s">
        <v>1149</v>
      </c>
      <c r="B1877">
        <v>445</v>
      </c>
      <c r="C1877">
        <v>88</v>
      </c>
      <c r="D1877">
        <v>75590286</v>
      </c>
      <c r="E1877" t="s">
        <v>25</v>
      </c>
      <c r="F1877" t="s">
        <v>48</v>
      </c>
      <c r="G1877" t="s">
        <v>57</v>
      </c>
      <c r="H1877" t="s">
        <v>27</v>
      </c>
      <c r="L1877" t="s">
        <v>2752</v>
      </c>
      <c r="M1877">
        <v>386217</v>
      </c>
      <c r="N1877">
        <v>553</v>
      </c>
      <c r="O1877" t="s">
        <v>29</v>
      </c>
      <c r="P1877" t="s">
        <v>30</v>
      </c>
      <c r="Q1877" t="s">
        <v>213</v>
      </c>
      <c r="R1877">
        <v>23600000</v>
      </c>
      <c r="S1877">
        <v>2009</v>
      </c>
      <c r="T1877">
        <v>7.7</v>
      </c>
      <c r="U1877">
        <v>1.5</v>
      </c>
      <c r="V1877">
        <v>51990286</v>
      </c>
      <c r="W1877" t="s">
        <v>21</v>
      </c>
    </row>
    <row r="1878" spans="1:23" x14ac:dyDescent="0.3">
      <c r="A1878" t="s">
        <v>468</v>
      </c>
      <c r="B1878">
        <v>108</v>
      </c>
      <c r="C1878">
        <v>90</v>
      </c>
      <c r="D1878">
        <v>161487252</v>
      </c>
      <c r="E1878" t="s">
        <v>48</v>
      </c>
      <c r="F1878" t="s">
        <v>61</v>
      </c>
      <c r="L1878" t="s">
        <v>2753</v>
      </c>
      <c r="M1878">
        <v>119450</v>
      </c>
      <c r="N1878">
        <v>300</v>
      </c>
      <c r="O1878" t="s">
        <v>29</v>
      </c>
      <c r="P1878" t="s">
        <v>30</v>
      </c>
      <c r="Q1878" t="s">
        <v>31</v>
      </c>
      <c r="R1878">
        <v>20000000</v>
      </c>
      <c r="S1878">
        <v>1998</v>
      </c>
      <c r="T1878">
        <v>6.1</v>
      </c>
      <c r="U1878">
        <v>1.5</v>
      </c>
      <c r="V1878">
        <v>141487252</v>
      </c>
      <c r="W1878" t="s">
        <v>21</v>
      </c>
    </row>
    <row r="1879" spans="1:23" x14ac:dyDescent="0.3">
      <c r="A1879" t="s">
        <v>1946</v>
      </c>
      <c r="B1879">
        <v>223</v>
      </c>
      <c r="C1879">
        <v>127</v>
      </c>
      <c r="D1879">
        <v>290158751</v>
      </c>
      <c r="E1879" t="s">
        <v>24</v>
      </c>
      <c r="F1879" t="s">
        <v>25</v>
      </c>
      <c r="G1879" t="s">
        <v>26</v>
      </c>
      <c r="H1879" t="s">
        <v>27</v>
      </c>
      <c r="L1879" t="s">
        <v>2754</v>
      </c>
      <c r="M1879">
        <v>837759</v>
      </c>
      <c r="N1879">
        <v>900</v>
      </c>
      <c r="O1879" t="s">
        <v>29</v>
      </c>
      <c r="P1879" t="s">
        <v>30</v>
      </c>
      <c r="Q1879" t="s">
        <v>52</v>
      </c>
      <c r="R1879">
        <v>18000000</v>
      </c>
      <c r="S1879">
        <v>1980</v>
      </c>
      <c r="T1879">
        <v>8.8000000000000007</v>
      </c>
      <c r="U1879">
        <v>2.1</v>
      </c>
      <c r="V1879">
        <v>272158751</v>
      </c>
      <c r="W1879" t="s">
        <v>21</v>
      </c>
    </row>
    <row r="1880" spans="1:23" x14ac:dyDescent="0.3">
      <c r="A1880" t="s">
        <v>119</v>
      </c>
      <c r="B1880">
        <v>63</v>
      </c>
      <c r="C1880">
        <v>119</v>
      </c>
      <c r="D1880">
        <v>65807024</v>
      </c>
      <c r="E1880" t="s">
        <v>24</v>
      </c>
      <c r="F1880" t="s">
        <v>48</v>
      </c>
      <c r="G1880" t="s">
        <v>56</v>
      </c>
      <c r="H1880" t="s">
        <v>55</v>
      </c>
      <c r="I1880" t="s">
        <v>35</v>
      </c>
      <c r="L1880" t="s">
        <v>2755</v>
      </c>
      <c r="M1880">
        <v>172405</v>
      </c>
      <c r="N1880">
        <v>203</v>
      </c>
      <c r="O1880" t="s">
        <v>29</v>
      </c>
      <c r="P1880" t="s">
        <v>30</v>
      </c>
      <c r="Q1880" t="s">
        <v>213</v>
      </c>
      <c r="R1880">
        <v>19000000</v>
      </c>
      <c r="S1880">
        <v>1995</v>
      </c>
      <c r="T1880">
        <v>6.8</v>
      </c>
      <c r="U1880">
        <v>2</v>
      </c>
      <c r="V1880">
        <v>46807024</v>
      </c>
      <c r="W1880" t="s">
        <v>21</v>
      </c>
    </row>
    <row r="1881" spans="1:23" x14ac:dyDescent="0.3">
      <c r="A1881" t="s">
        <v>1543</v>
      </c>
      <c r="B1881">
        <v>43</v>
      </c>
      <c r="C1881">
        <v>85</v>
      </c>
      <c r="D1881">
        <v>86930411</v>
      </c>
      <c r="E1881" t="s">
        <v>48</v>
      </c>
      <c r="F1881" t="s">
        <v>56</v>
      </c>
      <c r="L1881" t="s">
        <v>2756</v>
      </c>
      <c r="M1881">
        <v>83269</v>
      </c>
      <c r="N1881">
        <v>87</v>
      </c>
      <c r="O1881" t="s">
        <v>29</v>
      </c>
      <c r="P1881" t="s">
        <v>30</v>
      </c>
      <c r="Q1881" t="s">
        <v>31</v>
      </c>
      <c r="R1881">
        <v>23000000</v>
      </c>
      <c r="S1881">
        <v>1991</v>
      </c>
      <c r="T1881">
        <v>6.8</v>
      </c>
      <c r="U1881">
        <v>1.4</v>
      </c>
      <c r="V1881">
        <v>63930411</v>
      </c>
      <c r="W1881" t="s">
        <v>21</v>
      </c>
    </row>
    <row r="1882" spans="1:23" x14ac:dyDescent="0.3">
      <c r="A1882" t="s">
        <v>1501</v>
      </c>
      <c r="B1882">
        <v>211</v>
      </c>
      <c r="C1882">
        <v>98</v>
      </c>
      <c r="D1882">
        <v>53302314</v>
      </c>
      <c r="E1882" t="s">
        <v>57</v>
      </c>
      <c r="F1882" t="s">
        <v>35</v>
      </c>
      <c r="L1882" t="s">
        <v>2757</v>
      </c>
      <c r="M1882">
        <v>181058</v>
      </c>
      <c r="N1882">
        <v>674</v>
      </c>
      <c r="O1882" t="s">
        <v>29</v>
      </c>
      <c r="P1882" t="s">
        <v>30</v>
      </c>
      <c r="Q1882" t="s">
        <v>213</v>
      </c>
      <c r="R1882">
        <v>23000000</v>
      </c>
      <c r="S1882">
        <v>2000</v>
      </c>
      <c r="T1882">
        <v>6.7</v>
      </c>
      <c r="U1882">
        <v>1.6</v>
      </c>
      <c r="V1882">
        <v>30302314</v>
      </c>
      <c r="W1882" t="s">
        <v>21</v>
      </c>
    </row>
    <row r="1883" spans="1:23" x14ac:dyDescent="0.3">
      <c r="A1883" t="s">
        <v>923</v>
      </c>
      <c r="B1883">
        <v>421</v>
      </c>
      <c r="C1883">
        <v>101</v>
      </c>
      <c r="D1883">
        <v>40962534</v>
      </c>
      <c r="E1883" t="s">
        <v>55</v>
      </c>
      <c r="L1883" t="s">
        <v>2758</v>
      </c>
      <c r="M1883">
        <v>188652</v>
      </c>
      <c r="N1883">
        <v>288</v>
      </c>
      <c r="O1883" t="s">
        <v>29</v>
      </c>
      <c r="P1883" t="s">
        <v>30</v>
      </c>
      <c r="Q1883" t="s">
        <v>213</v>
      </c>
      <c r="R1883">
        <v>12500000</v>
      </c>
      <c r="S1883">
        <v>2011</v>
      </c>
      <c r="T1883">
        <v>7.1</v>
      </c>
      <c r="U1883">
        <v>1.7</v>
      </c>
      <c r="V1883">
        <v>28462534</v>
      </c>
      <c r="W1883" t="s">
        <v>21</v>
      </c>
    </row>
    <row r="1884" spans="1:23" x14ac:dyDescent="0.3">
      <c r="A1884" t="s">
        <v>412</v>
      </c>
      <c r="B1884">
        <v>214</v>
      </c>
      <c r="C1884">
        <v>112</v>
      </c>
      <c r="D1884">
        <v>39235088</v>
      </c>
      <c r="E1884" t="s">
        <v>57</v>
      </c>
      <c r="F1884" t="s">
        <v>27</v>
      </c>
      <c r="L1884" t="s">
        <v>2759</v>
      </c>
      <c r="M1884">
        <v>193962</v>
      </c>
      <c r="N1884">
        <v>805</v>
      </c>
      <c r="O1884" t="s">
        <v>29</v>
      </c>
      <c r="P1884" t="s">
        <v>30</v>
      </c>
      <c r="Q1884" t="s">
        <v>213</v>
      </c>
      <c r="R1884">
        <v>23000000</v>
      </c>
      <c r="S1884">
        <v>2000</v>
      </c>
      <c r="T1884">
        <v>7.1</v>
      </c>
      <c r="U1884">
        <v>1.9</v>
      </c>
      <c r="V1884">
        <v>16235088</v>
      </c>
      <c r="W1884" t="s">
        <v>21</v>
      </c>
    </row>
    <row r="1885" spans="1:23" x14ac:dyDescent="0.3">
      <c r="A1885" t="s">
        <v>2760</v>
      </c>
      <c r="B1885">
        <v>92</v>
      </c>
      <c r="C1885">
        <v>97</v>
      </c>
      <c r="D1885">
        <v>27338033</v>
      </c>
      <c r="E1885" t="s">
        <v>48</v>
      </c>
      <c r="F1885" t="s">
        <v>44</v>
      </c>
      <c r="L1885" t="s">
        <v>2761</v>
      </c>
      <c r="M1885">
        <v>19709</v>
      </c>
      <c r="N1885">
        <v>167</v>
      </c>
      <c r="O1885" t="s">
        <v>29</v>
      </c>
      <c r="P1885" t="s">
        <v>30</v>
      </c>
      <c r="Q1885" t="s">
        <v>31</v>
      </c>
      <c r="R1885">
        <v>23000000</v>
      </c>
      <c r="S1885">
        <v>2001</v>
      </c>
      <c r="T1885">
        <v>6.1</v>
      </c>
      <c r="U1885">
        <v>1.6</v>
      </c>
      <c r="V1885">
        <v>4338033</v>
      </c>
      <c r="W1885" t="s">
        <v>21</v>
      </c>
    </row>
    <row r="1886" spans="1:23" x14ac:dyDescent="0.3">
      <c r="A1886" t="s">
        <v>514</v>
      </c>
      <c r="B1886">
        <v>574</v>
      </c>
      <c r="C1886">
        <v>126</v>
      </c>
      <c r="D1886">
        <v>25556065</v>
      </c>
      <c r="E1886" t="s">
        <v>55</v>
      </c>
      <c r="F1886" t="s">
        <v>44</v>
      </c>
      <c r="G1886" t="s">
        <v>27</v>
      </c>
      <c r="L1886" t="s">
        <v>2762</v>
      </c>
      <c r="M1886">
        <v>355126</v>
      </c>
      <c r="N1886">
        <v>748</v>
      </c>
      <c r="O1886" t="s">
        <v>29</v>
      </c>
      <c r="P1886" t="s">
        <v>30</v>
      </c>
      <c r="Q1886" t="s">
        <v>213</v>
      </c>
      <c r="R1886">
        <v>23000000</v>
      </c>
      <c r="S1886">
        <v>2013</v>
      </c>
      <c r="T1886">
        <v>8</v>
      </c>
      <c r="U1886">
        <v>2.1</v>
      </c>
      <c r="V1886">
        <v>2556065</v>
      </c>
      <c r="W1886" t="s">
        <v>21</v>
      </c>
    </row>
    <row r="1887" spans="1:23" x14ac:dyDescent="0.3">
      <c r="A1887" t="s">
        <v>1203</v>
      </c>
      <c r="B1887">
        <v>140</v>
      </c>
      <c r="C1887">
        <v>97</v>
      </c>
      <c r="D1887">
        <v>21973182</v>
      </c>
      <c r="E1887" t="s">
        <v>60</v>
      </c>
      <c r="F1887" t="s">
        <v>35</v>
      </c>
      <c r="L1887" t="s">
        <v>2763</v>
      </c>
      <c r="M1887">
        <v>53415</v>
      </c>
      <c r="N1887">
        <v>339</v>
      </c>
      <c r="O1887" t="s">
        <v>29</v>
      </c>
      <c r="P1887" t="s">
        <v>30</v>
      </c>
      <c r="Q1887" t="s">
        <v>213</v>
      </c>
      <c r="R1887">
        <v>23000000</v>
      </c>
      <c r="S1887">
        <v>2001</v>
      </c>
      <c r="T1887">
        <v>6.6</v>
      </c>
      <c r="U1887">
        <v>1.6</v>
      </c>
      <c r="V1887">
        <v>-1026818</v>
      </c>
      <c r="W1887" t="s">
        <v>38</v>
      </c>
    </row>
    <row r="1888" spans="1:23" x14ac:dyDescent="0.3">
      <c r="A1888" t="s">
        <v>2764</v>
      </c>
      <c r="B1888">
        <v>28</v>
      </c>
      <c r="C1888">
        <v>100</v>
      </c>
      <c r="D1888">
        <v>4756</v>
      </c>
      <c r="E1888" t="s">
        <v>25</v>
      </c>
      <c r="F1888" t="s">
        <v>49</v>
      </c>
      <c r="G1888" t="s">
        <v>26</v>
      </c>
      <c r="L1888" t="s">
        <v>2765</v>
      </c>
      <c r="M1888">
        <v>4191</v>
      </c>
      <c r="N1888">
        <v>32</v>
      </c>
      <c r="O1888" t="s">
        <v>29</v>
      </c>
      <c r="P1888" t="s">
        <v>37</v>
      </c>
      <c r="Q1888" t="s">
        <v>52</v>
      </c>
      <c r="R1888">
        <v>25000000</v>
      </c>
      <c r="S1888">
        <v>2013</v>
      </c>
      <c r="T1888">
        <v>5.4</v>
      </c>
      <c r="U1888">
        <v>1.7</v>
      </c>
      <c r="V1888">
        <v>-24995244</v>
      </c>
      <c r="W1888" t="s">
        <v>38</v>
      </c>
    </row>
    <row r="1889" spans="1:23" x14ac:dyDescent="0.3">
      <c r="A1889" t="s">
        <v>1250</v>
      </c>
      <c r="B1889">
        <v>36</v>
      </c>
      <c r="C1889">
        <v>114</v>
      </c>
      <c r="D1889">
        <v>18653615</v>
      </c>
      <c r="E1889" t="s">
        <v>48</v>
      </c>
      <c r="F1889" t="s">
        <v>55</v>
      </c>
      <c r="L1889" t="s">
        <v>2766</v>
      </c>
      <c r="M1889">
        <v>14786</v>
      </c>
      <c r="N1889">
        <v>103</v>
      </c>
      <c r="O1889" t="s">
        <v>29</v>
      </c>
      <c r="P1889" t="s">
        <v>30</v>
      </c>
      <c r="Q1889" t="s">
        <v>31</v>
      </c>
      <c r="R1889">
        <v>23000000</v>
      </c>
      <c r="S1889">
        <v>1999</v>
      </c>
      <c r="T1889">
        <v>6.1</v>
      </c>
      <c r="U1889">
        <v>1.9</v>
      </c>
      <c r="V1889">
        <v>-4346385</v>
      </c>
      <c r="W1889" t="s">
        <v>38</v>
      </c>
    </row>
    <row r="1890" spans="1:23" x14ac:dyDescent="0.3">
      <c r="A1890" t="s">
        <v>2767</v>
      </c>
      <c r="B1890">
        <v>53</v>
      </c>
      <c r="C1890">
        <v>88</v>
      </c>
      <c r="D1890">
        <v>13019253</v>
      </c>
      <c r="E1890" t="s">
        <v>48</v>
      </c>
      <c r="F1890" t="s">
        <v>56</v>
      </c>
      <c r="L1890" t="s">
        <v>2768</v>
      </c>
      <c r="M1890">
        <v>3914</v>
      </c>
      <c r="N1890">
        <v>47</v>
      </c>
      <c r="O1890" t="s">
        <v>29</v>
      </c>
      <c r="P1890" t="s">
        <v>30</v>
      </c>
      <c r="Q1890" t="s">
        <v>31</v>
      </c>
      <c r="R1890">
        <v>23000000</v>
      </c>
      <c r="S1890">
        <v>2000</v>
      </c>
      <c r="T1890">
        <v>5.6</v>
      </c>
      <c r="U1890">
        <v>1.5</v>
      </c>
      <c r="V1890">
        <v>-9980747</v>
      </c>
      <c r="W1890" t="s">
        <v>38</v>
      </c>
    </row>
    <row r="1891" spans="1:23" x14ac:dyDescent="0.3">
      <c r="A1891" t="s">
        <v>445</v>
      </c>
      <c r="B1891">
        <v>394</v>
      </c>
      <c r="C1891">
        <v>93</v>
      </c>
      <c r="D1891">
        <v>18934858</v>
      </c>
      <c r="E1891" t="s">
        <v>24</v>
      </c>
      <c r="F1891" t="s">
        <v>35</v>
      </c>
      <c r="L1891" t="s">
        <v>2769</v>
      </c>
      <c r="M1891">
        <v>72646</v>
      </c>
      <c r="N1891">
        <v>397</v>
      </c>
      <c r="O1891" t="s">
        <v>29</v>
      </c>
      <c r="P1891" t="s">
        <v>2161</v>
      </c>
      <c r="Q1891" t="s">
        <v>213</v>
      </c>
      <c r="R1891">
        <v>23000000</v>
      </c>
      <c r="S1891">
        <v>2011</v>
      </c>
      <c r="T1891">
        <v>5.8</v>
      </c>
      <c r="U1891">
        <v>1.6</v>
      </c>
      <c r="V1891">
        <v>-4065142</v>
      </c>
      <c r="W1891" t="s">
        <v>38</v>
      </c>
    </row>
    <row r="1892" spans="1:23" x14ac:dyDescent="0.3">
      <c r="A1892" t="s">
        <v>2770</v>
      </c>
      <c r="B1892">
        <v>80</v>
      </c>
      <c r="C1892">
        <v>92</v>
      </c>
      <c r="D1892">
        <v>20763013</v>
      </c>
      <c r="E1892" t="s">
        <v>25</v>
      </c>
      <c r="F1892" t="s">
        <v>57</v>
      </c>
      <c r="G1892" t="s">
        <v>35</v>
      </c>
      <c r="L1892" t="s">
        <v>2771</v>
      </c>
      <c r="M1892">
        <v>30840</v>
      </c>
      <c r="N1892">
        <v>383</v>
      </c>
      <c r="O1892" t="s">
        <v>29</v>
      </c>
      <c r="P1892" t="s">
        <v>30</v>
      </c>
      <c r="Q1892" t="s">
        <v>31</v>
      </c>
      <c r="R1892">
        <v>23000000</v>
      </c>
      <c r="S1892">
        <v>1987</v>
      </c>
      <c r="T1892">
        <v>2.8</v>
      </c>
      <c r="U1892">
        <v>1.5</v>
      </c>
      <c r="V1892">
        <v>-2236987</v>
      </c>
      <c r="W1892" t="s">
        <v>38</v>
      </c>
    </row>
    <row r="1893" spans="1:23" x14ac:dyDescent="0.3">
      <c r="A1893" t="s">
        <v>2772</v>
      </c>
      <c r="B1893">
        <v>45</v>
      </c>
      <c r="C1893">
        <v>98</v>
      </c>
      <c r="D1893">
        <v>12782508</v>
      </c>
      <c r="E1893" t="s">
        <v>55</v>
      </c>
      <c r="L1893" t="s">
        <v>2773</v>
      </c>
      <c r="M1893">
        <v>20163</v>
      </c>
      <c r="N1893">
        <v>71</v>
      </c>
      <c r="O1893" t="s">
        <v>29</v>
      </c>
      <c r="P1893" t="s">
        <v>30</v>
      </c>
      <c r="Q1893" t="s">
        <v>31</v>
      </c>
      <c r="R1893">
        <v>23000000</v>
      </c>
      <c r="S1893">
        <v>1996</v>
      </c>
      <c r="T1893">
        <v>6.7</v>
      </c>
      <c r="U1893">
        <v>1.6</v>
      </c>
      <c r="V1893">
        <v>-10217492</v>
      </c>
      <c r="W1893" t="s">
        <v>38</v>
      </c>
    </row>
    <row r="1894" spans="1:23" x14ac:dyDescent="0.3">
      <c r="A1894" t="s">
        <v>2774</v>
      </c>
      <c r="B1894">
        <v>47</v>
      </c>
      <c r="C1894">
        <v>94</v>
      </c>
      <c r="D1894">
        <v>11508423</v>
      </c>
      <c r="E1894" t="s">
        <v>242</v>
      </c>
      <c r="F1894" t="s">
        <v>48</v>
      </c>
      <c r="G1894" t="s">
        <v>55</v>
      </c>
      <c r="H1894" t="s">
        <v>49</v>
      </c>
      <c r="I1894" t="s">
        <v>61</v>
      </c>
      <c r="L1894" t="s">
        <v>2775</v>
      </c>
      <c r="M1894">
        <v>3174</v>
      </c>
      <c r="N1894">
        <v>19</v>
      </c>
      <c r="O1894" t="s">
        <v>29</v>
      </c>
      <c r="P1894" t="s">
        <v>30</v>
      </c>
      <c r="Q1894" t="s">
        <v>52</v>
      </c>
      <c r="R1894">
        <v>23000000</v>
      </c>
      <c r="S1894">
        <v>2008</v>
      </c>
      <c r="T1894">
        <v>5.0999999999999996</v>
      </c>
      <c r="U1894">
        <v>1.6</v>
      </c>
      <c r="V1894">
        <v>-11491577</v>
      </c>
      <c r="W1894" t="s">
        <v>38</v>
      </c>
    </row>
    <row r="1895" spans="1:23" x14ac:dyDescent="0.3">
      <c r="A1895" t="s">
        <v>1367</v>
      </c>
      <c r="B1895">
        <v>90</v>
      </c>
      <c r="C1895">
        <v>102</v>
      </c>
      <c r="D1895">
        <v>10660147</v>
      </c>
      <c r="E1895" t="s">
        <v>55</v>
      </c>
      <c r="F1895" t="s">
        <v>44</v>
      </c>
      <c r="L1895" t="s">
        <v>2776</v>
      </c>
      <c r="M1895">
        <v>17740</v>
      </c>
      <c r="N1895">
        <v>165</v>
      </c>
      <c r="O1895" t="s">
        <v>29</v>
      </c>
      <c r="P1895" t="s">
        <v>37</v>
      </c>
      <c r="Q1895" t="s">
        <v>213</v>
      </c>
      <c r="R1895">
        <v>23000000</v>
      </c>
      <c r="S1895">
        <v>1999</v>
      </c>
      <c r="T1895">
        <v>7.2</v>
      </c>
      <c r="U1895">
        <v>1.7</v>
      </c>
      <c r="V1895">
        <v>-12339853</v>
      </c>
      <c r="W1895" t="s">
        <v>38</v>
      </c>
    </row>
    <row r="1896" spans="1:23" x14ac:dyDescent="0.3">
      <c r="A1896" t="s">
        <v>1609</v>
      </c>
      <c r="B1896">
        <v>30</v>
      </c>
      <c r="C1896">
        <v>98</v>
      </c>
      <c r="D1896">
        <v>7434726</v>
      </c>
      <c r="E1896" t="s">
        <v>24</v>
      </c>
      <c r="F1896" t="s">
        <v>56</v>
      </c>
      <c r="G1896" t="s">
        <v>55</v>
      </c>
      <c r="H1896" t="s">
        <v>35</v>
      </c>
      <c r="I1896" t="s">
        <v>53</v>
      </c>
      <c r="L1896" t="s">
        <v>2777</v>
      </c>
      <c r="M1896">
        <v>14473</v>
      </c>
      <c r="N1896">
        <v>81</v>
      </c>
      <c r="O1896" t="s">
        <v>29</v>
      </c>
      <c r="P1896" t="s">
        <v>30</v>
      </c>
      <c r="Q1896" t="s">
        <v>213</v>
      </c>
      <c r="R1896">
        <v>23000000</v>
      </c>
      <c r="S1896">
        <v>1991</v>
      </c>
      <c r="T1896">
        <v>6</v>
      </c>
      <c r="U1896">
        <v>1.6</v>
      </c>
      <c r="V1896">
        <v>-15565274</v>
      </c>
      <c r="W1896" t="s">
        <v>38</v>
      </c>
    </row>
    <row r="1897" spans="1:23" x14ac:dyDescent="0.3">
      <c r="A1897" t="s">
        <v>2778</v>
      </c>
      <c r="B1897">
        <v>165</v>
      </c>
      <c r="C1897">
        <v>111</v>
      </c>
      <c r="D1897">
        <v>6109075</v>
      </c>
      <c r="E1897" t="s">
        <v>242</v>
      </c>
      <c r="F1897" t="s">
        <v>55</v>
      </c>
      <c r="L1897" t="s">
        <v>2779</v>
      </c>
      <c r="M1897">
        <v>32003</v>
      </c>
      <c r="N1897">
        <v>65</v>
      </c>
      <c r="O1897" t="s">
        <v>792</v>
      </c>
      <c r="P1897" t="s">
        <v>545</v>
      </c>
      <c r="Q1897" t="s">
        <v>31</v>
      </c>
      <c r="R1897">
        <v>19430000</v>
      </c>
      <c r="S1897">
        <v>2009</v>
      </c>
      <c r="T1897">
        <v>6.7</v>
      </c>
      <c r="U1897">
        <v>1.8</v>
      </c>
      <c r="V1897">
        <v>-13320925</v>
      </c>
      <c r="W1897" t="s">
        <v>38</v>
      </c>
    </row>
    <row r="1898" spans="1:23" x14ac:dyDescent="0.3">
      <c r="A1898" t="s">
        <v>1529</v>
      </c>
      <c r="B1898">
        <v>155</v>
      </c>
      <c r="C1898">
        <v>100</v>
      </c>
      <c r="D1898">
        <v>2708188</v>
      </c>
      <c r="E1898" t="s">
        <v>48</v>
      </c>
      <c r="F1898" t="s">
        <v>55</v>
      </c>
      <c r="G1898" t="s">
        <v>44</v>
      </c>
      <c r="L1898" t="s">
        <v>2780</v>
      </c>
      <c r="M1898">
        <v>8924</v>
      </c>
      <c r="N1898">
        <v>43</v>
      </c>
      <c r="O1898" t="s">
        <v>29</v>
      </c>
      <c r="P1898" t="s">
        <v>37</v>
      </c>
      <c r="Q1898" t="s">
        <v>213</v>
      </c>
      <c r="R1898">
        <v>23000000</v>
      </c>
      <c r="S1898">
        <v>2009</v>
      </c>
      <c r="T1898">
        <v>6.2</v>
      </c>
      <c r="U1898">
        <v>1.7</v>
      </c>
      <c r="V1898">
        <v>-20291812</v>
      </c>
      <c r="W1898" t="s">
        <v>38</v>
      </c>
    </row>
    <row r="1899" spans="1:23" x14ac:dyDescent="0.3">
      <c r="A1899" t="s">
        <v>2781</v>
      </c>
      <c r="B1899">
        <v>118</v>
      </c>
      <c r="C1899">
        <v>141</v>
      </c>
      <c r="D1899">
        <v>16123851</v>
      </c>
      <c r="E1899" t="s">
        <v>55</v>
      </c>
      <c r="L1899" t="s">
        <v>2782</v>
      </c>
      <c r="M1899">
        <v>17373</v>
      </c>
      <c r="N1899">
        <v>148</v>
      </c>
      <c r="O1899" t="s">
        <v>29</v>
      </c>
      <c r="P1899" t="s">
        <v>30</v>
      </c>
      <c r="Q1899" t="s">
        <v>31</v>
      </c>
      <c r="R1899">
        <v>23000000</v>
      </c>
      <c r="S1899">
        <v>2004</v>
      </c>
      <c r="T1899">
        <v>6.2</v>
      </c>
      <c r="U1899">
        <v>2.4</v>
      </c>
      <c r="V1899">
        <v>-6876149</v>
      </c>
      <c r="W1899" t="s">
        <v>38</v>
      </c>
    </row>
    <row r="1900" spans="1:23" x14ac:dyDescent="0.3">
      <c r="A1900" t="s">
        <v>956</v>
      </c>
      <c r="B1900">
        <v>314</v>
      </c>
      <c r="C1900">
        <v>114</v>
      </c>
      <c r="D1900">
        <v>71975611</v>
      </c>
      <c r="E1900" t="s">
        <v>26</v>
      </c>
      <c r="F1900" t="s">
        <v>57</v>
      </c>
      <c r="L1900">
        <v>1408</v>
      </c>
      <c r="M1900">
        <v>209396</v>
      </c>
      <c r="N1900">
        <v>580</v>
      </c>
      <c r="O1900" t="s">
        <v>29</v>
      </c>
      <c r="P1900" t="s">
        <v>30</v>
      </c>
      <c r="Q1900" t="s">
        <v>31</v>
      </c>
      <c r="R1900">
        <v>25000000</v>
      </c>
      <c r="S1900">
        <v>2007</v>
      </c>
      <c r="T1900">
        <v>6.8</v>
      </c>
      <c r="U1900">
        <v>1.9</v>
      </c>
      <c r="V1900">
        <v>46975611</v>
      </c>
      <c r="W1900" t="s">
        <v>21</v>
      </c>
    </row>
    <row r="1901" spans="1:23" x14ac:dyDescent="0.3">
      <c r="A1901" t="s">
        <v>2783</v>
      </c>
      <c r="B1901">
        <v>103</v>
      </c>
      <c r="C1901">
        <v>96</v>
      </c>
      <c r="D1901">
        <v>38119483</v>
      </c>
      <c r="E1901" t="s">
        <v>25</v>
      </c>
      <c r="F1901" t="s">
        <v>48</v>
      </c>
      <c r="G1901" t="s">
        <v>27</v>
      </c>
      <c r="L1901" t="s">
        <v>2784</v>
      </c>
      <c r="M1901">
        <v>136667</v>
      </c>
      <c r="N1901">
        <v>273</v>
      </c>
      <c r="O1901" t="s">
        <v>29</v>
      </c>
      <c r="P1901" t="s">
        <v>30</v>
      </c>
      <c r="Q1901" t="s">
        <v>52</v>
      </c>
      <c r="R1901">
        <v>22700000</v>
      </c>
      <c r="S1901">
        <v>1987</v>
      </c>
      <c r="T1901">
        <v>7.1</v>
      </c>
      <c r="U1901">
        <v>1.6</v>
      </c>
      <c r="V1901">
        <v>15419483</v>
      </c>
      <c r="W1901" t="s">
        <v>21</v>
      </c>
    </row>
    <row r="1902" spans="1:23" x14ac:dyDescent="0.3">
      <c r="A1902" t="s">
        <v>2785</v>
      </c>
      <c r="B1902">
        <v>183</v>
      </c>
      <c r="C1902">
        <v>111</v>
      </c>
      <c r="D1902">
        <v>4190530</v>
      </c>
      <c r="E1902" t="s">
        <v>55</v>
      </c>
      <c r="F1902" t="s">
        <v>58</v>
      </c>
      <c r="L1902" t="s">
        <v>2786</v>
      </c>
      <c r="M1902">
        <v>53341</v>
      </c>
      <c r="N1902">
        <v>185</v>
      </c>
      <c r="O1902" t="s">
        <v>29</v>
      </c>
      <c r="P1902" t="s">
        <v>143</v>
      </c>
      <c r="Q1902" t="s">
        <v>213</v>
      </c>
      <c r="R1902">
        <v>22500000</v>
      </c>
      <c r="S1902">
        <v>2014</v>
      </c>
      <c r="T1902">
        <v>7.1</v>
      </c>
      <c r="U1902">
        <v>1.8</v>
      </c>
      <c r="V1902">
        <v>-18309470</v>
      </c>
      <c r="W1902" t="s">
        <v>38</v>
      </c>
    </row>
    <row r="1903" spans="1:23" x14ac:dyDescent="0.3">
      <c r="A1903" t="s">
        <v>853</v>
      </c>
      <c r="B1903">
        <v>77</v>
      </c>
      <c r="C1903">
        <v>127</v>
      </c>
      <c r="D1903">
        <v>217631306</v>
      </c>
      <c r="E1903" t="s">
        <v>55</v>
      </c>
      <c r="F1903" t="s">
        <v>26</v>
      </c>
      <c r="G1903" t="s">
        <v>44</v>
      </c>
      <c r="H1903" t="s">
        <v>35</v>
      </c>
      <c r="L1903" t="s">
        <v>2787</v>
      </c>
      <c r="M1903">
        <v>154199</v>
      </c>
      <c r="N1903">
        <v>252</v>
      </c>
      <c r="O1903" t="s">
        <v>29</v>
      </c>
      <c r="P1903" t="s">
        <v>30</v>
      </c>
      <c r="Q1903" t="s">
        <v>31</v>
      </c>
      <c r="R1903">
        <v>22000000</v>
      </c>
      <c r="S1903">
        <v>1990</v>
      </c>
      <c r="T1903">
        <v>7</v>
      </c>
      <c r="U1903">
        <v>2.1</v>
      </c>
      <c r="V1903">
        <v>195631306</v>
      </c>
      <c r="W1903" t="s">
        <v>21</v>
      </c>
    </row>
    <row r="1904" spans="1:23" x14ac:dyDescent="0.3">
      <c r="A1904" t="s">
        <v>949</v>
      </c>
      <c r="B1904">
        <v>171</v>
      </c>
      <c r="C1904">
        <v>107</v>
      </c>
      <c r="D1904">
        <v>176483808</v>
      </c>
      <c r="E1904" t="s">
        <v>48</v>
      </c>
      <c r="F1904" t="s">
        <v>44</v>
      </c>
      <c r="L1904" t="s">
        <v>2788</v>
      </c>
      <c r="M1904">
        <v>247289</v>
      </c>
      <c r="N1904">
        <v>611</v>
      </c>
      <c r="O1904" t="s">
        <v>29</v>
      </c>
      <c r="P1904" t="s">
        <v>30</v>
      </c>
      <c r="Q1904" t="s">
        <v>213</v>
      </c>
      <c r="R1904">
        <v>23000000</v>
      </c>
      <c r="S1904">
        <v>1998</v>
      </c>
      <c r="T1904">
        <v>7.1</v>
      </c>
      <c r="U1904">
        <v>1.8</v>
      </c>
      <c r="V1904">
        <v>153483808</v>
      </c>
      <c r="W1904" t="s">
        <v>21</v>
      </c>
    </row>
    <row r="1905" spans="1:23" x14ac:dyDescent="0.3">
      <c r="A1905" t="s">
        <v>1146</v>
      </c>
      <c r="B1905">
        <v>64</v>
      </c>
      <c r="C1905">
        <v>97</v>
      </c>
      <c r="D1905">
        <v>144833357</v>
      </c>
      <c r="E1905" t="s">
        <v>48</v>
      </c>
      <c r="F1905" t="s">
        <v>55</v>
      </c>
      <c r="G1905" t="s">
        <v>49</v>
      </c>
      <c r="H1905" t="s">
        <v>26</v>
      </c>
      <c r="L1905" t="s">
        <v>2789</v>
      </c>
      <c r="M1905">
        <v>64742</v>
      </c>
      <c r="N1905">
        <v>111</v>
      </c>
      <c r="O1905" t="s">
        <v>29</v>
      </c>
      <c r="P1905" t="s">
        <v>30</v>
      </c>
      <c r="Q1905" t="s">
        <v>52</v>
      </c>
      <c r="R1905">
        <v>22000000</v>
      </c>
      <c r="S1905">
        <v>1994</v>
      </c>
      <c r="T1905">
        <v>6.4</v>
      </c>
      <c r="U1905">
        <v>1.6</v>
      </c>
      <c r="V1905">
        <v>122833357</v>
      </c>
      <c r="W1905" t="s">
        <v>21</v>
      </c>
    </row>
    <row r="1906" spans="1:23" x14ac:dyDescent="0.3">
      <c r="A1906" t="s">
        <v>586</v>
      </c>
      <c r="B1906">
        <v>92</v>
      </c>
      <c r="C1906">
        <v>127</v>
      </c>
      <c r="D1906">
        <v>75597042</v>
      </c>
      <c r="E1906" t="s">
        <v>55</v>
      </c>
      <c r="F1906" t="s">
        <v>49</v>
      </c>
      <c r="G1906" t="s">
        <v>61</v>
      </c>
      <c r="L1906" t="s">
        <v>2790</v>
      </c>
      <c r="M1906">
        <v>26434</v>
      </c>
      <c r="N1906">
        <v>174</v>
      </c>
      <c r="O1906" t="s">
        <v>29</v>
      </c>
      <c r="P1906" t="s">
        <v>30</v>
      </c>
      <c r="Q1906" t="s">
        <v>118</v>
      </c>
      <c r="R1906">
        <v>20000000</v>
      </c>
      <c r="S1906">
        <v>2002</v>
      </c>
      <c r="T1906">
        <v>7</v>
      </c>
      <c r="U1906">
        <v>2.1</v>
      </c>
      <c r="V1906">
        <v>55597042</v>
      </c>
      <c r="W1906" t="s">
        <v>21</v>
      </c>
    </row>
    <row r="1907" spans="1:23" x14ac:dyDescent="0.3">
      <c r="A1907" t="s">
        <v>1393</v>
      </c>
      <c r="B1907">
        <v>112</v>
      </c>
      <c r="C1907">
        <v>110</v>
      </c>
      <c r="D1907">
        <v>90636983</v>
      </c>
      <c r="E1907" t="s">
        <v>48</v>
      </c>
      <c r="F1907" t="s">
        <v>49</v>
      </c>
      <c r="G1907" t="s">
        <v>61</v>
      </c>
      <c r="L1907" t="s">
        <v>2791</v>
      </c>
      <c r="M1907">
        <v>44021</v>
      </c>
      <c r="N1907">
        <v>83</v>
      </c>
      <c r="O1907" t="s">
        <v>29</v>
      </c>
      <c r="P1907" t="s">
        <v>30</v>
      </c>
      <c r="Q1907" t="s">
        <v>52</v>
      </c>
      <c r="R1907">
        <v>22000000</v>
      </c>
      <c r="S1907">
        <v>2007</v>
      </c>
      <c r="T1907">
        <v>6.2</v>
      </c>
      <c r="U1907">
        <v>1.8</v>
      </c>
      <c r="V1907">
        <v>68636983</v>
      </c>
      <c r="W1907" t="s">
        <v>21</v>
      </c>
    </row>
    <row r="1908" spans="1:23" x14ac:dyDescent="0.3">
      <c r="A1908" t="s">
        <v>1004</v>
      </c>
      <c r="B1908">
        <v>69</v>
      </c>
      <c r="C1908">
        <v>135</v>
      </c>
      <c r="D1908">
        <v>70960517</v>
      </c>
      <c r="E1908" t="s">
        <v>55</v>
      </c>
      <c r="F1908" t="s">
        <v>44</v>
      </c>
      <c r="L1908" t="s">
        <v>2792</v>
      </c>
      <c r="M1908">
        <v>54631</v>
      </c>
      <c r="N1908">
        <v>192</v>
      </c>
      <c r="O1908" t="s">
        <v>29</v>
      </c>
      <c r="P1908" t="s">
        <v>30</v>
      </c>
      <c r="Q1908" t="s">
        <v>31</v>
      </c>
      <c r="R1908">
        <v>35000000</v>
      </c>
      <c r="S1908">
        <v>1995</v>
      </c>
      <c r="T1908">
        <v>7.5</v>
      </c>
      <c r="U1908">
        <v>2.2000000000000002</v>
      </c>
      <c r="V1908">
        <v>35960517</v>
      </c>
      <c r="W1908" t="s">
        <v>21</v>
      </c>
    </row>
    <row r="1909" spans="1:23" x14ac:dyDescent="0.3">
      <c r="A1909" t="s">
        <v>2019</v>
      </c>
      <c r="B1909">
        <v>75</v>
      </c>
      <c r="C1909">
        <v>84</v>
      </c>
      <c r="D1909">
        <v>55762229</v>
      </c>
      <c r="E1909" t="s">
        <v>48</v>
      </c>
      <c r="F1909" t="s">
        <v>27</v>
      </c>
      <c r="L1909" t="s">
        <v>2793</v>
      </c>
      <c r="M1909">
        <v>47383</v>
      </c>
      <c r="N1909">
        <v>132</v>
      </c>
      <c r="O1909" t="s">
        <v>29</v>
      </c>
      <c r="P1909" t="s">
        <v>30</v>
      </c>
      <c r="Q1909" t="s">
        <v>31</v>
      </c>
      <c r="R1909">
        <v>22000000</v>
      </c>
      <c r="S1909">
        <v>2001</v>
      </c>
      <c r="T1909">
        <v>4.8</v>
      </c>
      <c r="U1909">
        <v>1.4</v>
      </c>
      <c r="V1909">
        <v>33762229</v>
      </c>
      <c r="W1909" t="s">
        <v>21</v>
      </c>
    </row>
    <row r="1910" spans="1:23" x14ac:dyDescent="0.3">
      <c r="A1910" t="s">
        <v>2068</v>
      </c>
      <c r="B1910">
        <v>180</v>
      </c>
      <c r="C1910">
        <v>122</v>
      </c>
      <c r="D1910">
        <v>54235441</v>
      </c>
      <c r="E1910" t="s">
        <v>48</v>
      </c>
      <c r="F1910" t="s">
        <v>55</v>
      </c>
      <c r="L1910" t="s">
        <v>2794</v>
      </c>
      <c r="M1910">
        <v>52894</v>
      </c>
      <c r="N1910">
        <v>185</v>
      </c>
      <c r="O1910" t="s">
        <v>29</v>
      </c>
      <c r="P1910" t="s">
        <v>30</v>
      </c>
      <c r="Q1910" t="s">
        <v>52</v>
      </c>
      <c r="R1910">
        <v>22000000</v>
      </c>
      <c r="S1910">
        <v>2014</v>
      </c>
      <c r="T1910">
        <v>7.3</v>
      </c>
      <c r="U1910">
        <v>2</v>
      </c>
      <c r="V1910">
        <v>32235441</v>
      </c>
      <c r="W1910" t="s">
        <v>21</v>
      </c>
    </row>
    <row r="1911" spans="1:23" x14ac:dyDescent="0.3">
      <c r="A1911" t="s">
        <v>1818</v>
      </c>
      <c r="B1911">
        <v>53</v>
      </c>
      <c r="C1911">
        <v>114</v>
      </c>
      <c r="D1911">
        <v>50728000</v>
      </c>
      <c r="E1911" t="s">
        <v>24</v>
      </c>
      <c r="F1911" t="s">
        <v>56</v>
      </c>
      <c r="G1911" t="s">
        <v>55</v>
      </c>
      <c r="H1911" t="s">
        <v>60</v>
      </c>
      <c r="I1911" t="s">
        <v>35</v>
      </c>
      <c r="L1911" t="s">
        <v>2795</v>
      </c>
      <c r="M1911">
        <v>48909</v>
      </c>
      <c r="N1911">
        <v>166</v>
      </c>
      <c r="O1911" t="s">
        <v>29</v>
      </c>
      <c r="P1911" t="s">
        <v>30</v>
      </c>
      <c r="Q1911" t="s">
        <v>31</v>
      </c>
      <c r="R1911">
        <v>22000000</v>
      </c>
      <c r="S1911">
        <v>1995</v>
      </c>
      <c r="T1911">
        <v>5.8</v>
      </c>
      <c r="U1911">
        <v>1.9</v>
      </c>
      <c r="V1911">
        <v>28728000</v>
      </c>
      <c r="W1911" t="s">
        <v>21</v>
      </c>
    </row>
    <row r="1912" spans="1:23" x14ac:dyDescent="0.3">
      <c r="A1912" t="s">
        <v>2796</v>
      </c>
      <c r="B1912">
        <v>129</v>
      </c>
      <c r="C1912">
        <v>132</v>
      </c>
      <c r="D1912">
        <v>40270895</v>
      </c>
      <c r="E1912" t="s">
        <v>55</v>
      </c>
      <c r="L1912" t="s">
        <v>2797</v>
      </c>
      <c r="M1912">
        <v>121937</v>
      </c>
      <c r="N1912">
        <v>431</v>
      </c>
      <c r="O1912" t="s">
        <v>29</v>
      </c>
      <c r="P1912" t="s">
        <v>30</v>
      </c>
      <c r="Q1912" t="s">
        <v>31</v>
      </c>
      <c r="R1912">
        <v>22000000</v>
      </c>
      <c r="S1912">
        <v>2001</v>
      </c>
      <c r="T1912">
        <v>7.6</v>
      </c>
      <c r="U1912">
        <v>2.2000000000000002</v>
      </c>
      <c r="V1912">
        <v>18270895</v>
      </c>
      <c r="W1912" t="s">
        <v>21</v>
      </c>
    </row>
    <row r="1913" spans="1:23" x14ac:dyDescent="0.3">
      <c r="A1913" t="s">
        <v>2798</v>
      </c>
      <c r="B1913">
        <v>61</v>
      </c>
      <c r="C1913">
        <v>170</v>
      </c>
      <c r="D1913">
        <v>59696176</v>
      </c>
      <c r="E1913" t="s">
        <v>242</v>
      </c>
      <c r="F1913" t="s">
        <v>55</v>
      </c>
      <c r="G1913" t="s">
        <v>54</v>
      </c>
      <c r="L1913" t="s">
        <v>2799</v>
      </c>
      <c r="M1913">
        <v>15448</v>
      </c>
      <c r="N1913">
        <v>174</v>
      </c>
      <c r="O1913" t="s">
        <v>29</v>
      </c>
      <c r="P1913" t="s">
        <v>30</v>
      </c>
      <c r="Q1913" t="s">
        <v>31</v>
      </c>
      <c r="R1913">
        <v>22000000</v>
      </c>
      <c r="S1913">
        <v>2014</v>
      </c>
      <c r="T1913">
        <v>5.6</v>
      </c>
      <c r="U1913">
        <v>2.8</v>
      </c>
      <c r="V1913">
        <v>37696176</v>
      </c>
      <c r="W1913" t="s">
        <v>21</v>
      </c>
    </row>
    <row r="1914" spans="1:23" x14ac:dyDescent="0.3">
      <c r="A1914" t="s">
        <v>465</v>
      </c>
      <c r="B1914">
        <v>226</v>
      </c>
      <c r="C1914">
        <v>133</v>
      </c>
      <c r="D1914">
        <v>51483949</v>
      </c>
      <c r="E1914" t="s">
        <v>24</v>
      </c>
      <c r="F1914" t="s">
        <v>26</v>
      </c>
      <c r="G1914" t="s">
        <v>35</v>
      </c>
      <c r="L1914" t="s">
        <v>2800</v>
      </c>
      <c r="M1914">
        <v>208092</v>
      </c>
      <c r="N1914">
        <v>806</v>
      </c>
      <c r="O1914" t="s">
        <v>29</v>
      </c>
      <c r="P1914" t="s">
        <v>37</v>
      </c>
      <c r="Q1914" t="s">
        <v>213</v>
      </c>
      <c r="R1914">
        <v>22000000</v>
      </c>
      <c r="S1914">
        <v>2003</v>
      </c>
      <c r="T1914">
        <v>7</v>
      </c>
      <c r="U1914">
        <v>2.2000000000000002</v>
      </c>
      <c r="V1914">
        <v>29483949</v>
      </c>
      <c r="W1914" t="s">
        <v>21</v>
      </c>
    </row>
    <row r="1915" spans="1:23" x14ac:dyDescent="0.3">
      <c r="A1915" t="s">
        <v>956</v>
      </c>
      <c r="B1915">
        <v>116</v>
      </c>
      <c r="C1915">
        <v>112</v>
      </c>
      <c r="D1915">
        <v>36020063</v>
      </c>
      <c r="E1915" t="s">
        <v>55</v>
      </c>
      <c r="F1915" t="s">
        <v>35</v>
      </c>
      <c r="L1915" t="s">
        <v>2801</v>
      </c>
      <c r="M1915">
        <v>62584</v>
      </c>
      <c r="N1915">
        <v>375</v>
      </c>
      <c r="O1915" t="s">
        <v>29</v>
      </c>
      <c r="P1915" t="s">
        <v>30</v>
      </c>
      <c r="Q1915" t="s">
        <v>213</v>
      </c>
      <c r="R1915">
        <v>22000000</v>
      </c>
      <c r="S1915">
        <v>2005</v>
      </c>
      <c r="T1915">
        <v>6.6</v>
      </c>
      <c r="U1915">
        <v>1.9</v>
      </c>
      <c r="V1915">
        <v>14020063</v>
      </c>
      <c r="W1915" t="s">
        <v>21</v>
      </c>
    </row>
    <row r="1916" spans="1:23" x14ac:dyDescent="0.3">
      <c r="A1916" t="s">
        <v>445</v>
      </c>
      <c r="B1916">
        <v>248</v>
      </c>
      <c r="C1916">
        <v>108</v>
      </c>
      <c r="D1916">
        <v>33313582</v>
      </c>
      <c r="E1916" t="s">
        <v>48</v>
      </c>
      <c r="F1916" t="s">
        <v>56</v>
      </c>
      <c r="G1916" t="s">
        <v>55</v>
      </c>
      <c r="H1916" t="s">
        <v>35</v>
      </c>
      <c r="L1916" t="s">
        <v>2802</v>
      </c>
      <c r="M1916">
        <v>52888</v>
      </c>
      <c r="N1916">
        <v>175</v>
      </c>
      <c r="O1916" t="s">
        <v>29</v>
      </c>
      <c r="P1916" t="s">
        <v>30</v>
      </c>
      <c r="Q1916" t="s">
        <v>213</v>
      </c>
      <c r="R1916">
        <v>21000000</v>
      </c>
      <c r="S1916">
        <v>2009</v>
      </c>
      <c r="T1916">
        <v>6.5</v>
      </c>
      <c r="U1916">
        <v>1.8</v>
      </c>
      <c r="V1916">
        <v>12313582</v>
      </c>
      <c r="W1916" t="s">
        <v>21</v>
      </c>
    </row>
    <row r="1917" spans="1:23" x14ac:dyDescent="0.3">
      <c r="A1917" t="s">
        <v>2390</v>
      </c>
      <c r="B1917">
        <v>23</v>
      </c>
      <c r="C1917">
        <v>115</v>
      </c>
      <c r="D1917">
        <v>25842000</v>
      </c>
      <c r="E1917" t="s">
        <v>242</v>
      </c>
      <c r="F1917" t="s">
        <v>55</v>
      </c>
      <c r="G1917" t="s">
        <v>44</v>
      </c>
      <c r="L1917" t="s">
        <v>2803</v>
      </c>
      <c r="M1917">
        <v>13455</v>
      </c>
      <c r="N1917">
        <v>87</v>
      </c>
      <c r="O1917" t="s">
        <v>29</v>
      </c>
      <c r="P1917" t="s">
        <v>37</v>
      </c>
      <c r="Q1917" t="s">
        <v>52</v>
      </c>
      <c r="R1917">
        <v>22000000</v>
      </c>
      <c r="S1917">
        <v>1993</v>
      </c>
      <c r="T1917">
        <v>7.4</v>
      </c>
      <c r="U1917">
        <v>1.9</v>
      </c>
      <c r="V1917">
        <v>3842000</v>
      </c>
      <c r="W1917" t="s">
        <v>21</v>
      </c>
    </row>
    <row r="1918" spans="1:23" x14ac:dyDescent="0.3">
      <c r="A1918" t="s">
        <v>2804</v>
      </c>
      <c r="B1918">
        <v>98</v>
      </c>
      <c r="C1918">
        <v>83</v>
      </c>
      <c r="D1918">
        <v>22264487</v>
      </c>
      <c r="E1918" t="s">
        <v>48</v>
      </c>
      <c r="L1918" t="s">
        <v>2805</v>
      </c>
      <c r="M1918">
        <v>41239</v>
      </c>
      <c r="N1918">
        <v>166</v>
      </c>
      <c r="O1918" t="s">
        <v>29</v>
      </c>
      <c r="P1918" t="s">
        <v>30</v>
      </c>
      <c r="Q1918" t="s">
        <v>213</v>
      </c>
      <c r="R1918">
        <v>22000000</v>
      </c>
      <c r="S1918">
        <v>2005</v>
      </c>
      <c r="T1918">
        <v>4.5999999999999996</v>
      </c>
      <c r="U1918">
        <v>1.4</v>
      </c>
      <c r="V1918">
        <v>264487</v>
      </c>
      <c r="W1918" t="s">
        <v>21</v>
      </c>
    </row>
    <row r="1919" spans="1:23" x14ac:dyDescent="0.3">
      <c r="A1919" t="s">
        <v>2095</v>
      </c>
      <c r="B1919">
        <v>168</v>
      </c>
      <c r="C1919">
        <v>105</v>
      </c>
      <c r="D1919">
        <v>30659817</v>
      </c>
      <c r="E1919" t="s">
        <v>48</v>
      </c>
      <c r="F1919" t="s">
        <v>55</v>
      </c>
      <c r="L1919" t="s">
        <v>2806</v>
      </c>
      <c r="M1919">
        <v>59805</v>
      </c>
      <c r="N1919">
        <v>95</v>
      </c>
      <c r="O1919" t="s">
        <v>29</v>
      </c>
      <c r="P1919" t="s">
        <v>30</v>
      </c>
      <c r="Q1919" t="s">
        <v>31</v>
      </c>
      <c r="R1919">
        <v>26000000</v>
      </c>
      <c r="S1919">
        <v>2013</v>
      </c>
      <c r="T1919">
        <v>6.4</v>
      </c>
      <c r="U1919">
        <v>1.8</v>
      </c>
      <c r="V1919">
        <v>4659817</v>
      </c>
      <c r="W1919" t="s">
        <v>21</v>
      </c>
    </row>
    <row r="1920" spans="1:23" x14ac:dyDescent="0.3">
      <c r="A1920" t="s">
        <v>614</v>
      </c>
      <c r="B1920">
        <v>97</v>
      </c>
      <c r="C1920">
        <v>96</v>
      </c>
      <c r="D1920">
        <v>19351569</v>
      </c>
      <c r="E1920" t="s">
        <v>48</v>
      </c>
      <c r="F1920" t="s">
        <v>56</v>
      </c>
      <c r="G1920" t="s">
        <v>44</v>
      </c>
      <c r="L1920" t="s">
        <v>2807</v>
      </c>
      <c r="M1920">
        <v>33287</v>
      </c>
      <c r="N1920">
        <v>201</v>
      </c>
      <c r="O1920" t="s">
        <v>29</v>
      </c>
      <c r="P1920" t="s">
        <v>30</v>
      </c>
      <c r="Q1920" t="s">
        <v>31</v>
      </c>
      <c r="R1920">
        <v>22000000</v>
      </c>
      <c r="S1920">
        <v>2001</v>
      </c>
      <c r="T1920">
        <v>5.9</v>
      </c>
      <c r="U1920">
        <v>1.6</v>
      </c>
      <c r="V1920">
        <v>-2648431</v>
      </c>
      <c r="W1920" t="s">
        <v>38</v>
      </c>
    </row>
    <row r="1921" spans="1:23" x14ac:dyDescent="0.3">
      <c r="A1921" t="s">
        <v>291</v>
      </c>
      <c r="B1921">
        <v>88</v>
      </c>
      <c r="C1921">
        <v>94</v>
      </c>
      <c r="D1921">
        <v>49002815</v>
      </c>
      <c r="E1921" t="s">
        <v>48</v>
      </c>
      <c r="F1921" t="s">
        <v>49</v>
      </c>
      <c r="L1921" t="s">
        <v>2808</v>
      </c>
      <c r="M1921">
        <v>15665</v>
      </c>
      <c r="N1921">
        <v>35</v>
      </c>
      <c r="O1921" t="s">
        <v>29</v>
      </c>
      <c r="P1921" t="s">
        <v>30</v>
      </c>
      <c r="Q1921" t="s">
        <v>52</v>
      </c>
      <c r="R1921">
        <v>22000000</v>
      </c>
      <c r="S1921">
        <v>2012</v>
      </c>
      <c r="T1921">
        <v>6.4</v>
      </c>
      <c r="U1921">
        <v>1.6</v>
      </c>
      <c r="V1921">
        <v>27002815</v>
      </c>
      <c r="W1921" t="s">
        <v>21</v>
      </c>
    </row>
    <row r="1922" spans="1:23" x14ac:dyDescent="0.3">
      <c r="A1922" t="s">
        <v>1375</v>
      </c>
      <c r="B1922">
        <v>85</v>
      </c>
      <c r="C1922">
        <v>142</v>
      </c>
      <c r="D1922">
        <v>19283782</v>
      </c>
      <c r="E1922" t="s">
        <v>56</v>
      </c>
      <c r="F1922" t="s">
        <v>55</v>
      </c>
      <c r="G1922" t="s">
        <v>44</v>
      </c>
      <c r="H1922" t="s">
        <v>35</v>
      </c>
      <c r="L1922" t="s">
        <v>2809</v>
      </c>
      <c r="M1922">
        <v>31227</v>
      </c>
      <c r="N1922">
        <v>354</v>
      </c>
      <c r="O1922" t="s">
        <v>29</v>
      </c>
      <c r="P1922" t="s">
        <v>30</v>
      </c>
      <c r="Q1922" t="s">
        <v>213</v>
      </c>
      <c r="R1922">
        <v>22000000</v>
      </c>
      <c r="S1922">
        <v>1999</v>
      </c>
      <c r="T1922">
        <v>6.6</v>
      </c>
      <c r="U1922">
        <v>2.4</v>
      </c>
      <c r="V1922">
        <v>-2716218</v>
      </c>
      <c r="W1922" t="s">
        <v>38</v>
      </c>
    </row>
    <row r="1923" spans="1:23" x14ac:dyDescent="0.3">
      <c r="A1923" t="s">
        <v>1935</v>
      </c>
      <c r="B1923">
        <v>181</v>
      </c>
      <c r="C1923">
        <v>104</v>
      </c>
      <c r="D1923">
        <v>30059386</v>
      </c>
      <c r="E1923" t="s">
        <v>48</v>
      </c>
      <c r="L1923" t="s">
        <v>2810</v>
      </c>
      <c r="M1923">
        <v>128593</v>
      </c>
      <c r="N1923">
        <v>867</v>
      </c>
      <c r="O1923" t="s">
        <v>29</v>
      </c>
      <c r="P1923" t="s">
        <v>30</v>
      </c>
      <c r="Q1923" t="s">
        <v>213</v>
      </c>
      <c r="R1923">
        <v>22000000</v>
      </c>
      <c r="S1923">
        <v>2001</v>
      </c>
      <c r="T1923">
        <v>6.9</v>
      </c>
      <c r="U1923">
        <v>1.7</v>
      </c>
      <c r="V1923">
        <v>8059386</v>
      </c>
      <c r="W1923" t="s">
        <v>21</v>
      </c>
    </row>
    <row r="1924" spans="1:23" x14ac:dyDescent="0.3">
      <c r="A1924" t="s">
        <v>2811</v>
      </c>
      <c r="B1924">
        <v>95</v>
      </c>
      <c r="C1924">
        <v>106</v>
      </c>
      <c r="D1924">
        <v>17951431</v>
      </c>
      <c r="E1924" t="s">
        <v>56</v>
      </c>
      <c r="F1924" t="s">
        <v>55</v>
      </c>
      <c r="G1924" t="s">
        <v>60</v>
      </c>
      <c r="H1924" t="s">
        <v>35</v>
      </c>
      <c r="L1924" t="s">
        <v>2812</v>
      </c>
      <c r="M1924">
        <v>25462</v>
      </c>
      <c r="N1924">
        <v>200</v>
      </c>
      <c r="O1924" t="s">
        <v>29</v>
      </c>
      <c r="P1924" t="s">
        <v>30</v>
      </c>
      <c r="Q1924" t="s">
        <v>31</v>
      </c>
      <c r="R1924">
        <v>30000000</v>
      </c>
      <c r="S1924">
        <v>2001</v>
      </c>
      <c r="T1924">
        <v>5.8</v>
      </c>
      <c r="U1924">
        <v>1.8</v>
      </c>
      <c r="V1924">
        <v>-12048569</v>
      </c>
      <c r="W1924" t="s">
        <v>38</v>
      </c>
    </row>
    <row r="1925" spans="1:23" x14ac:dyDescent="0.3">
      <c r="A1925" t="s">
        <v>1929</v>
      </c>
      <c r="B1925">
        <v>423</v>
      </c>
      <c r="C1925">
        <v>106</v>
      </c>
      <c r="D1925">
        <v>29997095</v>
      </c>
      <c r="E1925" t="s">
        <v>48</v>
      </c>
      <c r="F1925" t="s">
        <v>60</v>
      </c>
      <c r="L1925" t="s">
        <v>2813</v>
      </c>
      <c r="M1925">
        <v>60926</v>
      </c>
      <c r="N1925">
        <v>302</v>
      </c>
      <c r="O1925" t="s">
        <v>29</v>
      </c>
      <c r="P1925" t="s">
        <v>37</v>
      </c>
      <c r="Q1925" t="s">
        <v>31</v>
      </c>
      <c r="R1925">
        <v>22000000</v>
      </c>
      <c r="S1925">
        <v>2016</v>
      </c>
      <c r="T1925">
        <v>6.4</v>
      </c>
      <c r="U1925">
        <v>1.8</v>
      </c>
      <c r="V1925">
        <v>7997095</v>
      </c>
      <c r="W1925" t="s">
        <v>21</v>
      </c>
    </row>
    <row r="1926" spans="1:23" x14ac:dyDescent="0.3">
      <c r="A1926" t="s">
        <v>2814</v>
      </c>
      <c r="B1926">
        <v>93</v>
      </c>
      <c r="C1926">
        <v>98</v>
      </c>
      <c r="D1926">
        <v>14252830</v>
      </c>
      <c r="E1926" t="s">
        <v>48</v>
      </c>
      <c r="F1926" t="s">
        <v>59</v>
      </c>
      <c r="L1926" t="s">
        <v>2815</v>
      </c>
      <c r="M1926">
        <v>18900</v>
      </c>
      <c r="N1926">
        <v>242</v>
      </c>
      <c r="O1926" t="s">
        <v>29</v>
      </c>
      <c r="P1926" t="s">
        <v>115</v>
      </c>
      <c r="Q1926" t="s">
        <v>31</v>
      </c>
      <c r="R1926">
        <v>22000000</v>
      </c>
      <c r="S1926">
        <v>2001</v>
      </c>
      <c r="T1926">
        <v>5.3</v>
      </c>
      <c r="U1926">
        <v>1.6</v>
      </c>
      <c r="V1926">
        <v>-7747170</v>
      </c>
      <c r="W1926" t="s">
        <v>38</v>
      </c>
    </row>
    <row r="1927" spans="1:23" x14ac:dyDescent="0.3">
      <c r="A1927" t="s">
        <v>1402</v>
      </c>
      <c r="B1927">
        <v>203</v>
      </c>
      <c r="C1927">
        <v>100</v>
      </c>
      <c r="D1927">
        <v>19783777</v>
      </c>
      <c r="E1927" t="s">
        <v>24</v>
      </c>
      <c r="F1927" t="s">
        <v>56</v>
      </c>
      <c r="G1927" t="s">
        <v>55</v>
      </c>
      <c r="H1927" t="s">
        <v>35</v>
      </c>
      <c r="L1927" t="s">
        <v>2816</v>
      </c>
      <c r="M1927">
        <v>82804</v>
      </c>
      <c r="N1927">
        <v>154</v>
      </c>
      <c r="O1927" t="s">
        <v>29</v>
      </c>
      <c r="P1927" t="s">
        <v>30</v>
      </c>
      <c r="Q1927" t="s">
        <v>213</v>
      </c>
      <c r="R1927">
        <v>22000000</v>
      </c>
      <c r="S1927">
        <v>2013</v>
      </c>
      <c r="T1927">
        <v>6.5</v>
      </c>
      <c r="U1927">
        <v>1.7</v>
      </c>
      <c r="V1927">
        <v>-2216223</v>
      </c>
      <c r="W1927" t="s">
        <v>38</v>
      </c>
    </row>
    <row r="1928" spans="1:23" x14ac:dyDescent="0.3">
      <c r="A1928" t="s">
        <v>2817</v>
      </c>
      <c r="B1928">
        <v>38</v>
      </c>
      <c r="C1928">
        <v>95</v>
      </c>
      <c r="D1928">
        <v>13555988</v>
      </c>
      <c r="E1928" t="s">
        <v>25</v>
      </c>
      <c r="F1928" t="s">
        <v>48</v>
      </c>
      <c r="G1928" t="s">
        <v>49</v>
      </c>
      <c r="H1928" t="s">
        <v>26</v>
      </c>
      <c r="L1928" t="s">
        <v>2818</v>
      </c>
      <c r="M1928">
        <v>7242</v>
      </c>
      <c r="N1928">
        <v>38</v>
      </c>
      <c r="O1928" t="s">
        <v>29</v>
      </c>
      <c r="P1928" t="s">
        <v>244</v>
      </c>
      <c r="Q1928" t="s">
        <v>52</v>
      </c>
      <c r="R1928">
        <v>22000000</v>
      </c>
      <c r="S1928">
        <v>2000</v>
      </c>
      <c r="T1928">
        <v>5.7</v>
      </c>
      <c r="U1928">
        <v>1.6</v>
      </c>
      <c r="V1928">
        <v>-8444012</v>
      </c>
      <c r="W1928" t="s">
        <v>38</v>
      </c>
    </row>
    <row r="1929" spans="1:23" x14ac:dyDescent="0.3">
      <c r="A1929" t="s">
        <v>1134</v>
      </c>
      <c r="B1929">
        <v>183</v>
      </c>
      <c r="C1929">
        <v>107</v>
      </c>
      <c r="D1929">
        <v>12784713</v>
      </c>
      <c r="E1929" t="s">
        <v>48</v>
      </c>
      <c r="L1929" t="s">
        <v>2819</v>
      </c>
      <c r="M1929">
        <v>56813</v>
      </c>
      <c r="N1929">
        <v>381</v>
      </c>
      <c r="O1929" t="s">
        <v>29</v>
      </c>
      <c r="P1929" t="s">
        <v>30</v>
      </c>
      <c r="Q1929" t="s">
        <v>213</v>
      </c>
      <c r="R1929">
        <v>22000000</v>
      </c>
      <c r="S1929">
        <v>2004</v>
      </c>
      <c r="T1929">
        <v>6.7</v>
      </c>
      <c r="U1929">
        <v>1.8</v>
      </c>
      <c r="V1929">
        <v>-9215287</v>
      </c>
      <c r="W1929" t="s">
        <v>38</v>
      </c>
    </row>
    <row r="1930" spans="1:23" x14ac:dyDescent="0.3">
      <c r="A1930" t="s">
        <v>2820</v>
      </c>
      <c r="B1930">
        <v>75</v>
      </c>
      <c r="C1930">
        <v>104</v>
      </c>
      <c r="D1930">
        <v>10696210</v>
      </c>
      <c r="E1930" t="s">
        <v>24</v>
      </c>
      <c r="F1930" t="s">
        <v>56</v>
      </c>
      <c r="G1930" t="s">
        <v>27</v>
      </c>
      <c r="H1930" t="s">
        <v>35</v>
      </c>
      <c r="L1930" t="s">
        <v>2821</v>
      </c>
      <c r="M1930">
        <v>35018</v>
      </c>
      <c r="N1930">
        <v>180</v>
      </c>
      <c r="O1930" t="s">
        <v>29</v>
      </c>
      <c r="P1930" t="s">
        <v>30</v>
      </c>
      <c r="Q1930" t="s">
        <v>31</v>
      </c>
      <c r="R1930">
        <v>23500000</v>
      </c>
      <c r="S1930">
        <v>1993</v>
      </c>
      <c r="T1930">
        <v>3.9</v>
      </c>
      <c r="U1930">
        <v>1.7</v>
      </c>
      <c r="V1930">
        <v>-12803790</v>
      </c>
      <c r="W1930" t="s">
        <v>38</v>
      </c>
    </row>
    <row r="1931" spans="1:23" x14ac:dyDescent="0.3">
      <c r="A1931" t="s">
        <v>2822</v>
      </c>
      <c r="B1931">
        <v>18</v>
      </c>
      <c r="C1931">
        <v>104</v>
      </c>
      <c r="D1931">
        <v>5974653</v>
      </c>
      <c r="E1931" t="s">
        <v>24</v>
      </c>
      <c r="F1931" t="s">
        <v>25</v>
      </c>
      <c r="G1931" t="s">
        <v>26</v>
      </c>
      <c r="H1931" t="s">
        <v>27</v>
      </c>
      <c r="I1931" t="s">
        <v>35</v>
      </c>
      <c r="L1931" t="s">
        <v>2823</v>
      </c>
      <c r="M1931">
        <v>2253</v>
      </c>
      <c r="N1931">
        <v>111</v>
      </c>
      <c r="O1931" t="s">
        <v>29</v>
      </c>
      <c r="P1931" t="s">
        <v>30</v>
      </c>
      <c r="Q1931" t="s">
        <v>31</v>
      </c>
      <c r="R1931">
        <v>22000000</v>
      </c>
      <c r="S1931">
        <v>2001</v>
      </c>
      <c r="T1931">
        <v>4.0999999999999996</v>
      </c>
      <c r="U1931">
        <v>1.7</v>
      </c>
      <c r="V1931">
        <v>-16025347</v>
      </c>
      <c r="W1931" t="s">
        <v>38</v>
      </c>
    </row>
    <row r="1932" spans="1:23" x14ac:dyDescent="0.3">
      <c r="A1932" t="s">
        <v>2824</v>
      </c>
      <c r="B1932">
        <v>22</v>
      </c>
      <c r="C1932">
        <v>143</v>
      </c>
      <c r="D1932">
        <v>5000000</v>
      </c>
      <c r="E1932" t="s">
        <v>48</v>
      </c>
      <c r="F1932" t="s">
        <v>55</v>
      </c>
      <c r="G1932" t="s">
        <v>50</v>
      </c>
      <c r="H1932" t="s">
        <v>44</v>
      </c>
      <c r="I1932" t="s">
        <v>58</v>
      </c>
      <c r="L1932" t="s">
        <v>2825</v>
      </c>
      <c r="M1932">
        <v>1547</v>
      </c>
      <c r="N1932">
        <v>50</v>
      </c>
      <c r="O1932" t="s">
        <v>29</v>
      </c>
      <c r="P1932" t="s">
        <v>30</v>
      </c>
      <c r="Q1932" t="s">
        <v>118</v>
      </c>
      <c r="R1932">
        <v>25000000</v>
      </c>
      <c r="S1932">
        <v>1970</v>
      </c>
      <c r="T1932">
        <v>6.2</v>
      </c>
      <c r="U1932">
        <v>2.4</v>
      </c>
      <c r="V1932">
        <v>-20000000</v>
      </c>
      <c r="W1932" t="s">
        <v>38</v>
      </c>
    </row>
    <row r="1933" spans="1:23" x14ac:dyDescent="0.3">
      <c r="A1933" t="s">
        <v>2036</v>
      </c>
      <c r="B1933">
        <v>41</v>
      </c>
      <c r="C1933">
        <v>77</v>
      </c>
      <c r="D1933">
        <v>9694105</v>
      </c>
      <c r="E1933" t="s">
        <v>48</v>
      </c>
      <c r="F1933" t="s">
        <v>49</v>
      </c>
      <c r="G1933" t="s">
        <v>44</v>
      </c>
      <c r="L1933" t="s">
        <v>2826</v>
      </c>
      <c r="M1933">
        <v>8176</v>
      </c>
      <c r="N1933">
        <v>77</v>
      </c>
      <c r="O1933" t="s">
        <v>29</v>
      </c>
      <c r="P1933" t="s">
        <v>30</v>
      </c>
      <c r="Q1933" t="s">
        <v>52</v>
      </c>
      <c r="R1933">
        <v>22000000</v>
      </c>
      <c r="S1933">
        <v>1999</v>
      </c>
      <c r="T1933">
        <v>3.8</v>
      </c>
      <c r="U1933">
        <v>1.3</v>
      </c>
      <c r="V1933">
        <v>-12305895</v>
      </c>
      <c r="W1933" t="s">
        <v>38</v>
      </c>
    </row>
    <row r="1934" spans="1:23" x14ac:dyDescent="0.3">
      <c r="A1934" t="s">
        <v>2449</v>
      </c>
      <c r="B1934">
        <v>148</v>
      </c>
      <c r="C1934">
        <v>96</v>
      </c>
      <c r="D1934">
        <v>16027866</v>
      </c>
      <c r="E1934" t="s">
        <v>24</v>
      </c>
      <c r="F1934" t="s">
        <v>56</v>
      </c>
      <c r="G1934" t="s">
        <v>35</v>
      </c>
      <c r="L1934" t="s">
        <v>2827</v>
      </c>
      <c r="M1934">
        <v>26767</v>
      </c>
      <c r="N1934">
        <v>121</v>
      </c>
      <c r="O1934" t="s">
        <v>29</v>
      </c>
      <c r="P1934" t="s">
        <v>545</v>
      </c>
      <c r="Q1934" t="s">
        <v>31</v>
      </c>
      <c r="R1934">
        <v>25000000</v>
      </c>
      <c r="S1934">
        <v>2015</v>
      </c>
      <c r="T1934">
        <v>5.0999999999999996</v>
      </c>
      <c r="U1934">
        <v>1.6</v>
      </c>
      <c r="V1934">
        <v>-8972134</v>
      </c>
      <c r="W1934" t="s">
        <v>38</v>
      </c>
    </row>
    <row r="1935" spans="1:23" x14ac:dyDescent="0.3">
      <c r="A1935" t="s">
        <v>388</v>
      </c>
      <c r="B1935">
        <v>231</v>
      </c>
      <c r="C1935">
        <v>145</v>
      </c>
      <c r="D1935">
        <v>4398392</v>
      </c>
      <c r="E1935" t="s">
        <v>55</v>
      </c>
      <c r="F1935" t="s">
        <v>35</v>
      </c>
      <c r="G1935" t="s">
        <v>58</v>
      </c>
      <c r="L1935" t="s">
        <v>2828</v>
      </c>
      <c r="M1935">
        <v>59507</v>
      </c>
      <c r="N1935">
        <v>232</v>
      </c>
      <c r="O1935" t="s">
        <v>2829</v>
      </c>
      <c r="P1935" t="s">
        <v>2830</v>
      </c>
      <c r="Q1935" t="s">
        <v>213</v>
      </c>
      <c r="R1935">
        <v>21000000</v>
      </c>
      <c r="S1935">
        <v>2006</v>
      </c>
      <c r="T1935">
        <v>7.8</v>
      </c>
      <c r="U1935">
        <v>2.4</v>
      </c>
      <c r="V1935">
        <v>-16601608</v>
      </c>
      <c r="W1935" t="s">
        <v>38</v>
      </c>
    </row>
    <row r="1936" spans="1:23" x14ac:dyDescent="0.3">
      <c r="A1936" t="s">
        <v>2831</v>
      </c>
      <c r="B1936">
        <v>115</v>
      </c>
      <c r="C1936">
        <v>116</v>
      </c>
      <c r="D1936">
        <v>1050445</v>
      </c>
      <c r="E1936" t="s">
        <v>55</v>
      </c>
      <c r="F1936" t="s">
        <v>54</v>
      </c>
      <c r="G1936" t="s">
        <v>59</v>
      </c>
      <c r="H1936" t="s">
        <v>44</v>
      </c>
      <c r="I1936" t="s">
        <v>58</v>
      </c>
      <c r="L1936" t="s">
        <v>2832</v>
      </c>
      <c r="M1936">
        <v>21394</v>
      </c>
      <c r="N1936">
        <v>147</v>
      </c>
      <c r="O1936" t="s">
        <v>792</v>
      </c>
      <c r="P1936" t="s">
        <v>545</v>
      </c>
      <c r="Q1936" t="s">
        <v>31</v>
      </c>
      <c r="R1936">
        <v>22000000</v>
      </c>
      <c r="S1936">
        <v>2005</v>
      </c>
      <c r="T1936">
        <v>7.8</v>
      </c>
      <c r="U1936">
        <v>1.9</v>
      </c>
      <c r="V1936">
        <v>-20949555</v>
      </c>
      <c r="W1936" t="s">
        <v>38</v>
      </c>
    </row>
    <row r="1937" spans="1:23" x14ac:dyDescent="0.3">
      <c r="A1937" t="s">
        <v>2833</v>
      </c>
      <c r="B1937">
        <v>176</v>
      </c>
      <c r="C1937">
        <v>100</v>
      </c>
      <c r="D1937">
        <v>13746550</v>
      </c>
      <c r="E1937" t="s">
        <v>24</v>
      </c>
      <c r="F1937" t="s">
        <v>48</v>
      </c>
      <c r="G1937" t="s">
        <v>44</v>
      </c>
      <c r="L1937" t="s">
        <v>2834</v>
      </c>
      <c r="M1937">
        <v>29322</v>
      </c>
      <c r="N1937">
        <v>104</v>
      </c>
      <c r="O1937" t="s">
        <v>29</v>
      </c>
      <c r="P1937" t="s">
        <v>30</v>
      </c>
      <c r="Q1937" t="s">
        <v>213</v>
      </c>
      <c r="R1937">
        <v>2000000</v>
      </c>
      <c r="S1937">
        <v>2012</v>
      </c>
      <c r="T1937">
        <v>6.1</v>
      </c>
      <c r="U1937">
        <v>1.7</v>
      </c>
      <c r="V1937">
        <v>11746550</v>
      </c>
      <c r="W1937" t="s">
        <v>21</v>
      </c>
    </row>
    <row r="1938" spans="1:23" x14ac:dyDescent="0.3">
      <c r="A1938" t="s">
        <v>2463</v>
      </c>
      <c r="B1938">
        <v>98</v>
      </c>
      <c r="C1938">
        <v>104</v>
      </c>
      <c r="D1938">
        <v>20668843</v>
      </c>
      <c r="E1938" t="s">
        <v>48</v>
      </c>
      <c r="F1938" t="s">
        <v>56</v>
      </c>
      <c r="G1938" t="s">
        <v>35</v>
      </c>
      <c r="L1938" t="s">
        <v>2835</v>
      </c>
      <c r="M1938">
        <v>16831</v>
      </c>
      <c r="N1938">
        <v>54</v>
      </c>
      <c r="O1938" t="s">
        <v>29</v>
      </c>
      <c r="P1938" t="s">
        <v>30</v>
      </c>
      <c r="Q1938" t="s">
        <v>31</v>
      </c>
      <c r="R1938">
        <v>22000000</v>
      </c>
      <c r="S1938">
        <v>2008</v>
      </c>
      <c r="T1938">
        <v>5.8</v>
      </c>
      <c r="U1938">
        <v>1.7</v>
      </c>
      <c r="V1938">
        <v>-1331157</v>
      </c>
      <c r="W1938" t="s">
        <v>38</v>
      </c>
    </row>
    <row r="1939" spans="1:23" x14ac:dyDescent="0.3">
      <c r="A1939" t="s">
        <v>2836</v>
      </c>
      <c r="B1939">
        <v>149</v>
      </c>
      <c r="C1939">
        <v>92</v>
      </c>
      <c r="D1939">
        <v>2963012</v>
      </c>
      <c r="E1939" t="s">
        <v>55</v>
      </c>
      <c r="F1939" t="s">
        <v>60</v>
      </c>
      <c r="G1939" t="s">
        <v>35</v>
      </c>
      <c r="L1939" t="s">
        <v>2837</v>
      </c>
      <c r="M1939">
        <v>48873</v>
      </c>
      <c r="N1939">
        <v>105</v>
      </c>
      <c r="O1939" t="s">
        <v>29</v>
      </c>
      <c r="P1939" t="s">
        <v>37</v>
      </c>
      <c r="Q1939" t="s">
        <v>213</v>
      </c>
      <c r="R1939">
        <v>22000000</v>
      </c>
      <c r="S1939">
        <v>2014</v>
      </c>
      <c r="T1939">
        <v>6.3</v>
      </c>
      <c r="U1939">
        <v>1.5</v>
      </c>
      <c r="V1939">
        <v>-19036988</v>
      </c>
      <c r="W1939" t="s">
        <v>38</v>
      </c>
    </row>
    <row r="1940" spans="1:23" x14ac:dyDescent="0.3">
      <c r="A1940" t="s">
        <v>2838</v>
      </c>
      <c r="B1940">
        <v>138</v>
      </c>
      <c r="C1940">
        <v>105</v>
      </c>
      <c r="D1940">
        <v>1796024</v>
      </c>
      <c r="E1940" t="s">
        <v>55</v>
      </c>
      <c r="F1940" t="s">
        <v>35</v>
      </c>
      <c r="L1940" t="s">
        <v>2839</v>
      </c>
      <c r="M1940">
        <v>34985</v>
      </c>
      <c r="N1940">
        <v>135</v>
      </c>
      <c r="O1940" t="s">
        <v>29</v>
      </c>
      <c r="P1940" t="s">
        <v>30</v>
      </c>
      <c r="Q1940" t="s">
        <v>213</v>
      </c>
      <c r="R1940">
        <v>22000000</v>
      </c>
      <c r="S1940">
        <v>2010</v>
      </c>
      <c r="T1940">
        <v>5.4</v>
      </c>
      <c r="U1940">
        <v>1.8</v>
      </c>
      <c r="V1940">
        <v>-20203976</v>
      </c>
      <c r="W1940" t="s">
        <v>38</v>
      </c>
    </row>
    <row r="1941" spans="1:23" x14ac:dyDescent="0.3">
      <c r="A1941" t="s">
        <v>2840</v>
      </c>
      <c r="B1941">
        <v>78</v>
      </c>
      <c r="C1941">
        <v>120</v>
      </c>
      <c r="D1941">
        <v>634277</v>
      </c>
      <c r="E1941" t="s">
        <v>48</v>
      </c>
      <c r="F1941" t="s">
        <v>54</v>
      </c>
      <c r="L1941" t="s">
        <v>2841</v>
      </c>
      <c r="M1941">
        <v>5166</v>
      </c>
      <c r="N1941">
        <v>27</v>
      </c>
      <c r="O1941" t="s">
        <v>792</v>
      </c>
      <c r="P1941" t="s">
        <v>545</v>
      </c>
      <c r="Q1941" t="s">
        <v>31</v>
      </c>
      <c r="R1941">
        <v>16000000</v>
      </c>
      <c r="S1941">
        <v>2007</v>
      </c>
      <c r="T1941">
        <v>7.3</v>
      </c>
      <c r="U1941">
        <v>2</v>
      </c>
      <c r="V1941">
        <v>-15365723</v>
      </c>
      <c r="W1941" t="s">
        <v>38</v>
      </c>
    </row>
    <row r="1942" spans="1:23" x14ac:dyDescent="0.3">
      <c r="A1942" t="s">
        <v>1321</v>
      </c>
      <c r="B1942">
        <v>288</v>
      </c>
      <c r="C1942">
        <v>116</v>
      </c>
      <c r="D1942">
        <v>11326836</v>
      </c>
      <c r="E1942" t="s">
        <v>56</v>
      </c>
      <c r="F1942" t="s">
        <v>55</v>
      </c>
      <c r="G1942" t="s">
        <v>35</v>
      </c>
      <c r="L1942" t="s">
        <v>2842</v>
      </c>
      <c r="M1942">
        <v>83171</v>
      </c>
      <c r="N1942">
        <v>231</v>
      </c>
      <c r="O1942" t="s">
        <v>29</v>
      </c>
      <c r="P1942" t="s">
        <v>30</v>
      </c>
      <c r="Q1942" t="s">
        <v>213</v>
      </c>
      <c r="R1942">
        <v>22000000</v>
      </c>
      <c r="S1942">
        <v>2013</v>
      </c>
      <c r="T1942">
        <v>6.8</v>
      </c>
      <c r="U1942">
        <v>1.9</v>
      </c>
      <c r="V1942">
        <v>-10673164</v>
      </c>
      <c r="W1942" t="s">
        <v>38</v>
      </c>
    </row>
    <row r="1943" spans="1:23" x14ac:dyDescent="0.3">
      <c r="A1943" t="s">
        <v>392</v>
      </c>
      <c r="B1943">
        <v>299</v>
      </c>
      <c r="C1943">
        <v>119</v>
      </c>
      <c r="D1943">
        <v>49024969</v>
      </c>
      <c r="E1943" t="s">
        <v>56</v>
      </c>
      <c r="F1943" t="s">
        <v>55</v>
      </c>
      <c r="G1943" t="s">
        <v>60</v>
      </c>
      <c r="H1943" t="s">
        <v>35</v>
      </c>
      <c r="L1943" t="s">
        <v>2843</v>
      </c>
      <c r="M1943">
        <v>133367</v>
      </c>
      <c r="N1943">
        <v>363</v>
      </c>
      <c r="O1943" t="s">
        <v>29</v>
      </c>
      <c r="P1943" t="s">
        <v>30</v>
      </c>
      <c r="Q1943" t="s">
        <v>213</v>
      </c>
      <c r="R1943">
        <v>25000000</v>
      </c>
      <c r="S1943">
        <v>2007</v>
      </c>
      <c r="T1943">
        <v>7.3</v>
      </c>
      <c r="U1943">
        <v>2</v>
      </c>
      <c r="V1943">
        <v>24024969</v>
      </c>
      <c r="W1943" t="s">
        <v>21</v>
      </c>
    </row>
    <row r="1944" spans="1:23" x14ac:dyDescent="0.3">
      <c r="A1944" t="s">
        <v>690</v>
      </c>
      <c r="B1944">
        <v>27</v>
      </c>
      <c r="C1944">
        <v>101</v>
      </c>
      <c r="D1944">
        <v>22294341</v>
      </c>
      <c r="E1944" t="s">
        <v>25</v>
      </c>
      <c r="F1944" t="s">
        <v>48</v>
      </c>
      <c r="L1944" t="s">
        <v>2844</v>
      </c>
      <c r="M1944">
        <v>12278</v>
      </c>
      <c r="N1944">
        <v>71</v>
      </c>
      <c r="O1944" t="s">
        <v>29</v>
      </c>
      <c r="P1944" t="s">
        <v>30</v>
      </c>
      <c r="Q1944" t="s">
        <v>31</v>
      </c>
      <c r="R1944">
        <v>21500000</v>
      </c>
      <c r="S1944">
        <v>1996</v>
      </c>
      <c r="T1944">
        <v>6.5</v>
      </c>
      <c r="U1944">
        <v>1.7</v>
      </c>
      <c r="V1944">
        <v>794341</v>
      </c>
      <c r="W1944" t="s">
        <v>21</v>
      </c>
    </row>
    <row r="1945" spans="1:23" x14ac:dyDescent="0.3">
      <c r="A1945" t="s">
        <v>1666</v>
      </c>
      <c r="B1945">
        <v>155</v>
      </c>
      <c r="C1945">
        <v>117</v>
      </c>
      <c r="D1945">
        <v>24362501</v>
      </c>
      <c r="E1945" t="s">
        <v>56</v>
      </c>
      <c r="F1945" t="s">
        <v>55</v>
      </c>
      <c r="G1945" t="s">
        <v>35</v>
      </c>
      <c r="L1945" t="s">
        <v>2845</v>
      </c>
      <c r="M1945">
        <v>69980</v>
      </c>
      <c r="N1945">
        <v>591</v>
      </c>
      <c r="O1945" t="s">
        <v>29</v>
      </c>
      <c r="P1945" t="s">
        <v>30</v>
      </c>
      <c r="Q1945" t="s">
        <v>213</v>
      </c>
      <c r="R1945">
        <v>21500000</v>
      </c>
      <c r="S1945">
        <v>1999</v>
      </c>
      <c r="T1945">
        <v>7.2</v>
      </c>
      <c r="U1945">
        <v>2</v>
      </c>
      <c r="V1945">
        <v>2862501</v>
      </c>
      <c r="W1945" t="s">
        <v>21</v>
      </c>
    </row>
    <row r="1946" spans="1:23" x14ac:dyDescent="0.3">
      <c r="A1946" t="s">
        <v>2246</v>
      </c>
      <c r="B1946">
        <v>275</v>
      </c>
      <c r="C1946">
        <v>112</v>
      </c>
      <c r="D1946">
        <v>16684352</v>
      </c>
      <c r="E1946" t="s">
        <v>48</v>
      </c>
      <c r="F1946" t="s">
        <v>44</v>
      </c>
      <c r="L1946" t="s">
        <v>2846</v>
      </c>
      <c r="M1946">
        <v>67893</v>
      </c>
      <c r="N1946">
        <v>163</v>
      </c>
      <c r="O1946" t="s">
        <v>29</v>
      </c>
      <c r="P1946" t="s">
        <v>30</v>
      </c>
      <c r="Q1946" t="s">
        <v>213</v>
      </c>
      <c r="R1946">
        <v>17000000</v>
      </c>
      <c r="S1946">
        <v>2012</v>
      </c>
      <c r="T1946">
        <v>6.3</v>
      </c>
      <c r="U1946">
        <v>1.9</v>
      </c>
      <c r="V1946">
        <v>-315648</v>
      </c>
      <c r="W1946" t="s">
        <v>38</v>
      </c>
    </row>
    <row r="1947" spans="1:23" x14ac:dyDescent="0.3">
      <c r="A1947" t="s">
        <v>1004</v>
      </c>
      <c r="B1947">
        <v>43</v>
      </c>
      <c r="C1947">
        <v>136</v>
      </c>
      <c r="D1947">
        <v>46700000</v>
      </c>
      <c r="E1947" t="s">
        <v>24</v>
      </c>
      <c r="F1947" t="s">
        <v>25</v>
      </c>
      <c r="G1947" t="s">
        <v>35</v>
      </c>
      <c r="L1947" t="s">
        <v>2847</v>
      </c>
      <c r="M1947">
        <v>19832</v>
      </c>
      <c r="N1947">
        <v>98</v>
      </c>
      <c r="O1947" t="s">
        <v>29</v>
      </c>
      <c r="P1947" t="s">
        <v>30</v>
      </c>
      <c r="Q1947" t="s">
        <v>52</v>
      </c>
      <c r="R1947">
        <v>21000000</v>
      </c>
      <c r="S1947">
        <v>1982</v>
      </c>
      <c r="T1947">
        <v>5.9</v>
      </c>
      <c r="U1947">
        <v>2.2999999999999998</v>
      </c>
      <c r="V1947">
        <v>25700000</v>
      </c>
      <c r="W1947" t="s">
        <v>21</v>
      </c>
    </row>
    <row r="1948" spans="1:23" x14ac:dyDescent="0.3">
      <c r="A1948" t="s">
        <v>2848</v>
      </c>
      <c r="B1948">
        <v>163</v>
      </c>
      <c r="C1948">
        <v>81</v>
      </c>
      <c r="D1948">
        <v>52008288</v>
      </c>
      <c r="E1948" t="s">
        <v>47</v>
      </c>
      <c r="F1948" t="s">
        <v>48</v>
      </c>
      <c r="G1948" t="s">
        <v>26</v>
      </c>
      <c r="H1948" t="s">
        <v>50</v>
      </c>
      <c r="L1948" t="s">
        <v>2849</v>
      </c>
      <c r="M1948">
        <v>162037</v>
      </c>
      <c r="N1948">
        <v>928</v>
      </c>
      <c r="O1948" t="s">
        <v>29</v>
      </c>
      <c r="P1948" t="s">
        <v>30</v>
      </c>
      <c r="Q1948" t="s">
        <v>213</v>
      </c>
      <c r="R1948">
        <v>21000000</v>
      </c>
      <c r="S1948">
        <v>1999</v>
      </c>
      <c r="T1948">
        <v>7.8</v>
      </c>
      <c r="U1948">
        <v>1.4</v>
      </c>
      <c r="V1948">
        <v>31008288</v>
      </c>
      <c r="W1948" t="s">
        <v>21</v>
      </c>
    </row>
    <row r="1949" spans="1:23" x14ac:dyDescent="0.3">
      <c r="A1949" t="s">
        <v>557</v>
      </c>
      <c r="B1949">
        <v>168</v>
      </c>
      <c r="C1949">
        <v>87</v>
      </c>
      <c r="D1949">
        <v>8579684</v>
      </c>
      <c r="E1949" t="s">
        <v>48</v>
      </c>
      <c r="L1949" t="s">
        <v>2850</v>
      </c>
      <c r="M1949">
        <v>89547</v>
      </c>
      <c r="N1949">
        <v>199</v>
      </c>
      <c r="O1949" t="s">
        <v>29</v>
      </c>
      <c r="P1949" t="s">
        <v>30</v>
      </c>
      <c r="Q1949" t="s">
        <v>213</v>
      </c>
      <c r="R1949">
        <v>9000000</v>
      </c>
      <c r="S1949">
        <v>2007</v>
      </c>
      <c r="T1949">
        <v>7.4</v>
      </c>
      <c r="U1949">
        <v>1.4</v>
      </c>
      <c r="V1949">
        <v>-420316</v>
      </c>
      <c r="W1949" t="s">
        <v>38</v>
      </c>
    </row>
    <row r="1950" spans="1:23" x14ac:dyDescent="0.3">
      <c r="A1950" t="s">
        <v>2851</v>
      </c>
      <c r="B1950">
        <v>60</v>
      </c>
      <c r="C1950">
        <v>96</v>
      </c>
      <c r="D1950">
        <v>42660000</v>
      </c>
      <c r="E1950" t="s">
        <v>24</v>
      </c>
      <c r="F1950" t="s">
        <v>25</v>
      </c>
      <c r="G1950" t="s">
        <v>48</v>
      </c>
      <c r="H1950" t="s">
        <v>49</v>
      </c>
      <c r="I1950" t="s">
        <v>26</v>
      </c>
      <c r="J1950" t="s">
        <v>27</v>
      </c>
      <c r="L1950" t="s">
        <v>2852</v>
      </c>
      <c r="M1950">
        <v>25086</v>
      </c>
      <c r="N1950">
        <v>87</v>
      </c>
      <c r="O1950" t="s">
        <v>29</v>
      </c>
      <c r="P1950" t="s">
        <v>30</v>
      </c>
      <c r="Q1950" t="s">
        <v>52</v>
      </c>
      <c r="R1950">
        <v>17000000</v>
      </c>
      <c r="S1950">
        <v>1993</v>
      </c>
      <c r="T1950">
        <v>4.8</v>
      </c>
      <c r="U1950">
        <v>1.6</v>
      </c>
      <c r="V1950">
        <v>25660000</v>
      </c>
      <c r="W1950" t="s">
        <v>21</v>
      </c>
    </row>
    <row r="1951" spans="1:23" x14ac:dyDescent="0.3">
      <c r="A1951" t="s">
        <v>1113</v>
      </c>
      <c r="B1951">
        <v>85</v>
      </c>
      <c r="C1951">
        <v>106</v>
      </c>
      <c r="D1951">
        <v>40219708</v>
      </c>
      <c r="E1951" t="s">
        <v>55</v>
      </c>
      <c r="F1951" t="s">
        <v>61</v>
      </c>
      <c r="L1951" t="s">
        <v>2853</v>
      </c>
      <c r="M1951">
        <v>22649</v>
      </c>
      <c r="N1951">
        <v>131</v>
      </c>
      <c r="O1951" t="s">
        <v>29</v>
      </c>
      <c r="P1951" t="s">
        <v>30</v>
      </c>
      <c r="Q1951" t="s">
        <v>31</v>
      </c>
      <c r="R1951">
        <v>21000000</v>
      </c>
      <c r="S1951">
        <v>2001</v>
      </c>
      <c r="T1951">
        <v>6.3</v>
      </c>
      <c r="U1951">
        <v>1.8</v>
      </c>
      <c r="V1951">
        <v>19219708</v>
      </c>
      <c r="W1951" t="s">
        <v>21</v>
      </c>
    </row>
    <row r="1952" spans="1:23" x14ac:dyDescent="0.3">
      <c r="A1952" t="s">
        <v>1134</v>
      </c>
      <c r="B1952">
        <v>539</v>
      </c>
      <c r="C1952">
        <v>122</v>
      </c>
      <c r="D1952">
        <v>132088910</v>
      </c>
      <c r="E1952" t="s">
        <v>48</v>
      </c>
      <c r="F1952" t="s">
        <v>55</v>
      </c>
      <c r="G1952" t="s">
        <v>44</v>
      </c>
      <c r="L1952" t="s">
        <v>2854</v>
      </c>
      <c r="M1952">
        <v>533607</v>
      </c>
      <c r="N1952">
        <v>692</v>
      </c>
      <c r="O1952" t="s">
        <v>29</v>
      </c>
      <c r="P1952" t="s">
        <v>30</v>
      </c>
      <c r="Q1952" t="s">
        <v>213</v>
      </c>
      <c r="R1952">
        <v>21000000</v>
      </c>
      <c r="S1952">
        <v>2012</v>
      </c>
      <c r="T1952">
        <v>7.8</v>
      </c>
      <c r="U1952">
        <v>2</v>
      </c>
      <c r="V1952">
        <v>111088910</v>
      </c>
      <c r="W1952" t="s">
        <v>21</v>
      </c>
    </row>
    <row r="1953" spans="1:23" x14ac:dyDescent="0.3">
      <c r="A1953" t="s">
        <v>1490</v>
      </c>
      <c r="B1953">
        <v>84</v>
      </c>
      <c r="C1953">
        <v>123</v>
      </c>
      <c r="D1953">
        <v>36581633</v>
      </c>
      <c r="E1953" t="s">
        <v>242</v>
      </c>
      <c r="F1953" t="s">
        <v>56</v>
      </c>
      <c r="G1953" t="s">
        <v>55</v>
      </c>
      <c r="L1953" t="s">
        <v>2855</v>
      </c>
      <c r="M1953">
        <v>52533</v>
      </c>
      <c r="N1953">
        <v>235</v>
      </c>
      <c r="O1953" t="s">
        <v>29</v>
      </c>
      <c r="P1953" t="s">
        <v>244</v>
      </c>
      <c r="Q1953" t="s">
        <v>31</v>
      </c>
      <c r="R1953">
        <v>21000000</v>
      </c>
      <c r="S1953">
        <v>2007</v>
      </c>
      <c r="T1953">
        <v>7.5</v>
      </c>
      <c r="U1953">
        <v>2</v>
      </c>
      <c r="V1953">
        <v>15581633</v>
      </c>
      <c r="W1953" t="s">
        <v>21</v>
      </c>
    </row>
    <row r="1954" spans="1:23" x14ac:dyDescent="0.3">
      <c r="A1954" t="s">
        <v>340</v>
      </c>
      <c r="B1954">
        <v>171</v>
      </c>
      <c r="C1954">
        <v>92</v>
      </c>
      <c r="D1954">
        <v>25296447</v>
      </c>
      <c r="E1954" t="s">
        <v>24</v>
      </c>
      <c r="F1954" t="s">
        <v>56</v>
      </c>
      <c r="G1954" t="s">
        <v>35</v>
      </c>
      <c r="L1954" t="s">
        <v>2856</v>
      </c>
      <c r="M1954">
        <v>237248</v>
      </c>
      <c r="N1954">
        <v>460</v>
      </c>
      <c r="O1954" t="s">
        <v>29</v>
      </c>
      <c r="P1954" t="s">
        <v>545</v>
      </c>
      <c r="Q1954" t="s">
        <v>31</v>
      </c>
      <c r="R1954">
        <v>21000000</v>
      </c>
      <c r="S1954">
        <v>2002</v>
      </c>
      <c r="T1954">
        <v>6.8</v>
      </c>
      <c r="U1954">
        <v>1.5</v>
      </c>
      <c r="V1954">
        <v>4296447</v>
      </c>
      <c r="W1954" t="s">
        <v>21</v>
      </c>
    </row>
    <row r="1955" spans="1:23" x14ac:dyDescent="0.3">
      <c r="A1955" t="s">
        <v>2447</v>
      </c>
      <c r="B1955">
        <v>140</v>
      </c>
      <c r="C1955">
        <v>110</v>
      </c>
      <c r="D1955">
        <v>24848292</v>
      </c>
      <c r="E1955" t="s">
        <v>24</v>
      </c>
      <c r="F1955" t="s">
        <v>55</v>
      </c>
      <c r="G1955" t="s">
        <v>61</v>
      </c>
      <c r="L1955" t="s">
        <v>2857</v>
      </c>
      <c r="M1955">
        <v>80556</v>
      </c>
      <c r="N1955">
        <v>184</v>
      </c>
      <c r="O1955" t="s">
        <v>29</v>
      </c>
      <c r="P1955" t="s">
        <v>30</v>
      </c>
      <c r="Q1955" t="s">
        <v>31</v>
      </c>
      <c r="R1955">
        <v>20000000</v>
      </c>
      <c r="S1955">
        <v>2008</v>
      </c>
      <c r="T1955">
        <v>6.6</v>
      </c>
      <c r="U1955">
        <v>1.8</v>
      </c>
      <c r="V1955">
        <v>4848292</v>
      </c>
      <c r="W1955" t="s">
        <v>21</v>
      </c>
    </row>
    <row r="1956" spans="1:23" x14ac:dyDescent="0.3">
      <c r="A1956" t="s">
        <v>2858</v>
      </c>
      <c r="B1956">
        <v>85</v>
      </c>
      <c r="C1956">
        <v>104</v>
      </c>
      <c r="D1956">
        <v>17757087</v>
      </c>
      <c r="E1956" t="s">
        <v>57</v>
      </c>
      <c r="F1956" t="s">
        <v>27</v>
      </c>
      <c r="G1956" t="s">
        <v>35</v>
      </c>
      <c r="L1956" t="s">
        <v>2859</v>
      </c>
      <c r="M1956">
        <v>13065</v>
      </c>
      <c r="N1956">
        <v>253</v>
      </c>
      <c r="O1956" t="s">
        <v>29</v>
      </c>
      <c r="P1956" t="s">
        <v>30</v>
      </c>
      <c r="Q1956" t="s">
        <v>213</v>
      </c>
      <c r="R1956">
        <v>21000000</v>
      </c>
      <c r="S1956">
        <v>1999</v>
      </c>
      <c r="T1956">
        <v>4.5999999999999996</v>
      </c>
      <c r="U1956">
        <v>1.7</v>
      </c>
      <c r="V1956">
        <v>-3242913</v>
      </c>
      <c r="W1956" t="s">
        <v>38</v>
      </c>
    </row>
    <row r="1957" spans="1:23" x14ac:dyDescent="0.3">
      <c r="A1957" t="s">
        <v>34</v>
      </c>
      <c r="B1957">
        <v>217</v>
      </c>
      <c r="C1957">
        <v>98</v>
      </c>
      <c r="D1957">
        <v>9430988</v>
      </c>
      <c r="E1957" t="s">
        <v>48</v>
      </c>
      <c r="F1957" t="s">
        <v>55</v>
      </c>
      <c r="G1957" t="s">
        <v>44</v>
      </c>
      <c r="L1957" t="s">
        <v>2860</v>
      </c>
      <c r="M1957">
        <v>45992</v>
      </c>
      <c r="N1957">
        <v>115</v>
      </c>
      <c r="O1957" t="s">
        <v>29</v>
      </c>
      <c r="P1957" t="s">
        <v>30</v>
      </c>
      <c r="Q1957" t="s">
        <v>213</v>
      </c>
      <c r="R1957">
        <v>17000000</v>
      </c>
      <c r="S1957">
        <v>2009</v>
      </c>
      <c r="T1957">
        <v>7.1</v>
      </c>
      <c r="U1957">
        <v>1.6</v>
      </c>
      <c r="V1957">
        <v>-7569012</v>
      </c>
      <c r="W1957" t="s">
        <v>38</v>
      </c>
    </row>
    <row r="1958" spans="1:23" x14ac:dyDescent="0.3">
      <c r="A1958" t="s">
        <v>2861</v>
      </c>
      <c r="B1958">
        <v>131</v>
      </c>
      <c r="C1958">
        <v>120</v>
      </c>
      <c r="D1958">
        <v>16284360</v>
      </c>
      <c r="E1958" t="s">
        <v>48</v>
      </c>
      <c r="F1958" t="s">
        <v>55</v>
      </c>
      <c r="L1958" t="s">
        <v>2862</v>
      </c>
      <c r="M1958">
        <v>15079</v>
      </c>
      <c r="N1958">
        <v>79</v>
      </c>
      <c r="O1958" t="s">
        <v>29</v>
      </c>
      <c r="P1958" t="s">
        <v>30</v>
      </c>
      <c r="Q1958" t="s">
        <v>31</v>
      </c>
      <c r="R1958">
        <v>21000000</v>
      </c>
      <c r="S1958">
        <v>2008</v>
      </c>
      <c r="T1958">
        <v>6.1</v>
      </c>
      <c r="U1958">
        <v>2</v>
      </c>
      <c r="V1958">
        <v>-4715640</v>
      </c>
      <c r="W1958" t="s">
        <v>38</v>
      </c>
    </row>
    <row r="1959" spans="1:23" x14ac:dyDescent="0.3">
      <c r="A1959" t="s">
        <v>533</v>
      </c>
      <c r="B1959">
        <v>111</v>
      </c>
      <c r="C1959">
        <v>112</v>
      </c>
      <c r="D1959">
        <v>6830957</v>
      </c>
      <c r="E1959" t="s">
        <v>55</v>
      </c>
      <c r="F1959" t="s">
        <v>44</v>
      </c>
      <c r="L1959" t="s">
        <v>2863</v>
      </c>
      <c r="M1959">
        <v>11983</v>
      </c>
      <c r="N1959">
        <v>147</v>
      </c>
      <c r="O1959" t="s">
        <v>29</v>
      </c>
      <c r="P1959" t="s">
        <v>30</v>
      </c>
      <c r="Q1959" t="s">
        <v>31</v>
      </c>
      <c r="R1959">
        <v>21000000</v>
      </c>
      <c r="S1959">
        <v>2002</v>
      </c>
      <c r="T1959">
        <v>6.7</v>
      </c>
      <c r="U1959">
        <v>1.9</v>
      </c>
      <c r="V1959">
        <v>-14169043</v>
      </c>
      <c r="W1959" t="s">
        <v>38</v>
      </c>
    </row>
    <row r="1960" spans="1:23" x14ac:dyDescent="0.3">
      <c r="A1960" t="s">
        <v>2864</v>
      </c>
      <c r="B1960">
        <v>466</v>
      </c>
      <c r="C1960">
        <v>127</v>
      </c>
      <c r="D1960">
        <v>24104113</v>
      </c>
      <c r="E1960" t="s">
        <v>55</v>
      </c>
      <c r="F1960" t="s">
        <v>60</v>
      </c>
      <c r="G1960" t="s">
        <v>35</v>
      </c>
      <c r="L1960" t="s">
        <v>2865</v>
      </c>
      <c r="M1960">
        <v>149066</v>
      </c>
      <c r="N1960">
        <v>517</v>
      </c>
      <c r="O1960" t="s">
        <v>29</v>
      </c>
      <c r="P1960" t="s">
        <v>545</v>
      </c>
      <c r="Q1960" t="s">
        <v>213</v>
      </c>
      <c r="R1960">
        <v>20000000</v>
      </c>
      <c r="S1960">
        <v>2011</v>
      </c>
      <c r="T1960">
        <v>7.1</v>
      </c>
      <c r="U1960">
        <v>2.1</v>
      </c>
      <c r="V1960">
        <v>4104113</v>
      </c>
      <c r="W1960" t="s">
        <v>21</v>
      </c>
    </row>
    <row r="1961" spans="1:23" x14ac:dyDescent="0.3">
      <c r="A1961" t="s">
        <v>2866</v>
      </c>
      <c r="B1961">
        <v>16</v>
      </c>
      <c r="C1961">
        <v>102</v>
      </c>
      <c r="D1961">
        <v>15593</v>
      </c>
      <c r="E1961" t="s">
        <v>48</v>
      </c>
      <c r="F1961" t="s">
        <v>55</v>
      </c>
      <c r="G1961" t="s">
        <v>44</v>
      </c>
      <c r="L1961" t="s">
        <v>2867</v>
      </c>
      <c r="M1961">
        <v>2295</v>
      </c>
      <c r="N1961">
        <v>40</v>
      </c>
      <c r="O1961" t="s">
        <v>29</v>
      </c>
      <c r="P1961" t="s">
        <v>30</v>
      </c>
      <c r="Q1961" t="s">
        <v>31</v>
      </c>
      <c r="R1961">
        <v>21000000</v>
      </c>
      <c r="S1961">
        <v>1999</v>
      </c>
      <c r="T1961">
        <v>5.8</v>
      </c>
      <c r="U1961">
        <v>1.7</v>
      </c>
      <c r="V1961">
        <v>-20984407</v>
      </c>
      <c r="W1961" t="s">
        <v>38</v>
      </c>
    </row>
    <row r="1962" spans="1:23" x14ac:dyDescent="0.3">
      <c r="A1962" t="s">
        <v>2486</v>
      </c>
      <c r="B1962">
        <v>276</v>
      </c>
      <c r="C1962">
        <v>91</v>
      </c>
      <c r="D1962">
        <v>958319</v>
      </c>
      <c r="E1962" t="s">
        <v>55</v>
      </c>
      <c r="L1962" t="s">
        <v>2868</v>
      </c>
      <c r="M1962">
        <v>39764</v>
      </c>
      <c r="N1962">
        <v>148</v>
      </c>
      <c r="O1962" t="s">
        <v>29</v>
      </c>
      <c r="P1962" t="s">
        <v>30</v>
      </c>
      <c r="Q1962" t="s">
        <v>31</v>
      </c>
      <c r="R1962">
        <v>21000000</v>
      </c>
      <c r="S1962">
        <v>2011</v>
      </c>
      <c r="T1962">
        <v>6.7</v>
      </c>
      <c r="U1962">
        <v>1.5</v>
      </c>
      <c r="V1962">
        <v>-20041681</v>
      </c>
      <c r="W1962" t="s">
        <v>38</v>
      </c>
    </row>
    <row r="1963" spans="1:23" x14ac:dyDescent="0.3">
      <c r="A1963" t="s">
        <v>2869</v>
      </c>
      <c r="B1963">
        <v>11</v>
      </c>
      <c r="C1963">
        <v>114</v>
      </c>
      <c r="D1963">
        <v>69700000</v>
      </c>
      <c r="E1963" t="s">
        <v>48</v>
      </c>
      <c r="F1963" t="s">
        <v>50</v>
      </c>
      <c r="L1963" t="s">
        <v>2870</v>
      </c>
      <c r="M1963">
        <v>7748</v>
      </c>
      <c r="N1963">
        <v>48</v>
      </c>
      <c r="O1963" t="s">
        <v>29</v>
      </c>
      <c r="P1963" t="s">
        <v>30</v>
      </c>
      <c r="Q1963" t="s">
        <v>213</v>
      </c>
      <c r="R1963">
        <v>35000000</v>
      </c>
      <c r="S1963">
        <v>1982</v>
      </c>
      <c r="T1963">
        <v>5.8</v>
      </c>
      <c r="U1963">
        <v>1.9</v>
      </c>
      <c r="V1963">
        <v>34700000</v>
      </c>
      <c r="W1963" t="s">
        <v>21</v>
      </c>
    </row>
    <row r="1964" spans="1:23" x14ac:dyDescent="0.3">
      <c r="A1964" t="s">
        <v>1471</v>
      </c>
      <c r="B1964">
        <v>196</v>
      </c>
      <c r="C1964">
        <v>115</v>
      </c>
      <c r="D1964">
        <v>2840417</v>
      </c>
      <c r="E1964" t="s">
        <v>57</v>
      </c>
      <c r="F1964" t="s">
        <v>27</v>
      </c>
      <c r="G1964" t="s">
        <v>35</v>
      </c>
      <c r="L1964" t="s">
        <v>2871</v>
      </c>
      <c r="M1964">
        <v>77493</v>
      </c>
      <c r="N1964">
        <v>527</v>
      </c>
      <c r="O1964" t="s">
        <v>29</v>
      </c>
      <c r="P1964" t="s">
        <v>115</v>
      </c>
      <c r="Q1964" t="s">
        <v>213</v>
      </c>
      <c r="R1964">
        <v>31000000</v>
      </c>
      <c r="S1964">
        <v>1999</v>
      </c>
      <c r="T1964">
        <v>6.8</v>
      </c>
      <c r="U1964">
        <v>1.9</v>
      </c>
      <c r="V1964">
        <v>-28159583</v>
      </c>
      <c r="W1964" t="s">
        <v>38</v>
      </c>
    </row>
    <row r="1965" spans="1:23" x14ac:dyDescent="0.3">
      <c r="A1965" t="s">
        <v>149</v>
      </c>
      <c r="B1965">
        <v>234</v>
      </c>
      <c r="C1965">
        <v>115</v>
      </c>
      <c r="D1965">
        <v>242374454</v>
      </c>
      <c r="E1965" t="s">
        <v>24</v>
      </c>
      <c r="F1965" t="s">
        <v>25</v>
      </c>
      <c r="L1965" t="s">
        <v>2872</v>
      </c>
      <c r="M1965">
        <v>661017</v>
      </c>
      <c r="N1965">
        <v>771</v>
      </c>
      <c r="O1965" t="s">
        <v>29</v>
      </c>
      <c r="P1965" t="s">
        <v>30</v>
      </c>
      <c r="Q1965" t="s">
        <v>52</v>
      </c>
      <c r="R1965">
        <v>18000000</v>
      </c>
      <c r="S1965">
        <v>1981</v>
      </c>
      <c r="T1965">
        <v>8.5</v>
      </c>
      <c r="U1965">
        <v>1.9</v>
      </c>
      <c r="V1965">
        <v>224374454</v>
      </c>
      <c r="W1965" t="s">
        <v>21</v>
      </c>
    </row>
    <row r="1966" spans="1:23" x14ac:dyDescent="0.3">
      <c r="A1966" t="s">
        <v>374</v>
      </c>
      <c r="B1966">
        <v>37</v>
      </c>
      <c r="C1966">
        <v>120</v>
      </c>
      <c r="D1966">
        <v>173585516</v>
      </c>
      <c r="E1966" t="s">
        <v>25</v>
      </c>
      <c r="F1966" t="s">
        <v>48</v>
      </c>
      <c r="G1966" t="s">
        <v>49</v>
      </c>
      <c r="L1966" t="s">
        <v>2873</v>
      </c>
      <c r="M1966">
        <v>200077</v>
      </c>
      <c r="N1966">
        <v>189</v>
      </c>
      <c r="O1966" t="s">
        <v>29</v>
      </c>
      <c r="P1966" t="s">
        <v>30</v>
      </c>
      <c r="Q1966" t="s">
        <v>52</v>
      </c>
      <c r="R1966">
        <v>18000000</v>
      </c>
      <c r="S1966">
        <v>1992</v>
      </c>
      <c r="T1966">
        <v>6.6</v>
      </c>
      <c r="U1966">
        <v>2</v>
      </c>
      <c r="V1966">
        <v>155585516</v>
      </c>
      <c r="W1966" t="s">
        <v>21</v>
      </c>
    </row>
    <row r="1967" spans="1:23" x14ac:dyDescent="0.3">
      <c r="A1967" t="s">
        <v>149</v>
      </c>
      <c r="B1967">
        <v>171</v>
      </c>
      <c r="C1967">
        <v>135</v>
      </c>
      <c r="D1967">
        <v>128300000</v>
      </c>
      <c r="E1967" t="s">
        <v>55</v>
      </c>
      <c r="F1967" t="s">
        <v>27</v>
      </c>
      <c r="L1967" t="s">
        <v>2874</v>
      </c>
      <c r="M1967">
        <v>139288</v>
      </c>
      <c r="N1967">
        <v>339</v>
      </c>
      <c r="O1967" t="s">
        <v>29</v>
      </c>
      <c r="P1967" t="s">
        <v>30</v>
      </c>
      <c r="Q1967" t="s">
        <v>52</v>
      </c>
      <c r="R1967">
        <v>19400870</v>
      </c>
      <c r="S1967">
        <v>1977</v>
      </c>
      <c r="T1967">
        <v>7.7</v>
      </c>
      <c r="U1967">
        <v>2.2000000000000002</v>
      </c>
      <c r="V1967">
        <v>108899130</v>
      </c>
      <c r="W1967" t="s">
        <v>21</v>
      </c>
    </row>
    <row r="1968" spans="1:23" x14ac:dyDescent="0.3">
      <c r="A1968" t="s">
        <v>2875</v>
      </c>
      <c r="B1968">
        <v>148</v>
      </c>
      <c r="C1968">
        <v>90</v>
      </c>
      <c r="D1968">
        <v>20259297</v>
      </c>
      <c r="E1968" t="s">
        <v>55</v>
      </c>
      <c r="F1968" t="s">
        <v>57</v>
      </c>
      <c r="G1968" t="s">
        <v>27</v>
      </c>
      <c r="H1968" t="s">
        <v>35</v>
      </c>
      <c r="L1968" t="s">
        <v>2876</v>
      </c>
      <c r="M1968">
        <v>24969</v>
      </c>
      <c r="N1968">
        <v>258</v>
      </c>
      <c r="O1968" t="s">
        <v>29</v>
      </c>
      <c r="P1968" t="s">
        <v>30</v>
      </c>
      <c r="Q1968" t="s">
        <v>31</v>
      </c>
      <c r="R1968">
        <v>20000000</v>
      </c>
      <c r="S1968">
        <v>2006</v>
      </c>
      <c r="T1968">
        <v>4.7</v>
      </c>
      <c r="U1968">
        <v>1.5</v>
      </c>
      <c r="V1968">
        <v>259297</v>
      </c>
      <c r="W1968" t="s">
        <v>21</v>
      </c>
    </row>
    <row r="1969" spans="1:23" x14ac:dyDescent="0.3">
      <c r="A1969" t="s">
        <v>495</v>
      </c>
      <c r="B1969">
        <v>50</v>
      </c>
      <c r="C1969">
        <v>100</v>
      </c>
      <c r="D1969">
        <v>153665036</v>
      </c>
      <c r="E1969" t="s">
        <v>24</v>
      </c>
      <c r="F1969" t="s">
        <v>48</v>
      </c>
      <c r="G1969" t="s">
        <v>56</v>
      </c>
      <c r="H1969" t="s">
        <v>35</v>
      </c>
      <c r="L1969" t="s">
        <v>2877</v>
      </c>
      <c r="M1969">
        <v>84824</v>
      </c>
      <c r="N1969">
        <v>95</v>
      </c>
      <c r="O1969" t="s">
        <v>29</v>
      </c>
      <c r="P1969" t="s">
        <v>30</v>
      </c>
      <c r="Q1969" t="s">
        <v>213</v>
      </c>
      <c r="R1969">
        <v>28000000</v>
      </c>
      <c r="S1969">
        <v>1987</v>
      </c>
      <c r="T1969">
        <v>6.4</v>
      </c>
      <c r="U1969">
        <v>1.7</v>
      </c>
      <c r="V1969">
        <v>125665036</v>
      </c>
      <c r="W1969" t="s">
        <v>21</v>
      </c>
    </row>
    <row r="1970" spans="1:23" x14ac:dyDescent="0.3">
      <c r="A1970" t="s">
        <v>724</v>
      </c>
      <c r="B1970">
        <v>121</v>
      </c>
      <c r="C1970">
        <v>105</v>
      </c>
      <c r="D1970">
        <v>132541238</v>
      </c>
      <c r="E1970" t="s">
        <v>48</v>
      </c>
      <c r="L1970" t="s">
        <v>2878</v>
      </c>
      <c r="M1970">
        <v>30058</v>
      </c>
      <c r="N1970">
        <v>236</v>
      </c>
      <c r="O1970" t="s">
        <v>29</v>
      </c>
      <c r="P1970" t="s">
        <v>30</v>
      </c>
      <c r="Q1970" t="s">
        <v>31</v>
      </c>
      <c r="R1970">
        <v>33000000</v>
      </c>
      <c r="S1970">
        <v>2003</v>
      </c>
      <c r="T1970">
        <v>5.5</v>
      </c>
      <c r="U1970">
        <v>1.8</v>
      </c>
      <c r="V1970">
        <v>99541238</v>
      </c>
      <c r="W1970" t="s">
        <v>21</v>
      </c>
    </row>
    <row r="1971" spans="1:23" x14ac:dyDescent="0.3">
      <c r="A1971" t="s">
        <v>754</v>
      </c>
      <c r="B1971">
        <v>185</v>
      </c>
      <c r="C1971">
        <v>138</v>
      </c>
      <c r="D1971">
        <v>130727000</v>
      </c>
      <c r="E1971" t="s">
        <v>56</v>
      </c>
      <c r="F1971" t="s">
        <v>55</v>
      </c>
      <c r="G1971" t="s">
        <v>57</v>
      </c>
      <c r="H1971" t="s">
        <v>35</v>
      </c>
      <c r="L1971" t="s">
        <v>2879</v>
      </c>
      <c r="M1971">
        <v>887467</v>
      </c>
      <c r="N1971">
        <v>916</v>
      </c>
      <c r="O1971" t="s">
        <v>29</v>
      </c>
      <c r="P1971" t="s">
        <v>30</v>
      </c>
      <c r="Q1971" t="s">
        <v>213</v>
      </c>
      <c r="R1971">
        <v>19000000</v>
      </c>
      <c r="S1971">
        <v>1991</v>
      </c>
      <c r="T1971">
        <v>8.6</v>
      </c>
      <c r="U1971">
        <v>2.2999999999999998</v>
      </c>
      <c r="V1971">
        <v>111727000</v>
      </c>
      <c r="W1971" t="s">
        <v>21</v>
      </c>
    </row>
    <row r="1972" spans="1:23" x14ac:dyDescent="0.3">
      <c r="A1972" t="s">
        <v>2880</v>
      </c>
      <c r="B1972">
        <v>61</v>
      </c>
      <c r="C1972">
        <v>94</v>
      </c>
      <c r="D1972">
        <v>121697350</v>
      </c>
      <c r="E1972" t="s">
        <v>48</v>
      </c>
      <c r="F1972" t="s">
        <v>59</v>
      </c>
      <c r="L1972" t="s">
        <v>2881</v>
      </c>
      <c r="M1972">
        <v>114610</v>
      </c>
      <c r="N1972">
        <v>176</v>
      </c>
      <c r="O1972" t="s">
        <v>29</v>
      </c>
      <c r="P1972" t="s">
        <v>30</v>
      </c>
      <c r="Q1972" t="s">
        <v>31</v>
      </c>
      <c r="R1972">
        <v>20000000</v>
      </c>
      <c r="S1972">
        <v>1992</v>
      </c>
      <c r="T1972">
        <v>7</v>
      </c>
      <c r="U1972">
        <v>1.6</v>
      </c>
      <c r="V1972">
        <v>101697350</v>
      </c>
      <c r="W1972" t="s">
        <v>21</v>
      </c>
    </row>
    <row r="1973" spans="1:23" x14ac:dyDescent="0.3">
      <c r="A1973" t="s">
        <v>2882</v>
      </c>
      <c r="B1973">
        <v>156</v>
      </c>
      <c r="C1973">
        <v>101</v>
      </c>
      <c r="D1973">
        <v>117224271</v>
      </c>
      <c r="E1973" t="s">
        <v>24</v>
      </c>
      <c r="F1973" t="s">
        <v>48</v>
      </c>
      <c r="G1973" t="s">
        <v>790</v>
      </c>
      <c r="L1973" t="s">
        <v>2883</v>
      </c>
      <c r="M1973">
        <v>47794</v>
      </c>
      <c r="N1973">
        <v>81</v>
      </c>
      <c r="O1973" t="s">
        <v>29</v>
      </c>
      <c r="P1973" t="s">
        <v>30</v>
      </c>
      <c r="Q1973" t="s">
        <v>213</v>
      </c>
      <c r="R1973">
        <v>20000000</v>
      </c>
      <c r="S1973">
        <v>2010</v>
      </c>
      <c r="T1973">
        <v>7.1</v>
      </c>
      <c r="U1973">
        <v>1.7</v>
      </c>
      <c r="V1973">
        <v>97224271</v>
      </c>
      <c r="W1973" t="s">
        <v>21</v>
      </c>
    </row>
    <row r="1974" spans="1:23" x14ac:dyDescent="0.3">
      <c r="A1974" t="s">
        <v>2884</v>
      </c>
      <c r="B1974">
        <v>75</v>
      </c>
      <c r="C1974">
        <v>131</v>
      </c>
      <c r="D1974">
        <v>102922376</v>
      </c>
      <c r="E1974" t="s">
        <v>25</v>
      </c>
      <c r="F1974" t="s">
        <v>57</v>
      </c>
      <c r="G1974" t="s">
        <v>35</v>
      </c>
      <c r="L1974" t="s">
        <v>2885</v>
      </c>
      <c r="M1974">
        <v>51314</v>
      </c>
      <c r="N1974">
        <v>265</v>
      </c>
      <c r="O1974" t="s">
        <v>29</v>
      </c>
      <c r="P1974" t="s">
        <v>30</v>
      </c>
      <c r="Q1974" t="s">
        <v>52</v>
      </c>
      <c r="R1974">
        <v>20000000</v>
      </c>
      <c r="S1974">
        <v>1978</v>
      </c>
      <c r="T1974">
        <v>5.7</v>
      </c>
      <c r="U1974">
        <v>2.2000000000000002</v>
      </c>
      <c r="V1974">
        <v>82922376</v>
      </c>
      <c r="W1974" t="s">
        <v>21</v>
      </c>
    </row>
    <row r="1975" spans="1:23" x14ac:dyDescent="0.3">
      <c r="A1975" t="s">
        <v>455</v>
      </c>
      <c r="B1975">
        <v>100</v>
      </c>
      <c r="C1975">
        <v>91</v>
      </c>
      <c r="D1975">
        <v>94497271</v>
      </c>
      <c r="E1975" t="s">
        <v>25</v>
      </c>
      <c r="F1975" t="s">
        <v>48</v>
      </c>
      <c r="G1975" t="s">
        <v>55</v>
      </c>
      <c r="H1975" t="s">
        <v>49</v>
      </c>
      <c r="I1975" t="s">
        <v>44</v>
      </c>
      <c r="L1975" t="s">
        <v>2886</v>
      </c>
      <c r="M1975">
        <v>17829</v>
      </c>
      <c r="N1975">
        <v>99</v>
      </c>
      <c r="O1975" t="s">
        <v>29</v>
      </c>
      <c r="P1975" t="s">
        <v>30</v>
      </c>
      <c r="Q1975" t="s">
        <v>52</v>
      </c>
      <c r="R1975">
        <v>20000000</v>
      </c>
      <c r="S1975">
        <v>2008</v>
      </c>
      <c r="T1975">
        <v>3.7</v>
      </c>
      <c r="U1975">
        <v>1.5</v>
      </c>
      <c r="V1975">
        <v>74497271</v>
      </c>
      <c r="W1975" t="s">
        <v>21</v>
      </c>
    </row>
    <row r="1976" spans="1:23" x14ac:dyDescent="0.3">
      <c r="A1976" t="s">
        <v>134</v>
      </c>
      <c r="B1976">
        <v>511</v>
      </c>
      <c r="C1976">
        <v>112</v>
      </c>
      <c r="D1976">
        <v>137387272</v>
      </c>
      <c r="E1976" t="s">
        <v>57</v>
      </c>
      <c r="F1976" t="s">
        <v>60</v>
      </c>
      <c r="G1976" t="s">
        <v>35</v>
      </c>
      <c r="L1976" t="s">
        <v>2887</v>
      </c>
      <c r="M1976">
        <v>300110</v>
      </c>
      <c r="N1976">
        <v>807</v>
      </c>
      <c r="O1976" t="s">
        <v>29</v>
      </c>
      <c r="P1976" t="s">
        <v>30</v>
      </c>
      <c r="Q1976" t="s">
        <v>213</v>
      </c>
      <c r="R1976">
        <v>20000000</v>
      </c>
      <c r="S1976">
        <v>2013</v>
      </c>
      <c r="T1976">
        <v>7.5</v>
      </c>
      <c r="U1976">
        <v>1.9</v>
      </c>
      <c r="V1976">
        <v>117387272</v>
      </c>
      <c r="W1976" t="s">
        <v>21</v>
      </c>
    </row>
    <row r="1977" spans="1:23" x14ac:dyDescent="0.3">
      <c r="A1977" t="s">
        <v>1116</v>
      </c>
      <c r="B1977">
        <v>75</v>
      </c>
      <c r="C1977">
        <v>95</v>
      </c>
      <c r="D1977">
        <v>82301521</v>
      </c>
      <c r="E1977" t="s">
        <v>25</v>
      </c>
      <c r="F1977" t="s">
        <v>48</v>
      </c>
      <c r="G1977" t="s">
        <v>49</v>
      </c>
      <c r="H1977" t="s">
        <v>44</v>
      </c>
      <c r="L1977" t="s">
        <v>2888</v>
      </c>
      <c r="M1977">
        <v>22679</v>
      </c>
      <c r="N1977">
        <v>149</v>
      </c>
      <c r="O1977" t="s">
        <v>29</v>
      </c>
      <c r="P1977" t="s">
        <v>30</v>
      </c>
      <c r="Q1977" t="s">
        <v>52</v>
      </c>
      <c r="R1977">
        <v>32000000</v>
      </c>
      <c r="S1977">
        <v>2005</v>
      </c>
      <c r="T1977">
        <v>4.5999999999999996</v>
      </c>
      <c r="U1977">
        <v>1.6</v>
      </c>
      <c r="V1977">
        <v>50301521</v>
      </c>
      <c r="W1977" t="s">
        <v>21</v>
      </c>
    </row>
    <row r="1978" spans="1:23" x14ac:dyDescent="0.3">
      <c r="A1978" t="s">
        <v>2388</v>
      </c>
      <c r="B1978">
        <v>148</v>
      </c>
      <c r="C1978">
        <v>100</v>
      </c>
      <c r="D1978">
        <v>84518155</v>
      </c>
      <c r="E1978" t="s">
        <v>48</v>
      </c>
      <c r="L1978" t="s">
        <v>2889</v>
      </c>
      <c r="M1978">
        <v>35965</v>
      </c>
      <c r="N1978">
        <v>144</v>
      </c>
      <c r="O1978" t="s">
        <v>29</v>
      </c>
      <c r="P1978" t="s">
        <v>30</v>
      </c>
      <c r="Q1978" t="s">
        <v>213</v>
      </c>
      <c r="R1978">
        <v>20000000</v>
      </c>
      <c r="S1978">
        <v>2014</v>
      </c>
      <c r="T1978">
        <v>4.9000000000000004</v>
      </c>
      <c r="U1978">
        <v>1.7</v>
      </c>
      <c r="V1978">
        <v>64518155</v>
      </c>
      <c r="W1978" t="s">
        <v>21</v>
      </c>
    </row>
    <row r="1979" spans="1:23" x14ac:dyDescent="0.3">
      <c r="A1979" t="s">
        <v>2478</v>
      </c>
      <c r="B1979">
        <v>204</v>
      </c>
      <c r="C1979">
        <v>108</v>
      </c>
      <c r="D1979">
        <v>81257845</v>
      </c>
      <c r="E1979" t="s">
        <v>48</v>
      </c>
      <c r="F1979" t="s">
        <v>59</v>
      </c>
      <c r="L1979" t="s">
        <v>2890</v>
      </c>
      <c r="M1979">
        <v>210680</v>
      </c>
      <c r="N1979">
        <v>479</v>
      </c>
      <c r="O1979" t="s">
        <v>29</v>
      </c>
      <c r="P1979" t="s">
        <v>30</v>
      </c>
      <c r="Q1979" t="s">
        <v>31</v>
      </c>
      <c r="R1979">
        <v>35000000</v>
      </c>
      <c r="S1979">
        <v>2003</v>
      </c>
      <c r="T1979">
        <v>7.1</v>
      </c>
      <c r="U1979">
        <v>1.8</v>
      </c>
      <c r="V1979">
        <v>46257845</v>
      </c>
      <c r="W1979" t="s">
        <v>21</v>
      </c>
    </row>
    <row r="1980" spans="1:23" x14ac:dyDescent="0.3">
      <c r="A1980" t="s">
        <v>653</v>
      </c>
      <c r="B1980">
        <v>72</v>
      </c>
      <c r="C1980">
        <v>101</v>
      </c>
      <c r="D1980">
        <v>70360285</v>
      </c>
      <c r="E1980" t="s">
        <v>24</v>
      </c>
      <c r="F1980" t="s">
        <v>25</v>
      </c>
      <c r="G1980" t="s">
        <v>26</v>
      </c>
      <c r="H1980" t="s">
        <v>27</v>
      </c>
      <c r="I1980" t="s">
        <v>35</v>
      </c>
      <c r="L1980" t="s">
        <v>2891</v>
      </c>
      <c r="M1980">
        <v>81783</v>
      </c>
      <c r="N1980">
        <v>283</v>
      </c>
      <c r="O1980" t="s">
        <v>29</v>
      </c>
      <c r="P1980" t="s">
        <v>30</v>
      </c>
      <c r="Q1980" t="s">
        <v>31</v>
      </c>
      <c r="R1980">
        <v>18000000</v>
      </c>
      <c r="S1980">
        <v>1995</v>
      </c>
      <c r="T1980">
        <v>5.8</v>
      </c>
      <c r="U1980">
        <v>1.7</v>
      </c>
      <c r="V1980">
        <v>52360285</v>
      </c>
      <c r="W1980" t="s">
        <v>21</v>
      </c>
    </row>
    <row r="1981" spans="1:23" x14ac:dyDescent="0.3">
      <c r="A1981" t="s">
        <v>1053</v>
      </c>
      <c r="B1981">
        <v>62</v>
      </c>
      <c r="C1981">
        <v>109</v>
      </c>
      <c r="D1981">
        <v>69148997</v>
      </c>
      <c r="E1981" t="s">
        <v>48</v>
      </c>
      <c r="F1981" t="s">
        <v>56</v>
      </c>
      <c r="L1981" t="s">
        <v>2892</v>
      </c>
      <c r="M1981">
        <v>98794</v>
      </c>
      <c r="N1981">
        <v>251</v>
      </c>
      <c r="O1981" t="s">
        <v>29</v>
      </c>
      <c r="P1981" t="s">
        <v>30</v>
      </c>
      <c r="Q1981" t="s">
        <v>31</v>
      </c>
      <c r="R1981">
        <v>37000000</v>
      </c>
      <c r="S1981">
        <v>2004</v>
      </c>
      <c r="T1981">
        <v>5.4</v>
      </c>
      <c r="U1981">
        <v>1.8</v>
      </c>
      <c r="V1981">
        <v>32148997</v>
      </c>
      <c r="W1981" t="s">
        <v>21</v>
      </c>
    </row>
    <row r="1982" spans="1:23" x14ac:dyDescent="0.3">
      <c r="A1982" t="s">
        <v>2226</v>
      </c>
      <c r="B1982">
        <v>549</v>
      </c>
      <c r="C1982">
        <v>115</v>
      </c>
      <c r="D1982">
        <v>82624961</v>
      </c>
      <c r="E1982" t="s">
        <v>48</v>
      </c>
      <c r="F1982" t="s">
        <v>55</v>
      </c>
      <c r="L1982" t="s">
        <v>2893</v>
      </c>
      <c r="M1982">
        <v>205284</v>
      </c>
      <c r="N1982">
        <v>439</v>
      </c>
      <c r="O1982" t="s">
        <v>29</v>
      </c>
      <c r="P1982" t="s">
        <v>30</v>
      </c>
      <c r="Q1982" t="s">
        <v>213</v>
      </c>
      <c r="R1982">
        <v>20000000</v>
      </c>
      <c r="S1982">
        <v>2011</v>
      </c>
      <c r="T1982">
        <v>7.3</v>
      </c>
      <c r="U1982">
        <v>1.9</v>
      </c>
      <c r="V1982">
        <v>62624961</v>
      </c>
      <c r="W1982" t="s">
        <v>21</v>
      </c>
    </row>
    <row r="1983" spans="1:23" x14ac:dyDescent="0.3">
      <c r="A1983" t="s">
        <v>682</v>
      </c>
      <c r="B1983">
        <v>106</v>
      </c>
      <c r="C1983">
        <v>117</v>
      </c>
      <c r="D1983">
        <v>67325559</v>
      </c>
      <c r="E1983" t="s">
        <v>25</v>
      </c>
      <c r="F1983" t="s">
        <v>48</v>
      </c>
      <c r="G1983" t="s">
        <v>55</v>
      </c>
      <c r="H1983" t="s">
        <v>49</v>
      </c>
      <c r="I1983" t="s">
        <v>60</v>
      </c>
      <c r="L1983" t="s">
        <v>2894</v>
      </c>
      <c r="M1983">
        <v>58222</v>
      </c>
      <c r="N1983">
        <v>331</v>
      </c>
      <c r="O1983" t="s">
        <v>29</v>
      </c>
      <c r="P1983" t="s">
        <v>30</v>
      </c>
      <c r="Q1983" t="s">
        <v>52</v>
      </c>
      <c r="R1983">
        <v>20000000</v>
      </c>
      <c r="S1983">
        <v>2003</v>
      </c>
      <c r="T1983">
        <v>7.1</v>
      </c>
      <c r="U1983">
        <v>2</v>
      </c>
      <c r="V1983">
        <v>47325559</v>
      </c>
      <c r="W1983" t="s">
        <v>21</v>
      </c>
    </row>
    <row r="1984" spans="1:23" x14ac:dyDescent="0.3">
      <c r="A1984" t="s">
        <v>1679</v>
      </c>
      <c r="B1984">
        <v>123</v>
      </c>
      <c r="C1984">
        <v>107</v>
      </c>
      <c r="D1984">
        <v>62933793</v>
      </c>
      <c r="E1984" t="s">
        <v>55</v>
      </c>
      <c r="F1984" t="s">
        <v>49</v>
      </c>
      <c r="G1984" t="s">
        <v>59</v>
      </c>
      <c r="H1984" t="s">
        <v>44</v>
      </c>
      <c r="L1984" t="s">
        <v>2895</v>
      </c>
      <c r="M1984">
        <v>62421</v>
      </c>
      <c r="N1984">
        <v>185</v>
      </c>
      <c r="O1984" t="s">
        <v>29</v>
      </c>
      <c r="P1984" t="s">
        <v>30</v>
      </c>
      <c r="Q1984" t="s">
        <v>52</v>
      </c>
      <c r="R1984">
        <v>20000000</v>
      </c>
      <c r="S1984">
        <v>2010</v>
      </c>
      <c r="T1984">
        <v>5.8</v>
      </c>
      <c r="U1984">
        <v>1.8</v>
      </c>
      <c r="V1984">
        <v>42933793</v>
      </c>
      <c r="W1984" t="s">
        <v>21</v>
      </c>
    </row>
    <row r="1985" spans="1:23" x14ac:dyDescent="0.3">
      <c r="A1985" t="s">
        <v>2896</v>
      </c>
      <c r="B1985">
        <v>597</v>
      </c>
      <c r="C1985">
        <v>134</v>
      </c>
      <c r="D1985">
        <v>56667870</v>
      </c>
      <c r="E1985" t="s">
        <v>242</v>
      </c>
      <c r="F1985" t="s">
        <v>55</v>
      </c>
      <c r="G1985" t="s">
        <v>54</v>
      </c>
      <c r="L1985" t="s">
        <v>2897</v>
      </c>
      <c r="M1985">
        <v>439176</v>
      </c>
      <c r="N1985">
        <v>695</v>
      </c>
      <c r="O1985" t="s">
        <v>29</v>
      </c>
      <c r="P1985" t="s">
        <v>30</v>
      </c>
      <c r="Q1985" t="s">
        <v>213</v>
      </c>
      <c r="R1985">
        <v>20000000</v>
      </c>
      <c r="S1985">
        <v>2013</v>
      </c>
      <c r="T1985">
        <v>8.1</v>
      </c>
      <c r="U1985">
        <v>2.2000000000000002</v>
      </c>
      <c r="V1985">
        <v>36667870</v>
      </c>
      <c r="W1985" t="s">
        <v>21</v>
      </c>
    </row>
    <row r="1986" spans="1:23" x14ac:dyDescent="0.3">
      <c r="A1986" t="s">
        <v>2315</v>
      </c>
      <c r="B1986">
        <v>64</v>
      </c>
      <c r="C1986">
        <v>118</v>
      </c>
      <c r="D1986">
        <v>56398162</v>
      </c>
      <c r="E1986" t="s">
        <v>48</v>
      </c>
      <c r="F1986" t="s">
        <v>55</v>
      </c>
      <c r="G1986" t="s">
        <v>59</v>
      </c>
      <c r="H1986" t="s">
        <v>44</v>
      </c>
      <c r="L1986" t="s">
        <v>2898</v>
      </c>
      <c r="M1986">
        <v>28649</v>
      </c>
      <c r="N1986">
        <v>185</v>
      </c>
      <c r="O1986" t="s">
        <v>29</v>
      </c>
      <c r="P1986" t="s">
        <v>30</v>
      </c>
      <c r="Q1986" t="s">
        <v>31</v>
      </c>
      <c r="R1986">
        <v>20000000</v>
      </c>
      <c r="S1986">
        <v>2002</v>
      </c>
      <c r="T1986">
        <v>5.7</v>
      </c>
      <c r="U1986">
        <v>2</v>
      </c>
      <c r="V1986">
        <v>36398162</v>
      </c>
      <c r="W1986" t="s">
        <v>21</v>
      </c>
    </row>
    <row r="1987" spans="1:23" x14ac:dyDescent="0.3">
      <c r="A1987" t="s">
        <v>2567</v>
      </c>
      <c r="B1987">
        <v>40</v>
      </c>
      <c r="C1987">
        <v>121</v>
      </c>
      <c r="D1987">
        <v>60072596</v>
      </c>
      <c r="E1987" t="s">
        <v>48</v>
      </c>
      <c r="F1987" t="s">
        <v>55</v>
      </c>
      <c r="G1987" t="s">
        <v>44</v>
      </c>
      <c r="L1987" t="s">
        <v>2899</v>
      </c>
      <c r="M1987">
        <v>7664</v>
      </c>
      <c r="N1987">
        <v>68</v>
      </c>
      <c r="O1987" t="s">
        <v>29</v>
      </c>
      <c r="P1987" t="s">
        <v>30</v>
      </c>
      <c r="Q1987" t="s">
        <v>31</v>
      </c>
      <c r="R1987">
        <v>20000000</v>
      </c>
      <c r="S1987">
        <v>2010</v>
      </c>
      <c r="T1987">
        <v>4.4000000000000004</v>
      </c>
      <c r="U1987">
        <v>2</v>
      </c>
      <c r="V1987">
        <v>40072596</v>
      </c>
      <c r="W1987" t="s">
        <v>21</v>
      </c>
    </row>
    <row r="1988" spans="1:23" x14ac:dyDescent="0.3">
      <c r="A1988" t="s">
        <v>111</v>
      </c>
      <c r="B1988">
        <v>111</v>
      </c>
      <c r="C1988">
        <v>105</v>
      </c>
      <c r="D1988">
        <v>56362352</v>
      </c>
      <c r="E1988" t="s">
        <v>26</v>
      </c>
      <c r="F1988" t="s">
        <v>44</v>
      </c>
      <c r="L1988" t="s">
        <v>2900</v>
      </c>
      <c r="M1988">
        <v>357581</v>
      </c>
      <c r="N1988">
        <v>588</v>
      </c>
      <c r="O1988" t="s">
        <v>29</v>
      </c>
      <c r="P1988" t="s">
        <v>30</v>
      </c>
      <c r="Q1988" t="s">
        <v>31</v>
      </c>
      <c r="R1988">
        <v>20000000</v>
      </c>
      <c r="S1988">
        <v>1990</v>
      </c>
      <c r="T1988">
        <v>7.9</v>
      </c>
      <c r="U1988">
        <v>1.8</v>
      </c>
      <c r="V1988">
        <v>36362352</v>
      </c>
      <c r="W1988" t="s">
        <v>21</v>
      </c>
    </row>
    <row r="1989" spans="1:23" x14ac:dyDescent="0.3">
      <c r="A1989" t="s">
        <v>2901</v>
      </c>
      <c r="B1989">
        <v>151</v>
      </c>
      <c r="C1989">
        <v>110</v>
      </c>
      <c r="D1989">
        <v>56154094</v>
      </c>
      <c r="E1989" t="s">
        <v>55</v>
      </c>
      <c r="F1989" t="s">
        <v>44</v>
      </c>
      <c r="L1989" t="s">
        <v>2902</v>
      </c>
      <c r="M1989">
        <v>44723</v>
      </c>
      <c r="N1989">
        <v>130</v>
      </c>
      <c r="O1989" t="s">
        <v>29</v>
      </c>
      <c r="P1989" t="s">
        <v>37</v>
      </c>
      <c r="Q1989" t="s">
        <v>31</v>
      </c>
      <c r="R1989">
        <v>20000000</v>
      </c>
      <c r="S1989">
        <v>2016</v>
      </c>
      <c r="T1989">
        <v>7.6</v>
      </c>
      <c r="U1989">
        <v>1.8</v>
      </c>
      <c r="V1989">
        <v>36154094</v>
      </c>
      <c r="W1989" t="s">
        <v>21</v>
      </c>
    </row>
    <row r="1990" spans="1:23" x14ac:dyDescent="0.3">
      <c r="A1990" t="s">
        <v>2567</v>
      </c>
      <c r="B1990">
        <v>31</v>
      </c>
      <c r="C1990">
        <v>114</v>
      </c>
      <c r="D1990">
        <v>65623128</v>
      </c>
      <c r="E1990" t="s">
        <v>48</v>
      </c>
      <c r="F1990" t="s">
        <v>56</v>
      </c>
      <c r="G1990" t="s">
        <v>55</v>
      </c>
      <c r="L1990" t="s">
        <v>2903</v>
      </c>
      <c r="M1990">
        <v>7354</v>
      </c>
      <c r="N1990">
        <v>50</v>
      </c>
      <c r="O1990" t="s">
        <v>29</v>
      </c>
      <c r="P1990" t="s">
        <v>30</v>
      </c>
      <c r="Q1990" t="s">
        <v>31</v>
      </c>
      <c r="R1990">
        <v>20000000</v>
      </c>
      <c r="S1990">
        <v>2012</v>
      </c>
      <c r="T1990">
        <v>4.8</v>
      </c>
      <c r="U1990">
        <v>1.9</v>
      </c>
      <c r="V1990">
        <v>45623128</v>
      </c>
      <c r="W1990" t="s">
        <v>21</v>
      </c>
    </row>
    <row r="1991" spans="1:23" x14ac:dyDescent="0.3">
      <c r="A1991" t="s">
        <v>2904</v>
      </c>
      <c r="B1991">
        <v>99</v>
      </c>
      <c r="C1991">
        <v>85</v>
      </c>
      <c r="D1991">
        <v>48546578</v>
      </c>
      <c r="E1991" t="s">
        <v>48</v>
      </c>
      <c r="F1991" t="s">
        <v>44</v>
      </c>
      <c r="L1991" t="s">
        <v>2905</v>
      </c>
      <c r="M1991">
        <v>50415</v>
      </c>
      <c r="N1991">
        <v>613</v>
      </c>
      <c r="O1991" t="s">
        <v>29</v>
      </c>
      <c r="P1991" t="s">
        <v>30</v>
      </c>
      <c r="Q1991" t="s">
        <v>31</v>
      </c>
      <c r="R1991">
        <v>20000000</v>
      </c>
      <c r="S1991">
        <v>2006</v>
      </c>
      <c r="T1991">
        <v>2.7</v>
      </c>
      <c r="U1991">
        <v>1.4</v>
      </c>
      <c r="V1991">
        <v>28546578</v>
      </c>
      <c r="W1991" t="s">
        <v>21</v>
      </c>
    </row>
    <row r="1992" spans="1:23" x14ac:dyDescent="0.3">
      <c r="A1992" t="s">
        <v>2906</v>
      </c>
      <c r="B1992">
        <v>80</v>
      </c>
      <c r="C1992">
        <v>72</v>
      </c>
      <c r="D1992">
        <v>48423368</v>
      </c>
      <c r="E1992" t="s">
        <v>25</v>
      </c>
      <c r="F1992" t="s">
        <v>47</v>
      </c>
      <c r="G1992" t="s">
        <v>49</v>
      </c>
      <c r="H1992" t="s">
        <v>26</v>
      </c>
      <c r="L1992" t="s">
        <v>2907</v>
      </c>
      <c r="M1992">
        <v>13324</v>
      </c>
      <c r="N1992">
        <v>79</v>
      </c>
      <c r="O1992" t="s">
        <v>29</v>
      </c>
      <c r="P1992" t="s">
        <v>30</v>
      </c>
      <c r="Q1992" t="s">
        <v>118</v>
      </c>
      <c r="R1992">
        <v>20000000</v>
      </c>
      <c r="S1992">
        <v>2002</v>
      </c>
      <c r="T1992">
        <v>5.8</v>
      </c>
      <c r="U1992">
        <v>1.2</v>
      </c>
      <c r="V1992">
        <v>28423368</v>
      </c>
      <c r="W1992" t="s">
        <v>21</v>
      </c>
    </row>
    <row r="1993" spans="1:23" x14ac:dyDescent="0.3">
      <c r="A1993" t="s">
        <v>2908</v>
      </c>
      <c r="B1993">
        <v>364</v>
      </c>
      <c r="C1993">
        <v>128</v>
      </c>
      <c r="D1993">
        <v>52066000</v>
      </c>
      <c r="E1993" t="s">
        <v>242</v>
      </c>
      <c r="F1993" t="s">
        <v>55</v>
      </c>
      <c r="G1993" t="s">
        <v>54</v>
      </c>
      <c r="L1993" t="s">
        <v>2909</v>
      </c>
      <c r="M1993">
        <v>61114</v>
      </c>
      <c r="N1993">
        <v>212</v>
      </c>
      <c r="O1993" t="s">
        <v>29</v>
      </c>
      <c r="P1993" t="s">
        <v>37</v>
      </c>
      <c r="Q1993" t="s">
        <v>31</v>
      </c>
      <c r="R1993">
        <v>20000000</v>
      </c>
      <c r="S1993">
        <v>2014</v>
      </c>
      <c r="T1993">
        <v>7.5</v>
      </c>
      <c r="U1993">
        <v>2.1</v>
      </c>
      <c r="V1993">
        <v>32066000</v>
      </c>
      <c r="W1993" t="s">
        <v>21</v>
      </c>
    </row>
    <row r="1994" spans="1:23" x14ac:dyDescent="0.3">
      <c r="A1994" t="s">
        <v>2910</v>
      </c>
      <c r="B1994">
        <v>85</v>
      </c>
      <c r="C1994">
        <v>72</v>
      </c>
      <c r="D1994">
        <v>47887943</v>
      </c>
      <c r="E1994" t="s">
        <v>25</v>
      </c>
      <c r="F1994" t="s">
        <v>47</v>
      </c>
      <c r="G1994" t="s">
        <v>49</v>
      </c>
      <c r="H1994" t="s">
        <v>50</v>
      </c>
      <c r="L1994" t="s">
        <v>2911</v>
      </c>
      <c r="M1994">
        <v>11634</v>
      </c>
      <c r="N1994">
        <v>58</v>
      </c>
      <c r="O1994" t="s">
        <v>29</v>
      </c>
      <c r="P1994" t="s">
        <v>30</v>
      </c>
      <c r="Q1994" t="s">
        <v>118</v>
      </c>
      <c r="R1994">
        <v>20000000</v>
      </c>
      <c r="S1994">
        <v>2003</v>
      </c>
      <c r="T1994">
        <v>5.4</v>
      </c>
      <c r="U1994">
        <v>1.2</v>
      </c>
      <c r="V1994">
        <v>27887943</v>
      </c>
      <c r="W1994" t="s">
        <v>21</v>
      </c>
    </row>
    <row r="1995" spans="1:23" x14ac:dyDescent="0.3">
      <c r="A1995" t="s">
        <v>1828</v>
      </c>
      <c r="B1995">
        <v>140</v>
      </c>
      <c r="C1995">
        <v>89</v>
      </c>
      <c r="D1995">
        <v>46363118</v>
      </c>
      <c r="E1995" t="s">
        <v>55</v>
      </c>
      <c r="F1995" t="s">
        <v>57</v>
      </c>
      <c r="G1995" t="s">
        <v>60</v>
      </c>
      <c r="H1995" t="s">
        <v>35</v>
      </c>
      <c r="L1995" t="s">
        <v>2912</v>
      </c>
      <c r="M1995">
        <v>25960</v>
      </c>
      <c r="N1995">
        <v>389</v>
      </c>
      <c r="O1995" t="s">
        <v>29</v>
      </c>
      <c r="P1995" t="s">
        <v>30</v>
      </c>
      <c r="Q1995" t="s">
        <v>31</v>
      </c>
      <c r="R1995">
        <v>20000000</v>
      </c>
      <c r="S1995">
        <v>2005</v>
      </c>
      <c r="T1995">
        <v>4.0999999999999996</v>
      </c>
      <c r="U1995">
        <v>1.5</v>
      </c>
      <c r="V1995">
        <v>26363118</v>
      </c>
      <c r="W1995" t="s">
        <v>21</v>
      </c>
    </row>
    <row r="1996" spans="1:23" x14ac:dyDescent="0.3">
      <c r="A1996" t="s">
        <v>2913</v>
      </c>
      <c r="B1996">
        <v>184</v>
      </c>
      <c r="C1996">
        <v>96</v>
      </c>
      <c r="D1996">
        <v>47852604</v>
      </c>
      <c r="E1996" t="s">
        <v>55</v>
      </c>
      <c r="F1996" t="s">
        <v>60</v>
      </c>
      <c r="G1996" t="s">
        <v>35</v>
      </c>
      <c r="L1996" t="s">
        <v>2914</v>
      </c>
      <c r="M1996">
        <v>62364</v>
      </c>
      <c r="N1996">
        <v>337</v>
      </c>
      <c r="O1996" t="s">
        <v>29</v>
      </c>
      <c r="P1996" t="s">
        <v>30</v>
      </c>
      <c r="Q1996" t="s">
        <v>31</v>
      </c>
      <c r="R1996">
        <v>20000000</v>
      </c>
      <c r="S1996">
        <v>2007</v>
      </c>
      <c r="T1996">
        <v>5.9</v>
      </c>
      <c r="U1996">
        <v>1.6</v>
      </c>
      <c r="V1996">
        <v>27852604</v>
      </c>
      <c r="W1996" t="s">
        <v>21</v>
      </c>
    </row>
    <row r="1997" spans="1:23" x14ac:dyDescent="0.3">
      <c r="A1997" t="s">
        <v>2915</v>
      </c>
      <c r="B1997">
        <v>89</v>
      </c>
      <c r="C1997">
        <v>77</v>
      </c>
      <c r="D1997">
        <v>45542421</v>
      </c>
      <c r="E1997" t="s">
        <v>47</v>
      </c>
      <c r="F1997" t="s">
        <v>48</v>
      </c>
      <c r="G1997" t="s">
        <v>55</v>
      </c>
      <c r="H1997" t="s">
        <v>49</v>
      </c>
      <c r="I1997" t="s">
        <v>50</v>
      </c>
      <c r="L1997" t="s">
        <v>2916</v>
      </c>
      <c r="M1997">
        <v>13319</v>
      </c>
      <c r="N1997">
        <v>53</v>
      </c>
      <c r="O1997" t="s">
        <v>29</v>
      </c>
      <c r="P1997" t="s">
        <v>30</v>
      </c>
      <c r="Q1997" t="s">
        <v>118</v>
      </c>
      <c r="R1997">
        <v>30000000</v>
      </c>
      <c r="S1997">
        <v>2000</v>
      </c>
      <c r="T1997">
        <v>6.3</v>
      </c>
      <c r="U1997">
        <v>1.3</v>
      </c>
      <c r="V1997">
        <v>15542421</v>
      </c>
      <c r="W1997" t="s">
        <v>21</v>
      </c>
    </row>
    <row r="1998" spans="1:23" x14ac:dyDescent="0.3">
      <c r="A1998" t="s">
        <v>2127</v>
      </c>
      <c r="B1998">
        <v>61</v>
      </c>
      <c r="C1998">
        <v>111</v>
      </c>
      <c r="D1998">
        <v>42652003</v>
      </c>
      <c r="E1998" t="s">
        <v>25</v>
      </c>
      <c r="F1998" t="s">
        <v>49</v>
      </c>
      <c r="L1998" t="s">
        <v>2917</v>
      </c>
      <c r="M1998">
        <v>18915</v>
      </c>
      <c r="N1998">
        <v>87</v>
      </c>
      <c r="O1998" t="s">
        <v>29</v>
      </c>
      <c r="P1998" t="s">
        <v>30</v>
      </c>
      <c r="Q1998" t="s">
        <v>52</v>
      </c>
      <c r="R1998">
        <v>20000000</v>
      </c>
      <c r="S1998">
        <v>2015</v>
      </c>
      <c r="T1998">
        <v>6.8</v>
      </c>
      <c r="U1998">
        <v>1.8</v>
      </c>
      <c r="V1998">
        <v>22652003</v>
      </c>
      <c r="W1998" t="s">
        <v>21</v>
      </c>
    </row>
    <row r="1999" spans="1:23" x14ac:dyDescent="0.3">
      <c r="A1999" t="s">
        <v>2278</v>
      </c>
      <c r="B1999">
        <v>112</v>
      </c>
      <c r="C1999">
        <v>93</v>
      </c>
      <c r="D1999">
        <v>39737645</v>
      </c>
      <c r="E1999" t="s">
        <v>25</v>
      </c>
      <c r="F1999" t="s">
        <v>48</v>
      </c>
      <c r="L1999" t="s">
        <v>2918</v>
      </c>
      <c r="M1999">
        <v>89687</v>
      </c>
      <c r="N1999">
        <v>666</v>
      </c>
      <c r="O1999" t="s">
        <v>29</v>
      </c>
      <c r="P1999" t="s">
        <v>30</v>
      </c>
      <c r="Q1999" t="s">
        <v>31</v>
      </c>
      <c r="R1999">
        <v>20000000</v>
      </c>
      <c r="S1999">
        <v>2007</v>
      </c>
      <c r="T1999">
        <v>2.2999999999999998</v>
      </c>
      <c r="U1999">
        <v>1.6</v>
      </c>
      <c r="V1999">
        <v>19737645</v>
      </c>
      <c r="W1999" t="s">
        <v>21</v>
      </c>
    </row>
    <row r="2000" spans="1:23" x14ac:dyDescent="0.3">
      <c r="A2000" t="s">
        <v>2919</v>
      </c>
      <c r="B2000">
        <v>474</v>
      </c>
      <c r="C2000">
        <v>128</v>
      </c>
      <c r="D2000">
        <v>44988180</v>
      </c>
      <c r="E2000" t="s">
        <v>242</v>
      </c>
      <c r="F2000" t="s">
        <v>56</v>
      </c>
      <c r="G2000" t="s">
        <v>55</v>
      </c>
      <c r="H2000" t="s">
        <v>54</v>
      </c>
      <c r="L2000" t="s">
        <v>2920</v>
      </c>
      <c r="M2000">
        <v>195333</v>
      </c>
      <c r="N2000">
        <v>409</v>
      </c>
      <c r="O2000" t="s">
        <v>29</v>
      </c>
      <c r="P2000" t="s">
        <v>30</v>
      </c>
      <c r="Q2000" t="s">
        <v>213</v>
      </c>
      <c r="R2000">
        <v>20000000</v>
      </c>
      <c r="S2000">
        <v>2015</v>
      </c>
      <c r="T2000">
        <v>8.1</v>
      </c>
      <c r="U2000">
        <v>2.1</v>
      </c>
      <c r="V2000">
        <v>24988180</v>
      </c>
      <c r="W2000" t="s">
        <v>21</v>
      </c>
    </row>
    <row r="2001" spans="1:23" x14ac:dyDescent="0.3">
      <c r="A2001" t="s">
        <v>2728</v>
      </c>
      <c r="B2001">
        <v>165</v>
      </c>
      <c r="C2001">
        <v>110</v>
      </c>
      <c r="D2001">
        <v>39263506</v>
      </c>
      <c r="E2001" t="s">
        <v>56</v>
      </c>
      <c r="F2001" t="s">
        <v>55</v>
      </c>
      <c r="G2001" t="s">
        <v>35</v>
      </c>
      <c r="L2001" t="s">
        <v>2921</v>
      </c>
      <c r="M2001">
        <v>40469</v>
      </c>
      <c r="N2001">
        <v>135</v>
      </c>
      <c r="O2001" t="s">
        <v>29</v>
      </c>
      <c r="P2001" t="s">
        <v>30</v>
      </c>
      <c r="Q2001" t="s">
        <v>31</v>
      </c>
      <c r="R2001">
        <v>22000000</v>
      </c>
      <c r="S2001">
        <v>2008</v>
      </c>
      <c r="T2001">
        <v>6.1</v>
      </c>
      <c r="U2001">
        <v>1.8</v>
      </c>
      <c r="V2001">
        <v>17263506</v>
      </c>
      <c r="W2001" t="s">
        <v>21</v>
      </c>
    </row>
    <row r="2002" spans="1:23" x14ac:dyDescent="0.3">
      <c r="A2002" t="s">
        <v>2922</v>
      </c>
      <c r="B2002">
        <v>131</v>
      </c>
      <c r="C2002">
        <v>137</v>
      </c>
      <c r="D2002">
        <v>39143839</v>
      </c>
      <c r="E2002" t="s">
        <v>57</v>
      </c>
      <c r="F2002" t="s">
        <v>35</v>
      </c>
      <c r="L2002" t="s">
        <v>2923</v>
      </c>
      <c r="M2002">
        <v>38658</v>
      </c>
      <c r="N2002">
        <v>284</v>
      </c>
      <c r="O2002" t="s">
        <v>29</v>
      </c>
      <c r="P2002" t="s">
        <v>30</v>
      </c>
      <c r="Q2002" t="s">
        <v>31</v>
      </c>
      <c r="R2002">
        <v>20000000</v>
      </c>
      <c r="S2002">
        <v>2006</v>
      </c>
      <c r="T2002">
        <v>5</v>
      </c>
      <c r="U2002">
        <v>2.2999999999999998</v>
      </c>
      <c r="V2002">
        <v>19143839</v>
      </c>
      <c r="W2002" t="s">
        <v>21</v>
      </c>
    </row>
    <row r="2003" spans="1:23" x14ac:dyDescent="0.3">
      <c r="A2003" t="s">
        <v>1981</v>
      </c>
      <c r="B2003">
        <v>29</v>
      </c>
      <c r="C2003">
        <v>124</v>
      </c>
      <c r="D2003">
        <v>37672350</v>
      </c>
      <c r="E2003" t="s">
        <v>48</v>
      </c>
      <c r="F2003" t="s">
        <v>55</v>
      </c>
      <c r="G2003" t="s">
        <v>44</v>
      </c>
      <c r="L2003" t="s">
        <v>2924</v>
      </c>
      <c r="M2003">
        <v>5427</v>
      </c>
      <c r="N2003">
        <v>51</v>
      </c>
      <c r="O2003" t="s">
        <v>29</v>
      </c>
      <c r="P2003" t="s">
        <v>30</v>
      </c>
      <c r="Q2003" t="s">
        <v>213</v>
      </c>
      <c r="R2003">
        <v>20000000</v>
      </c>
      <c r="S2003">
        <v>1998</v>
      </c>
      <c r="T2003">
        <v>5.5</v>
      </c>
      <c r="U2003">
        <v>2.1</v>
      </c>
      <c r="V2003">
        <v>17672350</v>
      </c>
      <c r="W2003" t="s">
        <v>21</v>
      </c>
    </row>
    <row r="2004" spans="1:23" x14ac:dyDescent="0.3">
      <c r="A2004" t="s">
        <v>1384</v>
      </c>
      <c r="B2004">
        <v>43</v>
      </c>
      <c r="C2004">
        <v>93</v>
      </c>
      <c r="D2004">
        <v>38037513</v>
      </c>
      <c r="E2004" t="s">
        <v>25</v>
      </c>
      <c r="F2004" t="s">
        <v>48</v>
      </c>
      <c r="G2004" t="s">
        <v>26</v>
      </c>
      <c r="H2004" t="s">
        <v>59</v>
      </c>
      <c r="I2004" t="s">
        <v>27</v>
      </c>
      <c r="L2004" t="s">
        <v>2925</v>
      </c>
      <c r="M2004">
        <v>49680</v>
      </c>
      <c r="N2004">
        <v>117</v>
      </c>
      <c r="O2004" t="s">
        <v>29</v>
      </c>
      <c r="P2004" t="s">
        <v>30</v>
      </c>
      <c r="Q2004" t="s">
        <v>52</v>
      </c>
      <c r="R2004">
        <v>20000000</v>
      </c>
      <c r="S2004">
        <v>1991</v>
      </c>
      <c r="T2004">
        <v>6.2</v>
      </c>
      <c r="U2004">
        <v>1.6</v>
      </c>
      <c r="V2004">
        <v>18037513</v>
      </c>
      <c r="W2004" t="s">
        <v>21</v>
      </c>
    </row>
    <row r="2005" spans="1:23" x14ac:dyDescent="0.3">
      <c r="A2005" t="s">
        <v>851</v>
      </c>
      <c r="B2005">
        <v>111</v>
      </c>
      <c r="C2005">
        <v>115</v>
      </c>
      <c r="D2005">
        <v>37442180</v>
      </c>
      <c r="E2005" t="s">
        <v>48</v>
      </c>
      <c r="F2005" t="s">
        <v>55</v>
      </c>
      <c r="G2005" t="s">
        <v>44</v>
      </c>
      <c r="H2005" t="s">
        <v>35</v>
      </c>
      <c r="L2005" t="s">
        <v>2926</v>
      </c>
      <c r="M2005">
        <v>28005</v>
      </c>
      <c r="N2005">
        <v>236</v>
      </c>
      <c r="O2005" t="s">
        <v>29</v>
      </c>
      <c r="P2005" t="s">
        <v>30</v>
      </c>
      <c r="Q2005" t="s">
        <v>31</v>
      </c>
      <c r="R2005">
        <v>20000000</v>
      </c>
      <c r="S2005">
        <v>2006</v>
      </c>
      <c r="T2005">
        <v>6.2</v>
      </c>
      <c r="U2005">
        <v>1.9</v>
      </c>
      <c r="V2005">
        <v>17442180</v>
      </c>
      <c r="W2005" t="s">
        <v>21</v>
      </c>
    </row>
    <row r="2006" spans="1:23" x14ac:dyDescent="0.3">
      <c r="A2006" t="s">
        <v>2927</v>
      </c>
      <c r="B2006">
        <v>333</v>
      </c>
      <c r="C2006">
        <v>105</v>
      </c>
      <c r="D2006">
        <v>35596227</v>
      </c>
      <c r="E2006" t="s">
        <v>56</v>
      </c>
      <c r="F2006" t="s">
        <v>55</v>
      </c>
      <c r="G2006" t="s">
        <v>35</v>
      </c>
      <c r="L2006" t="s">
        <v>2928</v>
      </c>
      <c r="M2006">
        <v>79461</v>
      </c>
      <c r="N2006">
        <v>463</v>
      </c>
      <c r="O2006" t="s">
        <v>29</v>
      </c>
      <c r="P2006" t="s">
        <v>30</v>
      </c>
      <c r="Q2006" t="s">
        <v>213</v>
      </c>
      <c r="R2006">
        <v>20000000</v>
      </c>
      <c r="S2006">
        <v>2010</v>
      </c>
      <c r="T2006">
        <v>6.3</v>
      </c>
      <c r="U2006">
        <v>1.8</v>
      </c>
      <c r="V2006">
        <v>15596227</v>
      </c>
      <c r="W2006" t="s">
        <v>21</v>
      </c>
    </row>
    <row r="2007" spans="1:23" x14ac:dyDescent="0.3">
      <c r="A2007" t="s">
        <v>2929</v>
      </c>
      <c r="B2007">
        <v>37</v>
      </c>
      <c r="C2007">
        <v>127</v>
      </c>
      <c r="D2007">
        <v>35422828</v>
      </c>
      <c r="E2007" t="s">
        <v>242</v>
      </c>
      <c r="F2007" t="s">
        <v>55</v>
      </c>
      <c r="G2007" t="s">
        <v>59</v>
      </c>
      <c r="L2007" t="s">
        <v>2930</v>
      </c>
      <c r="M2007">
        <v>19126</v>
      </c>
      <c r="N2007">
        <v>155</v>
      </c>
      <c r="O2007" t="s">
        <v>29</v>
      </c>
      <c r="P2007" t="s">
        <v>30</v>
      </c>
      <c r="Q2007" t="s">
        <v>52</v>
      </c>
      <c r="R2007">
        <v>20000000</v>
      </c>
      <c r="S2007">
        <v>1997</v>
      </c>
      <c r="T2007">
        <v>6.7</v>
      </c>
      <c r="U2007">
        <v>2.1</v>
      </c>
      <c r="V2007">
        <v>15422828</v>
      </c>
      <c r="W2007" t="s">
        <v>21</v>
      </c>
    </row>
    <row r="2008" spans="1:23" x14ac:dyDescent="0.3">
      <c r="A2008" t="s">
        <v>2278</v>
      </c>
      <c r="B2008">
        <v>122</v>
      </c>
      <c r="C2008">
        <v>82</v>
      </c>
      <c r="D2008">
        <v>36658108</v>
      </c>
      <c r="E2008" t="s">
        <v>48</v>
      </c>
      <c r="L2008" t="s">
        <v>2931</v>
      </c>
      <c r="M2008">
        <v>39095</v>
      </c>
      <c r="N2008">
        <v>187</v>
      </c>
      <c r="O2008" t="s">
        <v>29</v>
      </c>
      <c r="P2008" t="s">
        <v>30</v>
      </c>
      <c r="Q2008" t="s">
        <v>31</v>
      </c>
      <c r="R2008">
        <v>20000000</v>
      </c>
      <c r="S2008">
        <v>2010</v>
      </c>
      <c r="T2008">
        <v>3.5</v>
      </c>
      <c r="U2008">
        <v>1.4</v>
      </c>
      <c r="V2008">
        <v>16658108</v>
      </c>
      <c r="W2008" t="s">
        <v>21</v>
      </c>
    </row>
    <row r="2009" spans="1:23" x14ac:dyDescent="0.3">
      <c r="A2009" t="s">
        <v>343</v>
      </c>
      <c r="B2009">
        <v>285</v>
      </c>
      <c r="C2009">
        <v>143</v>
      </c>
      <c r="D2009">
        <v>34300771</v>
      </c>
      <c r="E2009" t="s">
        <v>55</v>
      </c>
      <c r="L2009" t="s">
        <v>2932</v>
      </c>
      <c r="M2009">
        <v>243799</v>
      </c>
      <c r="N2009">
        <v>908</v>
      </c>
      <c r="O2009" t="s">
        <v>29</v>
      </c>
      <c r="P2009" t="s">
        <v>545</v>
      </c>
      <c r="Q2009" t="s">
        <v>213</v>
      </c>
      <c r="R2009">
        <v>25000000</v>
      </c>
      <c r="S2009">
        <v>2006</v>
      </c>
      <c r="T2009">
        <v>7.5</v>
      </c>
      <c r="U2009">
        <v>2.4</v>
      </c>
      <c r="V2009">
        <v>9300771</v>
      </c>
      <c r="W2009" t="s">
        <v>21</v>
      </c>
    </row>
    <row r="2010" spans="1:23" x14ac:dyDescent="0.3">
      <c r="A2010" t="s">
        <v>254</v>
      </c>
      <c r="B2010">
        <v>156</v>
      </c>
      <c r="C2010">
        <v>103</v>
      </c>
      <c r="D2010">
        <v>34290142</v>
      </c>
      <c r="E2010" t="s">
        <v>48</v>
      </c>
      <c r="F2010" t="s">
        <v>55</v>
      </c>
      <c r="L2010" t="s">
        <v>2933</v>
      </c>
      <c r="M2010">
        <v>54242</v>
      </c>
      <c r="N2010">
        <v>145</v>
      </c>
      <c r="O2010" t="s">
        <v>29</v>
      </c>
      <c r="P2010" t="s">
        <v>30</v>
      </c>
      <c r="Q2010" t="s">
        <v>213</v>
      </c>
      <c r="R2010">
        <v>19800000</v>
      </c>
      <c r="S2010">
        <v>2014</v>
      </c>
      <c r="T2010">
        <v>6.6</v>
      </c>
      <c r="U2010">
        <v>1.7</v>
      </c>
      <c r="V2010">
        <v>14490142</v>
      </c>
      <c r="W2010" t="s">
        <v>21</v>
      </c>
    </row>
    <row r="2011" spans="1:23" x14ac:dyDescent="0.3">
      <c r="A2011" t="s">
        <v>2934</v>
      </c>
      <c r="B2011">
        <v>293</v>
      </c>
      <c r="C2011">
        <v>104</v>
      </c>
      <c r="D2011">
        <v>33422556</v>
      </c>
      <c r="E2011" t="s">
        <v>55</v>
      </c>
      <c r="F2011" t="s">
        <v>60</v>
      </c>
      <c r="L2011" t="s">
        <v>2935</v>
      </c>
      <c r="M2011">
        <v>99236</v>
      </c>
      <c r="N2011">
        <v>321</v>
      </c>
      <c r="O2011" t="s">
        <v>29</v>
      </c>
      <c r="P2011" t="s">
        <v>30</v>
      </c>
      <c r="Q2011" t="s">
        <v>31</v>
      </c>
      <c r="R2011">
        <v>20000000</v>
      </c>
      <c r="S2011">
        <v>2008</v>
      </c>
      <c r="T2011">
        <v>7.5</v>
      </c>
      <c r="U2011">
        <v>1.7</v>
      </c>
      <c r="V2011">
        <v>13422556</v>
      </c>
      <c r="W2011" t="s">
        <v>21</v>
      </c>
    </row>
    <row r="2012" spans="1:23" x14ac:dyDescent="0.3">
      <c r="A2012" t="s">
        <v>2848</v>
      </c>
      <c r="B2012">
        <v>233</v>
      </c>
      <c r="C2012">
        <v>98</v>
      </c>
      <c r="D2012">
        <v>32774834</v>
      </c>
      <c r="E2012" t="s">
        <v>24</v>
      </c>
      <c r="F2012" t="s">
        <v>48</v>
      </c>
      <c r="L2012" t="s">
        <v>2936</v>
      </c>
      <c r="M2012">
        <v>136048</v>
      </c>
      <c r="N2012">
        <v>700</v>
      </c>
      <c r="O2012" t="s">
        <v>29</v>
      </c>
      <c r="P2012" t="s">
        <v>30</v>
      </c>
      <c r="Q2012" t="s">
        <v>213</v>
      </c>
      <c r="R2012">
        <v>30000000</v>
      </c>
      <c r="S2012">
        <v>2004</v>
      </c>
      <c r="T2012">
        <v>7.2</v>
      </c>
      <c r="U2012">
        <v>1.6</v>
      </c>
      <c r="V2012">
        <v>2774834</v>
      </c>
      <c r="W2012" t="s">
        <v>21</v>
      </c>
    </row>
    <row r="2013" spans="1:23" x14ac:dyDescent="0.3">
      <c r="A2013" t="s">
        <v>2146</v>
      </c>
      <c r="B2013">
        <v>282</v>
      </c>
      <c r="C2013">
        <v>92</v>
      </c>
      <c r="D2013">
        <v>34334256</v>
      </c>
      <c r="E2013" t="s">
        <v>57</v>
      </c>
      <c r="F2013" t="s">
        <v>35</v>
      </c>
      <c r="L2013" t="s">
        <v>2937</v>
      </c>
      <c r="M2013">
        <v>35131</v>
      </c>
      <c r="N2013">
        <v>255</v>
      </c>
      <c r="O2013" t="s">
        <v>29</v>
      </c>
      <c r="P2013" t="s">
        <v>30</v>
      </c>
      <c r="Q2013" t="s">
        <v>213</v>
      </c>
      <c r="R2013">
        <v>11000000</v>
      </c>
      <c r="S2013">
        <v>2013</v>
      </c>
      <c r="T2013">
        <v>4.8</v>
      </c>
      <c r="U2013">
        <v>1.5</v>
      </c>
      <c r="V2013">
        <v>23334256</v>
      </c>
      <c r="W2013" t="s">
        <v>21</v>
      </c>
    </row>
    <row r="2014" spans="1:23" x14ac:dyDescent="0.3">
      <c r="A2014" t="s">
        <v>688</v>
      </c>
      <c r="B2014">
        <v>57</v>
      </c>
      <c r="C2014">
        <v>123</v>
      </c>
      <c r="D2014">
        <v>32051917</v>
      </c>
      <c r="E2014" t="s">
        <v>56</v>
      </c>
      <c r="F2014" t="s">
        <v>55</v>
      </c>
      <c r="G2014" t="s">
        <v>60</v>
      </c>
      <c r="H2014" t="s">
        <v>35</v>
      </c>
      <c r="L2014" t="s">
        <v>2938</v>
      </c>
      <c r="M2014">
        <v>42315</v>
      </c>
      <c r="N2014">
        <v>140</v>
      </c>
      <c r="O2014" t="s">
        <v>29</v>
      </c>
      <c r="P2014" t="s">
        <v>30</v>
      </c>
      <c r="Q2014" t="s">
        <v>213</v>
      </c>
      <c r="R2014">
        <v>20000000</v>
      </c>
      <c r="S2014">
        <v>1995</v>
      </c>
      <c r="T2014">
        <v>6.6</v>
      </c>
      <c r="U2014">
        <v>2</v>
      </c>
      <c r="V2014">
        <v>12051917</v>
      </c>
      <c r="W2014" t="s">
        <v>21</v>
      </c>
    </row>
    <row r="2015" spans="1:23" x14ac:dyDescent="0.3">
      <c r="A2015" t="s">
        <v>2454</v>
      </c>
      <c r="B2015">
        <v>153</v>
      </c>
      <c r="C2015">
        <v>88</v>
      </c>
      <c r="D2015">
        <v>32014289</v>
      </c>
      <c r="E2015" t="s">
        <v>48</v>
      </c>
      <c r="L2015" t="s">
        <v>2939</v>
      </c>
      <c r="M2015">
        <v>50337</v>
      </c>
      <c r="N2015">
        <v>177</v>
      </c>
      <c r="O2015" t="s">
        <v>29</v>
      </c>
      <c r="P2015" t="s">
        <v>30</v>
      </c>
      <c r="Q2015" t="s">
        <v>31</v>
      </c>
      <c r="R2015">
        <v>20000000</v>
      </c>
      <c r="S2015">
        <v>2013</v>
      </c>
      <c r="T2015">
        <v>3.5</v>
      </c>
      <c r="U2015">
        <v>1.5</v>
      </c>
      <c r="V2015">
        <v>12014289</v>
      </c>
      <c r="W2015" t="s">
        <v>21</v>
      </c>
    </row>
    <row r="2016" spans="1:23" x14ac:dyDescent="0.3">
      <c r="A2016" t="s">
        <v>1642</v>
      </c>
      <c r="B2016">
        <v>324</v>
      </c>
      <c r="C2016">
        <v>128</v>
      </c>
      <c r="D2016">
        <v>31838002</v>
      </c>
      <c r="E2016" t="s">
        <v>242</v>
      </c>
      <c r="F2016" t="s">
        <v>55</v>
      </c>
      <c r="G2016" t="s">
        <v>54</v>
      </c>
      <c r="L2016" t="s">
        <v>2940</v>
      </c>
      <c r="M2016">
        <v>136673</v>
      </c>
      <c r="N2016">
        <v>281</v>
      </c>
      <c r="O2016" t="s">
        <v>29</v>
      </c>
      <c r="P2016" t="s">
        <v>30</v>
      </c>
      <c r="Q2016" t="s">
        <v>213</v>
      </c>
      <c r="R2016">
        <v>20000000</v>
      </c>
      <c r="S2016">
        <v>2008</v>
      </c>
      <c r="T2016">
        <v>7.6</v>
      </c>
      <c r="U2016">
        <v>2.1</v>
      </c>
      <c r="V2016">
        <v>11838002</v>
      </c>
      <c r="W2016" t="s">
        <v>21</v>
      </c>
    </row>
    <row r="2017" spans="1:23" x14ac:dyDescent="0.3">
      <c r="A2017" t="s">
        <v>183</v>
      </c>
      <c r="B2017">
        <v>122</v>
      </c>
      <c r="C2017">
        <v>107</v>
      </c>
      <c r="D2017">
        <v>36874745</v>
      </c>
      <c r="E2017" t="s">
        <v>24</v>
      </c>
      <c r="F2017" t="s">
        <v>25</v>
      </c>
      <c r="G2017" t="s">
        <v>55</v>
      </c>
      <c r="H2017" t="s">
        <v>60</v>
      </c>
      <c r="L2017" t="s">
        <v>2941</v>
      </c>
      <c r="M2017">
        <v>12276</v>
      </c>
      <c r="N2017">
        <v>117</v>
      </c>
      <c r="O2017" t="s">
        <v>29</v>
      </c>
      <c r="P2017" t="s">
        <v>30</v>
      </c>
      <c r="Q2017" t="s">
        <v>31</v>
      </c>
      <c r="R2017">
        <v>20000000</v>
      </c>
      <c r="S2017">
        <v>2016</v>
      </c>
      <c r="T2017">
        <v>6.3</v>
      </c>
      <c r="U2017">
        <v>1.8</v>
      </c>
      <c r="V2017">
        <v>16874745</v>
      </c>
      <c r="W2017" t="s">
        <v>21</v>
      </c>
    </row>
    <row r="2018" spans="1:23" x14ac:dyDescent="0.3">
      <c r="A2018" t="s">
        <v>2942</v>
      </c>
      <c r="B2018">
        <v>156</v>
      </c>
      <c r="C2018">
        <v>91</v>
      </c>
      <c r="D2018">
        <v>30079316</v>
      </c>
      <c r="E2018" t="s">
        <v>57</v>
      </c>
      <c r="L2018" t="s">
        <v>2943</v>
      </c>
      <c r="M2018">
        <v>75920</v>
      </c>
      <c r="N2018">
        <v>474</v>
      </c>
      <c r="O2018" t="s">
        <v>29</v>
      </c>
      <c r="P2018" t="s">
        <v>30</v>
      </c>
      <c r="Q2018" t="s">
        <v>213</v>
      </c>
      <c r="R2018">
        <v>35000000</v>
      </c>
      <c r="S2018">
        <v>2002</v>
      </c>
      <c r="T2018">
        <v>5.5</v>
      </c>
      <c r="U2018">
        <v>1.5</v>
      </c>
      <c r="V2018">
        <v>-4920684</v>
      </c>
      <c r="W2018" t="s">
        <v>38</v>
      </c>
    </row>
    <row r="2019" spans="1:23" x14ac:dyDescent="0.3">
      <c r="A2019" t="s">
        <v>2944</v>
      </c>
      <c r="B2019">
        <v>161</v>
      </c>
      <c r="C2019">
        <v>90</v>
      </c>
      <c r="D2019">
        <v>35033759</v>
      </c>
      <c r="E2019" t="s">
        <v>25</v>
      </c>
      <c r="F2019" t="s">
        <v>48</v>
      </c>
      <c r="L2019" t="s">
        <v>2945</v>
      </c>
      <c r="M2019">
        <v>55008</v>
      </c>
      <c r="N2019">
        <v>93</v>
      </c>
      <c r="O2019" t="s">
        <v>29</v>
      </c>
      <c r="P2019" t="s">
        <v>30</v>
      </c>
      <c r="Q2019" t="s">
        <v>213</v>
      </c>
      <c r="R2019">
        <v>19000000</v>
      </c>
      <c r="S2019">
        <v>2011</v>
      </c>
      <c r="T2019">
        <v>6.3</v>
      </c>
      <c r="U2019">
        <v>1.5</v>
      </c>
      <c r="V2019">
        <v>16033759</v>
      </c>
      <c r="W2019" t="s">
        <v>21</v>
      </c>
    </row>
    <row r="2020" spans="1:23" x14ac:dyDescent="0.3">
      <c r="A2020" t="s">
        <v>2946</v>
      </c>
      <c r="B2020">
        <v>69</v>
      </c>
      <c r="C2020">
        <v>115</v>
      </c>
      <c r="D2020">
        <v>29753944</v>
      </c>
      <c r="E2020" t="s">
        <v>56</v>
      </c>
      <c r="F2020" t="s">
        <v>55</v>
      </c>
      <c r="G2020" t="s">
        <v>60</v>
      </c>
      <c r="H2020" t="s">
        <v>35</v>
      </c>
      <c r="L2020" t="s">
        <v>2947</v>
      </c>
      <c r="M2020">
        <v>90677</v>
      </c>
      <c r="N2020">
        <v>389</v>
      </c>
      <c r="O2020" t="s">
        <v>29</v>
      </c>
      <c r="P2020" t="s">
        <v>30</v>
      </c>
      <c r="Q2020" t="s">
        <v>213</v>
      </c>
      <c r="R2020">
        <v>20000000</v>
      </c>
      <c r="S2020">
        <v>1998</v>
      </c>
      <c r="T2020">
        <v>6.5</v>
      </c>
      <c r="U2020">
        <v>1.9</v>
      </c>
      <c r="V2020">
        <v>9753944</v>
      </c>
      <c r="W2020" t="s">
        <v>21</v>
      </c>
    </row>
    <row r="2021" spans="1:23" x14ac:dyDescent="0.3">
      <c r="A2021" t="s">
        <v>1229</v>
      </c>
      <c r="B2021">
        <v>258</v>
      </c>
      <c r="C2021">
        <v>113</v>
      </c>
      <c r="D2021">
        <v>31146570</v>
      </c>
      <c r="E2021" t="s">
        <v>55</v>
      </c>
      <c r="F2021" t="s">
        <v>35</v>
      </c>
      <c r="L2021" t="s">
        <v>2948</v>
      </c>
      <c r="M2021">
        <v>55441</v>
      </c>
      <c r="N2021">
        <v>165</v>
      </c>
      <c r="O2021" t="s">
        <v>29</v>
      </c>
      <c r="P2021" t="s">
        <v>30</v>
      </c>
      <c r="Q2021" t="s">
        <v>213</v>
      </c>
      <c r="R2021">
        <v>20000000</v>
      </c>
      <c r="S2021">
        <v>2010</v>
      </c>
      <c r="T2021">
        <v>6.9</v>
      </c>
      <c r="U2021">
        <v>1.9</v>
      </c>
      <c r="V2021">
        <v>11146570</v>
      </c>
      <c r="W2021" t="s">
        <v>21</v>
      </c>
    </row>
    <row r="2022" spans="1:23" x14ac:dyDescent="0.3">
      <c r="A2022" t="s">
        <v>1529</v>
      </c>
      <c r="B2022">
        <v>174</v>
      </c>
      <c r="C2022">
        <v>113</v>
      </c>
      <c r="D2022">
        <v>27277055</v>
      </c>
      <c r="E2022" t="s">
        <v>48</v>
      </c>
      <c r="F2022" t="s">
        <v>55</v>
      </c>
      <c r="G2022" t="s">
        <v>59</v>
      </c>
      <c r="H2022" t="s">
        <v>44</v>
      </c>
      <c r="L2022" t="s">
        <v>2949</v>
      </c>
      <c r="M2022">
        <v>143137</v>
      </c>
      <c r="N2022">
        <v>602</v>
      </c>
      <c r="O2022" t="s">
        <v>29</v>
      </c>
      <c r="P2022" t="s">
        <v>37</v>
      </c>
      <c r="Q2022" t="s">
        <v>213</v>
      </c>
      <c r="R2022">
        <v>20000000</v>
      </c>
      <c r="S2022">
        <v>2000</v>
      </c>
      <c r="T2022">
        <v>7.6</v>
      </c>
      <c r="U2022">
        <v>1.9</v>
      </c>
      <c r="V2022">
        <v>7277055</v>
      </c>
      <c r="W2022" t="s">
        <v>21</v>
      </c>
    </row>
    <row r="2023" spans="1:23" x14ac:dyDescent="0.3">
      <c r="A2023" t="s">
        <v>2950</v>
      </c>
      <c r="B2023">
        <v>141</v>
      </c>
      <c r="C2023">
        <v>87</v>
      </c>
      <c r="D2023">
        <v>26876529</v>
      </c>
      <c r="E2023" t="s">
        <v>57</v>
      </c>
      <c r="F2023" t="s">
        <v>60</v>
      </c>
      <c r="L2023" t="s">
        <v>2951</v>
      </c>
      <c r="M2023">
        <v>26624</v>
      </c>
      <c r="N2023">
        <v>189</v>
      </c>
      <c r="O2023" t="s">
        <v>29</v>
      </c>
      <c r="P2023" t="s">
        <v>812</v>
      </c>
      <c r="Q2023" t="s">
        <v>31</v>
      </c>
      <c r="R2023">
        <v>27000000</v>
      </c>
      <c r="S2023">
        <v>2008</v>
      </c>
      <c r="T2023">
        <v>3.9</v>
      </c>
      <c r="U2023">
        <v>1.4</v>
      </c>
      <c r="V2023">
        <v>-123471</v>
      </c>
      <c r="W2023" t="s">
        <v>38</v>
      </c>
    </row>
    <row r="2024" spans="1:23" x14ac:dyDescent="0.3">
      <c r="A2024" t="s">
        <v>2653</v>
      </c>
      <c r="B2024">
        <v>31</v>
      </c>
      <c r="C2024">
        <v>101</v>
      </c>
      <c r="D2024">
        <v>53146000</v>
      </c>
      <c r="E2024" t="s">
        <v>56</v>
      </c>
      <c r="F2024" t="s">
        <v>55</v>
      </c>
      <c r="G2024" t="s">
        <v>35</v>
      </c>
      <c r="L2024" t="s">
        <v>2952</v>
      </c>
      <c r="M2024">
        <v>9845</v>
      </c>
      <c r="N2024">
        <v>77</v>
      </c>
      <c r="O2024" t="s">
        <v>29</v>
      </c>
      <c r="P2024" t="s">
        <v>30</v>
      </c>
      <c r="Q2024" t="s">
        <v>213</v>
      </c>
      <c r="R2024">
        <v>20000000</v>
      </c>
      <c r="S2024">
        <v>1996</v>
      </c>
      <c r="T2024">
        <v>6.1</v>
      </c>
      <c r="U2024">
        <v>1.7</v>
      </c>
      <c r="V2024">
        <v>33146000</v>
      </c>
      <c r="W2024" t="s">
        <v>21</v>
      </c>
    </row>
    <row r="2025" spans="1:23" x14ac:dyDescent="0.3">
      <c r="A2025" t="s">
        <v>435</v>
      </c>
      <c r="B2025">
        <v>222</v>
      </c>
      <c r="C2025">
        <v>111</v>
      </c>
      <c r="D2025">
        <v>30028592</v>
      </c>
      <c r="E2025" t="s">
        <v>56</v>
      </c>
      <c r="F2025" t="s">
        <v>55</v>
      </c>
      <c r="G2025" t="s">
        <v>44</v>
      </c>
      <c r="H2025" t="s">
        <v>35</v>
      </c>
      <c r="L2025" t="s">
        <v>2953</v>
      </c>
      <c r="M2025">
        <v>152247</v>
      </c>
      <c r="N2025">
        <v>189</v>
      </c>
      <c r="O2025" t="s">
        <v>29</v>
      </c>
      <c r="P2025" t="s">
        <v>37</v>
      </c>
      <c r="Q2025" t="s">
        <v>213</v>
      </c>
      <c r="R2025">
        <v>20000000</v>
      </c>
      <c r="S2025">
        <v>2008</v>
      </c>
      <c r="T2025">
        <v>7.3</v>
      </c>
      <c r="U2025">
        <v>1.8</v>
      </c>
      <c r="V2025">
        <v>10028592</v>
      </c>
      <c r="W2025" t="s">
        <v>21</v>
      </c>
    </row>
    <row r="2026" spans="1:23" x14ac:dyDescent="0.3">
      <c r="A2026" t="s">
        <v>451</v>
      </c>
      <c r="B2026">
        <v>273</v>
      </c>
      <c r="C2026">
        <v>108</v>
      </c>
      <c r="D2026">
        <v>34126138</v>
      </c>
      <c r="E2026" t="s">
        <v>55</v>
      </c>
      <c r="F2026" t="s">
        <v>26</v>
      </c>
      <c r="G2026" t="s">
        <v>44</v>
      </c>
      <c r="H2026" t="s">
        <v>27</v>
      </c>
      <c r="L2026" t="s">
        <v>2954</v>
      </c>
      <c r="M2026">
        <v>666937</v>
      </c>
      <c r="N2026">
        <v>1514</v>
      </c>
      <c r="O2026" t="s">
        <v>29</v>
      </c>
      <c r="P2026" t="s">
        <v>30</v>
      </c>
      <c r="Q2026" t="s">
        <v>213</v>
      </c>
      <c r="R2026">
        <v>20000000</v>
      </c>
      <c r="S2026">
        <v>2004</v>
      </c>
      <c r="T2026">
        <v>8.3000000000000007</v>
      </c>
      <c r="U2026">
        <v>1.8</v>
      </c>
      <c r="V2026">
        <v>14126138</v>
      </c>
      <c r="W2026" t="s">
        <v>21</v>
      </c>
    </row>
    <row r="2027" spans="1:23" x14ac:dyDescent="0.3">
      <c r="A2027" t="s">
        <v>1393</v>
      </c>
      <c r="B2027">
        <v>91</v>
      </c>
      <c r="C2027">
        <v>105</v>
      </c>
      <c r="D2027">
        <v>25677801</v>
      </c>
      <c r="E2027" t="s">
        <v>48</v>
      </c>
      <c r="F2027" t="s">
        <v>49</v>
      </c>
      <c r="G2027" t="s">
        <v>44</v>
      </c>
      <c r="L2027" t="s">
        <v>2955</v>
      </c>
      <c r="M2027">
        <v>41273</v>
      </c>
      <c r="N2027">
        <v>136</v>
      </c>
      <c r="O2027" t="s">
        <v>29</v>
      </c>
      <c r="P2027" t="s">
        <v>30</v>
      </c>
      <c r="Q2027" t="s">
        <v>52</v>
      </c>
      <c r="R2027">
        <v>20000000</v>
      </c>
      <c r="S2027">
        <v>2010</v>
      </c>
      <c r="T2027">
        <v>5.8</v>
      </c>
      <c r="U2027">
        <v>1.8</v>
      </c>
      <c r="V2027">
        <v>5677801</v>
      </c>
      <c r="W2027" t="s">
        <v>21</v>
      </c>
    </row>
    <row r="2028" spans="1:23" x14ac:dyDescent="0.3">
      <c r="A2028" t="s">
        <v>177</v>
      </c>
      <c r="B2028">
        <v>190</v>
      </c>
      <c r="C2028">
        <v>109</v>
      </c>
      <c r="D2028">
        <v>26415649</v>
      </c>
      <c r="E2028" t="s">
        <v>24</v>
      </c>
      <c r="F2028" t="s">
        <v>56</v>
      </c>
      <c r="G2028" t="s">
        <v>55</v>
      </c>
      <c r="H2028" t="s">
        <v>35</v>
      </c>
      <c r="L2028" t="s">
        <v>2956</v>
      </c>
      <c r="M2028">
        <v>94892</v>
      </c>
      <c r="N2028">
        <v>189</v>
      </c>
      <c r="O2028" t="s">
        <v>29</v>
      </c>
      <c r="P2028" t="s">
        <v>30</v>
      </c>
      <c r="Q2028" t="s">
        <v>213</v>
      </c>
      <c r="R2028">
        <v>20000000</v>
      </c>
      <c r="S2028">
        <v>2008</v>
      </c>
      <c r="T2028">
        <v>6.8</v>
      </c>
      <c r="U2028">
        <v>1.8</v>
      </c>
      <c r="V2028">
        <v>6415649</v>
      </c>
      <c r="W2028" t="s">
        <v>21</v>
      </c>
    </row>
    <row r="2029" spans="1:23" x14ac:dyDescent="0.3">
      <c r="A2029" t="s">
        <v>686</v>
      </c>
      <c r="B2029">
        <v>427</v>
      </c>
      <c r="C2029">
        <v>109</v>
      </c>
      <c r="D2029">
        <v>26003149</v>
      </c>
      <c r="E2029" t="s">
        <v>24</v>
      </c>
      <c r="F2029" t="s">
        <v>48</v>
      </c>
      <c r="G2029" t="s">
        <v>27</v>
      </c>
      <c r="L2029" t="s">
        <v>2957</v>
      </c>
      <c r="M2029">
        <v>185587</v>
      </c>
      <c r="N2029">
        <v>401</v>
      </c>
      <c r="O2029" t="s">
        <v>29</v>
      </c>
      <c r="P2029" t="s">
        <v>37</v>
      </c>
      <c r="Q2029" t="s">
        <v>213</v>
      </c>
      <c r="R2029">
        <v>20000000</v>
      </c>
      <c r="S2029">
        <v>2013</v>
      </c>
      <c r="T2029">
        <v>7</v>
      </c>
      <c r="U2029">
        <v>1.8</v>
      </c>
      <c r="V2029">
        <v>6003149</v>
      </c>
      <c r="W2029" t="s">
        <v>21</v>
      </c>
    </row>
    <row r="2030" spans="1:23" x14ac:dyDescent="0.3">
      <c r="A2030" t="s">
        <v>2958</v>
      </c>
      <c r="B2030">
        <v>93</v>
      </c>
      <c r="C2030">
        <v>99</v>
      </c>
      <c r="D2030">
        <v>25584685</v>
      </c>
      <c r="E2030" t="s">
        <v>48</v>
      </c>
      <c r="F2030" t="s">
        <v>56</v>
      </c>
      <c r="G2030" t="s">
        <v>49</v>
      </c>
      <c r="H2030" t="s">
        <v>60</v>
      </c>
      <c r="I2030" t="s">
        <v>44</v>
      </c>
      <c r="J2030" t="s">
        <v>35</v>
      </c>
      <c r="L2030" t="s">
        <v>2959</v>
      </c>
      <c r="M2030">
        <v>15877</v>
      </c>
      <c r="N2030">
        <v>102</v>
      </c>
      <c r="O2030" t="s">
        <v>29</v>
      </c>
      <c r="P2030" t="s">
        <v>30</v>
      </c>
      <c r="Q2030" t="s">
        <v>52</v>
      </c>
      <c r="R2030">
        <v>20000000</v>
      </c>
      <c r="S2030">
        <v>2007</v>
      </c>
      <c r="T2030">
        <v>5.9</v>
      </c>
      <c r="U2030">
        <v>1.6</v>
      </c>
      <c r="V2030">
        <v>5584685</v>
      </c>
      <c r="W2030" t="s">
        <v>21</v>
      </c>
    </row>
    <row r="2031" spans="1:23" x14ac:dyDescent="0.3">
      <c r="A2031" t="s">
        <v>2960</v>
      </c>
      <c r="B2031">
        <v>292</v>
      </c>
      <c r="C2031">
        <v>98</v>
      </c>
      <c r="D2031">
        <v>29975979</v>
      </c>
      <c r="E2031" t="s">
        <v>24</v>
      </c>
      <c r="F2031" t="s">
        <v>57</v>
      </c>
      <c r="G2031" t="s">
        <v>27</v>
      </c>
      <c r="H2031" t="s">
        <v>35</v>
      </c>
      <c r="L2031" t="s">
        <v>2961</v>
      </c>
      <c r="M2031">
        <v>105797</v>
      </c>
      <c r="N2031">
        <v>281</v>
      </c>
      <c r="O2031" t="s">
        <v>29</v>
      </c>
      <c r="P2031" t="s">
        <v>143</v>
      </c>
      <c r="Q2031" t="s">
        <v>213</v>
      </c>
      <c r="R2031">
        <v>20000000</v>
      </c>
      <c r="S2031">
        <v>2009</v>
      </c>
      <c r="T2031">
        <v>6.5</v>
      </c>
      <c r="U2031">
        <v>1.6</v>
      </c>
      <c r="V2031">
        <v>9975979</v>
      </c>
      <c r="W2031" t="s">
        <v>21</v>
      </c>
    </row>
    <row r="2032" spans="1:23" x14ac:dyDescent="0.3">
      <c r="A2032" t="s">
        <v>2962</v>
      </c>
      <c r="B2032">
        <v>180</v>
      </c>
      <c r="C2032">
        <v>104</v>
      </c>
      <c r="D2032">
        <v>31584722</v>
      </c>
      <c r="E2032" t="s">
        <v>48</v>
      </c>
      <c r="F2032" t="s">
        <v>44</v>
      </c>
      <c r="L2032" t="s">
        <v>2963</v>
      </c>
      <c r="M2032">
        <v>101730</v>
      </c>
      <c r="N2032">
        <v>131</v>
      </c>
      <c r="O2032" t="s">
        <v>29</v>
      </c>
      <c r="P2032" t="s">
        <v>30</v>
      </c>
      <c r="Q2032" t="s">
        <v>213</v>
      </c>
      <c r="R2032">
        <v>20000000</v>
      </c>
      <c r="S2032">
        <v>2010</v>
      </c>
      <c r="T2032">
        <v>6.4</v>
      </c>
      <c r="U2032">
        <v>1.7</v>
      </c>
      <c r="V2032">
        <v>11584722</v>
      </c>
      <c r="W2032" t="s">
        <v>21</v>
      </c>
    </row>
    <row r="2033" spans="1:23" x14ac:dyDescent="0.3">
      <c r="A2033" t="s">
        <v>2964</v>
      </c>
      <c r="B2033">
        <v>94</v>
      </c>
      <c r="C2033">
        <v>109</v>
      </c>
      <c r="D2033">
        <v>23179303</v>
      </c>
      <c r="E2033" t="s">
        <v>25</v>
      </c>
      <c r="F2033" t="s">
        <v>48</v>
      </c>
      <c r="G2033" t="s">
        <v>49</v>
      </c>
      <c r="H2033" t="s">
        <v>44</v>
      </c>
      <c r="L2033" t="s">
        <v>2965</v>
      </c>
      <c r="M2033">
        <v>32951</v>
      </c>
      <c r="N2033">
        <v>44</v>
      </c>
      <c r="O2033" t="s">
        <v>29</v>
      </c>
      <c r="P2033" t="s">
        <v>2966</v>
      </c>
      <c r="Q2033" t="s">
        <v>52</v>
      </c>
      <c r="R2033">
        <v>20000000</v>
      </c>
      <c r="S2033">
        <v>2011</v>
      </c>
      <c r="T2033">
        <v>5.8</v>
      </c>
      <c r="U2033">
        <v>1.8</v>
      </c>
      <c r="V2033">
        <v>3179303</v>
      </c>
      <c r="W2033" t="s">
        <v>21</v>
      </c>
    </row>
    <row r="2034" spans="1:23" x14ac:dyDescent="0.3">
      <c r="A2034" t="s">
        <v>2967</v>
      </c>
      <c r="B2034">
        <v>112</v>
      </c>
      <c r="C2034">
        <v>75</v>
      </c>
      <c r="D2034">
        <v>23078294</v>
      </c>
      <c r="E2034" t="s">
        <v>57</v>
      </c>
      <c r="F2034" t="s">
        <v>35</v>
      </c>
      <c r="L2034" t="s">
        <v>2968</v>
      </c>
      <c r="M2034">
        <v>25870</v>
      </c>
      <c r="N2034">
        <v>281</v>
      </c>
      <c r="O2034" t="s">
        <v>29</v>
      </c>
      <c r="P2034" t="s">
        <v>30</v>
      </c>
      <c r="Q2034" t="s">
        <v>31</v>
      </c>
      <c r="R2034">
        <v>9000000</v>
      </c>
      <c r="S2034">
        <v>2006</v>
      </c>
      <c r="T2034">
        <v>5.0999999999999996</v>
      </c>
      <c r="U2034">
        <v>1.2</v>
      </c>
      <c r="V2034">
        <v>14078294</v>
      </c>
      <c r="W2034" t="s">
        <v>21</v>
      </c>
    </row>
    <row r="2035" spans="1:23" x14ac:dyDescent="0.3">
      <c r="A2035" t="s">
        <v>1609</v>
      </c>
      <c r="B2035">
        <v>20</v>
      </c>
      <c r="C2035">
        <v>119</v>
      </c>
      <c r="D2035">
        <v>21413105</v>
      </c>
      <c r="E2035" t="s">
        <v>24</v>
      </c>
      <c r="F2035" t="s">
        <v>25</v>
      </c>
      <c r="G2035" t="s">
        <v>55</v>
      </c>
      <c r="H2035" t="s">
        <v>44</v>
      </c>
      <c r="I2035" t="s">
        <v>53</v>
      </c>
      <c r="L2035" t="s">
        <v>2969</v>
      </c>
      <c r="M2035">
        <v>15230</v>
      </c>
      <c r="N2035">
        <v>97</v>
      </c>
      <c r="O2035" t="s">
        <v>29</v>
      </c>
      <c r="P2035" t="s">
        <v>143</v>
      </c>
      <c r="Q2035" t="s">
        <v>31</v>
      </c>
      <c r="R2035">
        <v>20000000</v>
      </c>
      <c r="S2035">
        <v>1990</v>
      </c>
      <c r="T2035">
        <v>6.8</v>
      </c>
      <c r="U2035">
        <v>2</v>
      </c>
      <c r="V2035">
        <v>1413105</v>
      </c>
      <c r="W2035" t="s">
        <v>21</v>
      </c>
    </row>
    <row r="2036" spans="1:23" x14ac:dyDescent="0.3">
      <c r="A2036" t="s">
        <v>2970</v>
      </c>
      <c r="B2036">
        <v>84</v>
      </c>
      <c r="C2036">
        <v>90</v>
      </c>
      <c r="D2036">
        <v>25077977</v>
      </c>
      <c r="E2036" t="s">
        <v>25</v>
      </c>
      <c r="F2036" t="s">
        <v>47</v>
      </c>
      <c r="G2036" t="s">
        <v>48</v>
      </c>
      <c r="H2036" t="s">
        <v>49</v>
      </c>
      <c r="I2036" t="s">
        <v>44</v>
      </c>
      <c r="L2036" t="s">
        <v>2971</v>
      </c>
      <c r="M2036">
        <v>10986</v>
      </c>
      <c r="N2036">
        <v>84</v>
      </c>
      <c r="O2036" t="s">
        <v>29</v>
      </c>
      <c r="P2036" t="s">
        <v>30</v>
      </c>
      <c r="Q2036" t="s">
        <v>52</v>
      </c>
      <c r="R2036">
        <v>20000000</v>
      </c>
      <c r="S2036">
        <v>2010</v>
      </c>
      <c r="T2036">
        <v>5.3</v>
      </c>
      <c r="U2036">
        <v>1.5</v>
      </c>
      <c r="V2036">
        <v>5077977</v>
      </c>
      <c r="W2036" t="s">
        <v>21</v>
      </c>
    </row>
    <row r="2037" spans="1:23" x14ac:dyDescent="0.3">
      <c r="A2037" t="s">
        <v>589</v>
      </c>
      <c r="B2037">
        <v>120</v>
      </c>
      <c r="C2037">
        <v>97</v>
      </c>
      <c r="D2037">
        <v>23292105</v>
      </c>
      <c r="E2037" t="s">
        <v>24</v>
      </c>
      <c r="F2037" t="s">
        <v>26</v>
      </c>
      <c r="G2037" t="s">
        <v>57</v>
      </c>
      <c r="H2037" t="s">
        <v>35</v>
      </c>
      <c r="L2037" t="s">
        <v>2972</v>
      </c>
      <c r="M2037">
        <v>39541</v>
      </c>
      <c r="N2037">
        <v>334</v>
      </c>
      <c r="O2037" t="s">
        <v>29</v>
      </c>
      <c r="P2037" t="s">
        <v>30</v>
      </c>
      <c r="Q2037" t="s">
        <v>31</v>
      </c>
      <c r="R2037">
        <v>20000000</v>
      </c>
      <c r="S2037">
        <v>2006</v>
      </c>
      <c r="T2037">
        <v>5.3</v>
      </c>
      <c r="U2037">
        <v>1.6</v>
      </c>
      <c r="V2037">
        <v>3292105</v>
      </c>
      <c r="W2037" t="s">
        <v>21</v>
      </c>
    </row>
    <row r="2038" spans="1:23" x14ac:dyDescent="0.3">
      <c r="A2038" t="s">
        <v>1325</v>
      </c>
      <c r="B2038">
        <v>103</v>
      </c>
      <c r="C2038">
        <v>89</v>
      </c>
      <c r="D2038">
        <v>20916309</v>
      </c>
      <c r="E2038" t="s">
        <v>48</v>
      </c>
      <c r="F2038" t="s">
        <v>49</v>
      </c>
      <c r="G2038" t="s">
        <v>26</v>
      </c>
      <c r="L2038" t="s">
        <v>2973</v>
      </c>
      <c r="M2038">
        <v>5332</v>
      </c>
      <c r="N2038">
        <v>37</v>
      </c>
      <c r="O2038" t="s">
        <v>29</v>
      </c>
      <c r="P2038" t="s">
        <v>30</v>
      </c>
      <c r="Q2038" t="s">
        <v>52</v>
      </c>
      <c r="R2038">
        <v>40000000</v>
      </c>
      <c r="S2038">
        <v>2009</v>
      </c>
      <c r="T2038">
        <v>4.9000000000000004</v>
      </c>
      <c r="U2038">
        <v>1.5</v>
      </c>
      <c r="V2038">
        <v>-19083691</v>
      </c>
      <c r="W2038" t="s">
        <v>38</v>
      </c>
    </row>
    <row r="2039" spans="1:23" x14ac:dyDescent="0.3">
      <c r="A2039" t="s">
        <v>1642</v>
      </c>
      <c r="B2039">
        <v>59</v>
      </c>
      <c r="C2039">
        <v>106</v>
      </c>
      <c r="D2039">
        <v>21200000</v>
      </c>
      <c r="E2039" t="s">
        <v>48</v>
      </c>
      <c r="F2039" t="s">
        <v>56</v>
      </c>
      <c r="G2039" t="s">
        <v>55</v>
      </c>
      <c r="L2039" t="s">
        <v>2974</v>
      </c>
      <c r="M2039">
        <v>34774</v>
      </c>
      <c r="N2039">
        <v>162</v>
      </c>
      <c r="O2039" t="s">
        <v>29</v>
      </c>
      <c r="P2039" t="s">
        <v>30</v>
      </c>
      <c r="Q2039" t="s">
        <v>213</v>
      </c>
      <c r="R2039">
        <v>20000000</v>
      </c>
      <c r="S2039">
        <v>1995</v>
      </c>
      <c r="T2039">
        <v>6.8</v>
      </c>
      <c r="U2039">
        <v>1.8</v>
      </c>
      <c r="V2039">
        <v>1200000</v>
      </c>
      <c r="W2039" t="s">
        <v>21</v>
      </c>
    </row>
    <row r="2040" spans="1:23" x14ac:dyDescent="0.3">
      <c r="A2040" t="s">
        <v>1462</v>
      </c>
      <c r="B2040">
        <v>114</v>
      </c>
      <c r="C2040">
        <v>104</v>
      </c>
      <c r="D2040">
        <v>20241395</v>
      </c>
      <c r="E2040" t="s">
        <v>24</v>
      </c>
      <c r="F2040" t="s">
        <v>57</v>
      </c>
      <c r="G2040" t="s">
        <v>35</v>
      </c>
      <c r="L2040" t="s">
        <v>2975</v>
      </c>
      <c r="M2040">
        <v>42664</v>
      </c>
      <c r="N2040">
        <v>403</v>
      </c>
      <c r="O2040" t="s">
        <v>29</v>
      </c>
      <c r="P2040" t="s">
        <v>30</v>
      </c>
      <c r="Q2040" t="s">
        <v>213</v>
      </c>
      <c r="R2040">
        <v>20000000</v>
      </c>
      <c r="S2040">
        <v>1998</v>
      </c>
      <c r="T2040">
        <v>6.1</v>
      </c>
      <c r="U2040">
        <v>1.7</v>
      </c>
      <c r="V2040">
        <v>241395</v>
      </c>
      <c r="W2040" t="s">
        <v>21</v>
      </c>
    </row>
    <row r="2041" spans="1:23" x14ac:dyDescent="0.3">
      <c r="A2041" t="s">
        <v>2976</v>
      </c>
      <c r="B2041">
        <v>290</v>
      </c>
      <c r="C2041">
        <v>108</v>
      </c>
      <c r="D2041">
        <v>32000000</v>
      </c>
      <c r="E2041" t="s">
        <v>57</v>
      </c>
      <c r="F2041" t="s">
        <v>60</v>
      </c>
      <c r="G2041" t="s">
        <v>35</v>
      </c>
      <c r="L2041" t="s">
        <v>2977</v>
      </c>
      <c r="M2041">
        <v>422432</v>
      </c>
      <c r="N2041">
        <v>1040</v>
      </c>
      <c r="O2041" t="s">
        <v>29</v>
      </c>
      <c r="P2041" t="s">
        <v>30</v>
      </c>
      <c r="Q2041" t="s">
        <v>213</v>
      </c>
      <c r="R2041">
        <v>806947</v>
      </c>
      <c r="S2041">
        <v>1960</v>
      </c>
      <c r="T2041">
        <v>8.5</v>
      </c>
      <c r="U2041">
        <v>1.8</v>
      </c>
      <c r="V2041">
        <v>31193053</v>
      </c>
      <c r="W2041" t="s">
        <v>21</v>
      </c>
    </row>
    <row r="2042" spans="1:23" x14ac:dyDescent="0.3">
      <c r="A2042" t="s">
        <v>1421</v>
      </c>
      <c r="B2042">
        <v>80</v>
      </c>
      <c r="C2042">
        <v>112</v>
      </c>
      <c r="D2042">
        <v>19151864</v>
      </c>
      <c r="E2042" t="s">
        <v>48</v>
      </c>
      <c r="F2042" t="s">
        <v>44</v>
      </c>
      <c r="L2042" t="s">
        <v>2978</v>
      </c>
      <c r="M2042">
        <v>36983</v>
      </c>
      <c r="N2042">
        <v>100</v>
      </c>
      <c r="O2042" t="s">
        <v>29</v>
      </c>
      <c r="P2042" t="s">
        <v>30</v>
      </c>
      <c r="Q2042" t="s">
        <v>213</v>
      </c>
      <c r="R2042">
        <v>40000000</v>
      </c>
      <c r="S2042">
        <v>2008</v>
      </c>
      <c r="T2042">
        <v>5.9</v>
      </c>
      <c r="U2042">
        <v>1.9</v>
      </c>
      <c r="V2042">
        <v>-20848136</v>
      </c>
      <c r="W2042" t="s">
        <v>38</v>
      </c>
    </row>
    <row r="2043" spans="1:23" x14ac:dyDescent="0.3">
      <c r="A2043" t="s">
        <v>2979</v>
      </c>
      <c r="B2043">
        <v>98</v>
      </c>
      <c r="C2043">
        <v>104</v>
      </c>
      <c r="D2043">
        <v>23393765</v>
      </c>
      <c r="E2043" t="s">
        <v>55</v>
      </c>
      <c r="F2043" t="s">
        <v>44</v>
      </c>
      <c r="L2043" t="s">
        <v>2980</v>
      </c>
      <c r="M2043">
        <v>31323</v>
      </c>
      <c r="N2043">
        <v>76</v>
      </c>
      <c r="O2043" t="s">
        <v>29</v>
      </c>
      <c r="P2043" t="s">
        <v>30</v>
      </c>
      <c r="Q2043" t="s">
        <v>31</v>
      </c>
      <c r="R2043">
        <v>20000000</v>
      </c>
      <c r="S2043">
        <v>2014</v>
      </c>
      <c r="T2043">
        <v>6.3</v>
      </c>
      <c r="U2043">
        <v>1.7</v>
      </c>
      <c r="V2043">
        <v>3393765</v>
      </c>
      <c r="W2043" t="s">
        <v>21</v>
      </c>
    </row>
    <row r="2044" spans="1:23" x14ac:dyDescent="0.3">
      <c r="A2044" t="s">
        <v>898</v>
      </c>
      <c r="B2044">
        <v>88</v>
      </c>
      <c r="C2044">
        <v>113</v>
      </c>
      <c r="D2044">
        <v>18882880</v>
      </c>
      <c r="E2044" t="s">
        <v>48</v>
      </c>
      <c r="F2044" t="s">
        <v>55</v>
      </c>
      <c r="L2044" t="s">
        <v>2981</v>
      </c>
      <c r="M2044">
        <v>20539</v>
      </c>
      <c r="N2044">
        <v>125</v>
      </c>
      <c r="O2044" t="s">
        <v>29</v>
      </c>
      <c r="P2044" t="s">
        <v>30</v>
      </c>
      <c r="Q2044" t="s">
        <v>213</v>
      </c>
      <c r="R2044">
        <v>20000000</v>
      </c>
      <c r="S2044">
        <v>2007</v>
      </c>
      <c r="T2044">
        <v>5.9</v>
      </c>
      <c r="U2044">
        <v>1.9</v>
      </c>
      <c r="V2044">
        <v>-1117120</v>
      </c>
      <c r="W2044" t="s">
        <v>38</v>
      </c>
    </row>
    <row r="2045" spans="1:23" x14ac:dyDescent="0.3">
      <c r="A2045" t="s">
        <v>2982</v>
      </c>
      <c r="B2045">
        <v>13</v>
      </c>
      <c r="C2045">
        <v>98</v>
      </c>
      <c r="D2045">
        <v>8500000</v>
      </c>
      <c r="E2045" t="s">
        <v>48</v>
      </c>
      <c r="L2045" t="s">
        <v>2983</v>
      </c>
      <c r="M2045">
        <v>2061</v>
      </c>
      <c r="N2045">
        <v>34</v>
      </c>
      <c r="O2045" t="s">
        <v>29</v>
      </c>
      <c r="P2045" t="s">
        <v>30</v>
      </c>
      <c r="Q2045" t="s">
        <v>52</v>
      </c>
      <c r="R2045">
        <v>20000000</v>
      </c>
      <c r="S2045">
        <v>1981</v>
      </c>
      <c r="T2045">
        <v>5.4</v>
      </c>
      <c r="U2045">
        <v>1.6</v>
      </c>
      <c r="V2045">
        <v>-11500000</v>
      </c>
      <c r="W2045" t="s">
        <v>38</v>
      </c>
    </row>
    <row r="2046" spans="1:23" x14ac:dyDescent="0.3">
      <c r="A2046" t="s">
        <v>404</v>
      </c>
      <c r="B2046">
        <v>60</v>
      </c>
      <c r="C2046">
        <v>114</v>
      </c>
      <c r="D2046">
        <v>18252684</v>
      </c>
      <c r="E2046" t="s">
        <v>48</v>
      </c>
      <c r="F2046" t="s">
        <v>55</v>
      </c>
      <c r="G2046" t="s">
        <v>49</v>
      </c>
      <c r="L2046" t="s">
        <v>2984</v>
      </c>
      <c r="M2046">
        <v>18366</v>
      </c>
      <c r="N2046">
        <v>219</v>
      </c>
      <c r="O2046" t="s">
        <v>29</v>
      </c>
      <c r="P2046" t="s">
        <v>30</v>
      </c>
      <c r="Q2046" t="s">
        <v>52</v>
      </c>
      <c r="R2046">
        <v>30000000</v>
      </c>
      <c r="S2046">
        <v>1998</v>
      </c>
      <c r="T2046">
        <v>6.9</v>
      </c>
      <c r="U2046">
        <v>1.9</v>
      </c>
      <c r="V2046">
        <v>-11747316</v>
      </c>
      <c r="W2046" t="s">
        <v>38</v>
      </c>
    </row>
    <row r="2047" spans="1:23" x14ac:dyDescent="0.3">
      <c r="A2047" t="s">
        <v>2985</v>
      </c>
      <c r="B2047">
        <v>154</v>
      </c>
      <c r="C2047">
        <v>124</v>
      </c>
      <c r="D2047">
        <v>19661987</v>
      </c>
      <c r="E2047" t="s">
        <v>55</v>
      </c>
      <c r="L2047" t="s">
        <v>2986</v>
      </c>
      <c r="M2047">
        <v>83786</v>
      </c>
      <c r="N2047">
        <v>231</v>
      </c>
      <c r="O2047" t="s">
        <v>29</v>
      </c>
      <c r="P2047" t="s">
        <v>30</v>
      </c>
      <c r="Q2047" t="s">
        <v>213</v>
      </c>
      <c r="R2047">
        <v>20000000</v>
      </c>
      <c r="S2047">
        <v>2007</v>
      </c>
      <c r="T2047">
        <v>7.5</v>
      </c>
      <c r="U2047">
        <v>2.1</v>
      </c>
      <c r="V2047">
        <v>-338013</v>
      </c>
      <c r="W2047" t="s">
        <v>38</v>
      </c>
    </row>
    <row r="2048" spans="1:23" x14ac:dyDescent="0.3">
      <c r="A2048" t="s">
        <v>1605</v>
      </c>
      <c r="B2048">
        <v>274</v>
      </c>
      <c r="C2048">
        <v>148</v>
      </c>
      <c r="D2048">
        <v>18352454</v>
      </c>
      <c r="E2048" t="s">
        <v>25</v>
      </c>
      <c r="F2048" t="s">
        <v>242</v>
      </c>
      <c r="G2048" t="s">
        <v>55</v>
      </c>
      <c r="L2048" t="s">
        <v>2987</v>
      </c>
      <c r="M2048">
        <v>426359</v>
      </c>
      <c r="N2048">
        <v>760</v>
      </c>
      <c r="O2048" t="s">
        <v>29</v>
      </c>
      <c r="P2048" t="s">
        <v>30</v>
      </c>
      <c r="Q2048" t="s">
        <v>213</v>
      </c>
      <c r="R2048">
        <v>15000000</v>
      </c>
      <c r="S2048">
        <v>2007</v>
      </c>
      <c r="T2048">
        <v>8.1999999999999993</v>
      </c>
      <c r="U2048">
        <v>2.5</v>
      </c>
      <c r="V2048">
        <v>3352454</v>
      </c>
      <c r="W2048" t="s">
        <v>21</v>
      </c>
    </row>
    <row r="2049" spans="1:23" x14ac:dyDescent="0.3">
      <c r="A2049" t="s">
        <v>706</v>
      </c>
      <c r="B2049">
        <v>110</v>
      </c>
      <c r="C2049">
        <v>108</v>
      </c>
      <c r="D2049">
        <v>17803796</v>
      </c>
      <c r="E2049" t="s">
        <v>48</v>
      </c>
      <c r="L2049" t="s">
        <v>2988</v>
      </c>
      <c r="M2049">
        <v>26100</v>
      </c>
      <c r="N2049">
        <v>97</v>
      </c>
      <c r="O2049" t="s">
        <v>29</v>
      </c>
      <c r="P2049" t="s">
        <v>30</v>
      </c>
      <c r="Q2049" t="s">
        <v>31</v>
      </c>
      <c r="R2049">
        <v>20000000</v>
      </c>
      <c r="S2049">
        <v>2006</v>
      </c>
      <c r="T2049">
        <v>5.9</v>
      </c>
      <c r="U2049">
        <v>1.8</v>
      </c>
      <c r="V2049">
        <v>-2196204</v>
      </c>
      <c r="W2049" t="s">
        <v>38</v>
      </c>
    </row>
    <row r="2050" spans="1:23" x14ac:dyDescent="0.3">
      <c r="A2050" t="s">
        <v>2989</v>
      </c>
      <c r="B2050">
        <v>173</v>
      </c>
      <c r="C2050">
        <v>95</v>
      </c>
      <c r="D2050">
        <v>17529157</v>
      </c>
      <c r="E2050" t="s">
        <v>25</v>
      </c>
      <c r="F2050" t="s">
        <v>55</v>
      </c>
      <c r="G2050" t="s">
        <v>57</v>
      </c>
      <c r="H2050" t="s">
        <v>60</v>
      </c>
      <c r="I2050" t="s">
        <v>35</v>
      </c>
      <c r="L2050" t="s">
        <v>2990</v>
      </c>
      <c r="M2050">
        <v>49888</v>
      </c>
      <c r="N2050">
        <v>220</v>
      </c>
      <c r="O2050" t="s">
        <v>29</v>
      </c>
      <c r="P2050" t="s">
        <v>545</v>
      </c>
      <c r="Q2050" t="s">
        <v>213</v>
      </c>
      <c r="R2050">
        <v>20000000</v>
      </c>
      <c r="S2050">
        <v>2012</v>
      </c>
      <c r="T2050">
        <v>5</v>
      </c>
      <c r="U2050">
        <v>1.6</v>
      </c>
      <c r="V2050">
        <v>-2470843</v>
      </c>
      <c r="W2050" t="s">
        <v>38</v>
      </c>
    </row>
    <row r="2051" spans="1:23" x14ac:dyDescent="0.3">
      <c r="A2051" t="s">
        <v>1325</v>
      </c>
      <c r="B2051">
        <v>165</v>
      </c>
      <c r="C2051">
        <v>108</v>
      </c>
      <c r="D2051">
        <v>25753840</v>
      </c>
      <c r="E2051" t="s">
        <v>56</v>
      </c>
      <c r="F2051" t="s">
        <v>26</v>
      </c>
      <c r="G2051" t="s">
        <v>57</v>
      </c>
      <c r="L2051" t="s">
        <v>2991</v>
      </c>
      <c r="M2051">
        <v>219091</v>
      </c>
      <c r="N2051">
        <v>592</v>
      </c>
      <c r="O2051" t="s">
        <v>29</v>
      </c>
      <c r="P2051" t="s">
        <v>30</v>
      </c>
      <c r="Q2051" t="s">
        <v>213</v>
      </c>
      <c r="R2051">
        <v>19000000</v>
      </c>
      <c r="S2051">
        <v>1996</v>
      </c>
      <c r="T2051">
        <v>7.3</v>
      </c>
      <c r="U2051">
        <v>1.8</v>
      </c>
      <c r="V2051">
        <v>6753840</v>
      </c>
      <c r="W2051" t="s">
        <v>21</v>
      </c>
    </row>
    <row r="2052" spans="1:23" x14ac:dyDescent="0.3">
      <c r="A2052" t="s">
        <v>2992</v>
      </c>
      <c r="B2052">
        <v>45</v>
      </c>
      <c r="C2052">
        <v>68</v>
      </c>
      <c r="D2052">
        <v>18081626</v>
      </c>
      <c r="E2052" t="s">
        <v>47</v>
      </c>
      <c r="F2052" t="s">
        <v>49</v>
      </c>
      <c r="G2052" t="s">
        <v>26</v>
      </c>
      <c r="H2052" t="s">
        <v>60</v>
      </c>
      <c r="L2052" t="s">
        <v>2993</v>
      </c>
      <c r="M2052">
        <v>4180</v>
      </c>
      <c r="N2052">
        <v>32</v>
      </c>
      <c r="O2052" t="s">
        <v>29</v>
      </c>
      <c r="P2052" t="s">
        <v>30</v>
      </c>
      <c r="Q2052" t="s">
        <v>118</v>
      </c>
      <c r="R2052">
        <v>20000000</v>
      </c>
      <c r="S2052">
        <v>2005</v>
      </c>
      <c r="T2052">
        <v>6.4</v>
      </c>
      <c r="U2052">
        <v>1.1000000000000001</v>
      </c>
      <c r="V2052">
        <v>-1918374</v>
      </c>
      <c r="W2052" t="s">
        <v>38</v>
      </c>
    </row>
    <row r="2053" spans="1:23" x14ac:dyDescent="0.3">
      <c r="A2053" t="s">
        <v>2486</v>
      </c>
      <c r="B2053">
        <v>45</v>
      </c>
      <c r="C2053">
        <v>103</v>
      </c>
      <c r="D2053">
        <v>17518220</v>
      </c>
      <c r="E2053" t="s">
        <v>48</v>
      </c>
      <c r="F2053" t="s">
        <v>55</v>
      </c>
      <c r="G2053" t="s">
        <v>44</v>
      </c>
      <c r="L2053" t="s">
        <v>2994</v>
      </c>
      <c r="M2053">
        <v>9105</v>
      </c>
      <c r="N2053">
        <v>76</v>
      </c>
      <c r="O2053" t="s">
        <v>29</v>
      </c>
      <c r="P2053" t="s">
        <v>30</v>
      </c>
      <c r="Q2053" t="s">
        <v>31</v>
      </c>
      <c r="R2053">
        <v>20000000</v>
      </c>
      <c r="S2053">
        <v>1995</v>
      </c>
      <c r="T2053">
        <v>6.6</v>
      </c>
      <c r="U2053">
        <v>1.7</v>
      </c>
      <c r="V2053">
        <v>-2481780</v>
      </c>
      <c r="W2053" t="s">
        <v>38</v>
      </c>
    </row>
    <row r="2054" spans="1:23" x14ac:dyDescent="0.3">
      <c r="A2054" t="s">
        <v>2995</v>
      </c>
      <c r="B2054">
        <v>377</v>
      </c>
      <c r="C2054">
        <v>99</v>
      </c>
      <c r="D2054">
        <v>17104669</v>
      </c>
      <c r="E2054" t="s">
        <v>24</v>
      </c>
      <c r="F2054" t="s">
        <v>48</v>
      </c>
      <c r="G2054" t="s">
        <v>56</v>
      </c>
      <c r="H2054" t="s">
        <v>26</v>
      </c>
      <c r="L2054" t="s">
        <v>2996</v>
      </c>
      <c r="M2054">
        <v>99353</v>
      </c>
      <c r="N2054">
        <v>354</v>
      </c>
      <c r="O2054" t="s">
        <v>1966</v>
      </c>
      <c r="P2054" t="s">
        <v>1047</v>
      </c>
      <c r="Q2054" t="s">
        <v>213</v>
      </c>
      <c r="R2054">
        <v>20000000</v>
      </c>
      <c r="S2054">
        <v>2004</v>
      </c>
      <c r="T2054">
        <v>7.8</v>
      </c>
      <c r="U2054">
        <v>1.6</v>
      </c>
      <c r="V2054">
        <v>-2895331</v>
      </c>
      <c r="W2054" t="s">
        <v>38</v>
      </c>
    </row>
    <row r="2055" spans="1:23" x14ac:dyDescent="0.3">
      <c r="A2055" t="s">
        <v>2997</v>
      </c>
      <c r="B2055">
        <v>43</v>
      </c>
      <c r="C2055">
        <v>88</v>
      </c>
      <c r="D2055">
        <v>16988996</v>
      </c>
      <c r="E2055" t="s">
        <v>48</v>
      </c>
      <c r="F2055" t="s">
        <v>49</v>
      </c>
      <c r="G2055" t="s">
        <v>59</v>
      </c>
      <c r="H2055" t="s">
        <v>50</v>
      </c>
      <c r="L2055" t="s">
        <v>2998</v>
      </c>
      <c r="M2055">
        <v>3875</v>
      </c>
      <c r="N2055">
        <v>75</v>
      </c>
      <c r="O2055" t="s">
        <v>29</v>
      </c>
      <c r="P2055" t="s">
        <v>30</v>
      </c>
      <c r="Q2055" t="s">
        <v>118</v>
      </c>
      <c r="R2055">
        <v>35000000</v>
      </c>
      <c r="S2055">
        <v>2002</v>
      </c>
      <c r="T2055">
        <v>4</v>
      </c>
      <c r="U2055">
        <v>1.5</v>
      </c>
      <c r="V2055">
        <v>-18011004</v>
      </c>
      <c r="W2055" t="s">
        <v>38</v>
      </c>
    </row>
    <row r="2056" spans="1:23" x14ac:dyDescent="0.3">
      <c r="A2056" t="s">
        <v>70</v>
      </c>
      <c r="B2056">
        <v>201</v>
      </c>
      <c r="C2056">
        <v>128</v>
      </c>
      <c r="D2056">
        <v>15797907</v>
      </c>
      <c r="E2056" t="s">
        <v>55</v>
      </c>
      <c r="L2056" t="s">
        <v>2999</v>
      </c>
      <c r="M2056">
        <v>68119</v>
      </c>
      <c r="N2056">
        <v>230</v>
      </c>
      <c r="O2056" t="s">
        <v>3000</v>
      </c>
      <c r="P2056" t="s">
        <v>30</v>
      </c>
      <c r="Q2056" t="s">
        <v>31</v>
      </c>
      <c r="R2056">
        <v>20000000</v>
      </c>
      <c r="S2056">
        <v>2007</v>
      </c>
      <c r="T2056">
        <v>7.6</v>
      </c>
      <c r="U2056">
        <v>2.1</v>
      </c>
      <c r="V2056">
        <v>-4202093</v>
      </c>
      <c r="W2056" t="s">
        <v>38</v>
      </c>
    </row>
    <row r="2057" spans="1:23" x14ac:dyDescent="0.3">
      <c r="A2057" t="s">
        <v>343</v>
      </c>
      <c r="B2057">
        <v>192</v>
      </c>
      <c r="C2057">
        <v>124</v>
      </c>
      <c r="D2057">
        <v>16248701</v>
      </c>
      <c r="E2057" t="s">
        <v>55</v>
      </c>
      <c r="L2057" t="s">
        <v>3001</v>
      </c>
      <c r="M2057">
        <v>189683</v>
      </c>
      <c r="N2057">
        <v>559</v>
      </c>
      <c r="O2057" t="s">
        <v>29</v>
      </c>
      <c r="P2057" t="s">
        <v>30</v>
      </c>
      <c r="Q2057" t="s">
        <v>213</v>
      </c>
      <c r="R2057">
        <v>20000000</v>
      </c>
      <c r="S2057">
        <v>2003</v>
      </c>
      <c r="T2057">
        <v>7.7</v>
      </c>
      <c r="U2057">
        <v>2.1</v>
      </c>
      <c r="V2057">
        <v>-3751299</v>
      </c>
      <c r="W2057" t="s">
        <v>38</v>
      </c>
    </row>
    <row r="2058" spans="1:23" x14ac:dyDescent="0.3">
      <c r="A2058" t="s">
        <v>3002</v>
      </c>
      <c r="B2058">
        <v>77</v>
      </c>
      <c r="C2058">
        <v>84</v>
      </c>
      <c r="D2058">
        <v>15712072</v>
      </c>
      <c r="E2058" t="s">
        <v>24</v>
      </c>
      <c r="F2058" t="s">
        <v>56</v>
      </c>
      <c r="G2058" t="s">
        <v>55</v>
      </c>
      <c r="H2058" t="s">
        <v>35</v>
      </c>
      <c r="L2058" t="s">
        <v>3003</v>
      </c>
      <c r="M2058">
        <v>13210</v>
      </c>
      <c r="N2058">
        <v>138</v>
      </c>
      <c r="O2058" t="s">
        <v>29</v>
      </c>
      <c r="P2058" t="s">
        <v>30</v>
      </c>
      <c r="Q2058" t="s">
        <v>31</v>
      </c>
      <c r="R2058">
        <v>20000000</v>
      </c>
      <c r="S2058">
        <v>2004</v>
      </c>
      <c r="T2058">
        <v>5.8</v>
      </c>
      <c r="U2058">
        <v>1.4</v>
      </c>
      <c r="V2058">
        <v>-4287928</v>
      </c>
      <c r="W2058" t="s">
        <v>38</v>
      </c>
    </row>
    <row r="2059" spans="1:23" x14ac:dyDescent="0.3">
      <c r="A2059" t="s">
        <v>3004</v>
      </c>
      <c r="B2059">
        <v>81</v>
      </c>
      <c r="C2059">
        <v>101</v>
      </c>
      <c r="D2059">
        <v>15408822</v>
      </c>
      <c r="E2059" t="s">
        <v>48</v>
      </c>
      <c r="F2059" t="s">
        <v>44</v>
      </c>
      <c r="L2059" t="s">
        <v>3005</v>
      </c>
      <c r="M2059">
        <v>14147</v>
      </c>
      <c r="N2059">
        <v>92</v>
      </c>
      <c r="O2059" t="s">
        <v>29</v>
      </c>
      <c r="P2059" t="s">
        <v>30</v>
      </c>
      <c r="Q2059" t="s">
        <v>31</v>
      </c>
      <c r="R2059">
        <v>20000000</v>
      </c>
      <c r="S2059">
        <v>2003</v>
      </c>
      <c r="T2059">
        <v>5.6</v>
      </c>
      <c r="U2059">
        <v>1.7</v>
      </c>
      <c r="V2059">
        <v>-4591178</v>
      </c>
      <c r="W2059" t="s">
        <v>38</v>
      </c>
    </row>
    <row r="2060" spans="1:23" x14ac:dyDescent="0.3">
      <c r="A2060" t="s">
        <v>3006</v>
      </c>
      <c r="B2060">
        <v>81</v>
      </c>
      <c r="C2060">
        <v>98</v>
      </c>
      <c r="D2060">
        <v>15464026</v>
      </c>
      <c r="E2060" t="s">
        <v>48</v>
      </c>
      <c r="F2060" t="s">
        <v>44</v>
      </c>
      <c r="L2060" t="s">
        <v>3007</v>
      </c>
      <c r="M2060">
        <v>23076</v>
      </c>
      <c r="N2060">
        <v>158</v>
      </c>
      <c r="O2060" t="s">
        <v>29</v>
      </c>
      <c r="P2060" t="s">
        <v>30</v>
      </c>
      <c r="Q2060" t="s">
        <v>31</v>
      </c>
      <c r="R2060">
        <v>20000000</v>
      </c>
      <c r="S2060">
        <v>2000</v>
      </c>
      <c r="T2060">
        <v>5.3</v>
      </c>
      <c r="U2060">
        <v>1.6</v>
      </c>
      <c r="V2060">
        <v>-4535974</v>
      </c>
      <c r="W2060" t="s">
        <v>38</v>
      </c>
    </row>
    <row r="2061" spans="1:23" x14ac:dyDescent="0.3">
      <c r="A2061" t="s">
        <v>3008</v>
      </c>
      <c r="B2061">
        <v>27</v>
      </c>
      <c r="C2061">
        <v>225</v>
      </c>
      <c r="D2061">
        <v>8000000</v>
      </c>
      <c r="E2061" t="s">
        <v>242</v>
      </c>
      <c r="F2061" t="s">
        <v>55</v>
      </c>
      <c r="G2061" t="s">
        <v>54</v>
      </c>
      <c r="L2061" t="s">
        <v>3009</v>
      </c>
      <c r="M2061">
        <v>6484</v>
      </c>
      <c r="N2061">
        <v>100</v>
      </c>
      <c r="O2061" t="s">
        <v>29</v>
      </c>
      <c r="P2061" t="s">
        <v>30</v>
      </c>
      <c r="Q2061" t="s">
        <v>118</v>
      </c>
      <c r="R2061">
        <v>20000000</v>
      </c>
      <c r="S2061">
        <v>1965</v>
      </c>
      <c r="T2061">
        <v>6.6</v>
      </c>
      <c r="U2061">
        <v>3.8</v>
      </c>
      <c r="V2061">
        <v>-12000000</v>
      </c>
      <c r="W2061" t="s">
        <v>38</v>
      </c>
    </row>
    <row r="2062" spans="1:23" x14ac:dyDescent="0.3">
      <c r="A2062" t="s">
        <v>2278</v>
      </c>
      <c r="B2062">
        <v>111</v>
      </c>
      <c r="C2062">
        <v>88</v>
      </c>
      <c r="D2062">
        <v>14174654</v>
      </c>
      <c r="E2062" t="s">
        <v>48</v>
      </c>
      <c r="L2062" t="s">
        <v>3010</v>
      </c>
      <c r="M2062">
        <v>74945</v>
      </c>
      <c r="N2062">
        <v>359</v>
      </c>
      <c r="O2062" t="s">
        <v>29</v>
      </c>
      <c r="P2062" t="s">
        <v>30</v>
      </c>
      <c r="Q2062" t="s">
        <v>31</v>
      </c>
      <c r="R2062">
        <v>25000000</v>
      </c>
      <c r="S2062">
        <v>2008</v>
      </c>
      <c r="T2062">
        <v>1.9</v>
      </c>
      <c r="U2062">
        <v>1.5</v>
      </c>
      <c r="V2062">
        <v>-10825346</v>
      </c>
      <c r="W2062" t="s">
        <v>38</v>
      </c>
    </row>
    <row r="2063" spans="1:23" x14ac:dyDescent="0.3">
      <c r="A2063" t="s">
        <v>1757</v>
      </c>
      <c r="B2063">
        <v>107</v>
      </c>
      <c r="C2063">
        <v>88</v>
      </c>
      <c r="D2063">
        <v>15988876</v>
      </c>
      <c r="E2063" t="s">
        <v>24</v>
      </c>
      <c r="F2063" t="s">
        <v>56</v>
      </c>
      <c r="G2063" t="s">
        <v>35</v>
      </c>
      <c r="L2063" t="s">
        <v>3011</v>
      </c>
      <c r="M2063">
        <v>26236</v>
      </c>
      <c r="N2063">
        <v>110</v>
      </c>
      <c r="O2063" t="s">
        <v>29</v>
      </c>
      <c r="P2063" t="s">
        <v>30</v>
      </c>
      <c r="Q2063" t="s">
        <v>31</v>
      </c>
      <c r="R2063">
        <v>27000000</v>
      </c>
      <c r="S2063">
        <v>2009</v>
      </c>
      <c r="T2063">
        <v>5.7</v>
      </c>
      <c r="U2063">
        <v>1.5</v>
      </c>
      <c r="V2063">
        <v>-11011124</v>
      </c>
      <c r="W2063" t="s">
        <v>38</v>
      </c>
    </row>
    <row r="2064" spans="1:23" x14ac:dyDescent="0.3">
      <c r="A2064" t="s">
        <v>688</v>
      </c>
      <c r="B2064">
        <v>34</v>
      </c>
      <c r="C2064">
        <v>94</v>
      </c>
      <c r="D2064">
        <v>13801755</v>
      </c>
      <c r="E2064" t="s">
        <v>24</v>
      </c>
      <c r="F2064" t="s">
        <v>48</v>
      </c>
      <c r="G2064" t="s">
        <v>56</v>
      </c>
      <c r="H2064" t="s">
        <v>35</v>
      </c>
      <c r="L2064" t="s">
        <v>3012</v>
      </c>
      <c r="M2064">
        <v>23928</v>
      </c>
      <c r="N2064">
        <v>100</v>
      </c>
      <c r="O2064" t="s">
        <v>29</v>
      </c>
      <c r="P2064" t="s">
        <v>30</v>
      </c>
      <c r="Q2064" t="s">
        <v>52</v>
      </c>
      <c r="R2064">
        <v>20000000</v>
      </c>
      <c r="S2064">
        <v>1997</v>
      </c>
      <c r="T2064">
        <v>6.6</v>
      </c>
      <c r="U2064">
        <v>1.6</v>
      </c>
      <c r="V2064">
        <v>-6198245</v>
      </c>
      <c r="W2064" t="s">
        <v>38</v>
      </c>
    </row>
    <row r="2065" spans="1:23" x14ac:dyDescent="0.3">
      <c r="A2065" t="s">
        <v>3013</v>
      </c>
      <c r="B2065">
        <v>151</v>
      </c>
      <c r="C2065">
        <v>117</v>
      </c>
      <c r="D2065">
        <v>13987482</v>
      </c>
      <c r="E2065" t="s">
        <v>48</v>
      </c>
      <c r="F2065" t="s">
        <v>44</v>
      </c>
      <c r="L2065" t="s">
        <v>3014</v>
      </c>
      <c r="M2065">
        <v>58957</v>
      </c>
      <c r="N2065">
        <v>91</v>
      </c>
      <c r="O2065" t="s">
        <v>29</v>
      </c>
      <c r="P2065" t="s">
        <v>30</v>
      </c>
      <c r="Q2065" t="s">
        <v>213</v>
      </c>
      <c r="R2065">
        <v>20000000</v>
      </c>
      <c r="S2065">
        <v>2011</v>
      </c>
      <c r="T2065">
        <v>6</v>
      </c>
      <c r="U2065">
        <v>2</v>
      </c>
      <c r="V2065">
        <v>-6012518</v>
      </c>
      <c r="W2065" t="s">
        <v>38</v>
      </c>
    </row>
    <row r="2066" spans="1:23" x14ac:dyDescent="0.3">
      <c r="A2066" t="s">
        <v>3015</v>
      </c>
      <c r="B2066">
        <v>289</v>
      </c>
      <c r="C2066">
        <v>95</v>
      </c>
      <c r="D2066">
        <v>14291570</v>
      </c>
      <c r="E2066" t="s">
        <v>24</v>
      </c>
      <c r="F2066" t="s">
        <v>25</v>
      </c>
      <c r="G2066" t="s">
        <v>27</v>
      </c>
      <c r="H2066" t="s">
        <v>35</v>
      </c>
      <c r="L2066" t="s">
        <v>3016</v>
      </c>
      <c r="M2066">
        <v>82082</v>
      </c>
      <c r="N2066">
        <v>236</v>
      </c>
      <c r="O2066" t="s">
        <v>29</v>
      </c>
      <c r="P2066" t="s">
        <v>545</v>
      </c>
      <c r="Q2066" t="s">
        <v>31</v>
      </c>
      <c r="R2066">
        <v>20000000</v>
      </c>
      <c r="S2066">
        <v>2012</v>
      </c>
      <c r="T2066">
        <v>6.1</v>
      </c>
      <c r="U2066">
        <v>1.6</v>
      </c>
      <c r="V2066">
        <v>-5708430</v>
      </c>
      <c r="W2066" t="s">
        <v>38</v>
      </c>
    </row>
    <row r="2067" spans="1:23" x14ac:dyDescent="0.3">
      <c r="A2067" t="s">
        <v>851</v>
      </c>
      <c r="B2067">
        <v>76</v>
      </c>
      <c r="C2067">
        <v>99</v>
      </c>
      <c r="D2067">
        <v>12181484</v>
      </c>
      <c r="E2067" t="s">
        <v>48</v>
      </c>
      <c r="L2067" t="s">
        <v>3017</v>
      </c>
      <c r="M2067">
        <v>26390</v>
      </c>
      <c r="N2067">
        <v>176</v>
      </c>
      <c r="O2067" t="s">
        <v>29</v>
      </c>
      <c r="P2067" t="s">
        <v>30</v>
      </c>
      <c r="Q2067" t="s">
        <v>31</v>
      </c>
      <c r="R2067">
        <v>40000000</v>
      </c>
      <c r="S2067">
        <v>2004</v>
      </c>
      <c r="T2067">
        <v>4.8</v>
      </c>
      <c r="U2067">
        <v>1.6</v>
      </c>
      <c r="V2067">
        <v>-27818516</v>
      </c>
      <c r="W2067" t="s">
        <v>38</v>
      </c>
    </row>
    <row r="2068" spans="1:23" x14ac:dyDescent="0.3">
      <c r="A2068" t="s">
        <v>1227</v>
      </c>
      <c r="B2068">
        <v>150</v>
      </c>
      <c r="C2068">
        <v>96</v>
      </c>
      <c r="D2068">
        <v>13630226</v>
      </c>
      <c r="E2068" t="s">
        <v>24</v>
      </c>
      <c r="F2068" t="s">
        <v>56</v>
      </c>
      <c r="G2068" t="s">
        <v>27</v>
      </c>
      <c r="H2068" t="s">
        <v>35</v>
      </c>
      <c r="L2068" t="s">
        <v>3018</v>
      </c>
      <c r="M2068">
        <v>112516</v>
      </c>
      <c r="N2068">
        <v>223</v>
      </c>
      <c r="O2068" t="s">
        <v>29</v>
      </c>
      <c r="P2068" t="s">
        <v>30</v>
      </c>
      <c r="Q2068" t="s">
        <v>213</v>
      </c>
      <c r="R2068">
        <v>20000000</v>
      </c>
      <c r="S2068">
        <v>2009</v>
      </c>
      <c r="T2068">
        <v>6.2</v>
      </c>
      <c r="U2068">
        <v>1.6</v>
      </c>
      <c r="V2068">
        <v>-6369774</v>
      </c>
      <c r="W2068" t="s">
        <v>38</v>
      </c>
    </row>
    <row r="2069" spans="1:23" x14ac:dyDescent="0.3">
      <c r="A2069" t="s">
        <v>2246</v>
      </c>
      <c r="B2069">
        <v>67</v>
      </c>
      <c r="C2069">
        <v>98</v>
      </c>
      <c r="D2069">
        <v>13383737</v>
      </c>
      <c r="E2069" t="s">
        <v>48</v>
      </c>
      <c r="F2069" t="s">
        <v>56</v>
      </c>
      <c r="L2069" t="s">
        <v>3019</v>
      </c>
      <c r="M2069">
        <v>29385</v>
      </c>
      <c r="N2069">
        <v>86</v>
      </c>
      <c r="O2069" t="s">
        <v>29</v>
      </c>
      <c r="P2069" t="s">
        <v>30</v>
      </c>
      <c r="Q2069" t="s">
        <v>213</v>
      </c>
      <c r="R2069">
        <v>20000000</v>
      </c>
      <c r="S2069">
        <v>1994</v>
      </c>
      <c r="T2069">
        <v>7.5</v>
      </c>
      <c r="U2069">
        <v>1.6</v>
      </c>
      <c r="V2069">
        <v>-6616263</v>
      </c>
      <c r="W2069" t="s">
        <v>38</v>
      </c>
    </row>
    <row r="2070" spans="1:23" x14ac:dyDescent="0.3">
      <c r="A2070" t="s">
        <v>3020</v>
      </c>
      <c r="B2070">
        <v>36</v>
      </c>
      <c r="C2070">
        <v>123</v>
      </c>
      <c r="D2070">
        <v>13391174</v>
      </c>
      <c r="E2070" t="s">
        <v>242</v>
      </c>
      <c r="F2070" t="s">
        <v>55</v>
      </c>
      <c r="G2070" t="s">
        <v>54</v>
      </c>
      <c r="L2070" t="s">
        <v>3021</v>
      </c>
      <c r="M2070">
        <v>5796</v>
      </c>
      <c r="N2070">
        <v>177</v>
      </c>
      <c r="O2070" t="s">
        <v>29</v>
      </c>
      <c r="P2070" t="s">
        <v>30</v>
      </c>
      <c r="Q2070" t="s">
        <v>52</v>
      </c>
      <c r="R2070">
        <v>20000000</v>
      </c>
      <c r="S2070">
        <v>2006</v>
      </c>
      <c r="T2070">
        <v>6.3</v>
      </c>
      <c r="U2070">
        <v>2</v>
      </c>
      <c r="V2070">
        <v>-6608826</v>
      </c>
      <c r="W2070" t="s">
        <v>38</v>
      </c>
    </row>
    <row r="2071" spans="1:23" x14ac:dyDescent="0.3">
      <c r="A2071" t="s">
        <v>361</v>
      </c>
      <c r="B2071">
        <v>149</v>
      </c>
      <c r="C2071">
        <v>101</v>
      </c>
      <c r="D2071">
        <v>12987647</v>
      </c>
      <c r="E2071" t="s">
        <v>55</v>
      </c>
      <c r="F2071" t="s">
        <v>60</v>
      </c>
      <c r="G2071" t="s">
        <v>44</v>
      </c>
      <c r="H2071" t="s">
        <v>35</v>
      </c>
      <c r="I2071" t="s">
        <v>58</v>
      </c>
      <c r="L2071" t="s">
        <v>3022</v>
      </c>
      <c r="M2071">
        <v>24019</v>
      </c>
      <c r="N2071">
        <v>199</v>
      </c>
      <c r="O2071" t="s">
        <v>29</v>
      </c>
      <c r="P2071" t="s">
        <v>37</v>
      </c>
      <c r="Q2071" t="s">
        <v>213</v>
      </c>
      <c r="R2071">
        <v>30000000</v>
      </c>
      <c r="S2071">
        <v>2002</v>
      </c>
      <c r="T2071">
        <v>7.1</v>
      </c>
      <c r="U2071">
        <v>1.7</v>
      </c>
      <c r="V2071">
        <v>-17012353</v>
      </c>
      <c r="W2071" t="s">
        <v>38</v>
      </c>
    </row>
    <row r="2072" spans="1:23" x14ac:dyDescent="0.3">
      <c r="A2072" t="s">
        <v>32</v>
      </c>
      <c r="B2072">
        <v>156</v>
      </c>
      <c r="C2072">
        <v>102</v>
      </c>
      <c r="D2072">
        <v>12469811</v>
      </c>
      <c r="E2072" t="s">
        <v>48</v>
      </c>
      <c r="F2072" t="s">
        <v>55</v>
      </c>
      <c r="L2072" t="s">
        <v>3023</v>
      </c>
      <c r="M2072">
        <v>69172</v>
      </c>
      <c r="N2072">
        <v>316</v>
      </c>
      <c r="O2072" t="s">
        <v>29</v>
      </c>
      <c r="P2072" t="s">
        <v>30</v>
      </c>
      <c r="Q2072" t="s">
        <v>213</v>
      </c>
      <c r="R2072">
        <v>22000000</v>
      </c>
      <c r="S2072">
        <v>2005</v>
      </c>
      <c r="T2072">
        <v>6.6</v>
      </c>
      <c r="U2072">
        <v>1.7</v>
      </c>
      <c r="V2072">
        <v>-9530189</v>
      </c>
      <c r="W2072" t="s">
        <v>38</v>
      </c>
    </row>
    <row r="2073" spans="1:23" x14ac:dyDescent="0.3">
      <c r="A2073" t="s">
        <v>1185</v>
      </c>
      <c r="B2073">
        <v>64</v>
      </c>
      <c r="C2073">
        <v>94</v>
      </c>
      <c r="D2073">
        <v>12398628</v>
      </c>
      <c r="E2073" t="s">
        <v>24</v>
      </c>
      <c r="F2073" t="s">
        <v>56</v>
      </c>
      <c r="G2073" t="s">
        <v>55</v>
      </c>
      <c r="H2073" t="s">
        <v>61</v>
      </c>
      <c r="L2073" t="s">
        <v>3024</v>
      </c>
      <c r="M2073">
        <v>21542</v>
      </c>
      <c r="N2073">
        <v>88</v>
      </c>
      <c r="O2073" t="s">
        <v>29</v>
      </c>
      <c r="P2073" t="s">
        <v>30</v>
      </c>
      <c r="Q2073" t="s">
        <v>213</v>
      </c>
      <c r="R2073">
        <v>20000000</v>
      </c>
      <c r="S2073">
        <v>2002</v>
      </c>
      <c r="T2073">
        <v>6.1</v>
      </c>
      <c r="U2073">
        <v>1.6</v>
      </c>
      <c r="V2073">
        <v>-7601372</v>
      </c>
      <c r="W2073" t="s">
        <v>38</v>
      </c>
    </row>
    <row r="2074" spans="1:23" x14ac:dyDescent="0.3">
      <c r="A2074" t="s">
        <v>1198</v>
      </c>
      <c r="B2074">
        <v>210</v>
      </c>
      <c r="C2074">
        <v>102</v>
      </c>
      <c r="D2074">
        <v>13214030</v>
      </c>
      <c r="E2074" t="s">
        <v>48</v>
      </c>
      <c r="F2074" t="s">
        <v>55</v>
      </c>
      <c r="G2074" t="s">
        <v>26</v>
      </c>
      <c r="H2074" t="s">
        <v>44</v>
      </c>
      <c r="L2074" t="s">
        <v>3025</v>
      </c>
      <c r="M2074">
        <v>60516</v>
      </c>
      <c r="N2074">
        <v>147</v>
      </c>
      <c r="O2074" t="s">
        <v>29</v>
      </c>
      <c r="P2074" t="s">
        <v>30</v>
      </c>
      <c r="Q2074" t="s">
        <v>31</v>
      </c>
      <c r="R2074">
        <v>20000000</v>
      </c>
      <c r="S2074">
        <v>2008</v>
      </c>
      <c r="T2074">
        <v>6.7</v>
      </c>
      <c r="U2074">
        <v>1.7</v>
      </c>
      <c r="V2074">
        <v>-6785970</v>
      </c>
      <c r="W2074" t="s">
        <v>38</v>
      </c>
    </row>
    <row r="2075" spans="1:23" x14ac:dyDescent="0.3">
      <c r="A2075" t="s">
        <v>589</v>
      </c>
      <c r="B2075">
        <v>113</v>
      </c>
      <c r="C2075">
        <v>108</v>
      </c>
      <c r="D2075">
        <v>12232937</v>
      </c>
      <c r="E2075" t="s">
        <v>24</v>
      </c>
      <c r="F2075" t="s">
        <v>56</v>
      </c>
      <c r="G2075" t="s">
        <v>35</v>
      </c>
      <c r="L2075" t="s">
        <v>3026</v>
      </c>
      <c r="M2075">
        <v>22823</v>
      </c>
      <c r="N2075">
        <v>113</v>
      </c>
      <c r="O2075" t="s">
        <v>29</v>
      </c>
      <c r="P2075" t="s">
        <v>30</v>
      </c>
      <c r="Q2075" t="s">
        <v>31</v>
      </c>
      <c r="R2075">
        <v>22000000</v>
      </c>
      <c r="S2075">
        <v>2009</v>
      </c>
      <c r="T2075">
        <v>5.6</v>
      </c>
      <c r="U2075">
        <v>1.8</v>
      </c>
      <c r="V2075">
        <v>-9767063</v>
      </c>
      <c r="W2075" t="s">
        <v>38</v>
      </c>
    </row>
    <row r="2076" spans="1:23" x14ac:dyDescent="0.3">
      <c r="A2076" t="s">
        <v>194</v>
      </c>
      <c r="B2076">
        <v>390</v>
      </c>
      <c r="C2076">
        <v>116</v>
      </c>
      <c r="D2076">
        <v>12134420</v>
      </c>
      <c r="E2076" t="s">
        <v>55</v>
      </c>
      <c r="F2076" t="s">
        <v>26</v>
      </c>
      <c r="G2076" t="s">
        <v>57</v>
      </c>
      <c r="H2076" t="s">
        <v>60</v>
      </c>
      <c r="L2076" t="s">
        <v>3027</v>
      </c>
      <c r="M2076">
        <v>92237</v>
      </c>
      <c r="N2076">
        <v>366</v>
      </c>
      <c r="O2076" t="s">
        <v>29</v>
      </c>
      <c r="P2076" t="s">
        <v>37</v>
      </c>
      <c r="Q2076" t="s">
        <v>213</v>
      </c>
      <c r="R2076">
        <v>20000000</v>
      </c>
      <c r="S2076">
        <v>2010</v>
      </c>
      <c r="T2076">
        <v>7.2</v>
      </c>
      <c r="U2076">
        <v>1.9</v>
      </c>
      <c r="V2076">
        <v>-7865580</v>
      </c>
      <c r="W2076" t="s">
        <v>38</v>
      </c>
    </row>
    <row r="2077" spans="1:23" x14ac:dyDescent="0.3">
      <c r="A2077" t="s">
        <v>3028</v>
      </c>
      <c r="B2077">
        <v>5</v>
      </c>
      <c r="C2077">
        <v>93</v>
      </c>
      <c r="D2077">
        <v>11784000</v>
      </c>
      <c r="E2077" t="s">
        <v>24</v>
      </c>
      <c r="F2077" t="s">
        <v>48</v>
      </c>
      <c r="G2077" t="s">
        <v>49</v>
      </c>
      <c r="L2077" t="s">
        <v>3029</v>
      </c>
      <c r="M2077">
        <v>6701</v>
      </c>
      <c r="N2077">
        <v>26</v>
      </c>
      <c r="O2077" t="s">
        <v>29</v>
      </c>
      <c r="P2077" t="s">
        <v>30</v>
      </c>
      <c r="Q2077" t="s">
        <v>52</v>
      </c>
      <c r="R2077">
        <v>20000000</v>
      </c>
      <c r="S2077">
        <v>1994</v>
      </c>
      <c r="T2077">
        <v>4.3</v>
      </c>
      <c r="U2077">
        <v>1.6</v>
      </c>
      <c r="V2077">
        <v>-8216000</v>
      </c>
      <c r="W2077" t="s">
        <v>38</v>
      </c>
    </row>
    <row r="2078" spans="1:23" x14ac:dyDescent="0.3">
      <c r="A2078" t="s">
        <v>451</v>
      </c>
      <c r="B2078">
        <v>248</v>
      </c>
      <c r="C2078">
        <v>102</v>
      </c>
      <c r="D2078">
        <v>11169531</v>
      </c>
      <c r="E2078" t="s">
        <v>48</v>
      </c>
      <c r="L2078" t="s">
        <v>3030</v>
      </c>
      <c r="M2078">
        <v>79855</v>
      </c>
      <c r="N2078">
        <v>235</v>
      </c>
      <c r="O2078" t="s">
        <v>29</v>
      </c>
      <c r="P2078" t="s">
        <v>37</v>
      </c>
      <c r="Q2078" t="s">
        <v>31</v>
      </c>
      <c r="R2078">
        <v>20000000</v>
      </c>
      <c r="S2078">
        <v>2008</v>
      </c>
      <c r="T2078">
        <v>6.4</v>
      </c>
      <c r="U2078">
        <v>1.7</v>
      </c>
      <c r="V2078">
        <v>-8830469</v>
      </c>
      <c r="W2078" t="s">
        <v>38</v>
      </c>
    </row>
    <row r="2079" spans="1:23" x14ac:dyDescent="0.3">
      <c r="A2079" t="s">
        <v>1529</v>
      </c>
      <c r="B2079">
        <v>137</v>
      </c>
      <c r="C2079">
        <v>103</v>
      </c>
      <c r="D2079">
        <v>11034436</v>
      </c>
      <c r="E2079" t="s">
        <v>48</v>
      </c>
      <c r="F2079" t="s">
        <v>55</v>
      </c>
      <c r="G2079" t="s">
        <v>59</v>
      </c>
      <c r="H2079" t="s">
        <v>58</v>
      </c>
      <c r="L2079" t="s">
        <v>3031</v>
      </c>
      <c r="M2079">
        <v>13505</v>
      </c>
      <c r="N2079">
        <v>180</v>
      </c>
      <c r="O2079" t="s">
        <v>29</v>
      </c>
      <c r="P2079" t="s">
        <v>37</v>
      </c>
      <c r="Q2079" t="s">
        <v>213</v>
      </c>
      <c r="R2079">
        <v>20000000</v>
      </c>
      <c r="S2079">
        <v>2005</v>
      </c>
      <c r="T2079">
        <v>7.1</v>
      </c>
      <c r="U2079">
        <v>1.7</v>
      </c>
      <c r="V2079">
        <v>-8965564</v>
      </c>
      <c r="W2079" t="s">
        <v>38</v>
      </c>
    </row>
    <row r="2080" spans="1:23" x14ac:dyDescent="0.3">
      <c r="A2080" t="s">
        <v>2686</v>
      </c>
      <c r="B2080">
        <v>214</v>
      </c>
      <c r="C2080">
        <v>115</v>
      </c>
      <c r="D2080">
        <v>12626905</v>
      </c>
      <c r="E2080" t="s">
        <v>24</v>
      </c>
      <c r="F2080" t="s">
        <v>56</v>
      </c>
      <c r="G2080" t="s">
        <v>55</v>
      </c>
      <c r="H2080" t="s">
        <v>35</v>
      </c>
      <c r="L2080" t="s">
        <v>3032</v>
      </c>
      <c r="M2080">
        <v>32567</v>
      </c>
      <c r="N2080">
        <v>106</v>
      </c>
      <c r="O2080" t="s">
        <v>29</v>
      </c>
      <c r="P2080" t="s">
        <v>30</v>
      </c>
      <c r="Q2080" t="s">
        <v>213</v>
      </c>
      <c r="R2080">
        <v>20000000</v>
      </c>
      <c r="S2080">
        <v>2016</v>
      </c>
      <c r="T2080">
        <v>6.3</v>
      </c>
      <c r="U2080">
        <v>1.9</v>
      </c>
      <c r="V2080">
        <v>-7373095</v>
      </c>
      <c r="W2080" t="s">
        <v>38</v>
      </c>
    </row>
    <row r="2081" spans="1:23" x14ac:dyDescent="0.3">
      <c r="A2081" t="s">
        <v>2246</v>
      </c>
      <c r="B2081">
        <v>104</v>
      </c>
      <c r="C2081">
        <v>96</v>
      </c>
      <c r="D2081">
        <v>10569071</v>
      </c>
      <c r="E2081" t="s">
        <v>48</v>
      </c>
      <c r="L2081" t="s">
        <v>3033</v>
      </c>
      <c r="M2081">
        <v>35586</v>
      </c>
      <c r="N2081">
        <v>131</v>
      </c>
      <c r="O2081" t="s">
        <v>29</v>
      </c>
      <c r="P2081" t="s">
        <v>30</v>
      </c>
      <c r="Q2081" t="s">
        <v>213</v>
      </c>
      <c r="R2081">
        <v>20000000</v>
      </c>
      <c r="S2081">
        <v>1997</v>
      </c>
      <c r="T2081">
        <v>7.4</v>
      </c>
      <c r="U2081">
        <v>1.6</v>
      </c>
      <c r="V2081">
        <v>-9430929</v>
      </c>
      <c r="W2081" t="s">
        <v>38</v>
      </c>
    </row>
    <row r="2082" spans="1:23" x14ac:dyDescent="0.3">
      <c r="A2082" t="s">
        <v>3034</v>
      </c>
      <c r="B2082">
        <v>81</v>
      </c>
      <c r="C2082">
        <v>98</v>
      </c>
      <c r="D2082">
        <v>10544143</v>
      </c>
      <c r="E2082" t="s">
        <v>48</v>
      </c>
      <c r="F2082" t="s">
        <v>44</v>
      </c>
      <c r="L2082" t="s">
        <v>3035</v>
      </c>
      <c r="M2082">
        <v>16372</v>
      </c>
      <c r="N2082">
        <v>121</v>
      </c>
      <c r="O2082" t="s">
        <v>29</v>
      </c>
      <c r="P2082" t="s">
        <v>143</v>
      </c>
      <c r="Q2082" t="s">
        <v>31</v>
      </c>
      <c r="R2082">
        <v>20000000</v>
      </c>
      <c r="S2082">
        <v>1999</v>
      </c>
      <c r="T2082">
        <v>6.1</v>
      </c>
      <c r="U2082">
        <v>1.6</v>
      </c>
      <c r="V2082">
        <v>-9455857</v>
      </c>
      <c r="W2082" t="s">
        <v>38</v>
      </c>
    </row>
    <row r="2083" spans="1:23" x14ac:dyDescent="0.3">
      <c r="A2083" t="s">
        <v>2624</v>
      </c>
      <c r="B2083">
        <v>175</v>
      </c>
      <c r="C2083">
        <v>101</v>
      </c>
      <c r="D2083">
        <v>13650738</v>
      </c>
      <c r="E2083" t="s">
        <v>48</v>
      </c>
      <c r="F2083" t="s">
        <v>55</v>
      </c>
      <c r="L2083" t="s">
        <v>3036</v>
      </c>
      <c r="M2083">
        <v>61360</v>
      </c>
      <c r="N2083">
        <v>129</v>
      </c>
      <c r="O2083" t="s">
        <v>29</v>
      </c>
      <c r="P2083" t="s">
        <v>30</v>
      </c>
      <c r="Q2083" t="s">
        <v>213</v>
      </c>
      <c r="R2083">
        <v>20000000</v>
      </c>
      <c r="S2083">
        <v>2015</v>
      </c>
      <c r="T2083">
        <v>6.6</v>
      </c>
      <c r="U2083">
        <v>1.7</v>
      </c>
      <c r="V2083">
        <v>-6349262</v>
      </c>
      <c r="W2083" t="s">
        <v>38</v>
      </c>
    </row>
    <row r="2084" spans="1:23" x14ac:dyDescent="0.3">
      <c r="A2084" t="s">
        <v>1367</v>
      </c>
      <c r="B2084">
        <v>20</v>
      </c>
      <c r="C2084">
        <v>106</v>
      </c>
      <c r="D2084">
        <v>10555348</v>
      </c>
      <c r="E2084" t="s">
        <v>48</v>
      </c>
      <c r="F2084" t="s">
        <v>56</v>
      </c>
      <c r="L2084" t="s">
        <v>3037</v>
      </c>
      <c r="M2084">
        <v>17349</v>
      </c>
      <c r="N2084">
        <v>42</v>
      </c>
      <c r="O2084" t="s">
        <v>29</v>
      </c>
      <c r="P2084" t="s">
        <v>30</v>
      </c>
      <c r="Q2084" t="s">
        <v>31</v>
      </c>
      <c r="R2084">
        <v>20000000</v>
      </c>
      <c r="S2084">
        <v>1989</v>
      </c>
      <c r="T2084">
        <v>6</v>
      </c>
      <c r="U2084">
        <v>1.8</v>
      </c>
      <c r="V2084">
        <v>-9444652</v>
      </c>
      <c r="W2084" t="s">
        <v>38</v>
      </c>
    </row>
    <row r="2085" spans="1:23" x14ac:dyDescent="0.3">
      <c r="A2085" t="s">
        <v>2246</v>
      </c>
      <c r="B2085">
        <v>69</v>
      </c>
      <c r="C2085">
        <v>101</v>
      </c>
      <c r="D2085">
        <v>9714482</v>
      </c>
      <c r="E2085" t="s">
        <v>48</v>
      </c>
      <c r="F2085" t="s">
        <v>50</v>
      </c>
      <c r="G2085" t="s">
        <v>44</v>
      </c>
      <c r="L2085" t="s">
        <v>3038</v>
      </c>
      <c r="M2085">
        <v>30083</v>
      </c>
      <c r="N2085">
        <v>140</v>
      </c>
      <c r="O2085" t="s">
        <v>29</v>
      </c>
      <c r="P2085" t="s">
        <v>30</v>
      </c>
      <c r="Q2085" t="s">
        <v>213</v>
      </c>
      <c r="R2085">
        <v>20000000</v>
      </c>
      <c r="S2085">
        <v>1996</v>
      </c>
      <c r="T2085">
        <v>6.8</v>
      </c>
      <c r="U2085">
        <v>1.7</v>
      </c>
      <c r="V2085">
        <v>-10285518</v>
      </c>
      <c r="W2085" t="s">
        <v>38</v>
      </c>
    </row>
    <row r="2086" spans="1:23" x14ac:dyDescent="0.3">
      <c r="A2086" t="s">
        <v>134</v>
      </c>
      <c r="B2086">
        <v>166</v>
      </c>
      <c r="C2086">
        <v>111</v>
      </c>
      <c r="D2086">
        <v>9525276</v>
      </c>
      <c r="E2086" t="s">
        <v>24</v>
      </c>
      <c r="F2086" t="s">
        <v>56</v>
      </c>
      <c r="G2086" t="s">
        <v>35</v>
      </c>
      <c r="L2086" t="s">
        <v>3039</v>
      </c>
      <c r="M2086">
        <v>60156</v>
      </c>
      <c r="N2086">
        <v>299</v>
      </c>
      <c r="O2086" t="s">
        <v>29</v>
      </c>
      <c r="P2086" t="s">
        <v>30</v>
      </c>
      <c r="Q2086" t="s">
        <v>213</v>
      </c>
      <c r="R2086">
        <v>20000000</v>
      </c>
      <c r="S2086">
        <v>2007</v>
      </c>
      <c r="T2086">
        <v>6.8</v>
      </c>
      <c r="U2086">
        <v>1.8</v>
      </c>
      <c r="V2086">
        <v>-10474724</v>
      </c>
      <c r="W2086" t="s">
        <v>38</v>
      </c>
    </row>
    <row r="2087" spans="1:23" x14ac:dyDescent="0.3">
      <c r="A2087" t="s">
        <v>1927</v>
      </c>
      <c r="B2087">
        <v>160</v>
      </c>
      <c r="C2087">
        <v>99</v>
      </c>
      <c r="D2087">
        <v>8855646</v>
      </c>
      <c r="E2087" t="s">
        <v>25</v>
      </c>
      <c r="F2087" t="s">
        <v>55</v>
      </c>
      <c r="L2087" t="s">
        <v>3040</v>
      </c>
      <c r="M2087">
        <v>49855</v>
      </c>
      <c r="N2087">
        <v>117</v>
      </c>
      <c r="O2087" t="s">
        <v>29</v>
      </c>
      <c r="P2087" t="s">
        <v>30</v>
      </c>
      <c r="Q2087" t="s">
        <v>31</v>
      </c>
      <c r="R2087">
        <v>21000000</v>
      </c>
      <c r="S2087">
        <v>2009</v>
      </c>
      <c r="T2087">
        <v>7.2</v>
      </c>
      <c r="U2087">
        <v>1.6</v>
      </c>
      <c r="V2087">
        <v>-12144354</v>
      </c>
      <c r="W2087" t="s">
        <v>38</v>
      </c>
    </row>
    <row r="2088" spans="1:23" x14ac:dyDescent="0.3">
      <c r="A2088" t="s">
        <v>3041</v>
      </c>
      <c r="B2088">
        <v>32</v>
      </c>
      <c r="C2088">
        <v>88</v>
      </c>
      <c r="D2088">
        <v>9109322</v>
      </c>
      <c r="E2088" t="s">
        <v>48</v>
      </c>
      <c r="F2088" t="s">
        <v>49</v>
      </c>
      <c r="G2088" t="s">
        <v>27</v>
      </c>
      <c r="L2088" t="s">
        <v>3042</v>
      </c>
      <c r="M2088">
        <v>25371</v>
      </c>
      <c r="N2088">
        <v>129</v>
      </c>
      <c r="O2088" t="s">
        <v>29</v>
      </c>
      <c r="P2088" t="s">
        <v>244</v>
      </c>
      <c r="Q2088" t="s">
        <v>52</v>
      </c>
      <c r="R2088">
        <v>20000000</v>
      </c>
      <c r="S2088">
        <v>2004</v>
      </c>
      <c r="T2088">
        <v>1.9</v>
      </c>
      <c r="U2088">
        <v>1.5</v>
      </c>
      <c r="V2088">
        <v>-10890678</v>
      </c>
      <c r="W2088" t="s">
        <v>38</v>
      </c>
    </row>
    <row r="2089" spans="1:23" x14ac:dyDescent="0.3">
      <c r="A2089" t="s">
        <v>735</v>
      </c>
      <c r="B2089">
        <v>72</v>
      </c>
      <c r="C2089">
        <v>83</v>
      </c>
      <c r="D2089">
        <v>8326035</v>
      </c>
      <c r="E2089" t="s">
        <v>24</v>
      </c>
      <c r="F2089" t="s">
        <v>48</v>
      </c>
      <c r="G2089" t="s">
        <v>56</v>
      </c>
      <c r="L2089" t="s">
        <v>3043</v>
      </c>
      <c r="M2089">
        <v>21933</v>
      </c>
      <c r="N2089">
        <v>76</v>
      </c>
      <c r="O2089" t="s">
        <v>29</v>
      </c>
      <c r="P2089" t="s">
        <v>244</v>
      </c>
      <c r="Q2089" t="s">
        <v>31</v>
      </c>
      <c r="R2089">
        <v>33000000</v>
      </c>
      <c r="S2089">
        <v>2005</v>
      </c>
      <c r="T2089">
        <v>5.5</v>
      </c>
      <c r="U2089">
        <v>1.4</v>
      </c>
      <c r="V2089">
        <v>-24673965</v>
      </c>
      <c r="W2089" t="s">
        <v>38</v>
      </c>
    </row>
    <row r="2090" spans="1:23" x14ac:dyDescent="0.3">
      <c r="A2090" t="s">
        <v>735</v>
      </c>
      <c r="B2090">
        <v>53</v>
      </c>
      <c r="C2090">
        <v>91</v>
      </c>
      <c r="D2090">
        <v>8104069</v>
      </c>
      <c r="E2090" t="s">
        <v>24</v>
      </c>
      <c r="F2090" t="s">
        <v>48</v>
      </c>
      <c r="G2090" t="s">
        <v>56</v>
      </c>
      <c r="L2090" t="s">
        <v>3044</v>
      </c>
      <c r="M2090">
        <v>9785</v>
      </c>
      <c r="N2090">
        <v>26</v>
      </c>
      <c r="O2090" t="s">
        <v>29</v>
      </c>
      <c r="P2090" t="s">
        <v>30</v>
      </c>
      <c r="Q2090" t="s">
        <v>31</v>
      </c>
      <c r="R2090">
        <v>20000000</v>
      </c>
      <c r="S2090">
        <v>2007</v>
      </c>
      <c r="T2090">
        <v>4.5</v>
      </c>
      <c r="U2090">
        <v>1.5</v>
      </c>
      <c r="V2090">
        <v>-11895931</v>
      </c>
      <c r="W2090" t="s">
        <v>38</v>
      </c>
    </row>
    <row r="2091" spans="1:23" x14ac:dyDescent="0.3">
      <c r="A2091" t="s">
        <v>993</v>
      </c>
      <c r="B2091">
        <v>76</v>
      </c>
      <c r="C2091">
        <v>108</v>
      </c>
      <c r="D2091">
        <v>8054280</v>
      </c>
      <c r="E2091" t="s">
        <v>48</v>
      </c>
      <c r="F2091" t="s">
        <v>56</v>
      </c>
      <c r="G2091" t="s">
        <v>59</v>
      </c>
      <c r="L2091" t="s">
        <v>3045</v>
      </c>
      <c r="M2091">
        <v>6838</v>
      </c>
      <c r="N2091">
        <v>117</v>
      </c>
      <c r="O2091" t="s">
        <v>29</v>
      </c>
      <c r="P2091" t="s">
        <v>30</v>
      </c>
      <c r="Q2091" t="s">
        <v>31</v>
      </c>
      <c r="R2091">
        <v>20000000</v>
      </c>
      <c r="S2091">
        <v>2004</v>
      </c>
      <c r="T2091">
        <v>6.3</v>
      </c>
      <c r="U2091">
        <v>1.8</v>
      </c>
      <c r="V2091">
        <v>-11945720</v>
      </c>
      <c r="W2091" t="s">
        <v>38</v>
      </c>
    </row>
    <row r="2092" spans="1:23" x14ac:dyDescent="0.3">
      <c r="A2092" t="s">
        <v>1919</v>
      </c>
      <c r="B2092">
        <v>401</v>
      </c>
      <c r="C2092">
        <v>148</v>
      </c>
      <c r="D2092">
        <v>8093318</v>
      </c>
      <c r="E2092" t="s">
        <v>48</v>
      </c>
      <c r="F2092" t="s">
        <v>56</v>
      </c>
      <c r="G2092" t="s">
        <v>55</v>
      </c>
      <c r="H2092" t="s">
        <v>60</v>
      </c>
      <c r="I2092" t="s">
        <v>44</v>
      </c>
      <c r="L2092" t="s">
        <v>3046</v>
      </c>
      <c r="M2092">
        <v>61935</v>
      </c>
      <c r="N2092">
        <v>242</v>
      </c>
      <c r="O2092" t="s">
        <v>29</v>
      </c>
      <c r="P2092" t="s">
        <v>30</v>
      </c>
      <c r="Q2092" t="s">
        <v>213</v>
      </c>
      <c r="R2092">
        <v>20000000</v>
      </c>
      <c r="S2092">
        <v>2014</v>
      </c>
      <c r="T2092">
        <v>6.7</v>
      </c>
      <c r="U2092">
        <v>2.5</v>
      </c>
      <c r="V2092">
        <v>-11906682</v>
      </c>
      <c r="W2092" t="s">
        <v>38</v>
      </c>
    </row>
    <row r="2093" spans="1:23" x14ac:dyDescent="0.3">
      <c r="A2093" t="s">
        <v>3047</v>
      </c>
      <c r="B2093">
        <v>31</v>
      </c>
      <c r="C2093">
        <v>77</v>
      </c>
      <c r="D2093">
        <v>7382993</v>
      </c>
      <c r="E2093" t="s">
        <v>25</v>
      </c>
      <c r="F2093" t="s">
        <v>47</v>
      </c>
      <c r="G2093" t="s">
        <v>48</v>
      </c>
      <c r="H2093" t="s">
        <v>49</v>
      </c>
      <c r="I2093" t="s">
        <v>26</v>
      </c>
      <c r="L2093" t="s">
        <v>3048</v>
      </c>
      <c r="M2093">
        <v>3851</v>
      </c>
      <c r="N2093">
        <v>114</v>
      </c>
      <c r="O2093" t="s">
        <v>29</v>
      </c>
      <c r="P2093" t="s">
        <v>30</v>
      </c>
      <c r="Q2093" t="s">
        <v>118</v>
      </c>
      <c r="R2093">
        <v>20000000</v>
      </c>
      <c r="S2093">
        <v>2006</v>
      </c>
      <c r="T2093">
        <v>2.8</v>
      </c>
      <c r="U2093">
        <v>1.3</v>
      </c>
      <c r="V2093">
        <v>-12617007</v>
      </c>
      <c r="W2093" t="s">
        <v>38</v>
      </c>
    </row>
    <row r="2094" spans="1:23" x14ac:dyDescent="0.3">
      <c r="A2094" t="s">
        <v>3049</v>
      </c>
      <c r="B2094">
        <v>65</v>
      </c>
      <c r="C2094">
        <v>110</v>
      </c>
      <c r="D2094">
        <v>8888355</v>
      </c>
      <c r="E2094" t="s">
        <v>55</v>
      </c>
      <c r="F2094" t="s">
        <v>59</v>
      </c>
      <c r="L2094" t="s">
        <v>3050</v>
      </c>
      <c r="M2094">
        <v>7894</v>
      </c>
      <c r="N2094">
        <v>25</v>
      </c>
      <c r="O2094" t="s">
        <v>29</v>
      </c>
      <c r="P2094" t="s">
        <v>30</v>
      </c>
      <c r="Q2094" t="s">
        <v>31</v>
      </c>
      <c r="R2094">
        <v>20000000</v>
      </c>
      <c r="S2094">
        <v>2013</v>
      </c>
      <c r="T2094">
        <v>5</v>
      </c>
      <c r="U2094">
        <v>1.8</v>
      </c>
      <c r="V2094">
        <v>-11111645</v>
      </c>
      <c r="W2094" t="s">
        <v>38</v>
      </c>
    </row>
    <row r="2095" spans="1:23" x14ac:dyDescent="0.3">
      <c r="A2095" t="s">
        <v>1543</v>
      </c>
      <c r="B2095">
        <v>45</v>
      </c>
      <c r="C2095">
        <v>83</v>
      </c>
      <c r="D2095">
        <v>7001720</v>
      </c>
      <c r="E2095" t="s">
        <v>48</v>
      </c>
      <c r="F2095" t="s">
        <v>26</v>
      </c>
      <c r="L2095" t="s">
        <v>3051</v>
      </c>
      <c r="M2095">
        <v>8560</v>
      </c>
      <c r="N2095">
        <v>205</v>
      </c>
      <c r="O2095" t="s">
        <v>29</v>
      </c>
      <c r="P2095" t="s">
        <v>30</v>
      </c>
      <c r="Q2095" t="s">
        <v>31</v>
      </c>
      <c r="R2095">
        <v>12000000</v>
      </c>
      <c r="S2095">
        <v>2008</v>
      </c>
      <c r="T2095">
        <v>4.3</v>
      </c>
      <c r="U2095">
        <v>1.4</v>
      </c>
      <c r="V2095">
        <v>-4998280</v>
      </c>
      <c r="W2095" t="s">
        <v>38</v>
      </c>
    </row>
    <row r="2096" spans="1:23" x14ac:dyDescent="0.3">
      <c r="A2096" t="s">
        <v>1325</v>
      </c>
      <c r="B2096">
        <v>260</v>
      </c>
      <c r="C2096">
        <v>107</v>
      </c>
      <c r="D2096">
        <v>7268659</v>
      </c>
      <c r="E2096" t="s">
        <v>24</v>
      </c>
      <c r="F2096" t="s">
        <v>48</v>
      </c>
      <c r="G2096" t="s">
        <v>56</v>
      </c>
      <c r="H2096" t="s">
        <v>35</v>
      </c>
      <c r="L2096" t="s">
        <v>3052</v>
      </c>
      <c r="M2096">
        <v>59248</v>
      </c>
      <c r="N2096">
        <v>164</v>
      </c>
      <c r="O2096" t="s">
        <v>29</v>
      </c>
      <c r="P2096" t="s">
        <v>3053</v>
      </c>
      <c r="Q2096" t="s">
        <v>213</v>
      </c>
      <c r="R2096">
        <v>20000000</v>
      </c>
      <c r="S2096">
        <v>2013</v>
      </c>
      <c r="T2096">
        <v>5.6</v>
      </c>
      <c r="U2096">
        <v>1.8</v>
      </c>
      <c r="V2096">
        <v>-12731341</v>
      </c>
      <c r="W2096" t="s">
        <v>38</v>
      </c>
    </row>
    <row r="2097" spans="1:23" x14ac:dyDescent="0.3">
      <c r="A2097" t="s">
        <v>3054</v>
      </c>
      <c r="B2097">
        <v>129</v>
      </c>
      <c r="C2097">
        <v>100</v>
      </c>
      <c r="D2097">
        <v>6852144</v>
      </c>
      <c r="E2097" t="s">
        <v>55</v>
      </c>
      <c r="F2097" t="s">
        <v>57</v>
      </c>
      <c r="G2097" t="s">
        <v>27</v>
      </c>
      <c r="H2097" t="s">
        <v>35</v>
      </c>
      <c r="L2097" t="s">
        <v>3055</v>
      </c>
      <c r="M2097">
        <v>15169</v>
      </c>
      <c r="N2097">
        <v>213</v>
      </c>
      <c r="O2097" t="s">
        <v>29</v>
      </c>
      <c r="P2097" t="s">
        <v>115</v>
      </c>
      <c r="Q2097" t="s">
        <v>31</v>
      </c>
      <c r="R2097">
        <v>22000000</v>
      </c>
      <c r="S2097">
        <v>2003</v>
      </c>
      <c r="T2097">
        <v>6.2</v>
      </c>
      <c r="U2097">
        <v>1.7</v>
      </c>
      <c r="V2097">
        <v>-15147856</v>
      </c>
      <c r="W2097" t="s">
        <v>38</v>
      </c>
    </row>
    <row r="2098" spans="1:23" x14ac:dyDescent="0.3">
      <c r="A2098" t="s">
        <v>2592</v>
      </c>
      <c r="B2098">
        <v>58</v>
      </c>
      <c r="C2098">
        <v>87</v>
      </c>
      <c r="D2098">
        <v>6563357</v>
      </c>
      <c r="E2098" t="s">
        <v>25</v>
      </c>
      <c r="F2098" t="s">
        <v>48</v>
      </c>
      <c r="L2098" t="s">
        <v>3056</v>
      </c>
      <c r="M2098">
        <v>18571</v>
      </c>
      <c r="N2098">
        <v>120</v>
      </c>
      <c r="O2098" t="s">
        <v>29</v>
      </c>
      <c r="P2098" t="s">
        <v>30</v>
      </c>
      <c r="Q2098" t="s">
        <v>213</v>
      </c>
      <c r="R2098">
        <v>20000000</v>
      </c>
      <c r="S2098">
        <v>2008</v>
      </c>
      <c r="T2098">
        <v>5.3</v>
      </c>
      <c r="U2098">
        <v>1.4</v>
      </c>
      <c r="V2098">
        <v>-13436643</v>
      </c>
      <c r="W2098" t="s">
        <v>38</v>
      </c>
    </row>
    <row r="2099" spans="1:23" x14ac:dyDescent="0.3">
      <c r="A2099" t="s">
        <v>3057</v>
      </c>
      <c r="B2099">
        <v>103</v>
      </c>
      <c r="C2099">
        <v>154</v>
      </c>
      <c r="D2099">
        <v>6201757</v>
      </c>
      <c r="E2099" t="s">
        <v>242</v>
      </c>
      <c r="F2099" t="s">
        <v>48</v>
      </c>
      <c r="G2099" t="s">
        <v>55</v>
      </c>
      <c r="H2099" t="s">
        <v>54</v>
      </c>
      <c r="I2099" t="s">
        <v>59</v>
      </c>
      <c r="J2099" t="s">
        <v>50</v>
      </c>
      <c r="L2099" t="s">
        <v>3058</v>
      </c>
      <c r="M2099">
        <v>10037</v>
      </c>
      <c r="N2099">
        <v>202</v>
      </c>
      <c r="O2099" t="s">
        <v>29</v>
      </c>
      <c r="P2099" t="s">
        <v>37</v>
      </c>
      <c r="Q2099" t="s">
        <v>213</v>
      </c>
      <c r="R2099">
        <v>10000000</v>
      </c>
      <c r="S2099">
        <v>1999</v>
      </c>
      <c r="T2099">
        <v>7.4</v>
      </c>
      <c r="U2099">
        <v>2.6</v>
      </c>
      <c r="V2099">
        <v>-3798243</v>
      </c>
      <c r="W2099" t="s">
        <v>38</v>
      </c>
    </row>
    <row r="2100" spans="1:23" x14ac:dyDescent="0.3">
      <c r="A2100" t="s">
        <v>3059</v>
      </c>
      <c r="B2100">
        <v>45</v>
      </c>
      <c r="C2100">
        <v>106</v>
      </c>
      <c r="D2100">
        <v>6420319</v>
      </c>
      <c r="E2100" t="s">
        <v>55</v>
      </c>
      <c r="F2100" t="s">
        <v>58</v>
      </c>
      <c r="L2100" t="s">
        <v>3060</v>
      </c>
      <c r="M2100">
        <v>15978</v>
      </c>
      <c r="N2100">
        <v>122</v>
      </c>
      <c r="O2100" t="s">
        <v>29</v>
      </c>
      <c r="P2100" t="s">
        <v>3061</v>
      </c>
      <c r="Q2100" t="s">
        <v>31</v>
      </c>
      <c r="R2100">
        <v>20000000</v>
      </c>
      <c r="S2100">
        <v>2015</v>
      </c>
      <c r="T2100">
        <v>7.4</v>
      </c>
      <c r="U2100">
        <v>1.8</v>
      </c>
      <c r="V2100">
        <v>-13579681</v>
      </c>
      <c r="W2100" t="s">
        <v>38</v>
      </c>
    </row>
    <row r="2101" spans="1:23" x14ac:dyDescent="0.3">
      <c r="A2101" t="s">
        <v>1471</v>
      </c>
      <c r="B2101">
        <v>345</v>
      </c>
      <c r="C2101">
        <v>99</v>
      </c>
      <c r="D2101">
        <v>5702083</v>
      </c>
      <c r="E2101" t="s">
        <v>242</v>
      </c>
      <c r="F2101" t="s">
        <v>55</v>
      </c>
      <c r="G2101" t="s">
        <v>35</v>
      </c>
      <c r="L2101" t="s">
        <v>3062</v>
      </c>
      <c r="M2101">
        <v>80617</v>
      </c>
      <c r="N2101">
        <v>190</v>
      </c>
      <c r="O2101" t="s">
        <v>29</v>
      </c>
      <c r="P2101" t="s">
        <v>37</v>
      </c>
      <c r="Q2101" t="s">
        <v>213</v>
      </c>
      <c r="R2101">
        <v>15000000</v>
      </c>
      <c r="S2101">
        <v>2011</v>
      </c>
      <c r="T2101">
        <v>6.5</v>
      </c>
      <c r="U2101">
        <v>1.6</v>
      </c>
      <c r="V2101">
        <v>-9297917</v>
      </c>
      <c r="W2101" t="s">
        <v>38</v>
      </c>
    </row>
    <row r="2102" spans="1:23" x14ac:dyDescent="0.3">
      <c r="A2102" t="s">
        <v>2478</v>
      </c>
      <c r="B2102">
        <v>232</v>
      </c>
      <c r="C2102">
        <v>100</v>
      </c>
      <c r="D2102">
        <v>5480996</v>
      </c>
      <c r="E2102" t="s">
        <v>47</v>
      </c>
      <c r="F2102" t="s">
        <v>55</v>
      </c>
      <c r="G2102" t="s">
        <v>60</v>
      </c>
      <c r="H2102" t="s">
        <v>27</v>
      </c>
      <c r="I2102" t="s">
        <v>35</v>
      </c>
      <c r="L2102" t="s">
        <v>3063</v>
      </c>
      <c r="M2102">
        <v>89383</v>
      </c>
      <c r="N2102">
        <v>293</v>
      </c>
      <c r="O2102" t="s">
        <v>29</v>
      </c>
      <c r="P2102" t="s">
        <v>30</v>
      </c>
      <c r="Q2102" t="s">
        <v>213</v>
      </c>
      <c r="R2102">
        <v>8700000</v>
      </c>
      <c r="S2102">
        <v>2006</v>
      </c>
      <c r="T2102">
        <v>7.1</v>
      </c>
      <c r="U2102">
        <v>1.7</v>
      </c>
      <c r="V2102">
        <v>-3219004</v>
      </c>
      <c r="W2102" t="s">
        <v>38</v>
      </c>
    </row>
    <row r="2103" spans="1:23" x14ac:dyDescent="0.3">
      <c r="A2103" t="s">
        <v>237</v>
      </c>
      <c r="B2103">
        <v>116</v>
      </c>
      <c r="C2103">
        <v>116</v>
      </c>
      <c r="D2103">
        <v>6002756</v>
      </c>
      <c r="E2103" t="s">
        <v>242</v>
      </c>
      <c r="F2103" t="s">
        <v>55</v>
      </c>
      <c r="G2103" t="s">
        <v>61</v>
      </c>
      <c r="L2103" t="s">
        <v>3064</v>
      </c>
      <c r="M2103">
        <v>24997</v>
      </c>
      <c r="N2103">
        <v>75</v>
      </c>
      <c r="O2103" t="s">
        <v>29</v>
      </c>
      <c r="P2103" t="s">
        <v>30</v>
      </c>
      <c r="Q2103" t="s">
        <v>52</v>
      </c>
      <c r="R2103">
        <v>20000000</v>
      </c>
      <c r="S2103">
        <v>2012</v>
      </c>
      <c r="T2103">
        <v>7.2</v>
      </c>
      <c r="U2103">
        <v>1.9</v>
      </c>
      <c r="V2103">
        <v>-13997244</v>
      </c>
      <c r="W2103" t="s">
        <v>38</v>
      </c>
    </row>
    <row r="2104" spans="1:23" x14ac:dyDescent="0.3">
      <c r="A2104" t="s">
        <v>1200</v>
      </c>
      <c r="B2104">
        <v>148</v>
      </c>
      <c r="C2104">
        <v>94</v>
      </c>
      <c r="D2104">
        <v>5132655</v>
      </c>
      <c r="E2104" t="s">
        <v>57</v>
      </c>
      <c r="F2104" t="s">
        <v>27</v>
      </c>
      <c r="L2104" t="s">
        <v>3065</v>
      </c>
      <c r="M2104">
        <v>37626</v>
      </c>
      <c r="N2104">
        <v>521</v>
      </c>
      <c r="O2104" t="s">
        <v>29</v>
      </c>
      <c r="P2104" t="s">
        <v>115</v>
      </c>
      <c r="Q2104" t="s">
        <v>213</v>
      </c>
      <c r="R2104">
        <v>20000000</v>
      </c>
      <c r="S2104">
        <v>2005</v>
      </c>
      <c r="T2104">
        <v>2.2999999999999998</v>
      </c>
      <c r="U2104">
        <v>1.6</v>
      </c>
      <c r="V2104">
        <v>-14867345</v>
      </c>
      <c r="W2104" t="s">
        <v>38</v>
      </c>
    </row>
    <row r="2105" spans="1:23" x14ac:dyDescent="0.3">
      <c r="A2105" t="s">
        <v>2467</v>
      </c>
      <c r="B2105">
        <v>79</v>
      </c>
      <c r="C2105">
        <v>111</v>
      </c>
      <c r="D2105">
        <v>5205343</v>
      </c>
      <c r="E2105" t="s">
        <v>48</v>
      </c>
      <c r="F2105" t="s">
        <v>55</v>
      </c>
      <c r="G2105" t="s">
        <v>49</v>
      </c>
      <c r="H2105" t="s">
        <v>59</v>
      </c>
      <c r="I2105" t="s">
        <v>44</v>
      </c>
      <c r="L2105" t="s">
        <v>3066</v>
      </c>
      <c r="M2105">
        <v>11958</v>
      </c>
      <c r="N2105">
        <v>39</v>
      </c>
      <c r="O2105" t="s">
        <v>29</v>
      </c>
      <c r="P2105" t="s">
        <v>30</v>
      </c>
      <c r="Q2105" t="s">
        <v>52</v>
      </c>
      <c r="R2105">
        <v>20000000</v>
      </c>
      <c r="S2105">
        <v>2009</v>
      </c>
      <c r="T2105">
        <v>6.4</v>
      </c>
      <c r="U2105">
        <v>1.8</v>
      </c>
      <c r="V2105">
        <v>-14794657</v>
      </c>
      <c r="W2105" t="s">
        <v>38</v>
      </c>
    </row>
    <row r="2106" spans="1:23" x14ac:dyDescent="0.3">
      <c r="A2106" t="s">
        <v>3067</v>
      </c>
      <c r="B2106">
        <v>167</v>
      </c>
      <c r="C2106">
        <v>100</v>
      </c>
      <c r="D2106">
        <v>5005883</v>
      </c>
      <c r="E2106" t="s">
        <v>55</v>
      </c>
      <c r="F2106" t="s">
        <v>60</v>
      </c>
      <c r="G2106" t="s">
        <v>44</v>
      </c>
      <c r="H2106" t="s">
        <v>35</v>
      </c>
      <c r="L2106" t="s">
        <v>3068</v>
      </c>
      <c r="M2106">
        <v>29649</v>
      </c>
      <c r="N2106">
        <v>361</v>
      </c>
      <c r="O2106" t="s">
        <v>29</v>
      </c>
      <c r="P2106" t="s">
        <v>30</v>
      </c>
      <c r="Q2106" t="s">
        <v>213</v>
      </c>
      <c r="R2106">
        <v>20000000</v>
      </c>
      <c r="S2106">
        <v>2004</v>
      </c>
      <c r="T2106">
        <v>6.1</v>
      </c>
      <c r="U2106">
        <v>1.7</v>
      </c>
      <c r="V2106">
        <v>-14994117</v>
      </c>
      <c r="W2106" t="s">
        <v>38</v>
      </c>
    </row>
    <row r="2107" spans="1:23" x14ac:dyDescent="0.3">
      <c r="A2107" t="s">
        <v>3069</v>
      </c>
      <c r="B2107">
        <v>350</v>
      </c>
      <c r="C2107">
        <v>125</v>
      </c>
      <c r="D2107">
        <v>5749134</v>
      </c>
      <c r="E2107" t="s">
        <v>24</v>
      </c>
      <c r="F2107" t="s">
        <v>56</v>
      </c>
      <c r="G2107" t="s">
        <v>55</v>
      </c>
      <c r="H2107" t="s">
        <v>35</v>
      </c>
      <c r="L2107" t="s">
        <v>3070</v>
      </c>
      <c r="M2107">
        <v>45799</v>
      </c>
      <c r="N2107">
        <v>180</v>
      </c>
      <c r="O2107" t="s">
        <v>29</v>
      </c>
      <c r="P2107" t="s">
        <v>30</v>
      </c>
      <c r="Q2107" t="s">
        <v>213</v>
      </c>
      <c r="R2107">
        <v>20000000</v>
      </c>
      <c r="S2107">
        <v>2014</v>
      </c>
      <c r="T2107">
        <v>7</v>
      </c>
      <c r="U2107">
        <v>2.1</v>
      </c>
      <c r="V2107">
        <v>-14250866</v>
      </c>
      <c r="W2107" t="s">
        <v>38</v>
      </c>
    </row>
    <row r="2108" spans="1:23" x14ac:dyDescent="0.3">
      <c r="A2108" t="s">
        <v>3071</v>
      </c>
      <c r="B2108">
        <v>99</v>
      </c>
      <c r="C2108">
        <v>119</v>
      </c>
      <c r="D2108">
        <v>4234040</v>
      </c>
      <c r="E2108" t="s">
        <v>242</v>
      </c>
      <c r="F2108" t="s">
        <v>55</v>
      </c>
      <c r="L2108" t="s">
        <v>3072</v>
      </c>
      <c r="M2108">
        <v>14301</v>
      </c>
      <c r="N2108">
        <v>45</v>
      </c>
      <c r="O2108" t="s">
        <v>29</v>
      </c>
      <c r="P2108" t="s">
        <v>30</v>
      </c>
      <c r="Q2108" t="s">
        <v>31</v>
      </c>
      <c r="R2108">
        <v>20000000</v>
      </c>
      <c r="S2108">
        <v>2008</v>
      </c>
      <c r="T2108">
        <v>7</v>
      </c>
      <c r="U2108">
        <v>2</v>
      </c>
      <c r="V2108">
        <v>-15765960</v>
      </c>
      <c r="W2108" t="s">
        <v>38</v>
      </c>
    </row>
    <row r="2109" spans="1:23" x14ac:dyDescent="0.3">
      <c r="A2109" t="s">
        <v>3073</v>
      </c>
      <c r="B2109">
        <v>231</v>
      </c>
      <c r="C2109">
        <v>135</v>
      </c>
      <c r="D2109">
        <v>4001121</v>
      </c>
      <c r="E2109" t="s">
        <v>242</v>
      </c>
      <c r="F2109" t="s">
        <v>55</v>
      </c>
      <c r="G2109" t="s">
        <v>59</v>
      </c>
      <c r="L2109" t="s">
        <v>3074</v>
      </c>
      <c r="M2109">
        <v>48346</v>
      </c>
      <c r="N2109">
        <v>230</v>
      </c>
      <c r="O2109" t="s">
        <v>29</v>
      </c>
      <c r="P2109" t="s">
        <v>30</v>
      </c>
      <c r="Q2109" t="s">
        <v>213</v>
      </c>
      <c r="R2109">
        <v>20000000</v>
      </c>
      <c r="S2109">
        <v>2007</v>
      </c>
      <c r="T2109">
        <v>7</v>
      </c>
      <c r="U2109">
        <v>2.2000000000000002</v>
      </c>
      <c r="V2109">
        <v>-15998879</v>
      </c>
      <c r="W2109" t="s">
        <v>38</v>
      </c>
    </row>
    <row r="2110" spans="1:23" x14ac:dyDescent="0.3">
      <c r="A2110" t="s">
        <v>3075</v>
      </c>
      <c r="B2110">
        <v>119</v>
      </c>
      <c r="C2110">
        <v>93</v>
      </c>
      <c r="D2110">
        <v>3749061</v>
      </c>
      <c r="E2110" t="s">
        <v>24</v>
      </c>
      <c r="F2110" t="s">
        <v>35</v>
      </c>
      <c r="L2110" t="s">
        <v>3076</v>
      </c>
      <c r="M2110">
        <v>28629</v>
      </c>
      <c r="N2110">
        <v>113</v>
      </c>
      <c r="O2110" t="s">
        <v>29</v>
      </c>
      <c r="P2110" t="s">
        <v>30</v>
      </c>
      <c r="Q2110" t="s">
        <v>31</v>
      </c>
      <c r="R2110">
        <v>20000000</v>
      </c>
      <c r="S2110">
        <v>2012</v>
      </c>
      <c r="T2110">
        <v>4.9000000000000004</v>
      </c>
      <c r="U2110">
        <v>1.6</v>
      </c>
      <c r="V2110">
        <v>-16250939</v>
      </c>
      <c r="W2110" t="s">
        <v>38</v>
      </c>
    </row>
    <row r="2111" spans="1:23" x14ac:dyDescent="0.3">
      <c r="A2111" t="s">
        <v>2230</v>
      </c>
      <c r="B2111">
        <v>182</v>
      </c>
      <c r="C2111">
        <v>114</v>
      </c>
      <c r="D2111">
        <v>3519627</v>
      </c>
      <c r="E2111" t="s">
        <v>25</v>
      </c>
      <c r="F2111" t="s">
        <v>48</v>
      </c>
      <c r="G2111" t="s">
        <v>55</v>
      </c>
      <c r="H2111" t="s">
        <v>44</v>
      </c>
      <c r="L2111" t="s">
        <v>3077</v>
      </c>
      <c r="M2111">
        <v>41737</v>
      </c>
      <c r="N2111">
        <v>105</v>
      </c>
      <c r="O2111" t="s">
        <v>29</v>
      </c>
      <c r="P2111" t="s">
        <v>30</v>
      </c>
      <c r="Q2111" t="s">
        <v>31</v>
      </c>
      <c r="R2111">
        <v>20000000</v>
      </c>
      <c r="S2111">
        <v>2008</v>
      </c>
      <c r="T2111">
        <v>6.9</v>
      </c>
      <c r="U2111">
        <v>1.9</v>
      </c>
      <c r="V2111">
        <v>-16480373</v>
      </c>
      <c r="W2111" t="s">
        <v>38</v>
      </c>
    </row>
    <row r="2112" spans="1:23" x14ac:dyDescent="0.3">
      <c r="A2112" t="s">
        <v>3078</v>
      </c>
      <c r="B2112">
        <v>245</v>
      </c>
      <c r="C2112">
        <v>124</v>
      </c>
      <c r="D2112">
        <v>3081925</v>
      </c>
      <c r="E2112" t="s">
        <v>48</v>
      </c>
      <c r="F2112" t="s">
        <v>55</v>
      </c>
      <c r="G2112" t="s">
        <v>44</v>
      </c>
      <c r="L2112" t="s">
        <v>3079</v>
      </c>
      <c r="M2112">
        <v>55842</v>
      </c>
      <c r="N2112">
        <v>274</v>
      </c>
      <c r="O2112" t="s">
        <v>29</v>
      </c>
      <c r="P2112" t="s">
        <v>30</v>
      </c>
      <c r="Q2112" t="s">
        <v>213</v>
      </c>
      <c r="R2112">
        <v>21000000</v>
      </c>
      <c r="S2112">
        <v>2008</v>
      </c>
      <c r="T2112">
        <v>7.5</v>
      </c>
      <c r="U2112">
        <v>2.1</v>
      </c>
      <c r="V2112">
        <v>-17918075</v>
      </c>
      <c r="W2112" t="s">
        <v>38</v>
      </c>
    </row>
    <row r="2113" spans="1:23" x14ac:dyDescent="0.3">
      <c r="A2113" t="s">
        <v>2102</v>
      </c>
      <c r="B2113">
        <v>174</v>
      </c>
      <c r="C2113">
        <v>134</v>
      </c>
      <c r="D2113">
        <v>2298191</v>
      </c>
      <c r="E2113" t="s">
        <v>25</v>
      </c>
      <c r="F2113" t="s">
        <v>47</v>
      </c>
      <c r="G2113" t="s">
        <v>26</v>
      </c>
      <c r="L2113" t="s">
        <v>3080</v>
      </c>
      <c r="M2113">
        <v>221552</v>
      </c>
      <c r="N2113">
        <v>570</v>
      </c>
      <c r="O2113" t="s">
        <v>2104</v>
      </c>
      <c r="P2113" t="s">
        <v>812</v>
      </c>
      <c r="Q2113" t="s">
        <v>31</v>
      </c>
      <c r="R2113">
        <v>2400000000</v>
      </c>
      <c r="S2113">
        <v>1997</v>
      </c>
      <c r="T2113">
        <v>8.4</v>
      </c>
      <c r="U2113">
        <v>2.2000000000000002</v>
      </c>
      <c r="V2113">
        <v>-2397701809</v>
      </c>
      <c r="W2113" t="s">
        <v>38</v>
      </c>
    </row>
    <row r="2114" spans="1:23" x14ac:dyDescent="0.3">
      <c r="A2114" t="s">
        <v>3081</v>
      </c>
      <c r="B2114">
        <v>69</v>
      </c>
      <c r="C2114">
        <v>114</v>
      </c>
      <c r="D2114">
        <v>2353728</v>
      </c>
      <c r="E2114" t="s">
        <v>48</v>
      </c>
      <c r="F2114" t="s">
        <v>55</v>
      </c>
      <c r="G2114" t="s">
        <v>60</v>
      </c>
      <c r="H2114" t="s">
        <v>44</v>
      </c>
      <c r="I2114" t="s">
        <v>35</v>
      </c>
      <c r="J2114" t="s">
        <v>58</v>
      </c>
      <c r="L2114" t="s">
        <v>3082</v>
      </c>
      <c r="M2114">
        <v>4293</v>
      </c>
      <c r="N2114">
        <v>53</v>
      </c>
      <c r="O2114" t="s">
        <v>792</v>
      </c>
      <c r="P2114" t="s">
        <v>545</v>
      </c>
      <c r="Q2114" t="s">
        <v>31</v>
      </c>
      <c r="R2114">
        <v>20000000</v>
      </c>
      <c r="S2114">
        <v>2003</v>
      </c>
      <c r="T2114">
        <v>6.9</v>
      </c>
      <c r="U2114">
        <v>1.9</v>
      </c>
      <c r="V2114">
        <v>-17646272</v>
      </c>
      <c r="W2114" t="s">
        <v>38</v>
      </c>
    </row>
    <row r="2115" spans="1:23" x14ac:dyDescent="0.3">
      <c r="A2115" t="s">
        <v>3083</v>
      </c>
      <c r="B2115">
        <v>26</v>
      </c>
      <c r="C2115">
        <v>124</v>
      </c>
      <c r="D2115">
        <v>2000000</v>
      </c>
      <c r="E2115" t="s">
        <v>242</v>
      </c>
      <c r="F2115" t="s">
        <v>48</v>
      </c>
      <c r="G2115" t="s">
        <v>50</v>
      </c>
      <c r="L2115" t="s">
        <v>3084</v>
      </c>
      <c r="M2115">
        <v>2998</v>
      </c>
      <c r="N2115">
        <v>74</v>
      </c>
      <c r="O2115" t="s">
        <v>29</v>
      </c>
      <c r="P2115" t="s">
        <v>30</v>
      </c>
      <c r="Q2115" t="s">
        <v>52</v>
      </c>
      <c r="R2115">
        <v>20000000</v>
      </c>
      <c r="S2115">
        <v>1980</v>
      </c>
      <c r="T2115">
        <v>4.5</v>
      </c>
      <c r="U2115">
        <v>2.1</v>
      </c>
      <c r="V2115">
        <v>-18000000</v>
      </c>
      <c r="W2115" t="s">
        <v>38</v>
      </c>
    </row>
    <row r="2116" spans="1:23" x14ac:dyDescent="0.3">
      <c r="A2116" t="s">
        <v>2686</v>
      </c>
      <c r="B2116">
        <v>168</v>
      </c>
      <c r="C2116">
        <v>104</v>
      </c>
      <c r="D2116">
        <v>1900725</v>
      </c>
      <c r="E2116" t="s">
        <v>56</v>
      </c>
      <c r="F2116" t="s">
        <v>55</v>
      </c>
      <c r="G2116" t="s">
        <v>53</v>
      </c>
      <c r="L2116" t="s">
        <v>3085</v>
      </c>
      <c r="M2116">
        <v>43205</v>
      </c>
      <c r="N2116">
        <v>232</v>
      </c>
      <c r="O2116" t="s">
        <v>29</v>
      </c>
      <c r="P2116" t="s">
        <v>143</v>
      </c>
      <c r="Q2116" t="s">
        <v>213</v>
      </c>
      <c r="R2116">
        <v>2000000</v>
      </c>
      <c r="S2116">
        <v>2005</v>
      </c>
      <c r="T2116">
        <v>7.4</v>
      </c>
      <c r="U2116">
        <v>1.7</v>
      </c>
      <c r="V2116">
        <v>-99275</v>
      </c>
      <c r="W2116" t="s">
        <v>38</v>
      </c>
    </row>
    <row r="2117" spans="1:23" x14ac:dyDescent="0.3">
      <c r="A2117" t="s">
        <v>3086</v>
      </c>
      <c r="B2117">
        <v>27</v>
      </c>
      <c r="C2117">
        <v>118</v>
      </c>
      <c r="D2117">
        <v>2246000</v>
      </c>
      <c r="E2117" t="s">
        <v>242</v>
      </c>
      <c r="F2117" t="s">
        <v>55</v>
      </c>
      <c r="G2117" t="s">
        <v>61</v>
      </c>
      <c r="L2117" t="s">
        <v>3087</v>
      </c>
      <c r="M2117">
        <v>2302</v>
      </c>
      <c r="N2117">
        <v>20</v>
      </c>
      <c r="O2117" t="s">
        <v>29</v>
      </c>
      <c r="P2117" t="s">
        <v>30</v>
      </c>
      <c r="Q2117" t="s">
        <v>52</v>
      </c>
      <c r="R2117">
        <v>20000000</v>
      </c>
      <c r="S2117">
        <v>2015</v>
      </c>
      <c r="T2117">
        <v>7</v>
      </c>
      <c r="U2117">
        <v>2</v>
      </c>
      <c r="V2117">
        <v>-17754000</v>
      </c>
      <c r="W2117" t="s">
        <v>38</v>
      </c>
    </row>
    <row r="2118" spans="1:23" x14ac:dyDescent="0.3">
      <c r="A2118" t="s">
        <v>2680</v>
      </c>
      <c r="B2118">
        <v>28</v>
      </c>
      <c r="C2118">
        <v>80</v>
      </c>
      <c r="D2118">
        <v>1646664</v>
      </c>
      <c r="E2118" t="s">
        <v>48</v>
      </c>
      <c r="F2118" t="s">
        <v>59</v>
      </c>
      <c r="L2118" t="s">
        <v>3088</v>
      </c>
      <c r="M2118">
        <v>4518</v>
      </c>
      <c r="N2118">
        <v>66</v>
      </c>
      <c r="O2118" t="s">
        <v>29</v>
      </c>
      <c r="P2118" t="s">
        <v>30</v>
      </c>
      <c r="Q2118" t="s">
        <v>213</v>
      </c>
      <c r="R2118">
        <v>20000000</v>
      </c>
      <c r="S2118">
        <v>2003</v>
      </c>
      <c r="T2118">
        <v>2.8</v>
      </c>
      <c r="U2118">
        <v>1.3</v>
      </c>
      <c r="V2118">
        <v>-18353336</v>
      </c>
      <c r="W2118" t="s">
        <v>38</v>
      </c>
    </row>
    <row r="2119" spans="1:23" x14ac:dyDescent="0.3">
      <c r="A2119" t="s">
        <v>2319</v>
      </c>
      <c r="B2119">
        <v>146</v>
      </c>
      <c r="C2119">
        <v>107</v>
      </c>
      <c r="D2119">
        <v>1190018</v>
      </c>
      <c r="E2119" t="s">
        <v>24</v>
      </c>
      <c r="F2119" t="s">
        <v>55</v>
      </c>
      <c r="G2119" t="s">
        <v>27</v>
      </c>
      <c r="H2119" t="s">
        <v>35</v>
      </c>
      <c r="L2119" t="s">
        <v>3089</v>
      </c>
      <c r="M2119">
        <v>261317</v>
      </c>
      <c r="N2119">
        <v>1137</v>
      </c>
      <c r="O2119" t="s">
        <v>29</v>
      </c>
      <c r="P2119" t="s">
        <v>30</v>
      </c>
      <c r="Q2119" t="s">
        <v>213</v>
      </c>
      <c r="R2119">
        <v>20000000</v>
      </c>
      <c r="S2119">
        <v>2002</v>
      </c>
      <c r="T2119">
        <v>7.5</v>
      </c>
      <c r="U2119">
        <v>1.8</v>
      </c>
      <c r="V2119">
        <v>-18809982</v>
      </c>
      <c r="W2119" t="s">
        <v>38</v>
      </c>
    </row>
    <row r="2120" spans="1:23" x14ac:dyDescent="0.3">
      <c r="A2120" t="s">
        <v>442</v>
      </c>
      <c r="B2120">
        <v>67</v>
      </c>
      <c r="C2120">
        <v>125</v>
      </c>
      <c r="D2120">
        <v>1027749</v>
      </c>
      <c r="E2120" t="s">
        <v>55</v>
      </c>
      <c r="F2120" t="s">
        <v>58</v>
      </c>
      <c r="L2120" t="s">
        <v>3090</v>
      </c>
      <c r="M2120">
        <v>8087</v>
      </c>
      <c r="N2120">
        <v>33</v>
      </c>
      <c r="O2120" t="s">
        <v>29</v>
      </c>
      <c r="P2120" t="s">
        <v>143</v>
      </c>
      <c r="Q2120" t="s">
        <v>213</v>
      </c>
      <c r="R2120">
        <v>40000000</v>
      </c>
      <c r="S2120">
        <v>2008</v>
      </c>
      <c r="T2120">
        <v>7.1</v>
      </c>
      <c r="U2120">
        <v>2.1</v>
      </c>
      <c r="V2120">
        <v>-38972251</v>
      </c>
      <c r="W2120" t="s">
        <v>38</v>
      </c>
    </row>
    <row r="2121" spans="1:23" x14ac:dyDescent="0.3">
      <c r="A2121" t="s">
        <v>2432</v>
      </c>
      <c r="B2121">
        <v>93</v>
      </c>
      <c r="C2121">
        <v>115</v>
      </c>
      <c r="D2121">
        <v>882710</v>
      </c>
      <c r="E2121" t="s">
        <v>56</v>
      </c>
      <c r="F2121" t="s">
        <v>55</v>
      </c>
      <c r="G2121" t="s">
        <v>44</v>
      </c>
      <c r="H2121" t="s">
        <v>35</v>
      </c>
      <c r="L2121" t="s">
        <v>3091</v>
      </c>
      <c r="M2121">
        <v>16215</v>
      </c>
      <c r="N2121">
        <v>138</v>
      </c>
      <c r="O2121" t="s">
        <v>29</v>
      </c>
      <c r="P2121" t="s">
        <v>30</v>
      </c>
      <c r="Q2121" t="s">
        <v>213</v>
      </c>
      <c r="R2121">
        <v>24000000</v>
      </c>
      <c r="S2121">
        <v>2000</v>
      </c>
      <c r="T2121">
        <v>6.4</v>
      </c>
      <c r="U2121">
        <v>1.9</v>
      </c>
      <c r="V2121">
        <v>-23117290</v>
      </c>
      <c r="W2121" t="s">
        <v>38</v>
      </c>
    </row>
    <row r="2122" spans="1:23" x14ac:dyDescent="0.3">
      <c r="A2122" t="s">
        <v>1002</v>
      </c>
      <c r="B2122">
        <v>131</v>
      </c>
      <c r="C2122">
        <v>122</v>
      </c>
      <c r="D2122">
        <v>531009</v>
      </c>
      <c r="E2122" t="s">
        <v>55</v>
      </c>
      <c r="F2122" t="s">
        <v>44</v>
      </c>
      <c r="L2122" t="s">
        <v>3092</v>
      </c>
      <c r="M2122">
        <v>7976</v>
      </c>
      <c r="N2122">
        <v>61</v>
      </c>
      <c r="O2122" t="s">
        <v>29</v>
      </c>
      <c r="P2122" t="s">
        <v>30</v>
      </c>
      <c r="Q2122" t="s">
        <v>213</v>
      </c>
      <c r="R2122">
        <v>10000000</v>
      </c>
      <c r="S2122">
        <v>2015</v>
      </c>
      <c r="T2122">
        <v>5.3</v>
      </c>
      <c r="U2122">
        <v>2</v>
      </c>
      <c r="V2122">
        <v>-9468991</v>
      </c>
      <c r="W2122" t="s">
        <v>38</v>
      </c>
    </row>
    <row r="2123" spans="1:23" x14ac:dyDescent="0.3">
      <c r="A2123" t="s">
        <v>3093</v>
      </c>
      <c r="B2123">
        <v>105</v>
      </c>
      <c r="C2123">
        <v>103</v>
      </c>
      <c r="D2123">
        <v>410388</v>
      </c>
      <c r="E2123" t="s">
        <v>24</v>
      </c>
      <c r="F2123" t="s">
        <v>25</v>
      </c>
      <c r="G2123" t="s">
        <v>47</v>
      </c>
      <c r="H2123" t="s">
        <v>49</v>
      </c>
      <c r="I2123" t="s">
        <v>27</v>
      </c>
      <c r="J2123" t="s">
        <v>35</v>
      </c>
      <c r="L2123" t="s">
        <v>3094</v>
      </c>
      <c r="M2123">
        <v>13727</v>
      </c>
      <c r="N2123">
        <v>79</v>
      </c>
      <c r="O2123" t="s">
        <v>2104</v>
      </c>
      <c r="P2123" t="s">
        <v>812</v>
      </c>
      <c r="Q2123" t="s">
        <v>31</v>
      </c>
      <c r="R2123">
        <v>2127519898</v>
      </c>
      <c r="S2123">
        <v>2004</v>
      </c>
      <c r="T2123">
        <v>6.9</v>
      </c>
      <c r="U2123">
        <v>1.7</v>
      </c>
      <c r="V2123">
        <v>-2127109510</v>
      </c>
      <c r="W2123" t="s">
        <v>38</v>
      </c>
    </row>
    <row r="2124" spans="1:23" x14ac:dyDescent="0.3">
      <c r="A2124" t="s">
        <v>3095</v>
      </c>
      <c r="B2124">
        <v>21</v>
      </c>
      <c r="C2124">
        <v>101</v>
      </c>
      <c r="D2124">
        <v>375474</v>
      </c>
      <c r="E2124" t="s">
        <v>55</v>
      </c>
      <c r="F2124" t="s">
        <v>54</v>
      </c>
      <c r="G2124" t="s">
        <v>61</v>
      </c>
      <c r="L2124" t="s">
        <v>3096</v>
      </c>
      <c r="M2124">
        <v>2613</v>
      </c>
      <c r="N2124">
        <v>46</v>
      </c>
      <c r="O2124" t="s">
        <v>29</v>
      </c>
      <c r="P2124" t="s">
        <v>30</v>
      </c>
      <c r="Q2124" t="s">
        <v>52</v>
      </c>
      <c r="R2124">
        <v>20000000</v>
      </c>
      <c r="S2124">
        <v>2005</v>
      </c>
      <c r="T2124">
        <v>6.2</v>
      </c>
      <c r="U2124">
        <v>1.7</v>
      </c>
      <c r="V2124">
        <v>-19624526</v>
      </c>
      <c r="W2124" t="s">
        <v>38</v>
      </c>
    </row>
    <row r="2125" spans="1:23" x14ac:dyDescent="0.3">
      <c r="A2125" t="s">
        <v>183</v>
      </c>
      <c r="B2125">
        <v>9</v>
      </c>
      <c r="C2125">
        <v>107</v>
      </c>
      <c r="D2125">
        <v>305070</v>
      </c>
      <c r="E2125" t="s">
        <v>24</v>
      </c>
      <c r="F2125" t="s">
        <v>25</v>
      </c>
      <c r="G2125" t="s">
        <v>55</v>
      </c>
      <c r="H2125" t="s">
        <v>54</v>
      </c>
      <c r="I2125" t="s">
        <v>44</v>
      </c>
      <c r="L2125" t="s">
        <v>3097</v>
      </c>
      <c r="M2125">
        <v>3843</v>
      </c>
      <c r="N2125">
        <v>25</v>
      </c>
      <c r="O2125" t="s">
        <v>29</v>
      </c>
      <c r="P2125" t="s">
        <v>30</v>
      </c>
      <c r="Q2125" t="s">
        <v>213</v>
      </c>
      <c r="R2125">
        <v>20000000</v>
      </c>
      <c r="S2125">
        <v>1994</v>
      </c>
      <c r="T2125">
        <v>6.4</v>
      </c>
      <c r="U2125">
        <v>1.8</v>
      </c>
      <c r="V2125">
        <v>-19694930</v>
      </c>
      <c r="W2125" t="s">
        <v>38</v>
      </c>
    </row>
    <row r="2126" spans="1:23" x14ac:dyDescent="0.3">
      <c r="A2126" t="s">
        <v>1993</v>
      </c>
      <c r="B2126">
        <v>138</v>
      </c>
      <c r="C2126">
        <v>107</v>
      </c>
      <c r="D2126">
        <v>1183354</v>
      </c>
      <c r="E2126" t="s">
        <v>24</v>
      </c>
      <c r="F2126" t="s">
        <v>48</v>
      </c>
      <c r="G2126" t="s">
        <v>56</v>
      </c>
      <c r="H2126" t="s">
        <v>26</v>
      </c>
      <c r="I2126" t="s">
        <v>57</v>
      </c>
      <c r="J2126" t="s">
        <v>60</v>
      </c>
      <c r="K2126" t="s">
        <v>27</v>
      </c>
      <c r="L2126" t="s">
        <v>3098</v>
      </c>
      <c r="M2126">
        <v>13026</v>
      </c>
      <c r="N2126">
        <v>75</v>
      </c>
      <c r="O2126" t="s">
        <v>29</v>
      </c>
      <c r="P2126" t="s">
        <v>30</v>
      </c>
      <c r="Q2126" t="s">
        <v>31</v>
      </c>
      <c r="R2126">
        <v>20000000</v>
      </c>
      <c r="S2126">
        <v>2010</v>
      </c>
      <c r="T2126">
        <v>5.0999999999999996</v>
      </c>
      <c r="U2126">
        <v>1.8</v>
      </c>
      <c r="V2126">
        <v>-18816646</v>
      </c>
      <c r="W2126" t="s">
        <v>38</v>
      </c>
    </row>
    <row r="2127" spans="1:23" x14ac:dyDescent="0.3">
      <c r="A2127" t="s">
        <v>3099</v>
      </c>
      <c r="B2127">
        <v>42</v>
      </c>
      <c r="C2127">
        <v>100</v>
      </c>
      <c r="D2127">
        <v>121972</v>
      </c>
      <c r="E2127" t="s">
        <v>56</v>
      </c>
      <c r="F2127" t="s">
        <v>55</v>
      </c>
      <c r="G2127" t="s">
        <v>60</v>
      </c>
      <c r="L2127" t="s">
        <v>3100</v>
      </c>
      <c r="M2127">
        <v>9868</v>
      </c>
      <c r="N2127">
        <v>81</v>
      </c>
      <c r="O2127" t="s">
        <v>29</v>
      </c>
      <c r="P2127" t="s">
        <v>30</v>
      </c>
      <c r="Q2127" t="s">
        <v>213</v>
      </c>
      <c r="R2127">
        <v>22000000</v>
      </c>
      <c r="S2127">
        <v>2002</v>
      </c>
      <c r="T2127">
        <v>5.5</v>
      </c>
      <c r="U2127">
        <v>1.7</v>
      </c>
      <c r="V2127">
        <v>-21878028</v>
      </c>
      <c r="W2127" t="s">
        <v>38</v>
      </c>
    </row>
    <row r="2128" spans="1:23" x14ac:dyDescent="0.3">
      <c r="A2128" t="s">
        <v>1594</v>
      </c>
      <c r="B2128">
        <v>92</v>
      </c>
      <c r="C2128">
        <v>110</v>
      </c>
      <c r="D2128">
        <v>263365</v>
      </c>
      <c r="E2128" t="s">
        <v>48</v>
      </c>
      <c r="F2128" t="s">
        <v>55</v>
      </c>
      <c r="G2128" t="s">
        <v>26</v>
      </c>
      <c r="H2128" t="s">
        <v>44</v>
      </c>
      <c r="L2128" t="s">
        <v>3101</v>
      </c>
      <c r="M2128">
        <v>6147</v>
      </c>
      <c r="N2128">
        <v>36</v>
      </c>
      <c r="O2128" t="s">
        <v>29</v>
      </c>
      <c r="P2128" t="s">
        <v>30</v>
      </c>
      <c r="Q2128" t="s">
        <v>31</v>
      </c>
      <c r="R2128">
        <v>20000000</v>
      </c>
      <c r="S2128">
        <v>2010</v>
      </c>
      <c r="T2128">
        <v>5.4</v>
      </c>
      <c r="U2128">
        <v>1.8</v>
      </c>
      <c r="V2128">
        <v>-19736635</v>
      </c>
      <c r="W2128" t="s">
        <v>38</v>
      </c>
    </row>
    <row r="2129" spans="1:23" x14ac:dyDescent="0.3">
      <c r="A2129" t="s">
        <v>2838</v>
      </c>
      <c r="B2129">
        <v>143</v>
      </c>
      <c r="C2129">
        <v>125</v>
      </c>
      <c r="D2129">
        <v>8047690</v>
      </c>
      <c r="E2129" t="s">
        <v>55</v>
      </c>
      <c r="F2129" t="s">
        <v>44</v>
      </c>
      <c r="L2129" t="s">
        <v>3102</v>
      </c>
      <c r="M2129">
        <v>77656</v>
      </c>
      <c r="N2129">
        <v>220</v>
      </c>
      <c r="O2129" t="s">
        <v>554</v>
      </c>
      <c r="P2129" t="s">
        <v>278</v>
      </c>
      <c r="Q2129" t="s">
        <v>31</v>
      </c>
      <c r="R2129">
        <v>19400000</v>
      </c>
      <c r="S2129">
        <v>2006</v>
      </c>
      <c r="T2129">
        <v>7.5</v>
      </c>
      <c r="U2129">
        <v>2.1</v>
      </c>
      <c r="V2129">
        <v>-11352310</v>
      </c>
      <c r="W2129" t="s">
        <v>38</v>
      </c>
    </row>
    <row r="2130" spans="1:23" x14ac:dyDescent="0.3">
      <c r="A2130" t="s">
        <v>2817</v>
      </c>
      <c r="B2130">
        <v>160</v>
      </c>
      <c r="C2130">
        <v>184</v>
      </c>
      <c r="D2130">
        <v>476270</v>
      </c>
      <c r="E2130" t="s">
        <v>24</v>
      </c>
      <c r="F2130" t="s">
        <v>242</v>
      </c>
      <c r="G2130" t="s">
        <v>56</v>
      </c>
      <c r="H2130" t="s">
        <v>55</v>
      </c>
      <c r="L2130" t="s">
        <v>3103</v>
      </c>
      <c r="M2130">
        <v>29602</v>
      </c>
      <c r="N2130">
        <v>110</v>
      </c>
      <c r="O2130" t="s">
        <v>3104</v>
      </c>
      <c r="P2130" t="s">
        <v>244</v>
      </c>
      <c r="Q2130" t="s">
        <v>213</v>
      </c>
      <c r="R2130">
        <v>20000000</v>
      </c>
      <c r="S2130">
        <v>2008</v>
      </c>
      <c r="T2130">
        <v>7.4</v>
      </c>
      <c r="U2130">
        <v>3.1</v>
      </c>
      <c r="V2130">
        <v>-19523730</v>
      </c>
      <c r="W2130" t="s">
        <v>38</v>
      </c>
    </row>
    <row r="2131" spans="1:23" x14ac:dyDescent="0.3">
      <c r="A2131" t="s">
        <v>782</v>
      </c>
      <c r="B2131">
        <v>92</v>
      </c>
      <c r="C2131">
        <v>236</v>
      </c>
      <c r="D2131">
        <v>184208848</v>
      </c>
      <c r="E2131" t="s">
        <v>25</v>
      </c>
      <c r="F2131" t="s">
        <v>55</v>
      </c>
      <c r="G2131" t="s">
        <v>53</v>
      </c>
      <c r="L2131" t="s">
        <v>3105</v>
      </c>
      <c r="M2131">
        <v>186485</v>
      </c>
      <c r="N2131">
        <v>382</v>
      </c>
      <c r="O2131" t="s">
        <v>29</v>
      </c>
      <c r="P2131" t="s">
        <v>30</v>
      </c>
      <c r="Q2131" t="s">
        <v>31</v>
      </c>
      <c r="R2131">
        <v>22000000</v>
      </c>
      <c r="S2131">
        <v>1990</v>
      </c>
      <c r="T2131">
        <v>8</v>
      </c>
      <c r="U2131">
        <v>3.9</v>
      </c>
      <c r="V2131">
        <v>162208848</v>
      </c>
      <c r="W2131" t="s">
        <v>21</v>
      </c>
    </row>
    <row r="2132" spans="1:23" x14ac:dyDescent="0.3">
      <c r="A2132" t="s">
        <v>1784</v>
      </c>
      <c r="B2132">
        <v>286</v>
      </c>
      <c r="C2132">
        <v>97</v>
      </c>
      <c r="D2132">
        <v>100292856</v>
      </c>
      <c r="E2132" t="s">
        <v>48</v>
      </c>
      <c r="L2132" t="s">
        <v>3106</v>
      </c>
      <c r="M2132">
        <v>160418</v>
      </c>
      <c r="N2132">
        <v>296</v>
      </c>
      <c r="O2132" t="s">
        <v>29</v>
      </c>
      <c r="P2132" t="s">
        <v>30</v>
      </c>
      <c r="Q2132" t="s">
        <v>213</v>
      </c>
      <c r="R2132">
        <v>20000000</v>
      </c>
      <c r="S2132">
        <v>2011</v>
      </c>
      <c r="T2132">
        <v>5.7</v>
      </c>
      <c r="U2132">
        <v>1.6</v>
      </c>
      <c r="V2132">
        <v>80292856</v>
      </c>
      <c r="W2132" t="s">
        <v>21</v>
      </c>
    </row>
    <row r="2133" spans="1:23" x14ac:dyDescent="0.3">
      <c r="A2133" t="s">
        <v>1168</v>
      </c>
      <c r="B2133">
        <v>43</v>
      </c>
      <c r="C2133">
        <v>113</v>
      </c>
      <c r="D2133">
        <v>58571513</v>
      </c>
      <c r="E2133" t="s">
        <v>56</v>
      </c>
      <c r="F2133" t="s">
        <v>55</v>
      </c>
      <c r="G2133" t="s">
        <v>60</v>
      </c>
      <c r="H2133" t="s">
        <v>35</v>
      </c>
      <c r="L2133" t="s">
        <v>3107</v>
      </c>
      <c r="M2133">
        <v>30213</v>
      </c>
      <c r="N2133">
        <v>112</v>
      </c>
      <c r="O2133" t="s">
        <v>29</v>
      </c>
      <c r="P2133" t="s">
        <v>30</v>
      </c>
      <c r="Q2133" t="s">
        <v>213</v>
      </c>
      <c r="R2133">
        <v>19000000</v>
      </c>
      <c r="S2133">
        <v>1989</v>
      </c>
      <c r="T2133">
        <v>6.8</v>
      </c>
      <c r="U2133">
        <v>1.9</v>
      </c>
      <c r="V2133">
        <v>39571513</v>
      </c>
      <c r="W2133" t="s">
        <v>21</v>
      </c>
    </row>
    <row r="2134" spans="1:23" x14ac:dyDescent="0.3">
      <c r="A2134" t="s">
        <v>3108</v>
      </c>
      <c r="B2134">
        <v>69</v>
      </c>
      <c r="C2134">
        <v>95</v>
      </c>
      <c r="D2134">
        <v>51431160</v>
      </c>
      <c r="E2134" t="s">
        <v>48</v>
      </c>
      <c r="F2134" t="s">
        <v>49</v>
      </c>
      <c r="G2134" t="s">
        <v>44</v>
      </c>
      <c r="L2134" t="s">
        <v>3109</v>
      </c>
      <c r="M2134">
        <v>62861</v>
      </c>
      <c r="N2134">
        <v>232</v>
      </c>
      <c r="O2134" t="s">
        <v>29</v>
      </c>
      <c r="P2134" t="s">
        <v>30</v>
      </c>
      <c r="Q2134" t="s">
        <v>52</v>
      </c>
      <c r="R2134">
        <v>20000000</v>
      </c>
      <c r="S2134">
        <v>2004</v>
      </c>
      <c r="T2134">
        <v>5.9</v>
      </c>
      <c r="U2134">
        <v>1.6</v>
      </c>
      <c r="V2134">
        <v>31431160</v>
      </c>
      <c r="W2134" t="s">
        <v>21</v>
      </c>
    </row>
    <row r="2135" spans="1:23" x14ac:dyDescent="0.3">
      <c r="A2135" t="s">
        <v>1715</v>
      </c>
      <c r="B2135">
        <v>242</v>
      </c>
      <c r="C2135">
        <v>103</v>
      </c>
      <c r="D2135">
        <v>103001286</v>
      </c>
      <c r="E2135" t="s">
        <v>57</v>
      </c>
      <c r="F2135" t="s">
        <v>60</v>
      </c>
      <c r="L2135" t="s">
        <v>3110</v>
      </c>
      <c r="M2135">
        <v>222018</v>
      </c>
      <c r="N2135">
        <v>869</v>
      </c>
      <c r="O2135" t="s">
        <v>29</v>
      </c>
      <c r="P2135" t="s">
        <v>30</v>
      </c>
      <c r="Q2135" t="s">
        <v>213</v>
      </c>
      <c r="R2135">
        <v>15000000</v>
      </c>
      <c r="S2135">
        <v>1996</v>
      </c>
      <c r="T2135">
        <v>7.2</v>
      </c>
      <c r="U2135">
        <v>1.7</v>
      </c>
      <c r="V2135">
        <v>88001286</v>
      </c>
      <c r="W2135" t="s">
        <v>21</v>
      </c>
    </row>
    <row r="2136" spans="1:23" x14ac:dyDescent="0.3">
      <c r="A2136" t="s">
        <v>2942</v>
      </c>
      <c r="B2136">
        <v>149</v>
      </c>
      <c r="C2136">
        <v>91</v>
      </c>
      <c r="D2136">
        <v>41867960</v>
      </c>
      <c r="E2136" t="s">
        <v>57</v>
      </c>
      <c r="L2136" t="s">
        <v>3111</v>
      </c>
      <c r="M2136">
        <v>65512</v>
      </c>
      <c r="N2136">
        <v>478</v>
      </c>
      <c r="O2136" t="s">
        <v>29</v>
      </c>
      <c r="P2136" t="s">
        <v>30</v>
      </c>
      <c r="Q2136" t="s">
        <v>213</v>
      </c>
      <c r="R2136">
        <v>20000000</v>
      </c>
      <c r="S2136">
        <v>2001</v>
      </c>
      <c r="T2136">
        <v>5.5</v>
      </c>
      <c r="U2136">
        <v>1.5</v>
      </c>
      <c r="V2136">
        <v>21867960</v>
      </c>
      <c r="W2136" t="s">
        <v>21</v>
      </c>
    </row>
    <row r="2137" spans="1:23" x14ac:dyDescent="0.3">
      <c r="A2137" t="s">
        <v>158</v>
      </c>
      <c r="B2137">
        <v>198</v>
      </c>
      <c r="C2137">
        <v>116</v>
      </c>
      <c r="D2137">
        <v>210609762</v>
      </c>
      <c r="E2137" t="s">
        <v>25</v>
      </c>
      <c r="F2137" t="s">
        <v>48</v>
      </c>
      <c r="G2137" t="s">
        <v>27</v>
      </c>
      <c r="L2137" t="s">
        <v>3112</v>
      </c>
      <c r="M2137">
        <v>732212</v>
      </c>
      <c r="N2137">
        <v>809</v>
      </c>
      <c r="O2137" t="s">
        <v>29</v>
      </c>
      <c r="P2137" t="s">
        <v>30</v>
      </c>
      <c r="Q2137" t="s">
        <v>52</v>
      </c>
      <c r="R2137">
        <v>19000000</v>
      </c>
      <c r="S2137">
        <v>1985</v>
      </c>
      <c r="T2137">
        <v>8.5</v>
      </c>
      <c r="U2137">
        <v>1.9</v>
      </c>
      <c r="V2137">
        <v>191609762</v>
      </c>
      <c r="W2137" t="s">
        <v>21</v>
      </c>
    </row>
    <row r="2138" spans="1:23" x14ac:dyDescent="0.3">
      <c r="A2138" t="s">
        <v>1845</v>
      </c>
      <c r="B2138">
        <v>147</v>
      </c>
      <c r="C2138">
        <v>93</v>
      </c>
      <c r="D2138">
        <v>40846082</v>
      </c>
      <c r="E2138" t="s">
        <v>57</v>
      </c>
      <c r="F2138" t="s">
        <v>60</v>
      </c>
      <c r="G2138" t="s">
        <v>35</v>
      </c>
      <c r="L2138" t="s">
        <v>3113</v>
      </c>
      <c r="M2138">
        <v>45317</v>
      </c>
      <c r="N2138">
        <v>536</v>
      </c>
      <c r="O2138" t="s">
        <v>29</v>
      </c>
      <c r="P2138" t="s">
        <v>30</v>
      </c>
      <c r="Q2138" t="s">
        <v>213</v>
      </c>
      <c r="R2138">
        <v>19000000</v>
      </c>
      <c r="S2138">
        <v>1999</v>
      </c>
      <c r="T2138">
        <v>5.6</v>
      </c>
      <c r="U2138">
        <v>1.6</v>
      </c>
      <c r="V2138">
        <v>21846082</v>
      </c>
      <c r="W2138" t="s">
        <v>21</v>
      </c>
    </row>
    <row r="2139" spans="1:23" x14ac:dyDescent="0.3">
      <c r="A2139" t="s">
        <v>2567</v>
      </c>
      <c r="B2139">
        <v>36</v>
      </c>
      <c r="C2139">
        <v>113</v>
      </c>
      <c r="D2139">
        <v>51697449</v>
      </c>
      <c r="E2139" t="s">
        <v>48</v>
      </c>
      <c r="F2139" t="s">
        <v>55</v>
      </c>
      <c r="L2139" t="s">
        <v>3114</v>
      </c>
      <c r="M2139">
        <v>8346</v>
      </c>
      <c r="N2139">
        <v>59</v>
      </c>
      <c r="O2139" t="s">
        <v>29</v>
      </c>
      <c r="P2139" t="s">
        <v>30</v>
      </c>
      <c r="Q2139" t="s">
        <v>31</v>
      </c>
      <c r="R2139">
        <v>13000000</v>
      </c>
      <c r="S2139">
        <v>2009</v>
      </c>
      <c r="T2139">
        <v>4.0999999999999996</v>
      </c>
      <c r="U2139">
        <v>1.9</v>
      </c>
      <c r="V2139">
        <v>38697449</v>
      </c>
      <c r="W2139" t="s">
        <v>21</v>
      </c>
    </row>
    <row r="2140" spans="1:23" x14ac:dyDescent="0.3">
      <c r="A2140" t="s">
        <v>1063</v>
      </c>
      <c r="B2140">
        <v>181</v>
      </c>
      <c r="C2140">
        <v>101</v>
      </c>
      <c r="D2140">
        <v>27758465</v>
      </c>
      <c r="E2140" t="s">
        <v>48</v>
      </c>
      <c r="F2140" t="s">
        <v>55</v>
      </c>
      <c r="G2140" t="s">
        <v>44</v>
      </c>
      <c r="L2140" t="s">
        <v>3115</v>
      </c>
      <c r="M2140">
        <v>77987</v>
      </c>
      <c r="N2140">
        <v>120</v>
      </c>
      <c r="O2140" t="s">
        <v>29</v>
      </c>
      <c r="P2140" t="s">
        <v>30</v>
      </c>
      <c r="Q2140" t="s">
        <v>31</v>
      </c>
      <c r="R2140">
        <v>19000000</v>
      </c>
      <c r="S2140">
        <v>2010</v>
      </c>
      <c r="T2140">
        <v>6.1</v>
      </c>
      <c r="U2140">
        <v>1.7</v>
      </c>
      <c r="V2140">
        <v>8758465</v>
      </c>
      <c r="W2140" t="s">
        <v>21</v>
      </c>
    </row>
    <row r="2141" spans="1:23" x14ac:dyDescent="0.3">
      <c r="A2141" t="s">
        <v>254</v>
      </c>
      <c r="B2141">
        <v>97</v>
      </c>
      <c r="C2141">
        <v>95</v>
      </c>
      <c r="D2141">
        <v>56127162</v>
      </c>
      <c r="E2141" t="s">
        <v>48</v>
      </c>
      <c r="F2141" t="s">
        <v>44</v>
      </c>
      <c r="L2141" t="s">
        <v>3116</v>
      </c>
      <c r="M2141">
        <v>57479</v>
      </c>
      <c r="N2141">
        <v>205</v>
      </c>
      <c r="O2141" t="s">
        <v>29</v>
      </c>
      <c r="P2141" t="s">
        <v>30</v>
      </c>
      <c r="Q2141" t="s">
        <v>31</v>
      </c>
      <c r="R2141">
        <v>18000000</v>
      </c>
      <c r="S2141">
        <v>2003</v>
      </c>
      <c r="T2141">
        <v>5.4</v>
      </c>
      <c r="U2141">
        <v>1.6</v>
      </c>
      <c r="V2141">
        <v>38127162</v>
      </c>
      <c r="W2141" t="s">
        <v>21</v>
      </c>
    </row>
    <row r="2142" spans="1:23" x14ac:dyDescent="0.3">
      <c r="A2142" t="s">
        <v>299</v>
      </c>
      <c r="B2142">
        <v>167</v>
      </c>
      <c r="C2142">
        <v>109</v>
      </c>
      <c r="D2142">
        <v>1357042</v>
      </c>
      <c r="E2142" t="s">
        <v>242</v>
      </c>
      <c r="F2142" t="s">
        <v>55</v>
      </c>
      <c r="G2142" t="s">
        <v>35</v>
      </c>
      <c r="L2142" t="s">
        <v>3117</v>
      </c>
      <c r="M2142">
        <v>53977</v>
      </c>
      <c r="N2142">
        <v>125</v>
      </c>
      <c r="O2142" t="s">
        <v>29</v>
      </c>
      <c r="P2142" t="s">
        <v>3118</v>
      </c>
      <c r="Q2142" t="s">
        <v>213</v>
      </c>
      <c r="R2142">
        <v>15000000</v>
      </c>
      <c r="S2142">
        <v>2011</v>
      </c>
      <c r="T2142">
        <v>7.1</v>
      </c>
      <c r="U2142">
        <v>1.8</v>
      </c>
      <c r="V2142">
        <v>-13642958</v>
      </c>
      <c r="W2142" t="s">
        <v>38</v>
      </c>
    </row>
    <row r="2143" spans="1:23" x14ac:dyDescent="0.3">
      <c r="A2143" t="s">
        <v>3119</v>
      </c>
      <c r="B2143">
        <v>47</v>
      </c>
      <c r="C2143">
        <v>85</v>
      </c>
      <c r="D2143">
        <v>15911333</v>
      </c>
      <c r="E2143" t="s">
        <v>25</v>
      </c>
      <c r="F2143" t="s">
        <v>48</v>
      </c>
      <c r="G2143" t="s">
        <v>55</v>
      </c>
      <c r="H2143" t="s">
        <v>49</v>
      </c>
      <c r="I2143" t="s">
        <v>26</v>
      </c>
      <c r="L2143" t="s">
        <v>3120</v>
      </c>
      <c r="M2143">
        <v>2855</v>
      </c>
      <c r="N2143">
        <v>119</v>
      </c>
      <c r="O2143" t="s">
        <v>29</v>
      </c>
      <c r="P2143" t="s">
        <v>37</v>
      </c>
      <c r="Q2143" t="s">
        <v>118</v>
      </c>
      <c r="R2143">
        <v>19000000</v>
      </c>
      <c r="S2143">
        <v>2000</v>
      </c>
      <c r="T2143">
        <v>3.6</v>
      </c>
      <c r="U2143">
        <v>1.4</v>
      </c>
      <c r="V2143">
        <v>-3088667</v>
      </c>
      <c r="W2143" t="s">
        <v>38</v>
      </c>
    </row>
    <row r="2144" spans="1:23" x14ac:dyDescent="0.3">
      <c r="A2144" t="s">
        <v>329</v>
      </c>
      <c r="B2144">
        <v>308</v>
      </c>
      <c r="C2144">
        <v>101</v>
      </c>
      <c r="D2144">
        <v>39103378</v>
      </c>
      <c r="E2144" t="s">
        <v>57</v>
      </c>
      <c r="F2144" t="s">
        <v>35</v>
      </c>
      <c r="L2144" t="s">
        <v>3121</v>
      </c>
      <c r="M2144">
        <v>93272</v>
      </c>
      <c r="N2144">
        <v>251</v>
      </c>
      <c r="O2144" t="s">
        <v>29</v>
      </c>
      <c r="P2144" t="s">
        <v>30</v>
      </c>
      <c r="Q2144" t="s">
        <v>213</v>
      </c>
      <c r="R2144">
        <v>20000000</v>
      </c>
      <c r="S2144">
        <v>2010</v>
      </c>
      <c r="T2144">
        <v>6.5</v>
      </c>
      <c r="U2144">
        <v>1.7</v>
      </c>
      <c r="V2144">
        <v>19103378</v>
      </c>
      <c r="W2144" t="s">
        <v>21</v>
      </c>
    </row>
    <row r="2145" spans="1:23" x14ac:dyDescent="0.3">
      <c r="A2145" t="s">
        <v>2102</v>
      </c>
      <c r="B2145">
        <v>246</v>
      </c>
      <c r="C2145">
        <v>125</v>
      </c>
      <c r="D2145">
        <v>10049886</v>
      </c>
      <c r="E2145" t="s">
        <v>25</v>
      </c>
      <c r="F2145" t="s">
        <v>47</v>
      </c>
      <c r="G2145" t="s">
        <v>49</v>
      </c>
      <c r="H2145" t="s">
        <v>26</v>
      </c>
      <c r="L2145" t="s">
        <v>3122</v>
      </c>
      <c r="M2145">
        <v>417971</v>
      </c>
      <c r="N2145">
        <v>902</v>
      </c>
      <c r="O2145" t="s">
        <v>2104</v>
      </c>
      <c r="P2145" t="s">
        <v>812</v>
      </c>
      <c r="Q2145" t="s">
        <v>52</v>
      </c>
      <c r="R2145">
        <v>19000000</v>
      </c>
      <c r="S2145">
        <v>2001</v>
      </c>
      <c r="T2145">
        <v>8.6</v>
      </c>
      <c r="U2145">
        <v>2.1</v>
      </c>
      <c r="V2145">
        <v>-8950114</v>
      </c>
      <c r="W2145" t="s">
        <v>38</v>
      </c>
    </row>
    <row r="2146" spans="1:23" x14ac:dyDescent="0.3">
      <c r="A2146" t="s">
        <v>435</v>
      </c>
      <c r="B2146">
        <v>29</v>
      </c>
      <c r="C2146">
        <v>132</v>
      </c>
      <c r="D2146">
        <v>8600000</v>
      </c>
      <c r="E2146" t="s">
        <v>24</v>
      </c>
      <c r="F2146" t="s">
        <v>25</v>
      </c>
      <c r="G2146" t="s">
        <v>55</v>
      </c>
      <c r="H2146" t="s">
        <v>54</v>
      </c>
      <c r="I2146" t="s">
        <v>44</v>
      </c>
      <c r="L2146" t="s">
        <v>3123</v>
      </c>
      <c r="M2146">
        <v>17982</v>
      </c>
      <c r="N2146">
        <v>95</v>
      </c>
      <c r="O2146" t="s">
        <v>29</v>
      </c>
      <c r="P2146" t="s">
        <v>37</v>
      </c>
      <c r="Q2146" t="s">
        <v>52</v>
      </c>
      <c r="R2146">
        <v>25000000</v>
      </c>
      <c r="S2146">
        <v>1984</v>
      </c>
      <c r="T2146">
        <v>7</v>
      </c>
      <c r="U2146">
        <v>2.2000000000000002</v>
      </c>
      <c r="V2146">
        <v>-16400000</v>
      </c>
      <c r="W2146" t="s">
        <v>38</v>
      </c>
    </row>
    <row r="2147" spans="1:23" x14ac:dyDescent="0.3">
      <c r="A2147" t="s">
        <v>3124</v>
      </c>
      <c r="B2147">
        <v>252</v>
      </c>
      <c r="C2147">
        <v>131</v>
      </c>
      <c r="D2147">
        <v>21483154</v>
      </c>
      <c r="E2147" t="s">
        <v>55</v>
      </c>
      <c r="F2147" t="s">
        <v>58</v>
      </c>
      <c r="L2147" t="s">
        <v>3125</v>
      </c>
      <c r="M2147">
        <v>98741</v>
      </c>
      <c r="N2147">
        <v>236</v>
      </c>
      <c r="O2147" t="s">
        <v>29</v>
      </c>
      <c r="P2147" t="s">
        <v>30</v>
      </c>
      <c r="Q2147" t="s">
        <v>31</v>
      </c>
      <c r="R2147">
        <v>19000000</v>
      </c>
      <c r="S2147">
        <v>2013</v>
      </c>
      <c r="T2147">
        <v>7.6</v>
      </c>
      <c r="U2147">
        <v>2.2000000000000002</v>
      </c>
      <c r="V2147">
        <v>2483154</v>
      </c>
      <c r="W2147" t="s">
        <v>21</v>
      </c>
    </row>
    <row r="2148" spans="1:23" x14ac:dyDescent="0.3">
      <c r="A2148" t="s">
        <v>1223</v>
      </c>
      <c r="B2148">
        <v>102</v>
      </c>
      <c r="C2148">
        <v>129</v>
      </c>
      <c r="D2148">
        <v>8396942</v>
      </c>
      <c r="E2148" t="s">
        <v>25</v>
      </c>
      <c r="F2148" t="s">
        <v>48</v>
      </c>
      <c r="G2148" t="s">
        <v>44</v>
      </c>
      <c r="L2148" t="s">
        <v>3126</v>
      </c>
      <c r="M2148">
        <v>72715</v>
      </c>
      <c r="N2148">
        <v>103</v>
      </c>
      <c r="O2148" t="s">
        <v>29</v>
      </c>
      <c r="P2148" t="s">
        <v>30</v>
      </c>
      <c r="Q2148" t="s">
        <v>213</v>
      </c>
      <c r="R2148">
        <v>19000000</v>
      </c>
      <c r="S2148">
        <v>2008</v>
      </c>
      <c r="T2148">
        <v>6.5</v>
      </c>
      <c r="U2148">
        <v>2.2000000000000002</v>
      </c>
      <c r="V2148">
        <v>-10603058</v>
      </c>
      <c r="W2148" t="s">
        <v>38</v>
      </c>
    </row>
    <row r="2149" spans="1:23" x14ac:dyDescent="0.3">
      <c r="A2149" t="s">
        <v>3127</v>
      </c>
      <c r="B2149">
        <v>134</v>
      </c>
      <c r="C2149">
        <v>100</v>
      </c>
      <c r="D2149">
        <v>12561</v>
      </c>
      <c r="E2149" t="s">
        <v>48</v>
      </c>
      <c r="F2149" t="s">
        <v>44</v>
      </c>
      <c r="L2149" t="s">
        <v>3128</v>
      </c>
      <c r="M2149">
        <v>71276</v>
      </c>
      <c r="N2149">
        <v>181</v>
      </c>
      <c r="O2149" t="s">
        <v>29</v>
      </c>
      <c r="P2149" t="s">
        <v>30</v>
      </c>
      <c r="Q2149" t="s">
        <v>52</v>
      </c>
      <c r="R2149">
        <v>19000000</v>
      </c>
      <c r="S2149">
        <v>2010</v>
      </c>
      <c r="T2149">
        <v>6.4</v>
      </c>
      <c r="U2149">
        <v>1.7</v>
      </c>
      <c r="V2149">
        <v>-18987439</v>
      </c>
      <c r="W2149" t="s">
        <v>38</v>
      </c>
    </row>
    <row r="2150" spans="1:23" x14ac:dyDescent="0.3">
      <c r="A2150" t="s">
        <v>3129</v>
      </c>
      <c r="B2150">
        <v>136</v>
      </c>
      <c r="C2150">
        <v>97</v>
      </c>
      <c r="D2150">
        <v>6923891</v>
      </c>
      <c r="E2150" t="s">
        <v>48</v>
      </c>
      <c r="F2150" t="s">
        <v>55</v>
      </c>
      <c r="G2150" t="s">
        <v>44</v>
      </c>
      <c r="L2150" t="s">
        <v>3130</v>
      </c>
      <c r="M2150">
        <v>43867</v>
      </c>
      <c r="N2150">
        <v>83</v>
      </c>
      <c r="O2150" t="s">
        <v>29</v>
      </c>
      <c r="P2150" t="s">
        <v>30</v>
      </c>
      <c r="Q2150" t="s">
        <v>213</v>
      </c>
      <c r="R2150">
        <v>23000000</v>
      </c>
      <c r="S2150">
        <v>2011</v>
      </c>
      <c r="T2150">
        <v>6.3</v>
      </c>
      <c r="U2150">
        <v>1.6</v>
      </c>
      <c r="V2150">
        <v>-16076109</v>
      </c>
      <c r="W2150" t="s">
        <v>38</v>
      </c>
    </row>
    <row r="2151" spans="1:23" x14ac:dyDescent="0.3">
      <c r="A2151" t="s">
        <v>3131</v>
      </c>
      <c r="B2151">
        <v>10</v>
      </c>
      <c r="C2151">
        <v>92</v>
      </c>
      <c r="D2151">
        <v>2119994</v>
      </c>
      <c r="E2151" t="s">
        <v>49</v>
      </c>
      <c r="F2151" t="s">
        <v>26</v>
      </c>
      <c r="G2151" t="s">
        <v>59</v>
      </c>
      <c r="L2151" t="s">
        <v>3132</v>
      </c>
      <c r="M2151">
        <v>1153</v>
      </c>
      <c r="N2151">
        <v>15</v>
      </c>
      <c r="O2151" t="s">
        <v>29</v>
      </c>
      <c r="P2151" t="s">
        <v>30</v>
      </c>
      <c r="Q2151" t="s">
        <v>118</v>
      </c>
      <c r="R2151">
        <v>19000000</v>
      </c>
      <c r="S2151">
        <v>1993</v>
      </c>
      <c r="T2151">
        <v>5.7</v>
      </c>
      <c r="U2151">
        <v>1.5</v>
      </c>
      <c r="V2151">
        <v>-16880006</v>
      </c>
      <c r="W2151" t="s">
        <v>38</v>
      </c>
    </row>
    <row r="2152" spans="1:23" x14ac:dyDescent="0.3">
      <c r="A2152" t="s">
        <v>3133</v>
      </c>
      <c r="B2152">
        <v>31</v>
      </c>
      <c r="C2152">
        <v>116</v>
      </c>
      <c r="D2152">
        <v>1292527</v>
      </c>
      <c r="E2152" t="s">
        <v>56</v>
      </c>
      <c r="F2152" t="s">
        <v>55</v>
      </c>
      <c r="G2152" t="s">
        <v>59</v>
      </c>
      <c r="H2152" t="s">
        <v>35</v>
      </c>
      <c r="L2152" t="s">
        <v>3134</v>
      </c>
      <c r="M2152">
        <v>3536</v>
      </c>
      <c r="N2152">
        <v>44</v>
      </c>
      <c r="O2152" t="s">
        <v>29</v>
      </c>
      <c r="P2152" t="s">
        <v>545</v>
      </c>
      <c r="Q2152" t="s">
        <v>213</v>
      </c>
      <c r="R2152">
        <v>19000000</v>
      </c>
      <c r="S2152">
        <v>1996</v>
      </c>
      <c r="T2152">
        <v>6.3</v>
      </c>
      <c r="U2152">
        <v>1.9</v>
      </c>
      <c r="V2152">
        <v>-17707473</v>
      </c>
      <c r="W2152" t="s">
        <v>38</v>
      </c>
    </row>
    <row r="2153" spans="1:23" x14ac:dyDescent="0.3">
      <c r="A2153" t="s">
        <v>3135</v>
      </c>
      <c r="B2153">
        <v>220</v>
      </c>
      <c r="C2153">
        <v>90</v>
      </c>
      <c r="D2153">
        <v>64255243</v>
      </c>
      <c r="E2153" t="s">
        <v>55</v>
      </c>
      <c r="F2153" t="s">
        <v>57</v>
      </c>
      <c r="G2153" t="s">
        <v>60</v>
      </c>
      <c r="H2153" t="s">
        <v>35</v>
      </c>
      <c r="L2153" t="s">
        <v>3136</v>
      </c>
      <c r="M2153">
        <v>80903</v>
      </c>
      <c r="N2153">
        <v>518</v>
      </c>
      <c r="O2153" t="s">
        <v>29</v>
      </c>
      <c r="P2153" t="s">
        <v>30</v>
      </c>
      <c r="Q2153" t="s">
        <v>213</v>
      </c>
      <c r="R2153">
        <v>19000000</v>
      </c>
      <c r="S2153">
        <v>2005</v>
      </c>
      <c r="T2153">
        <v>6</v>
      </c>
      <c r="U2153">
        <v>1.5</v>
      </c>
      <c r="V2153">
        <v>45255243</v>
      </c>
      <c r="W2153" t="s">
        <v>21</v>
      </c>
    </row>
    <row r="2154" spans="1:23" x14ac:dyDescent="0.3">
      <c r="A2154" t="s">
        <v>514</v>
      </c>
      <c r="B2154">
        <v>241</v>
      </c>
      <c r="C2154">
        <v>81</v>
      </c>
      <c r="D2154">
        <v>22245861</v>
      </c>
      <c r="E2154" t="s">
        <v>48</v>
      </c>
      <c r="F2154" t="s">
        <v>55</v>
      </c>
      <c r="L2154" t="s">
        <v>3137</v>
      </c>
      <c r="M2154">
        <v>143251</v>
      </c>
      <c r="N2154">
        <v>710</v>
      </c>
      <c r="O2154" t="s">
        <v>29</v>
      </c>
      <c r="P2154" t="s">
        <v>30</v>
      </c>
      <c r="Q2154" t="s">
        <v>213</v>
      </c>
      <c r="R2154">
        <v>19000000</v>
      </c>
      <c r="S2154">
        <v>2002</v>
      </c>
      <c r="T2154">
        <v>7.7</v>
      </c>
      <c r="U2154">
        <v>1.4</v>
      </c>
      <c r="V2154">
        <v>3245861</v>
      </c>
      <c r="W2154" t="s">
        <v>21</v>
      </c>
    </row>
    <row r="2155" spans="1:23" x14ac:dyDescent="0.3">
      <c r="A2155" t="s">
        <v>3138</v>
      </c>
      <c r="B2155">
        <v>252</v>
      </c>
      <c r="C2155">
        <v>97</v>
      </c>
      <c r="D2155">
        <v>20433940</v>
      </c>
      <c r="E2155" t="s">
        <v>57</v>
      </c>
      <c r="L2155" t="s">
        <v>3139</v>
      </c>
      <c r="M2155">
        <v>78883</v>
      </c>
      <c r="N2155">
        <v>662</v>
      </c>
      <c r="O2155" t="s">
        <v>29</v>
      </c>
      <c r="P2155" t="s">
        <v>115</v>
      </c>
      <c r="Q2155" t="s">
        <v>213</v>
      </c>
      <c r="R2155">
        <v>15000000</v>
      </c>
      <c r="S2155">
        <v>2005</v>
      </c>
      <c r="T2155">
        <v>6.2</v>
      </c>
      <c r="U2155">
        <v>1.6</v>
      </c>
      <c r="V2155">
        <v>5433940</v>
      </c>
      <c r="W2155" t="s">
        <v>21</v>
      </c>
    </row>
    <row r="2156" spans="1:23" x14ac:dyDescent="0.3">
      <c r="A2156" t="s">
        <v>768</v>
      </c>
      <c r="B2156">
        <v>156</v>
      </c>
      <c r="C2156">
        <v>118</v>
      </c>
      <c r="D2156">
        <v>10562387</v>
      </c>
      <c r="E2156" t="s">
        <v>25</v>
      </c>
      <c r="F2156" t="s">
        <v>48</v>
      </c>
      <c r="G2156" t="s">
        <v>55</v>
      </c>
      <c r="L2156" t="s">
        <v>3140</v>
      </c>
      <c r="M2156">
        <v>213226</v>
      </c>
      <c r="N2156">
        <v>648</v>
      </c>
      <c r="O2156" t="s">
        <v>29</v>
      </c>
      <c r="P2156" t="s">
        <v>30</v>
      </c>
      <c r="Q2156" t="s">
        <v>213</v>
      </c>
      <c r="R2156">
        <v>18500000</v>
      </c>
      <c r="S2156">
        <v>1998</v>
      </c>
      <c r="T2156">
        <v>7.7</v>
      </c>
      <c r="U2156">
        <v>2</v>
      </c>
      <c r="V2156">
        <v>-7937613</v>
      </c>
      <c r="W2156" t="s">
        <v>38</v>
      </c>
    </row>
    <row r="2157" spans="1:23" x14ac:dyDescent="0.3">
      <c r="A2157" t="s">
        <v>3141</v>
      </c>
      <c r="B2157">
        <v>192</v>
      </c>
      <c r="C2157">
        <v>100</v>
      </c>
      <c r="D2157">
        <v>18439082</v>
      </c>
      <c r="E2157" t="s">
        <v>48</v>
      </c>
      <c r="F2157" t="s">
        <v>26</v>
      </c>
      <c r="G2157" t="s">
        <v>44</v>
      </c>
      <c r="L2157" t="s">
        <v>3142</v>
      </c>
      <c r="M2157">
        <v>94292</v>
      </c>
      <c r="N2157">
        <v>287</v>
      </c>
      <c r="O2157" t="s">
        <v>29</v>
      </c>
      <c r="P2157" t="s">
        <v>30</v>
      </c>
      <c r="Q2157" t="s">
        <v>31</v>
      </c>
      <c r="R2157">
        <v>18500000</v>
      </c>
      <c r="S2157">
        <v>2009</v>
      </c>
      <c r="T2157">
        <v>6.4</v>
      </c>
      <c r="U2157">
        <v>1.7</v>
      </c>
      <c r="V2157">
        <v>-60918</v>
      </c>
      <c r="W2157" t="s">
        <v>38</v>
      </c>
    </row>
    <row r="2158" spans="1:23" x14ac:dyDescent="0.3">
      <c r="A2158" t="s">
        <v>1998</v>
      </c>
      <c r="B2158">
        <v>351</v>
      </c>
      <c r="C2158">
        <v>97</v>
      </c>
      <c r="D2158">
        <v>150056505</v>
      </c>
      <c r="E2158" t="s">
        <v>48</v>
      </c>
      <c r="L2158" t="s">
        <v>3143</v>
      </c>
      <c r="M2158">
        <v>216581</v>
      </c>
      <c r="N2158">
        <v>397</v>
      </c>
      <c r="O2158" t="s">
        <v>29</v>
      </c>
      <c r="P2158" t="s">
        <v>30</v>
      </c>
      <c r="Q2158" t="s">
        <v>213</v>
      </c>
      <c r="R2158">
        <v>18000000</v>
      </c>
      <c r="S2158">
        <v>2014</v>
      </c>
      <c r="T2158">
        <v>6.4</v>
      </c>
      <c r="U2158">
        <v>1.6</v>
      </c>
      <c r="V2158">
        <v>132056505</v>
      </c>
      <c r="W2158" t="s">
        <v>21</v>
      </c>
    </row>
    <row r="2159" spans="1:23" x14ac:dyDescent="0.3">
      <c r="A2159" t="s">
        <v>501</v>
      </c>
      <c r="B2159">
        <v>57</v>
      </c>
      <c r="C2159">
        <v>114</v>
      </c>
      <c r="D2159">
        <v>119938730</v>
      </c>
      <c r="E2159" t="s">
        <v>24</v>
      </c>
      <c r="F2159" t="s">
        <v>48</v>
      </c>
      <c r="G2159" t="s">
        <v>56</v>
      </c>
      <c r="H2159" t="s">
        <v>26</v>
      </c>
      <c r="L2159" t="s">
        <v>3144</v>
      </c>
      <c r="M2159">
        <v>265818</v>
      </c>
      <c r="N2159">
        <v>213</v>
      </c>
      <c r="O2159" t="s">
        <v>29</v>
      </c>
      <c r="P2159" t="s">
        <v>30</v>
      </c>
      <c r="Q2159" t="s">
        <v>31</v>
      </c>
      <c r="R2159">
        <v>18000000</v>
      </c>
      <c r="S2159">
        <v>1994</v>
      </c>
      <c r="T2159">
        <v>6.9</v>
      </c>
      <c r="U2159">
        <v>1.9</v>
      </c>
      <c r="V2159">
        <v>101938730</v>
      </c>
      <c r="W2159" t="s">
        <v>21</v>
      </c>
    </row>
    <row r="2160" spans="1:23" x14ac:dyDescent="0.3">
      <c r="A2160" t="s">
        <v>1525</v>
      </c>
      <c r="B2160">
        <v>99</v>
      </c>
      <c r="C2160">
        <v>130</v>
      </c>
      <c r="D2160">
        <v>114968774</v>
      </c>
      <c r="E2160" t="s">
        <v>48</v>
      </c>
      <c r="F2160" t="s">
        <v>55</v>
      </c>
      <c r="G2160" t="s">
        <v>49</v>
      </c>
      <c r="H2160" t="s">
        <v>26</v>
      </c>
      <c r="I2160" t="s">
        <v>44</v>
      </c>
      <c r="L2160" t="s">
        <v>3145</v>
      </c>
      <c r="M2160">
        <v>153468</v>
      </c>
      <c r="N2160">
        <v>204</v>
      </c>
      <c r="O2160" t="s">
        <v>29</v>
      </c>
      <c r="P2160" t="s">
        <v>30</v>
      </c>
      <c r="Q2160" t="s">
        <v>52</v>
      </c>
      <c r="R2160">
        <v>18000000</v>
      </c>
      <c r="S2160">
        <v>1988</v>
      </c>
      <c r="T2160">
        <v>7.3</v>
      </c>
      <c r="U2160">
        <v>2.2000000000000002</v>
      </c>
      <c r="V2160">
        <v>96968774</v>
      </c>
      <c r="W2160" t="s">
        <v>21</v>
      </c>
    </row>
    <row r="2161" spans="1:23" x14ac:dyDescent="0.3">
      <c r="A2161" t="s">
        <v>1011</v>
      </c>
      <c r="B2161">
        <v>343</v>
      </c>
      <c r="C2161">
        <v>82</v>
      </c>
      <c r="D2161">
        <v>128505958</v>
      </c>
      <c r="E2161" t="s">
        <v>48</v>
      </c>
      <c r="L2161" t="s">
        <v>3146</v>
      </c>
      <c r="M2161">
        <v>297014</v>
      </c>
      <c r="N2161">
        <v>1198</v>
      </c>
      <c r="O2161" t="s">
        <v>29</v>
      </c>
      <c r="P2161" t="s">
        <v>30</v>
      </c>
      <c r="Q2161" t="s">
        <v>213</v>
      </c>
      <c r="R2161">
        <v>18000000</v>
      </c>
      <c r="S2161">
        <v>2006</v>
      </c>
      <c r="T2161">
        <v>7.3</v>
      </c>
      <c r="U2161">
        <v>1.4</v>
      </c>
      <c r="V2161">
        <v>110505958</v>
      </c>
      <c r="W2161" t="s">
        <v>21</v>
      </c>
    </row>
    <row r="2162" spans="1:23" x14ac:dyDescent="0.3">
      <c r="A2162" t="s">
        <v>845</v>
      </c>
      <c r="B2162">
        <v>163</v>
      </c>
      <c r="C2162">
        <v>96</v>
      </c>
      <c r="D2162">
        <v>95001351</v>
      </c>
      <c r="E2162" t="s">
        <v>48</v>
      </c>
      <c r="F2162" t="s">
        <v>44</v>
      </c>
      <c r="L2162" t="s">
        <v>3147</v>
      </c>
      <c r="M2162">
        <v>131801</v>
      </c>
      <c r="N2162">
        <v>548</v>
      </c>
      <c r="O2162" t="s">
        <v>29</v>
      </c>
      <c r="P2162" t="s">
        <v>30</v>
      </c>
      <c r="Q2162" t="s">
        <v>31</v>
      </c>
      <c r="R2162">
        <v>18000000</v>
      </c>
      <c r="S2162">
        <v>2001</v>
      </c>
      <c r="T2162">
        <v>6.2</v>
      </c>
      <c r="U2162">
        <v>1.6</v>
      </c>
      <c r="V2162">
        <v>77001351</v>
      </c>
      <c r="W2162" t="s">
        <v>21</v>
      </c>
    </row>
    <row r="2163" spans="1:23" x14ac:dyDescent="0.3">
      <c r="A2163" t="s">
        <v>2713</v>
      </c>
      <c r="B2163">
        <v>110</v>
      </c>
      <c r="C2163">
        <v>105</v>
      </c>
      <c r="D2163">
        <v>76400000</v>
      </c>
      <c r="E2163" t="s">
        <v>24</v>
      </c>
      <c r="F2163" t="s">
        <v>25</v>
      </c>
      <c r="G2163" t="s">
        <v>27</v>
      </c>
      <c r="L2163" t="s">
        <v>3148</v>
      </c>
      <c r="M2163">
        <v>58743</v>
      </c>
      <c r="N2163">
        <v>192</v>
      </c>
      <c r="O2163" t="s">
        <v>29</v>
      </c>
      <c r="P2163" t="s">
        <v>30</v>
      </c>
      <c r="Q2163" t="s">
        <v>52</v>
      </c>
      <c r="R2163">
        <v>17000000</v>
      </c>
      <c r="S2163">
        <v>1984</v>
      </c>
      <c r="T2163">
        <v>6.6</v>
      </c>
      <c r="U2163">
        <v>1.8</v>
      </c>
      <c r="V2163">
        <v>59400000</v>
      </c>
      <c r="W2163" t="s">
        <v>21</v>
      </c>
    </row>
    <row r="2164" spans="1:23" x14ac:dyDescent="0.3">
      <c r="A2164" t="s">
        <v>741</v>
      </c>
      <c r="B2164">
        <v>233</v>
      </c>
      <c r="C2164">
        <v>122</v>
      </c>
      <c r="D2164">
        <v>75072454</v>
      </c>
      <c r="E2164" t="s">
        <v>55</v>
      </c>
      <c r="F2164" t="s">
        <v>57</v>
      </c>
      <c r="G2164" t="s">
        <v>35</v>
      </c>
      <c r="L2164" t="s">
        <v>3149</v>
      </c>
      <c r="M2164">
        <v>96569</v>
      </c>
      <c r="N2164">
        <v>522</v>
      </c>
      <c r="O2164" t="s">
        <v>29</v>
      </c>
      <c r="P2164" t="s">
        <v>30</v>
      </c>
      <c r="Q2164" t="s">
        <v>31</v>
      </c>
      <c r="R2164">
        <v>20000000</v>
      </c>
      <c r="S2164">
        <v>2005</v>
      </c>
      <c r="T2164">
        <v>6.7</v>
      </c>
      <c r="U2164">
        <v>2</v>
      </c>
      <c r="V2164">
        <v>55072454</v>
      </c>
      <c r="W2164" t="s">
        <v>21</v>
      </c>
    </row>
    <row r="2165" spans="1:23" x14ac:dyDescent="0.3">
      <c r="A2165" t="s">
        <v>199</v>
      </c>
      <c r="B2165">
        <v>91</v>
      </c>
      <c r="C2165">
        <v>88</v>
      </c>
      <c r="D2165">
        <v>65535067</v>
      </c>
      <c r="E2165" t="s">
        <v>48</v>
      </c>
      <c r="F2165" t="s">
        <v>44</v>
      </c>
      <c r="L2165" t="s">
        <v>3150</v>
      </c>
      <c r="M2165">
        <v>59380</v>
      </c>
      <c r="N2165">
        <v>202</v>
      </c>
      <c r="O2165" t="s">
        <v>29</v>
      </c>
      <c r="P2165" t="s">
        <v>30</v>
      </c>
      <c r="Q2165" t="s">
        <v>213</v>
      </c>
      <c r="R2165">
        <v>17000000</v>
      </c>
      <c r="S2165">
        <v>1999</v>
      </c>
      <c r="T2165">
        <v>5.7</v>
      </c>
      <c r="U2165">
        <v>1.5</v>
      </c>
      <c r="V2165">
        <v>48535067</v>
      </c>
      <c r="W2165" t="s">
        <v>21</v>
      </c>
    </row>
    <row r="2166" spans="1:23" x14ac:dyDescent="0.3">
      <c r="A2166" t="s">
        <v>3151</v>
      </c>
      <c r="B2166">
        <v>169</v>
      </c>
      <c r="C2166">
        <v>110</v>
      </c>
      <c r="D2166">
        <v>13998282</v>
      </c>
      <c r="E2166" t="s">
        <v>24</v>
      </c>
      <c r="F2166" t="s">
        <v>55</v>
      </c>
      <c r="G2166" t="s">
        <v>26</v>
      </c>
      <c r="H2166" t="s">
        <v>60</v>
      </c>
      <c r="I2166" t="s">
        <v>35</v>
      </c>
      <c r="L2166" t="s">
        <v>3152</v>
      </c>
      <c r="M2166">
        <v>24854</v>
      </c>
      <c r="N2166">
        <v>374</v>
      </c>
      <c r="O2166" t="s">
        <v>29</v>
      </c>
      <c r="P2166" t="s">
        <v>30</v>
      </c>
      <c r="Q2166" t="s">
        <v>31</v>
      </c>
      <c r="R2166">
        <v>16000000</v>
      </c>
      <c r="S2166">
        <v>2014</v>
      </c>
      <c r="T2166">
        <v>3.1</v>
      </c>
      <c r="U2166">
        <v>1.8</v>
      </c>
      <c r="V2166">
        <v>-2001718</v>
      </c>
      <c r="W2166" t="s">
        <v>38</v>
      </c>
    </row>
    <row r="2167" spans="1:23" x14ac:dyDescent="0.3">
      <c r="A2167" t="s">
        <v>2964</v>
      </c>
      <c r="B2167">
        <v>142</v>
      </c>
      <c r="C2167">
        <v>103</v>
      </c>
      <c r="D2167">
        <v>6061759</v>
      </c>
      <c r="E2167" t="s">
        <v>48</v>
      </c>
      <c r="F2167" t="s">
        <v>55</v>
      </c>
      <c r="G2167" t="s">
        <v>44</v>
      </c>
      <c r="L2167" t="s">
        <v>3153</v>
      </c>
      <c r="M2167">
        <v>49077</v>
      </c>
      <c r="N2167">
        <v>475</v>
      </c>
      <c r="O2167" t="s">
        <v>29</v>
      </c>
      <c r="P2167" t="s">
        <v>30</v>
      </c>
      <c r="Q2167" t="s">
        <v>31</v>
      </c>
      <c r="R2167">
        <v>17000000</v>
      </c>
      <c r="S2167">
        <v>2005</v>
      </c>
      <c r="T2167">
        <v>6.3</v>
      </c>
      <c r="U2167">
        <v>1.7</v>
      </c>
      <c r="V2167">
        <v>-10938241</v>
      </c>
      <c r="W2167" t="s">
        <v>38</v>
      </c>
    </row>
    <row r="2168" spans="1:23" x14ac:dyDescent="0.3">
      <c r="A2168" t="s">
        <v>1981</v>
      </c>
      <c r="B2168">
        <v>50</v>
      </c>
      <c r="C2168">
        <v>106</v>
      </c>
      <c r="D2168">
        <v>64955956</v>
      </c>
      <c r="E2168" t="s">
        <v>48</v>
      </c>
      <c r="F2168" t="s">
        <v>55</v>
      </c>
      <c r="L2168" t="s">
        <v>3154</v>
      </c>
      <c r="M2168">
        <v>10104</v>
      </c>
      <c r="N2168">
        <v>69</v>
      </c>
      <c r="O2168" t="s">
        <v>29</v>
      </c>
      <c r="P2168" t="s">
        <v>30</v>
      </c>
      <c r="Q2168" t="s">
        <v>31</v>
      </c>
      <c r="R2168">
        <v>18000000</v>
      </c>
      <c r="S2168">
        <v>2004</v>
      </c>
      <c r="T2168">
        <v>5.7</v>
      </c>
      <c r="U2168">
        <v>1.8</v>
      </c>
      <c r="V2168">
        <v>46955956</v>
      </c>
      <c r="W2168" t="s">
        <v>21</v>
      </c>
    </row>
    <row r="2169" spans="1:23" x14ac:dyDescent="0.3">
      <c r="A2169" t="s">
        <v>3155</v>
      </c>
      <c r="B2169">
        <v>195</v>
      </c>
      <c r="C2169">
        <v>98</v>
      </c>
      <c r="D2169">
        <v>60057639</v>
      </c>
      <c r="E2169" t="s">
        <v>48</v>
      </c>
      <c r="F2169" t="s">
        <v>56</v>
      </c>
      <c r="G2169" t="s">
        <v>55</v>
      </c>
      <c r="L2169" t="s">
        <v>3156</v>
      </c>
      <c r="M2169">
        <v>107815</v>
      </c>
      <c r="N2169">
        <v>485</v>
      </c>
      <c r="O2169" t="s">
        <v>29</v>
      </c>
      <c r="P2169" t="s">
        <v>30</v>
      </c>
      <c r="Q2169" t="s">
        <v>213</v>
      </c>
      <c r="R2169">
        <v>18000000</v>
      </c>
      <c r="S2169">
        <v>2003</v>
      </c>
      <c r="T2169">
        <v>7.1</v>
      </c>
      <c r="U2169">
        <v>1.6</v>
      </c>
      <c r="V2169">
        <v>42057639</v>
      </c>
      <c r="W2169" t="s">
        <v>21</v>
      </c>
    </row>
    <row r="2170" spans="1:23" x14ac:dyDescent="0.3">
      <c r="A2170" t="s">
        <v>560</v>
      </c>
      <c r="B2170">
        <v>129</v>
      </c>
      <c r="C2170">
        <v>68</v>
      </c>
      <c r="D2170">
        <v>53868030</v>
      </c>
      <c r="E2170" t="s">
        <v>48</v>
      </c>
      <c r="F2170" t="s">
        <v>56</v>
      </c>
      <c r="L2170" t="s">
        <v>3157</v>
      </c>
      <c r="M2170">
        <v>183425</v>
      </c>
      <c r="N2170">
        <v>425</v>
      </c>
      <c r="O2170" t="s">
        <v>29</v>
      </c>
      <c r="P2170" t="s">
        <v>30</v>
      </c>
      <c r="Q2170" t="s">
        <v>31</v>
      </c>
      <c r="R2170">
        <v>17000000</v>
      </c>
      <c r="S2170">
        <v>1997</v>
      </c>
      <c r="T2170">
        <v>7</v>
      </c>
      <c r="U2170">
        <v>1.1000000000000001</v>
      </c>
      <c r="V2170">
        <v>36868030</v>
      </c>
      <c r="W2170" t="s">
        <v>21</v>
      </c>
    </row>
    <row r="2171" spans="1:23" x14ac:dyDescent="0.3">
      <c r="A2171" t="s">
        <v>1927</v>
      </c>
      <c r="B2171">
        <v>156</v>
      </c>
      <c r="C2171">
        <v>94</v>
      </c>
      <c r="D2171">
        <v>59573085</v>
      </c>
      <c r="E2171" t="s">
        <v>48</v>
      </c>
      <c r="F2171" t="s">
        <v>49</v>
      </c>
      <c r="G2171" t="s">
        <v>44</v>
      </c>
      <c r="L2171" t="s">
        <v>3158</v>
      </c>
      <c r="M2171">
        <v>13562</v>
      </c>
      <c r="N2171">
        <v>103</v>
      </c>
      <c r="O2171" t="s">
        <v>29</v>
      </c>
      <c r="P2171" t="s">
        <v>30</v>
      </c>
      <c r="Q2171" t="s">
        <v>31</v>
      </c>
      <c r="R2171">
        <v>18000000</v>
      </c>
      <c r="S2171">
        <v>2016</v>
      </c>
      <c r="T2171">
        <v>6.1</v>
      </c>
      <c r="U2171">
        <v>1.6</v>
      </c>
      <c r="V2171">
        <v>41573085</v>
      </c>
      <c r="W2171" t="s">
        <v>21</v>
      </c>
    </row>
    <row r="2172" spans="1:23" x14ac:dyDescent="0.3">
      <c r="A2172" t="s">
        <v>291</v>
      </c>
      <c r="B2172">
        <v>103</v>
      </c>
      <c r="C2172">
        <v>99</v>
      </c>
      <c r="D2172">
        <v>52691009</v>
      </c>
      <c r="E2172" t="s">
        <v>48</v>
      </c>
      <c r="F2172" t="s">
        <v>49</v>
      </c>
      <c r="L2172" t="s">
        <v>3159</v>
      </c>
      <c r="M2172">
        <v>18727</v>
      </c>
      <c r="N2172">
        <v>45</v>
      </c>
      <c r="O2172" t="s">
        <v>29</v>
      </c>
      <c r="P2172" t="s">
        <v>30</v>
      </c>
      <c r="Q2172" t="s">
        <v>52</v>
      </c>
      <c r="R2172">
        <v>21000000</v>
      </c>
      <c r="S2172">
        <v>2011</v>
      </c>
      <c r="T2172">
        <v>6.6</v>
      </c>
      <c r="U2172">
        <v>1.6</v>
      </c>
      <c r="V2172">
        <v>31691009</v>
      </c>
      <c r="W2172" t="s">
        <v>21</v>
      </c>
    </row>
    <row r="2173" spans="1:23" x14ac:dyDescent="0.3">
      <c r="A2173" t="s">
        <v>390</v>
      </c>
      <c r="B2173">
        <v>217</v>
      </c>
      <c r="C2173">
        <v>107</v>
      </c>
      <c r="D2173">
        <v>59735548</v>
      </c>
      <c r="E2173" t="s">
        <v>24</v>
      </c>
      <c r="F2173" t="s">
        <v>57</v>
      </c>
      <c r="G2173" t="s">
        <v>27</v>
      </c>
      <c r="L2173" t="s">
        <v>3160</v>
      </c>
      <c r="M2173">
        <v>290949</v>
      </c>
      <c r="N2173">
        <v>629</v>
      </c>
      <c r="O2173" t="s">
        <v>29</v>
      </c>
      <c r="P2173" t="s">
        <v>30</v>
      </c>
      <c r="Q2173" t="s">
        <v>213</v>
      </c>
      <c r="R2173">
        <v>15000000</v>
      </c>
      <c r="S2173">
        <v>1987</v>
      </c>
      <c r="T2173">
        <v>7.8</v>
      </c>
      <c r="U2173">
        <v>1.8</v>
      </c>
      <c r="V2173">
        <v>44735548</v>
      </c>
      <c r="W2173" t="s">
        <v>21</v>
      </c>
    </row>
    <row r="2174" spans="1:23" x14ac:dyDescent="0.3">
      <c r="A2174" t="s">
        <v>1342</v>
      </c>
      <c r="B2174">
        <v>134</v>
      </c>
      <c r="C2174">
        <v>180</v>
      </c>
      <c r="D2174">
        <v>51600000</v>
      </c>
      <c r="E2174" t="s">
        <v>242</v>
      </c>
      <c r="F2174" t="s">
        <v>55</v>
      </c>
      <c r="G2174" t="s">
        <v>54</v>
      </c>
      <c r="H2174" t="s">
        <v>59</v>
      </c>
      <c r="L2174" t="s">
        <v>3161</v>
      </c>
      <c r="M2174">
        <v>270790</v>
      </c>
      <c r="N2174">
        <v>549</v>
      </c>
      <c r="O2174" t="s">
        <v>29</v>
      </c>
      <c r="P2174" t="s">
        <v>30</v>
      </c>
      <c r="Q2174" t="s">
        <v>213</v>
      </c>
      <c r="R2174">
        <v>18000000</v>
      </c>
      <c r="S2174">
        <v>1984</v>
      </c>
      <c r="T2174">
        <v>8.3000000000000007</v>
      </c>
      <c r="U2174">
        <v>3</v>
      </c>
      <c r="V2174">
        <v>33600000</v>
      </c>
      <c r="W2174" t="s">
        <v>21</v>
      </c>
    </row>
    <row r="2175" spans="1:23" x14ac:dyDescent="0.3">
      <c r="A2175" t="s">
        <v>3162</v>
      </c>
      <c r="B2175">
        <v>146</v>
      </c>
      <c r="C2175">
        <v>89</v>
      </c>
      <c r="D2175">
        <v>43818159</v>
      </c>
      <c r="E2175" t="s">
        <v>57</v>
      </c>
      <c r="F2175" t="s">
        <v>60</v>
      </c>
      <c r="L2175" t="s">
        <v>3163</v>
      </c>
      <c r="M2175">
        <v>27664</v>
      </c>
      <c r="N2175">
        <v>260</v>
      </c>
      <c r="O2175" t="s">
        <v>29</v>
      </c>
      <c r="P2175" t="s">
        <v>30</v>
      </c>
      <c r="Q2175" t="s">
        <v>31</v>
      </c>
      <c r="R2175">
        <v>20000000</v>
      </c>
      <c r="S2175">
        <v>2008</v>
      </c>
      <c r="T2175">
        <v>3.9</v>
      </c>
      <c r="U2175">
        <v>1.5</v>
      </c>
      <c r="V2175">
        <v>23818159</v>
      </c>
      <c r="W2175" t="s">
        <v>21</v>
      </c>
    </row>
    <row r="2176" spans="1:23" x14ac:dyDescent="0.3">
      <c r="A2176" t="s">
        <v>582</v>
      </c>
      <c r="B2176">
        <v>159</v>
      </c>
      <c r="C2176">
        <v>97</v>
      </c>
      <c r="D2176">
        <v>86049418</v>
      </c>
      <c r="E2176" t="s">
        <v>48</v>
      </c>
      <c r="L2176" t="s">
        <v>3164</v>
      </c>
      <c r="M2176">
        <v>245989</v>
      </c>
      <c r="N2176">
        <v>554</v>
      </c>
      <c r="O2176" t="s">
        <v>29</v>
      </c>
      <c r="P2176" t="s">
        <v>30</v>
      </c>
      <c r="Q2176" t="s">
        <v>31</v>
      </c>
      <c r="R2176">
        <v>17000000</v>
      </c>
      <c r="S2176">
        <v>2004</v>
      </c>
      <c r="T2176">
        <v>7</v>
      </c>
      <c r="U2176">
        <v>1.6</v>
      </c>
      <c r="V2176">
        <v>69049418</v>
      </c>
      <c r="W2176" t="s">
        <v>21</v>
      </c>
    </row>
    <row r="2177" spans="1:23" x14ac:dyDescent="0.3">
      <c r="A2177" t="s">
        <v>3165</v>
      </c>
      <c r="B2177">
        <v>111</v>
      </c>
      <c r="C2177">
        <v>113</v>
      </c>
      <c r="D2177">
        <v>43601508</v>
      </c>
      <c r="E2177" t="s">
        <v>48</v>
      </c>
      <c r="F2177" t="s">
        <v>55</v>
      </c>
      <c r="G2177" t="s">
        <v>44</v>
      </c>
      <c r="L2177" t="s">
        <v>3166</v>
      </c>
      <c r="M2177">
        <v>35718</v>
      </c>
      <c r="N2177">
        <v>317</v>
      </c>
      <c r="O2177" t="s">
        <v>29</v>
      </c>
      <c r="P2177" t="s">
        <v>30</v>
      </c>
      <c r="Q2177" t="s">
        <v>31</v>
      </c>
      <c r="R2177">
        <v>18000000</v>
      </c>
      <c r="S2177">
        <v>2003</v>
      </c>
      <c r="T2177">
        <v>6.7</v>
      </c>
      <c r="U2177">
        <v>1.9</v>
      </c>
      <c r="V2177">
        <v>25601508</v>
      </c>
      <c r="W2177" t="s">
        <v>21</v>
      </c>
    </row>
    <row r="2178" spans="1:23" x14ac:dyDescent="0.3">
      <c r="A2178" t="s">
        <v>3133</v>
      </c>
      <c r="B2178">
        <v>187</v>
      </c>
      <c r="C2178">
        <v>131</v>
      </c>
      <c r="D2178">
        <v>41300105</v>
      </c>
      <c r="E2178" t="s">
        <v>55</v>
      </c>
      <c r="F2178" t="s">
        <v>60</v>
      </c>
      <c r="L2178" t="s">
        <v>3167</v>
      </c>
      <c r="M2178">
        <v>65201</v>
      </c>
      <c r="N2178">
        <v>651</v>
      </c>
      <c r="O2178" t="s">
        <v>29</v>
      </c>
      <c r="P2178" t="s">
        <v>37</v>
      </c>
      <c r="Q2178" t="s">
        <v>213</v>
      </c>
      <c r="R2178">
        <v>19800000</v>
      </c>
      <c r="S2178">
        <v>2001</v>
      </c>
      <c r="T2178">
        <v>7.3</v>
      </c>
      <c r="U2178">
        <v>2.2000000000000002</v>
      </c>
      <c r="V2178">
        <v>21500105</v>
      </c>
      <c r="W2178" t="s">
        <v>21</v>
      </c>
    </row>
    <row r="2179" spans="1:23" x14ac:dyDescent="0.3">
      <c r="A2179" t="s">
        <v>1309</v>
      </c>
      <c r="B2179">
        <v>44</v>
      </c>
      <c r="C2179">
        <v>103</v>
      </c>
      <c r="D2179">
        <v>41382841</v>
      </c>
      <c r="E2179" t="s">
        <v>48</v>
      </c>
      <c r="F2179" t="s">
        <v>55</v>
      </c>
      <c r="G2179" t="s">
        <v>26</v>
      </c>
      <c r="H2179" t="s">
        <v>44</v>
      </c>
      <c r="L2179" t="s">
        <v>3168</v>
      </c>
      <c r="M2179">
        <v>27149</v>
      </c>
      <c r="N2179">
        <v>96</v>
      </c>
      <c r="O2179" t="s">
        <v>29</v>
      </c>
      <c r="P2179" t="s">
        <v>30</v>
      </c>
      <c r="Q2179" t="s">
        <v>31</v>
      </c>
      <c r="R2179">
        <v>18000000</v>
      </c>
      <c r="S2179">
        <v>1986</v>
      </c>
      <c r="T2179">
        <v>6.3</v>
      </c>
      <c r="U2179">
        <v>1.7</v>
      </c>
      <c r="V2179">
        <v>23382841</v>
      </c>
      <c r="W2179" t="s">
        <v>21</v>
      </c>
    </row>
    <row r="2180" spans="1:23" x14ac:dyDescent="0.3">
      <c r="A2180" t="s">
        <v>343</v>
      </c>
      <c r="B2180">
        <v>588</v>
      </c>
      <c r="C2180">
        <v>119</v>
      </c>
      <c r="D2180">
        <v>42335698</v>
      </c>
      <c r="E2180" t="s">
        <v>48</v>
      </c>
      <c r="F2180" t="s">
        <v>55</v>
      </c>
      <c r="G2180" t="s">
        <v>44</v>
      </c>
      <c r="L2180" t="s">
        <v>3169</v>
      </c>
      <c r="M2180">
        <v>395087</v>
      </c>
      <c r="N2180">
        <v>1101</v>
      </c>
      <c r="O2180" t="s">
        <v>29</v>
      </c>
      <c r="P2180" t="s">
        <v>30</v>
      </c>
      <c r="Q2180" t="s">
        <v>213</v>
      </c>
      <c r="R2180">
        <v>18000000</v>
      </c>
      <c r="S2180">
        <v>2014</v>
      </c>
      <c r="T2180">
        <v>7.8</v>
      </c>
      <c r="U2180">
        <v>2</v>
      </c>
      <c r="V2180">
        <v>24335698</v>
      </c>
      <c r="W2180" t="s">
        <v>21</v>
      </c>
    </row>
    <row r="2181" spans="1:23" x14ac:dyDescent="0.3">
      <c r="A2181" t="s">
        <v>2246</v>
      </c>
      <c r="B2181">
        <v>415</v>
      </c>
      <c r="C2181">
        <v>98</v>
      </c>
      <c r="D2181">
        <v>33404871</v>
      </c>
      <c r="E2181" t="s">
        <v>55</v>
      </c>
      <c r="L2181" t="s">
        <v>3170</v>
      </c>
      <c r="M2181">
        <v>150082</v>
      </c>
      <c r="N2181">
        <v>384</v>
      </c>
      <c r="O2181" t="s">
        <v>29</v>
      </c>
      <c r="P2181" t="s">
        <v>30</v>
      </c>
      <c r="Q2181" t="s">
        <v>31</v>
      </c>
      <c r="R2181">
        <v>18000000</v>
      </c>
      <c r="S2181">
        <v>2013</v>
      </c>
      <c r="T2181">
        <v>7.3</v>
      </c>
      <c r="U2181">
        <v>1.6</v>
      </c>
      <c r="V2181">
        <v>15404871</v>
      </c>
      <c r="W2181" t="s">
        <v>21</v>
      </c>
    </row>
    <row r="2182" spans="1:23" x14ac:dyDescent="0.3">
      <c r="A2182" t="s">
        <v>349</v>
      </c>
      <c r="B2182">
        <v>279</v>
      </c>
      <c r="C2182">
        <v>111</v>
      </c>
      <c r="D2182">
        <v>31471430</v>
      </c>
      <c r="E2182" t="s">
        <v>55</v>
      </c>
      <c r="F2182" t="s">
        <v>54</v>
      </c>
      <c r="G2182" t="s">
        <v>35</v>
      </c>
      <c r="L2182" t="s">
        <v>3171</v>
      </c>
      <c r="M2182">
        <v>83374</v>
      </c>
      <c r="N2182">
        <v>828</v>
      </c>
      <c r="O2182" t="s">
        <v>29</v>
      </c>
      <c r="P2182" t="s">
        <v>30</v>
      </c>
      <c r="Q2182" t="s">
        <v>213</v>
      </c>
      <c r="R2182">
        <v>15000000</v>
      </c>
      <c r="S2182">
        <v>2006</v>
      </c>
      <c r="T2182">
        <v>7.6</v>
      </c>
      <c r="U2182">
        <v>1.8</v>
      </c>
      <c r="V2182">
        <v>16471430</v>
      </c>
      <c r="W2182" t="s">
        <v>21</v>
      </c>
    </row>
    <row r="2183" spans="1:23" x14ac:dyDescent="0.3">
      <c r="A2183" t="s">
        <v>3172</v>
      </c>
      <c r="B2183">
        <v>97</v>
      </c>
      <c r="C2183">
        <v>94</v>
      </c>
      <c r="D2183">
        <v>30222640</v>
      </c>
      <c r="E2183" t="s">
        <v>55</v>
      </c>
      <c r="F2183" t="s">
        <v>59</v>
      </c>
      <c r="G2183" t="s">
        <v>44</v>
      </c>
      <c r="L2183" t="s">
        <v>3173</v>
      </c>
      <c r="M2183">
        <v>36666</v>
      </c>
      <c r="N2183">
        <v>144</v>
      </c>
      <c r="O2183" t="s">
        <v>29</v>
      </c>
      <c r="P2183" t="s">
        <v>30</v>
      </c>
      <c r="Q2183" t="s">
        <v>31</v>
      </c>
      <c r="R2183">
        <v>25000000</v>
      </c>
      <c r="S2183">
        <v>2003</v>
      </c>
      <c r="T2183">
        <v>5.3</v>
      </c>
      <c r="U2183">
        <v>1.6</v>
      </c>
      <c r="V2183">
        <v>5222640</v>
      </c>
      <c r="W2183" t="s">
        <v>21</v>
      </c>
    </row>
    <row r="2184" spans="1:23" x14ac:dyDescent="0.3">
      <c r="A2184" t="s">
        <v>3174</v>
      </c>
      <c r="B2184">
        <v>27</v>
      </c>
      <c r="C2184">
        <v>81</v>
      </c>
      <c r="D2184">
        <v>26906039</v>
      </c>
      <c r="E2184" t="s">
        <v>24</v>
      </c>
      <c r="F2184" t="s">
        <v>48</v>
      </c>
      <c r="L2184" t="s">
        <v>3175</v>
      </c>
      <c r="M2184">
        <v>29621</v>
      </c>
      <c r="N2184">
        <v>76</v>
      </c>
      <c r="O2184" t="s">
        <v>29</v>
      </c>
      <c r="P2184" t="s">
        <v>30</v>
      </c>
      <c r="Q2184" t="s">
        <v>31</v>
      </c>
      <c r="R2184">
        <v>18000000</v>
      </c>
      <c r="S2184">
        <v>1996</v>
      </c>
      <c r="T2184">
        <v>5.3</v>
      </c>
      <c r="U2184">
        <v>1.4</v>
      </c>
      <c r="V2184">
        <v>8906039</v>
      </c>
      <c r="W2184" t="s">
        <v>21</v>
      </c>
    </row>
    <row r="2185" spans="1:23" x14ac:dyDescent="0.3">
      <c r="A2185" t="s">
        <v>1462</v>
      </c>
      <c r="B2185">
        <v>212</v>
      </c>
      <c r="C2185">
        <v>89</v>
      </c>
      <c r="D2185">
        <v>21378000</v>
      </c>
      <c r="E2185" t="s">
        <v>26</v>
      </c>
      <c r="F2185" t="s">
        <v>57</v>
      </c>
      <c r="L2185" t="s">
        <v>3176</v>
      </c>
      <c r="M2185">
        <v>46492</v>
      </c>
      <c r="N2185">
        <v>335</v>
      </c>
      <c r="O2185" t="s">
        <v>29</v>
      </c>
      <c r="P2185" t="s">
        <v>30</v>
      </c>
      <c r="Q2185" t="s">
        <v>213</v>
      </c>
      <c r="R2185">
        <v>1000000</v>
      </c>
      <c r="S2185">
        <v>1980</v>
      </c>
      <c r="T2185">
        <v>6.8</v>
      </c>
      <c r="U2185">
        <v>1.5</v>
      </c>
      <c r="V2185">
        <v>20378000</v>
      </c>
      <c r="W2185" t="s">
        <v>21</v>
      </c>
    </row>
    <row r="2186" spans="1:23" x14ac:dyDescent="0.3">
      <c r="A2186" t="s">
        <v>3177</v>
      </c>
      <c r="B2186">
        <v>110</v>
      </c>
      <c r="C2186">
        <v>106</v>
      </c>
      <c r="D2186">
        <v>43853424</v>
      </c>
      <c r="E2186" t="s">
        <v>242</v>
      </c>
      <c r="F2186" t="s">
        <v>55</v>
      </c>
      <c r="G2186" t="s">
        <v>49</v>
      </c>
      <c r="H2186" t="s">
        <v>61</v>
      </c>
      <c r="L2186" t="s">
        <v>3178</v>
      </c>
      <c r="M2186">
        <v>35514</v>
      </c>
      <c r="N2186">
        <v>114</v>
      </c>
      <c r="O2186" t="s">
        <v>29</v>
      </c>
      <c r="P2186" t="s">
        <v>30</v>
      </c>
      <c r="Q2186" t="s">
        <v>52</v>
      </c>
      <c r="R2186">
        <v>18000000</v>
      </c>
      <c r="S2186">
        <v>2011</v>
      </c>
      <c r="T2186">
        <v>7.1</v>
      </c>
      <c r="U2186">
        <v>1.8</v>
      </c>
      <c r="V2186">
        <v>25853424</v>
      </c>
      <c r="W2186" t="s">
        <v>21</v>
      </c>
    </row>
    <row r="2187" spans="1:23" x14ac:dyDescent="0.3">
      <c r="A2187" t="s">
        <v>3179</v>
      </c>
      <c r="B2187">
        <v>190</v>
      </c>
      <c r="C2187">
        <v>86</v>
      </c>
      <c r="D2187">
        <v>23993605</v>
      </c>
      <c r="E2187" t="s">
        <v>48</v>
      </c>
      <c r="F2187" t="s">
        <v>56</v>
      </c>
      <c r="G2187" t="s">
        <v>55</v>
      </c>
      <c r="L2187" t="s">
        <v>3180</v>
      </c>
      <c r="M2187">
        <v>52467</v>
      </c>
      <c r="N2187">
        <v>248</v>
      </c>
      <c r="O2187" t="s">
        <v>29</v>
      </c>
      <c r="P2187" t="s">
        <v>30</v>
      </c>
      <c r="Q2187" t="s">
        <v>213</v>
      </c>
      <c r="R2187">
        <v>18000000</v>
      </c>
      <c r="S2187">
        <v>2009</v>
      </c>
      <c r="T2187">
        <v>5.8</v>
      </c>
      <c r="U2187">
        <v>1.4</v>
      </c>
      <c r="V2187">
        <v>5993605</v>
      </c>
      <c r="W2187" t="s">
        <v>21</v>
      </c>
    </row>
    <row r="2188" spans="1:23" x14ac:dyDescent="0.3">
      <c r="A2188" t="s">
        <v>2614</v>
      </c>
      <c r="B2188">
        <v>77</v>
      </c>
      <c r="C2188">
        <v>103</v>
      </c>
      <c r="D2188">
        <v>26400000</v>
      </c>
      <c r="E2188" t="s">
        <v>24</v>
      </c>
      <c r="F2188" t="s">
        <v>25</v>
      </c>
      <c r="G2188" t="s">
        <v>26</v>
      </c>
      <c r="L2188" t="s">
        <v>3181</v>
      </c>
      <c r="M2188">
        <v>62009</v>
      </c>
      <c r="N2188">
        <v>109</v>
      </c>
      <c r="O2188" t="s">
        <v>29</v>
      </c>
      <c r="P2188" t="s">
        <v>30</v>
      </c>
      <c r="Q2188" t="s">
        <v>52</v>
      </c>
      <c r="R2188">
        <v>18000000</v>
      </c>
      <c r="S2188">
        <v>1984</v>
      </c>
      <c r="T2188">
        <v>5.8</v>
      </c>
      <c r="U2188">
        <v>1.7</v>
      </c>
      <c r="V2188">
        <v>8400000</v>
      </c>
      <c r="W2188" t="s">
        <v>21</v>
      </c>
    </row>
    <row r="2189" spans="1:23" x14ac:dyDescent="0.3">
      <c r="A2189" t="s">
        <v>172</v>
      </c>
      <c r="B2189">
        <v>151</v>
      </c>
      <c r="C2189">
        <v>121</v>
      </c>
      <c r="D2189">
        <v>45250</v>
      </c>
      <c r="E2189" t="s">
        <v>242</v>
      </c>
      <c r="F2189" t="s">
        <v>55</v>
      </c>
      <c r="G2189" t="s">
        <v>61</v>
      </c>
      <c r="L2189" t="s">
        <v>3182</v>
      </c>
      <c r="M2189">
        <v>235133</v>
      </c>
      <c r="N2189">
        <v>494</v>
      </c>
      <c r="O2189" t="s">
        <v>29</v>
      </c>
      <c r="P2189" t="s">
        <v>30</v>
      </c>
      <c r="Q2189" t="s">
        <v>213</v>
      </c>
      <c r="R2189">
        <v>18000000</v>
      </c>
      <c r="S2189">
        <v>1980</v>
      </c>
      <c r="T2189">
        <v>8.3000000000000007</v>
      </c>
      <c r="U2189">
        <v>2</v>
      </c>
      <c r="V2189">
        <v>-17954750</v>
      </c>
      <c r="W2189" t="s">
        <v>38</v>
      </c>
    </row>
    <row r="2190" spans="1:23" x14ac:dyDescent="0.3">
      <c r="A2190" t="s">
        <v>3183</v>
      </c>
      <c r="B2190">
        <v>111</v>
      </c>
      <c r="C2190">
        <v>109</v>
      </c>
      <c r="D2190">
        <v>22927390</v>
      </c>
      <c r="E2190" t="s">
        <v>55</v>
      </c>
      <c r="F2190" t="s">
        <v>44</v>
      </c>
      <c r="L2190" t="s">
        <v>3184</v>
      </c>
      <c r="M2190">
        <v>25344</v>
      </c>
      <c r="N2190">
        <v>77</v>
      </c>
      <c r="O2190" t="s">
        <v>29</v>
      </c>
      <c r="P2190" t="s">
        <v>30</v>
      </c>
      <c r="Q2190" t="s">
        <v>31</v>
      </c>
      <c r="R2190">
        <v>18000000</v>
      </c>
      <c r="S2190">
        <v>2009</v>
      </c>
      <c r="T2190">
        <v>5.6</v>
      </c>
      <c r="U2190">
        <v>1.8</v>
      </c>
      <c r="V2190">
        <v>4927390</v>
      </c>
      <c r="W2190" t="s">
        <v>21</v>
      </c>
    </row>
    <row r="2191" spans="1:23" x14ac:dyDescent="0.3">
      <c r="A2191" t="s">
        <v>851</v>
      </c>
      <c r="B2191">
        <v>64</v>
      </c>
      <c r="C2191">
        <v>109</v>
      </c>
      <c r="D2191">
        <v>4250320</v>
      </c>
      <c r="E2191" t="s">
        <v>25</v>
      </c>
      <c r="F2191" t="s">
        <v>26</v>
      </c>
      <c r="G2191" t="s">
        <v>60</v>
      </c>
      <c r="H2191" t="s">
        <v>35</v>
      </c>
      <c r="L2191" t="s">
        <v>3185</v>
      </c>
      <c r="M2191">
        <v>14870</v>
      </c>
      <c r="N2191">
        <v>86</v>
      </c>
      <c r="O2191" t="s">
        <v>29</v>
      </c>
      <c r="P2191" t="s">
        <v>30</v>
      </c>
      <c r="Q2191" t="s">
        <v>31</v>
      </c>
      <c r="R2191">
        <v>18000000</v>
      </c>
      <c r="S2191">
        <v>1985</v>
      </c>
      <c r="T2191">
        <v>6.8</v>
      </c>
      <c r="U2191">
        <v>1.8</v>
      </c>
      <c r="V2191">
        <v>-13749680</v>
      </c>
      <c r="W2191" t="s">
        <v>38</v>
      </c>
    </row>
    <row r="2192" spans="1:23" x14ac:dyDescent="0.3">
      <c r="A2192" t="s">
        <v>3186</v>
      </c>
      <c r="B2192">
        <v>134</v>
      </c>
      <c r="C2192">
        <v>123</v>
      </c>
      <c r="D2192">
        <v>22452209</v>
      </c>
      <c r="E2192" t="s">
        <v>48</v>
      </c>
      <c r="F2192" t="s">
        <v>55</v>
      </c>
      <c r="G2192" t="s">
        <v>50</v>
      </c>
      <c r="H2192" t="s">
        <v>44</v>
      </c>
      <c r="L2192" t="s">
        <v>3187</v>
      </c>
      <c r="M2192">
        <v>14062</v>
      </c>
      <c r="N2192">
        <v>82</v>
      </c>
      <c r="O2192" t="s">
        <v>29</v>
      </c>
      <c r="P2192" t="s">
        <v>30</v>
      </c>
      <c r="Q2192" t="s">
        <v>52</v>
      </c>
      <c r="R2192">
        <v>18000000</v>
      </c>
      <c r="S2192">
        <v>2009</v>
      </c>
      <c r="T2192">
        <v>5</v>
      </c>
      <c r="U2192">
        <v>2</v>
      </c>
      <c r="V2192">
        <v>4452209</v>
      </c>
      <c r="W2192" t="s">
        <v>21</v>
      </c>
    </row>
    <row r="2193" spans="1:23" x14ac:dyDescent="0.3">
      <c r="A2193" t="s">
        <v>1442</v>
      </c>
      <c r="B2193">
        <v>450</v>
      </c>
      <c r="C2193">
        <v>94</v>
      </c>
      <c r="D2193">
        <v>18329466</v>
      </c>
      <c r="E2193" t="s">
        <v>25</v>
      </c>
      <c r="F2193" t="s">
        <v>242</v>
      </c>
      <c r="G2193" t="s">
        <v>55</v>
      </c>
      <c r="H2193" t="s">
        <v>35</v>
      </c>
      <c r="L2193" t="s">
        <v>3188</v>
      </c>
      <c r="M2193">
        <v>279179</v>
      </c>
      <c r="N2193">
        <v>440</v>
      </c>
      <c r="O2193" t="s">
        <v>29</v>
      </c>
      <c r="P2193" t="s">
        <v>30</v>
      </c>
      <c r="Q2193" t="s">
        <v>213</v>
      </c>
      <c r="R2193">
        <v>18000000</v>
      </c>
      <c r="S2193">
        <v>2010</v>
      </c>
      <c r="T2193">
        <v>7.6</v>
      </c>
      <c r="U2193">
        <v>1.6</v>
      </c>
      <c r="V2193">
        <v>329466</v>
      </c>
      <c r="W2193" t="s">
        <v>21</v>
      </c>
    </row>
    <row r="2194" spans="1:23" x14ac:dyDescent="0.3">
      <c r="A2194" t="s">
        <v>2246</v>
      </c>
      <c r="B2194">
        <v>128</v>
      </c>
      <c r="C2194">
        <v>94</v>
      </c>
      <c r="D2194">
        <v>17071230</v>
      </c>
      <c r="E2194" t="s">
        <v>48</v>
      </c>
      <c r="F2194" t="s">
        <v>56</v>
      </c>
      <c r="L2194" t="s">
        <v>3189</v>
      </c>
      <c r="M2194">
        <v>31169</v>
      </c>
      <c r="N2194">
        <v>192</v>
      </c>
      <c r="O2194" t="s">
        <v>29</v>
      </c>
      <c r="P2194" t="s">
        <v>30</v>
      </c>
      <c r="Q2194" t="s">
        <v>52</v>
      </c>
      <c r="R2194">
        <v>18000000</v>
      </c>
      <c r="S2194">
        <v>2000</v>
      </c>
      <c r="T2194">
        <v>6.7</v>
      </c>
      <c r="U2194">
        <v>1.6</v>
      </c>
      <c r="V2194">
        <v>-928770</v>
      </c>
      <c r="W2194" t="s">
        <v>38</v>
      </c>
    </row>
    <row r="2195" spans="1:23" x14ac:dyDescent="0.3">
      <c r="A2195" t="s">
        <v>3190</v>
      </c>
      <c r="B2195">
        <v>68</v>
      </c>
      <c r="C2195">
        <v>115</v>
      </c>
      <c r="D2195">
        <v>17174870</v>
      </c>
      <c r="E2195" t="s">
        <v>55</v>
      </c>
      <c r="F2195" t="s">
        <v>59</v>
      </c>
      <c r="G2195" t="s">
        <v>44</v>
      </c>
      <c r="L2195" t="s">
        <v>3191</v>
      </c>
      <c r="M2195">
        <v>15817</v>
      </c>
      <c r="N2195">
        <v>210</v>
      </c>
      <c r="O2195" t="s">
        <v>29</v>
      </c>
      <c r="P2195" t="s">
        <v>30</v>
      </c>
      <c r="Q2195" t="s">
        <v>31</v>
      </c>
      <c r="R2195">
        <v>18000000</v>
      </c>
      <c r="S2195">
        <v>2000</v>
      </c>
      <c r="T2195">
        <v>6.7</v>
      </c>
      <c r="U2195">
        <v>1.9</v>
      </c>
      <c r="V2195">
        <v>-825130</v>
      </c>
      <c r="W2195" t="s">
        <v>38</v>
      </c>
    </row>
    <row r="2196" spans="1:23" x14ac:dyDescent="0.3">
      <c r="A2196" t="s">
        <v>2796</v>
      </c>
      <c r="B2196">
        <v>97</v>
      </c>
      <c r="C2196">
        <v>107</v>
      </c>
      <c r="D2196">
        <v>26284475</v>
      </c>
      <c r="E2196" t="s">
        <v>48</v>
      </c>
      <c r="L2196" t="s">
        <v>3192</v>
      </c>
      <c r="M2196">
        <v>9051</v>
      </c>
      <c r="N2196">
        <v>68</v>
      </c>
      <c r="O2196" t="s">
        <v>29</v>
      </c>
      <c r="P2196" t="s">
        <v>30</v>
      </c>
      <c r="Q2196" t="s">
        <v>31</v>
      </c>
      <c r="R2196">
        <v>17000000</v>
      </c>
      <c r="S2196">
        <v>2015</v>
      </c>
      <c r="T2196">
        <v>5.7</v>
      </c>
      <c r="U2196">
        <v>1.8</v>
      </c>
      <c r="V2196">
        <v>9284475</v>
      </c>
      <c r="W2196" t="s">
        <v>21</v>
      </c>
    </row>
    <row r="2197" spans="1:23" x14ac:dyDescent="0.3">
      <c r="A2197" t="s">
        <v>3193</v>
      </c>
      <c r="B2197">
        <v>54</v>
      </c>
      <c r="C2197">
        <v>91</v>
      </c>
      <c r="D2197">
        <v>16702864</v>
      </c>
      <c r="E2197" t="s">
        <v>48</v>
      </c>
      <c r="F2197" t="s">
        <v>56</v>
      </c>
      <c r="L2197" t="s">
        <v>3194</v>
      </c>
      <c r="M2197">
        <v>8023</v>
      </c>
      <c r="N2197">
        <v>49</v>
      </c>
      <c r="O2197" t="s">
        <v>29</v>
      </c>
      <c r="P2197" t="s">
        <v>30</v>
      </c>
      <c r="Q2197" t="s">
        <v>52</v>
      </c>
      <c r="R2197">
        <v>18000000</v>
      </c>
      <c r="S2197">
        <v>2004</v>
      </c>
      <c r="T2197">
        <v>5.2</v>
      </c>
      <c r="U2197">
        <v>1.5</v>
      </c>
      <c r="V2197">
        <v>-1297136</v>
      </c>
      <c r="W2197" t="s">
        <v>38</v>
      </c>
    </row>
    <row r="2198" spans="1:23" x14ac:dyDescent="0.3">
      <c r="A2198" t="s">
        <v>1818</v>
      </c>
      <c r="B2198">
        <v>99</v>
      </c>
      <c r="C2198">
        <v>125</v>
      </c>
      <c r="D2198">
        <v>15561627</v>
      </c>
      <c r="E2198" t="s">
        <v>55</v>
      </c>
      <c r="L2198" t="s">
        <v>3195</v>
      </c>
      <c r="M2198">
        <v>39105</v>
      </c>
      <c r="N2198">
        <v>359</v>
      </c>
      <c r="O2198" t="s">
        <v>29</v>
      </c>
      <c r="P2198" t="s">
        <v>30</v>
      </c>
      <c r="Q2198" t="s">
        <v>213</v>
      </c>
      <c r="R2198">
        <v>18000000</v>
      </c>
      <c r="S2198">
        <v>2001</v>
      </c>
      <c r="T2198">
        <v>7.5</v>
      </c>
      <c r="U2198">
        <v>2.1</v>
      </c>
      <c r="V2198">
        <v>-2438373</v>
      </c>
      <c r="W2198" t="s">
        <v>38</v>
      </c>
    </row>
    <row r="2199" spans="1:23" x14ac:dyDescent="0.3">
      <c r="A2199" t="s">
        <v>1442</v>
      </c>
      <c r="B2199">
        <v>412</v>
      </c>
      <c r="C2199">
        <v>122</v>
      </c>
      <c r="D2199">
        <v>17750583</v>
      </c>
      <c r="E2199" t="s">
        <v>242</v>
      </c>
      <c r="F2199" t="s">
        <v>55</v>
      </c>
      <c r="L2199" t="s">
        <v>3196</v>
      </c>
      <c r="M2199">
        <v>93548</v>
      </c>
      <c r="N2199">
        <v>307</v>
      </c>
      <c r="O2199" t="s">
        <v>29</v>
      </c>
      <c r="P2199" t="s">
        <v>37</v>
      </c>
      <c r="Q2199" t="s">
        <v>213</v>
      </c>
      <c r="R2199">
        <v>30000000</v>
      </c>
      <c r="S2199">
        <v>2015</v>
      </c>
      <c r="T2199">
        <v>7.2</v>
      </c>
      <c r="U2199">
        <v>2</v>
      </c>
      <c r="V2199">
        <v>-12249417</v>
      </c>
      <c r="W2199" t="s">
        <v>38</v>
      </c>
    </row>
    <row r="2200" spans="1:23" x14ac:dyDescent="0.3">
      <c r="A2200" t="s">
        <v>374</v>
      </c>
      <c r="B2200">
        <v>107</v>
      </c>
      <c r="C2200">
        <v>102</v>
      </c>
      <c r="D2200">
        <v>14793904</v>
      </c>
      <c r="E2200" t="s">
        <v>48</v>
      </c>
      <c r="F2200" t="s">
        <v>44</v>
      </c>
      <c r="L2200" t="s">
        <v>3197</v>
      </c>
      <c r="M2200">
        <v>28209</v>
      </c>
      <c r="N2200">
        <v>80</v>
      </c>
      <c r="O2200" t="s">
        <v>29</v>
      </c>
      <c r="P2200" t="s">
        <v>115</v>
      </c>
      <c r="Q2200" t="s">
        <v>31</v>
      </c>
      <c r="R2200">
        <v>18000000</v>
      </c>
      <c r="S2200">
        <v>2009</v>
      </c>
      <c r="T2200">
        <v>5.3</v>
      </c>
      <c r="U2200">
        <v>1.7</v>
      </c>
      <c r="V2200">
        <v>-3206096</v>
      </c>
      <c r="W2200" t="s">
        <v>38</v>
      </c>
    </row>
    <row r="2201" spans="1:23" x14ac:dyDescent="0.3">
      <c r="A2201" t="s">
        <v>2426</v>
      </c>
      <c r="B2201">
        <v>192</v>
      </c>
      <c r="C2201">
        <v>90</v>
      </c>
      <c r="D2201">
        <v>15281286</v>
      </c>
      <c r="E2201" t="s">
        <v>48</v>
      </c>
      <c r="F2201" t="s">
        <v>55</v>
      </c>
      <c r="G2201" t="s">
        <v>44</v>
      </c>
      <c r="L2201" t="s">
        <v>3198</v>
      </c>
      <c r="M2201">
        <v>64646</v>
      </c>
      <c r="N2201">
        <v>105</v>
      </c>
      <c r="O2201" t="s">
        <v>29</v>
      </c>
      <c r="P2201" t="s">
        <v>30</v>
      </c>
      <c r="Q2201" t="s">
        <v>213</v>
      </c>
      <c r="R2201">
        <v>18000000</v>
      </c>
      <c r="S2201">
        <v>2009</v>
      </c>
      <c r="T2201">
        <v>6.5</v>
      </c>
      <c r="U2201">
        <v>1.5</v>
      </c>
      <c r="V2201">
        <v>-2718714</v>
      </c>
      <c r="W2201" t="s">
        <v>38</v>
      </c>
    </row>
    <row r="2202" spans="1:23" x14ac:dyDescent="0.3">
      <c r="A2202" t="s">
        <v>3199</v>
      </c>
      <c r="B2202">
        <v>25</v>
      </c>
      <c r="C2202">
        <v>98</v>
      </c>
      <c r="D2202">
        <v>8000000</v>
      </c>
      <c r="E2202" t="s">
        <v>24</v>
      </c>
      <c r="F2202" t="s">
        <v>25</v>
      </c>
      <c r="G2202" t="s">
        <v>53</v>
      </c>
      <c r="L2202" t="s">
        <v>3200</v>
      </c>
      <c r="M2202">
        <v>1400</v>
      </c>
      <c r="N2202">
        <v>41</v>
      </c>
      <c r="O2202" t="s">
        <v>29</v>
      </c>
      <c r="P2202" t="s">
        <v>30</v>
      </c>
      <c r="Q2202" t="s">
        <v>52</v>
      </c>
      <c r="R2202">
        <v>18000000</v>
      </c>
      <c r="S2202">
        <v>1981</v>
      </c>
      <c r="T2202">
        <v>5</v>
      </c>
      <c r="U2202">
        <v>1.6</v>
      </c>
      <c r="V2202">
        <v>-10000000</v>
      </c>
      <c r="W2202" t="s">
        <v>38</v>
      </c>
    </row>
    <row r="2203" spans="1:23" x14ac:dyDescent="0.3">
      <c r="A2203" t="s">
        <v>3201</v>
      </c>
      <c r="B2203">
        <v>104</v>
      </c>
      <c r="C2203">
        <v>109</v>
      </c>
      <c r="D2203">
        <v>13491653</v>
      </c>
      <c r="E2203" t="s">
        <v>55</v>
      </c>
      <c r="F2203" t="s">
        <v>35</v>
      </c>
      <c r="L2203" t="s">
        <v>3202</v>
      </c>
      <c r="M2203">
        <v>23728</v>
      </c>
      <c r="N2203">
        <v>213</v>
      </c>
      <c r="O2203" t="s">
        <v>29</v>
      </c>
      <c r="P2203" t="s">
        <v>30</v>
      </c>
      <c r="Q2203" t="s">
        <v>213</v>
      </c>
      <c r="R2203">
        <v>18000000</v>
      </c>
      <c r="S2203">
        <v>2001</v>
      </c>
      <c r="T2203">
        <v>6.1</v>
      </c>
      <c r="U2203">
        <v>1.8</v>
      </c>
      <c r="V2203">
        <v>-4508347</v>
      </c>
      <c r="W2203" t="s">
        <v>38</v>
      </c>
    </row>
    <row r="2204" spans="1:23" x14ac:dyDescent="0.3">
      <c r="A2204" t="s">
        <v>3203</v>
      </c>
      <c r="B2204">
        <v>146</v>
      </c>
      <c r="C2204">
        <v>90</v>
      </c>
      <c r="D2204">
        <v>10494494</v>
      </c>
      <c r="E2204" t="s">
        <v>24</v>
      </c>
      <c r="F2204" t="s">
        <v>56</v>
      </c>
      <c r="G2204" t="s">
        <v>35</v>
      </c>
      <c r="L2204" t="s">
        <v>3204</v>
      </c>
      <c r="M2204">
        <v>19586</v>
      </c>
      <c r="N2204">
        <v>109</v>
      </c>
      <c r="O2204" t="s">
        <v>29</v>
      </c>
      <c r="P2204" t="s">
        <v>30</v>
      </c>
      <c r="Q2204" t="s">
        <v>31</v>
      </c>
      <c r="R2204">
        <v>18000000</v>
      </c>
      <c r="S2204">
        <v>2013</v>
      </c>
      <c r="T2204">
        <v>4.4000000000000004</v>
      </c>
      <c r="U2204">
        <v>1.5</v>
      </c>
      <c r="V2204">
        <v>-7505506</v>
      </c>
      <c r="W2204" t="s">
        <v>38</v>
      </c>
    </row>
    <row r="2205" spans="1:23" x14ac:dyDescent="0.3">
      <c r="A2205" t="s">
        <v>325</v>
      </c>
      <c r="B2205">
        <v>124</v>
      </c>
      <c r="C2205">
        <v>112</v>
      </c>
      <c r="D2205">
        <v>7837632</v>
      </c>
      <c r="E2205" t="s">
        <v>55</v>
      </c>
      <c r="L2205" t="s">
        <v>3205</v>
      </c>
      <c r="M2205">
        <v>46396</v>
      </c>
      <c r="N2205">
        <v>287</v>
      </c>
      <c r="O2205" t="s">
        <v>29</v>
      </c>
      <c r="P2205" t="s">
        <v>30</v>
      </c>
      <c r="Q2205" t="s">
        <v>213</v>
      </c>
      <c r="R2205">
        <v>18000000</v>
      </c>
      <c r="S2205">
        <v>1997</v>
      </c>
      <c r="T2205">
        <v>7.5</v>
      </c>
      <c r="U2205">
        <v>1.9</v>
      </c>
      <c r="V2205">
        <v>-10162368</v>
      </c>
      <c r="W2205" t="s">
        <v>38</v>
      </c>
    </row>
    <row r="2206" spans="1:23" x14ac:dyDescent="0.3">
      <c r="A2206" t="s">
        <v>1056</v>
      </c>
      <c r="B2206">
        <v>107</v>
      </c>
      <c r="C2206">
        <v>94</v>
      </c>
      <c r="D2206">
        <v>15155772</v>
      </c>
      <c r="E2206" t="s">
        <v>48</v>
      </c>
      <c r="F2206" t="s">
        <v>55</v>
      </c>
      <c r="G2206" t="s">
        <v>44</v>
      </c>
      <c r="L2206" t="s">
        <v>3206</v>
      </c>
      <c r="M2206">
        <v>8895</v>
      </c>
      <c r="N2206">
        <v>48</v>
      </c>
      <c r="O2206" t="s">
        <v>29</v>
      </c>
      <c r="P2206" t="s">
        <v>30</v>
      </c>
      <c r="Q2206" t="s">
        <v>31</v>
      </c>
      <c r="R2206">
        <v>18000000</v>
      </c>
      <c r="S2206">
        <v>2014</v>
      </c>
      <c r="T2206">
        <v>5.7</v>
      </c>
      <c r="U2206">
        <v>1.6</v>
      </c>
      <c r="V2206">
        <v>-2844228</v>
      </c>
      <c r="W2206" t="s">
        <v>38</v>
      </c>
    </row>
    <row r="2207" spans="1:23" x14ac:dyDescent="0.3">
      <c r="A2207" t="s">
        <v>3207</v>
      </c>
      <c r="B2207">
        <v>11</v>
      </c>
      <c r="C2207">
        <v>105</v>
      </c>
      <c r="D2207">
        <v>8508843</v>
      </c>
      <c r="E2207" t="s">
        <v>25</v>
      </c>
      <c r="F2207" t="s">
        <v>48</v>
      </c>
      <c r="L2207" t="s">
        <v>3208</v>
      </c>
      <c r="M2207">
        <v>7470</v>
      </c>
      <c r="N2207">
        <v>35</v>
      </c>
      <c r="O2207" t="s">
        <v>29</v>
      </c>
      <c r="P2207" t="s">
        <v>30</v>
      </c>
      <c r="Q2207" t="s">
        <v>52</v>
      </c>
      <c r="R2207">
        <v>18000000</v>
      </c>
      <c r="S2207">
        <v>1989</v>
      </c>
      <c r="T2207">
        <v>5.5</v>
      </c>
      <c r="U2207">
        <v>1.8</v>
      </c>
      <c r="V2207">
        <v>-9491157</v>
      </c>
      <c r="W2207" t="s">
        <v>38</v>
      </c>
    </row>
    <row r="2208" spans="1:23" x14ac:dyDescent="0.3">
      <c r="A2208" t="s">
        <v>3209</v>
      </c>
      <c r="B2208">
        <v>93</v>
      </c>
      <c r="C2208">
        <v>104</v>
      </c>
      <c r="D2208">
        <v>7739049</v>
      </c>
      <c r="E2208" t="s">
        <v>48</v>
      </c>
      <c r="F2208" t="s">
        <v>55</v>
      </c>
      <c r="G2208" t="s">
        <v>44</v>
      </c>
      <c r="L2208" t="s">
        <v>3210</v>
      </c>
      <c r="M2208">
        <v>10680</v>
      </c>
      <c r="N2208">
        <v>112</v>
      </c>
      <c r="O2208" t="s">
        <v>29</v>
      </c>
      <c r="P2208" t="s">
        <v>115</v>
      </c>
      <c r="Q2208" t="s">
        <v>213</v>
      </c>
      <c r="R2208">
        <v>18000000</v>
      </c>
      <c r="S2208">
        <v>2004</v>
      </c>
      <c r="T2208">
        <v>7.1</v>
      </c>
      <c r="U2208">
        <v>1.7</v>
      </c>
      <c r="V2208">
        <v>-10260951</v>
      </c>
      <c r="W2208" t="s">
        <v>38</v>
      </c>
    </row>
    <row r="2209" spans="1:23" x14ac:dyDescent="0.3">
      <c r="A2209" t="s">
        <v>1406</v>
      </c>
      <c r="B2209">
        <v>38</v>
      </c>
      <c r="C2209">
        <v>112</v>
      </c>
      <c r="D2209">
        <v>6734844</v>
      </c>
      <c r="E2209" t="s">
        <v>55</v>
      </c>
      <c r="F2209" t="s">
        <v>44</v>
      </c>
      <c r="L2209">
        <v>9</v>
      </c>
      <c r="M2209">
        <v>29591</v>
      </c>
      <c r="N2209">
        <v>118</v>
      </c>
      <c r="O2209" t="s">
        <v>29</v>
      </c>
      <c r="P2209" t="s">
        <v>30</v>
      </c>
      <c r="Q2209" t="s">
        <v>213</v>
      </c>
      <c r="R2209">
        <v>17000000</v>
      </c>
      <c r="S2209">
        <v>1986</v>
      </c>
      <c r="T2209">
        <v>5.9</v>
      </c>
      <c r="U2209">
        <v>1.9</v>
      </c>
      <c r="V2209">
        <v>-10265156</v>
      </c>
      <c r="W2209" t="s">
        <v>38</v>
      </c>
    </row>
    <row r="2210" spans="1:23" x14ac:dyDescent="0.3">
      <c r="A2210" t="s">
        <v>3211</v>
      </c>
      <c r="B2210">
        <v>60</v>
      </c>
      <c r="C2210">
        <v>108</v>
      </c>
      <c r="D2210">
        <v>6000000</v>
      </c>
      <c r="E2210" t="s">
        <v>24</v>
      </c>
      <c r="F2210" t="s">
        <v>25</v>
      </c>
      <c r="G2210" t="s">
        <v>26</v>
      </c>
      <c r="L2210" t="s">
        <v>3212</v>
      </c>
      <c r="M2210">
        <v>10832</v>
      </c>
      <c r="N2210">
        <v>102</v>
      </c>
      <c r="O2210" t="s">
        <v>29</v>
      </c>
      <c r="P2210" t="s">
        <v>30</v>
      </c>
      <c r="Q2210" t="s">
        <v>52</v>
      </c>
      <c r="R2210">
        <v>18000000</v>
      </c>
      <c r="S2210">
        <v>1981</v>
      </c>
      <c r="T2210">
        <v>6.7</v>
      </c>
      <c r="U2210">
        <v>1.8</v>
      </c>
      <c r="V2210">
        <v>-12000000</v>
      </c>
      <c r="W2210" t="s">
        <v>38</v>
      </c>
    </row>
    <row r="2211" spans="1:23" x14ac:dyDescent="0.3">
      <c r="A2211" t="s">
        <v>2538</v>
      </c>
      <c r="B2211">
        <v>184</v>
      </c>
      <c r="C2211">
        <v>112</v>
      </c>
      <c r="D2211">
        <v>6615578</v>
      </c>
      <c r="E2211" t="s">
        <v>242</v>
      </c>
      <c r="F2211" t="s">
        <v>55</v>
      </c>
      <c r="G2211" t="s">
        <v>44</v>
      </c>
      <c r="L2211" t="s">
        <v>3213</v>
      </c>
      <c r="M2211">
        <v>15352</v>
      </c>
      <c r="N2211">
        <v>82</v>
      </c>
      <c r="O2211" t="s">
        <v>29</v>
      </c>
      <c r="P2211" t="s">
        <v>244</v>
      </c>
      <c r="Q2211" t="s">
        <v>213</v>
      </c>
      <c r="R2211">
        <v>13000000</v>
      </c>
      <c r="S2211">
        <v>2009</v>
      </c>
      <c r="T2211">
        <v>7</v>
      </c>
      <c r="U2211">
        <v>1.9</v>
      </c>
      <c r="V2211">
        <v>-6384422</v>
      </c>
      <c r="W2211" t="s">
        <v>38</v>
      </c>
    </row>
    <row r="2212" spans="1:23" x14ac:dyDescent="0.3">
      <c r="A2212" t="s">
        <v>111</v>
      </c>
      <c r="B2212">
        <v>148</v>
      </c>
      <c r="C2212">
        <v>127</v>
      </c>
      <c r="D2212">
        <v>5887457</v>
      </c>
      <c r="E2212" t="s">
        <v>242</v>
      </c>
      <c r="F2212" t="s">
        <v>48</v>
      </c>
      <c r="G2212" t="s">
        <v>55</v>
      </c>
      <c r="L2212" t="s">
        <v>3214</v>
      </c>
      <c r="M2212">
        <v>142416</v>
      </c>
      <c r="N2212">
        <v>420</v>
      </c>
      <c r="O2212" t="s">
        <v>29</v>
      </c>
      <c r="P2212" t="s">
        <v>30</v>
      </c>
      <c r="Q2212" t="s">
        <v>213</v>
      </c>
      <c r="R2212">
        <v>18000000</v>
      </c>
      <c r="S2212">
        <v>1994</v>
      </c>
      <c r="T2212">
        <v>7.9</v>
      </c>
      <c r="U2212">
        <v>2.1</v>
      </c>
      <c r="V2212">
        <v>-12112543</v>
      </c>
      <c r="W2212" t="s">
        <v>38</v>
      </c>
    </row>
    <row r="2213" spans="1:23" x14ac:dyDescent="0.3">
      <c r="A2213" t="s">
        <v>2224</v>
      </c>
      <c r="B2213">
        <v>217</v>
      </c>
      <c r="C2213">
        <v>111</v>
      </c>
      <c r="D2213">
        <v>13362308</v>
      </c>
      <c r="E2213" t="s">
        <v>55</v>
      </c>
      <c r="L2213" t="s">
        <v>3215</v>
      </c>
      <c r="M2213">
        <v>31898</v>
      </c>
      <c r="N2213">
        <v>111</v>
      </c>
      <c r="O2213" t="s">
        <v>29</v>
      </c>
      <c r="P2213" t="s">
        <v>30</v>
      </c>
      <c r="Q2213" t="s">
        <v>31</v>
      </c>
      <c r="R2213">
        <v>18000000</v>
      </c>
      <c r="S2213">
        <v>2013</v>
      </c>
      <c r="T2213">
        <v>6.9</v>
      </c>
      <c r="U2213">
        <v>1.8</v>
      </c>
      <c r="V2213">
        <v>-4637692</v>
      </c>
      <c r="W2213" t="s">
        <v>38</v>
      </c>
    </row>
    <row r="2214" spans="1:23" x14ac:dyDescent="0.3">
      <c r="A2214" t="s">
        <v>574</v>
      </c>
      <c r="B2214">
        <v>160</v>
      </c>
      <c r="C2214">
        <v>126</v>
      </c>
      <c r="D2214">
        <v>5701643</v>
      </c>
      <c r="E2214" t="s">
        <v>25</v>
      </c>
      <c r="F2214" t="s">
        <v>242</v>
      </c>
      <c r="G2214" t="s">
        <v>55</v>
      </c>
      <c r="H2214" t="s">
        <v>54</v>
      </c>
      <c r="I2214" t="s">
        <v>58</v>
      </c>
      <c r="L2214" t="s">
        <v>3216</v>
      </c>
      <c r="M2214">
        <v>37635</v>
      </c>
      <c r="N2214">
        <v>165</v>
      </c>
      <c r="O2214" t="s">
        <v>3217</v>
      </c>
      <c r="P2214" t="s">
        <v>3053</v>
      </c>
      <c r="Q2214" t="s">
        <v>213</v>
      </c>
      <c r="R2214">
        <v>20000000</v>
      </c>
      <c r="S2214">
        <v>2007</v>
      </c>
      <c r="T2214">
        <v>7.3</v>
      </c>
      <c r="U2214">
        <v>2.1</v>
      </c>
      <c r="V2214">
        <v>-14298357</v>
      </c>
      <c r="W2214" t="s">
        <v>38</v>
      </c>
    </row>
    <row r="2215" spans="1:23" x14ac:dyDescent="0.3">
      <c r="A2215" t="s">
        <v>385</v>
      </c>
      <c r="B2215">
        <v>209</v>
      </c>
      <c r="C2215">
        <v>114</v>
      </c>
      <c r="D2215">
        <v>5694401</v>
      </c>
      <c r="E2215" t="s">
        <v>24</v>
      </c>
      <c r="F2215" t="s">
        <v>56</v>
      </c>
      <c r="G2215" t="s">
        <v>35</v>
      </c>
      <c r="L2215" t="s">
        <v>3218</v>
      </c>
      <c r="M2215">
        <v>194489</v>
      </c>
      <c r="N2215">
        <v>192</v>
      </c>
      <c r="O2215" t="s">
        <v>29</v>
      </c>
      <c r="P2215" t="s">
        <v>37</v>
      </c>
      <c r="Q2215" t="s">
        <v>213</v>
      </c>
      <c r="R2215">
        <v>18000000</v>
      </c>
      <c r="S2215">
        <v>2008</v>
      </c>
      <c r="T2215">
        <v>7.3</v>
      </c>
      <c r="U2215">
        <v>1.9</v>
      </c>
      <c r="V2215">
        <v>-12305599</v>
      </c>
      <c r="W2215" t="s">
        <v>38</v>
      </c>
    </row>
    <row r="2216" spans="1:23" x14ac:dyDescent="0.3">
      <c r="A2216" t="s">
        <v>3219</v>
      </c>
      <c r="B2216">
        <v>40</v>
      </c>
      <c r="C2216">
        <v>99</v>
      </c>
      <c r="D2216">
        <v>5333658</v>
      </c>
      <c r="E2216" t="s">
        <v>24</v>
      </c>
      <c r="F2216" t="s">
        <v>27</v>
      </c>
      <c r="L2216" t="s">
        <v>3220</v>
      </c>
      <c r="M2216">
        <v>2541</v>
      </c>
      <c r="N2216">
        <v>54</v>
      </c>
      <c r="O2216" t="s">
        <v>29</v>
      </c>
      <c r="P2216" t="s">
        <v>30</v>
      </c>
      <c r="Q2216" t="s">
        <v>52</v>
      </c>
      <c r="R2216">
        <v>20000000</v>
      </c>
      <c r="S2216">
        <v>1982</v>
      </c>
      <c r="T2216">
        <v>3.5</v>
      </c>
      <c r="U2216">
        <v>1.6</v>
      </c>
      <c r="V2216">
        <v>-14666342</v>
      </c>
      <c r="W2216" t="s">
        <v>38</v>
      </c>
    </row>
    <row r="2217" spans="1:23" x14ac:dyDescent="0.3">
      <c r="A2217" t="s">
        <v>267</v>
      </c>
      <c r="B2217">
        <v>85</v>
      </c>
      <c r="C2217">
        <v>150</v>
      </c>
      <c r="D2217">
        <v>4414535</v>
      </c>
      <c r="E2217" t="s">
        <v>55</v>
      </c>
      <c r="L2217" t="s">
        <v>3221</v>
      </c>
      <c r="M2217">
        <v>30618</v>
      </c>
      <c r="N2217">
        <v>224</v>
      </c>
      <c r="O2217" t="s">
        <v>29</v>
      </c>
      <c r="P2217" t="s">
        <v>37</v>
      </c>
      <c r="Q2217" t="s">
        <v>31</v>
      </c>
      <c r="R2217">
        <v>18000000</v>
      </c>
      <c r="S2217">
        <v>1996</v>
      </c>
      <c r="T2217">
        <v>7.8</v>
      </c>
      <c r="U2217">
        <v>2.5</v>
      </c>
      <c r="V2217">
        <v>-13585465</v>
      </c>
      <c r="W2217" t="s">
        <v>38</v>
      </c>
    </row>
    <row r="2218" spans="1:23" x14ac:dyDescent="0.3">
      <c r="A2218" t="s">
        <v>3222</v>
      </c>
      <c r="B2218">
        <v>263</v>
      </c>
      <c r="C2218">
        <v>112</v>
      </c>
      <c r="D2218">
        <v>3707794</v>
      </c>
      <c r="E2218" t="s">
        <v>25</v>
      </c>
      <c r="F2218" t="s">
        <v>55</v>
      </c>
      <c r="G2218" t="s">
        <v>27</v>
      </c>
      <c r="H2218" t="s">
        <v>35</v>
      </c>
      <c r="L2218" t="s">
        <v>3223</v>
      </c>
      <c r="M2218">
        <v>31359</v>
      </c>
      <c r="N2218">
        <v>156</v>
      </c>
      <c r="O2218" t="s">
        <v>29</v>
      </c>
      <c r="P2218" t="s">
        <v>3224</v>
      </c>
      <c r="Q2218" t="s">
        <v>31</v>
      </c>
      <c r="R2218">
        <v>18000000</v>
      </c>
      <c r="S2218">
        <v>2016</v>
      </c>
      <c r="T2218">
        <v>6.7</v>
      </c>
      <c r="U2218">
        <v>1.9</v>
      </c>
      <c r="V2218">
        <v>-14292206</v>
      </c>
      <c r="W2218" t="s">
        <v>38</v>
      </c>
    </row>
    <row r="2219" spans="1:23" x14ac:dyDescent="0.3">
      <c r="A2219" t="s">
        <v>2246</v>
      </c>
      <c r="B2219">
        <v>128</v>
      </c>
      <c r="C2219">
        <v>108</v>
      </c>
      <c r="D2219">
        <v>3203044</v>
      </c>
      <c r="E2219" t="s">
        <v>48</v>
      </c>
      <c r="F2219" t="s">
        <v>44</v>
      </c>
      <c r="L2219" t="s">
        <v>3225</v>
      </c>
      <c r="M2219">
        <v>25165</v>
      </c>
      <c r="N2219">
        <v>155</v>
      </c>
      <c r="O2219" t="s">
        <v>29</v>
      </c>
      <c r="P2219" t="s">
        <v>30</v>
      </c>
      <c r="Q2219" t="s">
        <v>213</v>
      </c>
      <c r="R2219">
        <v>18000000</v>
      </c>
      <c r="S2219">
        <v>2003</v>
      </c>
      <c r="T2219">
        <v>6.4</v>
      </c>
      <c r="U2219">
        <v>1.8</v>
      </c>
      <c r="V2219">
        <v>-14796956</v>
      </c>
      <c r="W2219" t="s">
        <v>38</v>
      </c>
    </row>
    <row r="2220" spans="1:23" x14ac:dyDescent="0.3">
      <c r="A2220" t="s">
        <v>3226</v>
      </c>
      <c r="B2220">
        <v>186</v>
      </c>
      <c r="C2220">
        <v>116</v>
      </c>
      <c r="D2220">
        <v>4435083</v>
      </c>
      <c r="E2220" t="s">
        <v>242</v>
      </c>
      <c r="F2220" t="s">
        <v>55</v>
      </c>
      <c r="G2220" t="s">
        <v>44</v>
      </c>
      <c r="H2220" t="s">
        <v>58</v>
      </c>
      <c r="L2220" t="s">
        <v>3227</v>
      </c>
      <c r="M2220">
        <v>27882</v>
      </c>
      <c r="N2220">
        <v>119</v>
      </c>
      <c r="O2220" t="s">
        <v>29</v>
      </c>
      <c r="P2220" t="s">
        <v>143</v>
      </c>
      <c r="Q2220" t="s">
        <v>213</v>
      </c>
      <c r="R2220">
        <v>18000000</v>
      </c>
      <c r="S2220">
        <v>2013</v>
      </c>
      <c r="T2220">
        <v>7.1</v>
      </c>
      <c r="U2220">
        <v>1.9</v>
      </c>
      <c r="V2220">
        <v>-13564917</v>
      </c>
      <c r="W2220" t="s">
        <v>38</v>
      </c>
    </row>
    <row r="2221" spans="1:23" x14ac:dyDescent="0.3">
      <c r="A2221" t="s">
        <v>3228</v>
      </c>
      <c r="B2221">
        <v>292</v>
      </c>
      <c r="C2221">
        <v>144</v>
      </c>
      <c r="D2221">
        <v>2222647</v>
      </c>
      <c r="E2221" t="s">
        <v>55</v>
      </c>
      <c r="F2221" t="s">
        <v>60</v>
      </c>
      <c r="L2221" t="s">
        <v>3229</v>
      </c>
      <c r="M2221">
        <v>52958</v>
      </c>
      <c r="N2221">
        <v>193</v>
      </c>
      <c r="O2221" t="s">
        <v>3104</v>
      </c>
      <c r="P2221" t="s">
        <v>244</v>
      </c>
      <c r="Q2221" t="s">
        <v>213</v>
      </c>
      <c r="R2221">
        <v>12000000</v>
      </c>
      <c r="S2221">
        <v>2009</v>
      </c>
      <c r="T2221">
        <v>7.8</v>
      </c>
      <c r="U2221">
        <v>2.4</v>
      </c>
      <c r="V2221">
        <v>-9777353</v>
      </c>
      <c r="W2221" t="s">
        <v>38</v>
      </c>
    </row>
    <row r="2222" spans="1:23" x14ac:dyDescent="0.3">
      <c r="A2222" t="s">
        <v>3230</v>
      </c>
      <c r="B2222">
        <v>70</v>
      </c>
      <c r="C2222">
        <v>93</v>
      </c>
      <c r="D2222">
        <v>3500000</v>
      </c>
      <c r="E2222" t="s">
        <v>24</v>
      </c>
      <c r="F2222" t="s">
        <v>57</v>
      </c>
      <c r="G2222" t="s">
        <v>44</v>
      </c>
      <c r="H2222" t="s">
        <v>27</v>
      </c>
      <c r="I2222" t="s">
        <v>35</v>
      </c>
      <c r="L2222" t="s">
        <v>3231</v>
      </c>
      <c r="M2222">
        <v>10082</v>
      </c>
      <c r="N2222">
        <v>100</v>
      </c>
      <c r="O2222" t="s">
        <v>29</v>
      </c>
      <c r="P2222" t="s">
        <v>30</v>
      </c>
      <c r="Q2222" t="s">
        <v>213</v>
      </c>
      <c r="R2222">
        <v>2700000</v>
      </c>
      <c r="S2222">
        <v>1986</v>
      </c>
      <c r="T2222">
        <v>5.9</v>
      </c>
      <c r="U2222">
        <v>1.6</v>
      </c>
      <c r="V2222">
        <v>800000</v>
      </c>
      <c r="W2222" t="s">
        <v>21</v>
      </c>
    </row>
    <row r="2223" spans="1:23" x14ac:dyDescent="0.3">
      <c r="A2223" t="s">
        <v>729</v>
      </c>
      <c r="B2223">
        <v>79</v>
      </c>
      <c r="C2223">
        <v>103</v>
      </c>
      <c r="D2223">
        <v>676698</v>
      </c>
      <c r="E2223" t="s">
        <v>56</v>
      </c>
      <c r="F2223" t="s">
        <v>55</v>
      </c>
      <c r="G2223" t="s">
        <v>60</v>
      </c>
      <c r="H2223" t="s">
        <v>35</v>
      </c>
      <c r="L2223" t="s">
        <v>3232</v>
      </c>
      <c r="M2223">
        <v>26730</v>
      </c>
      <c r="N2223">
        <v>180</v>
      </c>
      <c r="O2223" t="s">
        <v>29</v>
      </c>
      <c r="P2223" t="s">
        <v>30</v>
      </c>
      <c r="Q2223" t="s">
        <v>213</v>
      </c>
      <c r="R2223">
        <v>18000000</v>
      </c>
      <c r="S2223">
        <v>2002</v>
      </c>
      <c r="T2223">
        <v>7.2</v>
      </c>
      <c r="U2223">
        <v>1.7</v>
      </c>
      <c r="V2223">
        <v>-17323302</v>
      </c>
      <c r="W2223" t="s">
        <v>38</v>
      </c>
    </row>
    <row r="2224" spans="1:23" x14ac:dyDescent="0.3">
      <c r="A2224" t="s">
        <v>3233</v>
      </c>
      <c r="B2224">
        <v>10</v>
      </c>
      <c r="C2224">
        <v>121</v>
      </c>
      <c r="D2224">
        <v>229311</v>
      </c>
      <c r="E2224" t="s">
        <v>24</v>
      </c>
      <c r="F2224" t="s">
        <v>55</v>
      </c>
      <c r="G2224" t="s">
        <v>54</v>
      </c>
      <c r="H2224" t="s">
        <v>44</v>
      </c>
      <c r="I2224" t="s">
        <v>58</v>
      </c>
      <c r="J2224" t="s">
        <v>53</v>
      </c>
      <c r="L2224" t="s">
        <v>3234</v>
      </c>
      <c r="M2224">
        <v>899</v>
      </c>
      <c r="N2224">
        <v>42</v>
      </c>
      <c r="O2224" t="s">
        <v>29</v>
      </c>
      <c r="P2224" t="s">
        <v>971</v>
      </c>
      <c r="Q2224" t="s">
        <v>213</v>
      </c>
      <c r="R2224">
        <v>11350000</v>
      </c>
      <c r="S2224">
        <v>1999</v>
      </c>
      <c r="T2224">
        <v>6.2</v>
      </c>
      <c r="U2224">
        <v>2</v>
      </c>
      <c r="V2224">
        <v>-11120689</v>
      </c>
      <c r="W2224" t="s">
        <v>38</v>
      </c>
    </row>
    <row r="2225" spans="1:23" x14ac:dyDescent="0.3">
      <c r="A2225" t="s">
        <v>3235</v>
      </c>
      <c r="B2225">
        <v>112</v>
      </c>
      <c r="C2225">
        <v>105</v>
      </c>
      <c r="D2225">
        <v>63260</v>
      </c>
      <c r="E2225" t="s">
        <v>24</v>
      </c>
      <c r="F2225" t="s">
        <v>47</v>
      </c>
      <c r="G2225" t="s">
        <v>27</v>
      </c>
      <c r="H2225" t="s">
        <v>35</v>
      </c>
      <c r="L2225" t="s">
        <v>3236</v>
      </c>
      <c r="M2225">
        <v>14325</v>
      </c>
      <c r="N2225">
        <v>90</v>
      </c>
      <c r="O2225" t="s">
        <v>29</v>
      </c>
      <c r="P2225" t="s">
        <v>545</v>
      </c>
      <c r="Q2225" t="s">
        <v>213</v>
      </c>
      <c r="R2225">
        <v>14000000</v>
      </c>
      <c r="S2225">
        <v>2006</v>
      </c>
      <c r="T2225">
        <v>6.7</v>
      </c>
      <c r="U2225">
        <v>1.8</v>
      </c>
      <c r="V2225">
        <v>-13936740</v>
      </c>
      <c r="W2225" t="s">
        <v>38</v>
      </c>
    </row>
    <row r="2226" spans="1:23" x14ac:dyDescent="0.3">
      <c r="A2226" t="s">
        <v>1778</v>
      </c>
      <c r="B2226">
        <v>256</v>
      </c>
      <c r="C2226">
        <v>119</v>
      </c>
      <c r="D2226">
        <v>121463226</v>
      </c>
      <c r="E2226" t="s">
        <v>48</v>
      </c>
      <c r="L2226" t="s">
        <v>3237</v>
      </c>
      <c r="M2226">
        <v>422606</v>
      </c>
      <c r="N2226">
        <v>555</v>
      </c>
      <c r="O2226" t="s">
        <v>29</v>
      </c>
      <c r="P2226" t="s">
        <v>30</v>
      </c>
      <c r="Q2226" t="s">
        <v>213</v>
      </c>
      <c r="R2226">
        <v>20000000</v>
      </c>
      <c r="S2226">
        <v>2007</v>
      </c>
      <c r="T2226">
        <v>7.6</v>
      </c>
      <c r="U2226">
        <v>2</v>
      </c>
      <c r="V2226">
        <v>101463226</v>
      </c>
      <c r="W2226" t="s">
        <v>21</v>
      </c>
    </row>
    <row r="2227" spans="1:23" x14ac:dyDescent="0.3">
      <c r="A2227" t="s">
        <v>327</v>
      </c>
      <c r="B2227">
        <v>97</v>
      </c>
      <c r="C2227">
        <v>98</v>
      </c>
      <c r="D2227">
        <v>58006147</v>
      </c>
      <c r="E2227" t="s">
        <v>55</v>
      </c>
      <c r="F2227" t="s">
        <v>59</v>
      </c>
      <c r="G2227" t="s">
        <v>50</v>
      </c>
      <c r="H2227" t="s">
        <v>44</v>
      </c>
      <c r="L2227" t="s">
        <v>3238</v>
      </c>
      <c r="M2227">
        <v>67653</v>
      </c>
      <c r="N2227">
        <v>108</v>
      </c>
      <c r="O2227" t="s">
        <v>29</v>
      </c>
      <c r="P2227" t="s">
        <v>30</v>
      </c>
      <c r="Q2227" t="s">
        <v>31</v>
      </c>
      <c r="R2227">
        <v>23000000</v>
      </c>
      <c r="S2227">
        <v>2008</v>
      </c>
      <c r="T2227">
        <v>6.2</v>
      </c>
      <c r="U2227">
        <v>1.6</v>
      </c>
      <c r="V2227">
        <v>35006147</v>
      </c>
      <c r="W2227" t="s">
        <v>21</v>
      </c>
    </row>
    <row r="2228" spans="1:23" x14ac:dyDescent="0.3">
      <c r="A2228" t="s">
        <v>3239</v>
      </c>
      <c r="B2228">
        <v>142</v>
      </c>
      <c r="C2228">
        <v>80</v>
      </c>
      <c r="D2228">
        <v>51053787</v>
      </c>
      <c r="E2228" t="s">
        <v>24</v>
      </c>
      <c r="F2228" t="s">
        <v>47</v>
      </c>
      <c r="G2228" t="s">
        <v>48</v>
      </c>
      <c r="H2228" t="s">
        <v>56</v>
      </c>
      <c r="I2228" t="s">
        <v>49</v>
      </c>
      <c r="L2228" t="s">
        <v>3240</v>
      </c>
      <c r="M2228">
        <v>45900</v>
      </c>
      <c r="N2228">
        <v>247</v>
      </c>
      <c r="O2228" t="s">
        <v>29</v>
      </c>
      <c r="P2228" t="s">
        <v>30</v>
      </c>
      <c r="Q2228" t="s">
        <v>52</v>
      </c>
      <c r="R2228">
        <v>17500000</v>
      </c>
      <c r="S2228">
        <v>2005</v>
      </c>
      <c r="T2228">
        <v>6.5</v>
      </c>
      <c r="U2228">
        <v>1.3</v>
      </c>
      <c r="V2228">
        <v>33553787</v>
      </c>
      <c r="W2228" t="s">
        <v>21</v>
      </c>
    </row>
    <row r="2229" spans="1:23" x14ac:dyDescent="0.3">
      <c r="A2229" t="s">
        <v>3241</v>
      </c>
      <c r="B2229">
        <v>187</v>
      </c>
      <c r="C2229">
        <v>121</v>
      </c>
      <c r="D2229">
        <v>23472900</v>
      </c>
      <c r="E2229" t="s">
        <v>55</v>
      </c>
      <c r="F2229" t="s">
        <v>54</v>
      </c>
      <c r="G2229" t="s">
        <v>58</v>
      </c>
      <c r="L2229" t="s">
        <v>3242</v>
      </c>
      <c r="M2229">
        <v>264533</v>
      </c>
      <c r="N2229">
        <v>609</v>
      </c>
      <c r="O2229" t="s">
        <v>29</v>
      </c>
      <c r="P2229" t="s">
        <v>37</v>
      </c>
      <c r="Q2229" t="s">
        <v>31</v>
      </c>
      <c r="R2229">
        <v>17500000</v>
      </c>
      <c r="S2229">
        <v>2004</v>
      </c>
      <c r="T2229">
        <v>8.1</v>
      </c>
      <c r="U2229">
        <v>2</v>
      </c>
      <c r="V2229">
        <v>5972900</v>
      </c>
      <c r="W2229" t="s">
        <v>21</v>
      </c>
    </row>
    <row r="2230" spans="1:23" x14ac:dyDescent="0.3">
      <c r="A2230" t="s">
        <v>3243</v>
      </c>
      <c r="B2230">
        <v>193</v>
      </c>
      <c r="C2230">
        <v>94</v>
      </c>
      <c r="D2230">
        <v>39687528</v>
      </c>
      <c r="E2230" t="s">
        <v>24</v>
      </c>
      <c r="F2230" t="s">
        <v>56</v>
      </c>
      <c r="G2230" t="s">
        <v>55</v>
      </c>
      <c r="H2230" t="s">
        <v>35</v>
      </c>
      <c r="L2230" t="s">
        <v>3244</v>
      </c>
      <c r="M2230">
        <v>140780</v>
      </c>
      <c r="N2230">
        <v>376</v>
      </c>
      <c r="O2230" t="s">
        <v>29</v>
      </c>
      <c r="P2230" t="s">
        <v>545</v>
      </c>
      <c r="Q2230" t="s">
        <v>213</v>
      </c>
      <c r="R2230">
        <v>24000000</v>
      </c>
      <c r="S2230">
        <v>2007</v>
      </c>
      <c r="T2230">
        <v>6.3</v>
      </c>
      <c r="U2230">
        <v>1.6</v>
      </c>
      <c r="V2230">
        <v>15687528</v>
      </c>
      <c r="W2230" t="s">
        <v>21</v>
      </c>
    </row>
    <row r="2231" spans="1:23" x14ac:dyDescent="0.3">
      <c r="A2231" t="s">
        <v>3245</v>
      </c>
      <c r="B2231">
        <v>40</v>
      </c>
      <c r="C2231">
        <v>93</v>
      </c>
      <c r="D2231">
        <v>7017178</v>
      </c>
      <c r="E2231" t="s">
        <v>55</v>
      </c>
      <c r="F2231" t="s">
        <v>49</v>
      </c>
      <c r="G2231" t="s">
        <v>59</v>
      </c>
      <c r="H2231" t="s">
        <v>50</v>
      </c>
      <c r="L2231" t="s">
        <v>3246</v>
      </c>
      <c r="M2231">
        <v>1633</v>
      </c>
      <c r="N2231">
        <v>17</v>
      </c>
      <c r="O2231" t="s">
        <v>29</v>
      </c>
      <c r="P2231" t="s">
        <v>30</v>
      </c>
      <c r="Q2231" t="s">
        <v>52</v>
      </c>
      <c r="R2231">
        <v>17500000</v>
      </c>
      <c r="S2231">
        <v>2013</v>
      </c>
      <c r="T2231">
        <v>4.4000000000000004</v>
      </c>
      <c r="U2231">
        <v>1.6</v>
      </c>
      <c r="V2231">
        <v>-10482822</v>
      </c>
      <c r="W2231" t="s">
        <v>38</v>
      </c>
    </row>
    <row r="2232" spans="1:23" x14ac:dyDescent="0.3">
      <c r="A2232" t="s">
        <v>3247</v>
      </c>
      <c r="B2232">
        <v>38</v>
      </c>
      <c r="C2232">
        <v>116</v>
      </c>
      <c r="D2232">
        <v>325491</v>
      </c>
      <c r="E2232" t="s">
        <v>56</v>
      </c>
      <c r="F2232" t="s">
        <v>55</v>
      </c>
      <c r="G2232" t="s">
        <v>35</v>
      </c>
      <c r="L2232" t="s">
        <v>3248</v>
      </c>
      <c r="M2232">
        <v>4387</v>
      </c>
      <c r="N2232">
        <v>67</v>
      </c>
      <c r="O2232" t="s">
        <v>29</v>
      </c>
      <c r="P2232" t="s">
        <v>30</v>
      </c>
      <c r="Q2232" t="s">
        <v>213</v>
      </c>
      <c r="R2232">
        <v>17500000</v>
      </c>
      <c r="S2232">
        <v>2002</v>
      </c>
      <c r="T2232">
        <v>6</v>
      </c>
      <c r="U2232">
        <v>1.9</v>
      </c>
      <c r="V2232">
        <v>-17174509</v>
      </c>
      <c r="W2232" t="s">
        <v>38</v>
      </c>
    </row>
    <row r="2233" spans="1:23" x14ac:dyDescent="0.3">
      <c r="A2233" t="s">
        <v>969</v>
      </c>
      <c r="B2233">
        <v>239</v>
      </c>
      <c r="C2233">
        <v>101</v>
      </c>
      <c r="D2233">
        <v>96471845</v>
      </c>
      <c r="E2233" t="s">
        <v>26</v>
      </c>
      <c r="F2233" t="s">
        <v>57</v>
      </c>
      <c r="G2233" t="s">
        <v>35</v>
      </c>
      <c r="L2233" t="s">
        <v>3249</v>
      </c>
      <c r="M2233">
        <v>268581</v>
      </c>
      <c r="N2233">
        <v>1109</v>
      </c>
      <c r="O2233" t="s">
        <v>29</v>
      </c>
      <c r="P2233" t="s">
        <v>30</v>
      </c>
      <c r="Q2233" t="s">
        <v>31</v>
      </c>
      <c r="R2233">
        <v>17000000</v>
      </c>
      <c r="S2233">
        <v>2001</v>
      </c>
      <c r="T2233">
        <v>7.6</v>
      </c>
      <c r="U2233">
        <v>1.7</v>
      </c>
      <c r="V2233">
        <v>79471845</v>
      </c>
      <c r="W2233" t="s">
        <v>21</v>
      </c>
    </row>
    <row r="2234" spans="1:23" x14ac:dyDescent="0.3">
      <c r="A2234" t="s">
        <v>23</v>
      </c>
      <c r="B2234">
        <v>250</v>
      </c>
      <c r="C2234">
        <v>154</v>
      </c>
      <c r="D2234">
        <v>85200000</v>
      </c>
      <c r="E2234" t="s">
        <v>24</v>
      </c>
      <c r="F2234" t="s">
        <v>25</v>
      </c>
      <c r="G2234" t="s">
        <v>27</v>
      </c>
      <c r="L2234" t="s">
        <v>3250</v>
      </c>
      <c r="M2234">
        <v>488537</v>
      </c>
      <c r="N2234">
        <v>1076</v>
      </c>
      <c r="O2234" t="s">
        <v>29</v>
      </c>
      <c r="P2234" t="s">
        <v>30</v>
      </c>
      <c r="Q2234" t="s">
        <v>213</v>
      </c>
      <c r="R2234">
        <v>18500000</v>
      </c>
      <c r="S2234">
        <v>1986</v>
      </c>
      <c r="T2234">
        <v>8.4</v>
      </c>
      <c r="U2234">
        <v>2.6</v>
      </c>
      <c r="V2234">
        <v>66700000</v>
      </c>
      <c r="W2234" t="s">
        <v>21</v>
      </c>
    </row>
    <row r="2235" spans="1:23" x14ac:dyDescent="0.3">
      <c r="A2235" t="s">
        <v>3251</v>
      </c>
      <c r="B2235">
        <v>82</v>
      </c>
      <c r="C2235">
        <v>170</v>
      </c>
      <c r="D2235">
        <v>72000000</v>
      </c>
      <c r="E2235" t="s">
        <v>55</v>
      </c>
      <c r="F2235" t="s">
        <v>49</v>
      </c>
      <c r="G2235" t="s">
        <v>50</v>
      </c>
      <c r="H2235" t="s">
        <v>44</v>
      </c>
      <c r="L2235" t="s">
        <v>3252</v>
      </c>
      <c r="M2235">
        <v>66959</v>
      </c>
      <c r="N2235">
        <v>258</v>
      </c>
      <c r="O2235" t="s">
        <v>29</v>
      </c>
      <c r="P2235" t="s">
        <v>30</v>
      </c>
      <c r="Q2235" t="s">
        <v>1636</v>
      </c>
      <c r="R2235">
        <v>17000000</v>
      </c>
      <c r="S2235">
        <v>1964</v>
      </c>
      <c r="T2235">
        <v>7.9</v>
      </c>
      <c r="U2235">
        <v>2.8</v>
      </c>
      <c r="V2235">
        <v>55000000</v>
      </c>
      <c r="W2235" t="s">
        <v>21</v>
      </c>
    </row>
    <row r="2236" spans="1:23" x14ac:dyDescent="0.3">
      <c r="A2236" t="s">
        <v>3253</v>
      </c>
      <c r="B2236">
        <v>140</v>
      </c>
      <c r="C2236">
        <v>99</v>
      </c>
      <c r="D2236">
        <v>72219395</v>
      </c>
      <c r="E2236" t="s">
        <v>57</v>
      </c>
      <c r="F2236" t="s">
        <v>60</v>
      </c>
      <c r="G2236" t="s">
        <v>35</v>
      </c>
      <c r="L2236" t="s">
        <v>3254</v>
      </c>
      <c r="M2236">
        <v>105585</v>
      </c>
      <c r="N2236">
        <v>419</v>
      </c>
      <c r="O2236" t="s">
        <v>29</v>
      </c>
      <c r="P2236" t="s">
        <v>30</v>
      </c>
      <c r="Q2236" t="s">
        <v>213</v>
      </c>
      <c r="R2236">
        <v>17000000</v>
      </c>
      <c r="S2236">
        <v>1997</v>
      </c>
      <c r="T2236">
        <v>5.6</v>
      </c>
      <c r="U2236">
        <v>1.6</v>
      </c>
      <c r="V2236">
        <v>55219395</v>
      </c>
      <c r="W2236" t="s">
        <v>21</v>
      </c>
    </row>
    <row r="2237" spans="1:23" x14ac:dyDescent="0.3">
      <c r="A2237" t="s">
        <v>2019</v>
      </c>
      <c r="B2237">
        <v>129</v>
      </c>
      <c r="C2237">
        <v>104</v>
      </c>
      <c r="D2237">
        <v>82389560</v>
      </c>
      <c r="E2237" t="s">
        <v>48</v>
      </c>
      <c r="L2237" t="s">
        <v>3255</v>
      </c>
      <c r="M2237">
        <v>106820</v>
      </c>
      <c r="N2237">
        <v>147</v>
      </c>
      <c r="O2237" t="s">
        <v>29</v>
      </c>
      <c r="P2237" t="s">
        <v>30</v>
      </c>
      <c r="Q2237" t="s">
        <v>213</v>
      </c>
      <c r="R2237">
        <v>17000000</v>
      </c>
      <c r="S2237">
        <v>2014</v>
      </c>
      <c r="T2237">
        <v>6.5</v>
      </c>
      <c r="U2237">
        <v>1.7</v>
      </c>
      <c r="V2237">
        <v>65389560</v>
      </c>
      <c r="W2237" t="s">
        <v>21</v>
      </c>
    </row>
    <row r="2238" spans="1:23" x14ac:dyDescent="0.3">
      <c r="A2238" t="s">
        <v>2226</v>
      </c>
      <c r="B2238">
        <v>285</v>
      </c>
      <c r="C2238">
        <v>126</v>
      </c>
      <c r="D2238">
        <v>71502303</v>
      </c>
      <c r="E2238" t="s">
        <v>25</v>
      </c>
      <c r="F2238" t="s">
        <v>48</v>
      </c>
      <c r="G2238" t="s">
        <v>55</v>
      </c>
      <c r="H2238" t="s">
        <v>44</v>
      </c>
      <c r="L2238" t="s">
        <v>3256</v>
      </c>
      <c r="M2238">
        <v>149966</v>
      </c>
      <c r="N2238">
        <v>835</v>
      </c>
      <c r="O2238" t="s">
        <v>29</v>
      </c>
      <c r="P2238" t="s">
        <v>30</v>
      </c>
      <c r="Q2238" t="s">
        <v>213</v>
      </c>
      <c r="R2238">
        <v>12000000</v>
      </c>
      <c r="S2238">
        <v>2004</v>
      </c>
      <c r="T2238">
        <v>7.5</v>
      </c>
      <c r="U2238">
        <v>2.1</v>
      </c>
      <c r="V2238">
        <v>59502303</v>
      </c>
      <c r="W2238" t="s">
        <v>21</v>
      </c>
    </row>
    <row r="2239" spans="1:23" x14ac:dyDescent="0.3">
      <c r="A2239" t="s">
        <v>1336</v>
      </c>
      <c r="B2239">
        <v>91</v>
      </c>
      <c r="C2239">
        <v>110</v>
      </c>
      <c r="D2239">
        <v>19179969</v>
      </c>
      <c r="E2239" t="s">
        <v>48</v>
      </c>
      <c r="L2239" t="s">
        <v>3257</v>
      </c>
      <c r="M2239">
        <v>54710</v>
      </c>
      <c r="N2239">
        <v>177</v>
      </c>
      <c r="O2239" t="s">
        <v>29</v>
      </c>
      <c r="P2239" t="s">
        <v>30</v>
      </c>
      <c r="Q2239" t="s">
        <v>213</v>
      </c>
      <c r="R2239">
        <v>17500000</v>
      </c>
      <c r="S2239">
        <v>2006</v>
      </c>
      <c r="T2239">
        <v>6.3</v>
      </c>
      <c r="U2239">
        <v>1.8</v>
      </c>
      <c r="V2239">
        <v>1679969</v>
      </c>
      <c r="W2239" t="s">
        <v>21</v>
      </c>
    </row>
    <row r="2240" spans="1:23" x14ac:dyDescent="0.3">
      <c r="A2240" t="s">
        <v>1462</v>
      </c>
      <c r="B2240">
        <v>318</v>
      </c>
      <c r="C2240">
        <v>101</v>
      </c>
      <c r="D2240">
        <v>47000000</v>
      </c>
      <c r="E2240" t="s">
        <v>57</v>
      </c>
      <c r="F2240" t="s">
        <v>35</v>
      </c>
      <c r="L2240" t="s">
        <v>3258</v>
      </c>
      <c r="M2240">
        <v>157857</v>
      </c>
      <c r="N2240">
        <v>1191</v>
      </c>
      <c r="O2240" t="s">
        <v>29</v>
      </c>
      <c r="P2240" t="s">
        <v>30</v>
      </c>
      <c r="Q2240" t="s">
        <v>213</v>
      </c>
      <c r="R2240">
        <v>300000</v>
      </c>
      <c r="S2240">
        <v>1978</v>
      </c>
      <c r="T2240">
        <v>7.9</v>
      </c>
      <c r="U2240">
        <v>1.7</v>
      </c>
      <c r="V2240">
        <v>46700000</v>
      </c>
      <c r="W2240" t="s">
        <v>21</v>
      </c>
    </row>
    <row r="2241" spans="1:23" x14ac:dyDescent="0.3">
      <c r="A2241" t="s">
        <v>3259</v>
      </c>
      <c r="B2241">
        <v>52</v>
      </c>
      <c r="C2241">
        <v>87</v>
      </c>
      <c r="D2241">
        <v>37566230</v>
      </c>
      <c r="E2241" t="s">
        <v>48</v>
      </c>
      <c r="F2241" t="s">
        <v>55</v>
      </c>
      <c r="G2241" t="s">
        <v>49</v>
      </c>
      <c r="H2241" t="s">
        <v>26</v>
      </c>
      <c r="I2241" t="s">
        <v>27</v>
      </c>
      <c r="L2241" t="s">
        <v>3260</v>
      </c>
      <c r="M2241">
        <v>3407</v>
      </c>
      <c r="N2241">
        <v>48</v>
      </c>
      <c r="O2241" t="s">
        <v>29</v>
      </c>
      <c r="P2241" t="s">
        <v>30</v>
      </c>
      <c r="Q2241" t="s">
        <v>52</v>
      </c>
      <c r="R2241">
        <v>17000000</v>
      </c>
      <c r="S2241">
        <v>2003</v>
      </c>
      <c r="T2241">
        <v>5.0999999999999996</v>
      </c>
      <c r="U2241">
        <v>1.4</v>
      </c>
      <c r="V2241">
        <v>20566230</v>
      </c>
      <c r="W2241" t="s">
        <v>21</v>
      </c>
    </row>
    <row r="2242" spans="1:23" x14ac:dyDescent="0.3">
      <c r="A2242" t="s">
        <v>2454</v>
      </c>
      <c r="B2242">
        <v>56</v>
      </c>
      <c r="C2242">
        <v>123</v>
      </c>
      <c r="D2242">
        <v>70492685</v>
      </c>
      <c r="E2242" t="s">
        <v>48</v>
      </c>
      <c r="F2242" t="s">
        <v>55</v>
      </c>
      <c r="L2242" t="s">
        <v>3261</v>
      </c>
      <c r="M2242">
        <v>11600</v>
      </c>
      <c r="N2242">
        <v>64</v>
      </c>
      <c r="O2242" t="s">
        <v>29</v>
      </c>
      <c r="P2242" t="s">
        <v>30</v>
      </c>
      <c r="Q2242" t="s">
        <v>213</v>
      </c>
      <c r="R2242">
        <v>17000000</v>
      </c>
      <c r="S2242">
        <v>2013</v>
      </c>
      <c r="T2242">
        <v>6.7</v>
      </c>
      <c r="U2242">
        <v>2</v>
      </c>
      <c r="V2242">
        <v>53492685</v>
      </c>
      <c r="W2242" t="s">
        <v>21</v>
      </c>
    </row>
    <row r="2243" spans="1:23" x14ac:dyDescent="0.3">
      <c r="A2243" t="s">
        <v>2569</v>
      </c>
      <c r="B2243">
        <v>186</v>
      </c>
      <c r="C2243">
        <v>109</v>
      </c>
      <c r="D2243">
        <v>35635046</v>
      </c>
      <c r="E2243" t="s">
        <v>24</v>
      </c>
      <c r="F2243" t="s">
        <v>56</v>
      </c>
      <c r="G2243" t="s">
        <v>55</v>
      </c>
      <c r="H2243" t="s">
        <v>35</v>
      </c>
      <c r="L2243" t="s">
        <v>3262</v>
      </c>
      <c r="M2243">
        <v>121058</v>
      </c>
      <c r="N2243">
        <v>482</v>
      </c>
      <c r="O2243" t="s">
        <v>29</v>
      </c>
      <c r="P2243" t="s">
        <v>37</v>
      </c>
      <c r="Q2243" t="s">
        <v>213</v>
      </c>
      <c r="R2243">
        <v>17000000</v>
      </c>
      <c r="S2243">
        <v>2006</v>
      </c>
      <c r="T2243">
        <v>6.7</v>
      </c>
      <c r="U2243">
        <v>1.8</v>
      </c>
      <c r="V2243">
        <v>18635046</v>
      </c>
      <c r="W2243" t="s">
        <v>21</v>
      </c>
    </row>
    <row r="2244" spans="1:23" x14ac:dyDescent="0.3">
      <c r="A2244" t="s">
        <v>3263</v>
      </c>
      <c r="B2244">
        <v>178</v>
      </c>
      <c r="C2244">
        <v>90</v>
      </c>
      <c r="D2244">
        <v>45670855</v>
      </c>
      <c r="E2244" t="s">
        <v>57</v>
      </c>
      <c r="F2244" t="s">
        <v>60</v>
      </c>
      <c r="L2244" t="s">
        <v>3264</v>
      </c>
      <c r="M2244">
        <v>67978</v>
      </c>
      <c r="N2244">
        <v>279</v>
      </c>
      <c r="O2244" t="s">
        <v>29</v>
      </c>
      <c r="P2244" t="s">
        <v>115</v>
      </c>
      <c r="Q2244" t="s">
        <v>213</v>
      </c>
      <c r="R2244">
        <v>20000000</v>
      </c>
      <c r="S2244">
        <v>2010</v>
      </c>
      <c r="T2244">
        <v>5.6</v>
      </c>
      <c r="U2244">
        <v>1.5</v>
      </c>
      <c r="V2244">
        <v>25670855</v>
      </c>
      <c r="W2244" t="s">
        <v>21</v>
      </c>
    </row>
    <row r="2245" spans="1:23" x14ac:dyDescent="0.3">
      <c r="A2245" t="s">
        <v>1031</v>
      </c>
      <c r="B2245">
        <v>140</v>
      </c>
      <c r="C2245">
        <v>96</v>
      </c>
      <c r="D2245">
        <v>37939782</v>
      </c>
      <c r="E2245" t="s">
        <v>48</v>
      </c>
      <c r="F2245" t="s">
        <v>44</v>
      </c>
      <c r="L2245" t="s">
        <v>3265</v>
      </c>
      <c r="M2245">
        <v>62272</v>
      </c>
      <c r="N2245">
        <v>207</v>
      </c>
      <c r="O2245" t="s">
        <v>29</v>
      </c>
      <c r="P2245" t="s">
        <v>30</v>
      </c>
      <c r="Q2245" t="s">
        <v>213</v>
      </c>
      <c r="R2245">
        <v>17000000</v>
      </c>
      <c r="S2245">
        <v>2002</v>
      </c>
      <c r="T2245">
        <v>5.6</v>
      </c>
      <c r="U2245">
        <v>1.6</v>
      </c>
      <c r="V2245">
        <v>20939782</v>
      </c>
      <c r="W2245" t="s">
        <v>21</v>
      </c>
    </row>
    <row r="2246" spans="1:23" x14ac:dyDescent="0.3">
      <c r="A2246" t="s">
        <v>3266</v>
      </c>
      <c r="B2246">
        <v>63</v>
      </c>
      <c r="C2246">
        <v>82</v>
      </c>
      <c r="D2246">
        <v>30324946</v>
      </c>
      <c r="E2246" t="s">
        <v>48</v>
      </c>
      <c r="F2246" t="s">
        <v>59</v>
      </c>
      <c r="G2246" t="s">
        <v>44</v>
      </c>
      <c r="L2246" t="s">
        <v>3267</v>
      </c>
      <c r="M2246">
        <v>48458</v>
      </c>
      <c r="N2246">
        <v>239</v>
      </c>
      <c r="O2246" t="s">
        <v>29</v>
      </c>
      <c r="P2246" t="s">
        <v>30</v>
      </c>
      <c r="Q2246" t="s">
        <v>31</v>
      </c>
      <c r="R2246">
        <v>17000000</v>
      </c>
      <c r="S2246">
        <v>1998</v>
      </c>
      <c r="T2246">
        <v>6.2</v>
      </c>
      <c r="U2246">
        <v>1.4</v>
      </c>
      <c r="V2246">
        <v>13324946</v>
      </c>
      <c r="W2246" t="s">
        <v>21</v>
      </c>
    </row>
    <row r="2247" spans="1:23" x14ac:dyDescent="0.3">
      <c r="A2247" t="s">
        <v>3268</v>
      </c>
      <c r="B2247">
        <v>148</v>
      </c>
      <c r="C2247">
        <v>86</v>
      </c>
      <c r="D2247">
        <v>27854896</v>
      </c>
      <c r="E2247" t="s">
        <v>55</v>
      </c>
      <c r="F2247" t="s">
        <v>26</v>
      </c>
      <c r="G2247" t="s">
        <v>44</v>
      </c>
      <c r="L2247" t="s">
        <v>3269</v>
      </c>
      <c r="M2247">
        <v>64190</v>
      </c>
      <c r="N2247">
        <v>129</v>
      </c>
      <c r="O2247" t="s">
        <v>29</v>
      </c>
      <c r="P2247" t="s">
        <v>30</v>
      </c>
      <c r="Q2247" t="s">
        <v>31</v>
      </c>
      <c r="R2247">
        <v>17000000</v>
      </c>
      <c r="S2247">
        <v>2011</v>
      </c>
      <c r="T2247">
        <v>5.6</v>
      </c>
      <c r="U2247">
        <v>1.4</v>
      </c>
      <c r="V2247">
        <v>10854896</v>
      </c>
      <c r="W2247" t="s">
        <v>21</v>
      </c>
    </row>
    <row r="2248" spans="1:23" x14ac:dyDescent="0.3">
      <c r="A2248" t="s">
        <v>2030</v>
      </c>
      <c r="B2248">
        <v>265</v>
      </c>
      <c r="C2248">
        <v>108</v>
      </c>
      <c r="D2248">
        <v>41777564</v>
      </c>
      <c r="E2248" t="s">
        <v>57</v>
      </c>
      <c r="L2248" t="s">
        <v>3270</v>
      </c>
      <c r="M2248">
        <v>129719</v>
      </c>
      <c r="N2248">
        <v>855</v>
      </c>
      <c r="O2248" t="s">
        <v>29</v>
      </c>
      <c r="P2248" t="s">
        <v>30</v>
      </c>
      <c r="Q2248" t="s">
        <v>213</v>
      </c>
      <c r="R2248">
        <v>15000000</v>
      </c>
      <c r="S2248">
        <v>2006</v>
      </c>
      <c r="T2248">
        <v>6.4</v>
      </c>
      <c r="U2248">
        <v>1.8</v>
      </c>
      <c r="V2248">
        <v>26777564</v>
      </c>
      <c r="W2248" t="s">
        <v>21</v>
      </c>
    </row>
    <row r="2249" spans="1:23" x14ac:dyDescent="0.3">
      <c r="A2249" t="s">
        <v>1242</v>
      </c>
      <c r="B2249">
        <v>75</v>
      </c>
      <c r="C2249">
        <v>98</v>
      </c>
      <c r="D2249">
        <v>22734486</v>
      </c>
      <c r="E2249" t="s">
        <v>48</v>
      </c>
      <c r="L2249" t="s">
        <v>3271</v>
      </c>
      <c r="M2249">
        <v>11815</v>
      </c>
      <c r="N2249">
        <v>117</v>
      </c>
      <c r="O2249" t="s">
        <v>29</v>
      </c>
      <c r="P2249" t="s">
        <v>30</v>
      </c>
      <c r="Q2249" t="s">
        <v>31</v>
      </c>
      <c r="R2249">
        <v>17000000</v>
      </c>
      <c r="S2249">
        <v>2003</v>
      </c>
      <c r="T2249">
        <v>5.6</v>
      </c>
      <c r="U2249">
        <v>1.6</v>
      </c>
      <c r="V2249">
        <v>5734486</v>
      </c>
      <c r="W2249" t="s">
        <v>21</v>
      </c>
    </row>
    <row r="2250" spans="1:23" x14ac:dyDescent="0.3">
      <c r="A2250" t="s">
        <v>2330</v>
      </c>
      <c r="B2250">
        <v>113</v>
      </c>
      <c r="C2250">
        <v>129</v>
      </c>
      <c r="D2250">
        <v>44469602</v>
      </c>
      <c r="E2250" t="s">
        <v>242</v>
      </c>
      <c r="F2250" t="s">
        <v>55</v>
      </c>
      <c r="G2250" t="s">
        <v>61</v>
      </c>
      <c r="L2250" t="s">
        <v>3272</v>
      </c>
      <c r="M2250">
        <v>23480</v>
      </c>
      <c r="N2250">
        <v>83</v>
      </c>
      <c r="O2250" t="s">
        <v>29</v>
      </c>
      <c r="P2250" t="s">
        <v>30</v>
      </c>
      <c r="Q2250" t="s">
        <v>52</v>
      </c>
      <c r="R2250">
        <v>17000000</v>
      </c>
      <c r="S2250">
        <v>2015</v>
      </c>
      <c r="T2250">
        <v>7.4</v>
      </c>
      <c r="U2250">
        <v>2.2000000000000002</v>
      </c>
      <c r="V2250">
        <v>27469602</v>
      </c>
      <c r="W2250" t="s">
        <v>21</v>
      </c>
    </row>
    <row r="2251" spans="1:23" x14ac:dyDescent="0.3">
      <c r="A2251" t="s">
        <v>3273</v>
      </c>
      <c r="B2251">
        <v>223</v>
      </c>
      <c r="C2251">
        <v>112</v>
      </c>
      <c r="D2251">
        <v>64998368</v>
      </c>
      <c r="E2251" t="s">
        <v>48</v>
      </c>
      <c r="F2251" t="s">
        <v>59</v>
      </c>
      <c r="G2251" t="s">
        <v>44</v>
      </c>
      <c r="L2251" t="s">
        <v>3274</v>
      </c>
      <c r="M2251">
        <v>213898</v>
      </c>
      <c r="N2251">
        <v>250</v>
      </c>
      <c r="O2251" t="s">
        <v>29</v>
      </c>
      <c r="P2251" t="s">
        <v>30</v>
      </c>
      <c r="Q2251" t="s">
        <v>31</v>
      </c>
      <c r="R2251">
        <v>17000000</v>
      </c>
      <c r="S2251">
        <v>2012</v>
      </c>
      <c r="T2251">
        <v>7.2</v>
      </c>
      <c r="U2251">
        <v>1.9</v>
      </c>
      <c r="V2251">
        <v>47998368</v>
      </c>
      <c r="W2251" t="s">
        <v>21</v>
      </c>
    </row>
    <row r="2252" spans="1:23" x14ac:dyDescent="0.3">
      <c r="A2252" t="s">
        <v>1995</v>
      </c>
      <c r="B2252">
        <v>50</v>
      </c>
      <c r="C2252">
        <v>108</v>
      </c>
      <c r="D2252">
        <v>19693891</v>
      </c>
      <c r="E2252" t="s">
        <v>48</v>
      </c>
      <c r="F2252" t="s">
        <v>55</v>
      </c>
      <c r="G2252" t="s">
        <v>44</v>
      </c>
      <c r="H2252" t="s">
        <v>61</v>
      </c>
      <c r="L2252" t="s">
        <v>3275</v>
      </c>
      <c r="M2252">
        <v>12993</v>
      </c>
      <c r="N2252">
        <v>107</v>
      </c>
      <c r="O2252" t="s">
        <v>29</v>
      </c>
      <c r="P2252" t="s">
        <v>30</v>
      </c>
      <c r="Q2252" t="s">
        <v>31</v>
      </c>
      <c r="R2252">
        <v>34000000</v>
      </c>
      <c r="S2252">
        <v>2001</v>
      </c>
      <c r="T2252">
        <v>4.9000000000000004</v>
      </c>
      <c r="U2252">
        <v>1.8</v>
      </c>
      <c r="V2252">
        <v>-14306109</v>
      </c>
      <c r="W2252" t="s">
        <v>38</v>
      </c>
    </row>
    <row r="2253" spans="1:23" x14ac:dyDescent="0.3">
      <c r="A2253" t="s">
        <v>43</v>
      </c>
      <c r="B2253">
        <v>125</v>
      </c>
      <c r="C2253">
        <v>121</v>
      </c>
      <c r="D2253">
        <v>16311763</v>
      </c>
      <c r="E2253" t="s">
        <v>56</v>
      </c>
      <c r="F2253" t="s">
        <v>55</v>
      </c>
      <c r="G2253" t="s">
        <v>35</v>
      </c>
      <c r="L2253" t="s">
        <v>3276</v>
      </c>
      <c r="M2253">
        <v>50656</v>
      </c>
      <c r="N2253">
        <v>416</v>
      </c>
      <c r="O2253" t="s">
        <v>29</v>
      </c>
      <c r="P2253" t="s">
        <v>37</v>
      </c>
      <c r="Q2253" t="s">
        <v>213</v>
      </c>
      <c r="R2253">
        <v>17000000</v>
      </c>
      <c r="S2253">
        <v>1998</v>
      </c>
      <c r="T2253">
        <v>7.5</v>
      </c>
      <c r="U2253">
        <v>2</v>
      </c>
      <c r="V2253">
        <v>-688237</v>
      </c>
      <c r="W2253" t="s">
        <v>38</v>
      </c>
    </row>
    <row r="2254" spans="1:23" x14ac:dyDescent="0.3">
      <c r="A2254" t="s">
        <v>3277</v>
      </c>
      <c r="B2254">
        <v>81</v>
      </c>
      <c r="C2254">
        <v>89</v>
      </c>
      <c r="D2254">
        <v>12693621</v>
      </c>
      <c r="E2254" t="s">
        <v>57</v>
      </c>
      <c r="F2254" t="s">
        <v>60</v>
      </c>
      <c r="G2254" t="s">
        <v>35</v>
      </c>
      <c r="L2254" t="s">
        <v>3278</v>
      </c>
      <c r="M2254">
        <v>10885</v>
      </c>
      <c r="N2254">
        <v>271</v>
      </c>
      <c r="O2254" t="s">
        <v>29</v>
      </c>
      <c r="P2254" t="s">
        <v>30</v>
      </c>
      <c r="Q2254" t="s">
        <v>31</v>
      </c>
      <c r="R2254">
        <v>17000000</v>
      </c>
      <c r="S2254">
        <v>2002</v>
      </c>
      <c r="T2254">
        <v>4.8</v>
      </c>
      <c r="U2254">
        <v>1.5</v>
      </c>
      <c r="V2254">
        <v>-4306379</v>
      </c>
      <c r="W2254" t="s">
        <v>38</v>
      </c>
    </row>
    <row r="2255" spans="1:23" x14ac:dyDescent="0.3">
      <c r="A2255" t="s">
        <v>3279</v>
      </c>
      <c r="B2255">
        <v>37</v>
      </c>
      <c r="C2255">
        <v>89</v>
      </c>
      <c r="D2255">
        <v>15655665</v>
      </c>
      <c r="E2255" t="s">
        <v>48</v>
      </c>
      <c r="F2255" t="s">
        <v>44</v>
      </c>
      <c r="L2255" t="s">
        <v>3280</v>
      </c>
      <c r="M2255">
        <v>9104</v>
      </c>
      <c r="N2255">
        <v>112</v>
      </c>
      <c r="O2255" t="s">
        <v>29</v>
      </c>
      <c r="P2255" t="s">
        <v>30</v>
      </c>
      <c r="Q2255" t="s">
        <v>31</v>
      </c>
      <c r="R2255">
        <v>4000000</v>
      </c>
      <c r="S2255">
        <v>2006</v>
      </c>
      <c r="T2255">
        <v>3.1</v>
      </c>
      <c r="U2255">
        <v>1.5</v>
      </c>
      <c r="V2255">
        <v>11655665</v>
      </c>
      <c r="W2255" t="s">
        <v>21</v>
      </c>
    </row>
    <row r="2256" spans="1:23" x14ac:dyDescent="0.3">
      <c r="A2256" t="s">
        <v>3281</v>
      </c>
      <c r="B2256">
        <v>44</v>
      </c>
      <c r="C2256">
        <v>73</v>
      </c>
      <c r="D2256">
        <v>11634458</v>
      </c>
      <c r="E2256" t="s">
        <v>25</v>
      </c>
      <c r="F2256" t="s">
        <v>48</v>
      </c>
      <c r="G2256" t="s">
        <v>49</v>
      </c>
      <c r="H2256" t="s">
        <v>26</v>
      </c>
      <c r="I2256" t="s">
        <v>50</v>
      </c>
      <c r="L2256" t="s">
        <v>3282</v>
      </c>
      <c r="M2256">
        <v>2045</v>
      </c>
      <c r="N2256">
        <v>37</v>
      </c>
      <c r="O2256" t="s">
        <v>29</v>
      </c>
      <c r="P2256" t="s">
        <v>30</v>
      </c>
      <c r="Q2256" t="s">
        <v>118</v>
      </c>
      <c r="R2256">
        <v>17000000</v>
      </c>
      <c r="S2256">
        <v>1999</v>
      </c>
      <c r="T2256">
        <v>5.8</v>
      </c>
      <c r="U2256">
        <v>1.2</v>
      </c>
      <c r="V2256">
        <v>-5365542</v>
      </c>
      <c r="W2256" t="s">
        <v>38</v>
      </c>
    </row>
    <row r="2257" spans="1:23" x14ac:dyDescent="0.3">
      <c r="A2257" t="s">
        <v>843</v>
      </c>
      <c r="B2257">
        <v>197</v>
      </c>
      <c r="C2257">
        <v>132</v>
      </c>
      <c r="D2257">
        <v>27154426</v>
      </c>
      <c r="E2257" t="s">
        <v>56</v>
      </c>
      <c r="F2257" t="s">
        <v>55</v>
      </c>
      <c r="G2257" t="s">
        <v>35</v>
      </c>
      <c r="L2257" t="s">
        <v>3283</v>
      </c>
      <c r="M2257">
        <v>52852</v>
      </c>
      <c r="N2257">
        <v>138</v>
      </c>
      <c r="O2257" t="s">
        <v>29</v>
      </c>
      <c r="P2257" t="s">
        <v>30</v>
      </c>
      <c r="Q2257" t="s">
        <v>213</v>
      </c>
      <c r="R2257">
        <v>17000000</v>
      </c>
      <c r="S2257">
        <v>2009</v>
      </c>
      <c r="T2257">
        <v>6.7</v>
      </c>
      <c r="U2257">
        <v>2.2000000000000002</v>
      </c>
      <c r="V2257">
        <v>10154426</v>
      </c>
      <c r="W2257" t="s">
        <v>21</v>
      </c>
    </row>
    <row r="2258" spans="1:23" x14ac:dyDescent="0.3">
      <c r="A2258" t="s">
        <v>3284</v>
      </c>
      <c r="B2258">
        <v>543</v>
      </c>
      <c r="C2258">
        <v>96</v>
      </c>
      <c r="D2258">
        <v>54239856</v>
      </c>
      <c r="E2258" t="s">
        <v>57</v>
      </c>
      <c r="L2258" t="s">
        <v>3285</v>
      </c>
      <c r="M2258">
        <v>125016</v>
      </c>
      <c r="N2258">
        <v>789</v>
      </c>
      <c r="O2258" t="s">
        <v>29</v>
      </c>
      <c r="P2258" t="s">
        <v>30</v>
      </c>
      <c r="Q2258" t="s">
        <v>213</v>
      </c>
      <c r="R2258">
        <v>17000000</v>
      </c>
      <c r="S2258">
        <v>2013</v>
      </c>
      <c r="T2258">
        <v>6.5</v>
      </c>
      <c r="U2258">
        <v>1.6</v>
      </c>
      <c r="V2258">
        <v>37239856</v>
      </c>
      <c r="W2258" t="s">
        <v>21</v>
      </c>
    </row>
    <row r="2259" spans="1:23" x14ac:dyDescent="0.3">
      <c r="A2259" t="s">
        <v>1155</v>
      </c>
      <c r="B2259">
        <v>112</v>
      </c>
      <c r="C2259">
        <v>98</v>
      </c>
      <c r="D2259">
        <v>8662318</v>
      </c>
      <c r="E2259" t="s">
        <v>48</v>
      </c>
      <c r="F2259" t="s">
        <v>44</v>
      </c>
      <c r="L2259" t="s">
        <v>3286</v>
      </c>
      <c r="M2259">
        <v>15033</v>
      </c>
      <c r="N2259">
        <v>75</v>
      </c>
      <c r="O2259" t="s">
        <v>29</v>
      </c>
      <c r="P2259" t="s">
        <v>30</v>
      </c>
      <c r="Q2259" t="s">
        <v>31</v>
      </c>
      <c r="R2259">
        <v>17000000</v>
      </c>
      <c r="S2259">
        <v>2009</v>
      </c>
      <c r="T2259">
        <v>5.9</v>
      </c>
      <c r="U2259">
        <v>1.6</v>
      </c>
      <c r="V2259">
        <v>-8337682</v>
      </c>
      <c r="W2259" t="s">
        <v>38</v>
      </c>
    </row>
    <row r="2260" spans="1:23" x14ac:dyDescent="0.3">
      <c r="A2260" t="s">
        <v>497</v>
      </c>
      <c r="B2260">
        <v>153</v>
      </c>
      <c r="C2260">
        <v>107</v>
      </c>
      <c r="D2260">
        <v>7156725</v>
      </c>
      <c r="E2260" t="s">
        <v>48</v>
      </c>
      <c r="F2260" t="s">
        <v>59</v>
      </c>
      <c r="L2260" t="s">
        <v>3287</v>
      </c>
      <c r="M2260">
        <v>22639</v>
      </c>
      <c r="N2260">
        <v>217</v>
      </c>
      <c r="O2260" t="s">
        <v>29</v>
      </c>
      <c r="P2260" t="s">
        <v>30</v>
      </c>
      <c r="Q2260" t="s">
        <v>31</v>
      </c>
      <c r="R2260">
        <v>19000000</v>
      </c>
      <c r="S2260">
        <v>2006</v>
      </c>
      <c r="T2260">
        <v>5.5</v>
      </c>
      <c r="U2260">
        <v>1.8</v>
      </c>
      <c r="V2260">
        <v>-11843275</v>
      </c>
      <c r="W2260" t="s">
        <v>38</v>
      </c>
    </row>
    <row r="2261" spans="1:23" x14ac:dyDescent="0.3">
      <c r="A2261" t="s">
        <v>3288</v>
      </c>
      <c r="B2261">
        <v>94</v>
      </c>
      <c r="C2261">
        <v>134</v>
      </c>
      <c r="D2261">
        <v>15681020</v>
      </c>
      <c r="E2261" t="s">
        <v>24</v>
      </c>
      <c r="F2261" t="s">
        <v>25</v>
      </c>
      <c r="G2261" t="s">
        <v>49</v>
      </c>
      <c r="H2261" t="s">
        <v>27</v>
      </c>
      <c r="L2261" t="s">
        <v>3289</v>
      </c>
      <c r="M2261">
        <v>33570</v>
      </c>
      <c r="N2261">
        <v>259</v>
      </c>
      <c r="O2261" t="s">
        <v>29</v>
      </c>
      <c r="P2261" t="s">
        <v>37</v>
      </c>
      <c r="Q2261" t="s">
        <v>52</v>
      </c>
      <c r="R2261">
        <v>17000000</v>
      </c>
      <c r="S2261">
        <v>1987</v>
      </c>
      <c r="T2261">
        <v>3.6</v>
      </c>
      <c r="U2261">
        <v>2.2000000000000002</v>
      </c>
      <c r="V2261">
        <v>-1318980</v>
      </c>
      <c r="W2261" t="s">
        <v>38</v>
      </c>
    </row>
    <row r="2262" spans="1:23" x14ac:dyDescent="0.3">
      <c r="A2262" t="s">
        <v>3290</v>
      </c>
      <c r="B2262">
        <v>157</v>
      </c>
      <c r="C2262">
        <v>122</v>
      </c>
      <c r="D2262">
        <v>6855137</v>
      </c>
      <c r="E2262" t="s">
        <v>24</v>
      </c>
      <c r="F2262" t="s">
        <v>56</v>
      </c>
      <c r="G2262" t="s">
        <v>55</v>
      </c>
      <c r="H2262" t="s">
        <v>35</v>
      </c>
      <c r="L2262" t="s">
        <v>3291</v>
      </c>
      <c r="M2262">
        <v>88590</v>
      </c>
      <c r="N2262">
        <v>419</v>
      </c>
      <c r="O2262" t="s">
        <v>29</v>
      </c>
      <c r="P2262" t="s">
        <v>244</v>
      </c>
      <c r="Q2262" t="s">
        <v>213</v>
      </c>
      <c r="R2262">
        <v>17000000</v>
      </c>
      <c r="S2262">
        <v>2006</v>
      </c>
      <c r="T2262">
        <v>7.4</v>
      </c>
      <c r="U2262">
        <v>2</v>
      </c>
      <c r="V2262">
        <v>-10144863</v>
      </c>
      <c r="W2262" t="s">
        <v>38</v>
      </c>
    </row>
    <row r="2263" spans="1:23" x14ac:dyDescent="0.3">
      <c r="A2263" t="s">
        <v>3292</v>
      </c>
      <c r="B2263">
        <v>21</v>
      </c>
      <c r="C2263">
        <v>97</v>
      </c>
      <c r="D2263">
        <v>2315683</v>
      </c>
      <c r="E2263" t="s">
        <v>25</v>
      </c>
      <c r="F2263" t="s">
        <v>56</v>
      </c>
      <c r="G2263" t="s">
        <v>55</v>
      </c>
      <c r="H2263" t="s">
        <v>44</v>
      </c>
      <c r="L2263" t="s">
        <v>3293</v>
      </c>
      <c r="M2263">
        <v>4081</v>
      </c>
      <c r="N2263">
        <v>28</v>
      </c>
      <c r="O2263" t="s">
        <v>29</v>
      </c>
      <c r="P2263" t="s">
        <v>37</v>
      </c>
      <c r="Q2263" t="s">
        <v>31</v>
      </c>
      <c r="R2263">
        <v>17000000</v>
      </c>
      <c r="S2263">
        <v>1986</v>
      </c>
      <c r="T2263">
        <v>3</v>
      </c>
      <c r="U2263">
        <v>1.6</v>
      </c>
      <c r="V2263">
        <v>-14684317</v>
      </c>
      <c r="W2263" t="s">
        <v>38</v>
      </c>
    </row>
    <row r="2264" spans="1:23" x14ac:dyDescent="0.3">
      <c r="A2264" t="s">
        <v>670</v>
      </c>
      <c r="B2264">
        <v>236</v>
      </c>
      <c r="C2264">
        <v>110</v>
      </c>
      <c r="D2264">
        <v>39825798</v>
      </c>
      <c r="E2264" t="s">
        <v>55</v>
      </c>
      <c r="F2264" t="s">
        <v>60</v>
      </c>
      <c r="G2264" t="s">
        <v>44</v>
      </c>
      <c r="H2264" t="s">
        <v>35</v>
      </c>
      <c r="L2264" t="s">
        <v>3294</v>
      </c>
      <c r="M2264">
        <v>295375</v>
      </c>
      <c r="N2264">
        <v>645</v>
      </c>
      <c r="O2264" t="s">
        <v>29</v>
      </c>
      <c r="P2264" t="s">
        <v>30</v>
      </c>
      <c r="Q2264" t="s">
        <v>31</v>
      </c>
      <c r="R2264">
        <v>16000000</v>
      </c>
      <c r="S2264">
        <v>2006</v>
      </c>
      <c r="T2264">
        <v>7.6</v>
      </c>
      <c r="U2264">
        <v>1.8</v>
      </c>
      <c r="V2264">
        <v>23825798</v>
      </c>
      <c r="W2264" t="s">
        <v>21</v>
      </c>
    </row>
    <row r="2265" spans="1:23" x14ac:dyDescent="0.3">
      <c r="A2265" t="s">
        <v>3295</v>
      </c>
      <c r="B2265">
        <v>50</v>
      </c>
      <c r="C2265">
        <v>102</v>
      </c>
      <c r="D2265">
        <v>2000000</v>
      </c>
      <c r="E2265" t="s">
        <v>25</v>
      </c>
      <c r="F2265" t="s">
        <v>57</v>
      </c>
      <c r="G2265" t="s">
        <v>35</v>
      </c>
      <c r="L2265" t="s">
        <v>3296</v>
      </c>
      <c r="M2265">
        <v>1275</v>
      </c>
      <c r="N2265">
        <v>27</v>
      </c>
      <c r="O2265" t="s">
        <v>29</v>
      </c>
      <c r="P2265" t="s">
        <v>30</v>
      </c>
      <c r="Q2265" t="s">
        <v>52</v>
      </c>
      <c r="R2265">
        <v>17000000</v>
      </c>
      <c r="S2265">
        <v>1981</v>
      </c>
      <c r="T2265">
        <v>6.4</v>
      </c>
      <c r="U2265">
        <v>1.7</v>
      </c>
      <c r="V2265">
        <v>-15000000</v>
      </c>
      <c r="W2265" t="s">
        <v>38</v>
      </c>
    </row>
    <row r="2266" spans="1:23" x14ac:dyDescent="0.3">
      <c r="A2266" t="s">
        <v>394</v>
      </c>
      <c r="B2266">
        <v>106</v>
      </c>
      <c r="C2266">
        <v>98</v>
      </c>
      <c r="D2266">
        <v>1569918</v>
      </c>
      <c r="E2266" t="s">
        <v>242</v>
      </c>
      <c r="F2266" t="s">
        <v>56</v>
      </c>
      <c r="G2266" t="s">
        <v>55</v>
      </c>
      <c r="H2266" t="s">
        <v>35</v>
      </c>
      <c r="L2266" t="s">
        <v>3297</v>
      </c>
      <c r="M2266">
        <v>16234</v>
      </c>
      <c r="N2266">
        <v>113</v>
      </c>
      <c r="O2266" t="s">
        <v>29</v>
      </c>
      <c r="P2266" t="s">
        <v>2161</v>
      </c>
      <c r="Q2266" t="s">
        <v>213</v>
      </c>
      <c r="R2266">
        <v>17000000</v>
      </c>
      <c r="S2266">
        <v>2003</v>
      </c>
      <c r="T2266">
        <v>6.9</v>
      </c>
      <c r="U2266">
        <v>1.6</v>
      </c>
      <c r="V2266">
        <v>-15430082</v>
      </c>
      <c r="W2266" t="s">
        <v>38</v>
      </c>
    </row>
    <row r="2267" spans="1:23" x14ac:dyDescent="0.3">
      <c r="A2267" t="s">
        <v>2649</v>
      </c>
      <c r="B2267">
        <v>173</v>
      </c>
      <c r="C2267">
        <v>160</v>
      </c>
      <c r="D2267">
        <v>273420</v>
      </c>
      <c r="E2267" t="s">
        <v>48</v>
      </c>
      <c r="F2267" t="s">
        <v>60</v>
      </c>
      <c r="G2267" t="s">
        <v>27</v>
      </c>
      <c r="H2267" t="s">
        <v>35</v>
      </c>
      <c r="L2267" t="s">
        <v>3298</v>
      </c>
      <c r="M2267">
        <v>32671</v>
      </c>
      <c r="N2267">
        <v>238</v>
      </c>
      <c r="O2267" t="s">
        <v>29</v>
      </c>
      <c r="P2267" t="s">
        <v>545</v>
      </c>
      <c r="Q2267" t="s">
        <v>213</v>
      </c>
      <c r="R2267">
        <v>17000000</v>
      </c>
      <c r="S2267">
        <v>2006</v>
      </c>
      <c r="T2267">
        <v>5.5</v>
      </c>
      <c r="U2267">
        <v>2.7</v>
      </c>
      <c r="V2267">
        <v>-16726580</v>
      </c>
      <c r="W2267" t="s">
        <v>38</v>
      </c>
    </row>
    <row r="2268" spans="1:23" x14ac:dyDescent="0.3">
      <c r="A2268" t="s">
        <v>3299</v>
      </c>
      <c r="B2268">
        <v>145</v>
      </c>
      <c r="C2268">
        <v>83</v>
      </c>
      <c r="D2268">
        <v>4930798</v>
      </c>
      <c r="E2268" t="s">
        <v>57</v>
      </c>
      <c r="F2268" t="s">
        <v>35</v>
      </c>
      <c r="L2268" t="s">
        <v>3300</v>
      </c>
      <c r="M2268">
        <v>16268</v>
      </c>
      <c r="N2268">
        <v>108</v>
      </c>
      <c r="O2268" t="s">
        <v>29</v>
      </c>
      <c r="P2268" t="s">
        <v>30</v>
      </c>
      <c r="Q2268" t="s">
        <v>31</v>
      </c>
      <c r="R2268">
        <v>17000000</v>
      </c>
      <c r="S2268">
        <v>2012</v>
      </c>
      <c r="T2268">
        <v>4.0999999999999996</v>
      </c>
      <c r="U2268">
        <v>1.4</v>
      </c>
      <c r="V2268">
        <v>-12069202</v>
      </c>
      <c r="W2268" t="s">
        <v>38</v>
      </c>
    </row>
    <row r="2269" spans="1:23" x14ac:dyDescent="0.3">
      <c r="A2269" t="s">
        <v>3301</v>
      </c>
      <c r="B2269">
        <v>31</v>
      </c>
      <c r="C2269">
        <v>102</v>
      </c>
      <c r="D2269">
        <v>59847242</v>
      </c>
      <c r="E2269" t="s">
        <v>48</v>
      </c>
      <c r="F2269" t="s">
        <v>55</v>
      </c>
      <c r="G2269" t="s">
        <v>49</v>
      </c>
      <c r="H2269" t="s">
        <v>44</v>
      </c>
      <c r="L2269" t="s">
        <v>3302</v>
      </c>
      <c r="M2269">
        <v>55895</v>
      </c>
      <c r="N2269">
        <v>115</v>
      </c>
      <c r="O2269" t="s">
        <v>29</v>
      </c>
      <c r="P2269" t="s">
        <v>30</v>
      </c>
      <c r="Q2269" t="s">
        <v>31</v>
      </c>
      <c r="R2269">
        <v>16500000</v>
      </c>
      <c r="S2269">
        <v>1991</v>
      </c>
      <c r="T2269">
        <v>6.8</v>
      </c>
      <c r="U2269">
        <v>1.7</v>
      </c>
      <c r="V2269">
        <v>43347242</v>
      </c>
      <c r="W2269" t="s">
        <v>21</v>
      </c>
    </row>
    <row r="2270" spans="1:23" x14ac:dyDescent="0.3">
      <c r="A2270" t="s">
        <v>3303</v>
      </c>
      <c r="B2270">
        <v>105</v>
      </c>
      <c r="C2270">
        <v>122</v>
      </c>
      <c r="D2270">
        <v>220914</v>
      </c>
      <c r="E2270" t="s">
        <v>242</v>
      </c>
      <c r="F2270" t="s">
        <v>55</v>
      </c>
      <c r="G2270" t="s">
        <v>44</v>
      </c>
      <c r="L2270" t="s">
        <v>3304</v>
      </c>
      <c r="M2270">
        <v>13239</v>
      </c>
      <c r="N2270">
        <v>97</v>
      </c>
      <c r="O2270" t="s">
        <v>29</v>
      </c>
      <c r="P2270" t="s">
        <v>30</v>
      </c>
      <c r="Q2270" t="s">
        <v>213</v>
      </c>
      <c r="R2270">
        <v>16800000</v>
      </c>
      <c r="S2270">
        <v>2006</v>
      </c>
      <c r="T2270">
        <v>6.5</v>
      </c>
      <c r="U2270">
        <v>2</v>
      </c>
      <c r="V2270">
        <v>-16579086</v>
      </c>
      <c r="W2270" t="s">
        <v>38</v>
      </c>
    </row>
    <row r="2271" spans="1:23" x14ac:dyDescent="0.3">
      <c r="A2271" t="s">
        <v>241</v>
      </c>
      <c r="B2271">
        <v>114</v>
      </c>
      <c r="C2271">
        <v>126</v>
      </c>
      <c r="D2271">
        <v>43848100</v>
      </c>
      <c r="E2271" t="s">
        <v>56</v>
      </c>
      <c r="F2271" t="s">
        <v>55</v>
      </c>
      <c r="L2271" t="s">
        <v>3305</v>
      </c>
      <c r="M2271">
        <v>119150</v>
      </c>
      <c r="N2271">
        <v>219</v>
      </c>
      <c r="O2271" t="s">
        <v>29</v>
      </c>
      <c r="P2271" t="s">
        <v>30</v>
      </c>
      <c r="Q2271" t="s">
        <v>213</v>
      </c>
      <c r="R2271">
        <v>15000000</v>
      </c>
      <c r="S2271">
        <v>1987</v>
      </c>
      <c r="T2271">
        <v>7.4</v>
      </c>
      <c r="U2271">
        <v>2.1</v>
      </c>
      <c r="V2271">
        <v>28848100</v>
      </c>
      <c r="W2271" t="s">
        <v>21</v>
      </c>
    </row>
    <row r="2272" spans="1:23" x14ac:dyDescent="0.3">
      <c r="A2272" t="s">
        <v>325</v>
      </c>
      <c r="B2272">
        <v>69</v>
      </c>
      <c r="C2272">
        <v>136</v>
      </c>
      <c r="D2272">
        <v>42700000</v>
      </c>
      <c r="E2272" t="s">
        <v>55</v>
      </c>
      <c r="F2272" t="s">
        <v>44</v>
      </c>
      <c r="L2272" t="s">
        <v>3306</v>
      </c>
      <c r="M2272">
        <v>78392</v>
      </c>
      <c r="N2272">
        <v>196</v>
      </c>
      <c r="O2272" t="s">
        <v>29</v>
      </c>
      <c r="P2272" t="s">
        <v>30</v>
      </c>
      <c r="Q2272" t="s">
        <v>52</v>
      </c>
      <c r="R2272">
        <v>16500000</v>
      </c>
      <c r="S2272">
        <v>1995</v>
      </c>
      <c r="T2272">
        <v>7.7</v>
      </c>
      <c r="U2272">
        <v>2.2999999999999998</v>
      </c>
      <c r="V2272">
        <v>26200000</v>
      </c>
      <c r="W2272" t="s">
        <v>21</v>
      </c>
    </row>
    <row r="2273" spans="1:23" x14ac:dyDescent="0.3">
      <c r="A2273" t="s">
        <v>3307</v>
      </c>
      <c r="B2273">
        <v>150</v>
      </c>
      <c r="C2273">
        <v>120</v>
      </c>
      <c r="D2273">
        <v>18663911</v>
      </c>
      <c r="E2273" t="s">
        <v>242</v>
      </c>
      <c r="F2273" t="s">
        <v>55</v>
      </c>
      <c r="G2273" t="s">
        <v>44</v>
      </c>
      <c r="L2273" t="s">
        <v>3308</v>
      </c>
      <c r="M2273">
        <v>46204</v>
      </c>
      <c r="N2273">
        <v>151</v>
      </c>
      <c r="O2273" t="s">
        <v>29</v>
      </c>
      <c r="P2273" t="s">
        <v>37</v>
      </c>
      <c r="Q2273" t="s">
        <v>52</v>
      </c>
      <c r="R2273">
        <v>16500000</v>
      </c>
      <c r="S2273">
        <v>2007</v>
      </c>
      <c r="T2273">
        <v>7.1</v>
      </c>
      <c r="U2273">
        <v>2</v>
      </c>
      <c r="V2273">
        <v>2163911</v>
      </c>
      <c r="W2273" t="s">
        <v>21</v>
      </c>
    </row>
    <row r="2274" spans="1:23" x14ac:dyDescent="0.3">
      <c r="A2274" t="s">
        <v>3309</v>
      </c>
      <c r="B2274">
        <v>72</v>
      </c>
      <c r="C2274">
        <v>108</v>
      </c>
      <c r="D2274">
        <v>11702090</v>
      </c>
      <c r="E2274" t="s">
        <v>48</v>
      </c>
      <c r="F2274" t="s">
        <v>44</v>
      </c>
      <c r="L2274" t="s">
        <v>3310</v>
      </c>
      <c r="M2274">
        <v>37700</v>
      </c>
      <c r="N2274">
        <v>50</v>
      </c>
      <c r="O2274" t="s">
        <v>29</v>
      </c>
      <c r="P2274" t="s">
        <v>30</v>
      </c>
      <c r="Q2274" t="s">
        <v>31</v>
      </c>
      <c r="R2274">
        <v>16500000</v>
      </c>
      <c r="S2274">
        <v>2007</v>
      </c>
      <c r="T2274">
        <v>6.3</v>
      </c>
      <c r="U2274">
        <v>1.8</v>
      </c>
      <c r="V2274">
        <v>-4797910</v>
      </c>
      <c r="W2274" t="s">
        <v>38</v>
      </c>
    </row>
    <row r="2275" spans="1:23" x14ac:dyDescent="0.3">
      <c r="A2275" t="s">
        <v>3311</v>
      </c>
      <c r="B2275">
        <v>158</v>
      </c>
      <c r="C2275">
        <v>126</v>
      </c>
      <c r="D2275">
        <v>13005485</v>
      </c>
      <c r="E2275" t="s">
        <v>55</v>
      </c>
      <c r="L2275" t="s">
        <v>3312</v>
      </c>
      <c r="M2275">
        <v>56665</v>
      </c>
      <c r="N2275">
        <v>469</v>
      </c>
      <c r="O2275" t="s">
        <v>29</v>
      </c>
      <c r="P2275" t="s">
        <v>30</v>
      </c>
      <c r="Q2275" t="s">
        <v>213</v>
      </c>
      <c r="R2275">
        <v>15000000</v>
      </c>
      <c r="S2275">
        <v>2003</v>
      </c>
      <c r="T2275">
        <v>7.6</v>
      </c>
      <c r="U2275">
        <v>2.1</v>
      </c>
      <c r="V2275">
        <v>-1994515</v>
      </c>
      <c r="W2275" t="s">
        <v>38</v>
      </c>
    </row>
    <row r="2276" spans="1:23" x14ac:dyDescent="0.3">
      <c r="A2276" t="s">
        <v>335</v>
      </c>
      <c r="B2276">
        <v>96</v>
      </c>
      <c r="C2276">
        <v>128</v>
      </c>
      <c r="D2276">
        <v>95860116</v>
      </c>
      <c r="E2276" t="s">
        <v>48</v>
      </c>
      <c r="F2276" t="s">
        <v>55</v>
      </c>
      <c r="L2276" t="s">
        <v>3313</v>
      </c>
      <c r="M2276">
        <v>277451</v>
      </c>
      <c r="N2276">
        <v>491</v>
      </c>
      <c r="O2276" t="s">
        <v>29</v>
      </c>
      <c r="P2276" t="s">
        <v>30</v>
      </c>
      <c r="Q2276" t="s">
        <v>52</v>
      </c>
      <c r="R2276">
        <v>16400000</v>
      </c>
      <c r="S2276">
        <v>1989</v>
      </c>
      <c r="T2276">
        <v>8</v>
      </c>
      <c r="U2276">
        <v>2.1</v>
      </c>
      <c r="V2276">
        <v>79460116</v>
      </c>
      <c r="W2276" t="s">
        <v>21</v>
      </c>
    </row>
    <row r="2277" spans="1:23" x14ac:dyDescent="0.3">
      <c r="A2277" t="s">
        <v>3314</v>
      </c>
      <c r="B2277">
        <v>84</v>
      </c>
      <c r="C2277">
        <v>113</v>
      </c>
      <c r="D2277">
        <v>127175354</v>
      </c>
      <c r="E2277" t="s">
        <v>48</v>
      </c>
      <c r="L2277" t="s">
        <v>3315</v>
      </c>
      <c r="M2277">
        <v>288451</v>
      </c>
      <c r="N2277">
        <v>438</v>
      </c>
      <c r="O2277" t="s">
        <v>29</v>
      </c>
      <c r="P2277" t="s">
        <v>30</v>
      </c>
      <c r="Q2277" t="s">
        <v>31</v>
      </c>
      <c r="R2277">
        <v>16000000</v>
      </c>
      <c r="S2277">
        <v>1994</v>
      </c>
      <c r="T2277">
        <v>7.3</v>
      </c>
      <c r="U2277">
        <v>1.9</v>
      </c>
      <c r="V2277">
        <v>111175354</v>
      </c>
      <c r="W2277" t="s">
        <v>21</v>
      </c>
    </row>
    <row r="2278" spans="1:23" x14ac:dyDescent="0.3">
      <c r="A2278" t="s">
        <v>1056</v>
      </c>
      <c r="B2278">
        <v>114</v>
      </c>
      <c r="C2278">
        <v>89</v>
      </c>
      <c r="D2278">
        <v>92823600</v>
      </c>
      <c r="E2278" t="s">
        <v>48</v>
      </c>
      <c r="F2278" t="s">
        <v>55</v>
      </c>
      <c r="G2278" t="s">
        <v>44</v>
      </c>
      <c r="L2278" t="s">
        <v>3316</v>
      </c>
      <c r="M2278">
        <v>149108</v>
      </c>
      <c r="N2278">
        <v>273</v>
      </c>
      <c r="O2278" t="s">
        <v>29</v>
      </c>
      <c r="P2278" t="s">
        <v>30</v>
      </c>
      <c r="Q2278" t="s">
        <v>213</v>
      </c>
      <c r="R2278">
        <v>16000000</v>
      </c>
      <c r="S2278">
        <v>1989</v>
      </c>
      <c r="T2278">
        <v>7.6</v>
      </c>
      <c r="U2278">
        <v>1.5</v>
      </c>
      <c r="V2278">
        <v>76823600</v>
      </c>
      <c r="W2278" t="s">
        <v>21</v>
      </c>
    </row>
    <row r="2279" spans="1:23" x14ac:dyDescent="0.3">
      <c r="A2279" t="s">
        <v>2737</v>
      </c>
      <c r="B2279">
        <v>79</v>
      </c>
      <c r="C2279">
        <v>129</v>
      </c>
      <c r="D2279">
        <v>54000000</v>
      </c>
      <c r="E2279" t="s">
        <v>55</v>
      </c>
      <c r="L2279" t="s">
        <v>3317</v>
      </c>
      <c r="M2279">
        <v>26310</v>
      </c>
      <c r="N2279">
        <v>154</v>
      </c>
      <c r="O2279" t="s">
        <v>29</v>
      </c>
      <c r="P2279" t="s">
        <v>30</v>
      </c>
      <c r="Q2279" t="s">
        <v>213</v>
      </c>
      <c r="R2279">
        <v>16000000</v>
      </c>
      <c r="S2279">
        <v>1982</v>
      </c>
      <c r="T2279">
        <v>7.8</v>
      </c>
      <c r="U2279">
        <v>2.2000000000000002</v>
      </c>
      <c r="V2279">
        <v>38000000</v>
      </c>
      <c r="W2279" t="s">
        <v>21</v>
      </c>
    </row>
    <row r="2280" spans="1:23" x14ac:dyDescent="0.3">
      <c r="A2280" t="s">
        <v>706</v>
      </c>
      <c r="B2280">
        <v>103</v>
      </c>
      <c r="C2280">
        <v>94</v>
      </c>
      <c r="D2280">
        <v>68525609</v>
      </c>
      <c r="E2280" t="s">
        <v>48</v>
      </c>
      <c r="L2280" t="s">
        <v>3318</v>
      </c>
      <c r="M2280">
        <v>132963</v>
      </c>
      <c r="N2280">
        <v>302</v>
      </c>
      <c r="O2280" t="s">
        <v>29</v>
      </c>
      <c r="P2280" t="s">
        <v>30</v>
      </c>
      <c r="Q2280" t="s">
        <v>213</v>
      </c>
      <c r="R2280">
        <v>15600000</v>
      </c>
      <c r="S2280">
        <v>2000</v>
      </c>
      <c r="T2280">
        <v>6.5</v>
      </c>
      <c r="U2280">
        <v>1.6</v>
      </c>
      <c r="V2280">
        <v>52925609</v>
      </c>
      <c r="W2280" t="s">
        <v>21</v>
      </c>
    </row>
    <row r="2281" spans="1:23" x14ac:dyDescent="0.3">
      <c r="A2281" t="s">
        <v>1113</v>
      </c>
      <c r="B2281">
        <v>67</v>
      </c>
      <c r="C2281">
        <v>106</v>
      </c>
      <c r="D2281">
        <v>52885587</v>
      </c>
      <c r="E2281" t="s">
        <v>48</v>
      </c>
      <c r="F2281" t="s">
        <v>55</v>
      </c>
      <c r="G2281" t="s">
        <v>44</v>
      </c>
      <c r="H2281" t="s">
        <v>61</v>
      </c>
      <c r="L2281" t="s">
        <v>3319</v>
      </c>
      <c r="M2281">
        <v>35312</v>
      </c>
      <c r="N2281">
        <v>267</v>
      </c>
      <c r="O2281" t="s">
        <v>29</v>
      </c>
      <c r="P2281" t="s">
        <v>30</v>
      </c>
      <c r="Q2281" t="s">
        <v>213</v>
      </c>
      <c r="R2281">
        <v>16000000</v>
      </c>
      <c r="S2281">
        <v>1999</v>
      </c>
      <c r="T2281">
        <v>6.4</v>
      </c>
      <c r="U2281">
        <v>1.8</v>
      </c>
      <c r="V2281">
        <v>36885587</v>
      </c>
      <c r="W2281" t="s">
        <v>21</v>
      </c>
    </row>
    <row r="2282" spans="1:23" x14ac:dyDescent="0.3">
      <c r="A2282" t="s">
        <v>3320</v>
      </c>
      <c r="B2282">
        <v>576</v>
      </c>
      <c r="C2282">
        <v>100</v>
      </c>
      <c r="D2282">
        <v>44667095</v>
      </c>
      <c r="E2282" t="s">
        <v>48</v>
      </c>
      <c r="F2282" t="s">
        <v>55</v>
      </c>
      <c r="G2282" t="s">
        <v>44</v>
      </c>
      <c r="L2282" t="s">
        <v>3321</v>
      </c>
      <c r="M2282">
        <v>190030</v>
      </c>
      <c r="N2282">
        <v>583</v>
      </c>
      <c r="O2282" t="s">
        <v>29</v>
      </c>
      <c r="P2282" t="s">
        <v>545</v>
      </c>
      <c r="Q2282" t="s">
        <v>31</v>
      </c>
      <c r="R2282">
        <v>15000000</v>
      </c>
      <c r="S2282">
        <v>2011</v>
      </c>
      <c r="T2282">
        <v>8</v>
      </c>
      <c r="U2282">
        <v>1.7</v>
      </c>
      <c r="V2282">
        <v>29667095</v>
      </c>
      <c r="W2282" t="s">
        <v>21</v>
      </c>
    </row>
    <row r="2283" spans="1:23" x14ac:dyDescent="0.3">
      <c r="A2283" t="s">
        <v>1020</v>
      </c>
      <c r="B2283">
        <v>178</v>
      </c>
      <c r="C2283">
        <v>89</v>
      </c>
      <c r="D2283">
        <v>42638165</v>
      </c>
      <c r="E2283" t="s">
        <v>55</v>
      </c>
      <c r="F2283" t="s">
        <v>26</v>
      </c>
      <c r="G2283" t="s">
        <v>57</v>
      </c>
      <c r="H2283" t="s">
        <v>60</v>
      </c>
      <c r="I2283" t="s">
        <v>35</v>
      </c>
      <c r="L2283" t="s">
        <v>3322</v>
      </c>
      <c r="M2283">
        <v>42182</v>
      </c>
      <c r="N2283">
        <v>230</v>
      </c>
      <c r="O2283" t="s">
        <v>29</v>
      </c>
      <c r="P2283" t="s">
        <v>30</v>
      </c>
      <c r="Q2283" t="s">
        <v>31</v>
      </c>
      <c r="R2283">
        <v>16000000</v>
      </c>
      <c r="S2283">
        <v>2009</v>
      </c>
      <c r="T2283">
        <v>4.8</v>
      </c>
      <c r="U2283">
        <v>1.5</v>
      </c>
      <c r="V2283">
        <v>26638165</v>
      </c>
      <c r="W2283" t="s">
        <v>21</v>
      </c>
    </row>
    <row r="2284" spans="1:23" x14ac:dyDescent="0.3">
      <c r="A2284" t="s">
        <v>1465</v>
      </c>
      <c r="B2284">
        <v>487</v>
      </c>
      <c r="C2284">
        <v>94</v>
      </c>
      <c r="D2284">
        <v>45507053</v>
      </c>
      <c r="E2284" t="s">
        <v>25</v>
      </c>
      <c r="F2284" t="s">
        <v>48</v>
      </c>
      <c r="G2284" t="s">
        <v>55</v>
      </c>
      <c r="H2284" t="s">
        <v>44</v>
      </c>
      <c r="L2284" t="s">
        <v>3323</v>
      </c>
      <c r="M2284">
        <v>237848</v>
      </c>
      <c r="N2284">
        <v>377</v>
      </c>
      <c r="O2284" t="s">
        <v>29</v>
      </c>
      <c r="P2284" t="s">
        <v>30</v>
      </c>
      <c r="Q2284" t="s">
        <v>31</v>
      </c>
      <c r="R2284">
        <v>16000000</v>
      </c>
      <c r="S2284">
        <v>2012</v>
      </c>
      <c r="T2284">
        <v>7.8</v>
      </c>
      <c r="U2284">
        <v>1.6</v>
      </c>
      <c r="V2284">
        <v>29507053</v>
      </c>
      <c r="W2284" t="s">
        <v>21</v>
      </c>
    </row>
    <row r="2285" spans="1:23" x14ac:dyDescent="0.3">
      <c r="A2285" t="s">
        <v>273</v>
      </c>
      <c r="B2285">
        <v>196</v>
      </c>
      <c r="C2285">
        <v>83</v>
      </c>
      <c r="D2285">
        <v>39511038</v>
      </c>
      <c r="E2285" t="s">
        <v>57</v>
      </c>
      <c r="L2285" t="s">
        <v>3324</v>
      </c>
      <c r="M2285">
        <v>56269</v>
      </c>
      <c r="N2285">
        <v>366</v>
      </c>
      <c r="O2285" t="s">
        <v>29</v>
      </c>
      <c r="P2285" t="s">
        <v>30</v>
      </c>
      <c r="Q2285" t="s">
        <v>213</v>
      </c>
      <c r="R2285">
        <v>16000000</v>
      </c>
      <c r="S2285">
        <v>2006</v>
      </c>
      <c r="T2285">
        <v>5.9</v>
      </c>
      <c r="U2285">
        <v>1.4</v>
      </c>
      <c r="V2285">
        <v>23511038</v>
      </c>
      <c r="W2285" t="s">
        <v>21</v>
      </c>
    </row>
    <row r="2286" spans="1:23" x14ac:dyDescent="0.3">
      <c r="A2286" t="s">
        <v>3325</v>
      </c>
      <c r="B2286">
        <v>24</v>
      </c>
      <c r="C2286">
        <v>111</v>
      </c>
      <c r="D2286">
        <v>6462576</v>
      </c>
      <c r="E2286" t="s">
        <v>55</v>
      </c>
      <c r="L2286" t="s">
        <v>3326</v>
      </c>
      <c r="M2286">
        <v>1449</v>
      </c>
      <c r="N2286">
        <v>30</v>
      </c>
      <c r="O2286" t="s">
        <v>29</v>
      </c>
      <c r="P2286" t="s">
        <v>30</v>
      </c>
      <c r="Q2286" t="s">
        <v>31</v>
      </c>
      <c r="R2286">
        <v>18500000</v>
      </c>
      <c r="S2286">
        <v>2016</v>
      </c>
      <c r="T2286">
        <v>5.4</v>
      </c>
      <c r="U2286">
        <v>1.8</v>
      </c>
      <c r="V2286">
        <v>-12037424</v>
      </c>
      <c r="W2286" t="s">
        <v>38</v>
      </c>
    </row>
    <row r="2287" spans="1:23" x14ac:dyDescent="0.3">
      <c r="A2287" t="s">
        <v>3327</v>
      </c>
      <c r="B2287">
        <v>56</v>
      </c>
      <c r="C2287">
        <v>80</v>
      </c>
      <c r="D2287">
        <v>40363530</v>
      </c>
      <c r="E2287" t="s">
        <v>48</v>
      </c>
      <c r="F2287" t="s">
        <v>49</v>
      </c>
      <c r="L2287" t="s">
        <v>3328</v>
      </c>
      <c r="M2287">
        <v>18254</v>
      </c>
      <c r="N2287">
        <v>307</v>
      </c>
      <c r="O2287" t="s">
        <v>29</v>
      </c>
      <c r="P2287" t="s">
        <v>30</v>
      </c>
      <c r="Q2287" t="s">
        <v>52</v>
      </c>
      <c r="R2287">
        <v>16000000</v>
      </c>
      <c r="S2287">
        <v>2002</v>
      </c>
      <c r="T2287">
        <v>3.3</v>
      </c>
      <c r="U2287">
        <v>1.3</v>
      </c>
      <c r="V2287">
        <v>24363530</v>
      </c>
      <c r="W2287" t="s">
        <v>21</v>
      </c>
    </row>
    <row r="2288" spans="1:23" x14ac:dyDescent="0.3">
      <c r="A2288" t="s">
        <v>146</v>
      </c>
      <c r="B2288">
        <v>406</v>
      </c>
      <c r="C2288">
        <v>112</v>
      </c>
      <c r="D2288">
        <v>37623143</v>
      </c>
      <c r="E2288" t="s">
        <v>55</v>
      </c>
      <c r="F2288" t="s">
        <v>26</v>
      </c>
      <c r="G2288" t="s">
        <v>58</v>
      </c>
      <c r="L2288" t="s">
        <v>3329</v>
      </c>
      <c r="M2288">
        <v>467234</v>
      </c>
      <c r="N2288">
        <v>1083</v>
      </c>
      <c r="O2288" t="s">
        <v>763</v>
      </c>
      <c r="P2288" t="s">
        <v>971</v>
      </c>
      <c r="Q2288" t="s">
        <v>213</v>
      </c>
      <c r="R2288">
        <v>13500000</v>
      </c>
      <c r="S2288">
        <v>2006</v>
      </c>
      <c r="T2288">
        <v>8.1999999999999993</v>
      </c>
      <c r="U2288">
        <v>1.9</v>
      </c>
      <c r="V2288">
        <v>24123143</v>
      </c>
      <c r="W2288" t="s">
        <v>21</v>
      </c>
    </row>
    <row r="2289" spans="1:23" x14ac:dyDescent="0.3">
      <c r="A2289" t="s">
        <v>1734</v>
      </c>
      <c r="B2289">
        <v>51</v>
      </c>
      <c r="C2289">
        <v>94</v>
      </c>
      <c r="D2289">
        <v>33357476</v>
      </c>
      <c r="E2289" t="s">
        <v>24</v>
      </c>
      <c r="F2289" t="s">
        <v>48</v>
      </c>
      <c r="G2289" t="s">
        <v>56</v>
      </c>
      <c r="H2289" t="s">
        <v>49</v>
      </c>
      <c r="L2289" t="s">
        <v>3330</v>
      </c>
      <c r="M2289">
        <v>7392</v>
      </c>
      <c r="N2289">
        <v>53</v>
      </c>
      <c r="O2289" t="s">
        <v>29</v>
      </c>
      <c r="P2289" t="s">
        <v>30</v>
      </c>
      <c r="Q2289" t="s">
        <v>52</v>
      </c>
      <c r="R2289">
        <v>35000000</v>
      </c>
      <c r="S2289">
        <v>2001</v>
      </c>
      <c r="T2289">
        <v>5.4</v>
      </c>
      <c r="U2289">
        <v>1.6</v>
      </c>
      <c r="V2289">
        <v>-1642524</v>
      </c>
      <c r="W2289" t="s">
        <v>38</v>
      </c>
    </row>
    <row r="2290" spans="1:23" x14ac:dyDescent="0.3">
      <c r="A2290" t="s">
        <v>803</v>
      </c>
      <c r="B2290">
        <v>41</v>
      </c>
      <c r="C2290">
        <v>130</v>
      </c>
      <c r="D2290">
        <v>28734552</v>
      </c>
      <c r="E2290" t="s">
        <v>56</v>
      </c>
      <c r="F2290" t="s">
        <v>55</v>
      </c>
      <c r="G2290" t="s">
        <v>44</v>
      </c>
      <c r="H2290" t="s">
        <v>35</v>
      </c>
      <c r="L2290" t="s">
        <v>3331</v>
      </c>
      <c r="M2290">
        <v>9566</v>
      </c>
      <c r="N2290">
        <v>81</v>
      </c>
      <c r="O2290" t="s">
        <v>29</v>
      </c>
      <c r="P2290" t="s">
        <v>30</v>
      </c>
      <c r="Q2290" t="s">
        <v>213</v>
      </c>
      <c r="R2290">
        <v>16000000</v>
      </c>
      <c r="S2290">
        <v>2001</v>
      </c>
      <c r="T2290">
        <v>6.4</v>
      </c>
      <c r="U2290">
        <v>2.2000000000000002</v>
      </c>
      <c r="V2290">
        <v>12734552</v>
      </c>
      <c r="W2290" t="s">
        <v>21</v>
      </c>
    </row>
    <row r="2291" spans="1:23" x14ac:dyDescent="0.3">
      <c r="A2291" t="s">
        <v>3332</v>
      </c>
      <c r="B2291">
        <v>138</v>
      </c>
      <c r="C2291">
        <v>91</v>
      </c>
      <c r="D2291">
        <v>37300107</v>
      </c>
      <c r="E2291" t="s">
        <v>55</v>
      </c>
      <c r="F2291" t="s">
        <v>57</v>
      </c>
      <c r="G2291" t="s">
        <v>35</v>
      </c>
      <c r="L2291" t="s">
        <v>3333</v>
      </c>
      <c r="M2291">
        <v>29147</v>
      </c>
      <c r="N2291">
        <v>115</v>
      </c>
      <c r="O2291" t="s">
        <v>29</v>
      </c>
      <c r="P2291" t="s">
        <v>30</v>
      </c>
      <c r="Q2291" t="s">
        <v>31</v>
      </c>
      <c r="R2291">
        <v>16000000</v>
      </c>
      <c r="S2291">
        <v>2011</v>
      </c>
      <c r="T2291">
        <v>4.8</v>
      </c>
      <c r="U2291">
        <v>1.5</v>
      </c>
      <c r="V2291">
        <v>21300107</v>
      </c>
      <c r="W2291" t="s">
        <v>21</v>
      </c>
    </row>
    <row r="2292" spans="1:23" x14ac:dyDescent="0.3">
      <c r="A2292" t="s">
        <v>1838</v>
      </c>
      <c r="B2292">
        <v>78</v>
      </c>
      <c r="C2292">
        <v>91</v>
      </c>
      <c r="D2292">
        <v>27087695</v>
      </c>
      <c r="E2292" t="s">
        <v>25</v>
      </c>
      <c r="F2292" t="s">
        <v>48</v>
      </c>
      <c r="G2292" t="s">
        <v>55</v>
      </c>
      <c r="L2292" t="s">
        <v>3334</v>
      </c>
      <c r="M2292">
        <v>41664</v>
      </c>
      <c r="N2292">
        <v>205</v>
      </c>
      <c r="O2292" t="s">
        <v>29</v>
      </c>
      <c r="P2292" t="s">
        <v>30</v>
      </c>
      <c r="Q2292" t="s">
        <v>31</v>
      </c>
      <c r="R2292">
        <v>17700000</v>
      </c>
      <c r="S2292">
        <v>2001</v>
      </c>
      <c r="T2292">
        <v>5.9</v>
      </c>
      <c r="U2292">
        <v>1.5</v>
      </c>
      <c r="V2292">
        <v>9387695</v>
      </c>
      <c r="W2292" t="s">
        <v>21</v>
      </c>
    </row>
    <row r="2293" spans="1:23" x14ac:dyDescent="0.3">
      <c r="A2293" t="s">
        <v>3335</v>
      </c>
      <c r="B2293">
        <v>40</v>
      </c>
      <c r="C2293">
        <v>110</v>
      </c>
      <c r="D2293">
        <v>30102717</v>
      </c>
      <c r="E2293" t="s">
        <v>24</v>
      </c>
      <c r="F2293" t="s">
        <v>56</v>
      </c>
      <c r="L2293" t="s">
        <v>3336</v>
      </c>
      <c r="M2293">
        <v>28736</v>
      </c>
      <c r="N2293">
        <v>72</v>
      </c>
      <c r="O2293" t="s">
        <v>29</v>
      </c>
      <c r="P2293" t="s">
        <v>30</v>
      </c>
      <c r="Q2293" t="s">
        <v>213</v>
      </c>
      <c r="R2293">
        <v>15000000</v>
      </c>
      <c r="S2293">
        <v>1991</v>
      </c>
      <c r="T2293">
        <v>5.5</v>
      </c>
      <c r="U2293">
        <v>1.8</v>
      </c>
      <c r="V2293">
        <v>15102717</v>
      </c>
      <c r="W2293" t="s">
        <v>21</v>
      </c>
    </row>
    <row r="2294" spans="1:23" x14ac:dyDescent="0.3">
      <c r="A2294" t="s">
        <v>686</v>
      </c>
      <c r="B2294">
        <v>285</v>
      </c>
      <c r="C2294">
        <v>121</v>
      </c>
      <c r="D2294">
        <v>23618786</v>
      </c>
      <c r="E2294" t="s">
        <v>24</v>
      </c>
      <c r="F2294" t="s">
        <v>48</v>
      </c>
      <c r="G2294" t="s">
        <v>60</v>
      </c>
      <c r="L2294" t="s">
        <v>3337</v>
      </c>
      <c r="M2294">
        <v>352695</v>
      </c>
      <c r="N2294">
        <v>687</v>
      </c>
      <c r="O2294" t="s">
        <v>29</v>
      </c>
      <c r="P2294" t="s">
        <v>37</v>
      </c>
      <c r="Q2294" t="s">
        <v>213</v>
      </c>
      <c r="R2294">
        <v>8000000</v>
      </c>
      <c r="S2294">
        <v>2007</v>
      </c>
      <c r="T2294">
        <v>7.9</v>
      </c>
      <c r="U2294">
        <v>2</v>
      </c>
      <c r="V2294">
        <v>15618786</v>
      </c>
      <c r="W2294" t="s">
        <v>21</v>
      </c>
    </row>
    <row r="2295" spans="1:23" x14ac:dyDescent="0.3">
      <c r="A2295" t="s">
        <v>3338</v>
      </c>
      <c r="B2295">
        <v>124</v>
      </c>
      <c r="C2295">
        <v>114</v>
      </c>
      <c r="D2295">
        <v>26896744</v>
      </c>
      <c r="E2295" t="s">
        <v>48</v>
      </c>
      <c r="F2295" t="s">
        <v>55</v>
      </c>
      <c r="L2295" t="s">
        <v>3339</v>
      </c>
      <c r="M2295">
        <v>16582</v>
      </c>
      <c r="N2295">
        <v>125</v>
      </c>
      <c r="O2295" t="s">
        <v>29</v>
      </c>
      <c r="P2295" t="s">
        <v>30</v>
      </c>
      <c r="Q2295" t="s">
        <v>31</v>
      </c>
      <c r="R2295">
        <v>16500000</v>
      </c>
      <c r="S2295">
        <v>2008</v>
      </c>
      <c r="T2295">
        <v>4.9000000000000004</v>
      </c>
      <c r="U2295">
        <v>1.9</v>
      </c>
      <c r="V2295">
        <v>10396744</v>
      </c>
      <c r="W2295" t="s">
        <v>21</v>
      </c>
    </row>
    <row r="2296" spans="1:23" x14ac:dyDescent="0.3">
      <c r="A2296" t="s">
        <v>2246</v>
      </c>
      <c r="B2296">
        <v>275</v>
      </c>
      <c r="C2296">
        <v>96</v>
      </c>
      <c r="D2296">
        <v>23213577</v>
      </c>
      <c r="E2296" t="s">
        <v>55</v>
      </c>
      <c r="F2296" t="s">
        <v>44</v>
      </c>
      <c r="L2296" t="s">
        <v>3340</v>
      </c>
      <c r="M2296">
        <v>198111</v>
      </c>
      <c r="N2296">
        <v>365</v>
      </c>
      <c r="O2296" t="s">
        <v>29</v>
      </c>
      <c r="P2296" t="s">
        <v>971</v>
      </c>
      <c r="Q2296" t="s">
        <v>31</v>
      </c>
      <c r="R2296">
        <v>15500000</v>
      </c>
      <c r="S2296">
        <v>2008</v>
      </c>
      <c r="T2296">
        <v>7.2</v>
      </c>
      <c r="U2296">
        <v>1.6</v>
      </c>
      <c r="V2296">
        <v>7713577</v>
      </c>
      <c r="W2296" t="s">
        <v>21</v>
      </c>
    </row>
    <row r="2297" spans="1:23" x14ac:dyDescent="0.3">
      <c r="A2297" t="s">
        <v>3341</v>
      </c>
      <c r="B2297">
        <v>67</v>
      </c>
      <c r="C2297">
        <v>94</v>
      </c>
      <c r="D2297">
        <v>20627372</v>
      </c>
      <c r="E2297" t="s">
        <v>48</v>
      </c>
      <c r="F2297" t="s">
        <v>55</v>
      </c>
      <c r="G2297" t="s">
        <v>44</v>
      </c>
      <c r="L2297" t="s">
        <v>3342</v>
      </c>
      <c r="M2297">
        <v>13661</v>
      </c>
      <c r="N2297">
        <v>134</v>
      </c>
      <c r="O2297" t="s">
        <v>29</v>
      </c>
      <c r="P2297" t="s">
        <v>30</v>
      </c>
      <c r="Q2297" t="s">
        <v>31</v>
      </c>
      <c r="R2297">
        <v>16000000</v>
      </c>
      <c r="S2297">
        <v>2000</v>
      </c>
      <c r="T2297">
        <v>5.3</v>
      </c>
      <c r="U2297">
        <v>1.6</v>
      </c>
      <c r="V2297">
        <v>4627372</v>
      </c>
      <c r="W2297" t="s">
        <v>21</v>
      </c>
    </row>
    <row r="2298" spans="1:23" x14ac:dyDescent="0.3">
      <c r="A2298" t="s">
        <v>3343</v>
      </c>
      <c r="B2298">
        <v>103</v>
      </c>
      <c r="C2298">
        <v>109</v>
      </c>
      <c r="D2298">
        <v>16346122</v>
      </c>
      <c r="E2298" t="s">
        <v>55</v>
      </c>
      <c r="L2298" t="s">
        <v>3344</v>
      </c>
      <c r="M2298">
        <v>25549</v>
      </c>
      <c r="N2298">
        <v>171</v>
      </c>
      <c r="O2298" t="s">
        <v>29</v>
      </c>
      <c r="P2298" t="s">
        <v>30</v>
      </c>
      <c r="Q2298" t="s">
        <v>31</v>
      </c>
      <c r="R2298">
        <v>16000000</v>
      </c>
      <c r="S2298">
        <v>2002</v>
      </c>
      <c r="T2298">
        <v>7.2</v>
      </c>
      <c r="U2298">
        <v>1.8</v>
      </c>
      <c r="V2298">
        <v>346122</v>
      </c>
      <c r="W2298" t="s">
        <v>21</v>
      </c>
    </row>
    <row r="2299" spans="1:23" x14ac:dyDescent="0.3">
      <c r="A2299" t="s">
        <v>1294</v>
      </c>
      <c r="B2299">
        <v>300</v>
      </c>
      <c r="C2299">
        <v>107</v>
      </c>
      <c r="D2299">
        <v>16204793</v>
      </c>
      <c r="E2299" t="s">
        <v>48</v>
      </c>
      <c r="F2299" t="s">
        <v>26</v>
      </c>
      <c r="G2299" t="s">
        <v>57</v>
      </c>
      <c r="L2299" t="s">
        <v>3345</v>
      </c>
      <c r="M2299">
        <v>92712</v>
      </c>
      <c r="N2299">
        <v>294</v>
      </c>
      <c r="O2299" t="s">
        <v>29</v>
      </c>
      <c r="P2299" t="s">
        <v>30</v>
      </c>
      <c r="Q2299" t="s">
        <v>213</v>
      </c>
      <c r="R2299">
        <v>16000000</v>
      </c>
      <c r="S2299">
        <v>2009</v>
      </c>
      <c r="T2299">
        <v>5.0999999999999996</v>
      </c>
      <c r="U2299">
        <v>1.8</v>
      </c>
      <c r="V2299">
        <v>204793</v>
      </c>
      <c r="W2299" t="s">
        <v>21</v>
      </c>
    </row>
    <row r="2300" spans="1:23" x14ac:dyDescent="0.3">
      <c r="A2300" t="s">
        <v>3346</v>
      </c>
      <c r="B2300">
        <v>84</v>
      </c>
      <c r="C2300">
        <v>96</v>
      </c>
      <c r="D2300">
        <v>15427192</v>
      </c>
      <c r="E2300" t="s">
        <v>48</v>
      </c>
      <c r="F2300" t="s">
        <v>56</v>
      </c>
      <c r="G2300" t="s">
        <v>60</v>
      </c>
      <c r="L2300" t="s">
        <v>3347</v>
      </c>
      <c r="M2300">
        <v>11768</v>
      </c>
      <c r="N2300">
        <v>148</v>
      </c>
      <c r="O2300" t="s">
        <v>29</v>
      </c>
      <c r="P2300" t="s">
        <v>30</v>
      </c>
      <c r="Q2300" t="s">
        <v>31</v>
      </c>
      <c r="R2300">
        <v>16000000</v>
      </c>
      <c r="S2300">
        <v>2000</v>
      </c>
      <c r="T2300">
        <v>5.6</v>
      </c>
      <c r="U2300">
        <v>1.6</v>
      </c>
      <c r="V2300">
        <v>-572808</v>
      </c>
      <c r="W2300" t="s">
        <v>38</v>
      </c>
    </row>
    <row r="2301" spans="1:23" x14ac:dyDescent="0.3">
      <c r="A2301" t="s">
        <v>2246</v>
      </c>
      <c r="B2301">
        <v>64</v>
      </c>
      <c r="C2301">
        <v>88</v>
      </c>
      <c r="D2301">
        <v>14792779</v>
      </c>
      <c r="E2301" t="s">
        <v>48</v>
      </c>
      <c r="L2301" t="s">
        <v>3348</v>
      </c>
      <c r="M2301">
        <v>24256</v>
      </c>
      <c r="N2301">
        <v>91</v>
      </c>
      <c r="O2301" t="s">
        <v>29</v>
      </c>
      <c r="P2301" t="s">
        <v>30</v>
      </c>
      <c r="Q2301" t="s">
        <v>52</v>
      </c>
      <c r="R2301">
        <v>16000000</v>
      </c>
      <c r="S2301">
        <v>1987</v>
      </c>
      <c r="T2301">
        <v>7.6</v>
      </c>
      <c r="U2301">
        <v>1.5</v>
      </c>
      <c r="V2301">
        <v>-1207221</v>
      </c>
      <c r="W2301" t="s">
        <v>38</v>
      </c>
    </row>
    <row r="2302" spans="1:23" x14ac:dyDescent="0.3">
      <c r="A2302" t="s">
        <v>3349</v>
      </c>
      <c r="B2302">
        <v>158</v>
      </c>
      <c r="C2302">
        <v>113</v>
      </c>
      <c r="D2302">
        <v>19057024</v>
      </c>
      <c r="E2302" t="s">
        <v>55</v>
      </c>
      <c r="F2302" t="s">
        <v>44</v>
      </c>
      <c r="L2302" t="s">
        <v>3350</v>
      </c>
      <c r="M2302">
        <v>113963</v>
      </c>
      <c r="N2302">
        <v>361</v>
      </c>
      <c r="O2302" t="s">
        <v>29</v>
      </c>
      <c r="P2302" t="s">
        <v>30</v>
      </c>
      <c r="Q2302" t="s">
        <v>31</v>
      </c>
      <c r="R2302">
        <v>16000000</v>
      </c>
      <c r="S2302">
        <v>2010</v>
      </c>
      <c r="T2302">
        <v>7.2</v>
      </c>
      <c r="U2302">
        <v>1.9</v>
      </c>
      <c r="V2302">
        <v>3057024</v>
      </c>
      <c r="W2302" t="s">
        <v>21</v>
      </c>
    </row>
    <row r="2303" spans="1:23" x14ac:dyDescent="0.3">
      <c r="A2303" t="s">
        <v>3351</v>
      </c>
      <c r="B2303">
        <v>46</v>
      </c>
      <c r="C2303">
        <v>101</v>
      </c>
      <c r="D2303">
        <v>14108518</v>
      </c>
      <c r="E2303" t="s">
        <v>48</v>
      </c>
      <c r="F2303" t="s">
        <v>55</v>
      </c>
      <c r="G2303" t="s">
        <v>44</v>
      </c>
      <c r="L2303" t="s">
        <v>3352</v>
      </c>
      <c r="M2303">
        <v>8215</v>
      </c>
      <c r="N2303">
        <v>95</v>
      </c>
      <c r="O2303" t="s">
        <v>29</v>
      </c>
      <c r="P2303" t="s">
        <v>30</v>
      </c>
      <c r="Q2303" t="s">
        <v>31</v>
      </c>
      <c r="R2303">
        <v>16000000</v>
      </c>
      <c r="S2303">
        <v>2003</v>
      </c>
      <c r="T2303">
        <v>5.7</v>
      </c>
      <c r="U2303">
        <v>1.7</v>
      </c>
      <c r="V2303">
        <v>-1891482</v>
      </c>
      <c r="W2303" t="s">
        <v>38</v>
      </c>
    </row>
    <row r="2304" spans="1:23" x14ac:dyDescent="0.3">
      <c r="A2304" t="s">
        <v>2680</v>
      </c>
      <c r="B2304">
        <v>15</v>
      </c>
      <c r="C2304">
        <v>105</v>
      </c>
      <c r="D2304">
        <v>13854000</v>
      </c>
      <c r="E2304" t="s">
        <v>48</v>
      </c>
      <c r="F2304" t="s">
        <v>44</v>
      </c>
      <c r="G2304" t="s">
        <v>27</v>
      </c>
      <c r="L2304" t="s">
        <v>3353</v>
      </c>
      <c r="M2304">
        <v>21079</v>
      </c>
      <c r="N2304">
        <v>55</v>
      </c>
      <c r="O2304" t="s">
        <v>29</v>
      </c>
      <c r="P2304" t="s">
        <v>30</v>
      </c>
      <c r="Q2304" t="s">
        <v>31</v>
      </c>
      <c r="R2304">
        <v>20000000</v>
      </c>
      <c r="S2304">
        <v>1988</v>
      </c>
      <c r="T2304">
        <v>5.2</v>
      </c>
      <c r="U2304">
        <v>1.8</v>
      </c>
      <c r="V2304">
        <v>-6146000</v>
      </c>
      <c r="W2304" t="s">
        <v>38</v>
      </c>
    </row>
    <row r="2305" spans="1:23" x14ac:dyDescent="0.3">
      <c r="A2305" t="s">
        <v>754</v>
      </c>
      <c r="B2305">
        <v>68</v>
      </c>
      <c r="C2305">
        <v>125</v>
      </c>
      <c r="D2305">
        <v>77324422</v>
      </c>
      <c r="E2305" t="s">
        <v>55</v>
      </c>
      <c r="L2305" t="s">
        <v>3354</v>
      </c>
      <c r="M2305">
        <v>178731</v>
      </c>
      <c r="N2305">
        <v>261</v>
      </c>
      <c r="O2305" t="s">
        <v>29</v>
      </c>
      <c r="P2305" t="s">
        <v>30</v>
      </c>
      <c r="Q2305" t="s">
        <v>31</v>
      </c>
      <c r="R2305">
        <v>26000000</v>
      </c>
      <c r="S2305">
        <v>1993</v>
      </c>
      <c r="T2305">
        <v>7.7</v>
      </c>
      <c r="U2305">
        <v>2.1</v>
      </c>
      <c r="V2305">
        <v>51324422</v>
      </c>
      <c r="W2305" t="s">
        <v>21</v>
      </c>
    </row>
    <row r="2306" spans="1:23" x14ac:dyDescent="0.3">
      <c r="A2306" t="s">
        <v>3355</v>
      </c>
      <c r="B2306">
        <v>111</v>
      </c>
      <c r="C2306">
        <v>100</v>
      </c>
      <c r="D2306">
        <v>15500000</v>
      </c>
      <c r="E2306" t="s">
        <v>60</v>
      </c>
      <c r="F2306" t="s">
        <v>27</v>
      </c>
      <c r="G2306" t="s">
        <v>35</v>
      </c>
      <c r="L2306" t="s">
        <v>3356</v>
      </c>
      <c r="M2306">
        <v>51996</v>
      </c>
      <c r="N2306">
        <v>302</v>
      </c>
      <c r="O2306" t="s">
        <v>29</v>
      </c>
      <c r="P2306" t="s">
        <v>244</v>
      </c>
      <c r="Q2306" t="s">
        <v>213</v>
      </c>
      <c r="R2306">
        <v>16000000</v>
      </c>
      <c r="S2306">
        <v>1999</v>
      </c>
      <c r="T2306">
        <v>7</v>
      </c>
      <c r="U2306">
        <v>1.7</v>
      </c>
      <c r="V2306">
        <v>-500000</v>
      </c>
      <c r="W2306" t="s">
        <v>38</v>
      </c>
    </row>
    <row r="2307" spans="1:23" x14ac:dyDescent="0.3">
      <c r="A2307" t="s">
        <v>3357</v>
      </c>
      <c r="B2307">
        <v>65</v>
      </c>
      <c r="C2307">
        <v>112</v>
      </c>
      <c r="D2307">
        <v>4734235</v>
      </c>
      <c r="E2307" t="s">
        <v>48</v>
      </c>
      <c r="F2307" t="s">
        <v>55</v>
      </c>
      <c r="G2307" t="s">
        <v>59</v>
      </c>
      <c r="L2307" t="s">
        <v>3358</v>
      </c>
      <c r="M2307">
        <v>8217</v>
      </c>
      <c r="N2307">
        <v>123</v>
      </c>
      <c r="O2307" t="s">
        <v>29</v>
      </c>
      <c r="P2307" t="s">
        <v>30</v>
      </c>
      <c r="Q2307" t="s">
        <v>213</v>
      </c>
      <c r="R2307">
        <v>15000000</v>
      </c>
      <c r="S2307">
        <v>2000</v>
      </c>
      <c r="T2307">
        <v>6</v>
      </c>
      <c r="U2307">
        <v>1.9</v>
      </c>
      <c r="V2307">
        <v>-10265765</v>
      </c>
      <c r="W2307" t="s">
        <v>38</v>
      </c>
    </row>
    <row r="2308" spans="1:23" x14ac:dyDescent="0.3">
      <c r="A2308" t="s">
        <v>2246</v>
      </c>
      <c r="B2308">
        <v>109</v>
      </c>
      <c r="C2308">
        <v>112</v>
      </c>
      <c r="D2308">
        <v>4839383</v>
      </c>
      <c r="E2308" t="s">
        <v>48</v>
      </c>
      <c r="F2308" t="s">
        <v>44</v>
      </c>
      <c r="L2308" t="s">
        <v>3359</v>
      </c>
      <c r="M2308">
        <v>21613</v>
      </c>
      <c r="N2308">
        <v>148</v>
      </c>
      <c r="O2308" t="s">
        <v>29</v>
      </c>
      <c r="P2308" t="s">
        <v>30</v>
      </c>
      <c r="Q2308" t="s">
        <v>31</v>
      </c>
      <c r="R2308">
        <v>16000000</v>
      </c>
      <c r="S2308">
        <v>2002</v>
      </c>
      <c r="T2308">
        <v>6.6</v>
      </c>
      <c r="U2308">
        <v>1.9</v>
      </c>
      <c r="V2308">
        <v>-11160617</v>
      </c>
      <c r="W2308" t="s">
        <v>38</v>
      </c>
    </row>
    <row r="2309" spans="1:23" x14ac:dyDescent="0.3">
      <c r="A2309" t="s">
        <v>3360</v>
      </c>
      <c r="B2309">
        <v>42</v>
      </c>
      <c r="C2309">
        <v>95</v>
      </c>
      <c r="D2309">
        <v>4193025</v>
      </c>
      <c r="E2309" t="s">
        <v>48</v>
      </c>
      <c r="F2309" t="s">
        <v>59</v>
      </c>
      <c r="L2309" t="s">
        <v>3361</v>
      </c>
      <c r="M2309">
        <v>30682</v>
      </c>
      <c r="N2309">
        <v>194</v>
      </c>
      <c r="O2309" t="s">
        <v>29</v>
      </c>
      <c r="P2309" t="s">
        <v>30</v>
      </c>
      <c r="Q2309" t="s">
        <v>213</v>
      </c>
      <c r="R2309">
        <v>15000000</v>
      </c>
      <c r="S2309">
        <v>1999</v>
      </c>
      <c r="T2309">
        <v>6.8</v>
      </c>
      <c r="U2309">
        <v>1.6</v>
      </c>
      <c r="V2309">
        <v>-10806975</v>
      </c>
      <c r="W2309" t="s">
        <v>38</v>
      </c>
    </row>
    <row r="2310" spans="1:23" x14ac:dyDescent="0.3">
      <c r="A2310" t="s">
        <v>1579</v>
      </c>
      <c r="B2310">
        <v>112</v>
      </c>
      <c r="C2310">
        <v>110</v>
      </c>
      <c r="D2310">
        <v>5900000</v>
      </c>
      <c r="E2310" t="s">
        <v>24</v>
      </c>
      <c r="F2310" t="s">
        <v>25</v>
      </c>
      <c r="G2310" t="s">
        <v>26</v>
      </c>
      <c r="L2310" t="s">
        <v>3362</v>
      </c>
      <c r="M2310">
        <v>98629</v>
      </c>
      <c r="N2310">
        <v>316</v>
      </c>
      <c r="O2310" t="s">
        <v>29</v>
      </c>
      <c r="P2310" t="s">
        <v>37</v>
      </c>
      <c r="Q2310" t="s">
        <v>213</v>
      </c>
      <c r="R2310">
        <v>16000000</v>
      </c>
      <c r="S2310">
        <v>1986</v>
      </c>
      <c r="T2310">
        <v>7.2</v>
      </c>
      <c r="U2310">
        <v>1.8</v>
      </c>
      <c r="V2310">
        <v>-10100000</v>
      </c>
      <c r="W2310" t="s">
        <v>38</v>
      </c>
    </row>
    <row r="2311" spans="1:23" x14ac:dyDescent="0.3">
      <c r="A2311" t="s">
        <v>3363</v>
      </c>
      <c r="B2311">
        <v>146</v>
      </c>
      <c r="C2311">
        <v>118</v>
      </c>
      <c r="D2311">
        <v>2849142</v>
      </c>
      <c r="E2311" t="s">
        <v>55</v>
      </c>
      <c r="L2311" t="s">
        <v>3364</v>
      </c>
      <c r="M2311">
        <v>24104</v>
      </c>
      <c r="N2311">
        <v>88</v>
      </c>
      <c r="O2311" t="s">
        <v>29</v>
      </c>
      <c r="P2311" t="s">
        <v>30</v>
      </c>
      <c r="Q2311" t="s">
        <v>213</v>
      </c>
      <c r="R2311">
        <v>16000000</v>
      </c>
      <c r="S2311">
        <v>2007</v>
      </c>
      <c r="T2311">
        <v>7.2</v>
      </c>
      <c r="U2311">
        <v>2</v>
      </c>
      <c r="V2311">
        <v>-13150858</v>
      </c>
      <c r="W2311" t="s">
        <v>38</v>
      </c>
    </row>
    <row r="2312" spans="1:23" x14ac:dyDescent="0.3">
      <c r="A2312" t="s">
        <v>3365</v>
      </c>
      <c r="B2312">
        <v>36</v>
      </c>
      <c r="C2312">
        <v>97</v>
      </c>
      <c r="D2312">
        <v>1686429</v>
      </c>
      <c r="E2312" t="s">
        <v>24</v>
      </c>
      <c r="F2312" t="s">
        <v>56</v>
      </c>
      <c r="G2312" t="s">
        <v>27</v>
      </c>
      <c r="L2312" t="s">
        <v>3366</v>
      </c>
      <c r="M2312">
        <v>8687</v>
      </c>
      <c r="N2312">
        <v>62</v>
      </c>
      <c r="O2312" t="s">
        <v>29</v>
      </c>
      <c r="P2312" t="s">
        <v>30</v>
      </c>
      <c r="Q2312" t="s">
        <v>31</v>
      </c>
      <c r="R2312">
        <v>16000000</v>
      </c>
      <c r="S2312">
        <v>1997</v>
      </c>
      <c r="T2312">
        <v>2.8</v>
      </c>
      <c r="U2312">
        <v>1.6</v>
      </c>
      <c r="V2312">
        <v>-14313571</v>
      </c>
      <c r="W2312" t="s">
        <v>38</v>
      </c>
    </row>
    <row r="2313" spans="1:23" x14ac:dyDescent="0.3">
      <c r="A2313" t="s">
        <v>2432</v>
      </c>
      <c r="B2313">
        <v>230</v>
      </c>
      <c r="C2313">
        <v>120</v>
      </c>
      <c r="D2313">
        <v>1984743</v>
      </c>
      <c r="E2313" t="s">
        <v>55</v>
      </c>
      <c r="F2313" t="s">
        <v>44</v>
      </c>
      <c r="L2313" t="s">
        <v>3367</v>
      </c>
      <c r="M2313">
        <v>20616</v>
      </c>
      <c r="N2313">
        <v>70</v>
      </c>
      <c r="O2313" t="s">
        <v>29</v>
      </c>
      <c r="P2313" t="s">
        <v>30</v>
      </c>
      <c r="Q2313" t="s">
        <v>213</v>
      </c>
      <c r="R2313">
        <v>16000000</v>
      </c>
      <c r="S2313">
        <v>2013</v>
      </c>
      <c r="T2313">
        <v>6.6</v>
      </c>
      <c r="U2313">
        <v>2</v>
      </c>
      <c r="V2313">
        <v>-14015257</v>
      </c>
      <c r="W2313" t="s">
        <v>38</v>
      </c>
    </row>
    <row r="2314" spans="1:23" x14ac:dyDescent="0.3">
      <c r="A2314" t="s">
        <v>3368</v>
      </c>
      <c r="B2314">
        <v>64</v>
      </c>
      <c r="C2314">
        <v>135</v>
      </c>
      <c r="D2314">
        <v>1666262</v>
      </c>
      <c r="E2314" t="s">
        <v>55</v>
      </c>
      <c r="F2314" t="s">
        <v>54</v>
      </c>
      <c r="G2314" t="s">
        <v>44</v>
      </c>
      <c r="H2314" t="s">
        <v>58</v>
      </c>
      <c r="L2314" t="s">
        <v>3369</v>
      </c>
      <c r="M2314">
        <v>5321</v>
      </c>
      <c r="N2314">
        <v>78</v>
      </c>
      <c r="O2314" t="s">
        <v>29</v>
      </c>
      <c r="P2314" t="s">
        <v>37</v>
      </c>
      <c r="Q2314" t="s">
        <v>31</v>
      </c>
      <c r="R2314">
        <v>16000000</v>
      </c>
      <c r="S2314">
        <v>2005</v>
      </c>
      <c r="T2314">
        <v>6.7</v>
      </c>
      <c r="U2314">
        <v>2.2000000000000002</v>
      </c>
      <c r="V2314">
        <v>-14333738</v>
      </c>
      <c r="W2314" t="s">
        <v>38</v>
      </c>
    </row>
    <row r="2315" spans="1:23" x14ac:dyDescent="0.3">
      <c r="A2315" t="s">
        <v>1442</v>
      </c>
      <c r="B2315">
        <v>393</v>
      </c>
      <c r="C2315">
        <v>101</v>
      </c>
      <c r="D2315">
        <v>2319187</v>
      </c>
      <c r="E2315" t="s">
        <v>56</v>
      </c>
      <c r="F2315" t="s">
        <v>55</v>
      </c>
      <c r="G2315" t="s">
        <v>60</v>
      </c>
      <c r="H2315" t="s">
        <v>35</v>
      </c>
      <c r="L2315" t="s">
        <v>3370</v>
      </c>
      <c r="M2315">
        <v>92640</v>
      </c>
      <c r="N2315">
        <v>212</v>
      </c>
      <c r="O2315" t="s">
        <v>29</v>
      </c>
      <c r="P2315" t="s">
        <v>37</v>
      </c>
      <c r="Q2315" t="s">
        <v>213</v>
      </c>
      <c r="R2315">
        <v>20000000</v>
      </c>
      <c r="S2315">
        <v>2013</v>
      </c>
      <c r="T2315">
        <v>7</v>
      </c>
      <c r="U2315">
        <v>1.7</v>
      </c>
      <c r="V2315">
        <v>-17680813</v>
      </c>
      <c r="W2315" t="s">
        <v>38</v>
      </c>
    </row>
    <row r="2316" spans="1:23" x14ac:dyDescent="0.3">
      <c r="A2316" t="s">
        <v>3371</v>
      </c>
      <c r="B2316">
        <v>75</v>
      </c>
      <c r="C2316">
        <v>92</v>
      </c>
      <c r="D2316">
        <v>13922211</v>
      </c>
      <c r="E2316" t="s">
        <v>48</v>
      </c>
      <c r="L2316" t="s">
        <v>3372</v>
      </c>
      <c r="M2316">
        <v>18271</v>
      </c>
      <c r="N2316">
        <v>150</v>
      </c>
      <c r="O2316" t="s">
        <v>29</v>
      </c>
      <c r="P2316" t="s">
        <v>30</v>
      </c>
      <c r="Q2316" t="s">
        <v>213</v>
      </c>
      <c r="R2316">
        <v>16000000</v>
      </c>
      <c r="S2316">
        <v>2004</v>
      </c>
      <c r="T2316">
        <v>4.4000000000000004</v>
      </c>
      <c r="U2316">
        <v>1.5</v>
      </c>
      <c r="V2316">
        <v>-2077789</v>
      </c>
      <c r="W2316" t="s">
        <v>38</v>
      </c>
    </row>
    <row r="2317" spans="1:23" x14ac:dyDescent="0.3">
      <c r="A2317" t="s">
        <v>3373</v>
      </c>
      <c r="B2317">
        <v>67</v>
      </c>
      <c r="C2317">
        <v>92</v>
      </c>
      <c r="D2317">
        <v>23091</v>
      </c>
      <c r="E2317" t="s">
        <v>55</v>
      </c>
      <c r="F2317" t="s">
        <v>44</v>
      </c>
      <c r="G2317" t="s">
        <v>58</v>
      </c>
      <c r="L2317" t="s">
        <v>3374</v>
      </c>
      <c r="M2317">
        <v>5664</v>
      </c>
      <c r="N2317">
        <v>42</v>
      </c>
      <c r="O2317" t="s">
        <v>29</v>
      </c>
      <c r="P2317" t="s">
        <v>37</v>
      </c>
      <c r="Q2317" t="s">
        <v>213</v>
      </c>
      <c r="R2317">
        <v>15000000</v>
      </c>
      <c r="S2317">
        <v>2008</v>
      </c>
      <c r="T2317">
        <v>6.2</v>
      </c>
      <c r="U2317">
        <v>1.5</v>
      </c>
      <c r="V2317">
        <v>-14976909</v>
      </c>
      <c r="W2317" t="s">
        <v>38</v>
      </c>
    </row>
    <row r="2318" spans="1:23" x14ac:dyDescent="0.3">
      <c r="A2318" t="s">
        <v>3375</v>
      </c>
      <c r="B2318">
        <v>216</v>
      </c>
      <c r="C2318">
        <v>161</v>
      </c>
      <c r="D2318">
        <v>336467</v>
      </c>
      <c r="E2318" t="s">
        <v>55</v>
      </c>
      <c r="F2318" t="s">
        <v>26</v>
      </c>
      <c r="L2318" t="s">
        <v>3376</v>
      </c>
      <c r="M2318">
        <v>45449</v>
      </c>
      <c r="N2318">
        <v>192</v>
      </c>
      <c r="O2318" t="s">
        <v>29</v>
      </c>
      <c r="P2318" t="s">
        <v>545</v>
      </c>
      <c r="Q2318" t="s">
        <v>2708</v>
      </c>
      <c r="R2318">
        <v>13000000</v>
      </c>
      <c r="S2318">
        <v>2009</v>
      </c>
      <c r="T2318">
        <v>7.3</v>
      </c>
      <c r="U2318">
        <v>2.7</v>
      </c>
      <c r="V2318">
        <v>-12663533</v>
      </c>
      <c r="W2318" t="s">
        <v>38</v>
      </c>
    </row>
    <row r="2319" spans="1:23" x14ac:dyDescent="0.3">
      <c r="A2319" t="s">
        <v>3006</v>
      </c>
      <c r="B2319">
        <v>54</v>
      </c>
      <c r="C2319">
        <v>92</v>
      </c>
      <c r="D2319">
        <v>2964</v>
      </c>
      <c r="E2319" t="s">
        <v>48</v>
      </c>
      <c r="F2319" t="s">
        <v>57</v>
      </c>
      <c r="G2319" t="s">
        <v>44</v>
      </c>
      <c r="L2319" t="s">
        <v>3377</v>
      </c>
      <c r="M2319">
        <v>7444</v>
      </c>
      <c r="N2319">
        <v>42</v>
      </c>
      <c r="O2319" t="s">
        <v>29</v>
      </c>
      <c r="P2319" t="s">
        <v>30</v>
      </c>
      <c r="Q2319" t="s">
        <v>31</v>
      </c>
      <c r="R2319">
        <v>16000000</v>
      </c>
      <c r="S2319">
        <v>2012</v>
      </c>
      <c r="T2319">
        <v>5.0999999999999996</v>
      </c>
      <c r="U2319">
        <v>1.5</v>
      </c>
      <c r="V2319">
        <v>-15997036</v>
      </c>
      <c r="W2319" t="s">
        <v>38</v>
      </c>
    </row>
    <row r="2320" spans="1:23" x14ac:dyDescent="0.3">
      <c r="A2320" t="s">
        <v>3378</v>
      </c>
      <c r="B2320">
        <v>208</v>
      </c>
      <c r="C2320">
        <v>122</v>
      </c>
      <c r="D2320">
        <v>2428883</v>
      </c>
      <c r="E2320" t="s">
        <v>55</v>
      </c>
      <c r="F2320" t="s">
        <v>53</v>
      </c>
      <c r="L2320" t="s">
        <v>3379</v>
      </c>
      <c r="M2320">
        <v>21370</v>
      </c>
      <c r="N2320">
        <v>132</v>
      </c>
      <c r="O2320" t="s">
        <v>29</v>
      </c>
      <c r="P2320" t="s">
        <v>30</v>
      </c>
      <c r="Q2320" t="s">
        <v>213</v>
      </c>
      <c r="R2320">
        <v>16000000</v>
      </c>
      <c r="S2320">
        <v>2014</v>
      </c>
      <c r="T2320">
        <v>6.6</v>
      </c>
      <c r="U2320">
        <v>2</v>
      </c>
      <c r="V2320">
        <v>-13571117</v>
      </c>
      <c r="W2320" t="s">
        <v>38</v>
      </c>
    </row>
    <row r="2321" spans="1:23" x14ac:dyDescent="0.3">
      <c r="A2321" t="s">
        <v>3380</v>
      </c>
      <c r="B2321">
        <v>32</v>
      </c>
      <c r="C2321">
        <v>91</v>
      </c>
      <c r="D2321">
        <v>13571817</v>
      </c>
      <c r="E2321" t="s">
        <v>48</v>
      </c>
      <c r="F2321" t="s">
        <v>55</v>
      </c>
      <c r="G2321" t="s">
        <v>44</v>
      </c>
      <c r="H2321" t="s">
        <v>61</v>
      </c>
      <c r="L2321" t="s">
        <v>3381</v>
      </c>
      <c r="M2321">
        <v>5312</v>
      </c>
      <c r="N2321">
        <v>40</v>
      </c>
      <c r="O2321" t="s">
        <v>29</v>
      </c>
      <c r="P2321" t="s">
        <v>30</v>
      </c>
      <c r="Q2321" t="s">
        <v>31</v>
      </c>
      <c r="R2321">
        <v>15600000</v>
      </c>
      <c r="S2321">
        <v>2002</v>
      </c>
      <c r="T2321">
        <v>4.5</v>
      </c>
      <c r="U2321">
        <v>1.5</v>
      </c>
      <c r="V2321">
        <v>-2028183</v>
      </c>
      <c r="W2321" t="s">
        <v>38</v>
      </c>
    </row>
    <row r="2322" spans="1:23" x14ac:dyDescent="0.3">
      <c r="A2322" t="s">
        <v>3382</v>
      </c>
      <c r="B2322">
        <v>40</v>
      </c>
      <c r="C2322">
        <v>93</v>
      </c>
      <c r="D2322">
        <v>1181197</v>
      </c>
      <c r="E2322" t="s">
        <v>55</v>
      </c>
      <c r="F2322" t="s">
        <v>60</v>
      </c>
      <c r="G2322" t="s">
        <v>35</v>
      </c>
      <c r="L2322" t="s">
        <v>3383</v>
      </c>
      <c r="M2322">
        <v>3299</v>
      </c>
      <c r="N2322">
        <v>24</v>
      </c>
      <c r="O2322" t="s">
        <v>29</v>
      </c>
      <c r="P2322" t="s">
        <v>30</v>
      </c>
      <c r="Q2322" t="s">
        <v>213</v>
      </c>
      <c r="R2322">
        <v>15500000</v>
      </c>
      <c r="S2322">
        <v>2005</v>
      </c>
      <c r="T2322">
        <v>5.9</v>
      </c>
      <c r="U2322">
        <v>1.6</v>
      </c>
      <c r="V2322">
        <v>-14318803</v>
      </c>
      <c r="W2322" t="s">
        <v>38</v>
      </c>
    </row>
    <row r="2323" spans="1:23" x14ac:dyDescent="0.3">
      <c r="A2323" t="s">
        <v>3384</v>
      </c>
      <c r="B2323">
        <v>40</v>
      </c>
      <c r="C2323">
        <v>94</v>
      </c>
      <c r="D2323">
        <v>81525</v>
      </c>
      <c r="E2323" t="s">
        <v>24</v>
      </c>
      <c r="F2323" t="s">
        <v>48</v>
      </c>
      <c r="G2323" t="s">
        <v>56</v>
      </c>
      <c r="H2323" t="s">
        <v>55</v>
      </c>
      <c r="I2323" t="s">
        <v>35</v>
      </c>
      <c r="L2323" t="s">
        <v>3385</v>
      </c>
      <c r="M2323">
        <v>29392</v>
      </c>
      <c r="N2323">
        <v>91</v>
      </c>
      <c r="O2323" t="s">
        <v>792</v>
      </c>
      <c r="P2323" t="s">
        <v>545</v>
      </c>
      <c r="Q2323" t="s">
        <v>213</v>
      </c>
      <c r="R2323">
        <v>15300000</v>
      </c>
      <c r="S2323">
        <v>2001</v>
      </c>
      <c r="T2323">
        <v>6.6</v>
      </c>
      <c r="U2323">
        <v>1.6</v>
      </c>
      <c r="V2323">
        <v>-15218475</v>
      </c>
      <c r="W2323" t="s">
        <v>38</v>
      </c>
    </row>
    <row r="2324" spans="1:23" x14ac:dyDescent="0.3">
      <c r="A2324" t="s">
        <v>214</v>
      </c>
      <c r="B2324">
        <v>251</v>
      </c>
      <c r="C2324">
        <v>95</v>
      </c>
      <c r="D2324">
        <v>7774730</v>
      </c>
      <c r="E2324" t="s">
        <v>48</v>
      </c>
      <c r="F2324" t="s">
        <v>57</v>
      </c>
      <c r="G2324" t="s">
        <v>27</v>
      </c>
      <c r="L2324" t="s">
        <v>3386</v>
      </c>
      <c r="M2324">
        <v>61912</v>
      </c>
      <c r="N2324">
        <v>352</v>
      </c>
      <c r="O2324" t="s">
        <v>29</v>
      </c>
      <c r="P2324" t="s">
        <v>115</v>
      </c>
      <c r="Q2324" t="s">
        <v>213</v>
      </c>
      <c r="R2324">
        <v>15500000</v>
      </c>
      <c r="S2324">
        <v>2006</v>
      </c>
      <c r="T2324">
        <v>6.5</v>
      </c>
      <c r="U2324">
        <v>1.6</v>
      </c>
      <c r="V2324">
        <v>-7725270</v>
      </c>
      <c r="W2324" t="s">
        <v>38</v>
      </c>
    </row>
    <row r="2325" spans="1:23" x14ac:dyDescent="0.3">
      <c r="A2325" t="s">
        <v>680</v>
      </c>
      <c r="B2325">
        <v>94</v>
      </c>
      <c r="C2325">
        <v>105</v>
      </c>
      <c r="D2325">
        <v>234760500</v>
      </c>
      <c r="E2325" t="s">
        <v>24</v>
      </c>
      <c r="F2325" t="s">
        <v>48</v>
      </c>
      <c r="G2325" t="s">
        <v>56</v>
      </c>
      <c r="L2325" t="s">
        <v>3387</v>
      </c>
      <c r="M2325">
        <v>126464</v>
      </c>
      <c r="N2325">
        <v>175</v>
      </c>
      <c r="O2325" t="s">
        <v>29</v>
      </c>
      <c r="P2325" t="s">
        <v>30</v>
      </c>
      <c r="Q2325" t="s">
        <v>213</v>
      </c>
      <c r="R2325">
        <v>14000000</v>
      </c>
      <c r="S2325">
        <v>1984</v>
      </c>
      <c r="T2325">
        <v>7.3</v>
      </c>
      <c r="U2325">
        <v>1.8</v>
      </c>
      <c r="V2325">
        <v>220760500</v>
      </c>
      <c r="W2325" t="s">
        <v>21</v>
      </c>
    </row>
    <row r="2326" spans="1:23" x14ac:dyDescent="0.3">
      <c r="A2326" t="s">
        <v>374</v>
      </c>
      <c r="B2326">
        <v>102</v>
      </c>
      <c r="C2326">
        <v>103</v>
      </c>
      <c r="D2326">
        <v>285761243</v>
      </c>
      <c r="E2326" t="s">
        <v>48</v>
      </c>
      <c r="F2326" t="s">
        <v>49</v>
      </c>
      <c r="L2326" t="s">
        <v>3388</v>
      </c>
      <c r="M2326">
        <v>311075</v>
      </c>
      <c r="N2326">
        <v>305</v>
      </c>
      <c r="O2326" t="s">
        <v>29</v>
      </c>
      <c r="P2326" t="s">
        <v>30</v>
      </c>
      <c r="Q2326" t="s">
        <v>52</v>
      </c>
      <c r="R2326">
        <v>18000000</v>
      </c>
      <c r="S2326">
        <v>1990</v>
      </c>
      <c r="T2326">
        <v>7.5</v>
      </c>
      <c r="U2326">
        <v>1.7</v>
      </c>
      <c r="V2326">
        <v>267761243</v>
      </c>
      <c r="W2326" t="s">
        <v>21</v>
      </c>
    </row>
    <row r="2327" spans="1:23" x14ac:dyDescent="0.3">
      <c r="A2327" t="s">
        <v>2713</v>
      </c>
      <c r="B2327">
        <v>21</v>
      </c>
      <c r="C2327">
        <v>102</v>
      </c>
      <c r="D2327">
        <v>167780960</v>
      </c>
      <c r="E2327" t="s">
        <v>48</v>
      </c>
      <c r="F2327" t="s">
        <v>55</v>
      </c>
      <c r="G2327" t="s">
        <v>49</v>
      </c>
      <c r="L2327" t="s">
        <v>3389</v>
      </c>
      <c r="M2327">
        <v>36918</v>
      </c>
      <c r="N2327">
        <v>42</v>
      </c>
      <c r="O2327" t="s">
        <v>29</v>
      </c>
      <c r="P2327" t="s">
        <v>30</v>
      </c>
      <c r="Q2327" t="s">
        <v>52</v>
      </c>
      <c r="R2327">
        <v>11000000</v>
      </c>
      <c r="S2327">
        <v>1987</v>
      </c>
      <c r="T2327">
        <v>5.9</v>
      </c>
      <c r="U2327">
        <v>1.7</v>
      </c>
      <c r="V2327">
        <v>156780960</v>
      </c>
      <c r="W2327" t="s">
        <v>21</v>
      </c>
    </row>
    <row r="2328" spans="1:23" x14ac:dyDescent="0.3">
      <c r="A2328" t="s">
        <v>621</v>
      </c>
      <c r="B2328">
        <v>94</v>
      </c>
      <c r="C2328">
        <v>116</v>
      </c>
      <c r="D2328">
        <v>177200000</v>
      </c>
      <c r="E2328" t="s">
        <v>48</v>
      </c>
      <c r="F2328" t="s">
        <v>55</v>
      </c>
      <c r="G2328" t="s">
        <v>44</v>
      </c>
      <c r="L2328" t="s">
        <v>3390</v>
      </c>
      <c r="M2328">
        <v>77366</v>
      </c>
      <c r="N2328">
        <v>194</v>
      </c>
      <c r="O2328" t="s">
        <v>29</v>
      </c>
      <c r="P2328" t="s">
        <v>30</v>
      </c>
      <c r="Q2328" t="s">
        <v>52</v>
      </c>
      <c r="R2328">
        <v>22000000</v>
      </c>
      <c r="S2328">
        <v>1982</v>
      </c>
      <c r="T2328">
        <v>7.4</v>
      </c>
      <c r="U2328">
        <v>1.9</v>
      </c>
      <c r="V2328">
        <v>155200000</v>
      </c>
      <c r="W2328" t="s">
        <v>21</v>
      </c>
    </row>
    <row r="2329" spans="1:23" x14ac:dyDescent="0.3">
      <c r="A2329" t="s">
        <v>495</v>
      </c>
      <c r="B2329">
        <v>173</v>
      </c>
      <c r="C2329">
        <v>110</v>
      </c>
      <c r="D2329">
        <v>176781728</v>
      </c>
      <c r="E2329" t="s">
        <v>24</v>
      </c>
      <c r="F2329" t="s">
        <v>55</v>
      </c>
      <c r="G2329" t="s">
        <v>44</v>
      </c>
      <c r="L2329" t="s">
        <v>3391</v>
      </c>
      <c r="M2329">
        <v>219171</v>
      </c>
      <c r="N2329">
        <v>388</v>
      </c>
      <c r="O2329" t="s">
        <v>29</v>
      </c>
      <c r="P2329" t="s">
        <v>30</v>
      </c>
      <c r="Q2329" t="s">
        <v>52</v>
      </c>
      <c r="R2329">
        <v>15000000</v>
      </c>
      <c r="S2329">
        <v>1986</v>
      </c>
      <c r="T2329">
        <v>6.9</v>
      </c>
      <c r="U2329">
        <v>1.8</v>
      </c>
      <c r="V2329">
        <v>161781728</v>
      </c>
      <c r="W2329" t="s">
        <v>21</v>
      </c>
    </row>
    <row r="2330" spans="1:23" x14ac:dyDescent="0.3">
      <c r="A2330" t="s">
        <v>325</v>
      </c>
      <c r="B2330">
        <v>287</v>
      </c>
      <c r="C2330">
        <v>120</v>
      </c>
      <c r="D2330">
        <v>128067808</v>
      </c>
      <c r="E2330" t="s">
        <v>24</v>
      </c>
      <c r="F2330" t="s">
        <v>55</v>
      </c>
      <c r="G2330" t="s">
        <v>44</v>
      </c>
      <c r="L2330" t="s">
        <v>3392</v>
      </c>
      <c r="M2330">
        <v>217740</v>
      </c>
      <c r="N2330">
        <v>1641</v>
      </c>
      <c r="O2330" t="s">
        <v>554</v>
      </c>
      <c r="P2330" t="s">
        <v>3393</v>
      </c>
      <c r="Q2330" t="s">
        <v>31</v>
      </c>
      <c r="R2330">
        <v>15000000</v>
      </c>
      <c r="S2330">
        <v>2000</v>
      </c>
      <c r="T2330">
        <v>7.9</v>
      </c>
      <c r="U2330">
        <v>2</v>
      </c>
      <c r="V2330">
        <v>113067808</v>
      </c>
      <c r="W2330" t="s">
        <v>21</v>
      </c>
    </row>
    <row r="2331" spans="1:23" x14ac:dyDescent="0.3">
      <c r="A2331" t="s">
        <v>34</v>
      </c>
      <c r="B2331">
        <v>176</v>
      </c>
      <c r="C2331">
        <v>122</v>
      </c>
      <c r="D2331">
        <v>130058047</v>
      </c>
      <c r="E2331" t="s">
        <v>55</v>
      </c>
      <c r="L2331" t="s">
        <v>3394</v>
      </c>
      <c r="M2331">
        <v>822500</v>
      </c>
      <c r="N2331">
        <v>2715</v>
      </c>
      <c r="O2331" t="s">
        <v>29</v>
      </c>
      <c r="P2331" t="s">
        <v>30</v>
      </c>
      <c r="Q2331" t="s">
        <v>213</v>
      </c>
      <c r="R2331">
        <v>15000000</v>
      </c>
      <c r="S2331">
        <v>1999</v>
      </c>
      <c r="T2331">
        <v>8.4</v>
      </c>
      <c r="U2331">
        <v>2</v>
      </c>
      <c r="V2331">
        <v>115058047</v>
      </c>
      <c r="W2331" t="s">
        <v>21</v>
      </c>
    </row>
    <row r="2332" spans="1:23" x14ac:dyDescent="0.3">
      <c r="A2332" t="s">
        <v>995</v>
      </c>
      <c r="B2332">
        <v>479</v>
      </c>
      <c r="C2332">
        <v>118</v>
      </c>
      <c r="D2332">
        <v>138795342</v>
      </c>
      <c r="E2332" t="s">
        <v>242</v>
      </c>
      <c r="F2332" t="s">
        <v>55</v>
      </c>
      <c r="G2332" t="s">
        <v>54</v>
      </c>
      <c r="H2332" t="s">
        <v>44</v>
      </c>
      <c r="L2332" t="s">
        <v>3395</v>
      </c>
      <c r="M2332">
        <v>503631</v>
      </c>
      <c r="N2332">
        <v>636</v>
      </c>
      <c r="O2332" t="s">
        <v>29</v>
      </c>
      <c r="P2332" t="s">
        <v>37</v>
      </c>
      <c r="Q2332" t="s">
        <v>213</v>
      </c>
      <c r="R2332">
        <v>15000000</v>
      </c>
      <c r="S2332">
        <v>2010</v>
      </c>
      <c r="T2332">
        <v>8</v>
      </c>
      <c r="U2332">
        <v>2</v>
      </c>
      <c r="V2332">
        <v>123795342</v>
      </c>
      <c r="W2332" t="s">
        <v>21</v>
      </c>
    </row>
    <row r="2333" spans="1:23" x14ac:dyDescent="0.3">
      <c r="A2333" t="s">
        <v>745</v>
      </c>
      <c r="B2333">
        <v>27</v>
      </c>
      <c r="C2333">
        <v>107</v>
      </c>
      <c r="D2333">
        <v>111936400</v>
      </c>
      <c r="E2333" t="s">
        <v>48</v>
      </c>
      <c r="F2333" t="s">
        <v>56</v>
      </c>
      <c r="L2333" t="s">
        <v>3396</v>
      </c>
      <c r="M2333">
        <v>87538</v>
      </c>
      <c r="N2333">
        <v>79</v>
      </c>
      <c r="O2333" t="s">
        <v>29</v>
      </c>
      <c r="P2333" t="s">
        <v>30</v>
      </c>
      <c r="Q2333" t="s">
        <v>52</v>
      </c>
      <c r="R2333">
        <v>15000000</v>
      </c>
      <c r="S2333">
        <v>1988</v>
      </c>
      <c r="T2333">
        <v>6</v>
      </c>
      <c r="U2333">
        <v>1.8</v>
      </c>
      <c r="V2333">
        <v>96936400</v>
      </c>
      <c r="W2333" t="s">
        <v>21</v>
      </c>
    </row>
    <row r="2334" spans="1:23" x14ac:dyDescent="0.3">
      <c r="A2334" t="s">
        <v>3397</v>
      </c>
      <c r="B2334">
        <v>60</v>
      </c>
      <c r="C2334">
        <v>102</v>
      </c>
      <c r="D2334">
        <v>317040</v>
      </c>
      <c r="E2334" t="s">
        <v>55</v>
      </c>
      <c r="F2334" t="s">
        <v>44</v>
      </c>
      <c r="L2334" t="s">
        <v>3398</v>
      </c>
      <c r="M2334">
        <v>6723</v>
      </c>
      <c r="N2334">
        <v>36</v>
      </c>
      <c r="O2334" t="s">
        <v>29</v>
      </c>
      <c r="P2334" t="s">
        <v>30</v>
      </c>
      <c r="Q2334" t="s">
        <v>31</v>
      </c>
      <c r="R2334">
        <v>15500000</v>
      </c>
      <c r="S2334">
        <v>2008</v>
      </c>
      <c r="T2334">
        <v>6.8</v>
      </c>
      <c r="U2334">
        <v>1.7</v>
      </c>
      <c r="V2334">
        <v>-15182960</v>
      </c>
      <c r="W2334" t="s">
        <v>38</v>
      </c>
    </row>
    <row r="2335" spans="1:23" x14ac:dyDescent="0.3">
      <c r="A2335" t="s">
        <v>149</v>
      </c>
      <c r="B2335">
        <v>70</v>
      </c>
      <c r="C2335">
        <v>154</v>
      </c>
      <c r="D2335">
        <v>94175854</v>
      </c>
      <c r="E2335" t="s">
        <v>55</v>
      </c>
      <c r="L2335" t="s">
        <v>3399</v>
      </c>
      <c r="M2335">
        <v>60988</v>
      </c>
      <c r="N2335">
        <v>199</v>
      </c>
      <c r="O2335" t="s">
        <v>29</v>
      </c>
      <c r="P2335" t="s">
        <v>30</v>
      </c>
      <c r="Q2335" t="s">
        <v>31</v>
      </c>
      <c r="R2335">
        <v>15000000</v>
      </c>
      <c r="S2335">
        <v>1985</v>
      </c>
      <c r="T2335">
        <v>7.8</v>
      </c>
      <c r="U2335">
        <v>2.6</v>
      </c>
      <c r="V2335">
        <v>79175854</v>
      </c>
      <c r="W2335" t="s">
        <v>21</v>
      </c>
    </row>
    <row r="2336" spans="1:23" x14ac:dyDescent="0.3">
      <c r="A2336" t="s">
        <v>3400</v>
      </c>
      <c r="B2336">
        <v>454</v>
      </c>
      <c r="C2336">
        <v>114</v>
      </c>
      <c r="D2336">
        <v>91121452</v>
      </c>
      <c r="E2336" t="s">
        <v>242</v>
      </c>
      <c r="F2336" t="s">
        <v>55</v>
      </c>
      <c r="G2336" t="s">
        <v>35</v>
      </c>
      <c r="H2336" t="s">
        <v>58</v>
      </c>
      <c r="L2336" t="s">
        <v>3401</v>
      </c>
      <c r="M2336">
        <v>467613</v>
      </c>
      <c r="N2336">
        <v>608</v>
      </c>
      <c r="O2336" t="s">
        <v>29</v>
      </c>
      <c r="P2336" t="s">
        <v>37</v>
      </c>
      <c r="Q2336" t="s">
        <v>31</v>
      </c>
      <c r="R2336">
        <v>14000000</v>
      </c>
      <c r="S2336">
        <v>2014</v>
      </c>
      <c r="T2336">
        <v>8.1</v>
      </c>
      <c r="U2336">
        <v>1.9</v>
      </c>
      <c r="V2336">
        <v>77121452</v>
      </c>
      <c r="W2336" t="s">
        <v>21</v>
      </c>
    </row>
    <row r="2337" spans="1:23" x14ac:dyDescent="0.3">
      <c r="A2337" t="s">
        <v>3301</v>
      </c>
      <c r="B2337">
        <v>25</v>
      </c>
      <c r="C2337">
        <v>109</v>
      </c>
      <c r="D2337">
        <v>69800000</v>
      </c>
      <c r="E2337" t="s">
        <v>48</v>
      </c>
      <c r="F2337" t="s">
        <v>58</v>
      </c>
      <c r="L2337" t="s">
        <v>3402</v>
      </c>
      <c r="M2337">
        <v>18140</v>
      </c>
      <c r="N2337">
        <v>60</v>
      </c>
      <c r="O2337" t="s">
        <v>29</v>
      </c>
      <c r="P2337" t="s">
        <v>30</v>
      </c>
      <c r="Q2337" t="s">
        <v>213</v>
      </c>
      <c r="R2337">
        <v>10000000</v>
      </c>
      <c r="S2337">
        <v>1980</v>
      </c>
      <c r="T2337">
        <v>6.1</v>
      </c>
      <c r="U2337">
        <v>1.8</v>
      </c>
      <c r="V2337">
        <v>59800000</v>
      </c>
      <c r="W2337" t="s">
        <v>21</v>
      </c>
    </row>
    <row r="2338" spans="1:23" x14ac:dyDescent="0.3">
      <c r="A2338" t="s">
        <v>624</v>
      </c>
      <c r="B2338">
        <v>111</v>
      </c>
      <c r="C2338">
        <v>94</v>
      </c>
      <c r="D2338">
        <v>64001297</v>
      </c>
      <c r="E2338" t="s">
        <v>48</v>
      </c>
      <c r="F2338" t="s">
        <v>49</v>
      </c>
      <c r="L2338" t="s">
        <v>3403</v>
      </c>
      <c r="M2338">
        <v>32002</v>
      </c>
      <c r="N2338">
        <v>103</v>
      </c>
      <c r="O2338" t="s">
        <v>29</v>
      </c>
      <c r="P2338" t="s">
        <v>30</v>
      </c>
      <c r="Q2338" t="s">
        <v>52</v>
      </c>
      <c r="R2338">
        <v>15000000</v>
      </c>
      <c r="S2338">
        <v>2010</v>
      </c>
      <c r="T2338">
        <v>6.2</v>
      </c>
      <c r="U2338">
        <v>1.6</v>
      </c>
      <c r="V2338">
        <v>49001297</v>
      </c>
      <c r="W2338" t="s">
        <v>21</v>
      </c>
    </row>
    <row r="2339" spans="1:23" x14ac:dyDescent="0.3">
      <c r="A2339" t="s">
        <v>3404</v>
      </c>
      <c r="B2339">
        <v>393</v>
      </c>
      <c r="C2339">
        <v>100</v>
      </c>
      <c r="D2339">
        <v>71588220</v>
      </c>
      <c r="E2339" t="s">
        <v>26</v>
      </c>
      <c r="F2339" t="s">
        <v>57</v>
      </c>
      <c r="L2339" t="s">
        <v>3405</v>
      </c>
      <c r="M2339">
        <v>134869</v>
      </c>
      <c r="N2339">
        <v>304</v>
      </c>
      <c r="O2339" t="s">
        <v>29</v>
      </c>
      <c r="P2339" t="s">
        <v>115</v>
      </c>
      <c r="Q2339" t="s">
        <v>31</v>
      </c>
      <c r="R2339">
        <v>20000000</v>
      </c>
      <c r="S2339">
        <v>2013</v>
      </c>
      <c r="T2339">
        <v>6.2</v>
      </c>
      <c r="U2339">
        <v>1.7</v>
      </c>
      <c r="V2339">
        <v>51588220</v>
      </c>
      <c r="W2339" t="s">
        <v>21</v>
      </c>
    </row>
    <row r="2340" spans="1:23" x14ac:dyDescent="0.3">
      <c r="A2340" t="s">
        <v>1151</v>
      </c>
      <c r="B2340">
        <v>55</v>
      </c>
      <c r="C2340">
        <v>98</v>
      </c>
      <c r="D2340">
        <v>61400000</v>
      </c>
      <c r="E2340" t="s">
        <v>25</v>
      </c>
      <c r="F2340" t="s">
        <v>48</v>
      </c>
      <c r="L2340" t="s">
        <v>3406</v>
      </c>
      <c r="M2340">
        <v>71183</v>
      </c>
      <c r="N2340">
        <v>183</v>
      </c>
      <c r="O2340" t="s">
        <v>29</v>
      </c>
      <c r="P2340" t="s">
        <v>30</v>
      </c>
      <c r="Q2340" t="s">
        <v>213</v>
      </c>
      <c r="R2340">
        <v>15000000</v>
      </c>
      <c r="S2340">
        <v>1983</v>
      </c>
      <c r="T2340">
        <v>7.4</v>
      </c>
      <c r="U2340">
        <v>1.6</v>
      </c>
      <c r="V2340">
        <v>46400000</v>
      </c>
      <c r="W2340" t="s">
        <v>21</v>
      </c>
    </row>
    <row r="2341" spans="1:23" x14ac:dyDescent="0.3">
      <c r="A2341" t="s">
        <v>2882</v>
      </c>
      <c r="B2341">
        <v>157</v>
      </c>
      <c r="C2341">
        <v>102</v>
      </c>
      <c r="D2341">
        <v>101978840</v>
      </c>
      <c r="E2341" t="s">
        <v>48</v>
      </c>
      <c r="L2341" t="s">
        <v>3407</v>
      </c>
      <c r="M2341">
        <v>77724</v>
      </c>
      <c r="N2341">
        <v>162</v>
      </c>
      <c r="O2341" t="s">
        <v>29</v>
      </c>
      <c r="P2341" t="s">
        <v>30</v>
      </c>
      <c r="Q2341" t="s">
        <v>213</v>
      </c>
      <c r="R2341">
        <v>15000000</v>
      </c>
      <c r="S2341">
        <v>2013</v>
      </c>
      <c r="T2341">
        <v>6.6</v>
      </c>
      <c r="U2341">
        <v>1.7</v>
      </c>
      <c r="V2341">
        <v>86978840</v>
      </c>
      <c r="W2341" t="s">
        <v>21</v>
      </c>
    </row>
    <row r="2342" spans="1:23" x14ac:dyDescent="0.3">
      <c r="A2342" t="s">
        <v>1529</v>
      </c>
      <c r="B2342">
        <v>280</v>
      </c>
      <c r="C2342">
        <v>94</v>
      </c>
      <c r="D2342">
        <v>56437947</v>
      </c>
      <c r="E2342" t="s">
        <v>242</v>
      </c>
      <c r="F2342" t="s">
        <v>55</v>
      </c>
      <c r="L2342" t="s">
        <v>3408</v>
      </c>
      <c r="M2342">
        <v>85333</v>
      </c>
      <c r="N2342">
        <v>421</v>
      </c>
      <c r="O2342" t="s">
        <v>29</v>
      </c>
      <c r="P2342" t="s">
        <v>37</v>
      </c>
      <c r="Q2342" t="s">
        <v>31</v>
      </c>
      <c r="R2342">
        <v>9800000</v>
      </c>
      <c r="S2342">
        <v>2006</v>
      </c>
      <c r="T2342">
        <v>7.3</v>
      </c>
      <c r="U2342">
        <v>1.6</v>
      </c>
      <c r="V2342">
        <v>46637947</v>
      </c>
      <c r="W2342" t="s">
        <v>21</v>
      </c>
    </row>
    <row r="2343" spans="1:23" x14ac:dyDescent="0.3">
      <c r="A2343" t="s">
        <v>111</v>
      </c>
      <c r="B2343">
        <v>109</v>
      </c>
      <c r="C2343">
        <v>92</v>
      </c>
      <c r="D2343">
        <v>73326666</v>
      </c>
      <c r="E2343" t="s">
        <v>48</v>
      </c>
      <c r="F2343" t="s">
        <v>26</v>
      </c>
      <c r="L2343" t="s">
        <v>3409</v>
      </c>
      <c r="M2343">
        <v>189413</v>
      </c>
      <c r="N2343">
        <v>306</v>
      </c>
      <c r="O2343" t="s">
        <v>29</v>
      </c>
      <c r="P2343" t="s">
        <v>30</v>
      </c>
      <c r="Q2343" t="s">
        <v>52</v>
      </c>
      <c r="R2343">
        <v>15000000</v>
      </c>
      <c r="S2343">
        <v>1988</v>
      </c>
      <c r="T2343">
        <v>7.5</v>
      </c>
      <c r="U2343">
        <v>1.5</v>
      </c>
      <c r="V2343">
        <v>58326666</v>
      </c>
      <c r="W2343" t="s">
        <v>21</v>
      </c>
    </row>
    <row r="2344" spans="1:23" x14ac:dyDescent="0.3">
      <c r="A2344" t="s">
        <v>2567</v>
      </c>
      <c r="B2344">
        <v>41</v>
      </c>
      <c r="C2344">
        <v>113</v>
      </c>
      <c r="D2344">
        <v>55184721</v>
      </c>
      <c r="E2344" t="s">
        <v>48</v>
      </c>
      <c r="F2344" t="s">
        <v>55</v>
      </c>
      <c r="L2344" t="s">
        <v>3410</v>
      </c>
      <c r="M2344">
        <v>9811</v>
      </c>
      <c r="N2344">
        <v>100</v>
      </c>
      <c r="O2344" t="s">
        <v>29</v>
      </c>
      <c r="P2344" t="s">
        <v>30</v>
      </c>
      <c r="Q2344" t="s">
        <v>31</v>
      </c>
      <c r="R2344">
        <v>15000000</v>
      </c>
      <c r="S2344">
        <v>2007</v>
      </c>
      <c r="T2344">
        <v>5.6</v>
      </c>
      <c r="U2344">
        <v>1.9</v>
      </c>
      <c r="V2344">
        <v>40184721</v>
      </c>
      <c r="W2344" t="s">
        <v>21</v>
      </c>
    </row>
    <row r="2345" spans="1:23" x14ac:dyDescent="0.3">
      <c r="A2345" t="s">
        <v>3411</v>
      </c>
      <c r="B2345">
        <v>27</v>
      </c>
      <c r="C2345">
        <v>115</v>
      </c>
      <c r="D2345">
        <v>50003300</v>
      </c>
      <c r="E2345" t="s">
        <v>55</v>
      </c>
      <c r="F2345" t="s">
        <v>49</v>
      </c>
      <c r="G2345" t="s">
        <v>44</v>
      </c>
      <c r="L2345" t="s">
        <v>3412</v>
      </c>
      <c r="M2345">
        <v>36624</v>
      </c>
      <c r="N2345">
        <v>132</v>
      </c>
      <c r="O2345" t="s">
        <v>29</v>
      </c>
      <c r="P2345" t="s">
        <v>30</v>
      </c>
      <c r="Q2345" t="s">
        <v>52</v>
      </c>
      <c r="R2345">
        <v>15000000</v>
      </c>
      <c r="S2345">
        <v>1994</v>
      </c>
      <c r="T2345">
        <v>7.3</v>
      </c>
      <c r="U2345">
        <v>1.9</v>
      </c>
      <c r="V2345">
        <v>35003300</v>
      </c>
      <c r="W2345" t="s">
        <v>21</v>
      </c>
    </row>
    <row r="2346" spans="1:23" x14ac:dyDescent="0.3">
      <c r="A2346" t="s">
        <v>3413</v>
      </c>
      <c r="B2346">
        <v>462</v>
      </c>
      <c r="C2346">
        <v>95</v>
      </c>
      <c r="D2346">
        <v>54322273</v>
      </c>
      <c r="E2346" t="s">
        <v>55</v>
      </c>
      <c r="F2346" t="s">
        <v>26</v>
      </c>
      <c r="G2346" t="s">
        <v>57</v>
      </c>
      <c r="H2346" t="s">
        <v>35</v>
      </c>
      <c r="L2346" t="s">
        <v>3414</v>
      </c>
      <c r="M2346">
        <v>139749</v>
      </c>
      <c r="N2346">
        <v>509</v>
      </c>
      <c r="O2346" t="s">
        <v>29</v>
      </c>
      <c r="P2346" t="s">
        <v>37</v>
      </c>
      <c r="Q2346" t="s">
        <v>31</v>
      </c>
      <c r="R2346">
        <v>17000000</v>
      </c>
      <c r="S2346">
        <v>2012</v>
      </c>
      <c r="T2346">
        <v>6.4</v>
      </c>
      <c r="U2346">
        <v>1.6</v>
      </c>
      <c r="V2346">
        <v>37322273</v>
      </c>
      <c r="W2346" t="s">
        <v>21</v>
      </c>
    </row>
    <row r="2347" spans="1:23" x14ac:dyDescent="0.3">
      <c r="A2347" t="s">
        <v>509</v>
      </c>
      <c r="B2347">
        <v>152</v>
      </c>
      <c r="C2347">
        <v>87</v>
      </c>
      <c r="D2347">
        <v>47860214</v>
      </c>
      <c r="E2347" t="s">
        <v>57</v>
      </c>
      <c r="F2347" t="s">
        <v>35</v>
      </c>
      <c r="L2347" t="s">
        <v>3415</v>
      </c>
      <c r="M2347">
        <v>34711</v>
      </c>
      <c r="N2347">
        <v>468</v>
      </c>
      <c r="O2347" t="s">
        <v>29</v>
      </c>
      <c r="P2347" t="s">
        <v>30</v>
      </c>
      <c r="Q2347" t="s">
        <v>31</v>
      </c>
      <c r="R2347">
        <v>15000000</v>
      </c>
      <c r="S2347">
        <v>2006</v>
      </c>
      <c r="T2347">
        <v>5</v>
      </c>
      <c r="U2347">
        <v>1.4</v>
      </c>
      <c r="V2347">
        <v>32860214</v>
      </c>
      <c r="W2347" t="s">
        <v>21</v>
      </c>
    </row>
    <row r="2348" spans="1:23" x14ac:dyDescent="0.3">
      <c r="A2348" t="s">
        <v>254</v>
      </c>
      <c r="B2348">
        <v>69</v>
      </c>
      <c r="C2348">
        <v>88</v>
      </c>
      <c r="D2348">
        <v>47811275</v>
      </c>
      <c r="E2348" t="s">
        <v>25</v>
      </c>
      <c r="F2348" t="s">
        <v>48</v>
      </c>
      <c r="G2348" t="s">
        <v>49</v>
      </c>
      <c r="L2348" t="s">
        <v>3416</v>
      </c>
      <c r="M2348">
        <v>29008</v>
      </c>
      <c r="N2348">
        <v>99</v>
      </c>
      <c r="O2348" t="s">
        <v>29</v>
      </c>
      <c r="P2348" t="s">
        <v>30</v>
      </c>
      <c r="Q2348" t="s">
        <v>52</v>
      </c>
      <c r="R2348">
        <v>15000000</v>
      </c>
      <c r="S2348">
        <v>2002</v>
      </c>
      <c r="T2348">
        <v>5.4</v>
      </c>
      <c r="U2348">
        <v>1.5</v>
      </c>
      <c r="V2348">
        <v>32811275</v>
      </c>
      <c r="W2348" t="s">
        <v>21</v>
      </c>
    </row>
    <row r="2349" spans="1:23" x14ac:dyDescent="0.3">
      <c r="A2349" t="s">
        <v>851</v>
      </c>
      <c r="B2349">
        <v>130</v>
      </c>
      <c r="C2349">
        <v>97</v>
      </c>
      <c r="D2349">
        <v>43022524</v>
      </c>
      <c r="E2349" t="s">
        <v>48</v>
      </c>
      <c r="F2349" t="s">
        <v>55</v>
      </c>
      <c r="L2349" t="s">
        <v>3417</v>
      </c>
      <c r="M2349">
        <v>67604</v>
      </c>
      <c r="N2349">
        <v>218</v>
      </c>
      <c r="O2349" t="s">
        <v>29</v>
      </c>
      <c r="P2349" t="s">
        <v>30</v>
      </c>
      <c r="Q2349" t="s">
        <v>213</v>
      </c>
      <c r="R2349">
        <v>15000000</v>
      </c>
      <c r="S2349">
        <v>1997</v>
      </c>
      <c r="T2349">
        <v>7.1</v>
      </c>
      <c r="U2349">
        <v>1.6</v>
      </c>
      <c r="V2349">
        <v>28022524</v>
      </c>
      <c r="W2349" t="s">
        <v>21</v>
      </c>
    </row>
    <row r="2350" spans="1:23" x14ac:dyDescent="0.3">
      <c r="A2350" t="s">
        <v>3418</v>
      </c>
      <c r="B2350">
        <v>66</v>
      </c>
      <c r="C2350">
        <v>94</v>
      </c>
      <c r="D2350">
        <v>42672630</v>
      </c>
      <c r="E2350" t="s">
        <v>25</v>
      </c>
      <c r="F2350" t="s">
        <v>48</v>
      </c>
      <c r="G2350" t="s">
        <v>49</v>
      </c>
      <c r="H2350" t="s">
        <v>59</v>
      </c>
      <c r="I2350" t="s">
        <v>44</v>
      </c>
      <c r="L2350" t="s">
        <v>3419</v>
      </c>
      <c r="M2350">
        <v>27580</v>
      </c>
      <c r="N2350">
        <v>172</v>
      </c>
      <c r="O2350" t="s">
        <v>29</v>
      </c>
      <c r="P2350" t="s">
        <v>30</v>
      </c>
      <c r="Q2350" t="s">
        <v>52</v>
      </c>
      <c r="R2350">
        <v>17000000</v>
      </c>
      <c r="S2350">
        <v>2003</v>
      </c>
      <c r="T2350">
        <v>5.3</v>
      </c>
      <c r="U2350">
        <v>1.6</v>
      </c>
      <c r="V2350">
        <v>25672630</v>
      </c>
      <c r="W2350" t="s">
        <v>21</v>
      </c>
    </row>
    <row r="2351" spans="1:23" x14ac:dyDescent="0.3">
      <c r="A2351" t="s">
        <v>3420</v>
      </c>
      <c r="B2351">
        <v>238</v>
      </c>
      <c r="C2351">
        <v>112</v>
      </c>
      <c r="D2351">
        <v>42919096</v>
      </c>
      <c r="E2351" t="s">
        <v>24</v>
      </c>
      <c r="F2351" t="s">
        <v>55</v>
      </c>
      <c r="G2351" t="s">
        <v>35</v>
      </c>
      <c r="L2351" t="s">
        <v>3421</v>
      </c>
      <c r="M2351">
        <v>64747</v>
      </c>
      <c r="N2351">
        <v>122</v>
      </c>
      <c r="O2351" t="s">
        <v>29</v>
      </c>
      <c r="P2351" t="s">
        <v>30</v>
      </c>
      <c r="Q2351" t="s">
        <v>31</v>
      </c>
      <c r="R2351">
        <v>15000000</v>
      </c>
      <c r="S2351">
        <v>2013</v>
      </c>
      <c r="T2351">
        <v>6.5</v>
      </c>
      <c r="U2351">
        <v>1.9</v>
      </c>
      <c r="V2351">
        <v>27919096</v>
      </c>
      <c r="W2351" t="s">
        <v>21</v>
      </c>
    </row>
    <row r="2352" spans="1:23" x14ac:dyDescent="0.3">
      <c r="A2352" t="s">
        <v>3422</v>
      </c>
      <c r="B2352">
        <v>198</v>
      </c>
      <c r="C2352">
        <v>98</v>
      </c>
      <c r="D2352">
        <v>42592530</v>
      </c>
      <c r="E2352" t="s">
        <v>48</v>
      </c>
      <c r="F2352" t="s">
        <v>26</v>
      </c>
      <c r="G2352" t="s">
        <v>57</v>
      </c>
      <c r="L2352" t="s">
        <v>3423</v>
      </c>
      <c r="M2352">
        <v>29867</v>
      </c>
      <c r="N2352">
        <v>181</v>
      </c>
      <c r="O2352" t="s">
        <v>29</v>
      </c>
      <c r="P2352" t="s">
        <v>30</v>
      </c>
      <c r="Q2352" t="s">
        <v>31</v>
      </c>
      <c r="R2352">
        <v>15000000</v>
      </c>
      <c r="S2352">
        <v>2015</v>
      </c>
      <c r="T2352">
        <v>6.2</v>
      </c>
      <c r="U2352">
        <v>1.6</v>
      </c>
      <c r="V2352">
        <v>27592530</v>
      </c>
      <c r="W2352" t="s">
        <v>21</v>
      </c>
    </row>
    <row r="2353" spans="1:23" x14ac:dyDescent="0.3">
      <c r="A2353" t="s">
        <v>1325</v>
      </c>
      <c r="B2353">
        <v>154</v>
      </c>
      <c r="C2353">
        <v>104</v>
      </c>
      <c r="D2353">
        <v>40064955</v>
      </c>
      <c r="E2353" t="s">
        <v>57</v>
      </c>
      <c r="F2353" t="s">
        <v>60</v>
      </c>
      <c r="G2353" t="s">
        <v>27</v>
      </c>
      <c r="L2353" t="s">
        <v>3424</v>
      </c>
      <c r="M2353">
        <v>92074</v>
      </c>
      <c r="N2353">
        <v>502</v>
      </c>
      <c r="O2353" t="s">
        <v>29</v>
      </c>
      <c r="P2353" t="s">
        <v>30</v>
      </c>
      <c r="Q2353" t="s">
        <v>213</v>
      </c>
      <c r="R2353">
        <v>15000000</v>
      </c>
      <c r="S2353">
        <v>1998</v>
      </c>
      <c r="T2353">
        <v>6.4</v>
      </c>
      <c r="U2353">
        <v>1.7</v>
      </c>
      <c r="V2353">
        <v>25064955</v>
      </c>
      <c r="W2353" t="s">
        <v>21</v>
      </c>
    </row>
    <row r="2354" spans="1:23" x14ac:dyDescent="0.3">
      <c r="A2354" t="s">
        <v>419</v>
      </c>
      <c r="B2354">
        <v>131</v>
      </c>
      <c r="C2354">
        <v>120</v>
      </c>
      <c r="D2354">
        <v>44886089</v>
      </c>
      <c r="E2354" t="s">
        <v>56</v>
      </c>
      <c r="F2354" t="s">
        <v>55</v>
      </c>
      <c r="G2354" t="s">
        <v>35</v>
      </c>
      <c r="L2354" t="s">
        <v>3425</v>
      </c>
      <c r="M2354">
        <v>69576</v>
      </c>
      <c r="N2354">
        <v>207</v>
      </c>
      <c r="O2354" t="s">
        <v>29</v>
      </c>
      <c r="P2354" t="s">
        <v>30</v>
      </c>
      <c r="Q2354" t="s">
        <v>213</v>
      </c>
      <c r="R2354">
        <v>10000000</v>
      </c>
      <c r="S2354">
        <v>1997</v>
      </c>
      <c r="T2354">
        <v>6.9</v>
      </c>
      <c r="U2354">
        <v>2</v>
      </c>
      <c r="V2354">
        <v>34886089</v>
      </c>
      <c r="W2354" t="s">
        <v>21</v>
      </c>
    </row>
    <row r="2355" spans="1:23" x14ac:dyDescent="0.3">
      <c r="A2355" t="s">
        <v>3426</v>
      </c>
      <c r="B2355">
        <v>97</v>
      </c>
      <c r="C2355">
        <v>99</v>
      </c>
      <c r="D2355">
        <v>37882551</v>
      </c>
      <c r="E2355" t="s">
        <v>48</v>
      </c>
      <c r="L2355" t="s">
        <v>3427</v>
      </c>
      <c r="M2355">
        <v>80305</v>
      </c>
      <c r="N2355">
        <v>393</v>
      </c>
      <c r="O2355" t="s">
        <v>29</v>
      </c>
      <c r="P2355" t="s">
        <v>30</v>
      </c>
      <c r="Q2355" t="s">
        <v>213</v>
      </c>
      <c r="R2355">
        <v>16000000</v>
      </c>
      <c r="S2355">
        <v>2001</v>
      </c>
      <c r="T2355">
        <v>5.7</v>
      </c>
      <c r="U2355">
        <v>1.6</v>
      </c>
      <c r="V2355">
        <v>21882551</v>
      </c>
      <c r="W2355" t="s">
        <v>21</v>
      </c>
    </row>
    <row r="2356" spans="1:23" x14ac:dyDescent="0.3">
      <c r="A2356" t="s">
        <v>177</v>
      </c>
      <c r="B2356">
        <v>355</v>
      </c>
      <c r="C2356">
        <v>109</v>
      </c>
      <c r="D2356">
        <v>40983001</v>
      </c>
      <c r="E2356" t="s">
        <v>56</v>
      </c>
      <c r="F2356" t="s">
        <v>55</v>
      </c>
      <c r="G2356" t="s">
        <v>35</v>
      </c>
      <c r="L2356" t="s">
        <v>3428</v>
      </c>
      <c r="M2356">
        <v>181025</v>
      </c>
      <c r="N2356">
        <v>336</v>
      </c>
      <c r="O2356" t="s">
        <v>29</v>
      </c>
      <c r="P2356" t="s">
        <v>30</v>
      </c>
      <c r="Q2356" t="s">
        <v>213</v>
      </c>
      <c r="R2356">
        <v>7000000</v>
      </c>
      <c r="S2356">
        <v>2012</v>
      </c>
      <c r="T2356">
        <v>7.7</v>
      </c>
      <c r="U2356">
        <v>1.8</v>
      </c>
      <c r="V2356">
        <v>33983001</v>
      </c>
      <c r="W2356" t="s">
        <v>21</v>
      </c>
    </row>
    <row r="2357" spans="1:23" x14ac:dyDescent="0.3">
      <c r="A2357" t="s">
        <v>175</v>
      </c>
      <c r="B2357">
        <v>102</v>
      </c>
      <c r="C2357">
        <v>106</v>
      </c>
      <c r="D2357">
        <v>35007180</v>
      </c>
      <c r="E2357" t="s">
        <v>24</v>
      </c>
      <c r="F2357" t="s">
        <v>56</v>
      </c>
      <c r="G2357" t="s">
        <v>55</v>
      </c>
      <c r="H2357" t="s">
        <v>35</v>
      </c>
      <c r="L2357" t="s">
        <v>3429</v>
      </c>
      <c r="M2357">
        <v>26846</v>
      </c>
      <c r="N2357">
        <v>193</v>
      </c>
      <c r="O2357" t="s">
        <v>29</v>
      </c>
      <c r="P2357" t="s">
        <v>30</v>
      </c>
      <c r="Q2357" t="s">
        <v>31</v>
      </c>
      <c r="R2357">
        <v>15000000</v>
      </c>
      <c r="S2357">
        <v>2000</v>
      </c>
      <c r="T2357">
        <v>5.6</v>
      </c>
      <c r="U2357">
        <v>1.8</v>
      </c>
      <c r="V2357">
        <v>20007180</v>
      </c>
      <c r="W2357" t="s">
        <v>21</v>
      </c>
    </row>
    <row r="2358" spans="1:23" x14ac:dyDescent="0.3">
      <c r="A2358" t="s">
        <v>3430</v>
      </c>
      <c r="B2358">
        <v>419</v>
      </c>
      <c r="C2358">
        <v>123</v>
      </c>
      <c r="D2358">
        <v>35887263</v>
      </c>
      <c r="E2358" t="s">
        <v>242</v>
      </c>
      <c r="F2358" t="s">
        <v>55</v>
      </c>
      <c r="G2358" t="s">
        <v>44</v>
      </c>
      <c r="L2358" t="s">
        <v>3431</v>
      </c>
      <c r="M2358">
        <v>265507</v>
      </c>
      <c r="N2358">
        <v>388</v>
      </c>
      <c r="O2358" t="s">
        <v>29</v>
      </c>
      <c r="P2358" t="s">
        <v>37</v>
      </c>
      <c r="Q2358" t="s">
        <v>31</v>
      </c>
      <c r="R2358">
        <v>15000000</v>
      </c>
      <c r="S2358">
        <v>2014</v>
      </c>
      <c r="T2358">
        <v>7.7</v>
      </c>
      <c r="U2358">
        <v>2</v>
      </c>
      <c r="V2358">
        <v>20887263</v>
      </c>
      <c r="W2358" t="s">
        <v>21</v>
      </c>
    </row>
    <row r="2359" spans="1:23" x14ac:dyDescent="0.3">
      <c r="A2359" t="s">
        <v>1734</v>
      </c>
      <c r="B2359">
        <v>37</v>
      </c>
      <c r="C2359">
        <v>86</v>
      </c>
      <c r="D2359">
        <v>34308901</v>
      </c>
      <c r="E2359" t="s">
        <v>48</v>
      </c>
      <c r="F2359" t="s">
        <v>56</v>
      </c>
      <c r="L2359" t="s">
        <v>3432</v>
      </c>
      <c r="M2359">
        <v>15939</v>
      </c>
      <c r="N2359">
        <v>87</v>
      </c>
      <c r="O2359" t="s">
        <v>29</v>
      </c>
      <c r="P2359" t="s">
        <v>30</v>
      </c>
      <c r="Q2359" t="s">
        <v>31</v>
      </c>
      <c r="R2359">
        <v>16000000</v>
      </c>
      <c r="S2359">
        <v>2003</v>
      </c>
      <c r="T2359">
        <v>5.0999999999999996</v>
      </c>
      <c r="U2359">
        <v>1.4</v>
      </c>
      <c r="V2359">
        <v>18308901</v>
      </c>
      <c r="W2359" t="s">
        <v>21</v>
      </c>
    </row>
    <row r="2360" spans="1:23" x14ac:dyDescent="0.3">
      <c r="A2360" t="s">
        <v>3433</v>
      </c>
      <c r="B2360">
        <v>78</v>
      </c>
      <c r="C2360">
        <v>120</v>
      </c>
      <c r="D2360">
        <v>33771174</v>
      </c>
      <c r="E2360" t="s">
        <v>48</v>
      </c>
      <c r="F2360" t="s">
        <v>55</v>
      </c>
      <c r="G2360" t="s">
        <v>44</v>
      </c>
      <c r="L2360" t="s">
        <v>3434</v>
      </c>
      <c r="M2360">
        <v>27044</v>
      </c>
      <c r="N2360">
        <v>240</v>
      </c>
      <c r="O2360" t="s">
        <v>29</v>
      </c>
      <c r="P2360" t="s">
        <v>30</v>
      </c>
      <c r="Q2360" t="s">
        <v>31</v>
      </c>
      <c r="R2360">
        <v>15000000</v>
      </c>
      <c r="S2360">
        <v>2000</v>
      </c>
      <c r="T2360">
        <v>6.8</v>
      </c>
      <c r="U2360">
        <v>2</v>
      </c>
      <c r="V2360">
        <v>18771174</v>
      </c>
      <c r="W2360" t="s">
        <v>21</v>
      </c>
    </row>
    <row r="2361" spans="1:23" x14ac:dyDescent="0.3">
      <c r="A2361" t="s">
        <v>2456</v>
      </c>
      <c r="B2361">
        <v>181</v>
      </c>
      <c r="C2361">
        <v>227</v>
      </c>
      <c r="D2361">
        <v>6000000</v>
      </c>
      <c r="E2361" t="s">
        <v>25</v>
      </c>
      <c r="F2361" t="s">
        <v>242</v>
      </c>
      <c r="G2361" t="s">
        <v>55</v>
      </c>
      <c r="H2361" t="s">
        <v>54</v>
      </c>
      <c r="I2361" t="s">
        <v>58</v>
      </c>
      <c r="L2361" t="s">
        <v>3435</v>
      </c>
      <c r="M2361">
        <v>192775</v>
      </c>
      <c r="N2361">
        <v>559</v>
      </c>
      <c r="O2361" t="s">
        <v>29</v>
      </c>
      <c r="P2361" t="s">
        <v>37</v>
      </c>
      <c r="Q2361" t="s">
        <v>52</v>
      </c>
      <c r="R2361">
        <v>15000000</v>
      </c>
      <c r="S2361">
        <v>1962</v>
      </c>
      <c r="T2361">
        <v>8.4</v>
      </c>
      <c r="U2361">
        <v>3.8</v>
      </c>
      <c r="V2361">
        <v>-9000000</v>
      </c>
      <c r="W2361" t="s">
        <v>38</v>
      </c>
    </row>
    <row r="2362" spans="1:23" x14ac:dyDescent="0.3">
      <c r="A2362" t="s">
        <v>3436</v>
      </c>
      <c r="B2362">
        <v>220</v>
      </c>
      <c r="C2362">
        <v>119</v>
      </c>
      <c r="D2362">
        <v>33386128</v>
      </c>
      <c r="E2362" t="s">
        <v>57</v>
      </c>
      <c r="L2362" t="s">
        <v>3437</v>
      </c>
      <c r="M2362">
        <v>36372</v>
      </c>
      <c r="N2362">
        <v>491</v>
      </c>
      <c r="O2362" t="s">
        <v>29</v>
      </c>
      <c r="P2362" t="s">
        <v>30</v>
      </c>
      <c r="Q2362" t="s">
        <v>213</v>
      </c>
      <c r="R2362">
        <v>15000000</v>
      </c>
      <c r="S2362">
        <v>2009</v>
      </c>
      <c r="T2362">
        <v>4.9000000000000004</v>
      </c>
      <c r="U2362">
        <v>2</v>
      </c>
      <c r="V2362">
        <v>18386128</v>
      </c>
      <c r="W2362" t="s">
        <v>21</v>
      </c>
    </row>
    <row r="2363" spans="1:23" x14ac:dyDescent="0.3">
      <c r="A2363" t="s">
        <v>2071</v>
      </c>
      <c r="B2363">
        <v>349</v>
      </c>
      <c r="C2363">
        <v>115</v>
      </c>
      <c r="D2363">
        <v>37877959</v>
      </c>
      <c r="E2363" t="s">
        <v>25</v>
      </c>
      <c r="F2363" t="s">
        <v>242</v>
      </c>
      <c r="G2363" t="s">
        <v>55</v>
      </c>
      <c r="L2363" t="s">
        <v>3438</v>
      </c>
      <c r="M2363">
        <v>86664</v>
      </c>
      <c r="N2363">
        <v>252</v>
      </c>
      <c r="O2363" t="s">
        <v>29</v>
      </c>
      <c r="P2363" t="s">
        <v>30</v>
      </c>
      <c r="Q2363" t="s">
        <v>213</v>
      </c>
      <c r="R2363">
        <v>15000000</v>
      </c>
      <c r="S2363">
        <v>2014</v>
      </c>
      <c r="T2363">
        <v>7.1</v>
      </c>
      <c r="U2363">
        <v>1.9</v>
      </c>
      <c r="V2363">
        <v>22877959</v>
      </c>
      <c r="W2363" t="s">
        <v>21</v>
      </c>
    </row>
    <row r="2364" spans="1:23" x14ac:dyDescent="0.3">
      <c r="A2364" t="s">
        <v>3439</v>
      </c>
      <c r="B2364">
        <v>241</v>
      </c>
      <c r="C2364">
        <v>114</v>
      </c>
      <c r="D2364">
        <v>32721635</v>
      </c>
      <c r="E2364" t="s">
        <v>56</v>
      </c>
      <c r="F2364" t="s">
        <v>57</v>
      </c>
      <c r="G2364" t="s">
        <v>35</v>
      </c>
      <c r="L2364" t="s">
        <v>3440</v>
      </c>
      <c r="M2364">
        <v>67822</v>
      </c>
      <c r="N2364">
        <v>279</v>
      </c>
      <c r="O2364" t="s">
        <v>29</v>
      </c>
      <c r="P2364" t="s">
        <v>30</v>
      </c>
      <c r="Q2364" t="s">
        <v>213</v>
      </c>
      <c r="R2364">
        <v>15000000</v>
      </c>
      <c r="S2364">
        <v>2009</v>
      </c>
      <c r="T2364">
        <v>6.6</v>
      </c>
      <c r="U2364">
        <v>1.9</v>
      </c>
      <c r="V2364">
        <v>17721635</v>
      </c>
      <c r="W2364" t="s">
        <v>21</v>
      </c>
    </row>
    <row r="2365" spans="1:23" x14ac:dyDescent="0.3">
      <c r="A2365" t="s">
        <v>3351</v>
      </c>
      <c r="B2365">
        <v>103</v>
      </c>
      <c r="C2365">
        <v>90</v>
      </c>
      <c r="D2365">
        <v>31585300</v>
      </c>
      <c r="E2365" t="s">
        <v>48</v>
      </c>
      <c r="F2365" t="s">
        <v>44</v>
      </c>
      <c r="L2365" t="s">
        <v>3441</v>
      </c>
      <c r="M2365">
        <v>38248</v>
      </c>
      <c r="N2365">
        <v>250</v>
      </c>
      <c r="O2365" t="s">
        <v>29</v>
      </c>
      <c r="P2365" t="s">
        <v>30</v>
      </c>
      <c r="Q2365" t="s">
        <v>31</v>
      </c>
      <c r="R2365">
        <v>15000000</v>
      </c>
      <c r="S2365">
        <v>2005</v>
      </c>
      <c r="T2365">
        <v>6.1</v>
      </c>
      <c r="U2365">
        <v>1.5</v>
      </c>
      <c r="V2365">
        <v>16585300</v>
      </c>
      <c r="W2365" t="s">
        <v>21</v>
      </c>
    </row>
    <row r="2366" spans="1:23" x14ac:dyDescent="0.3">
      <c r="A2366" t="s">
        <v>3442</v>
      </c>
      <c r="B2366">
        <v>151</v>
      </c>
      <c r="C2366">
        <v>94</v>
      </c>
      <c r="D2366">
        <v>30259652</v>
      </c>
      <c r="E2366" t="s">
        <v>48</v>
      </c>
      <c r="F2366" t="s">
        <v>57</v>
      </c>
      <c r="G2366" t="s">
        <v>35</v>
      </c>
      <c r="L2366" t="s">
        <v>3443</v>
      </c>
      <c r="M2366">
        <v>26905</v>
      </c>
      <c r="N2366">
        <v>614</v>
      </c>
      <c r="O2366" t="s">
        <v>29</v>
      </c>
      <c r="P2366" t="s">
        <v>30</v>
      </c>
      <c r="Q2366" t="s">
        <v>213</v>
      </c>
      <c r="R2366">
        <v>15000000</v>
      </c>
      <c r="S2366">
        <v>2002</v>
      </c>
      <c r="T2366">
        <v>4.0999999999999996</v>
      </c>
      <c r="U2366">
        <v>1.6</v>
      </c>
      <c r="V2366">
        <v>15259652</v>
      </c>
      <c r="W2366" t="s">
        <v>21</v>
      </c>
    </row>
    <row r="2367" spans="1:23" x14ac:dyDescent="0.3">
      <c r="A2367" t="s">
        <v>1056</v>
      </c>
      <c r="B2367">
        <v>185</v>
      </c>
      <c r="C2367">
        <v>98</v>
      </c>
      <c r="D2367">
        <v>30857814</v>
      </c>
      <c r="E2367" t="s">
        <v>25</v>
      </c>
      <c r="F2367" t="s">
        <v>49</v>
      </c>
      <c r="G2367" t="s">
        <v>26</v>
      </c>
      <c r="H2367" t="s">
        <v>44</v>
      </c>
      <c r="L2367" t="s">
        <v>3444</v>
      </c>
      <c r="M2367">
        <v>294163</v>
      </c>
      <c r="N2367">
        <v>718</v>
      </c>
      <c r="O2367" t="s">
        <v>29</v>
      </c>
      <c r="P2367" t="s">
        <v>30</v>
      </c>
      <c r="Q2367" t="s">
        <v>52</v>
      </c>
      <c r="R2367">
        <v>16000000</v>
      </c>
      <c r="S2367">
        <v>1987</v>
      </c>
      <c r="T2367">
        <v>8.1</v>
      </c>
      <c r="U2367">
        <v>1.6</v>
      </c>
      <c r="V2367">
        <v>14857814</v>
      </c>
      <c r="W2367" t="s">
        <v>21</v>
      </c>
    </row>
    <row r="2368" spans="1:23" x14ac:dyDescent="0.3">
      <c r="A2368" t="s">
        <v>3445</v>
      </c>
      <c r="B2368">
        <v>112</v>
      </c>
      <c r="C2368">
        <v>126</v>
      </c>
      <c r="D2368">
        <v>30226144</v>
      </c>
      <c r="E2368" t="s">
        <v>242</v>
      </c>
      <c r="F2368" t="s">
        <v>55</v>
      </c>
      <c r="L2368" t="s">
        <v>3446</v>
      </c>
      <c r="M2368">
        <v>47626</v>
      </c>
      <c r="N2368">
        <v>118</v>
      </c>
      <c r="O2368" t="s">
        <v>29</v>
      </c>
      <c r="P2368" t="s">
        <v>30</v>
      </c>
      <c r="Q2368" t="s">
        <v>31</v>
      </c>
      <c r="R2368">
        <v>15000000</v>
      </c>
      <c r="S2368">
        <v>2007</v>
      </c>
      <c r="T2368">
        <v>7.6</v>
      </c>
      <c r="U2368">
        <v>2.1</v>
      </c>
      <c r="V2368">
        <v>15226144</v>
      </c>
      <c r="W2368" t="s">
        <v>21</v>
      </c>
    </row>
    <row r="2369" spans="1:23" x14ac:dyDescent="0.3">
      <c r="A2369" t="s">
        <v>3447</v>
      </c>
      <c r="B2369">
        <v>676</v>
      </c>
      <c r="C2369">
        <v>100</v>
      </c>
      <c r="D2369">
        <v>35054909</v>
      </c>
      <c r="E2369" t="s">
        <v>56</v>
      </c>
      <c r="F2369" t="s">
        <v>55</v>
      </c>
      <c r="L2369" t="s">
        <v>3448</v>
      </c>
      <c r="M2369">
        <v>431578</v>
      </c>
      <c r="N2369">
        <v>1264</v>
      </c>
      <c r="O2369" t="s">
        <v>29</v>
      </c>
      <c r="P2369" t="s">
        <v>30</v>
      </c>
      <c r="Q2369" t="s">
        <v>213</v>
      </c>
      <c r="R2369">
        <v>15000000</v>
      </c>
      <c r="S2369">
        <v>2011</v>
      </c>
      <c r="T2369">
        <v>7.8</v>
      </c>
      <c r="U2369">
        <v>1.7</v>
      </c>
      <c r="V2369">
        <v>20054909</v>
      </c>
      <c r="W2369" t="s">
        <v>21</v>
      </c>
    </row>
    <row r="2370" spans="1:23" x14ac:dyDescent="0.3">
      <c r="A2370" t="s">
        <v>3449</v>
      </c>
      <c r="B2370">
        <v>74</v>
      </c>
      <c r="C2370">
        <v>89</v>
      </c>
      <c r="D2370">
        <v>29302097</v>
      </c>
      <c r="E2370" t="s">
        <v>48</v>
      </c>
      <c r="F2370" t="s">
        <v>49</v>
      </c>
      <c r="G2370" t="s">
        <v>59</v>
      </c>
      <c r="H2370" t="s">
        <v>44</v>
      </c>
      <c r="L2370" t="s">
        <v>3450</v>
      </c>
      <c r="M2370">
        <v>23408</v>
      </c>
      <c r="N2370">
        <v>105</v>
      </c>
      <c r="O2370" t="s">
        <v>29</v>
      </c>
      <c r="P2370" t="s">
        <v>244</v>
      </c>
      <c r="Q2370" t="s">
        <v>52</v>
      </c>
      <c r="R2370">
        <v>15000000</v>
      </c>
      <c r="S2370">
        <v>2004</v>
      </c>
      <c r="T2370">
        <v>4.5999999999999996</v>
      </c>
      <c r="U2370">
        <v>1.5</v>
      </c>
      <c r="V2370">
        <v>14302097</v>
      </c>
      <c r="W2370" t="s">
        <v>21</v>
      </c>
    </row>
    <row r="2371" spans="1:23" x14ac:dyDescent="0.3">
      <c r="A2371" t="s">
        <v>3190</v>
      </c>
      <c r="B2371">
        <v>65</v>
      </c>
      <c r="C2371">
        <v>111</v>
      </c>
      <c r="D2371">
        <v>29106737</v>
      </c>
      <c r="E2371" t="s">
        <v>48</v>
      </c>
      <c r="F2371" t="s">
        <v>55</v>
      </c>
      <c r="G2371" t="s">
        <v>44</v>
      </c>
      <c r="L2371" t="s">
        <v>3451</v>
      </c>
      <c r="M2371">
        <v>15582</v>
      </c>
      <c r="N2371">
        <v>132</v>
      </c>
      <c r="O2371" t="s">
        <v>29</v>
      </c>
      <c r="P2371" t="s">
        <v>30</v>
      </c>
      <c r="Q2371" t="s">
        <v>213</v>
      </c>
      <c r="R2371">
        <v>15000000</v>
      </c>
      <c r="S2371">
        <v>1998</v>
      </c>
      <c r="T2371">
        <v>6</v>
      </c>
      <c r="U2371">
        <v>1.8</v>
      </c>
      <c r="V2371">
        <v>14106737</v>
      </c>
      <c r="W2371" t="s">
        <v>21</v>
      </c>
    </row>
    <row r="2372" spans="1:23" x14ac:dyDescent="0.3">
      <c r="A2372" t="s">
        <v>3452</v>
      </c>
      <c r="B2372">
        <v>274</v>
      </c>
      <c r="C2372">
        <v>100</v>
      </c>
      <c r="D2372">
        <v>28637507</v>
      </c>
      <c r="E2372" t="s">
        <v>55</v>
      </c>
      <c r="F2372" t="s">
        <v>57</v>
      </c>
      <c r="G2372" t="s">
        <v>27</v>
      </c>
      <c r="L2372" t="s">
        <v>3453</v>
      </c>
      <c r="M2372">
        <v>212167</v>
      </c>
      <c r="N2372">
        <v>713</v>
      </c>
      <c r="O2372" t="s">
        <v>29</v>
      </c>
      <c r="P2372" t="s">
        <v>37</v>
      </c>
      <c r="Q2372" t="s">
        <v>213</v>
      </c>
      <c r="R2372">
        <v>15000000</v>
      </c>
      <c r="S2372">
        <v>2007</v>
      </c>
      <c r="T2372">
        <v>7</v>
      </c>
      <c r="U2372">
        <v>1.7</v>
      </c>
      <c r="V2372">
        <v>13637507</v>
      </c>
      <c r="W2372" t="s">
        <v>21</v>
      </c>
    </row>
    <row r="2373" spans="1:23" x14ac:dyDescent="0.3">
      <c r="A2373" t="s">
        <v>1560</v>
      </c>
      <c r="B2373">
        <v>50</v>
      </c>
      <c r="C2373">
        <v>115</v>
      </c>
      <c r="D2373">
        <v>30127963</v>
      </c>
      <c r="E2373" t="s">
        <v>55</v>
      </c>
      <c r="F2373" t="s">
        <v>49</v>
      </c>
      <c r="G2373" t="s">
        <v>61</v>
      </c>
      <c r="L2373" t="s">
        <v>3454</v>
      </c>
      <c r="M2373">
        <v>12596</v>
      </c>
      <c r="N2373">
        <v>64</v>
      </c>
      <c r="O2373" t="s">
        <v>29</v>
      </c>
      <c r="P2373" t="s">
        <v>30</v>
      </c>
      <c r="Q2373" t="s">
        <v>52</v>
      </c>
      <c r="R2373">
        <v>15000000</v>
      </c>
      <c r="S2373">
        <v>2014</v>
      </c>
      <c r="T2373">
        <v>6.7</v>
      </c>
      <c r="U2373">
        <v>1.9</v>
      </c>
      <c r="V2373">
        <v>15127963</v>
      </c>
      <c r="W2373" t="s">
        <v>21</v>
      </c>
    </row>
    <row r="2374" spans="1:23" x14ac:dyDescent="0.3">
      <c r="A2374" t="s">
        <v>1250</v>
      </c>
      <c r="B2374">
        <v>96</v>
      </c>
      <c r="C2374">
        <v>106</v>
      </c>
      <c r="D2374">
        <v>32645546</v>
      </c>
      <c r="E2374" t="s">
        <v>48</v>
      </c>
      <c r="F2374" t="s">
        <v>55</v>
      </c>
      <c r="G2374" t="s">
        <v>49</v>
      </c>
      <c r="L2374" t="s">
        <v>3455</v>
      </c>
      <c r="M2374">
        <v>8427</v>
      </c>
      <c r="N2374">
        <v>88</v>
      </c>
      <c r="O2374" t="s">
        <v>29</v>
      </c>
      <c r="P2374" t="s">
        <v>30</v>
      </c>
      <c r="Q2374" t="s">
        <v>52</v>
      </c>
      <c r="R2374">
        <v>14000000</v>
      </c>
      <c r="S2374">
        <v>2005</v>
      </c>
      <c r="T2374">
        <v>6.4</v>
      </c>
      <c r="U2374">
        <v>1.8</v>
      </c>
      <c r="V2374">
        <v>18645546</v>
      </c>
      <c r="W2374" t="s">
        <v>21</v>
      </c>
    </row>
    <row r="2375" spans="1:23" x14ac:dyDescent="0.3">
      <c r="A2375" t="s">
        <v>3456</v>
      </c>
      <c r="B2375">
        <v>68</v>
      </c>
      <c r="C2375">
        <v>124</v>
      </c>
      <c r="D2375">
        <v>27441122</v>
      </c>
      <c r="E2375" t="s">
        <v>55</v>
      </c>
      <c r="F2375" t="s">
        <v>44</v>
      </c>
      <c r="G2375" t="s">
        <v>61</v>
      </c>
      <c r="L2375" t="s">
        <v>3457</v>
      </c>
      <c r="M2375">
        <v>14322</v>
      </c>
      <c r="N2375">
        <v>116</v>
      </c>
      <c r="O2375" t="s">
        <v>29</v>
      </c>
      <c r="P2375" t="s">
        <v>30</v>
      </c>
      <c r="Q2375" t="s">
        <v>31</v>
      </c>
      <c r="R2375">
        <v>15000000</v>
      </c>
      <c r="S2375">
        <v>2000</v>
      </c>
      <c r="T2375">
        <v>7.2</v>
      </c>
      <c r="U2375">
        <v>2.1</v>
      </c>
      <c r="V2375">
        <v>12441122</v>
      </c>
      <c r="W2375" t="s">
        <v>21</v>
      </c>
    </row>
    <row r="2376" spans="1:23" x14ac:dyDescent="0.3">
      <c r="A2376" t="s">
        <v>1495</v>
      </c>
      <c r="B2376">
        <v>111</v>
      </c>
      <c r="C2376">
        <v>107</v>
      </c>
      <c r="D2376">
        <v>28014536</v>
      </c>
      <c r="E2376" t="s">
        <v>24</v>
      </c>
      <c r="F2376" t="s">
        <v>48</v>
      </c>
      <c r="G2376" t="s">
        <v>56</v>
      </c>
      <c r="H2376" t="s">
        <v>44</v>
      </c>
      <c r="I2376" t="s">
        <v>35</v>
      </c>
      <c r="L2376" t="s">
        <v>3458</v>
      </c>
      <c r="M2376">
        <v>73347</v>
      </c>
      <c r="N2376">
        <v>296</v>
      </c>
      <c r="O2376" t="s">
        <v>29</v>
      </c>
      <c r="P2376" t="s">
        <v>30</v>
      </c>
      <c r="Q2376" t="s">
        <v>213</v>
      </c>
      <c r="R2376">
        <v>15000000</v>
      </c>
      <c r="S2376">
        <v>1997</v>
      </c>
      <c r="T2376">
        <v>7.4</v>
      </c>
      <c r="U2376">
        <v>1.8</v>
      </c>
      <c r="V2376">
        <v>13014536</v>
      </c>
      <c r="W2376" t="s">
        <v>21</v>
      </c>
    </row>
    <row r="2377" spans="1:23" x14ac:dyDescent="0.3">
      <c r="A2377" t="s">
        <v>3459</v>
      </c>
      <c r="B2377">
        <v>128</v>
      </c>
      <c r="C2377">
        <v>99</v>
      </c>
      <c r="D2377">
        <v>33860010</v>
      </c>
      <c r="E2377" t="s">
        <v>48</v>
      </c>
      <c r="F2377" t="s">
        <v>44</v>
      </c>
      <c r="L2377" t="s">
        <v>3460</v>
      </c>
      <c r="M2377">
        <v>33088</v>
      </c>
      <c r="N2377">
        <v>143</v>
      </c>
      <c r="O2377" t="s">
        <v>29</v>
      </c>
      <c r="P2377" t="s">
        <v>30</v>
      </c>
      <c r="Q2377" t="s">
        <v>31</v>
      </c>
      <c r="R2377">
        <v>15000000</v>
      </c>
      <c r="S2377">
        <v>2009</v>
      </c>
      <c r="T2377">
        <v>4.8</v>
      </c>
      <c r="U2377">
        <v>1.6</v>
      </c>
      <c r="V2377">
        <v>18860010</v>
      </c>
      <c r="W2377" t="s">
        <v>21</v>
      </c>
    </row>
    <row r="2378" spans="1:23" x14ac:dyDescent="0.3">
      <c r="A2378" t="s">
        <v>3461</v>
      </c>
      <c r="B2378">
        <v>160</v>
      </c>
      <c r="C2378">
        <v>90</v>
      </c>
      <c r="D2378">
        <v>26421314</v>
      </c>
      <c r="E2378" t="s">
        <v>25</v>
      </c>
      <c r="F2378" t="s">
        <v>26</v>
      </c>
      <c r="G2378" t="s">
        <v>57</v>
      </c>
      <c r="H2378" t="s">
        <v>60</v>
      </c>
      <c r="I2378" t="s">
        <v>35</v>
      </c>
      <c r="L2378" t="s">
        <v>3462</v>
      </c>
      <c r="M2378">
        <v>28964</v>
      </c>
      <c r="N2378">
        <v>457</v>
      </c>
      <c r="O2378" t="s">
        <v>29</v>
      </c>
      <c r="P2378" t="s">
        <v>30</v>
      </c>
      <c r="Q2378" t="s">
        <v>213</v>
      </c>
      <c r="R2378">
        <v>15000000</v>
      </c>
      <c r="S2378">
        <v>2000</v>
      </c>
      <c r="T2378">
        <v>4</v>
      </c>
      <c r="U2378">
        <v>1.5</v>
      </c>
      <c r="V2378">
        <v>11421314</v>
      </c>
      <c r="W2378" t="s">
        <v>21</v>
      </c>
    </row>
    <row r="2379" spans="1:23" x14ac:dyDescent="0.3">
      <c r="A2379" t="s">
        <v>2958</v>
      </c>
      <c r="B2379">
        <v>93</v>
      </c>
      <c r="C2379">
        <v>101</v>
      </c>
      <c r="D2379">
        <v>24881000</v>
      </c>
      <c r="E2379" t="s">
        <v>55</v>
      </c>
      <c r="F2379" t="s">
        <v>26</v>
      </c>
      <c r="G2379" t="s">
        <v>57</v>
      </c>
      <c r="H2379" t="s">
        <v>35</v>
      </c>
      <c r="L2379" t="s">
        <v>3463</v>
      </c>
      <c r="M2379">
        <v>57140</v>
      </c>
      <c r="N2379">
        <v>195</v>
      </c>
      <c r="O2379" t="s">
        <v>29</v>
      </c>
      <c r="P2379" t="s">
        <v>30</v>
      </c>
      <c r="Q2379" t="s">
        <v>213</v>
      </c>
      <c r="R2379">
        <v>15000000</v>
      </c>
      <c r="S2379">
        <v>1996</v>
      </c>
      <c r="T2379">
        <v>6.2</v>
      </c>
      <c r="U2379">
        <v>1.7</v>
      </c>
      <c r="V2379">
        <v>9881000</v>
      </c>
      <c r="W2379" t="s">
        <v>21</v>
      </c>
    </row>
    <row r="2380" spans="1:23" x14ac:dyDescent="0.3">
      <c r="A2380" t="s">
        <v>2246</v>
      </c>
      <c r="B2380">
        <v>278</v>
      </c>
      <c r="C2380">
        <v>119</v>
      </c>
      <c r="D2380">
        <v>23089926</v>
      </c>
      <c r="E2380" t="s">
        <v>55</v>
      </c>
      <c r="F2380" t="s">
        <v>44</v>
      </c>
      <c r="G2380" t="s">
        <v>35</v>
      </c>
      <c r="L2380" t="s">
        <v>3464</v>
      </c>
      <c r="M2380">
        <v>166269</v>
      </c>
      <c r="N2380">
        <v>735</v>
      </c>
      <c r="O2380" t="s">
        <v>29</v>
      </c>
      <c r="P2380" t="s">
        <v>37</v>
      </c>
      <c r="Q2380" t="s">
        <v>213</v>
      </c>
      <c r="R2380">
        <v>15000000</v>
      </c>
      <c r="S2380">
        <v>2005</v>
      </c>
      <c r="T2380">
        <v>7.7</v>
      </c>
      <c r="U2380">
        <v>2</v>
      </c>
      <c r="V2380">
        <v>8089926</v>
      </c>
      <c r="W2380" t="s">
        <v>21</v>
      </c>
    </row>
    <row r="2381" spans="1:23" x14ac:dyDescent="0.3">
      <c r="A2381" t="s">
        <v>3465</v>
      </c>
      <c r="B2381">
        <v>81</v>
      </c>
      <c r="C2381">
        <v>103</v>
      </c>
      <c r="D2381">
        <v>26161406</v>
      </c>
      <c r="E2381" t="s">
        <v>25</v>
      </c>
      <c r="F2381" t="s">
        <v>48</v>
      </c>
      <c r="G2381" t="s">
        <v>49</v>
      </c>
      <c r="H2381" t="s">
        <v>26</v>
      </c>
      <c r="L2381" t="s">
        <v>3466</v>
      </c>
      <c r="M2381">
        <v>13874</v>
      </c>
      <c r="N2381">
        <v>52</v>
      </c>
      <c r="O2381" t="s">
        <v>29</v>
      </c>
      <c r="P2381" t="s">
        <v>30</v>
      </c>
      <c r="Q2381" t="s">
        <v>118</v>
      </c>
      <c r="R2381">
        <v>15000000</v>
      </c>
      <c r="S2381">
        <v>2010</v>
      </c>
      <c r="T2381">
        <v>6.7</v>
      </c>
      <c r="U2381">
        <v>1.7</v>
      </c>
      <c r="V2381">
        <v>11161406</v>
      </c>
      <c r="W2381" t="s">
        <v>21</v>
      </c>
    </row>
    <row r="2382" spans="1:23" x14ac:dyDescent="0.3">
      <c r="A2382" t="s">
        <v>3368</v>
      </c>
      <c r="B2382">
        <v>58</v>
      </c>
      <c r="C2382">
        <v>134</v>
      </c>
      <c r="D2382">
        <v>22954968</v>
      </c>
      <c r="E2382" t="s">
        <v>55</v>
      </c>
      <c r="F2382" t="s">
        <v>44</v>
      </c>
      <c r="L2382" t="s">
        <v>3467</v>
      </c>
      <c r="M2382">
        <v>45703</v>
      </c>
      <c r="N2382">
        <v>156</v>
      </c>
      <c r="O2382" t="s">
        <v>29</v>
      </c>
      <c r="P2382" t="s">
        <v>37</v>
      </c>
      <c r="Q2382" t="s">
        <v>52</v>
      </c>
      <c r="R2382">
        <v>11500000</v>
      </c>
      <c r="S2382">
        <v>1993</v>
      </c>
      <c r="T2382">
        <v>7.9</v>
      </c>
      <c r="U2382">
        <v>2.2000000000000002</v>
      </c>
      <c r="V2382">
        <v>11454968</v>
      </c>
      <c r="W2382" t="s">
        <v>21</v>
      </c>
    </row>
    <row r="2383" spans="1:23" x14ac:dyDescent="0.3">
      <c r="A2383" t="s">
        <v>1919</v>
      </c>
      <c r="B2383">
        <v>153</v>
      </c>
      <c r="C2383">
        <v>155</v>
      </c>
      <c r="D2383">
        <v>26384919</v>
      </c>
      <c r="E2383" t="s">
        <v>55</v>
      </c>
      <c r="L2383" t="s">
        <v>3468</v>
      </c>
      <c r="M2383">
        <v>189032</v>
      </c>
      <c r="N2383">
        <v>560</v>
      </c>
      <c r="O2383" t="s">
        <v>29</v>
      </c>
      <c r="P2383" t="s">
        <v>30</v>
      </c>
      <c r="Q2383" t="s">
        <v>213</v>
      </c>
      <c r="R2383">
        <v>15000000</v>
      </c>
      <c r="S2383">
        <v>1997</v>
      </c>
      <c r="T2383">
        <v>7.9</v>
      </c>
      <c r="U2383">
        <v>2.6</v>
      </c>
      <c r="V2383">
        <v>11384919</v>
      </c>
      <c r="W2383" t="s">
        <v>21</v>
      </c>
    </row>
    <row r="2384" spans="1:23" x14ac:dyDescent="0.3">
      <c r="A2384" t="s">
        <v>3277</v>
      </c>
      <c r="B2384">
        <v>25</v>
      </c>
      <c r="C2384">
        <v>94</v>
      </c>
      <c r="D2384">
        <v>22189039</v>
      </c>
      <c r="E2384" t="s">
        <v>24</v>
      </c>
      <c r="F2384" t="s">
        <v>56</v>
      </c>
      <c r="G2384" t="s">
        <v>55</v>
      </c>
      <c r="H2384" t="s">
        <v>44</v>
      </c>
      <c r="I2384" t="s">
        <v>35</v>
      </c>
      <c r="L2384" t="s">
        <v>3469</v>
      </c>
      <c r="M2384">
        <v>17074</v>
      </c>
      <c r="N2384">
        <v>55</v>
      </c>
      <c r="O2384" t="s">
        <v>29</v>
      </c>
      <c r="P2384" t="s">
        <v>30</v>
      </c>
      <c r="Q2384" t="s">
        <v>213</v>
      </c>
      <c r="R2384">
        <v>15000000</v>
      </c>
      <c r="S2384">
        <v>1993</v>
      </c>
      <c r="T2384">
        <v>5.5</v>
      </c>
      <c r="U2384">
        <v>1.6</v>
      </c>
      <c r="V2384">
        <v>7189039</v>
      </c>
      <c r="W2384" t="s">
        <v>21</v>
      </c>
    </row>
    <row r="2385" spans="1:23" x14ac:dyDescent="0.3">
      <c r="A2385" t="s">
        <v>3470</v>
      </c>
      <c r="B2385">
        <v>46</v>
      </c>
      <c r="C2385">
        <v>95</v>
      </c>
      <c r="D2385">
        <v>20998709</v>
      </c>
      <c r="E2385" t="s">
        <v>25</v>
      </c>
      <c r="F2385" t="s">
        <v>55</v>
      </c>
      <c r="G2385" t="s">
        <v>49</v>
      </c>
      <c r="L2385" t="s">
        <v>3471</v>
      </c>
      <c r="M2385">
        <v>6095</v>
      </c>
      <c r="N2385">
        <v>76</v>
      </c>
      <c r="O2385" t="s">
        <v>29</v>
      </c>
      <c r="P2385" t="s">
        <v>30</v>
      </c>
      <c r="Q2385" t="s">
        <v>52</v>
      </c>
      <c r="R2385">
        <v>15000000</v>
      </c>
      <c r="S2385">
        <v>2006</v>
      </c>
      <c r="T2385">
        <v>6.2</v>
      </c>
      <c r="U2385">
        <v>1.6</v>
      </c>
      <c r="V2385">
        <v>5998709</v>
      </c>
      <c r="W2385" t="s">
        <v>21</v>
      </c>
    </row>
    <row r="2386" spans="1:23" x14ac:dyDescent="0.3">
      <c r="A2386" t="s">
        <v>3472</v>
      </c>
      <c r="B2386">
        <v>161</v>
      </c>
      <c r="C2386">
        <v>89</v>
      </c>
      <c r="D2386">
        <v>20801344</v>
      </c>
      <c r="E2386" t="s">
        <v>57</v>
      </c>
      <c r="L2386" t="s">
        <v>3473</v>
      </c>
      <c r="M2386">
        <v>49721</v>
      </c>
      <c r="N2386">
        <v>211</v>
      </c>
      <c r="O2386" t="s">
        <v>29</v>
      </c>
      <c r="P2386" t="s">
        <v>30</v>
      </c>
      <c r="Q2386" t="s">
        <v>213</v>
      </c>
      <c r="R2386">
        <v>15000000</v>
      </c>
      <c r="S2386">
        <v>2007</v>
      </c>
      <c r="T2386">
        <v>5.0999999999999996</v>
      </c>
      <c r="U2386">
        <v>1.5</v>
      </c>
      <c r="V2386">
        <v>5801344</v>
      </c>
      <c r="W2386" t="s">
        <v>21</v>
      </c>
    </row>
    <row r="2387" spans="1:23" x14ac:dyDescent="0.3">
      <c r="A2387" t="s">
        <v>3474</v>
      </c>
      <c r="B2387">
        <v>108</v>
      </c>
      <c r="C2387">
        <v>97</v>
      </c>
      <c r="D2387">
        <v>21468807</v>
      </c>
      <c r="E2387" t="s">
        <v>57</v>
      </c>
      <c r="F2387" t="s">
        <v>60</v>
      </c>
      <c r="G2387" t="s">
        <v>35</v>
      </c>
      <c r="L2387" t="s">
        <v>3475</v>
      </c>
      <c r="M2387">
        <v>13048</v>
      </c>
      <c r="N2387">
        <v>227</v>
      </c>
      <c r="O2387" t="s">
        <v>29</v>
      </c>
      <c r="P2387" t="s">
        <v>30</v>
      </c>
      <c r="Q2387" t="s">
        <v>213</v>
      </c>
      <c r="R2387">
        <v>14000000</v>
      </c>
      <c r="S2387">
        <v>2000</v>
      </c>
      <c r="T2387">
        <v>4.0999999999999996</v>
      </c>
      <c r="U2387">
        <v>1.6</v>
      </c>
      <c r="V2387">
        <v>7468807</v>
      </c>
      <c r="W2387" t="s">
        <v>21</v>
      </c>
    </row>
    <row r="2388" spans="1:23" x14ac:dyDescent="0.3">
      <c r="A2388" t="s">
        <v>1101</v>
      </c>
      <c r="B2388">
        <v>69</v>
      </c>
      <c r="C2388">
        <v>90</v>
      </c>
      <c r="D2388">
        <v>19158074</v>
      </c>
      <c r="E2388" t="s">
        <v>55</v>
      </c>
      <c r="F2388" t="s">
        <v>49</v>
      </c>
      <c r="G2388" t="s">
        <v>26</v>
      </c>
      <c r="H2388" t="s">
        <v>44</v>
      </c>
      <c r="L2388" t="s">
        <v>3476</v>
      </c>
      <c r="M2388">
        <v>17983</v>
      </c>
      <c r="N2388">
        <v>127</v>
      </c>
      <c r="O2388" t="s">
        <v>29</v>
      </c>
      <c r="P2388" t="s">
        <v>30</v>
      </c>
      <c r="Q2388" t="s">
        <v>52</v>
      </c>
      <c r="R2388">
        <v>15000000</v>
      </c>
      <c r="S2388">
        <v>2002</v>
      </c>
      <c r="T2388">
        <v>6.7</v>
      </c>
      <c r="U2388">
        <v>1.5</v>
      </c>
      <c r="V2388">
        <v>4158074</v>
      </c>
      <c r="W2388" t="s">
        <v>21</v>
      </c>
    </row>
    <row r="2389" spans="1:23" x14ac:dyDescent="0.3">
      <c r="A2389" t="s">
        <v>3477</v>
      </c>
      <c r="B2389">
        <v>78</v>
      </c>
      <c r="C2389">
        <v>92</v>
      </c>
      <c r="D2389">
        <v>18843314</v>
      </c>
      <c r="E2389" t="s">
        <v>24</v>
      </c>
      <c r="F2389" t="s">
        <v>55</v>
      </c>
      <c r="G2389" t="s">
        <v>35</v>
      </c>
      <c r="L2389" t="s">
        <v>3478</v>
      </c>
      <c r="M2389">
        <v>27486</v>
      </c>
      <c r="N2389">
        <v>284</v>
      </c>
      <c r="O2389" t="s">
        <v>29</v>
      </c>
      <c r="P2389" t="s">
        <v>30</v>
      </c>
      <c r="Q2389" t="s">
        <v>31</v>
      </c>
      <c r="R2389">
        <v>20000000</v>
      </c>
      <c r="S2389">
        <v>2006</v>
      </c>
      <c r="T2389">
        <v>4.7</v>
      </c>
      <c r="U2389">
        <v>1.5</v>
      </c>
      <c r="V2389">
        <v>-1156686</v>
      </c>
      <c r="W2389" t="s">
        <v>38</v>
      </c>
    </row>
    <row r="2390" spans="1:23" x14ac:dyDescent="0.3">
      <c r="A2390" t="s">
        <v>3479</v>
      </c>
      <c r="B2390">
        <v>129</v>
      </c>
      <c r="C2390">
        <v>100</v>
      </c>
      <c r="D2390">
        <v>20566327</v>
      </c>
      <c r="E2390" t="s">
        <v>24</v>
      </c>
      <c r="F2390" t="s">
        <v>48</v>
      </c>
      <c r="L2390" t="s">
        <v>3480</v>
      </c>
      <c r="M2390">
        <v>15385</v>
      </c>
      <c r="N2390">
        <v>84</v>
      </c>
      <c r="O2390" t="s">
        <v>29</v>
      </c>
      <c r="P2390" t="s">
        <v>30</v>
      </c>
      <c r="Q2390" t="s">
        <v>213</v>
      </c>
      <c r="R2390">
        <v>15000000</v>
      </c>
      <c r="S2390">
        <v>2016</v>
      </c>
      <c r="T2390">
        <v>6.4</v>
      </c>
      <c r="U2390">
        <v>1.7</v>
      </c>
      <c r="V2390">
        <v>5566327</v>
      </c>
      <c r="W2390" t="s">
        <v>21</v>
      </c>
    </row>
    <row r="2391" spans="1:23" x14ac:dyDescent="0.3">
      <c r="A2391" t="s">
        <v>2979</v>
      </c>
      <c r="B2391">
        <v>135</v>
      </c>
      <c r="C2391">
        <v>117</v>
      </c>
      <c r="D2391">
        <v>20218921</v>
      </c>
      <c r="E2391" t="s">
        <v>55</v>
      </c>
      <c r="F2391" t="s">
        <v>59</v>
      </c>
      <c r="L2391" t="s">
        <v>3481</v>
      </c>
      <c r="M2391">
        <v>14814</v>
      </c>
      <c r="N2391">
        <v>114</v>
      </c>
      <c r="O2391" t="s">
        <v>29</v>
      </c>
      <c r="P2391" t="s">
        <v>3482</v>
      </c>
      <c r="Q2391" t="s">
        <v>31</v>
      </c>
      <c r="R2391">
        <v>15000000</v>
      </c>
      <c r="S2391">
        <v>2010</v>
      </c>
      <c r="T2391">
        <v>6.3</v>
      </c>
      <c r="U2391">
        <v>2</v>
      </c>
      <c r="V2391">
        <v>5218921</v>
      </c>
      <c r="W2391" t="s">
        <v>21</v>
      </c>
    </row>
    <row r="2392" spans="1:23" x14ac:dyDescent="0.3">
      <c r="A2392" t="s">
        <v>3483</v>
      </c>
      <c r="B2392">
        <v>96</v>
      </c>
      <c r="C2392">
        <v>84</v>
      </c>
      <c r="D2392">
        <v>17411331</v>
      </c>
      <c r="E2392" t="s">
        <v>57</v>
      </c>
      <c r="F2392" t="s">
        <v>60</v>
      </c>
      <c r="G2392" t="s">
        <v>27</v>
      </c>
      <c r="H2392" t="s">
        <v>35</v>
      </c>
      <c r="L2392" t="s">
        <v>3484</v>
      </c>
      <c r="M2392">
        <v>17328</v>
      </c>
      <c r="N2392">
        <v>237</v>
      </c>
      <c r="O2392" t="s">
        <v>29</v>
      </c>
      <c r="P2392" t="s">
        <v>143</v>
      </c>
      <c r="Q2392" t="s">
        <v>213</v>
      </c>
      <c r="R2392">
        <v>15000000</v>
      </c>
      <c r="S2392">
        <v>1998</v>
      </c>
      <c r="T2392">
        <v>5.5</v>
      </c>
      <c r="U2392">
        <v>1.4</v>
      </c>
      <c r="V2392">
        <v>2411331</v>
      </c>
      <c r="W2392" t="s">
        <v>21</v>
      </c>
    </row>
    <row r="2393" spans="1:23" x14ac:dyDescent="0.3">
      <c r="A2393" t="s">
        <v>3485</v>
      </c>
      <c r="B2393">
        <v>417</v>
      </c>
      <c r="C2393">
        <v>140</v>
      </c>
      <c r="D2393">
        <v>21383298</v>
      </c>
      <c r="E2393" t="s">
        <v>56</v>
      </c>
      <c r="F2393" t="s">
        <v>55</v>
      </c>
      <c r="G2393" t="s">
        <v>35</v>
      </c>
      <c r="L2393" t="s">
        <v>3486</v>
      </c>
      <c r="M2393">
        <v>187170</v>
      </c>
      <c r="N2393">
        <v>376</v>
      </c>
      <c r="O2393" t="s">
        <v>29</v>
      </c>
      <c r="P2393" t="s">
        <v>30</v>
      </c>
      <c r="Q2393" t="s">
        <v>213</v>
      </c>
      <c r="R2393">
        <v>15000000</v>
      </c>
      <c r="S2393">
        <v>2012</v>
      </c>
      <c r="T2393">
        <v>7.3</v>
      </c>
      <c r="U2393">
        <v>2.2999999999999998</v>
      </c>
      <c r="V2393">
        <v>6383298</v>
      </c>
      <c r="W2393" t="s">
        <v>21</v>
      </c>
    </row>
    <row r="2394" spans="1:23" x14ac:dyDescent="0.3">
      <c r="A2394" t="s">
        <v>435</v>
      </c>
      <c r="B2394">
        <v>172</v>
      </c>
      <c r="C2394">
        <v>108</v>
      </c>
      <c r="D2394">
        <v>24984868</v>
      </c>
      <c r="E2394" t="s">
        <v>24</v>
      </c>
      <c r="F2394" t="s">
        <v>56</v>
      </c>
      <c r="G2394" t="s">
        <v>35</v>
      </c>
      <c r="L2394" t="s">
        <v>3487</v>
      </c>
      <c r="M2394">
        <v>50056</v>
      </c>
      <c r="N2394">
        <v>152</v>
      </c>
      <c r="O2394" t="s">
        <v>29</v>
      </c>
      <c r="P2394" t="s">
        <v>30</v>
      </c>
      <c r="Q2394" t="s">
        <v>213</v>
      </c>
      <c r="R2394">
        <v>15000000</v>
      </c>
      <c r="S2394">
        <v>2014</v>
      </c>
      <c r="T2394">
        <v>6.3</v>
      </c>
      <c r="U2394">
        <v>1.8</v>
      </c>
      <c r="V2394">
        <v>9984868</v>
      </c>
      <c r="W2394" t="s">
        <v>21</v>
      </c>
    </row>
    <row r="2395" spans="1:23" x14ac:dyDescent="0.3">
      <c r="A2395" t="s">
        <v>3488</v>
      </c>
      <c r="B2395">
        <v>88</v>
      </c>
      <c r="C2395">
        <v>109</v>
      </c>
      <c r="D2395">
        <v>16459004</v>
      </c>
      <c r="E2395" t="s">
        <v>55</v>
      </c>
      <c r="F2395" t="s">
        <v>60</v>
      </c>
      <c r="G2395" t="s">
        <v>35</v>
      </c>
      <c r="L2395" t="s">
        <v>3489</v>
      </c>
      <c r="M2395">
        <v>13320</v>
      </c>
      <c r="N2395">
        <v>415</v>
      </c>
      <c r="O2395" t="s">
        <v>29</v>
      </c>
      <c r="P2395" t="s">
        <v>115</v>
      </c>
      <c r="Q2395" t="s">
        <v>213</v>
      </c>
      <c r="R2395">
        <v>15000000</v>
      </c>
      <c r="S2395">
        <v>1999</v>
      </c>
      <c r="T2395">
        <v>4.9000000000000004</v>
      </c>
      <c r="U2395">
        <v>1.8</v>
      </c>
      <c r="V2395">
        <v>1459004</v>
      </c>
      <c r="W2395" t="s">
        <v>21</v>
      </c>
    </row>
    <row r="2396" spans="1:23" x14ac:dyDescent="0.3">
      <c r="A2396" t="s">
        <v>638</v>
      </c>
      <c r="B2396">
        <v>388</v>
      </c>
      <c r="C2396">
        <v>131</v>
      </c>
      <c r="D2396">
        <v>15700000</v>
      </c>
      <c r="E2396" t="s">
        <v>55</v>
      </c>
      <c r="F2396" t="s">
        <v>54</v>
      </c>
      <c r="G2396" t="s">
        <v>35</v>
      </c>
      <c r="H2396" t="s">
        <v>58</v>
      </c>
      <c r="L2396" t="s">
        <v>3490</v>
      </c>
      <c r="M2396">
        <v>332065</v>
      </c>
      <c r="N2396">
        <v>876</v>
      </c>
      <c r="O2396" t="s">
        <v>29</v>
      </c>
      <c r="P2396" t="s">
        <v>30</v>
      </c>
      <c r="Q2396" t="s">
        <v>213</v>
      </c>
      <c r="R2396">
        <v>15000000</v>
      </c>
      <c r="S2396">
        <v>2008</v>
      </c>
      <c r="T2396">
        <v>7.6</v>
      </c>
      <c r="U2396">
        <v>2.2000000000000002</v>
      </c>
      <c r="V2396">
        <v>700000</v>
      </c>
      <c r="W2396" t="s">
        <v>21</v>
      </c>
    </row>
    <row r="2397" spans="1:23" x14ac:dyDescent="0.3">
      <c r="A2397" t="s">
        <v>3491</v>
      </c>
      <c r="B2397">
        <v>45</v>
      </c>
      <c r="C2397">
        <v>114</v>
      </c>
      <c r="D2397">
        <v>15100000</v>
      </c>
      <c r="E2397" t="s">
        <v>24</v>
      </c>
      <c r="F2397" t="s">
        <v>57</v>
      </c>
      <c r="G2397" t="s">
        <v>27</v>
      </c>
      <c r="H2397" t="s">
        <v>35</v>
      </c>
      <c r="L2397" t="s">
        <v>3492</v>
      </c>
      <c r="M2397">
        <v>22797</v>
      </c>
      <c r="N2397">
        <v>96</v>
      </c>
      <c r="O2397" t="s">
        <v>29</v>
      </c>
      <c r="P2397" t="s">
        <v>30</v>
      </c>
      <c r="Q2397" t="s">
        <v>213</v>
      </c>
      <c r="R2397">
        <v>15000000</v>
      </c>
      <c r="S2397">
        <v>1984</v>
      </c>
      <c r="T2397">
        <v>6</v>
      </c>
      <c r="U2397">
        <v>1.9</v>
      </c>
      <c r="V2397">
        <v>100000</v>
      </c>
      <c r="W2397" t="s">
        <v>21</v>
      </c>
    </row>
    <row r="2398" spans="1:23" x14ac:dyDescent="0.3">
      <c r="A2398" t="s">
        <v>2376</v>
      </c>
      <c r="B2398">
        <v>414</v>
      </c>
      <c r="C2398">
        <v>97</v>
      </c>
      <c r="D2398">
        <v>14938570</v>
      </c>
      <c r="E2398" t="s">
        <v>56</v>
      </c>
      <c r="F2398" t="s">
        <v>35</v>
      </c>
      <c r="L2398" t="s">
        <v>3493</v>
      </c>
      <c r="M2398">
        <v>111625</v>
      </c>
      <c r="N2398">
        <v>369</v>
      </c>
      <c r="O2398" t="s">
        <v>29</v>
      </c>
      <c r="P2398" t="s">
        <v>30</v>
      </c>
      <c r="Q2398" t="s">
        <v>213</v>
      </c>
      <c r="R2398">
        <v>15000000</v>
      </c>
      <c r="S2398">
        <v>2012</v>
      </c>
      <c r="T2398">
        <v>6.2</v>
      </c>
      <c r="U2398">
        <v>1.6</v>
      </c>
      <c r="V2398">
        <v>-61430</v>
      </c>
      <c r="W2398" t="s">
        <v>38</v>
      </c>
    </row>
    <row r="2399" spans="1:23" x14ac:dyDescent="0.3">
      <c r="A2399" t="s">
        <v>2927</v>
      </c>
      <c r="B2399">
        <v>291</v>
      </c>
      <c r="C2399">
        <v>122</v>
      </c>
      <c r="D2399">
        <v>17237244</v>
      </c>
      <c r="E2399" t="s">
        <v>56</v>
      </c>
      <c r="F2399" t="s">
        <v>55</v>
      </c>
      <c r="G2399" t="s">
        <v>35</v>
      </c>
      <c r="L2399" t="s">
        <v>3494</v>
      </c>
      <c r="M2399">
        <v>57210</v>
      </c>
      <c r="N2399">
        <v>158</v>
      </c>
      <c r="O2399" t="s">
        <v>29</v>
      </c>
      <c r="P2399" t="s">
        <v>37</v>
      </c>
      <c r="Q2399" t="s">
        <v>213</v>
      </c>
      <c r="R2399">
        <v>15000000</v>
      </c>
      <c r="S2399">
        <v>2014</v>
      </c>
      <c r="T2399">
        <v>6.8</v>
      </c>
      <c r="U2399">
        <v>2</v>
      </c>
      <c r="V2399">
        <v>2237244</v>
      </c>
      <c r="W2399" t="s">
        <v>21</v>
      </c>
    </row>
    <row r="2400" spans="1:23" x14ac:dyDescent="0.3">
      <c r="A2400" t="s">
        <v>3495</v>
      </c>
      <c r="B2400">
        <v>97</v>
      </c>
      <c r="C2400">
        <v>87</v>
      </c>
      <c r="D2400">
        <v>14249005</v>
      </c>
      <c r="E2400" t="s">
        <v>48</v>
      </c>
      <c r="L2400" t="s">
        <v>3496</v>
      </c>
      <c r="M2400">
        <v>39788</v>
      </c>
      <c r="N2400">
        <v>619</v>
      </c>
      <c r="O2400" t="s">
        <v>29</v>
      </c>
      <c r="P2400" t="s">
        <v>30</v>
      </c>
      <c r="Q2400" t="s">
        <v>213</v>
      </c>
      <c r="R2400">
        <v>15000000</v>
      </c>
      <c r="S2400">
        <v>2001</v>
      </c>
      <c r="T2400">
        <v>4.5</v>
      </c>
      <c r="U2400">
        <v>1.4</v>
      </c>
      <c r="V2400">
        <v>-750995</v>
      </c>
      <c r="W2400" t="s">
        <v>38</v>
      </c>
    </row>
    <row r="2401" spans="1:23" x14ac:dyDescent="0.3">
      <c r="A2401" t="s">
        <v>3497</v>
      </c>
      <c r="B2401">
        <v>37</v>
      </c>
      <c r="C2401">
        <v>85</v>
      </c>
      <c r="D2401">
        <v>12701880</v>
      </c>
      <c r="E2401" t="s">
        <v>25</v>
      </c>
      <c r="F2401" t="s">
        <v>47</v>
      </c>
      <c r="G2401" t="s">
        <v>48</v>
      </c>
      <c r="H2401" t="s">
        <v>49</v>
      </c>
      <c r="L2401" t="s">
        <v>3498</v>
      </c>
      <c r="M2401">
        <v>2037</v>
      </c>
      <c r="N2401">
        <v>22</v>
      </c>
      <c r="O2401" t="s">
        <v>29</v>
      </c>
      <c r="P2401" t="s">
        <v>30</v>
      </c>
      <c r="Q2401" t="s">
        <v>118</v>
      </c>
      <c r="R2401">
        <v>15000000</v>
      </c>
      <c r="S2401">
        <v>2008</v>
      </c>
      <c r="T2401">
        <v>5.7</v>
      </c>
      <c r="U2401">
        <v>1.4</v>
      </c>
      <c r="V2401">
        <v>-2298120</v>
      </c>
      <c r="W2401" t="s">
        <v>38</v>
      </c>
    </row>
    <row r="2402" spans="1:23" x14ac:dyDescent="0.3">
      <c r="A2402" t="s">
        <v>3499</v>
      </c>
      <c r="B2402">
        <v>90</v>
      </c>
      <c r="C2402">
        <v>101</v>
      </c>
      <c r="D2402">
        <v>12801190</v>
      </c>
      <c r="E2402" t="s">
        <v>24</v>
      </c>
      <c r="F2402" t="s">
        <v>25</v>
      </c>
      <c r="G2402" t="s">
        <v>26</v>
      </c>
      <c r="H2402" t="s">
        <v>27</v>
      </c>
      <c r="L2402" t="s">
        <v>3500</v>
      </c>
      <c r="M2402">
        <v>16340</v>
      </c>
      <c r="N2402">
        <v>355</v>
      </c>
      <c r="O2402" t="s">
        <v>29</v>
      </c>
      <c r="P2402" t="s">
        <v>30</v>
      </c>
      <c r="Q2402" t="s">
        <v>213</v>
      </c>
      <c r="R2402">
        <v>15000000</v>
      </c>
      <c r="S2402">
        <v>2000</v>
      </c>
      <c r="T2402">
        <v>4.5999999999999996</v>
      </c>
      <c r="U2402">
        <v>1.7</v>
      </c>
      <c r="V2402">
        <v>-2198810</v>
      </c>
      <c r="W2402" t="s">
        <v>38</v>
      </c>
    </row>
    <row r="2403" spans="1:23" x14ac:dyDescent="0.3">
      <c r="A2403" t="s">
        <v>3501</v>
      </c>
      <c r="B2403">
        <v>81</v>
      </c>
      <c r="C2403">
        <v>121</v>
      </c>
      <c r="D2403">
        <v>12549485</v>
      </c>
      <c r="E2403" t="s">
        <v>56</v>
      </c>
      <c r="F2403" t="s">
        <v>55</v>
      </c>
      <c r="G2403" t="s">
        <v>50</v>
      </c>
      <c r="H2403" t="s">
        <v>44</v>
      </c>
      <c r="L2403" t="s">
        <v>3502</v>
      </c>
      <c r="M2403">
        <v>4603</v>
      </c>
      <c r="N2403">
        <v>91</v>
      </c>
      <c r="O2403" t="s">
        <v>29</v>
      </c>
      <c r="P2403" t="s">
        <v>30</v>
      </c>
      <c r="Q2403" t="s">
        <v>213</v>
      </c>
      <c r="R2403">
        <v>15000000</v>
      </c>
      <c r="S2403">
        <v>2006</v>
      </c>
      <c r="T2403">
        <v>6.2</v>
      </c>
      <c r="U2403">
        <v>2</v>
      </c>
      <c r="V2403">
        <v>-2450515</v>
      </c>
      <c r="W2403" t="s">
        <v>38</v>
      </c>
    </row>
    <row r="2404" spans="1:23" x14ac:dyDescent="0.3">
      <c r="A2404" t="s">
        <v>3503</v>
      </c>
      <c r="B2404">
        <v>221</v>
      </c>
      <c r="C2404">
        <v>107</v>
      </c>
      <c r="D2404">
        <v>13766014</v>
      </c>
      <c r="E2404" t="s">
        <v>55</v>
      </c>
      <c r="F2404" t="s">
        <v>44</v>
      </c>
      <c r="L2404" t="s">
        <v>3504</v>
      </c>
      <c r="M2404">
        <v>106111</v>
      </c>
      <c r="N2404">
        <v>181</v>
      </c>
      <c r="O2404" t="s">
        <v>29</v>
      </c>
      <c r="P2404" t="s">
        <v>30</v>
      </c>
      <c r="Q2404" t="s">
        <v>31</v>
      </c>
      <c r="R2404">
        <v>15000000</v>
      </c>
      <c r="S2404">
        <v>2011</v>
      </c>
      <c r="T2404">
        <v>7</v>
      </c>
      <c r="U2404">
        <v>1.8</v>
      </c>
      <c r="V2404">
        <v>-1233986</v>
      </c>
      <c r="W2404" t="s">
        <v>38</v>
      </c>
    </row>
    <row r="2405" spans="1:23" x14ac:dyDescent="0.3">
      <c r="A2405" t="s">
        <v>3505</v>
      </c>
      <c r="B2405">
        <v>230</v>
      </c>
      <c r="C2405">
        <v>111</v>
      </c>
      <c r="D2405">
        <v>13034417</v>
      </c>
      <c r="E2405" t="s">
        <v>55</v>
      </c>
      <c r="F2405" t="s">
        <v>61</v>
      </c>
      <c r="L2405" t="s">
        <v>3506</v>
      </c>
      <c r="M2405">
        <v>55665</v>
      </c>
      <c r="N2405">
        <v>118</v>
      </c>
      <c r="O2405" t="s">
        <v>29</v>
      </c>
      <c r="P2405" t="s">
        <v>30</v>
      </c>
      <c r="Q2405" t="s">
        <v>31</v>
      </c>
      <c r="R2405">
        <v>15000000</v>
      </c>
      <c r="S2405">
        <v>2009</v>
      </c>
      <c r="T2405">
        <v>6.9</v>
      </c>
      <c r="U2405">
        <v>1.8</v>
      </c>
      <c r="V2405">
        <v>-1965583</v>
      </c>
      <c r="W2405" t="s">
        <v>38</v>
      </c>
    </row>
    <row r="2406" spans="1:23" x14ac:dyDescent="0.3">
      <c r="A2406" t="s">
        <v>3507</v>
      </c>
      <c r="B2406">
        <v>119</v>
      </c>
      <c r="C2406">
        <v>97</v>
      </c>
      <c r="D2406">
        <v>12212417</v>
      </c>
      <c r="E2406" t="s">
        <v>56</v>
      </c>
      <c r="F2406" t="s">
        <v>35</v>
      </c>
      <c r="L2406" t="s">
        <v>3508</v>
      </c>
      <c r="M2406">
        <v>30643</v>
      </c>
      <c r="N2406">
        <v>144</v>
      </c>
      <c r="O2406" t="s">
        <v>29</v>
      </c>
      <c r="P2406" t="s">
        <v>30</v>
      </c>
      <c r="Q2406" t="s">
        <v>213</v>
      </c>
      <c r="R2406">
        <v>15000000</v>
      </c>
      <c r="S2406">
        <v>2003</v>
      </c>
      <c r="T2406">
        <v>6.7</v>
      </c>
      <c r="U2406">
        <v>1.6</v>
      </c>
      <c r="V2406">
        <v>-2787583</v>
      </c>
      <c r="W2406" t="s">
        <v>38</v>
      </c>
    </row>
    <row r="2407" spans="1:23" x14ac:dyDescent="0.3">
      <c r="A2407" t="s">
        <v>3509</v>
      </c>
      <c r="B2407">
        <v>97</v>
      </c>
      <c r="C2407">
        <v>97</v>
      </c>
      <c r="D2407">
        <v>11614236</v>
      </c>
      <c r="E2407" t="s">
        <v>48</v>
      </c>
      <c r="L2407" t="s">
        <v>3510</v>
      </c>
      <c r="M2407">
        <v>9294</v>
      </c>
      <c r="N2407">
        <v>140</v>
      </c>
      <c r="O2407" t="s">
        <v>29</v>
      </c>
      <c r="P2407" t="s">
        <v>30</v>
      </c>
      <c r="Q2407" t="s">
        <v>31</v>
      </c>
      <c r="R2407">
        <v>15000000</v>
      </c>
      <c r="S2407">
        <v>1999</v>
      </c>
      <c r="T2407">
        <v>5.6</v>
      </c>
      <c r="U2407">
        <v>1.6</v>
      </c>
      <c r="V2407">
        <v>-3385764</v>
      </c>
      <c r="W2407" t="s">
        <v>38</v>
      </c>
    </row>
    <row r="2408" spans="1:23" x14ac:dyDescent="0.3">
      <c r="A2408" t="s">
        <v>1818</v>
      </c>
      <c r="B2408">
        <v>119</v>
      </c>
      <c r="C2408">
        <v>125</v>
      </c>
      <c r="D2408">
        <v>13337299</v>
      </c>
      <c r="E2408" t="s">
        <v>242</v>
      </c>
      <c r="F2408" t="s">
        <v>55</v>
      </c>
      <c r="G2408" t="s">
        <v>59</v>
      </c>
      <c r="H2408" t="s">
        <v>50</v>
      </c>
      <c r="L2408" t="s">
        <v>3511</v>
      </c>
      <c r="M2408">
        <v>9649</v>
      </c>
      <c r="N2408">
        <v>226</v>
      </c>
      <c r="O2408" t="s">
        <v>29</v>
      </c>
      <c r="P2408" t="s">
        <v>30</v>
      </c>
      <c r="Q2408" t="s">
        <v>31</v>
      </c>
      <c r="R2408">
        <v>20000000</v>
      </c>
      <c r="S2408">
        <v>2004</v>
      </c>
      <c r="T2408">
        <v>6.6</v>
      </c>
      <c r="U2408">
        <v>2.1</v>
      </c>
      <c r="V2408">
        <v>-6662701</v>
      </c>
      <c r="W2408" t="s">
        <v>38</v>
      </c>
    </row>
    <row r="2409" spans="1:23" x14ac:dyDescent="0.3">
      <c r="A2409" t="s">
        <v>2246</v>
      </c>
      <c r="B2409">
        <v>42</v>
      </c>
      <c r="C2409">
        <v>124</v>
      </c>
      <c r="D2409">
        <v>10763469</v>
      </c>
      <c r="E2409" t="s">
        <v>48</v>
      </c>
      <c r="F2409" t="s">
        <v>55</v>
      </c>
      <c r="G2409" t="s">
        <v>44</v>
      </c>
      <c r="L2409" t="s">
        <v>3512</v>
      </c>
      <c r="M2409">
        <v>13692</v>
      </c>
      <c r="N2409">
        <v>55</v>
      </c>
      <c r="O2409" t="s">
        <v>29</v>
      </c>
      <c r="P2409" t="s">
        <v>30</v>
      </c>
      <c r="Q2409" t="s">
        <v>52</v>
      </c>
      <c r="R2409">
        <v>15000000</v>
      </c>
      <c r="S2409">
        <v>1989</v>
      </c>
      <c r="T2409">
        <v>6.4</v>
      </c>
      <c r="U2409">
        <v>2.1</v>
      </c>
      <c r="V2409">
        <v>-4236531</v>
      </c>
      <c r="W2409" t="s">
        <v>38</v>
      </c>
    </row>
    <row r="2410" spans="1:23" x14ac:dyDescent="0.3">
      <c r="A2410" t="s">
        <v>3513</v>
      </c>
      <c r="B2410">
        <v>24</v>
      </c>
      <c r="C2410">
        <v>76</v>
      </c>
      <c r="D2410">
        <v>11144518</v>
      </c>
      <c r="E2410" t="s">
        <v>25</v>
      </c>
      <c r="F2410" t="s">
        <v>49</v>
      </c>
      <c r="L2410" t="s">
        <v>3514</v>
      </c>
      <c r="M2410">
        <v>2724</v>
      </c>
      <c r="N2410">
        <v>53</v>
      </c>
      <c r="O2410" t="s">
        <v>29</v>
      </c>
      <c r="P2410" t="s">
        <v>115</v>
      </c>
      <c r="Q2410" t="s">
        <v>118</v>
      </c>
      <c r="R2410">
        <v>15000000</v>
      </c>
      <c r="S2410">
        <v>1998</v>
      </c>
      <c r="T2410">
        <v>2.8</v>
      </c>
      <c r="U2410">
        <v>1.3</v>
      </c>
      <c r="V2410">
        <v>-3855482</v>
      </c>
      <c r="W2410" t="s">
        <v>38</v>
      </c>
    </row>
    <row r="2411" spans="1:23" x14ac:dyDescent="0.3">
      <c r="A2411" t="s">
        <v>3515</v>
      </c>
      <c r="B2411">
        <v>208</v>
      </c>
      <c r="C2411">
        <v>107</v>
      </c>
      <c r="D2411">
        <v>15608545</v>
      </c>
      <c r="E2411" t="s">
        <v>24</v>
      </c>
      <c r="L2411" t="s">
        <v>3516</v>
      </c>
      <c r="M2411">
        <v>53471</v>
      </c>
      <c r="N2411">
        <v>224</v>
      </c>
      <c r="O2411" t="s">
        <v>29</v>
      </c>
      <c r="P2411" t="s">
        <v>30</v>
      </c>
      <c r="Q2411" t="s">
        <v>213</v>
      </c>
      <c r="R2411">
        <v>15000000</v>
      </c>
      <c r="S2411">
        <v>2012</v>
      </c>
      <c r="T2411">
        <v>5.4</v>
      </c>
      <c r="U2411">
        <v>1.8</v>
      </c>
      <c r="V2411">
        <v>608545</v>
      </c>
      <c r="W2411" t="s">
        <v>21</v>
      </c>
    </row>
    <row r="2412" spans="1:23" x14ac:dyDescent="0.3">
      <c r="A2412" t="s">
        <v>311</v>
      </c>
      <c r="B2412">
        <v>42</v>
      </c>
      <c r="C2412">
        <v>91</v>
      </c>
      <c r="D2412">
        <v>10443316</v>
      </c>
      <c r="E2412" t="s">
        <v>48</v>
      </c>
      <c r="F2412" t="s">
        <v>55</v>
      </c>
      <c r="G2412" t="s">
        <v>44</v>
      </c>
      <c r="L2412" t="s">
        <v>3517</v>
      </c>
      <c r="M2412">
        <v>7159</v>
      </c>
      <c r="N2412">
        <v>88</v>
      </c>
      <c r="O2412" t="s">
        <v>29</v>
      </c>
      <c r="P2412" t="s">
        <v>30</v>
      </c>
      <c r="Q2412" t="s">
        <v>31</v>
      </c>
      <c r="R2412">
        <v>15000000</v>
      </c>
      <c r="S2412">
        <v>1998</v>
      </c>
      <c r="T2412">
        <v>5</v>
      </c>
      <c r="U2412">
        <v>1.5</v>
      </c>
      <c r="V2412">
        <v>-4556684</v>
      </c>
      <c r="W2412" t="s">
        <v>38</v>
      </c>
    </row>
    <row r="2413" spans="1:23" x14ac:dyDescent="0.3">
      <c r="A2413" t="s">
        <v>3518</v>
      </c>
      <c r="B2413">
        <v>44</v>
      </c>
      <c r="C2413">
        <v>96</v>
      </c>
      <c r="D2413">
        <v>10494147</v>
      </c>
      <c r="E2413" t="s">
        <v>55</v>
      </c>
      <c r="F2413" t="s">
        <v>44</v>
      </c>
      <c r="L2413" t="s">
        <v>3519</v>
      </c>
      <c r="M2413">
        <v>7403</v>
      </c>
      <c r="N2413">
        <v>162</v>
      </c>
      <c r="O2413" t="s">
        <v>29</v>
      </c>
      <c r="P2413" t="s">
        <v>30</v>
      </c>
      <c r="Q2413" t="s">
        <v>31</v>
      </c>
      <c r="R2413">
        <v>15000000</v>
      </c>
      <c r="S2413">
        <v>2000</v>
      </c>
      <c r="T2413">
        <v>5.0999999999999996</v>
      </c>
      <c r="U2413">
        <v>1.6</v>
      </c>
      <c r="V2413">
        <v>-4505853</v>
      </c>
      <c r="W2413" t="s">
        <v>38</v>
      </c>
    </row>
    <row r="2414" spans="1:23" x14ac:dyDescent="0.3">
      <c r="A2414" t="s">
        <v>768</v>
      </c>
      <c r="B2414">
        <v>230</v>
      </c>
      <c r="C2414">
        <v>142</v>
      </c>
      <c r="D2414">
        <v>9929000</v>
      </c>
      <c r="E2414" t="s">
        <v>55</v>
      </c>
      <c r="F2414" t="s">
        <v>27</v>
      </c>
      <c r="L2414" t="s">
        <v>3520</v>
      </c>
      <c r="M2414">
        <v>152306</v>
      </c>
      <c r="N2414">
        <v>513</v>
      </c>
      <c r="O2414" t="s">
        <v>29</v>
      </c>
      <c r="P2414" t="s">
        <v>37</v>
      </c>
      <c r="Q2414" t="s">
        <v>213</v>
      </c>
      <c r="R2414">
        <v>15000000</v>
      </c>
      <c r="S2414">
        <v>1985</v>
      </c>
      <c r="T2414">
        <v>8</v>
      </c>
      <c r="U2414">
        <v>2.4</v>
      </c>
      <c r="V2414">
        <v>-5071000</v>
      </c>
      <c r="W2414" t="s">
        <v>38</v>
      </c>
    </row>
    <row r="2415" spans="1:23" x14ac:dyDescent="0.3">
      <c r="A2415" t="s">
        <v>3177</v>
      </c>
      <c r="B2415">
        <v>46</v>
      </c>
      <c r="C2415">
        <v>103</v>
      </c>
      <c r="D2415">
        <v>10411980</v>
      </c>
      <c r="E2415" t="s">
        <v>49</v>
      </c>
      <c r="F2415" t="s">
        <v>59</v>
      </c>
      <c r="G2415" t="s">
        <v>44</v>
      </c>
      <c r="L2415" t="s">
        <v>3521</v>
      </c>
      <c r="M2415">
        <v>22649</v>
      </c>
      <c r="N2415">
        <v>212</v>
      </c>
      <c r="O2415" t="s">
        <v>29</v>
      </c>
      <c r="P2415" t="s">
        <v>30</v>
      </c>
      <c r="Q2415" t="s">
        <v>52</v>
      </c>
      <c r="R2415">
        <v>15000000</v>
      </c>
      <c r="S2415">
        <v>2004</v>
      </c>
      <c r="T2415">
        <v>5.9</v>
      </c>
      <c r="U2415">
        <v>1.7</v>
      </c>
      <c r="V2415">
        <v>-4588020</v>
      </c>
      <c r="W2415" t="s">
        <v>38</v>
      </c>
    </row>
    <row r="2416" spans="1:23" x14ac:dyDescent="0.3">
      <c r="A2416" t="s">
        <v>1162</v>
      </c>
      <c r="B2416">
        <v>249</v>
      </c>
      <c r="C2416">
        <v>117</v>
      </c>
      <c r="D2416">
        <v>17439163</v>
      </c>
      <c r="E2416" t="s">
        <v>48</v>
      </c>
      <c r="F2416" t="s">
        <v>56</v>
      </c>
      <c r="L2416" t="s">
        <v>3522</v>
      </c>
      <c r="M2416">
        <v>537419</v>
      </c>
      <c r="N2416">
        <v>1028</v>
      </c>
      <c r="O2416" t="s">
        <v>29</v>
      </c>
      <c r="P2416" t="s">
        <v>30</v>
      </c>
      <c r="Q2416" t="s">
        <v>213</v>
      </c>
      <c r="R2416">
        <v>15000000</v>
      </c>
      <c r="S2416">
        <v>1998</v>
      </c>
      <c r="T2416">
        <v>8.1999999999999993</v>
      </c>
      <c r="U2416">
        <v>2</v>
      </c>
      <c r="V2416">
        <v>2439163</v>
      </c>
      <c r="W2416" t="s">
        <v>21</v>
      </c>
    </row>
    <row r="2417" spans="1:23" x14ac:dyDescent="0.3">
      <c r="A2417" t="s">
        <v>3523</v>
      </c>
      <c r="B2417">
        <v>197</v>
      </c>
      <c r="C2417">
        <v>116</v>
      </c>
      <c r="D2417">
        <v>9396487</v>
      </c>
      <c r="E2417" t="s">
        <v>55</v>
      </c>
      <c r="F2417" t="s">
        <v>59</v>
      </c>
      <c r="L2417" t="s">
        <v>3524</v>
      </c>
      <c r="M2417">
        <v>52421</v>
      </c>
      <c r="N2417">
        <v>200</v>
      </c>
      <c r="O2417" t="s">
        <v>29</v>
      </c>
      <c r="P2417" t="s">
        <v>30</v>
      </c>
      <c r="Q2417" t="s">
        <v>213</v>
      </c>
      <c r="R2417">
        <v>15000000</v>
      </c>
      <c r="S2417">
        <v>2006</v>
      </c>
      <c r="T2417">
        <v>7</v>
      </c>
      <c r="U2417">
        <v>1.9</v>
      </c>
      <c r="V2417">
        <v>-5603513</v>
      </c>
      <c r="W2417" t="s">
        <v>38</v>
      </c>
    </row>
    <row r="2418" spans="1:23" x14ac:dyDescent="0.3">
      <c r="A2418" t="s">
        <v>862</v>
      </c>
      <c r="B2418">
        <v>71</v>
      </c>
      <c r="C2418">
        <v>118</v>
      </c>
      <c r="D2418">
        <v>9059588</v>
      </c>
      <c r="E2418" t="s">
        <v>56</v>
      </c>
      <c r="F2418" t="s">
        <v>55</v>
      </c>
      <c r="G2418" t="s">
        <v>44</v>
      </c>
      <c r="H2418" t="s">
        <v>35</v>
      </c>
      <c r="L2418" t="s">
        <v>3525</v>
      </c>
      <c r="M2418">
        <v>17261</v>
      </c>
      <c r="N2418">
        <v>125</v>
      </c>
      <c r="O2418" t="s">
        <v>29</v>
      </c>
      <c r="P2418" t="s">
        <v>30</v>
      </c>
      <c r="Q2418" t="s">
        <v>213</v>
      </c>
      <c r="R2418">
        <v>15000000</v>
      </c>
      <c r="S2418">
        <v>2002</v>
      </c>
      <c r="T2418">
        <v>6.6</v>
      </c>
      <c r="U2418">
        <v>2</v>
      </c>
      <c r="V2418">
        <v>-5940412</v>
      </c>
      <c r="W2418" t="s">
        <v>38</v>
      </c>
    </row>
    <row r="2419" spans="1:23" x14ac:dyDescent="0.3">
      <c r="A2419" t="s">
        <v>3526</v>
      </c>
      <c r="B2419">
        <v>190</v>
      </c>
      <c r="C2419">
        <v>108</v>
      </c>
      <c r="D2419">
        <v>9172810</v>
      </c>
      <c r="E2419" t="s">
        <v>242</v>
      </c>
      <c r="F2419" t="s">
        <v>55</v>
      </c>
      <c r="G2419" t="s">
        <v>54</v>
      </c>
      <c r="H2419" t="s">
        <v>35</v>
      </c>
      <c r="I2419" t="s">
        <v>58</v>
      </c>
      <c r="L2419" t="s">
        <v>3527</v>
      </c>
      <c r="M2419">
        <v>24150</v>
      </c>
      <c r="N2419">
        <v>118</v>
      </c>
      <c r="O2419" t="s">
        <v>29</v>
      </c>
      <c r="P2419" t="s">
        <v>30</v>
      </c>
      <c r="Q2419" t="s">
        <v>213</v>
      </c>
      <c r="R2419">
        <v>16000000</v>
      </c>
      <c r="S2419">
        <v>2007</v>
      </c>
      <c r="T2419">
        <v>6.7</v>
      </c>
      <c r="U2419">
        <v>1.8</v>
      </c>
      <c r="V2419">
        <v>-6827190</v>
      </c>
      <c r="W2419" t="s">
        <v>38</v>
      </c>
    </row>
    <row r="2420" spans="1:23" x14ac:dyDescent="0.3">
      <c r="A2420" t="s">
        <v>3528</v>
      </c>
      <c r="B2420">
        <v>50</v>
      </c>
      <c r="C2420">
        <v>94</v>
      </c>
      <c r="D2420">
        <v>8735529</v>
      </c>
      <c r="E2420" t="s">
        <v>48</v>
      </c>
      <c r="F2420" t="s">
        <v>55</v>
      </c>
      <c r="G2420" t="s">
        <v>44</v>
      </c>
      <c r="L2420" t="s">
        <v>3529</v>
      </c>
      <c r="M2420">
        <v>8055</v>
      </c>
      <c r="N2420">
        <v>89</v>
      </c>
      <c r="O2420" t="s">
        <v>29</v>
      </c>
      <c r="P2420" t="s">
        <v>30</v>
      </c>
      <c r="Q2420" t="s">
        <v>31</v>
      </c>
      <c r="R2420">
        <v>15000000</v>
      </c>
      <c r="S2420">
        <v>2000</v>
      </c>
      <c r="T2420">
        <v>5.5</v>
      </c>
      <c r="U2420">
        <v>1.6</v>
      </c>
      <c r="V2420">
        <v>-6264471</v>
      </c>
      <c r="W2420" t="s">
        <v>38</v>
      </c>
    </row>
    <row r="2421" spans="1:23" x14ac:dyDescent="0.3">
      <c r="A2421" t="s">
        <v>3530</v>
      </c>
      <c r="B2421">
        <v>63</v>
      </c>
      <c r="C2421">
        <v>97</v>
      </c>
      <c r="D2421">
        <v>8586376</v>
      </c>
      <c r="E2421" t="s">
        <v>48</v>
      </c>
      <c r="L2421" t="s">
        <v>3531</v>
      </c>
      <c r="M2421">
        <v>26598</v>
      </c>
      <c r="N2421">
        <v>132</v>
      </c>
      <c r="O2421" t="s">
        <v>29</v>
      </c>
      <c r="P2421" t="s">
        <v>30</v>
      </c>
      <c r="Q2421" t="s">
        <v>213</v>
      </c>
      <c r="R2421">
        <v>20000000</v>
      </c>
      <c r="S2421">
        <v>2002</v>
      </c>
      <c r="T2421">
        <v>4.9000000000000004</v>
      </c>
      <c r="U2421">
        <v>1.6</v>
      </c>
      <c r="V2421">
        <v>-11413624</v>
      </c>
      <c r="W2421" t="s">
        <v>38</v>
      </c>
    </row>
    <row r="2422" spans="1:23" x14ac:dyDescent="0.3">
      <c r="A2422" t="s">
        <v>1624</v>
      </c>
      <c r="B2422">
        <v>104</v>
      </c>
      <c r="C2422">
        <v>97</v>
      </c>
      <c r="D2422">
        <v>8378141</v>
      </c>
      <c r="E2422" t="s">
        <v>48</v>
      </c>
      <c r="F2422" t="s">
        <v>55</v>
      </c>
      <c r="G2422" t="s">
        <v>44</v>
      </c>
      <c r="L2422" t="s">
        <v>3532</v>
      </c>
      <c r="M2422">
        <v>18966</v>
      </c>
      <c r="N2422">
        <v>141</v>
      </c>
      <c r="O2422" t="s">
        <v>29</v>
      </c>
      <c r="P2422" t="s">
        <v>37</v>
      </c>
      <c r="Q2422" t="s">
        <v>52</v>
      </c>
      <c r="R2422">
        <v>15000000</v>
      </c>
      <c r="S2422">
        <v>2002</v>
      </c>
      <c r="T2422">
        <v>6.9</v>
      </c>
      <c r="U2422">
        <v>1.6</v>
      </c>
      <c r="V2422">
        <v>-6621859</v>
      </c>
      <c r="W2422" t="s">
        <v>38</v>
      </c>
    </row>
    <row r="2423" spans="1:23" x14ac:dyDescent="0.3">
      <c r="A2423" t="s">
        <v>3533</v>
      </c>
      <c r="B2423">
        <v>49</v>
      </c>
      <c r="C2423">
        <v>91</v>
      </c>
      <c r="D2423">
        <v>8080116</v>
      </c>
      <c r="E2423" t="s">
        <v>25</v>
      </c>
      <c r="F2423" t="s">
        <v>48</v>
      </c>
      <c r="G2423" t="s">
        <v>49</v>
      </c>
      <c r="L2423" t="s">
        <v>3534</v>
      </c>
      <c r="M2423">
        <v>6562</v>
      </c>
      <c r="N2423">
        <v>66</v>
      </c>
      <c r="O2423" t="s">
        <v>29</v>
      </c>
      <c r="P2423" t="s">
        <v>30</v>
      </c>
      <c r="Q2423" t="s">
        <v>52</v>
      </c>
      <c r="R2423">
        <v>15000000</v>
      </c>
      <c r="S2423">
        <v>2006</v>
      </c>
      <c r="T2423">
        <v>5.6</v>
      </c>
      <c r="U2423">
        <v>1.5</v>
      </c>
      <c r="V2423">
        <v>-6919884</v>
      </c>
      <c r="W2423" t="s">
        <v>38</v>
      </c>
    </row>
    <row r="2424" spans="1:23" x14ac:dyDescent="0.3">
      <c r="A2424" t="s">
        <v>3535</v>
      </c>
      <c r="B2424">
        <v>300</v>
      </c>
      <c r="C2424">
        <v>107</v>
      </c>
      <c r="D2424">
        <v>7757130</v>
      </c>
      <c r="E2424" t="s">
        <v>48</v>
      </c>
      <c r="F2424" t="s">
        <v>56</v>
      </c>
      <c r="G2424" t="s">
        <v>55</v>
      </c>
      <c r="L2424" t="s">
        <v>3536</v>
      </c>
      <c r="M2424">
        <v>307639</v>
      </c>
      <c r="N2424">
        <v>513</v>
      </c>
      <c r="O2424" t="s">
        <v>29</v>
      </c>
      <c r="P2424" t="s">
        <v>37</v>
      </c>
      <c r="Q2424" t="s">
        <v>213</v>
      </c>
      <c r="R2424">
        <v>15000000</v>
      </c>
      <c r="S2424">
        <v>2008</v>
      </c>
      <c r="T2424">
        <v>8</v>
      </c>
      <c r="U2424">
        <v>1.8</v>
      </c>
      <c r="V2424">
        <v>-7242870</v>
      </c>
      <c r="W2424" t="s">
        <v>38</v>
      </c>
    </row>
    <row r="2425" spans="1:23" x14ac:dyDescent="0.3">
      <c r="A2425" t="s">
        <v>3537</v>
      </c>
      <c r="B2425">
        <v>43</v>
      </c>
      <c r="C2425">
        <v>95</v>
      </c>
      <c r="D2425">
        <v>9123834</v>
      </c>
      <c r="E2425" t="s">
        <v>48</v>
      </c>
      <c r="F2425" t="s">
        <v>44</v>
      </c>
      <c r="L2425" t="s">
        <v>3538</v>
      </c>
      <c r="M2425">
        <v>4065</v>
      </c>
      <c r="N2425">
        <v>33</v>
      </c>
      <c r="O2425" t="s">
        <v>29</v>
      </c>
      <c r="P2425" t="s">
        <v>30</v>
      </c>
      <c r="Q2425" t="s">
        <v>31</v>
      </c>
      <c r="R2425">
        <v>15000000</v>
      </c>
      <c r="S2425">
        <v>2013</v>
      </c>
      <c r="T2425">
        <v>5.3</v>
      </c>
      <c r="U2425">
        <v>1.6</v>
      </c>
      <c r="V2425">
        <v>-5876166</v>
      </c>
      <c r="W2425" t="s">
        <v>38</v>
      </c>
    </row>
    <row r="2426" spans="1:23" x14ac:dyDescent="0.3">
      <c r="A2426" t="s">
        <v>3539</v>
      </c>
      <c r="B2426">
        <v>132</v>
      </c>
      <c r="C2426">
        <v>102</v>
      </c>
      <c r="D2426">
        <v>6409206</v>
      </c>
      <c r="E2426" t="s">
        <v>48</v>
      </c>
      <c r="F2426" t="s">
        <v>59</v>
      </c>
      <c r="L2426" t="s">
        <v>3540</v>
      </c>
      <c r="M2426">
        <v>32311</v>
      </c>
      <c r="N2426">
        <v>104</v>
      </c>
      <c r="O2426" t="s">
        <v>29</v>
      </c>
      <c r="P2426" t="s">
        <v>30</v>
      </c>
      <c r="Q2426" t="s">
        <v>31</v>
      </c>
      <c r="R2426">
        <v>15000000</v>
      </c>
      <c r="S2426">
        <v>2008</v>
      </c>
      <c r="T2426">
        <v>6.2</v>
      </c>
      <c r="U2426">
        <v>1.7</v>
      </c>
      <c r="V2426">
        <v>-8590794</v>
      </c>
      <c r="W2426" t="s">
        <v>38</v>
      </c>
    </row>
    <row r="2427" spans="1:23" x14ac:dyDescent="0.3">
      <c r="A2427" t="s">
        <v>3541</v>
      </c>
      <c r="B2427">
        <v>97</v>
      </c>
      <c r="C2427">
        <v>88</v>
      </c>
      <c r="D2427">
        <v>6373693</v>
      </c>
      <c r="E2427" t="s">
        <v>48</v>
      </c>
      <c r="F2427" t="s">
        <v>44</v>
      </c>
      <c r="L2427" t="s">
        <v>3542</v>
      </c>
      <c r="M2427">
        <v>11498</v>
      </c>
      <c r="N2427">
        <v>53</v>
      </c>
      <c r="O2427" t="s">
        <v>29</v>
      </c>
      <c r="P2427" t="s">
        <v>30</v>
      </c>
      <c r="Q2427" t="s">
        <v>31</v>
      </c>
      <c r="R2427">
        <v>15000000</v>
      </c>
      <c r="S2427">
        <v>2009</v>
      </c>
      <c r="T2427">
        <v>5.3</v>
      </c>
      <c r="U2427">
        <v>1.5</v>
      </c>
      <c r="V2427">
        <v>-8626307</v>
      </c>
      <c r="W2427" t="s">
        <v>38</v>
      </c>
    </row>
    <row r="2428" spans="1:23" x14ac:dyDescent="0.3">
      <c r="A2428" t="s">
        <v>1642</v>
      </c>
      <c r="B2428">
        <v>242</v>
      </c>
      <c r="C2428">
        <v>106</v>
      </c>
      <c r="D2428">
        <v>7556708</v>
      </c>
      <c r="E2428" t="s">
        <v>55</v>
      </c>
      <c r="L2428" t="s">
        <v>3543</v>
      </c>
      <c r="M2428">
        <v>30284</v>
      </c>
      <c r="N2428">
        <v>102</v>
      </c>
      <c r="O2428" t="s">
        <v>29</v>
      </c>
      <c r="P2428" t="s">
        <v>30</v>
      </c>
      <c r="Q2428" t="s">
        <v>213</v>
      </c>
      <c r="R2428">
        <v>15000000</v>
      </c>
      <c r="S2428">
        <v>2012</v>
      </c>
      <c r="T2428">
        <v>6.6</v>
      </c>
      <c r="U2428">
        <v>1.8</v>
      </c>
      <c r="V2428">
        <v>-7443292</v>
      </c>
      <c r="W2428" t="s">
        <v>38</v>
      </c>
    </row>
    <row r="2429" spans="1:23" x14ac:dyDescent="0.3">
      <c r="A2429" t="s">
        <v>2246</v>
      </c>
      <c r="B2429">
        <v>218</v>
      </c>
      <c r="C2429">
        <v>92</v>
      </c>
      <c r="D2429">
        <v>5306447</v>
      </c>
      <c r="E2429" t="s">
        <v>48</v>
      </c>
      <c r="F2429" t="s">
        <v>44</v>
      </c>
      <c r="L2429" t="s">
        <v>3544</v>
      </c>
      <c r="M2429">
        <v>58967</v>
      </c>
      <c r="N2429">
        <v>169</v>
      </c>
      <c r="O2429" t="s">
        <v>29</v>
      </c>
      <c r="P2429" t="s">
        <v>30</v>
      </c>
      <c r="Q2429" t="s">
        <v>31</v>
      </c>
      <c r="R2429">
        <v>15000000</v>
      </c>
      <c r="S2429">
        <v>2009</v>
      </c>
      <c r="T2429">
        <v>7.2</v>
      </c>
      <c r="U2429">
        <v>1.5</v>
      </c>
      <c r="V2429">
        <v>-9693553</v>
      </c>
      <c r="W2429" t="s">
        <v>38</v>
      </c>
    </row>
    <row r="2430" spans="1:23" x14ac:dyDescent="0.3">
      <c r="A2430" t="s">
        <v>3545</v>
      </c>
      <c r="B2430">
        <v>49</v>
      </c>
      <c r="C2430">
        <v>105</v>
      </c>
      <c r="D2430">
        <v>5217498</v>
      </c>
      <c r="E2430" t="s">
        <v>55</v>
      </c>
      <c r="F2430" t="s">
        <v>60</v>
      </c>
      <c r="G2430" t="s">
        <v>35</v>
      </c>
      <c r="L2430" t="s">
        <v>3546</v>
      </c>
      <c r="M2430">
        <v>3668</v>
      </c>
      <c r="N2430">
        <v>85</v>
      </c>
      <c r="O2430" t="s">
        <v>29</v>
      </c>
      <c r="P2430" t="s">
        <v>30</v>
      </c>
      <c r="Q2430" t="s">
        <v>31</v>
      </c>
      <c r="R2430">
        <v>15000000</v>
      </c>
      <c r="S2430">
        <v>2000</v>
      </c>
      <c r="T2430">
        <v>4.5999999999999996</v>
      </c>
      <c r="U2430">
        <v>1.8</v>
      </c>
      <c r="V2430">
        <v>-9782502</v>
      </c>
      <c r="W2430" t="s">
        <v>38</v>
      </c>
    </row>
    <row r="2431" spans="1:23" x14ac:dyDescent="0.3">
      <c r="A2431" t="s">
        <v>3378</v>
      </c>
      <c r="B2431">
        <v>172</v>
      </c>
      <c r="C2431">
        <v>107</v>
      </c>
      <c r="D2431">
        <v>5023275</v>
      </c>
      <c r="E2431" t="s">
        <v>25</v>
      </c>
      <c r="F2431" t="s">
        <v>56</v>
      </c>
      <c r="G2431" t="s">
        <v>55</v>
      </c>
      <c r="H2431" t="s">
        <v>60</v>
      </c>
      <c r="I2431" t="s">
        <v>53</v>
      </c>
      <c r="L2431" t="s">
        <v>3547</v>
      </c>
      <c r="M2431">
        <v>34194</v>
      </c>
      <c r="N2431">
        <v>199</v>
      </c>
      <c r="O2431" t="s">
        <v>29</v>
      </c>
      <c r="P2431" t="s">
        <v>545</v>
      </c>
      <c r="Q2431" t="s">
        <v>213</v>
      </c>
      <c r="R2431">
        <v>15000000</v>
      </c>
      <c r="S2431">
        <v>2005</v>
      </c>
      <c r="T2431">
        <v>7.5</v>
      </c>
      <c r="U2431">
        <v>1.8</v>
      </c>
      <c r="V2431">
        <v>-9976725</v>
      </c>
      <c r="W2431" t="s">
        <v>38</v>
      </c>
    </row>
    <row r="2432" spans="1:23" x14ac:dyDescent="0.3">
      <c r="A2432" t="s">
        <v>3548</v>
      </c>
      <c r="B2432">
        <v>68</v>
      </c>
      <c r="C2432">
        <v>120</v>
      </c>
      <c r="D2432">
        <v>4956401</v>
      </c>
      <c r="E2432" t="s">
        <v>55</v>
      </c>
      <c r="F2432" t="s">
        <v>58</v>
      </c>
      <c r="L2432" t="s">
        <v>3549</v>
      </c>
      <c r="M2432">
        <v>12601</v>
      </c>
      <c r="N2432">
        <v>89</v>
      </c>
      <c r="O2432" t="s">
        <v>29</v>
      </c>
      <c r="P2432" t="s">
        <v>545</v>
      </c>
      <c r="Q2432" t="s">
        <v>31</v>
      </c>
      <c r="R2432">
        <v>15000000</v>
      </c>
      <c r="S2432">
        <v>1999</v>
      </c>
      <c r="T2432">
        <v>6.5</v>
      </c>
      <c r="U2432">
        <v>2</v>
      </c>
      <c r="V2432">
        <v>-10043599</v>
      </c>
      <c r="W2432" t="s">
        <v>38</v>
      </c>
    </row>
    <row r="2433" spans="1:23" x14ac:dyDescent="0.3">
      <c r="A2433" t="s">
        <v>109</v>
      </c>
      <c r="B2433">
        <v>223</v>
      </c>
      <c r="C2433">
        <v>103</v>
      </c>
      <c r="D2433">
        <v>4235837</v>
      </c>
      <c r="E2433" t="s">
        <v>48</v>
      </c>
      <c r="F2433" t="s">
        <v>56</v>
      </c>
      <c r="G2433" t="s">
        <v>60</v>
      </c>
      <c r="L2433" t="s">
        <v>3550</v>
      </c>
      <c r="M2433">
        <v>175962</v>
      </c>
      <c r="N2433">
        <v>336</v>
      </c>
      <c r="O2433" t="s">
        <v>29</v>
      </c>
      <c r="P2433" t="s">
        <v>30</v>
      </c>
      <c r="Q2433" t="s">
        <v>213</v>
      </c>
      <c r="R2433">
        <v>15000000</v>
      </c>
      <c r="S2433">
        <v>2005</v>
      </c>
      <c r="T2433">
        <v>7.6</v>
      </c>
      <c r="U2433">
        <v>1.7</v>
      </c>
      <c r="V2433">
        <v>-10764163</v>
      </c>
      <c r="W2433" t="s">
        <v>38</v>
      </c>
    </row>
    <row r="2434" spans="1:23" x14ac:dyDescent="0.3">
      <c r="A2434" t="s">
        <v>3551</v>
      </c>
      <c r="B2434">
        <v>59</v>
      </c>
      <c r="C2434">
        <v>92</v>
      </c>
      <c r="D2434">
        <v>4002955</v>
      </c>
      <c r="E2434" t="s">
        <v>48</v>
      </c>
      <c r="F2434" t="s">
        <v>26</v>
      </c>
      <c r="G2434" t="s">
        <v>57</v>
      </c>
      <c r="H2434" t="s">
        <v>35</v>
      </c>
      <c r="L2434" t="s">
        <v>3552</v>
      </c>
      <c r="M2434">
        <v>33745</v>
      </c>
      <c r="N2434">
        <v>198</v>
      </c>
      <c r="O2434" t="s">
        <v>29</v>
      </c>
      <c r="P2434" t="s">
        <v>30</v>
      </c>
      <c r="Q2434" t="s">
        <v>213</v>
      </c>
      <c r="R2434">
        <v>20000000</v>
      </c>
      <c r="S2434">
        <v>1999</v>
      </c>
      <c r="T2434">
        <v>6.2</v>
      </c>
      <c r="U2434">
        <v>1.5</v>
      </c>
      <c r="V2434">
        <v>-15997045</v>
      </c>
      <c r="W2434" t="s">
        <v>38</v>
      </c>
    </row>
    <row r="2435" spans="1:23" x14ac:dyDescent="0.3">
      <c r="A2435" t="s">
        <v>1592</v>
      </c>
      <c r="B2435">
        <v>252</v>
      </c>
      <c r="C2435">
        <v>147</v>
      </c>
      <c r="D2435">
        <v>7219578</v>
      </c>
      <c r="E2435" t="s">
        <v>55</v>
      </c>
      <c r="F2435" t="s">
        <v>60</v>
      </c>
      <c r="G2435" t="s">
        <v>35</v>
      </c>
      <c r="L2435" t="s">
        <v>3553</v>
      </c>
      <c r="M2435">
        <v>235992</v>
      </c>
      <c r="N2435">
        <v>1768</v>
      </c>
      <c r="O2435" t="s">
        <v>29</v>
      </c>
      <c r="P2435" t="s">
        <v>545</v>
      </c>
      <c r="Q2435" t="s">
        <v>213</v>
      </c>
      <c r="R2435">
        <v>15000000</v>
      </c>
      <c r="S2435">
        <v>2001</v>
      </c>
      <c r="T2435">
        <v>8</v>
      </c>
      <c r="U2435">
        <v>2.4</v>
      </c>
      <c r="V2435">
        <v>-7780422</v>
      </c>
      <c r="W2435" t="s">
        <v>38</v>
      </c>
    </row>
    <row r="2436" spans="1:23" x14ac:dyDescent="0.3">
      <c r="A2436" t="s">
        <v>2246</v>
      </c>
      <c r="B2436">
        <v>223</v>
      </c>
      <c r="C2436">
        <v>98</v>
      </c>
      <c r="D2436">
        <v>3247816</v>
      </c>
      <c r="E2436" t="s">
        <v>48</v>
      </c>
      <c r="F2436" t="s">
        <v>55</v>
      </c>
      <c r="G2436" t="s">
        <v>44</v>
      </c>
      <c r="L2436" t="s">
        <v>3554</v>
      </c>
      <c r="M2436">
        <v>36145</v>
      </c>
      <c r="N2436">
        <v>108</v>
      </c>
      <c r="O2436" t="s">
        <v>29</v>
      </c>
      <c r="P2436" t="s">
        <v>30</v>
      </c>
      <c r="Q2436" t="s">
        <v>213</v>
      </c>
      <c r="R2436">
        <v>22000000</v>
      </c>
      <c r="S2436">
        <v>2010</v>
      </c>
      <c r="T2436">
        <v>6.3</v>
      </c>
      <c r="U2436">
        <v>1.6</v>
      </c>
      <c r="V2436">
        <v>-18752184</v>
      </c>
      <c r="W2436" t="s">
        <v>38</v>
      </c>
    </row>
    <row r="2437" spans="1:23" x14ac:dyDescent="0.3">
      <c r="A2437" t="s">
        <v>3555</v>
      </c>
      <c r="B2437">
        <v>328</v>
      </c>
      <c r="C2437">
        <v>103</v>
      </c>
      <c r="D2437">
        <v>2412045</v>
      </c>
      <c r="E2437" t="s">
        <v>55</v>
      </c>
      <c r="F2437" t="s">
        <v>44</v>
      </c>
      <c r="G2437" t="s">
        <v>27</v>
      </c>
      <c r="L2437" t="s">
        <v>3556</v>
      </c>
      <c r="M2437">
        <v>109873</v>
      </c>
      <c r="N2437">
        <v>320</v>
      </c>
      <c r="O2437" t="s">
        <v>29</v>
      </c>
      <c r="P2437" t="s">
        <v>37</v>
      </c>
      <c r="Q2437" t="s">
        <v>213</v>
      </c>
      <c r="R2437">
        <v>15000000</v>
      </c>
      <c r="S2437">
        <v>2010</v>
      </c>
      <c r="T2437">
        <v>7.2</v>
      </c>
      <c r="U2437">
        <v>1.7</v>
      </c>
      <c r="V2437">
        <v>-12587955</v>
      </c>
      <c r="W2437" t="s">
        <v>38</v>
      </c>
    </row>
    <row r="2438" spans="1:23" x14ac:dyDescent="0.3">
      <c r="A2438" t="s">
        <v>3557</v>
      </c>
      <c r="B2438">
        <v>150</v>
      </c>
      <c r="C2438">
        <v>111</v>
      </c>
      <c r="D2438">
        <v>2203641</v>
      </c>
      <c r="E2438" t="s">
        <v>56</v>
      </c>
      <c r="F2438" t="s">
        <v>55</v>
      </c>
      <c r="G2438" t="s">
        <v>60</v>
      </c>
      <c r="H2438" t="s">
        <v>35</v>
      </c>
      <c r="L2438" t="s">
        <v>3558</v>
      </c>
      <c r="M2438">
        <v>42792</v>
      </c>
      <c r="N2438">
        <v>162</v>
      </c>
      <c r="O2438" t="s">
        <v>29</v>
      </c>
      <c r="P2438" t="s">
        <v>971</v>
      </c>
      <c r="Q2438" t="s">
        <v>213</v>
      </c>
      <c r="R2438">
        <v>15000000</v>
      </c>
      <c r="S2438">
        <v>2008</v>
      </c>
      <c r="T2438">
        <v>6.7</v>
      </c>
      <c r="U2438">
        <v>1.8</v>
      </c>
      <c r="V2438">
        <v>-12796359</v>
      </c>
      <c r="W2438" t="s">
        <v>38</v>
      </c>
    </row>
    <row r="2439" spans="1:23" x14ac:dyDescent="0.3">
      <c r="A2439" t="s">
        <v>3559</v>
      </c>
      <c r="B2439">
        <v>21</v>
      </c>
      <c r="C2439">
        <v>98</v>
      </c>
      <c r="D2439">
        <v>1953732</v>
      </c>
      <c r="E2439" t="s">
        <v>25</v>
      </c>
      <c r="F2439" t="s">
        <v>55</v>
      </c>
      <c r="G2439" t="s">
        <v>26</v>
      </c>
      <c r="L2439" t="s">
        <v>3560</v>
      </c>
      <c r="M2439">
        <v>4996</v>
      </c>
      <c r="N2439">
        <v>62</v>
      </c>
      <c r="O2439" t="s">
        <v>29</v>
      </c>
      <c r="P2439" t="s">
        <v>30</v>
      </c>
      <c r="Q2439" t="s">
        <v>213</v>
      </c>
      <c r="R2439">
        <v>15000000</v>
      </c>
      <c r="S2439">
        <v>1986</v>
      </c>
      <c r="T2439">
        <v>5.3</v>
      </c>
      <c r="U2439">
        <v>1.6</v>
      </c>
      <c r="V2439">
        <v>-13046268</v>
      </c>
      <c r="W2439" t="s">
        <v>38</v>
      </c>
    </row>
    <row r="2440" spans="1:23" x14ac:dyDescent="0.3">
      <c r="A2440" t="s">
        <v>3561</v>
      </c>
      <c r="B2440">
        <v>28</v>
      </c>
      <c r="C2440">
        <v>111</v>
      </c>
      <c r="D2440">
        <v>1954202</v>
      </c>
      <c r="E2440" t="s">
        <v>48</v>
      </c>
      <c r="F2440" t="s">
        <v>56</v>
      </c>
      <c r="G2440" t="s">
        <v>55</v>
      </c>
      <c r="L2440" t="s">
        <v>3562</v>
      </c>
      <c r="M2440">
        <v>5917</v>
      </c>
      <c r="N2440">
        <v>71</v>
      </c>
      <c r="O2440" t="s">
        <v>29</v>
      </c>
      <c r="P2440" t="s">
        <v>30</v>
      </c>
      <c r="Q2440" t="s">
        <v>31</v>
      </c>
      <c r="R2440">
        <v>15000000</v>
      </c>
      <c r="S2440">
        <v>1999</v>
      </c>
      <c r="T2440">
        <v>6.3</v>
      </c>
      <c r="U2440">
        <v>1.8</v>
      </c>
      <c r="V2440">
        <v>-13045798</v>
      </c>
      <c r="W2440" t="s">
        <v>38</v>
      </c>
    </row>
    <row r="2441" spans="1:23" x14ac:dyDescent="0.3">
      <c r="A2441" t="s">
        <v>3228</v>
      </c>
      <c r="B2441">
        <v>250</v>
      </c>
      <c r="C2441">
        <v>111</v>
      </c>
      <c r="D2441">
        <v>1294640</v>
      </c>
      <c r="E2441" t="s">
        <v>56</v>
      </c>
      <c r="F2441" t="s">
        <v>55</v>
      </c>
      <c r="G2441" t="s">
        <v>57</v>
      </c>
      <c r="H2441" t="s">
        <v>35</v>
      </c>
      <c r="L2441" t="s">
        <v>3563</v>
      </c>
      <c r="M2441">
        <v>69569</v>
      </c>
      <c r="N2441">
        <v>436</v>
      </c>
      <c r="O2441" t="s">
        <v>29</v>
      </c>
      <c r="P2441" t="s">
        <v>30</v>
      </c>
      <c r="Q2441" t="s">
        <v>213</v>
      </c>
      <c r="R2441">
        <v>15000000</v>
      </c>
      <c r="S2441">
        <v>2007</v>
      </c>
      <c r="T2441">
        <v>6.5</v>
      </c>
      <c r="U2441">
        <v>1.8</v>
      </c>
      <c r="V2441">
        <v>-13705360</v>
      </c>
      <c r="W2441" t="s">
        <v>38</v>
      </c>
    </row>
    <row r="2442" spans="1:23" x14ac:dyDescent="0.3">
      <c r="A2442" t="s">
        <v>3564</v>
      </c>
      <c r="B2442">
        <v>260</v>
      </c>
      <c r="C2442">
        <v>145</v>
      </c>
      <c r="D2442">
        <v>26435</v>
      </c>
      <c r="E2442" t="s">
        <v>55</v>
      </c>
      <c r="F2442" t="s">
        <v>27</v>
      </c>
      <c r="L2442" t="s">
        <v>3565</v>
      </c>
      <c r="M2442">
        <v>111841</v>
      </c>
      <c r="N2442">
        <v>413</v>
      </c>
      <c r="O2442" t="s">
        <v>3104</v>
      </c>
      <c r="P2442" t="s">
        <v>244</v>
      </c>
      <c r="Q2442" t="s">
        <v>2708</v>
      </c>
      <c r="R2442">
        <v>6000000</v>
      </c>
      <c r="S2442">
        <v>1927</v>
      </c>
      <c r="T2442">
        <v>8.3000000000000007</v>
      </c>
      <c r="U2442">
        <v>2.4</v>
      </c>
      <c r="V2442">
        <v>-5973565</v>
      </c>
      <c r="W2442" t="s">
        <v>38</v>
      </c>
    </row>
    <row r="2443" spans="1:23" x14ac:dyDescent="0.3">
      <c r="A2443" t="s">
        <v>1345</v>
      </c>
      <c r="B2443">
        <v>141</v>
      </c>
      <c r="C2443">
        <v>84</v>
      </c>
      <c r="D2443">
        <v>1197786</v>
      </c>
      <c r="E2443" t="s">
        <v>24</v>
      </c>
      <c r="F2443" t="s">
        <v>56</v>
      </c>
      <c r="G2443" t="s">
        <v>35</v>
      </c>
      <c r="L2443" t="s">
        <v>3566</v>
      </c>
      <c r="M2443">
        <v>55928</v>
      </c>
      <c r="N2443">
        <v>157</v>
      </c>
      <c r="O2443" t="s">
        <v>792</v>
      </c>
      <c r="P2443" t="s">
        <v>545</v>
      </c>
      <c r="Q2443" t="s">
        <v>213</v>
      </c>
      <c r="R2443">
        <v>12000000</v>
      </c>
      <c r="S2443">
        <v>2004</v>
      </c>
      <c r="T2443">
        <v>7.2</v>
      </c>
      <c r="U2443">
        <v>1.4</v>
      </c>
      <c r="V2443">
        <v>-10802214</v>
      </c>
      <c r="W2443" t="s">
        <v>38</v>
      </c>
    </row>
    <row r="2444" spans="1:23" x14ac:dyDescent="0.3">
      <c r="A2444" t="s">
        <v>1402</v>
      </c>
      <c r="B2444">
        <v>52</v>
      </c>
      <c r="C2444">
        <v>115</v>
      </c>
      <c r="D2444">
        <v>529766</v>
      </c>
      <c r="E2444" t="s">
        <v>56</v>
      </c>
      <c r="F2444" t="s">
        <v>55</v>
      </c>
      <c r="L2444" t="s">
        <v>3567</v>
      </c>
      <c r="M2444">
        <v>22345</v>
      </c>
      <c r="N2444">
        <v>144</v>
      </c>
      <c r="O2444" t="s">
        <v>29</v>
      </c>
      <c r="P2444" t="s">
        <v>30</v>
      </c>
      <c r="Q2444" t="s">
        <v>213</v>
      </c>
      <c r="R2444">
        <v>7000000</v>
      </c>
      <c r="S2444">
        <v>1995</v>
      </c>
      <c r="T2444">
        <v>6.8</v>
      </c>
      <c r="U2444">
        <v>1.9</v>
      </c>
      <c r="V2444">
        <v>-6470234</v>
      </c>
      <c r="W2444" t="s">
        <v>38</v>
      </c>
    </row>
    <row r="2445" spans="1:23" x14ac:dyDescent="0.3">
      <c r="A2445" t="s">
        <v>3568</v>
      </c>
      <c r="B2445">
        <v>205</v>
      </c>
      <c r="C2445">
        <v>105</v>
      </c>
      <c r="D2445">
        <v>613556</v>
      </c>
      <c r="E2445" t="s">
        <v>24</v>
      </c>
      <c r="F2445" t="s">
        <v>55</v>
      </c>
      <c r="L2445" t="s">
        <v>3569</v>
      </c>
      <c r="M2445">
        <v>9427</v>
      </c>
      <c r="N2445">
        <v>87</v>
      </c>
      <c r="O2445" t="s">
        <v>554</v>
      </c>
      <c r="P2445" t="s">
        <v>3393</v>
      </c>
      <c r="Q2445" t="s">
        <v>2708</v>
      </c>
      <c r="R2445">
        <v>15000000</v>
      </c>
      <c r="S2445">
        <v>2015</v>
      </c>
      <c r="T2445">
        <v>6.4</v>
      </c>
      <c r="U2445">
        <v>1.8</v>
      </c>
      <c r="V2445">
        <v>-14386444</v>
      </c>
      <c r="W2445" t="s">
        <v>38</v>
      </c>
    </row>
    <row r="2446" spans="1:23" x14ac:dyDescent="0.3">
      <c r="A2446" t="s">
        <v>3570</v>
      </c>
      <c r="B2446">
        <v>109</v>
      </c>
      <c r="C2446">
        <v>98</v>
      </c>
      <c r="D2446">
        <v>353743</v>
      </c>
      <c r="E2446" t="s">
        <v>48</v>
      </c>
      <c r="F2446" t="s">
        <v>56</v>
      </c>
      <c r="G2446" t="s">
        <v>55</v>
      </c>
      <c r="H2446" t="s">
        <v>35</v>
      </c>
      <c r="I2446" t="s">
        <v>58</v>
      </c>
      <c r="L2446" t="s">
        <v>3571</v>
      </c>
      <c r="M2446">
        <v>20730</v>
      </c>
      <c r="N2446">
        <v>111</v>
      </c>
      <c r="O2446" t="s">
        <v>29</v>
      </c>
      <c r="P2446" t="s">
        <v>37</v>
      </c>
      <c r="Q2446" t="s">
        <v>213</v>
      </c>
      <c r="R2446">
        <v>15000000</v>
      </c>
      <c r="S2446">
        <v>2001</v>
      </c>
      <c r="T2446">
        <v>6.9</v>
      </c>
      <c r="U2446">
        <v>1.6</v>
      </c>
      <c r="V2446">
        <v>-14646257</v>
      </c>
      <c r="W2446" t="s">
        <v>38</v>
      </c>
    </row>
    <row r="2447" spans="1:23" x14ac:dyDescent="0.3">
      <c r="A2447" t="s">
        <v>3572</v>
      </c>
      <c r="B2447">
        <v>110</v>
      </c>
      <c r="C2447">
        <v>110</v>
      </c>
      <c r="D2447">
        <v>102055</v>
      </c>
      <c r="E2447" t="s">
        <v>24</v>
      </c>
      <c r="L2447" t="s">
        <v>3573</v>
      </c>
      <c r="M2447">
        <v>24570</v>
      </c>
      <c r="N2447">
        <v>72</v>
      </c>
      <c r="O2447" t="s">
        <v>3574</v>
      </c>
      <c r="P2447" t="s">
        <v>3575</v>
      </c>
      <c r="Q2447" t="s">
        <v>213</v>
      </c>
      <c r="R2447">
        <v>300000000</v>
      </c>
      <c r="S2447">
        <v>2008</v>
      </c>
      <c r="T2447">
        <v>6.2</v>
      </c>
      <c r="U2447">
        <v>1.8</v>
      </c>
      <c r="V2447">
        <v>-299897945</v>
      </c>
      <c r="W2447" t="s">
        <v>38</v>
      </c>
    </row>
    <row r="2448" spans="1:23" x14ac:dyDescent="0.3">
      <c r="A2448" t="s">
        <v>3576</v>
      </c>
      <c r="B2448">
        <v>177</v>
      </c>
      <c r="C2448">
        <v>103</v>
      </c>
      <c r="D2448">
        <v>73548</v>
      </c>
      <c r="E2448" t="s">
        <v>26</v>
      </c>
      <c r="F2448" t="s">
        <v>57</v>
      </c>
      <c r="G2448" t="s">
        <v>60</v>
      </c>
      <c r="L2448" t="s">
        <v>3577</v>
      </c>
      <c r="M2448">
        <v>47574</v>
      </c>
      <c r="N2448">
        <v>209</v>
      </c>
      <c r="O2448" t="s">
        <v>29</v>
      </c>
      <c r="P2448" t="s">
        <v>30</v>
      </c>
      <c r="Q2448" t="s">
        <v>213</v>
      </c>
      <c r="R2448">
        <v>15000000</v>
      </c>
      <c r="S2448">
        <v>2008</v>
      </c>
      <c r="T2448">
        <v>6.1</v>
      </c>
      <c r="U2448">
        <v>1.7</v>
      </c>
      <c r="V2448">
        <v>-14926452</v>
      </c>
      <c r="W2448" t="s">
        <v>38</v>
      </c>
    </row>
    <row r="2449" spans="1:23" x14ac:dyDescent="0.3">
      <c r="A2449" t="s">
        <v>3578</v>
      </c>
      <c r="B2449">
        <v>62</v>
      </c>
      <c r="C2449">
        <v>90</v>
      </c>
      <c r="D2449">
        <v>28870</v>
      </c>
      <c r="E2449" t="s">
        <v>56</v>
      </c>
      <c r="F2449" t="s">
        <v>55</v>
      </c>
      <c r="G2449" t="s">
        <v>35</v>
      </c>
      <c r="L2449" t="s">
        <v>3579</v>
      </c>
      <c r="M2449">
        <v>14280</v>
      </c>
      <c r="N2449">
        <v>41</v>
      </c>
      <c r="O2449" t="s">
        <v>29</v>
      </c>
      <c r="P2449" t="s">
        <v>30</v>
      </c>
      <c r="Q2449" t="s">
        <v>213</v>
      </c>
      <c r="R2449">
        <v>15000000</v>
      </c>
      <c r="S2449">
        <v>2011</v>
      </c>
      <c r="T2449">
        <v>5.0999999999999996</v>
      </c>
      <c r="U2449">
        <v>1.5</v>
      </c>
      <c r="V2449">
        <v>-14971130</v>
      </c>
      <c r="W2449" t="s">
        <v>38</v>
      </c>
    </row>
    <row r="2450" spans="1:23" x14ac:dyDescent="0.3">
      <c r="A2450" t="s">
        <v>3580</v>
      </c>
      <c r="B2450">
        <v>19</v>
      </c>
      <c r="C2450">
        <v>105</v>
      </c>
      <c r="D2450">
        <v>22723</v>
      </c>
      <c r="E2450" t="s">
        <v>24</v>
      </c>
      <c r="F2450" t="s">
        <v>48</v>
      </c>
      <c r="G2450" t="s">
        <v>55</v>
      </c>
      <c r="H2450" t="s">
        <v>58</v>
      </c>
      <c r="L2450" t="s">
        <v>3581</v>
      </c>
      <c r="M2450">
        <v>2236</v>
      </c>
      <c r="N2450">
        <v>40</v>
      </c>
      <c r="O2450" t="s">
        <v>29</v>
      </c>
      <c r="P2450" t="s">
        <v>244</v>
      </c>
      <c r="Q2450" t="s">
        <v>31</v>
      </c>
      <c r="R2450">
        <v>25000000</v>
      </c>
      <c r="S2450">
        <v>2001</v>
      </c>
      <c r="T2450">
        <v>4.5</v>
      </c>
      <c r="U2450">
        <v>1.8</v>
      </c>
      <c r="V2450">
        <v>-24977277</v>
      </c>
      <c r="W2450" t="s">
        <v>38</v>
      </c>
    </row>
    <row r="2451" spans="1:23" x14ac:dyDescent="0.3">
      <c r="A2451" t="s">
        <v>3582</v>
      </c>
      <c r="B2451">
        <v>50</v>
      </c>
      <c r="C2451">
        <v>93</v>
      </c>
      <c r="D2451">
        <v>20380</v>
      </c>
      <c r="E2451" t="s">
        <v>48</v>
      </c>
      <c r="F2451" t="s">
        <v>55</v>
      </c>
      <c r="G2451" t="s">
        <v>26</v>
      </c>
      <c r="H2451" t="s">
        <v>59</v>
      </c>
      <c r="I2451" t="s">
        <v>44</v>
      </c>
      <c r="L2451" t="s">
        <v>3583</v>
      </c>
      <c r="M2451">
        <v>7519</v>
      </c>
      <c r="N2451">
        <v>39</v>
      </c>
      <c r="O2451" t="s">
        <v>29</v>
      </c>
      <c r="P2451" t="s">
        <v>30</v>
      </c>
      <c r="Q2451" t="s">
        <v>213</v>
      </c>
      <c r="R2451">
        <v>15000000</v>
      </c>
      <c r="S2451">
        <v>2007</v>
      </c>
      <c r="T2451">
        <v>5.9</v>
      </c>
      <c r="U2451">
        <v>1.6</v>
      </c>
      <c r="V2451">
        <v>-14979620</v>
      </c>
      <c r="W2451" t="s">
        <v>38</v>
      </c>
    </row>
    <row r="2452" spans="1:23" x14ac:dyDescent="0.3">
      <c r="A2452" t="s">
        <v>1151</v>
      </c>
      <c r="B2452">
        <v>147</v>
      </c>
      <c r="C2452">
        <v>101</v>
      </c>
      <c r="D2452">
        <v>70906973</v>
      </c>
      <c r="E2452" t="s">
        <v>48</v>
      </c>
      <c r="F2452" t="s">
        <v>26</v>
      </c>
      <c r="G2452" t="s">
        <v>44</v>
      </c>
      <c r="L2452" t="s">
        <v>3584</v>
      </c>
      <c r="M2452">
        <v>437418</v>
      </c>
      <c r="N2452">
        <v>609</v>
      </c>
      <c r="O2452" t="s">
        <v>29</v>
      </c>
      <c r="P2452" t="s">
        <v>30</v>
      </c>
      <c r="Q2452" t="s">
        <v>52</v>
      </c>
      <c r="R2452">
        <v>14600000</v>
      </c>
      <c r="S2452">
        <v>1993</v>
      </c>
      <c r="T2452">
        <v>8.1</v>
      </c>
      <c r="U2452">
        <v>1.7</v>
      </c>
      <c r="V2452">
        <v>56306973</v>
      </c>
      <c r="W2452" t="s">
        <v>21</v>
      </c>
    </row>
    <row r="2453" spans="1:23" x14ac:dyDescent="0.3">
      <c r="A2453" t="s">
        <v>3585</v>
      </c>
      <c r="B2453">
        <v>222</v>
      </c>
      <c r="C2453">
        <v>115</v>
      </c>
      <c r="D2453">
        <v>66009973</v>
      </c>
      <c r="E2453" t="s">
        <v>48</v>
      </c>
      <c r="F2453" t="s">
        <v>55</v>
      </c>
      <c r="G2453" t="s">
        <v>59</v>
      </c>
      <c r="L2453" t="s">
        <v>3586</v>
      </c>
      <c r="M2453">
        <v>38202</v>
      </c>
      <c r="N2453">
        <v>135</v>
      </c>
      <c r="O2453" t="s">
        <v>29</v>
      </c>
      <c r="P2453" t="s">
        <v>30</v>
      </c>
      <c r="Q2453" t="s">
        <v>213</v>
      </c>
      <c r="R2453">
        <v>14800000</v>
      </c>
      <c r="S2453">
        <v>2015</v>
      </c>
      <c r="T2453">
        <v>5.7</v>
      </c>
      <c r="U2453">
        <v>1.9</v>
      </c>
      <c r="V2453">
        <v>51209973</v>
      </c>
      <c r="W2453" t="s">
        <v>21</v>
      </c>
    </row>
    <row r="2454" spans="1:23" x14ac:dyDescent="0.3">
      <c r="A2454" t="s">
        <v>141</v>
      </c>
      <c r="B2454">
        <v>106</v>
      </c>
      <c r="C2454">
        <v>120</v>
      </c>
      <c r="D2454">
        <v>46338728</v>
      </c>
      <c r="E2454" t="s">
        <v>55</v>
      </c>
      <c r="F2454" t="s">
        <v>44</v>
      </c>
      <c r="L2454" t="s">
        <v>3587</v>
      </c>
      <c r="M2454">
        <v>167750</v>
      </c>
      <c r="N2454">
        <v>506</v>
      </c>
      <c r="O2454" t="s">
        <v>29</v>
      </c>
      <c r="P2454" t="s">
        <v>30</v>
      </c>
      <c r="Q2454" t="s">
        <v>31</v>
      </c>
      <c r="R2454">
        <v>14500000</v>
      </c>
      <c r="S2454">
        <v>1996</v>
      </c>
      <c r="T2454">
        <v>6.8</v>
      </c>
      <c r="U2454">
        <v>2</v>
      </c>
      <c r="V2454">
        <v>31838728</v>
      </c>
      <c r="W2454" t="s">
        <v>21</v>
      </c>
    </row>
    <row r="2455" spans="1:23" x14ac:dyDescent="0.3">
      <c r="A2455" t="s">
        <v>3588</v>
      </c>
      <c r="B2455">
        <v>136</v>
      </c>
      <c r="C2455">
        <v>111</v>
      </c>
      <c r="D2455">
        <v>7691700</v>
      </c>
      <c r="E2455" t="s">
        <v>55</v>
      </c>
      <c r="F2455" t="s">
        <v>58</v>
      </c>
      <c r="L2455" t="s">
        <v>3589</v>
      </c>
      <c r="M2455">
        <v>12937</v>
      </c>
      <c r="N2455">
        <v>73</v>
      </c>
      <c r="O2455" t="s">
        <v>792</v>
      </c>
      <c r="P2455" t="s">
        <v>545</v>
      </c>
      <c r="Q2455" t="s">
        <v>31</v>
      </c>
      <c r="R2455">
        <v>10000000</v>
      </c>
      <c r="S2455">
        <v>2010</v>
      </c>
      <c r="T2455">
        <v>7.5</v>
      </c>
      <c r="U2455">
        <v>1.8</v>
      </c>
      <c r="V2455">
        <v>-2308300</v>
      </c>
      <c r="W2455" t="s">
        <v>38</v>
      </c>
    </row>
    <row r="2456" spans="1:23" x14ac:dyDescent="0.3">
      <c r="A2456" t="s">
        <v>1004</v>
      </c>
      <c r="B2456">
        <v>131</v>
      </c>
      <c r="C2456">
        <v>131</v>
      </c>
      <c r="D2456">
        <v>101157447</v>
      </c>
      <c r="E2456" t="s">
        <v>55</v>
      </c>
      <c r="F2456" t="s">
        <v>53</v>
      </c>
      <c r="L2456" t="s">
        <v>3590</v>
      </c>
      <c r="M2456">
        <v>277505</v>
      </c>
      <c r="N2456">
        <v>495</v>
      </c>
      <c r="O2456" t="s">
        <v>29</v>
      </c>
      <c r="P2456" t="s">
        <v>30</v>
      </c>
      <c r="Q2456" t="s">
        <v>213</v>
      </c>
      <c r="R2456">
        <v>14400000</v>
      </c>
      <c r="S2456">
        <v>1992</v>
      </c>
      <c r="T2456">
        <v>8.3000000000000007</v>
      </c>
      <c r="U2456">
        <v>2.2000000000000002</v>
      </c>
      <c r="V2456">
        <v>86757447</v>
      </c>
      <c r="W2456" t="s">
        <v>21</v>
      </c>
    </row>
    <row r="2457" spans="1:23" x14ac:dyDescent="0.3">
      <c r="A2457" t="s">
        <v>3591</v>
      </c>
      <c r="B2457">
        <v>140</v>
      </c>
      <c r="C2457">
        <v>139</v>
      </c>
      <c r="D2457">
        <v>74205</v>
      </c>
      <c r="E2457" t="s">
        <v>55</v>
      </c>
      <c r="L2457" t="s">
        <v>3592</v>
      </c>
      <c r="M2457">
        <v>18646</v>
      </c>
      <c r="N2457">
        <v>81</v>
      </c>
      <c r="O2457" t="s">
        <v>29</v>
      </c>
      <c r="P2457" t="s">
        <v>2091</v>
      </c>
      <c r="Q2457" t="s">
        <v>2708</v>
      </c>
      <c r="R2457">
        <v>14200000</v>
      </c>
      <c r="S2457">
        <v>2005</v>
      </c>
      <c r="T2457">
        <v>7.4</v>
      </c>
      <c r="U2457">
        <v>2.2999999999999998</v>
      </c>
      <c r="V2457">
        <v>-14125795</v>
      </c>
      <c r="W2457" t="s">
        <v>38</v>
      </c>
    </row>
    <row r="2458" spans="1:23" x14ac:dyDescent="0.3">
      <c r="A2458" t="s">
        <v>1442</v>
      </c>
      <c r="B2458">
        <v>418</v>
      </c>
      <c r="C2458">
        <v>120</v>
      </c>
      <c r="D2458">
        <v>141319195</v>
      </c>
      <c r="E2458" t="s">
        <v>55</v>
      </c>
      <c r="F2458" t="s">
        <v>44</v>
      </c>
      <c r="L2458" t="s">
        <v>3593</v>
      </c>
      <c r="M2458">
        <v>641997</v>
      </c>
      <c r="N2458">
        <v>1017</v>
      </c>
      <c r="O2458" t="s">
        <v>29</v>
      </c>
      <c r="P2458" t="s">
        <v>37</v>
      </c>
      <c r="Q2458" t="s">
        <v>213</v>
      </c>
      <c r="R2458">
        <v>15000000</v>
      </c>
      <c r="S2458">
        <v>2008</v>
      </c>
      <c r="T2458">
        <v>8</v>
      </c>
      <c r="U2458">
        <v>2</v>
      </c>
      <c r="V2458">
        <v>126319195</v>
      </c>
      <c r="W2458" t="s">
        <v>21</v>
      </c>
    </row>
    <row r="2459" spans="1:23" x14ac:dyDescent="0.3">
      <c r="A2459" t="s">
        <v>1406</v>
      </c>
      <c r="B2459">
        <v>94</v>
      </c>
      <c r="C2459">
        <v>119</v>
      </c>
      <c r="D2459">
        <v>156645693</v>
      </c>
      <c r="E2459" t="s">
        <v>55</v>
      </c>
      <c r="F2459" t="s">
        <v>44</v>
      </c>
      <c r="G2459" t="s">
        <v>35</v>
      </c>
      <c r="L2459" t="s">
        <v>3594</v>
      </c>
      <c r="M2459">
        <v>55101</v>
      </c>
      <c r="N2459">
        <v>201</v>
      </c>
      <c r="O2459" t="s">
        <v>29</v>
      </c>
      <c r="P2459" t="s">
        <v>30</v>
      </c>
      <c r="Q2459" t="s">
        <v>213</v>
      </c>
      <c r="R2459">
        <v>14000000</v>
      </c>
      <c r="S2459">
        <v>1987</v>
      </c>
      <c r="T2459">
        <v>6.9</v>
      </c>
      <c r="U2459">
        <v>2</v>
      </c>
      <c r="V2459">
        <v>142645693</v>
      </c>
      <c r="W2459" t="s">
        <v>21</v>
      </c>
    </row>
    <row r="2460" spans="1:23" x14ac:dyDescent="0.3">
      <c r="A2460" t="s">
        <v>898</v>
      </c>
      <c r="B2460">
        <v>82</v>
      </c>
      <c r="C2460">
        <v>125</v>
      </c>
      <c r="D2460">
        <v>178406268</v>
      </c>
      <c r="E2460" t="s">
        <v>48</v>
      </c>
      <c r="F2460" t="s">
        <v>44</v>
      </c>
      <c r="L2460" t="s">
        <v>3595</v>
      </c>
      <c r="M2460">
        <v>213476</v>
      </c>
      <c r="N2460">
        <v>271</v>
      </c>
      <c r="O2460" t="s">
        <v>29</v>
      </c>
      <c r="P2460" t="s">
        <v>30</v>
      </c>
      <c r="Q2460" t="s">
        <v>213</v>
      </c>
      <c r="R2460">
        <v>14000000</v>
      </c>
      <c r="S2460">
        <v>1990</v>
      </c>
      <c r="T2460">
        <v>6.9</v>
      </c>
      <c r="U2460">
        <v>2.1</v>
      </c>
      <c r="V2460">
        <v>164406268</v>
      </c>
      <c r="W2460" t="s">
        <v>21</v>
      </c>
    </row>
    <row r="2461" spans="1:23" x14ac:dyDescent="0.3">
      <c r="A2461" t="s">
        <v>3596</v>
      </c>
      <c r="B2461">
        <v>32</v>
      </c>
      <c r="C2461">
        <v>108</v>
      </c>
      <c r="D2461">
        <v>109306210</v>
      </c>
      <c r="E2461" t="s">
        <v>24</v>
      </c>
      <c r="F2461" t="s">
        <v>25</v>
      </c>
      <c r="G2461" t="s">
        <v>48</v>
      </c>
      <c r="L2461" t="s">
        <v>3597</v>
      </c>
      <c r="M2461">
        <v>44096</v>
      </c>
      <c r="N2461">
        <v>62</v>
      </c>
      <c r="O2461" t="s">
        <v>29</v>
      </c>
      <c r="P2461" t="s">
        <v>143</v>
      </c>
      <c r="Q2461" t="s">
        <v>52</v>
      </c>
      <c r="R2461">
        <v>15800000</v>
      </c>
      <c r="S2461">
        <v>1988</v>
      </c>
      <c r="T2461">
        <v>5.5</v>
      </c>
      <c r="U2461">
        <v>1.8</v>
      </c>
      <c r="V2461">
        <v>93506210</v>
      </c>
      <c r="W2461" t="s">
        <v>21</v>
      </c>
    </row>
    <row r="2462" spans="1:23" x14ac:dyDescent="0.3">
      <c r="A2462" t="s">
        <v>241</v>
      </c>
      <c r="B2462">
        <v>72</v>
      </c>
      <c r="C2462">
        <v>145</v>
      </c>
      <c r="D2462">
        <v>70001698</v>
      </c>
      <c r="E2462" t="s">
        <v>242</v>
      </c>
      <c r="F2462" t="s">
        <v>55</v>
      </c>
      <c r="G2462" t="s">
        <v>58</v>
      </c>
      <c r="L2462" t="s">
        <v>3598</v>
      </c>
      <c r="M2462">
        <v>76842</v>
      </c>
      <c r="N2462">
        <v>173</v>
      </c>
      <c r="O2462" t="s">
        <v>29</v>
      </c>
      <c r="P2462" t="s">
        <v>30</v>
      </c>
      <c r="Q2462" t="s">
        <v>213</v>
      </c>
      <c r="R2462">
        <v>14000000</v>
      </c>
      <c r="S2462">
        <v>1989</v>
      </c>
      <c r="T2462">
        <v>7.2</v>
      </c>
      <c r="U2462">
        <v>2.4</v>
      </c>
      <c r="V2462">
        <v>56001698</v>
      </c>
      <c r="W2462" t="s">
        <v>21</v>
      </c>
    </row>
    <row r="2463" spans="1:23" x14ac:dyDescent="0.3">
      <c r="A2463" t="s">
        <v>225</v>
      </c>
      <c r="B2463">
        <v>39</v>
      </c>
      <c r="C2463">
        <v>98</v>
      </c>
      <c r="D2463">
        <v>68856263</v>
      </c>
      <c r="E2463" t="s">
        <v>25</v>
      </c>
      <c r="F2463" t="s">
        <v>48</v>
      </c>
      <c r="G2463" t="s">
        <v>49</v>
      </c>
      <c r="H2463" t="s">
        <v>61</v>
      </c>
      <c r="L2463" t="s">
        <v>3599</v>
      </c>
      <c r="M2463">
        <v>69733</v>
      </c>
      <c r="N2463">
        <v>97</v>
      </c>
      <c r="O2463" t="s">
        <v>29</v>
      </c>
      <c r="P2463" t="s">
        <v>30</v>
      </c>
      <c r="Q2463" t="s">
        <v>52</v>
      </c>
      <c r="R2463">
        <v>15000000</v>
      </c>
      <c r="S2463">
        <v>1993</v>
      </c>
      <c r="T2463">
        <v>6.9</v>
      </c>
      <c r="U2463">
        <v>1.6</v>
      </c>
      <c r="V2463">
        <v>53856263</v>
      </c>
      <c r="W2463" t="s">
        <v>21</v>
      </c>
    </row>
    <row r="2464" spans="1:23" x14ac:dyDescent="0.3">
      <c r="A2464" t="s">
        <v>1498</v>
      </c>
      <c r="B2464">
        <v>264</v>
      </c>
      <c r="C2464">
        <v>101</v>
      </c>
      <c r="D2464">
        <v>51527787</v>
      </c>
      <c r="E2464" t="s">
        <v>57</v>
      </c>
      <c r="F2464" t="s">
        <v>35</v>
      </c>
      <c r="L2464" t="s">
        <v>3600</v>
      </c>
      <c r="M2464">
        <v>45603</v>
      </c>
      <c r="N2464">
        <v>268</v>
      </c>
      <c r="O2464" t="s">
        <v>29</v>
      </c>
      <c r="P2464" t="s">
        <v>30</v>
      </c>
      <c r="Q2464" t="s">
        <v>213</v>
      </c>
      <c r="R2464">
        <v>15000000</v>
      </c>
      <c r="S2464">
        <v>2009</v>
      </c>
      <c r="T2464">
        <v>5.5</v>
      </c>
      <c r="U2464">
        <v>1.7</v>
      </c>
      <c r="V2464">
        <v>36527787</v>
      </c>
      <c r="W2464" t="s">
        <v>21</v>
      </c>
    </row>
    <row r="2465" spans="1:23" x14ac:dyDescent="0.3">
      <c r="A2465" t="s">
        <v>2633</v>
      </c>
      <c r="B2465">
        <v>86</v>
      </c>
      <c r="C2465">
        <v>109</v>
      </c>
      <c r="D2465">
        <v>61356221</v>
      </c>
      <c r="E2465" t="s">
        <v>55</v>
      </c>
      <c r="F2465" t="s">
        <v>59</v>
      </c>
      <c r="G2465" t="s">
        <v>44</v>
      </c>
      <c r="L2465" t="s">
        <v>3601</v>
      </c>
      <c r="M2465">
        <v>19505</v>
      </c>
      <c r="N2465">
        <v>162</v>
      </c>
      <c r="O2465" t="s">
        <v>29</v>
      </c>
      <c r="P2465" t="s">
        <v>30</v>
      </c>
      <c r="Q2465" t="s">
        <v>31</v>
      </c>
      <c r="R2465">
        <v>14000000</v>
      </c>
      <c r="S2465">
        <v>2007</v>
      </c>
      <c r="T2465">
        <v>5.2</v>
      </c>
      <c r="U2465">
        <v>1.8</v>
      </c>
      <c r="V2465">
        <v>47356221</v>
      </c>
      <c r="W2465" t="s">
        <v>21</v>
      </c>
    </row>
    <row r="2466" spans="1:23" x14ac:dyDescent="0.3">
      <c r="A2466" t="s">
        <v>2182</v>
      </c>
      <c r="B2466">
        <v>112</v>
      </c>
      <c r="C2466">
        <v>123</v>
      </c>
      <c r="D2466">
        <v>46800000</v>
      </c>
      <c r="E2466" t="s">
        <v>24</v>
      </c>
      <c r="F2466" t="s">
        <v>25</v>
      </c>
      <c r="G2466" t="s">
        <v>27</v>
      </c>
      <c r="H2466" t="s">
        <v>35</v>
      </c>
      <c r="L2466" t="s">
        <v>3602</v>
      </c>
      <c r="M2466">
        <v>76477</v>
      </c>
      <c r="N2466">
        <v>275</v>
      </c>
      <c r="O2466" t="s">
        <v>29</v>
      </c>
      <c r="P2466" t="s">
        <v>37</v>
      </c>
      <c r="Q2466" t="s">
        <v>52</v>
      </c>
      <c r="R2466">
        <v>14000000</v>
      </c>
      <c r="S2466">
        <v>1977</v>
      </c>
      <c r="T2466">
        <v>7.1</v>
      </c>
      <c r="U2466">
        <v>2</v>
      </c>
      <c r="V2466">
        <v>32800000</v>
      </c>
      <c r="W2466" t="s">
        <v>21</v>
      </c>
    </row>
    <row r="2467" spans="1:23" x14ac:dyDescent="0.3">
      <c r="A2467" t="s">
        <v>3603</v>
      </c>
      <c r="B2467">
        <v>101</v>
      </c>
      <c r="C2467">
        <v>99</v>
      </c>
      <c r="D2467">
        <v>38048637</v>
      </c>
      <c r="E2467" t="s">
        <v>57</v>
      </c>
      <c r="F2467" t="s">
        <v>60</v>
      </c>
      <c r="G2467" t="s">
        <v>35</v>
      </c>
      <c r="L2467" t="s">
        <v>3604</v>
      </c>
      <c r="M2467">
        <v>47814</v>
      </c>
      <c r="N2467">
        <v>426</v>
      </c>
      <c r="O2467" t="s">
        <v>29</v>
      </c>
      <c r="P2467" t="s">
        <v>30</v>
      </c>
      <c r="Q2467" t="s">
        <v>213</v>
      </c>
      <c r="R2467">
        <v>14000000</v>
      </c>
      <c r="S2467">
        <v>1998</v>
      </c>
      <c r="T2467">
        <v>5.5</v>
      </c>
      <c r="U2467">
        <v>1.6</v>
      </c>
      <c r="V2467">
        <v>24048637</v>
      </c>
      <c r="W2467" t="s">
        <v>21</v>
      </c>
    </row>
    <row r="2468" spans="1:23" x14ac:dyDescent="0.3">
      <c r="A2468" t="s">
        <v>3605</v>
      </c>
      <c r="B2468">
        <v>10</v>
      </c>
      <c r="C2468">
        <v>107</v>
      </c>
      <c r="D2468">
        <v>34793160</v>
      </c>
      <c r="E2468" t="s">
        <v>25</v>
      </c>
      <c r="F2468" t="s">
        <v>55</v>
      </c>
      <c r="L2468" t="s">
        <v>3606</v>
      </c>
      <c r="M2468">
        <v>15730</v>
      </c>
      <c r="N2468">
        <v>31</v>
      </c>
      <c r="O2468" t="s">
        <v>29</v>
      </c>
      <c r="P2468" t="s">
        <v>30</v>
      </c>
      <c r="Q2468" t="s">
        <v>52</v>
      </c>
      <c r="R2468">
        <v>14000000</v>
      </c>
      <c r="S2468">
        <v>1991</v>
      </c>
      <c r="T2468">
        <v>6.7</v>
      </c>
      <c r="U2468">
        <v>1.8</v>
      </c>
      <c r="V2468">
        <v>20793160</v>
      </c>
      <c r="W2468" t="s">
        <v>21</v>
      </c>
    </row>
    <row r="2469" spans="1:23" x14ac:dyDescent="0.3">
      <c r="A2469" t="s">
        <v>2659</v>
      </c>
      <c r="B2469">
        <v>43</v>
      </c>
      <c r="C2469">
        <v>81</v>
      </c>
      <c r="D2469">
        <v>30628981</v>
      </c>
      <c r="E2469" t="s">
        <v>48</v>
      </c>
      <c r="F2469" t="s">
        <v>44</v>
      </c>
      <c r="L2469" t="s">
        <v>3607</v>
      </c>
      <c r="M2469">
        <v>15047</v>
      </c>
      <c r="N2469">
        <v>160</v>
      </c>
      <c r="O2469" t="s">
        <v>29</v>
      </c>
      <c r="P2469" t="s">
        <v>30</v>
      </c>
      <c r="Q2469" t="s">
        <v>31</v>
      </c>
      <c r="R2469">
        <v>14000000</v>
      </c>
      <c r="S2469">
        <v>1999</v>
      </c>
      <c r="T2469">
        <v>5</v>
      </c>
      <c r="U2469">
        <v>1.4</v>
      </c>
      <c r="V2469">
        <v>16628981</v>
      </c>
      <c r="W2469" t="s">
        <v>21</v>
      </c>
    </row>
    <row r="2470" spans="1:23" x14ac:dyDescent="0.3">
      <c r="A2470" t="s">
        <v>1333</v>
      </c>
      <c r="B2470">
        <v>331</v>
      </c>
      <c r="C2470">
        <v>105</v>
      </c>
      <c r="D2470">
        <v>29959436</v>
      </c>
      <c r="E2470" t="s">
        <v>242</v>
      </c>
      <c r="F2470" t="s">
        <v>55</v>
      </c>
      <c r="G2470" t="s">
        <v>54</v>
      </c>
      <c r="L2470" t="s">
        <v>3608</v>
      </c>
      <c r="M2470">
        <v>82327</v>
      </c>
      <c r="N2470">
        <v>350</v>
      </c>
      <c r="O2470" t="s">
        <v>29</v>
      </c>
      <c r="P2470" t="s">
        <v>37</v>
      </c>
      <c r="Q2470" t="s">
        <v>31</v>
      </c>
      <c r="R2470">
        <v>13000000</v>
      </c>
      <c r="S2470">
        <v>2011</v>
      </c>
      <c r="T2470">
        <v>6.4</v>
      </c>
      <c r="U2470">
        <v>1.8</v>
      </c>
      <c r="V2470">
        <v>16959436</v>
      </c>
      <c r="W2470" t="s">
        <v>21</v>
      </c>
    </row>
    <row r="2471" spans="1:23" x14ac:dyDescent="0.3">
      <c r="A2471" t="s">
        <v>3497</v>
      </c>
      <c r="B2471">
        <v>38</v>
      </c>
      <c r="C2471">
        <v>82</v>
      </c>
      <c r="D2471">
        <v>25571351</v>
      </c>
      <c r="E2471" t="s">
        <v>25</v>
      </c>
      <c r="F2471" t="s">
        <v>47</v>
      </c>
      <c r="G2471" t="s">
        <v>48</v>
      </c>
      <c r="H2471" t="s">
        <v>55</v>
      </c>
      <c r="I2471" t="s">
        <v>49</v>
      </c>
      <c r="J2471" t="s">
        <v>50</v>
      </c>
      <c r="L2471" t="s">
        <v>3609</v>
      </c>
      <c r="M2471">
        <v>3135</v>
      </c>
      <c r="N2471">
        <v>78</v>
      </c>
      <c r="O2471" t="s">
        <v>29</v>
      </c>
      <c r="P2471" t="s">
        <v>30</v>
      </c>
      <c r="Q2471" t="s">
        <v>118</v>
      </c>
      <c r="R2471">
        <v>14000000</v>
      </c>
      <c r="S2471">
        <v>2002</v>
      </c>
      <c r="T2471">
        <v>6.6</v>
      </c>
      <c r="U2471">
        <v>1.4</v>
      </c>
      <c r="V2471">
        <v>11571351</v>
      </c>
      <c r="W2471" t="s">
        <v>21</v>
      </c>
    </row>
    <row r="2472" spans="1:23" x14ac:dyDescent="0.3">
      <c r="A2472" t="s">
        <v>803</v>
      </c>
      <c r="B2472">
        <v>12</v>
      </c>
      <c r="C2472">
        <v>109</v>
      </c>
      <c r="D2472">
        <v>27515786</v>
      </c>
      <c r="E2472" t="s">
        <v>55</v>
      </c>
      <c r="F2472" t="s">
        <v>44</v>
      </c>
      <c r="L2472" t="s">
        <v>3610</v>
      </c>
      <c r="M2472">
        <v>8904</v>
      </c>
      <c r="N2472">
        <v>31</v>
      </c>
      <c r="O2472" t="s">
        <v>29</v>
      </c>
      <c r="P2472" t="s">
        <v>30</v>
      </c>
      <c r="Q2472" t="s">
        <v>213</v>
      </c>
      <c r="R2472">
        <v>14000000</v>
      </c>
      <c r="S2472">
        <v>1993</v>
      </c>
      <c r="T2472">
        <v>5.9</v>
      </c>
      <c r="U2472">
        <v>1.8</v>
      </c>
      <c r="V2472">
        <v>13515786</v>
      </c>
      <c r="W2472" t="s">
        <v>21</v>
      </c>
    </row>
    <row r="2473" spans="1:23" x14ac:dyDescent="0.3">
      <c r="A2473" t="s">
        <v>1232</v>
      </c>
      <c r="B2473">
        <v>40</v>
      </c>
      <c r="C2473">
        <v>95</v>
      </c>
      <c r="D2473">
        <v>25482931</v>
      </c>
      <c r="E2473" t="s">
        <v>24</v>
      </c>
      <c r="F2473" t="s">
        <v>48</v>
      </c>
      <c r="G2473" t="s">
        <v>56</v>
      </c>
      <c r="H2473" t="s">
        <v>35</v>
      </c>
      <c r="L2473" t="s">
        <v>3611</v>
      </c>
      <c r="M2473">
        <v>9693</v>
      </c>
      <c r="N2473">
        <v>33</v>
      </c>
      <c r="O2473" t="s">
        <v>29</v>
      </c>
      <c r="P2473" t="s">
        <v>30</v>
      </c>
      <c r="Q2473" t="s">
        <v>213</v>
      </c>
      <c r="R2473">
        <v>14000000</v>
      </c>
      <c r="S2473">
        <v>2002</v>
      </c>
      <c r="T2473">
        <v>5.7</v>
      </c>
      <c r="U2473">
        <v>1.6</v>
      </c>
      <c r="V2473">
        <v>11482931</v>
      </c>
      <c r="W2473" t="s">
        <v>21</v>
      </c>
    </row>
    <row r="2474" spans="1:23" x14ac:dyDescent="0.3">
      <c r="A2474" t="s">
        <v>1715</v>
      </c>
      <c r="B2474">
        <v>34</v>
      </c>
      <c r="C2474">
        <v>100</v>
      </c>
      <c r="D2474">
        <v>19900000</v>
      </c>
      <c r="E2474" t="s">
        <v>48</v>
      </c>
      <c r="F2474" t="s">
        <v>26</v>
      </c>
      <c r="G2474" t="s">
        <v>57</v>
      </c>
      <c r="H2474" t="s">
        <v>44</v>
      </c>
      <c r="L2474" t="s">
        <v>3612</v>
      </c>
      <c r="M2474">
        <v>17262</v>
      </c>
      <c r="N2474">
        <v>53</v>
      </c>
      <c r="O2474" t="s">
        <v>29</v>
      </c>
      <c r="P2474" t="s">
        <v>30</v>
      </c>
      <c r="Q2474" t="s">
        <v>213</v>
      </c>
      <c r="R2474">
        <v>20000000</v>
      </c>
      <c r="S2474">
        <v>1995</v>
      </c>
      <c r="T2474">
        <v>4.5</v>
      </c>
      <c r="U2474">
        <v>1.7</v>
      </c>
      <c r="V2474">
        <v>-100000</v>
      </c>
      <c r="W2474" t="s">
        <v>38</v>
      </c>
    </row>
    <row r="2475" spans="1:23" x14ac:dyDescent="0.3">
      <c r="A2475" t="s">
        <v>3203</v>
      </c>
      <c r="B2475">
        <v>125</v>
      </c>
      <c r="C2475">
        <v>91</v>
      </c>
      <c r="D2475">
        <v>16298046</v>
      </c>
      <c r="E2475" t="s">
        <v>57</v>
      </c>
      <c r="F2475" t="s">
        <v>60</v>
      </c>
      <c r="G2475" t="s">
        <v>35</v>
      </c>
      <c r="L2475" t="s">
        <v>3613</v>
      </c>
      <c r="M2475">
        <v>22207</v>
      </c>
      <c r="N2475">
        <v>747</v>
      </c>
      <c r="O2475" t="s">
        <v>29</v>
      </c>
      <c r="P2475" t="s">
        <v>37</v>
      </c>
      <c r="Q2475" t="s">
        <v>31</v>
      </c>
      <c r="R2475">
        <v>14000000</v>
      </c>
      <c r="S2475">
        <v>2005</v>
      </c>
      <c r="T2475">
        <v>5</v>
      </c>
      <c r="U2475">
        <v>1.5</v>
      </c>
      <c r="V2475">
        <v>2298046</v>
      </c>
      <c r="W2475" t="s">
        <v>21</v>
      </c>
    </row>
    <row r="2476" spans="1:23" x14ac:dyDescent="0.3">
      <c r="A2476" t="s">
        <v>1543</v>
      </c>
      <c r="B2476">
        <v>56</v>
      </c>
      <c r="C2476">
        <v>90</v>
      </c>
      <c r="D2476">
        <v>15549702</v>
      </c>
      <c r="E2476" t="s">
        <v>48</v>
      </c>
      <c r="F2476" t="s">
        <v>44</v>
      </c>
      <c r="L2476" t="s">
        <v>3614</v>
      </c>
      <c r="M2476">
        <v>24038</v>
      </c>
      <c r="N2476">
        <v>123</v>
      </c>
      <c r="O2476" t="s">
        <v>29</v>
      </c>
      <c r="P2476" t="s">
        <v>30</v>
      </c>
      <c r="Q2476" t="s">
        <v>31</v>
      </c>
      <c r="R2476">
        <v>14000000</v>
      </c>
      <c r="S2476">
        <v>2003</v>
      </c>
      <c r="T2476">
        <v>4.5999999999999996</v>
      </c>
      <c r="U2476">
        <v>1.5</v>
      </c>
      <c r="V2476">
        <v>1549702</v>
      </c>
      <c r="W2476" t="s">
        <v>21</v>
      </c>
    </row>
    <row r="2477" spans="1:23" x14ac:dyDescent="0.3">
      <c r="A2477" t="s">
        <v>412</v>
      </c>
      <c r="B2477">
        <v>160</v>
      </c>
      <c r="C2477">
        <v>108</v>
      </c>
      <c r="D2477">
        <v>15483540</v>
      </c>
      <c r="E2477" t="s">
        <v>25</v>
      </c>
      <c r="F2477" t="s">
        <v>60</v>
      </c>
      <c r="G2477" t="s">
        <v>35</v>
      </c>
      <c r="L2477" t="s">
        <v>3615</v>
      </c>
      <c r="M2477">
        <v>56338</v>
      </c>
      <c r="N2477">
        <v>215</v>
      </c>
      <c r="O2477" t="s">
        <v>29</v>
      </c>
      <c r="P2477" t="s">
        <v>30</v>
      </c>
      <c r="Q2477" t="s">
        <v>213</v>
      </c>
      <c r="R2477">
        <v>14000000</v>
      </c>
      <c r="S2477">
        <v>2009</v>
      </c>
      <c r="T2477">
        <v>6.5</v>
      </c>
      <c r="U2477">
        <v>1.8</v>
      </c>
      <c r="V2477">
        <v>1483540</v>
      </c>
      <c r="W2477" t="s">
        <v>21</v>
      </c>
    </row>
    <row r="2478" spans="1:23" x14ac:dyDescent="0.3">
      <c r="A2478" t="s">
        <v>3616</v>
      </c>
      <c r="B2478">
        <v>71</v>
      </c>
      <c r="C2478">
        <v>103</v>
      </c>
      <c r="D2478">
        <v>20246959</v>
      </c>
      <c r="E2478" t="s">
        <v>48</v>
      </c>
      <c r="F2478" t="s">
        <v>44</v>
      </c>
      <c r="L2478" t="s">
        <v>3617</v>
      </c>
      <c r="M2478">
        <v>5721</v>
      </c>
      <c r="N2478">
        <v>20</v>
      </c>
      <c r="O2478" t="s">
        <v>29</v>
      </c>
      <c r="P2478" t="s">
        <v>30</v>
      </c>
      <c r="Q2478" t="s">
        <v>31</v>
      </c>
      <c r="R2478">
        <v>14000000</v>
      </c>
      <c r="S2478">
        <v>2010</v>
      </c>
      <c r="T2478">
        <v>4.9000000000000004</v>
      </c>
      <c r="U2478">
        <v>1.7</v>
      </c>
      <c r="V2478">
        <v>6246959</v>
      </c>
      <c r="W2478" t="s">
        <v>21</v>
      </c>
    </row>
    <row r="2479" spans="1:23" x14ac:dyDescent="0.3">
      <c r="A2479" t="s">
        <v>3618</v>
      </c>
      <c r="B2479">
        <v>37</v>
      </c>
      <c r="C2479">
        <v>96</v>
      </c>
      <c r="D2479">
        <v>15062898</v>
      </c>
      <c r="E2479" t="s">
        <v>48</v>
      </c>
      <c r="L2479" t="s">
        <v>3619</v>
      </c>
      <c r="M2479">
        <v>11729</v>
      </c>
      <c r="N2479">
        <v>106</v>
      </c>
      <c r="O2479" t="s">
        <v>29</v>
      </c>
      <c r="P2479" t="s">
        <v>30</v>
      </c>
      <c r="Q2479" t="s">
        <v>213</v>
      </c>
      <c r="R2479">
        <v>14000000</v>
      </c>
      <c r="S2479">
        <v>1998</v>
      </c>
      <c r="T2479">
        <v>6</v>
      </c>
      <c r="U2479">
        <v>1.6</v>
      </c>
      <c r="V2479">
        <v>1062898</v>
      </c>
      <c r="W2479" t="s">
        <v>21</v>
      </c>
    </row>
    <row r="2480" spans="1:23" x14ac:dyDescent="0.3">
      <c r="A2480" t="s">
        <v>3620</v>
      </c>
      <c r="B2480">
        <v>62</v>
      </c>
      <c r="C2480">
        <v>117</v>
      </c>
      <c r="D2480">
        <v>14348123</v>
      </c>
      <c r="E2480" t="s">
        <v>48</v>
      </c>
      <c r="F2480" t="s">
        <v>55</v>
      </c>
      <c r="G2480" t="s">
        <v>58</v>
      </c>
      <c r="L2480" t="s">
        <v>3621</v>
      </c>
      <c r="M2480">
        <v>9323</v>
      </c>
      <c r="N2480">
        <v>157</v>
      </c>
      <c r="O2480" t="s">
        <v>29</v>
      </c>
      <c r="P2480" t="s">
        <v>2365</v>
      </c>
      <c r="Q2480" t="s">
        <v>52</v>
      </c>
      <c r="R2480">
        <v>12000000</v>
      </c>
      <c r="S2480">
        <v>1999</v>
      </c>
      <c r="T2480">
        <v>6.9</v>
      </c>
      <c r="U2480">
        <v>2</v>
      </c>
      <c r="V2480">
        <v>2348123</v>
      </c>
      <c r="W2480" t="s">
        <v>21</v>
      </c>
    </row>
    <row r="2481" spans="1:23" x14ac:dyDescent="0.3">
      <c r="A2481" t="s">
        <v>3622</v>
      </c>
      <c r="B2481">
        <v>73</v>
      </c>
      <c r="C2481">
        <v>93</v>
      </c>
      <c r="D2481">
        <v>15171475</v>
      </c>
      <c r="E2481" t="s">
        <v>26</v>
      </c>
      <c r="F2481" t="s">
        <v>57</v>
      </c>
      <c r="L2481" t="s">
        <v>3623</v>
      </c>
      <c r="M2481">
        <v>19805</v>
      </c>
      <c r="N2481">
        <v>122</v>
      </c>
      <c r="O2481" t="s">
        <v>29</v>
      </c>
      <c r="P2481" t="s">
        <v>30</v>
      </c>
      <c r="Q2481" t="s">
        <v>213</v>
      </c>
      <c r="R2481">
        <v>8500000</v>
      </c>
      <c r="S2481">
        <v>1996</v>
      </c>
      <c r="T2481">
        <v>5.7</v>
      </c>
      <c r="U2481">
        <v>1.6</v>
      </c>
      <c r="V2481">
        <v>6671475</v>
      </c>
      <c r="W2481" t="s">
        <v>21</v>
      </c>
    </row>
    <row r="2482" spans="1:23" x14ac:dyDescent="0.3">
      <c r="A2482" t="s">
        <v>1375</v>
      </c>
      <c r="B2482">
        <v>25</v>
      </c>
      <c r="C2482">
        <v>115</v>
      </c>
      <c r="D2482">
        <v>13640000</v>
      </c>
      <c r="E2482" t="s">
        <v>48</v>
      </c>
      <c r="F2482" t="s">
        <v>55</v>
      </c>
      <c r="L2482" t="s">
        <v>3624</v>
      </c>
      <c r="M2482">
        <v>6011</v>
      </c>
      <c r="N2482">
        <v>39</v>
      </c>
      <c r="O2482" t="s">
        <v>29</v>
      </c>
      <c r="P2482" t="s">
        <v>30</v>
      </c>
      <c r="Q2482" t="s">
        <v>31</v>
      </c>
      <c r="R2482">
        <v>14000000</v>
      </c>
      <c r="S2482">
        <v>1994</v>
      </c>
      <c r="T2482">
        <v>6.9</v>
      </c>
      <c r="U2482">
        <v>1.9</v>
      </c>
      <c r="V2482">
        <v>-360000</v>
      </c>
      <c r="W2482" t="s">
        <v>38</v>
      </c>
    </row>
    <row r="2483" spans="1:23" x14ac:dyDescent="0.3">
      <c r="A2483" t="s">
        <v>3625</v>
      </c>
      <c r="B2483">
        <v>205</v>
      </c>
      <c r="C2483">
        <v>85</v>
      </c>
      <c r="D2483">
        <v>12610731</v>
      </c>
      <c r="E2483" t="s">
        <v>24</v>
      </c>
      <c r="F2483" t="s">
        <v>57</v>
      </c>
      <c r="G2483" t="s">
        <v>27</v>
      </c>
      <c r="H2483" t="s">
        <v>35</v>
      </c>
      <c r="L2483" t="s">
        <v>3626</v>
      </c>
      <c r="M2483">
        <v>38985</v>
      </c>
      <c r="N2483">
        <v>673</v>
      </c>
      <c r="O2483" t="s">
        <v>29</v>
      </c>
      <c r="P2483" t="s">
        <v>30</v>
      </c>
      <c r="Q2483" t="s">
        <v>213</v>
      </c>
      <c r="R2483">
        <v>11000000</v>
      </c>
      <c r="S2483">
        <v>2001</v>
      </c>
      <c r="T2483">
        <v>4.4000000000000004</v>
      </c>
      <c r="U2483">
        <v>1.4</v>
      </c>
      <c r="V2483">
        <v>1610731</v>
      </c>
      <c r="W2483" t="s">
        <v>21</v>
      </c>
    </row>
    <row r="2484" spans="1:23" x14ac:dyDescent="0.3">
      <c r="A2484" t="s">
        <v>3627</v>
      </c>
      <c r="B2484">
        <v>195</v>
      </c>
      <c r="C2484">
        <v>112</v>
      </c>
      <c r="D2484">
        <v>11204499</v>
      </c>
      <c r="E2484" t="s">
        <v>55</v>
      </c>
      <c r="F2484" t="s">
        <v>54</v>
      </c>
      <c r="L2484" t="s">
        <v>3628</v>
      </c>
      <c r="M2484">
        <v>38142</v>
      </c>
      <c r="N2484">
        <v>270</v>
      </c>
      <c r="O2484" t="s">
        <v>29</v>
      </c>
      <c r="P2484" t="s">
        <v>30</v>
      </c>
      <c r="Q2484" t="s">
        <v>213</v>
      </c>
      <c r="R2484">
        <v>14000000</v>
      </c>
      <c r="S2484">
        <v>2006</v>
      </c>
      <c r="T2484">
        <v>7</v>
      </c>
      <c r="U2484">
        <v>1.9</v>
      </c>
      <c r="V2484">
        <v>-2795501</v>
      </c>
      <c r="W2484" t="s">
        <v>38</v>
      </c>
    </row>
    <row r="2485" spans="1:23" x14ac:dyDescent="0.3">
      <c r="A2485" t="s">
        <v>582</v>
      </c>
      <c r="B2485">
        <v>61</v>
      </c>
      <c r="C2485">
        <v>86</v>
      </c>
      <c r="D2485">
        <v>10397365</v>
      </c>
      <c r="E2485" t="s">
        <v>48</v>
      </c>
      <c r="F2485" t="s">
        <v>60</v>
      </c>
      <c r="G2485" t="s">
        <v>44</v>
      </c>
      <c r="L2485" t="s">
        <v>3629</v>
      </c>
      <c r="M2485">
        <v>11693</v>
      </c>
      <c r="N2485">
        <v>104</v>
      </c>
      <c r="O2485" t="s">
        <v>29</v>
      </c>
      <c r="P2485" t="s">
        <v>30</v>
      </c>
      <c r="Q2485" t="s">
        <v>31</v>
      </c>
      <c r="R2485">
        <v>14000000</v>
      </c>
      <c r="S2485">
        <v>2001</v>
      </c>
      <c r="T2485">
        <v>5.4</v>
      </c>
      <c r="U2485">
        <v>1.4</v>
      </c>
      <c r="V2485">
        <v>-3602635</v>
      </c>
      <c r="W2485" t="s">
        <v>38</v>
      </c>
    </row>
    <row r="2486" spans="1:23" x14ac:dyDescent="0.3">
      <c r="A2486" t="s">
        <v>3630</v>
      </c>
      <c r="B2486">
        <v>77</v>
      </c>
      <c r="C2486">
        <v>86</v>
      </c>
      <c r="D2486">
        <v>9402410</v>
      </c>
      <c r="E2486" t="s">
        <v>25</v>
      </c>
      <c r="F2486" t="s">
        <v>48</v>
      </c>
      <c r="L2486" t="s">
        <v>3631</v>
      </c>
      <c r="M2486">
        <v>11233</v>
      </c>
      <c r="N2486">
        <v>32</v>
      </c>
      <c r="O2486" t="s">
        <v>29</v>
      </c>
      <c r="P2486" t="s">
        <v>30</v>
      </c>
      <c r="Q2486" t="s">
        <v>31</v>
      </c>
      <c r="R2486">
        <v>14000000</v>
      </c>
      <c r="S2486">
        <v>2012</v>
      </c>
      <c r="T2486">
        <v>5.4</v>
      </c>
      <c r="U2486">
        <v>1.4</v>
      </c>
      <c r="V2486">
        <v>-4597590</v>
      </c>
      <c r="W2486" t="s">
        <v>38</v>
      </c>
    </row>
    <row r="2487" spans="1:23" x14ac:dyDescent="0.3">
      <c r="A2487" t="s">
        <v>3632</v>
      </c>
      <c r="B2487">
        <v>251</v>
      </c>
      <c r="C2487">
        <v>137</v>
      </c>
      <c r="D2487">
        <v>5459824</v>
      </c>
      <c r="E2487" t="s">
        <v>55</v>
      </c>
      <c r="F2487" t="s">
        <v>44</v>
      </c>
      <c r="L2487" t="s">
        <v>3633</v>
      </c>
      <c r="M2487">
        <v>92781</v>
      </c>
      <c r="N2487">
        <v>320</v>
      </c>
      <c r="O2487" t="s">
        <v>29</v>
      </c>
      <c r="P2487" t="s">
        <v>30</v>
      </c>
      <c r="Q2487" t="s">
        <v>213</v>
      </c>
      <c r="R2487">
        <v>26000000</v>
      </c>
      <c r="S2487">
        <v>2006</v>
      </c>
      <c r="T2487">
        <v>7.6</v>
      </c>
      <c r="U2487">
        <v>2.2999999999999998</v>
      </c>
      <c r="V2487">
        <v>-20540176</v>
      </c>
      <c r="W2487" t="s">
        <v>38</v>
      </c>
    </row>
    <row r="2488" spans="1:23" x14ac:dyDescent="0.3">
      <c r="A2488" t="s">
        <v>3634</v>
      </c>
      <c r="B2488">
        <v>63</v>
      </c>
      <c r="C2488">
        <v>90</v>
      </c>
      <c r="D2488">
        <v>5108820</v>
      </c>
      <c r="E2488" t="s">
        <v>55</v>
      </c>
      <c r="F2488" t="s">
        <v>60</v>
      </c>
      <c r="G2488" t="s">
        <v>35</v>
      </c>
      <c r="L2488" t="s">
        <v>3635</v>
      </c>
      <c r="M2488">
        <v>12519</v>
      </c>
      <c r="N2488">
        <v>112</v>
      </c>
      <c r="O2488" t="s">
        <v>29</v>
      </c>
      <c r="P2488" t="s">
        <v>30</v>
      </c>
      <c r="Q2488" t="s">
        <v>213</v>
      </c>
      <c r="R2488">
        <v>24000000</v>
      </c>
      <c r="S2488">
        <v>2000</v>
      </c>
      <c r="T2488">
        <v>5.9</v>
      </c>
      <c r="U2488">
        <v>1.5</v>
      </c>
      <c r="V2488">
        <v>-18891180</v>
      </c>
      <c r="W2488" t="s">
        <v>38</v>
      </c>
    </row>
    <row r="2489" spans="1:23" x14ac:dyDescent="0.3">
      <c r="A2489" t="s">
        <v>2760</v>
      </c>
      <c r="B2489">
        <v>47</v>
      </c>
      <c r="C2489">
        <v>107</v>
      </c>
      <c r="D2489">
        <v>4741987</v>
      </c>
      <c r="E2489" t="s">
        <v>55</v>
      </c>
      <c r="L2489" t="s">
        <v>3636</v>
      </c>
      <c r="M2489">
        <v>6782</v>
      </c>
      <c r="N2489">
        <v>114</v>
      </c>
      <c r="O2489" t="s">
        <v>29</v>
      </c>
      <c r="P2489" t="s">
        <v>30</v>
      </c>
      <c r="Q2489" t="s">
        <v>213</v>
      </c>
      <c r="R2489">
        <v>14000000</v>
      </c>
      <c r="S2489">
        <v>1999</v>
      </c>
      <c r="T2489">
        <v>6.6</v>
      </c>
      <c r="U2489">
        <v>1.8</v>
      </c>
      <c r="V2489">
        <v>-9258013</v>
      </c>
      <c r="W2489" t="s">
        <v>38</v>
      </c>
    </row>
    <row r="2490" spans="1:23" x14ac:dyDescent="0.3">
      <c r="A2490" t="s">
        <v>361</v>
      </c>
      <c r="B2490">
        <v>108</v>
      </c>
      <c r="C2490">
        <v>98</v>
      </c>
      <c r="D2490">
        <v>4291965</v>
      </c>
      <c r="E2490" t="s">
        <v>242</v>
      </c>
      <c r="F2490" t="s">
        <v>55</v>
      </c>
      <c r="G2490" t="s">
        <v>54</v>
      </c>
      <c r="L2490" t="s">
        <v>3637</v>
      </c>
      <c r="M2490">
        <v>9334</v>
      </c>
      <c r="N2490">
        <v>59</v>
      </c>
      <c r="O2490" t="s">
        <v>29</v>
      </c>
      <c r="P2490" t="s">
        <v>545</v>
      </c>
      <c r="Q2490" t="s">
        <v>31</v>
      </c>
      <c r="R2490">
        <v>14000000</v>
      </c>
      <c r="S2490">
        <v>2006</v>
      </c>
      <c r="T2490">
        <v>6.7</v>
      </c>
      <c r="U2490">
        <v>1.6</v>
      </c>
      <c r="V2490">
        <v>-9708035</v>
      </c>
      <c r="W2490" t="s">
        <v>38</v>
      </c>
    </row>
    <row r="2491" spans="1:23" x14ac:dyDescent="0.3">
      <c r="A2491" t="s">
        <v>3638</v>
      </c>
      <c r="B2491">
        <v>64</v>
      </c>
      <c r="C2491">
        <v>84</v>
      </c>
      <c r="D2491">
        <v>3100650</v>
      </c>
      <c r="E2491" t="s">
        <v>55</v>
      </c>
      <c r="F2491" t="s">
        <v>57</v>
      </c>
      <c r="G2491" t="s">
        <v>60</v>
      </c>
      <c r="H2491" t="s">
        <v>35</v>
      </c>
      <c r="L2491" t="s">
        <v>3639</v>
      </c>
      <c r="M2491">
        <v>7277</v>
      </c>
      <c r="N2491">
        <v>181</v>
      </c>
      <c r="O2491" t="s">
        <v>29</v>
      </c>
      <c r="P2491" t="s">
        <v>30</v>
      </c>
      <c r="Q2491" t="s">
        <v>31</v>
      </c>
      <c r="R2491">
        <v>14000000</v>
      </c>
      <c r="S2491">
        <v>2001</v>
      </c>
      <c r="T2491">
        <v>3.9</v>
      </c>
      <c r="U2491">
        <v>1.4</v>
      </c>
      <c r="V2491">
        <v>-10899350</v>
      </c>
      <c r="W2491" t="s">
        <v>38</v>
      </c>
    </row>
    <row r="2492" spans="1:23" x14ac:dyDescent="0.3">
      <c r="A2492" t="s">
        <v>3368</v>
      </c>
      <c r="B2492">
        <v>20</v>
      </c>
      <c r="C2492">
        <v>139</v>
      </c>
      <c r="D2492">
        <v>2474000</v>
      </c>
      <c r="E2492" t="s">
        <v>242</v>
      </c>
      <c r="F2492" t="s">
        <v>55</v>
      </c>
      <c r="G2492" t="s">
        <v>54</v>
      </c>
      <c r="H2492" t="s">
        <v>44</v>
      </c>
      <c r="L2492" t="s">
        <v>3640</v>
      </c>
      <c r="M2492">
        <v>2427</v>
      </c>
      <c r="N2492">
        <v>27</v>
      </c>
      <c r="O2492" t="s">
        <v>29</v>
      </c>
      <c r="P2492" t="s">
        <v>545</v>
      </c>
      <c r="Q2492" t="s">
        <v>31</v>
      </c>
      <c r="R2492">
        <v>14000000</v>
      </c>
      <c r="S2492">
        <v>1995</v>
      </c>
      <c r="T2492">
        <v>5.7</v>
      </c>
      <c r="U2492">
        <v>2.2999999999999998</v>
      </c>
      <c r="V2492">
        <v>-11526000</v>
      </c>
      <c r="W2492" t="s">
        <v>38</v>
      </c>
    </row>
    <row r="2493" spans="1:23" x14ac:dyDescent="0.3">
      <c r="A2493" t="s">
        <v>3641</v>
      </c>
      <c r="B2493">
        <v>2</v>
      </c>
      <c r="C2493">
        <v>127</v>
      </c>
      <c r="D2493">
        <v>1000000</v>
      </c>
      <c r="E2493" t="s">
        <v>24</v>
      </c>
      <c r="F2493" t="s">
        <v>25</v>
      </c>
      <c r="G2493" t="s">
        <v>54</v>
      </c>
      <c r="L2493" t="s">
        <v>3642</v>
      </c>
      <c r="M2493">
        <v>524</v>
      </c>
      <c r="N2493">
        <v>8</v>
      </c>
      <c r="O2493" t="s">
        <v>29</v>
      </c>
      <c r="P2493" t="s">
        <v>3643</v>
      </c>
      <c r="Q2493" t="s">
        <v>52</v>
      </c>
      <c r="R2493">
        <v>14000000</v>
      </c>
      <c r="S2493">
        <v>1978</v>
      </c>
      <c r="T2493">
        <v>6.5</v>
      </c>
      <c r="U2493">
        <v>2.1</v>
      </c>
      <c r="V2493">
        <v>-13000000</v>
      </c>
      <c r="W2493" t="s">
        <v>38</v>
      </c>
    </row>
    <row r="2494" spans="1:23" x14ac:dyDescent="0.3">
      <c r="A2494" t="s">
        <v>3057</v>
      </c>
      <c r="B2494">
        <v>262</v>
      </c>
      <c r="C2494">
        <v>150</v>
      </c>
      <c r="D2494">
        <v>3958500</v>
      </c>
      <c r="E2494" t="s">
        <v>242</v>
      </c>
      <c r="F2494" t="s">
        <v>55</v>
      </c>
      <c r="G2494" t="s">
        <v>54</v>
      </c>
      <c r="L2494" t="s">
        <v>3644</v>
      </c>
      <c r="M2494">
        <v>17933</v>
      </c>
      <c r="N2494">
        <v>165</v>
      </c>
      <c r="O2494" t="s">
        <v>29</v>
      </c>
      <c r="P2494" t="s">
        <v>37</v>
      </c>
      <c r="Q2494" t="s">
        <v>213</v>
      </c>
      <c r="R2494">
        <v>8200000</v>
      </c>
      <c r="S2494">
        <v>2014</v>
      </c>
      <c r="T2494">
        <v>6.8</v>
      </c>
      <c r="U2494">
        <v>2.5</v>
      </c>
      <c r="V2494">
        <v>-4241500</v>
      </c>
      <c r="W2494" t="s">
        <v>38</v>
      </c>
    </row>
    <row r="2495" spans="1:23" x14ac:dyDescent="0.3">
      <c r="A2495" t="s">
        <v>1480</v>
      </c>
      <c r="B2495">
        <v>69</v>
      </c>
      <c r="C2495">
        <v>132</v>
      </c>
      <c r="D2495">
        <v>274299</v>
      </c>
      <c r="E2495" t="s">
        <v>242</v>
      </c>
      <c r="F2495" t="s">
        <v>56</v>
      </c>
      <c r="G2495" t="s">
        <v>55</v>
      </c>
      <c r="H2495" t="s">
        <v>58</v>
      </c>
      <c r="L2495" t="s">
        <v>3645</v>
      </c>
      <c r="M2495">
        <v>11077</v>
      </c>
      <c r="N2495">
        <v>55</v>
      </c>
      <c r="O2495" t="s">
        <v>29</v>
      </c>
      <c r="P2495" t="s">
        <v>545</v>
      </c>
      <c r="Q2495" t="s">
        <v>3646</v>
      </c>
      <c r="R2495">
        <v>103000000</v>
      </c>
      <c r="S2495">
        <v>2002</v>
      </c>
      <c r="T2495">
        <v>7.3</v>
      </c>
      <c r="U2495">
        <v>2.2000000000000002</v>
      </c>
      <c r="V2495">
        <v>-102725701</v>
      </c>
      <c r="W2495" t="s">
        <v>38</v>
      </c>
    </row>
    <row r="2496" spans="1:23" x14ac:dyDescent="0.3">
      <c r="A2496" t="s">
        <v>670</v>
      </c>
      <c r="B2496">
        <v>57</v>
      </c>
      <c r="C2496">
        <v>115</v>
      </c>
      <c r="D2496">
        <v>183088</v>
      </c>
      <c r="E2496" t="s">
        <v>48</v>
      </c>
      <c r="F2496" t="s">
        <v>55</v>
      </c>
      <c r="G2496" t="s">
        <v>58</v>
      </c>
      <c r="L2496" t="s">
        <v>3647</v>
      </c>
      <c r="M2496">
        <v>11704</v>
      </c>
      <c r="N2496">
        <v>36</v>
      </c>
      <c r="O2496" t="s">
        <v>29</v>
      </c>
      <c r="P2496" t="s">
        <v>30</v>
      </c>
      <c r="Q2496" t="s">
        <v>213</v>
      </c>
      <c r="R2496">
        <v>15000000</v>
      </c>
      <c r="S2496">
        <v>2008</v>
      </c>
      <c r="T2496">
        <v>7</v>
      </c>
      <c r="U2496">
        <v>1.9</v>
      </c>
      <c r="V2496">
        <v>-14816912</v>
      </c>
      <c r="W2496" t="s">
        <v>38</v>
      </c>
    </row>
    <row r="2497" spans="1:23" x14ac:dyDescent="0.3">
      <c r="A2497" t="s">
        <v>3648</v>
      </c>
      <c r="B2497">
        <v>116</v>
      </c>
      <c r="C2497">
        <v>186</v>
      </c>
      <c r="D2497">
        <v>46495</v>
      </c>
      <c r="E2497" t="s">
        <v>55</v>
      </c>
      <c r="L2497" t="s">
        <v>3649</v>
      </c>
      <c r="M2497">
        <v>12053</v>
      </c>
      <c r="N2497">
        <v>119</v>
      </c>
      <c r="O2497" t="s">
        <v>29</v>
      </c>
      <c r="P2497" t="s">
        <v>30</v>
      </c>
      <c r="Q2497" t="s">
        <v>213</v>
      </c>
      <c r="R2497">
        <v>14000000</v>
      </c>
      <c r="S2497">
        <v>2011</v>
      </c>
      <c r="T2497">
        <v>6.5</v>
      </c>
      <c r="U2497">
        <v>3.1</v>
      </c>
      <c r="V2497">
        <v>-13953505</v>
      </c>
      <c r="W2497" t="s">
        <v>38</v>
      </c>
    </row>
    <row r="2498" spans="1:23" x14ac:dyDescent="0.3">
      <c r="A2498" t="s">
        <v>1056</v>
      </c>
      <c r="B2498">
        <v>87</v>
      </c>
      <c r="C2498">
        <v>90</v>
      </c>
      <c r="D2498">
        <v>1752214</v>
      </c>
      <c r="E2498" t="s">
        <v>48</v>
      </c>
      <c r="F2498" t="s">
        <v>55</v>
      </c>
      <c r="G2498" t="s">
        <v>44</v>
      </c>
      <c r="L2498" t="s">
        <v>3650</v>
      </c>
      <c r="M2498">
        <v>60460</v>
      </c>
      <c r="N2498">
        <v>104</v>
      </c>
      <c r="O2498" t="s">
        <v>29</v>
      </c>
      <c r="P2498" t="s">
        <v>30</v>
      </c>
      <c r="Q2498" t="s">
        <v>52</v>
      </c>
      <c r="R2498">
        <v>14000000</v>
      </c>
      <c r="S2498">
        <v>2010</v>
      </c>
      <c r="T2498">
        <v>7.7</v>
      </c>
      <c r="U2498">
        <v>1.5</v>
      </c>
      <c r="V2498">
        <v>-12247786</v>
      </c>
      <c r="W2498" t="s">
        <v>38</v>
      </c>
    </row>
    <row r="2499" spans="1:23" x14ac:dyDescent="0.3">
      <c r="A2499" t="s">
        <v>325</v>
      </c>
      <c r="B2499">
        <v>357</v>
      </c>
      <c r="C2499">
        <v>134</v>
      </c>
      <c r="D2499">
        <v>83025853</v>
      </c>
      <c r="E2499" t="s">
        <v>55</v>
      </c>
      <c r="F2499" t="s">
        <v>44</v>
      </c>
      <c r="L2499" t="s">
        <v>3651</v>
      </c>
      <c r="M2499">
        <v>259837</v>
      </c>
      <c r="N2499">
        <v>2254</v>
      </c>
      <c r="O2499" t="s">
        <v>29</v>
      </c>
      <c r="P2499" t="s">
        <v>30</v>
      </c>
      <c r="Q2499" t="s">
        <v>213</v>
      </c>
      <c r="R2499">
        <v>14000000</v>
      </c>
      <c r="S2499">
        <v>2005</v>
      </c>
      <c r="T2499">
        <v>7.7</v>
      </c>
      <c r="U2499">
        <v>2.2000000000000002</v>
      </c>
      <c r="V2499">
        <v>69025853</v>
      </c>
      <c r="W2499" t="s">
        <v>21</v>
      </c>
    </row>
    <row r="2500" spans="1:23" x14ac:dyDescent="0.3">
      <c r="A2500" t="s">
        <v>3006</v>
      </c>
      <c r="B2500">
        <v>88</v>
      </c>
      <c r="C2500">
        <v>97</v>
      </c>
      <c r="D2500">
        <v>56631572</v>
      </c>
      <c r="E2500" t="s">
        <v>48</v>
      </c>
      <c r="F2500" t="s">
        <v>44</v>
      </c>
      <c r="L2500" t="s">
        <v>3652</v>
      </c>
      <c r="M2500">
        <v>123390</v>
      </c>
      <c r="N2500">
        <v>248</v>
      </c>
      <c r="O2500" t="s">
        <v>29</v>
      </c>
      <c r="P2500" t="s">
        <v>30</v>
      </c>
      <c r="Q2500" t="s">
        <v>31</v>
      </c>
      <c r="R2500">
        <v>12000000</v>
      </c>
      <c r="S2500">
        <v>1995</v>
      </c>
      <c r="T2500">
        <v>6.8</v>
      </c>
      <c r="U2500">
        <v>1.6</v>
      </c>
      <c r="V2500">
        <v>44631572</v>
      </c>
      <c r="W2500" t="s">
        <v>21</v>
      </c>
    </row>
    <row r="2501" spans="1:23" x14ac:dyDescent="0.3">
      <c r="A2501" t="s">
        <v>3073</v>
      </c>
      <c r="B2501">
        <v>181</v>
      </c>
      <c r="C2501">
        <v>107</v>
      </c>
      <c r="D2501">
        <v>15854988</v>
      </c>
      <c r="E2501" t="s">
        <v>55</v>
      </c>
      <c r="F2501" t="s">
        <v>44</v>
      </c>
      <c r="L2501" t="s">
        <v>3653</v>
      </c>
      <c r="M2501">
        <v>36542</v>
      </c>
      <c r="N2501">
        <v>378</v>
      </c>
      <c r="O2501" t="s">
        <v>29</v>
      </c>
      <c r="P2501" t="s">
        <v>30</v>
      </c>
      <c r="Q2501" t="s">
        <v>31</v>
      </c>
      <c r="R2501">
        <v>13500000</v>
      </c>
      <c r="S2501">
        <v>2002</v>
      </c>
      <c r="T2501">
        <v>7.4</v>
      </c>
      <c r="U2501">
        <v>1.8</v>
      </c>
      <c r="V2501">
        <v>2354988</v>
      </c>
      <c r="W2501" t="s">
        <v>21</v>
      </c>
    </row>
    <row r="2502" spans="1:23" x14ac:dyDescent="0.3">
      <c r="A2502" t="s">
        <v>1948</v>
      </c>
      <c r="B2502">
        <v>107</v>
      </c>
      <c r="C2502">
        <v>99</v>
      </c>
      <c r="D2502">
        <v>12282677</v>
      </c>
      <c r="E2502" t="s">
        <v>48</v>
      </c>
      <c r="F2502" t="s">
        <v>27</v>
      </c>
      <c r="L2502" t="s">
        <v>3654</v>
      </c>
      <c r="M2502">
        <v>28159</v>
      </c>
      <c r="N2502">
        <v>96</v>
      </c>
      <c r="O2502" t="s">
        <v>29</v>
      </c>
      <c r="P2502" t="s">
        <v>30</v>
      </c>
      <c r="Q2502" t="s">
        <v>213</v>
      </c>
      <c r="R2502">
        <v>14000000</v>
      </c>
      <c r="S2502">
        <v>2015</v>
      </c>
      <c r="T2502">
        <v>5.0999999999999996</v>
      </c>
      <c r="U2502">
        <v>1.6</v>
      </c>
      <c r="V2502">
        <v>-1717323</v>
      </c>
      <c r="W2502" t="s">
        <v>38</v>
      </c>
    </row>
    <row r="2503" spans="1:23" x14ac:dyDescent="0.3">
      <c r="A2503" t="s">
        <v>2472</v>
      </c>
      <c r="B2503">
        <v>132</v>
      </c>
      <c r="C2503">
        <v>124</v>
      </c>
      <c r="D2503">
        <v>7060876</v>
      </c>
      <c r="E2503" t="s">
        <v>242</v>
      </c>
      <c r="F2503" t="s">
        <v>55</v>
      </c>
      <c r="L2503" t="s">
        <v>3655</v>
      </c>
      <c r="M2503">
        <v>44795</v>
      </c>
      <c r="N2503">
        <v>314</v>
      </c>
      <c r="O2503" t="s">
        <v>29</v>
      </c>
      <c r="P2503" t="s">
        <v>37</v>
      </c>
      <c r="Q2503" t="s">
        <v>213</v>
      </c>
      <c r="R2503">
        <v>13500000</v>
      </c>
      <c r="S2503">
        <v>2000</v>
      </c>
      <c r="T2503">
        <v>7.4</v>
      </c>
      <c r="U2503">
        <v>2.1</v>
      </c>
      <c r="V2503">
        <v>-6439124</v>
      </c>
      <c r="W2503" t="s">
        <v>38</v>
      </c>
    </row>
    <row r="2504" spans="1:23" x14ac:dyDescent="0.3">
      <c r="A2504" t="s">
        <v>3535</v>
      </c>
      <c r="B2504">
        <v>401</v>
      </c>
      <c r="C2504">
        <v>110</v>
      </c>
      <c r="D2504">
        <v>14989761</v>
      </c>
      <c r="E2504" t="s">
        <v>48</v>
      </c>
      <c r="F2504" t="s">
        <v>56</v>
      </c>
      <c r="L2504" t="s">
        <v>3656</v>
      </c>
      <c r="M2504">
        <v>185845</v>
      </c>
      <c r="N2504">
        <v>284</v>
      </c>
      <c r="O2504" t="s">
        <v>29</v>
      </c>
      <c r="P2504" t="s">
        <v>37</v>
      </c>
      <c r="Q2504" t="s">
        <v>213</v>
      </c>
      <c r="R2504">
        <v>15000000</v>
      </c>
      <c r="S2504">
        <v>2012</v>
      </c>
      <c r="T2504">
        <v>7.2</v>
      </c>
      <c r="U2504">
        <v>1.8</v>
      </c>
      <c r="V2504">
        <v>-10239</v>
      </c>
      <c r="W2504" t="s">
        <v>38</v>
      </c>
    </row>
    <row r="2505" spans="1:23" x14ac:dyDescent="0.3">
      <c r="A2505" t="s">
        <v>806</v>
      </c>
      <c r="B2505">
        <v>192</v>
      </c>
      <c r="C2505">
        <v>178</v>
      </c>
      <c r="D2505">
        <v>5501940</v>
      </c>
      <c r="E2505" t="s">
        <v>242</v>
      </c>
      <c r="F2505" t="s">
        <v>55</v>
      </c>
      <c r="G2505" t="s">
        <v>54</v>
      </c>
      <c r="H2505" t="s">
        <v>58</v>
      </c>
      <c r="L2505" t="s">
        <v>3657</v>
      </c>
      <c r="M2505">
        <v>248354</v>
      </c>
      <c r="N2505">
        <v>564</v>
      </c>
      <c r="O2505" t="s">
        <v>3104</v>
      </c>
      <c r="P2505" t="s">
        <v>244</v>
      </c>
      <c r="Q2505" t="s">
        <v>213</v>
      </c>
      <c r="R2505">
        <v>13500000</v>
      </c>
      <c r="S2505">
        <v>2004</v>
      </c>
      <c r="T2505">
        <v>8.3000000000000007</v>
      </c>
      <c r="U2505">
        <v>3</v>
      </c>
      <c r="V2505">
        <v>-7998060</v>
      </c>
      <c r="W2505" t="s">
        <v>38</v>
      </c>
    </row>
    <row r="2506" spans="1:23" x14ac:dyDescent="0.3">
      <c r="A2506" t="s">
        <v>969</v>
      </c>
      <c r="B2506">
        <v>157</v>
      </c>
      <c r="C2506">
        <v>125</v>
      </c>
      <c r="D2506">
        <v>2086345</v>
      </c>
      <c r="E2506" t="s">
        <v>242</v>
      </c>
      <c r="F2506" t="s">
        <v>55</v>
      </c>
      <c r="G2506" t="s">
        <v>44</v>
      </c>
      <c r="L2506" t="s">
        <v>3658</v>
      </c>
      <c r="M2506">
        <v>64556</v>
      </c>
      <c r="N2506">
        <v>140</v>
      </c>
      <c r="O2506" t="s">
        <v>763</v>
      </c>
      <c r="P2506" t="s">
        <v>971</v>
      </c>
      <c r="Q2506" t="s">
        <v>31</v>
      </c>
      <c r="R2506">
        <v>10000000</v>
      </c>
      <c r="S2506">
        <v>2004</v>
      </c>
      <c r="T2506">
        <v>8.1</v>
      </c>
      <c r="U2506">
        <v>2.1</v>
      </c>
      <c r="V2506">
        <v>-7913655</v>
      </c>
      <c r="W2506" t="s">
        <v>38</v>
      </c>
    </row>
    <row r="2507" spans="1:23" x14ac:dyDescent="0.3">
      <c r="A2507" t="s">
        <v>851</v>
      </c>
      <c r="B2507">
        <v>62</v>
      </c>
      <c r="C2507">
        <v>121</v>
      </c>
      <c r="D2507">
        <v>123922370</v>
      </c>
      <c r="E2507" t="s">
        <v>242</v>
      </c>
      <c r="F2507" t="s">
        <v>48</v>
      </c>
      <c r="G2507" t="s">
        <v>55</v>
      </c>
      <c r="H2507" t="s">
        <v>58</v>
      </c>
      <c r="L2507" t="s">
        <v>3659</v>
      </c>
      <c r="M2507">
        <v>98348</v>
      </c>
      <c r="N2507">
        <v>131</v>
      </c>
      <c r="O2507" t="s">
        <v>29</v>
      </c>
      <c r="P2507" t="s">
        <v>30</v>
      </c>
      <c r="Q2507" t="s">
        <v>213</v>
      </c>
      <c r="R2507">
        <v>13000000</v>
      </c>
      <c r="S2507">
        <v>1987</v>
      </c>
      <c r="T2507">
        <v>7.3</v>
      </c>
      <c r="U2507">
        <v>2</v>
      </c>
      <c r="V2507">
        <v>110922370</v>
      </c>
      <c r="W2507" t="s">
        <v>21</v>
      </c>
    </row>
    <row r="2508" spans="1:23" x14ac:dyDescent="0.3">
      <c r="A2508" t="s">
        <v>2165</v>
      </c>
      <c r="B2508">
        <v>4</v>
      </c>
      <c r="C2508">
        <v>100</v>
      </c>
      <c r="D2508">
        <v>163591</v>
      </c>
      <c r="E2508" t="s">
        <v>48</v>
      </c>
      <c r="L2508" t="s">
        <v>3660</v>
      </c>
      <c r="M2508">
        <v>912</v>
      </c>
      <c r="N2508">
        <v>17</v>
      </c>
      <c r="O2508" t="s">
        <v>29</v>
      </c>
      <c r="P2508" t="s">
        <v>1877</v>
      </c>
      <c r="Q2508" t="s">
        <v>31</v>
      </c>
      <c r="R2508">
        <v>13400000</v>
      </c>
      <c r="S2508">
        <v>2010</v>
      </c>
      <c r="T2508">
        <v>3.6</v>
      </c>
      <c r="U2508">
        <v>1.7</v>
      </c>
      <c r="V2508">
        <v>-13236409</v>
      </c>
      <c r="W2508" t="s">
        <v>38</v>
      </c>
    </row>
    <row r="2509" spans="1:23" x14ac:dyDescent="0.3">
      <c r="A2509" t="s">
        <v>327</v>
      </c>
      <c r="B2509">
        <v>84</v>
      </c>
      <c r="C2509">
        <v>115</v>
      </c>
      <c r="D2509">
        <v>73000942</v>
      </c>
      <c r="E2509" t="s">
        <v>790</v>
      </c>
      <c r="F2509" t="s">
        <v>59</v>
      </c>
      <c r="L2509" t="s">
        <v>3661</v>
      </c>
      <c r="M2509">
        <v>74351</v>
      </c>
      <c r="N2509">
        <v>233</v>
      </c>
      <c r="O2509" t="s">
        <v>29</v>
      </c>
      <c r="P2509" t="s">
        <v>30</v>
      </c>
      <c r="Q2509" t="s">
        <v>118</v>
      </c>
      <c r="R2509">
        <v>13000000</v>
      </c>
      <c r="S2509">
        <v>2011</v>
      </c>
      <c r="T2509">
        <v>1.6</v>
      </c>
      <c r="U2509">
        <v>1.9</v>
      </c>
      <c r="V2509">
        <v>60000942</v>
      </c>
      <c r="W2509" t="s">
        <v>21</v>
      </c>
    </row>
    <row r="2510" spans="1:23" x14ac:dyDescent="0.3">
      <c r="A2510" t="s">
        <v>363</v>
      </c>
      <c r="B2510">
        <v>669</v>
      </c>
      <c r="C2510">
        <v>108</v>
      </c>
      <c r="D2510">
        <v>106952327</v>
      </c>
      <c r="E2510" t="s">
        <v>55</v>
      </c>
      <c r="F2510" t="s">
        <v>35</v>
      </c>
      <c r="L2510" t="s">
        <v>3662</v>
      </c>
      <c r="M2510">
        <v>551363</v>
      </c>
      <c r="N2510">
        <v>1140</v>
      </c>
      <c r="O2510" t="s">
        <v>29</v>
      </c>
      <c r="P2510" t="s">
        <v>30</v>
      </c>
      <c r="Q2510" t="s">
        <v>213</v>
      </c>
      <c r="R2510">
        <v>13000000</v>
      </c>
      <c r="S2510">
        <v>2010</v>
      </c>
      <c r="T2510">
        <v>8</v>
      </c>
      <c r="U2510">
        <v>1.8</v>
      </c>
      <c r="V2510">
        <v>93952327</v>
      </c>
      <c r="W2510" t="s">
        <v>21</v>
      </c>
    </row>
    <row r="2511" spans="1:23" x14ac:dyDescent="0.3">
      <c r="A2511" t="s">
        <v>1309</v>
      </c>
      <c r="B2511">
        <v>149</v>
      </c>
      <c r="C2511">
        <v>220</v>
      </c>
      <c r="D2511">
        <v>57300000</v>
      </c>
      <c r="E2511" t="s">
        <v>56</v>
      </c>
      <c r="F2511" t="s">
        <v>55</v>
      </c>
      <c r="L2511" t="s">
        <v>3663</v>
      </c>
      <c r="M2511">
        <v>790926</v>
      </c>
      <c r="N2511">
        <v>650</v>
      </c>
      <c r="O2511" t="s">
        <v>29</v>
      </c>
      <c r="P2511" t="s">
        <v>30</v>
      </c>
      <c r="Q2511" t="s">
        <v>213</v>
      </c>
      <c r="R2511">
        <v>13000000</v>
      </c>
      <c r="S2511">
        <v>1974</v>
      </c>
      <c r="T2511">
        <v>9</v>
      </c>
      <c r="U2511">
        <v>3.7</v>
      </c>
      <c r="V2511">
        <v>44300000</v>
      </c>
      <c r="W2511" t="s">
        <v>21</v>
      </c>
    </row>
    <row r="2512" spans="1:23" x14ac:dyDescent="0.3">
      <c r="A2512" t="s">
        <v>1560</v>
      </c>
      <c r="B2512">
        <v>101</v>
      </c>
      <c r="C2512">
        <v>112</v>
      </c>
      <c r="D2512">
        <v>91038276</v>
      </c>
      <c r="E2512" t="s">
        <v>55</v>
      </c>
      <c r="F2512" t="s">
        <v>59</v>
      </c>
      <c r="G2512" t="s">
        <v>44</v>
      </c>
      <c r="L2512" t="s">
        <v>3664</v>
      </c>
      <c r="M2512">
        <v>47876</v>
      </c>
      <c r="N2512">
        <v>320</v>
      </c>
      <c r="O2512" t="s">
        <v>29</v>
      </c>
      <c r="P2512" t="s">
        <v>30</v>
      </c>
      <c r="Q2512" t="s">
        <v>31</v>
      </c>
      <c r="R2512">
        <v>13000000</v>
      </c>
      <c r="S2512">
        <v>2001</v>
      </c>
      <c r="T2512">
        <v>6.1</v>
      </c>
      <c r="U2512">
        <v>1.9</v>
      </c>
      <c r="V2512">
        <v>78038276</v>
      </c>
      <c r="W2512" t="s">
        <v>21</v>
      </c>
    </row>
    <row r="2513" spans="1:23" x14ac:dyDescent="0.3">
      <c r="A2513" t="s">
        <v>589</v>
      </c>
      <c r="B2513">
        <v>102</v>
      </c>
      <c r="C2513">
        <v>99</v>
      </c>
      <c r="D2513">
        <v>49369900</v>
      </c>
      <c r="E2513" t="s">
        <v>26</v>
      </c>
      <c r="F2513" t="s">
        <v>57</v>
      </c>
      <c r="G2513" t="s">
        <v>35</v>
      </c>
      <c r="L2513" t="s">
        <v>3665</v>
      </c>
      <c r="M2513">
        <v>36108</v>
      </c>
      <c r="N2513">
        <v>260</v>
      </c>
      <c r="O2513" t="s">
        <v>29</v>
      </c>
      <c r="P2513" t="s">
        <v>30</v>
      </c>
      <c r="Q2513" t="s">
        <v>213</v>
      </c>
      <c r="R2513">
        <v>7000000</v>
      </c>
      <c r="S2513">
        <v>1988</v>
      </c>
      <c r="T2513">
        <v>5.7</v>
      </c>
      <c r="U2513">
        <v>1.6</v>
      </c>
      <c r="V2513">
        <v>42369900</v>
      </c>
      <c r="W2513" t="s">
        <v>21</v>
      </c>
    </row>
    <row r="2514" spans="1:23" x14ac:dyDescent="0.3">
      <c r="A2514" t="s">
        <v>2667</v>
      </c>
      <c r="B2514">
        <v>63</v>
      </c>
      <c r="C2514">
        <v>109</v>
      </c>
      <c r="D2514">
        <v>61693523</v>
      </c>
      <c r="E2514" t="s">
        <v>55</v>
      </c>
      <c r="L2514" t="s">
        <v>3666</v>
      </c>
      <c r="M2514">
        <v>6276</v>
      </c>
      <c r="N2514">
        <v>55</v>
      </c>
      <c r="O2514" t="s">
        <v>29</v>
      </c>
      <c r="P2514" t="s">
        <v>30</v>
      </c>
      <c r="Q2514" t="s">
        <v>52</v>
      </c>
      <c r="R2514">
        <v>13000000</v>
      </c>
      <c r="S2514">
        <v>2016</v>
      </c>
      <c r="T2514">
        <v>6.8</v>
      </c>
      <c r="U2514">
        <v>1.8</v>
      </c>
      <c r="V2514">
        <v>48693523</v>
      </c>
      <c r="W2514" t="s">
        <v>21</v>
      </c>
    </row>
    <row r="2515" spans="1:23" x14ac:dyDescent="0.3">
      <c r="A2515" t="s">
        <v>3667</v>
      </c>
      <c r="B2515">
        <v>106</v>
      </c>
      <c r="C2515">
        <v>83</v>
      </c>
      <c r="D2515">
        <v>46729374</v>
      </c>
      <c r="E2515" t="s">
        <v>48</v>
      </c>
      <c r="F2515" t="s">
        <v>60</v>
      </c>
      <c r="L2515" t="s">
        <v>3668</v>
      </c>
      <c r="M2515">
        <v>116625</v>
      </c>
      <c r="N2515">
        <v>469</v>
      </c>
      <c r="O2515" t="s">
        <v>29</v>
      </c>
      <c r="P2515" t="s">
        <v>30</v>
      </c>
      <c r="Q2515" t="s">
        <v>31</v>
      </c>
      <c r="R2515">
        <v>13000000</v>
      </c>
      <c r="S2515">
        <v>2000</v>
      </c>
      <c r="T2515">
        <v>5.5</v>
      </c>
      <c r="U2515">
        <v>1.4</v>
      </c>
      <c r="V2515">
        <v>33729374</v>
      </c>
      <c r="W2515" t="s">
        <v>21</v>
      </c>
    </row>
    <row r="2516" spans="1:23" x14ac:dyDescent="0.3">
      <c r="A2516" t="s">
        <v>3669</v>
      </c>
      <c r="B2516">
        <v>50</v>
      </c>
      <c r="C2516">
        <v>107</v>
      </c>
      <c r="D2516">
        <v>44726644</v>
      </c>
      <c r="E2516" t="s">
        <v>24</v>
      </c>
      <c r="F2516" t="s">
        <v>56</v>
      </c>
      <c r="G2516" t="s">
        <v>55</v>
      </c>
      <c r="H2516" t="s">
        <v>35</v>
      </c>
      <c r="I2516" t="s">
        <v>53</v>
      </c>
      <c r="L2516" t="s">
        <v>3670</v>
      </c>
      <c r="M2516">
        <v>42614</v>
      </c>
      <c r="N2516">
        <v>120</v>
      </c>
      <c r="O2516" t="s">
        <v>29</v>
      </c>
      <c r="P2516" t="s">
        <v>30</v>
      </c>
      <c r="Q2516" t="s">
        <v>213</v>
      </c>
      <c r="R2516">
        <v>13000000</v>
      </c>
      <c r="S2516">
        <v>1988</v>
      </c>
      <c r="T2516">
        <v>6.8</v>
      </c>
      <c r="U2516">
        <v>1.8</v>
      </c>
      <c r="V2516">
        <v>31726644</v>
      </c>
      <c r="W2516" t="s">
        <v>21</v>
      </c>
    </row>
    <row r="2517" spans="1:23" x14ac:dyDescent="0.3">
      <c r="A2517" t="s">
        <v>3671</v>
      </c>
      <c r="B2517">
        <v>275</v>
      </c>
      <c r="C2517">
        <v>102</v>
      </c>
      <c r="D2517">
        <v>44134898</v>
      </c>
      <c r="E2517" t="s">
        <v>48</v>
      </c>
      <c r="F2517" t="s">
        <v>55</v>
      </c>
      <c r="L2517" t="s">
        <v>3672</v>
      </c>
      <c r="M2517">
        <v>72803</v>
      </c>
      <c r="N2517">
        <v>171</v>
      </c>
      <c r="O2517" t="s">
        <v>29</v>
      </c>
      <c r="P2517" t="s">
        <v>30</v>
      </c>
      <c r="Q2517" t="s">
        <v>31</v>
      </c>
      <c r="R2517">
        <v>13000000</v>
      </c>
      <c r="S2517">
        <v>2014</v>
      </c>
      <c r="T2517">
        <v>7.3</v>
      </c>
      <c r="U2517">
        <v>1.7</v>
      </c>
      <c r="V2517">
        <v>31134898</v>
      </c>
      <c r="W2517" t="s">
        <v>21</v>
      </c>
    </row>
    <row r="2518" spans="1:23" x14ac:dyDescent="0.3">
      <c r="A2518" t="s">
        <v>1948</v>
      </c>
      <c r="B2518">
        <v>90</v>
      </c>
      <c r="C2518">
        <v>100</v>
      </c>
      <c r="D2518">
        <v>48637684</v>
      </c>
      <c r="E2518" t="s">
        <v>48</v>
      </c>
      <c r="F2518" t="s">
        <v>44</v>
      </c>
      <c r="L2518" t="s">
        <v>3673</v>
      </c>
      <c r="M2518">
        <v>16979</v>
      </c>
      <c r="N2518">
        <v>42</v>
      </c>
      <c r="O2518" t="s">
        <v>29</v>
      </c>
      <c r="P2518" t="s">
        <v>30</v>
      </c>
      <c r="Q2518" t="s">
        <v>213</v>
      </c>
      <c r="R2518">
        <v>12500000</v>
      </c>
      <c r="S2518">
        <v>2014</v>
      </c>
      <c r="T2518">
        <v>6.1</v>
      </c>
      <c r="U2518">
        <v>1.7</v>
      </c>
      <c r="V2518">
        <v>36137684</v>
      </c>
      <c r="W2518" t="s">
        <v>21</v>
      </c>
    </row>
    <row r="2519" spans="1:23" x14ac:dyDescent="0.3">
      <c r="A2519" t="s">
        <v>2021</v>
      </c>
      <c r="B2519">
        <v>133</v>
      </c>
      <c r="C2519">
        <v>97</v>
      </c>
      <c r="D2519">
        <v>38176108</v>
      </c>
      <c r="E2519" t="s">
        <v>48</v>
      </c>
      <c r="F2519" t="s">
        <v>55</v>
      </c>
      <c r="G2519" t="s">
        <v>44</v>
      </c>
      <c r="L2519" t="s">
        <v>3674</v>
      </c>
      <c r="M2519">
        <v>222099</v>
      </c>
      <c r="N2519">
        <v>549</v>
      </c>
      <c r="O2519" t="s">
        <v>29</v>
      </c>
      <c r="P2519" t="s">
        <v>30</v>
      </c>
      <c r="Q2519" t="s">
        <v>31</v>
      </c>
      <c r="R2519">
        <v>16000000</v>
      </c>
      <c r="S2519">
        <v>1999</v>
      </c>
      <c r="T2519">
        <v>7.2</v>
      </c>
      <c r="U2519">
        <v>1.6</v>
      </c>
      <c r="V2519">
        <v>22176108</v>
      </c>
      <c r="W2519" t="s">
        <v>21</v>
      </c>
    </row>
    <row r="2520" spans="1:23" x14ac:dyDescent="0.3">
      <c r="A2520" t="s">
        <v>3675</v>
      </c>
      <c r="B2520">
        <v>49</v>
      </c>
      <c r="C2520">
        <v>92</v>
      </c>
      <c r="D2520">
        <v>28972187</v>
      </c>
      <c r="E2520" t="s">
        <v>48</v>
      </c>
      <c r="L2520" t="s">
        <v>3676</v>
      </c>
      <c r="M2520">
        <v>28805</v>
      </c>
      <c r="N2520">
        <v>159</v>
      </c>
      <c r="O2520" t="s">
        <v>29</v>
      </c>
      <c r="P2520" t="s">
        <v>30</v>
      </c>
      <c r="Q2520" t="s">
        <v>31</v>
      </c>
      <c r="R2520">
        <v>13000000</v>
      </c>
      <c r="S2520">
        <v>2002</v>
      </c>
      <c r="T2520">
        <v>5.9</v>
      </c>
      <c r="U2520">
        <v>1.5</v>
      </c>
      <c r="V2520">
        <v>15972187</v>
      </c>
      <c r="W2520" t="s">
        <v>21</v>
      </c>
    </row>
    <row r="2521" spans="1:23" x14ac:dyDescent="0.3">
      <c r="A2521" t="s">
        <v>3677</v>
      </c>
      <c r="B2521">
        <v>19</v>
      </c>
      <c r="C2521">
        <v>84</v>
      </c>
      <c r="D2521">
        <v>27979400</v>
      </c>
      <c r="E2521" t="s">
        <v>24</v>
      </c>
      <c r="F2521" t="s">
        <v>48</v>
      </c>
      <c r="G2521" t="s">
        <v>56</v>
      </c>
      <c r="L2521" t="s">
        <v>3678</v>
      </c>
      <c r="M2521">
        <v>37611</v>
      </c>
      <c r="N2521">
        <v>72</v>
      </c>
      <c r="O2521" t="s">
        <v>29</v>
      </c>
      <c r="P2521" t="s">
        <v>30</v>
      </c>
      <c r="Q2521" t="s">
        <v>31</v>
      </c>
      <c r="R2521">
        <v>8200000</v>
      </c>
      <c r="S2521">
        <v>1993</v>
      </c>
      <c r="T2521">
        <v>6.1</v>
      </c>
      <c r="U2521">
        <v>1.4</v>
      </c>
      <c r="V2521">
        <v>19779400</v>
      </c>
      <c r="W2521" t="s">
        <v>21</v>
      </c>
    </row>
    <row r="2522" spans="1:23" x14ac:dyDescent="0.3">
      <c r="A2522" t="s">
        <v>1391</v>
      </c>
      <c r="B2522">
        <v>186</v>
      </c>
      <c r="C2522">
        <v>86</v>
      </c>
      <c r="D2522">
        <v>54257433</v>
      </c>
      <c r="E2522" t="s">
        <v>55</v>
      </c>
      <c r="F2522" t="s">
        <v>57</v>
      </c>
      <c r="G2522" t="s">
        <v>35</v>
      </c>
      <c r="L2522" t="s">
        <v>3679</v>
      </c>
      <c r="M2522">
        <v>12983</v>
      </c>
      <c r="N2522">
        <v>139</v>
      </c>
      <c r="O2522" t="s">
        <v>29</v>
      </c>
      <c r="P2522" t="s">
        <v>30</v>
      </c>
      <c r="Q2522" t="s">
        <v>31</v>
      </c>
      <c r="R2522">
        <v>17000000</v>
      </c>
      <c r="S2522">
        <v>2016</v>
      </c>
      <c r="T2522">
        <v>6.8</v>
      </c>
      <c r="U2522">
        <v>1.4</v>
      </c>
      <c r="V2522">
        <v>37257433</v>
      </c>
      <c r="W2522" t="s">
        <v>21</v>
      </c>
    </row>
    <row r="2523" spans="1:23" x14ac:dyDescent="0.3">
      <c r="A2523" t="s">
        <v>3680</v>
      </c>
      <c r="B2523">
        <v>185</v>
      </c>
      <c r="C2523">
        <v>120</v>
      </c>
      <c r="D2523">
        <v>23947</v>
      </c>
      <c r="E2523" t="s">
        <v>27</v>
      </c>
      <c r="F2523" t="s">
        <v>35</v>
      </c>
      <c r="L2523" t="s">
        <v>3681</v>
      </c>
      <c r="M2523">
        <v>357579</v>
      </c>
      <c r="N2523">
        <v>1100</v>
      </c>
      <c r="O2523" t="s">
        <v>29</v>
      </c>
      <c r="P2523" t="s">
        <v>30</v>
      </c>
      <c r="Q2523" t="s">
        <v>213</v>
      </c>
      <c r="R2523">
        <v>13000000</v>
      </c>
      <c r="S2523">
        <v>2004</v>
      </c>
      <c r="T2523">
        <v>7.7</v>
      </c>
      <c r="U2523">
        <v>2</v>
      </c>
      <c r="V2523">
        <v>-12976053</v>
      </c>
      <c r="W2523" t="s">
        <v>38</v>
      </c>
    </row>
    <row r="2524" spans="1:23" x14ac:dyDescent="0.3">
      <c r="A2524" t="s">
        <v>3004</v>
      </c>
      <c r="B2524">
        <v>42</v>
      </c>
      <c r="C2524">
        <v>89</v>
      </c>
      <c r="D2524">
        <v>60008303</v>
      </c>
      <c r="E2524" t="s">
        <v>25</v>
      </c>
      <c r="F2524" t="s">
        <v>48</v>
      </c>
      <c r="G2524" t="s">
        <v>49</v>
      </c>
      <c r="L2524" t="s">
        <v>3682</v>
      </c>
      <c r="M2524">
        <v>9285</v>
      </c>
      <c r="N2524">
        <v>91</v>
      </c>
      <c r="O2524" t="s">
        <v>29</v>
      </c>
      <c r="P2524" t="s">
        <v>30</v>
      </c>
      <c r="Q2524" t="s">
        <v>52</v>
      </c>
      <c r="R2524">
        <v>13000000</v>
      </c>
      <c r="S2524">
        <v>2000</v>
      </c>
      <c r="T2524">
        <v>4.9000000000000004</v>
      </c>
      <c r="U2524">
        <v>1.5</v>
      </c>
      <c r="V2524">
        <v>47008303</v>
      </c>
      <c r="W2524" t="s">
        <v>21</v>
      </c>
    </row>
    <row r="2525" spans="1:23" x14ac:dyDescent="0.3">
      <c r="A2525" t="s">
        <v>3683</v>
      </c>
      <c r="B2525">
        <v>37</v>
      </c>
      <c r="C2525">
        <v>117</v>
      </c>
      <c r="D2525">
        <v>49121934</v>
      </c>
      <c r="E2525" t="s">
        <v>48</v>
      </c>
      <c r="F2525" t="s">
        <v>55</v>
      </c>
      <c r="G2525" t="s">
        <v>44</v>
      </c>
      <c r="L2525" t="s">
        <v>3684</v>
      </c>
      <c r="M2525">
        <v>6528</v>
      </c>
      <c r="N2525">
        <v>32</v>
      </c>
      <c r="O2525" t="s">
        <v>29</v>
      </c>
      <c r="P2525" t="s">
        <v>30</v>
      </c>
      <c r="Q2525" t="s">
        <v>31</v>
      </c>
      <c r="R2525">
        <v>13000000</v>
      </c>
      <c r="S2525">
        <v>2007</v>
      </c>
      <c r="T2525">
        <v>6.1</v>
      </c>
      <c r="U2525">
        <v>2</v>
      </c>
      <c r="V2525">
        <v>36121934</v>
      </c>
      <c r="W2525" t="s">
        <v>21</v>
      </c>
    </row>
    <row r="2526" spans="1:23" x14ac:dyDescent="0.3">
      <c r="A2526" t="s">
        <v>3041</v>
      </c>
      <c r="B2526">
        <v>45</v>
      </c>
      <c r="C2526">
        <v>97</v>
      </c>
      <c r="D2526">
        <v>27141959</v>
      </c>
      <c r="E2526" t="s">
        <v>48</v>
      </c>
      <c r="F2526" t="s">
        <v>56</v>
      </c>
      <c r="G2526" t="s">
        <v>49</v>
      </c>
      <c r="H2526" t="s">
        <v>27</v>
      </c>
      <c r="L2526" t="s">
        <v>3685</v>
      </c>
      <c r="M2526">
        <v>19547</v>
      </c>
      <c r="N2526">
        <v>168</v>
      </c>
      <c r="O2526" t="s">
        <v>29</v>
      </c>
      <c r="P2526" t="s">
        <v>30</v>
      </c>
      <c r="Q2526" t="s">
        <v>52</v>
      </c>
      <c r="R2526">
        <v>18000000</v>
      </c>
      <c r="S2526">
        <v>1999</v>
      </c>
      <c r="T2526">
        <v>2.5</v>
      </c>
      <c r="U2526">
        <v>1.6</v>
      </c>
      <c r="V2526">
        <v>9141959</v>
      </c>
      <c r="W2526" t="s">
        <v>21</v>
      </c>
    </row>
    <row r="2527" spans="1:23" x14ac:dyDescent="0.3">
      <c r="A2527" t="s">
        <v>3686</v>
      </c>
      <c r="B2527">
        <v>57</v>
      </c>
      <c r="C2527">
        <v>91</v>
      </c>
      <c r="D2527">
        <v>27052167</v>
      </c>
      <c r="E2527" t="s">
        <v>24</v>
      </c>
      <c r="F2527" t="s">
        <v>48</v>
      </c>
      <c r="G2527" t="s">
        <v>56</v>
      </c>
      <c r="H2527" t="s">
        <v>35</v>
      </c>
      <c r="L2527" t="s">
        <v>3687</v>
      </c>
      <c r="M2527">
        <v>24834</v>
      </c>
      <c r="N2527">
        <v>168</v>
      </c>
      <c r="O2527" t="s">
        <v>29</v>
      </c>
      <c r="P2527" t="s">
        <v>30</v>
      </c>
      <c r="Q2527" t="s">
        <v>213</v>
      </c>
      <c r="R2527">
        <v>13000000</v>
      </c>
      <c r="S2527">
        <v>1998</v>
      </c>
      <c r="T2527">
        <v>6.1</v>
      </c>
      <c r="U2527">
        <v>1.5</v>
      </c>
      <c r="V2527">
        <v>14052167</v>
      </c>
      <c r="W2527" t="s">
        <v>21</v>
      </c>
    </row>
    <row r="2528" spans="1:23" x14ac:dyDescent="0.3">
      <c r="A2528" t="s">
        <v>3688</v>
      </c>
      <c r="B2528">
        <v>25</v>
      </c>
      <c r="C2528">
        <v>100</v>
      </c>
      <c r="D2528">
        <v>26539321</v>
      </c>
      <c r="E2528" t="s">
        <v>48</v>
      </c>
      <c r="F2528" t="s">
        <v>55</v>
      </c>
      <c r="G2528" t="s">
        <v>49</v>
      </c>
      <c r="L2528" t="s">
        <v>3689</v>
      </c>
      <c r="M2528">
        <v>7984</v>
      </c>
      <c r="N2528">
        <v>42</v>
      </c>
      <c r="O2528" t="s">
        <v>29</v>
      </c>
      <c r="P2528" t="s">
        <v>30</v>
      </c>
      <c r="Q2528" t="s">
        <v>52</v>
      </c>
      <c r="R2528">
        <v>13000000</v>
      </c>
      <c r="S2528">
        <v>1996</v>
      </c>
      <c r="T2528">
        <v>5.9</v>
      </c>
      <c r="U2528">
        <v>1.7</v>
      </c>
      <c r="V2528">
        <v>13539321</v>
      </c>
      <c r="W2528" t="s">
        <v>21</v>
      </c>
    </row>
    <row r="2529" spans="1:23" x14ac:dyDescent="0.3">
      <c r="A2529" t="s">
        <v>3690</v>
      </c>
      <c r="B2529">
        <v>59</v>
      </c>
      <c r="C2529">
        <v>72</v>
      </c>
      <c r="D2529">
        <v>28501605</v>
      </c>
      <c r="E2529" t="s">
        <v>26</v>
      </c>
      <c r="F2529" t="s">
        <v>57</v>
      </c>
      <c r="L2529" t="s">
        <v>3691</v>
      </c>
      <c r="M2529">
        <v>31371</v>
      </c>
      <c r="N2529">
        <v>166</v>
      </c>
      <c r="O2529" t="s">
        <v>29</v>
      </c>
      <c r="P2529" t="s">
        <v>30</v>
      </c>
      <c r="Q2529" t="s">
        <v>213</v>
      </c>
      <c r="R2529">
        <v>13000000</v>
      </c>
      <c r="S2529">
        <v>1990</v>
      </c>
      <c r="T2529">
        <v>5.7</v>
      </c>
      <c r="U2529">
        <v>1.2</v>
      </c>
      <c r="V2529">
        <v>15501605</v>
      </c>
      <c r="W2529" t="s">
        <v>21</v>
      </c>
    </row>
    <row r="2530" spans="1:23" x14ac:dyDescent="0.3">
      <c r="A2530" t="s">
        <v>3692</v>
      </c>
      <c r="B2530">
        <v>58</v>
      </c>
      <c r="C2530">
        <v>84</v>
      </c>
      <c r="D2530">
        <v>52543632</v>
      </c>
      <c r="E2530" t="s">
        <v>56</v>
      </c>
      <c r="F2530" t="s">
        <v>35</v>
      </c>
      <c r="L2530" t="s">
        <v>3693</v>
      </c>
      <c r="M2530">
        <v>12676</v>
      </c>
      <c r="N2530">
        <v>84</v>
      </c>
      <c r="O2530" t="s">
        <v>29</v>
      </c>
      <c r="P2530" t="s">
        <v>30</v>
      </c>
      <c r="Q2530" t="s">
        <v>31</v>
      </c>
      <c r="R2530">
        <v>13200000</v>
      </c>
      <c r="S2530">
        <v>2014</v>
      </c>
      <c r="T2530">
        <v>5.6</v>
      </c>
      <c r="U2530">
        <v>1.4</v>
      </c>
      <c r="V2530">
        <v>39343632</v>
      </c>
      <c r="W2530" t="s">
        <v>21</v>
      </c>
    </row>
    <row r="2531" spans="1:23" x14ac:dyDescent="0.3">
      <c r="A2531" t="s">
        <v>888</v>
      </c>
      <c r="B2531">
        <v>330</v>
      </c>
      <c r="C2531">
        <v>126</v>
      </c>
      <c r="D2531">
        <v>25592632</v>
      </c>
      <c r="E2531" t="s">
        <v>57</v>
      </c>
      <c r="L2531" t="s">
        <v>3694</v>
      </c>
      <c r="M2531">
        <v>220475</v>
      </c>
      <c r="N2531">
        <v>1066</v>
      </c>
      <c r="O2531" t="s">
        <v>29</v>
      </c>
      <c r="P2531" t="s">
        <v>30</v>
      </c>
      <c r="Q2531" t="s">
        <v>213</v>
      </c>
      <c r="R2531">
        <v>18000000</v>
      </c>
      <c r="S2531">
        <v>2007</v>
      </c>
      <c r="T2531">
        <v>7.2</v>
      </c>
      <c r="U2531">
        <v>2.1</v>
      </c>
      <c r="V2531">
        <v>7592632</v>
      </c>
      <c r="W2531" t="s">
        <v>21</v>
      </c>
    </row>
    <row r="2532" spans="1:23" x14ac:dyDescent="0.3">
      <c r="A2532" t="s">
        <v>3695</v>
      </c>
      <c r="B2532">
        <v>489</v>
      </c>
      <c r="C2532">
        <v>108</v>
      </c>
      <c r="D2532">
        <v>25440971</v>
      </c>
      <c r="E2532" t="s">
        <v>55</v>
      </c>
      <c r="F2532" t="s">
        <v>60</v>
      </c>
      <c r="G2532" t="s">
        <v>27</v>
      </c>
      <c r="H2532" t="s">
        <v>35</v>
      </c>
      <c r="L2532" t="s">
        <v>3696</v>
      </c>
      <c r="M2532">
        <v>289508</v>
      </c>
      <c r="N2532">
        <v>611</v>
      </c>
      <c r="O2532" t="s">
        <v>29</v>
      </c>
      <c r="P2532" t="s">
        <v>37</v>
      </c>
      <c r="Q2532" t="s">
        <v>213</v>
      </c>
      <c r="R2532">
        <v>15000000</v>
      </c>
      <c r="S2532">
        <v>2015</v>
      </c>
      <c r="T2532">
        <v>7.7</v>
      </c>
      <c r="U2532">
        <v>1.8</v>
      </c>
      <c r="V2532">
        <v>10440971</v>
      </c>
      <c r="W2532" t="s">
        <v>21</v>
      </c>
    </row>
    <row r="2533" spans="1:23" x14ac:dyDescent="0.3">
      <c r="A2533" t="s">
        <v>514</v>
      </c>
      <c r="B2533">
        <v>242</v>
      </c>
      <c r="C2533">
        <v>112</v>
      </c>
      <c r="D2533">
        <v>22858926</v>
      </c>
      <c r="E2533" t="s">
        <v>48</v>
      </c>
      <c r="F2533" t="s">
        <v>55</v>
      </c>
      <c r="G2533" t="s">
        <v>26</v>
      </c>
      <c r="L2533" t="s">
        <v>3697</v>
      </c>
      <c r="M2533">
        <v>254404</v>
      </c>
      <c r="N2533">
        <v>840</v>
      </c>
      <c r="O2533" t="s">
        <v>29</v>
      </c>
      <c r="P2533" t="s">
        <v>30</v>
      </c>
      <c r="Q2533" t="s">
        <v>213</v>
      </c>
      <c r="R2533">
        <v>13000000</v>
      </c>
      <c r="S2533">
        <v>1999</v>
      </c>
      <c r="T2533">
        <v>7.8</v>
      </c>
      <c r="U2533">
        <v>1.9</v>
      </c>
      <c r="V2533">
        <v>9858926</v>
      </c>
      <c r="W2533" t="s">
        <v>21</v>
      </c>
    </row>
    <row r="2534" spans="1:23" x14ac:dyDescent="0.3">
      <c r="A2534" t="s">
        <v>3698</v>
      </c>
      <c r="B2534">
        <v>40</v>
      </c>
      <c r="C2534">
        <v>90</v>
      </c>
      <c r="D2534">
        <v>22235901</v>
      </c>
      <c r="E2534" t="s">
        <v>48</v>
      </c>
      <c r="F2534" t="s">
        <v>44</v>
      </c>
      <c r="L2534" t="s">
        <v>3699</v>
      </c>
      <c r="M2534">
        <v>4339</v>
      </c>
      <c r="N2534">
        <v>31</v>
      </c>
      <c r="O2534" t="s">
        <v>29</v>
      </c>
      <c r="P2534" t="s">
        <v>30</v>
      </c>
      <c r="Q2534" t="s">
        <v>213</v>
      </c>
      <c r="R2534">
        <v>6000000</v>
      </c>
      <c r="S2534">
        <v>2001</v>
      </c>
      <c r="T2534">
        <v>6.1</v>
      </c>
      <c r="U2534">
        <v>1.5</v>
      </c>
      <c r="V2534">
        <v>16235901</v>
      </c>
      <c r="W2534" t="s">
        <v>21</v>
      </c>
    </row>
    <row r="2535" spans="1:23" x14ac:dyDescent="0.3">
      <c r="A2535" t="s">
        <v>3700</v>
      </c>
      <c r="B2535">
        <v>112</v>
      </c>
      <c r="C2535">
        <v>91</v>
      </c>
      <c r="D2535">
        <v>38916903</v>
      </c>
      <c r="E2535" t="s">
        <v>25</v>
      </c>
      <c r="F2535" t="s">
        <v>49</v>
      </c>
      <c r="G2535" t="s">
        <v>27</v>
      </c>
      <c r="L2535" t="s">
        <v>3701</v>
      </c>
      <c r="M2535">
        <v>15664</v>
      </c>
      <c r="N2535">
        <v>149</v>
      </c>
      <c r="O2535" t="s">
        <v>29</v>
      </c>
      <c r="P2535" t="s">
        <v>30</v>
      </c>
      <c r="Q2535" t="s">
        <v>52</v>
      </c>
      <c r="R2535">
        <v>13000000</v>
      </c>
      <c r="S2535">
        <v>2014</v>
      </c>
      <c r="T2535">
        <v>5.8</v>
      </c>
      <c r="U2535">
        <v>1.5</v>
      </c>
      <c r="V2535">
        <v>25916903</v>
      </c>
      <c r="W2535" t="s">
        <v>21</v>
      </c>
    </row>
    <row r="2536" spans="1:23" x14ac:dyDescent="0.3">
      <c r="A2536" t="s">
        <v>1473</v>
      </c>
      <c r="B2536">
        <v>84</v>
      </c>
      <c r="C2536">
        <v>135</v>
      </c>
      <c r="D2536">
        <v>16929123</v>
      </c>
      <c r="E2536" t="s">
        <v>55</v>
      </c>
      <c r="F2536" t="s">
        <v>44</v>
      </c>
      <c r="L2536" t="s">
        <v>3702</v>
      </c>
      <c r="M2536">
        <v>21406</v>
      </c>
      <c r="N2536">
        <v>169</v>
      </c>
      <c r="O2536" t="s">
        <v>29</v>
      </c>
      <c r="P2536" t="s">
        <v>30</v>
      </c>
      <c r="Q2536" t="s">
        <v>31</v>
      </c>
      <c r="R2536">
        <v>14000000</v>
      </c>
      <c r="S2536">
        <v>2001</v>
      </c>
      <c r="T2536">
        <v>6.5</v>
      </c>
      <c r="U2536">
        <v>2.2000000000000002</v>
      </c>
      <c r="V2536">
        <v>2929123</v>
      </c>
      <c r="W2536" t="s">
        <v>21</v>
      </c>
    </row>
    <row r="2537" spans="1:23" x14ac:dyDescent="0.3">
      <c r="A2537" t="s">
        <v>1004</v>
      </c>
      <c r="B2537">
        <v>251</v>
      </c>
      <c r="C2537">
        <v>141</v>
      </c>
      <c r="D2537">
        <v>13753931</v>
      </c>
      <c r="E2537" t="s">
        <v>55</v>
      </c>
      <c r="F2537" t="s">
        <v>54</v>
      </c>
      <c r="G2537" t="s">
        <v>58</v>
      </c>
      <c r="L2537" t="s">
        <v>3703</v>
      </c>
      <c r="M2537">
        <v>132149</v>
      </c>
      <c r="N2537">
        <v>316</v>
      </c>
      <c r="O2537" t="s">
        <v>2104</v>
      </c>
      <c r="P2537" t="s">
        <v>30</v>
      </c>
      <c r="Q2537" t="s">
        <v>213</v>
      </c>
      <c r="R2537">
        <v>19000000</v>
      </c>
      <c r="S2537">
        <v>2006</v>
      </c>
      <c r="T2537">
        <v>7.9</v>
      </c>
      <c r="U2537">
        <v>2.4</v>
      </c>
      <c r="V2537">
        <v>-5246069</v>
      </c>
      <c r="W2537" t="s">
        <v>38</v>
      </c>
    </row>
    <row r="2538" spans="1:23" x14ac:dyDescent="0.3">
      <c r="A2538" t="s">
        <v>3704</v>
      </c>
      <c r="B2538">
        <v>113</v>
      </c>
      <c r="C2538">
        <v>104</v>
      </c>
      <c r="D2538">
        <v>10996440</v>
      </c>
      <c r="E2538" t="s">
        <v>25</v>
      </c>
      <c r="F2538" t="s">
        <v>55</v>
      </c>
      <c r="G2538" t="s">
        <v>27</v>
      </c>
      <c r="L2538" t="s">
        <v>3705</v>
      </c>
      <c r="M2538">
        <v>19707</v>
      </c>
      <c r="N2538">
        <v>128</v>
      </c>
      <c r="O2538" t="s">
        <v>29</v>
      </c>
      <c r="P2538" t="s">
        <v>30</v>
      </c>
      <c r="Q2538" t="s">
        <v>52</v>
      </c>
      <c r="R2538">
        <v>13000000</v>
      </c>
      <c r="S2538">
        <v>2006</v>
      </c>
      <c r="T2538">
        <v>6.3</v>
      </c>
      <c r="U2538">
        <v>1.7</v>
      </c>
      <c r="V2538">
        <v>-2003560</v>
      </c>
      <c r="W2538" t="s">
        <v>38</v>
      </c>
    </row>
    <row r="2539" spans="1:23" x14ac:dyDescent="0.3">
      <c r="A2539" t="s">
        <v>3706</v>
      </c>
      <c r="B2539">
        <v>421</v>
      </c>
      <c r="C2539">
        <v>118</v>
      </c>
      <c r="D2539">
        <v>14677654</v>
      </c>
      <c r="E2539" t="s">
        <v>55</v>
      </c>
      <c r="L2539" t="s">
        <v>3707</v>
      </c>
      <c r="M2539">
        <v>161288</v>
      </c>
      <c r="N2539">
        <v>351</v>
      </c>
      <c r="O2539" t="s">
        <v>29</v>
      </c>
      <c r="P2539" t="s">
        <v>2161</v>
      </c>
      <c r="Q2539" t="s">
        <v>213</v>
      </c>
      <c r="R2539">
        <v>13000000</v>
      </c>
      <c r="S2539">
        <v>2015</v>
      </c>
      <c r="T2539">
        <v>8.3000000000000007</v>
      </c>
      <c r="U2539">
        <v>2</v>
      </c>
      <c r="V2539">
        <v>1677654</v>
      </c>
      <c r="W2539" t="s">
        <v>21</v>
      </c>
    </row>
    <row r="2540" spans="1:23" x14ac:dyDescent="0.3">
      <c r="A2540" t="s">
        <v>3708</v>
      </c>
      <c r="B2540">
        <v>32</v>
      </c>
      <c r="C2540">
        <v>82</v>
      </c>
      <c r="D2540">
        <v>9975684</v>
      </c>
      <c r="E2540" t="s">
        <v>48</v>
      </c>
      <c r="L2540" t="s">
        <v>3709</v>
      </c>
      <c r="M2540">
        <v>20033</v>
      </c>
      <c r="N2540">
        <v>117</v>
      </c>
      <c r="O2540" t="s">
        <v>29</v>
      </c>
      <c r="P2540" t="s">
        <v>115</v>
      </c>
      <c r="Q2540" t="s">
        <v>31</v>
      </c>
      <c r="R2540">
        <v>13000000</v>
      </c>
      <c r="S2540">
        <v>1998</v>
      </c>
      <c r="T2540">
        <v>6.4</v>
      </c>
      <c r="U2540">
        <v>1.4</v>
      </c>
      <c r="V2540">
        <v>-3024316</v>
      </c>
      <c r="W2540" t="s">
        <v>38</v>
      </c>
    </row>
    <row r="2541" spans="1:23" x14ac:dyDescent="0.3">
      <c r="A2541" t="s">
        <v>3710</v>
      </c>
      <c r="B2541">
        <v>52</v>
      </c>
      <c r="C2541">
        <v>95</v>
      </c>
      <c r="D2541">
        <v>7881335</v>
      </c>
      <c r="E2541" t="s">
        <v>48</v>
      </c>
      <c r="F2541" t="s">
        <v>56</v>
      </c>
      <c r="G2541" t="s">
        <v>35</v>
      </c>
      <c r="L2541" t="s">
        <v>3711</v>
      </c>
      <c r="M2541">
        <v>21212</v>
      </c>
      <c r="N2541">
        <v>107</v>
      </c>
      <c r="O2541" t="s">
        <v>29</v>
      </c>
      <c r="P2541" t="s">
        <v>30</v>
      </c>
      <c r="Q2541" t="s">
        <v>213</v>
      </c>
      <c r="R2541">
        <v>13000000</v>
      </c>
      <c r="S2541">
        <v>1994</v>
      </c>
      <c r="T2541">
        <v>6.7</v>
      </c>
      <c r="U2541">
        <v>1.6</v>
      </c>
      <c r="V2541">
        <v>-5118665</v>
      </c>
      <c r="W2541" t="s">
        <v>38</v>
      </c>
    </row>
    <row r="2542" spans="1:23" x14ac:dyDescent="0.3">
      <c r="A2542" t="s">
        <v>2958</v>
      </c>
      <c r="B2542">
        <v>81</v>
      </c>
      <c r="C2542">
        <v>94</v>
      </c>
      <c r="D2542">
        <v>6241697</v>
      </c>
      <c r="E2542" t="s">
        <v>48</v>
      </c>
      <c r="L2542" t="s">
        <v>3712</v>
      </c>
      <c r="M2542">
        <v>16059</v>
      </c>
      <c r="N2542">
        <v>210</v>
      </c>
      <c r="O2542" t="s">
        <v>29</v>
      </c>
      <c r="P2542" t="s">
        <v>545</v>
      </c>
      <c r="Q2542" t="s">
        <v>31</v>
      </c>
      <c r="R2542">
        <v>13000000</v>
      </c>
      <c r="S2542">
        <v>1999</v>
      </c>
      <c r="T2542">
        <v>6.1</v>
      </c>
      <c r="U2542">
        <v>1.6</v>
      </c>
      <c r="V2542">
        <v>-6758303</v>
      </c>
      <c r="W2542" t="s">
        <v>38</v>
      </c>
    </row>
    <row r="2543" spans="1:23" x14ac:dyDescent="0.3">
      <c r="A2543" t="s">
        <v>3713</v>
      </c>
      <c r="B2543">
        <v>39</v>
      </c>
      <c r="C2543">
        <v>99</v>
      </c>
      <c r="D2543">
        <v>5871603</v>
      </c>
      <c r="E2543" t="s">
        <v>55</v>
      </c>
      <c r="F2543" t="s">
        <v>35</v>
      </c>
      <c r="L2543" t="s">
        <v>3714</v>
      </c>
      <c r="M2543">
        <v>3116</v>
      </c>
      <c r="N2543">
        <v>39</v>
      </c>
      <c r="O2543" t="s">
        <v>29</v>
      </c>
      <c r="P2543" t="s">
        <v>30</v>
      </c>
      <c r="Q2543" t="s">
        <v>213</v>
      </c>
      <c r="R2543">
        <v>13000000</v>
      </c>
      <c r="S2543">
        <v>1999</v>
      </c>
      <c r="T2543">
        <v>6</v>
      </c>
      <c r="U2543">
        <v>1.6</v>
      </c>
      <c r="V2543">
        <v>-7128397</v>
      </c>
      <c r="W2543" t="s">
        <v>38</v>
      </c>
    </row>
    <row r="2544" spans="1:23" x14ac:dyDescent="0.3">
      <c r="A2544" t="s">
        <v>3715</v>
      </c>
      <c r="B2544">
        <v>63</v>
      </c>
      <c r="C2544">
        <v>121</v>
      </c>
      <c r="D2544">
        <v>16574731</v>
      </c>
      <c r="E2544" t="s">
        <v>55</v>
      </c>
      <c r="F2544" t="s">
        <v>59</v>
      </c>
      <c r="L2544">
        <v>54</v>
      </c>
      <c r="M2544">
        <v>27675</v>
      </c>
      <c r="N2544">
        <v>181</v>
      </c>
      <c r="O2544" t="s">
        <v>29</v>
      </c>
      <c r="P2544" t="s">
        <v>30</v>
      </c>
      <c r="Q2544" t="s">
        <v>213</v>
      </c>
      <c r="R2544">
        <v>13000000</v>
      </c>
      <c r="S2544">
        <v>1998</v>
      </c>
      <c r="T2544">
        <v>5.8</v>
      </c>
      <c r="U2544">
        <v>2</v>
      </c>
      <c r="V2544">
        <v>3574731</v>
      </c>
      <c r="W2544" t="s">
        <v>21</v>
      </c>
    </row>
    <row r="2545" spans="1:23" x14ac:dyDescent="0.3">
      <c r="A2545" t="s">
        <v>3716</v>
      </c>
      <c r="B2545">
        <v>47</v>
      </c>
      <c r="C2545">
        <v>84</v>
      </c>
      <c r="D2545">
        <v>5002310</v>
      </c>
      <c r="E2545" t="s">
        <v>25</v>
      </c>
      <c r="F2545" t="s">
        <v>48</v>
      </c>
      <c r="G2545" t="s">
        <v>44</v>
      </c>
      <c r="H2545" t="s">
        <v>27</v>
      </c>
      <c r="L2545" t="s">
        <v>3717</v>
      </c>
      <c r="M2545">
        <v>25541</v>
      </c>
      <c r="N2545">
        <v>181</v>
      </c>
      <c r="O2545" t="s">
        <v>29</v>
      </c>
      <c r="P2545" t="s">
        <v>30</v>
      </c>
      <c r="Q2545" t="s">
        <v>31</v>
      </c>
      <c r="R2545">
        <v>13000000</v>
      </c>
      <c r="S2545">
        <v>2001</v>
      </c>
      <c r="T2545">
        <v>5.6</v>
      </c>
      <c r="U2545">
        <v>1.4</v>
      </c>
      <c r="V2545">
        <v>-7997690</v>
      </c>
      <c r="W2545" t="s">
        <v>38</v>
      </c>
    </row>
    <row r="2546" spans="1:23" x14ac:dyDescent="0.3">
      <c r="A2546" t="s">
        <v>3718</v>
      </c>
      <c r="B2546">
        <v>111</v>
      </c>
      <c r="C2546">
        <v>93</v>
      </c>
      <c r="D2546">
        <v>4919896</v>
      </c>
      <c r="E2546" t="s">
        <v>48</v>
      </c>
      <c r="F2546" t="s">
        <v>56</v>
      </c>
      <c r="G2546" t="s">
        <v>35</v>
      </c>
      <c r="L2546" t="s">
        <v>3719</v>
      </c>
      <c r="M2546">
        <v>21530</v>
      </c>
      <c r="N2546">
        <v>159</v>
      </c>
      <c r="O2546" t="s">
        <v>29</v>
      </c>
      <c r="P2546" t="s">
        <v>37</v>
      </c>
      <c r="Q2546" t="s">
        <v>213</v>
      </c>
      <c r="R2546">
        <v>13000000</v>
      </c>
      <c r="S2546">
        <v>2001</v>
      </c>
      <c r="T2546">
        <v>6.1</v>
      </c>
      <c r="U2546">
        <v>1.6</v>
      </c>
      <c r="V2546">
        <v>-8080104</v>
      </c>
      <c r="W2546" t="s">
        <v>38</v>
      </c>
    </row>
    <row r="2547" spans="1:23" x14ac:dyDescent="0.3">
      <c r="A2547" t="s">
        <v>3720</v>
      </c>
      <c r="B2547">
        <v>168</v>
      </c>
      <c r="C2547">
        <v>93</v>
      </c>
      <c r="D2547">
        <v>25675765</v>
      </c>
      <c r="E2547" t="s">
        <v>48</v>
      </c>
      <c r="L2547" t="s">
        <v>3721</v>
      </c>
      <c r="M2547">
        <v>60407</v>
      </c>
      <c r="N2547">
        <v>84</v>
      </c>
      <c r="O2547" t="s">
        <v>29</v>
      </c>
      <c r="P2547" t="s">
        <v>30</v>
      </c>
      <c r="Q2547" t="s">
        <v>213</v>
      </c>
      <c r="R2547">
        <v>13000000</v>
      </c>
      <c r="S2547">
        <v>2013</v>
      </c>
      <c r="T2547">
        <v>5.9</v>
      </c>
      <c r="U2547">
        <v>1.6</v>
      </c>
      <c r="V2547">
        <v>12675765</v>
      </c>
      <c r="W2547" t="s">
        <v>21</v>
      </c>
    </row>
    <row r="2548" spans="1:23" x14ac:dyDescent="0.3">
      <c r="A2548" t="s">
        <v>3722</v>
      </c>
      <c r="B2548">
        <v>165</v>
      </c>
      <c r="C2548">
        <v>120</v>
      </c>
      <c r="D2548">
        <v>4857376</v>
      </c>
      <c r="E2548" t="s">
        <v>48</v>
      </c>
      <c r="F2548" t="s">
        <v>55</v>
      </c>
      <c r="G2548" t="s">
        <v>44</v>
      </c>
      <c r="L2548" t="s">
        <v>3723</v>
      </c>
      <c r="M2548">
        <v>63084</v>
      </c>
      <c r="N2548">
        <v>123</v>
      </c>
      <c r="O2548" t="s">
        <v>792</v>
      </c>
      <c r="P2548" t="s">
        <v>545</v>
      </c>
      <c r="Q2548" t="s">
        <v>213</v>
      </c>
      <c r="R2548">
        <v>13000000</v>
      </c>
      <c r="S2548">
        <v>2006</v>
      </c>
      <c r="T2548">
        <v>7.3</v>
      </c>
      <c r="U2548">
        <v>2</v>
      </c>
      <c r="V2548">
        <v>-8142624</v>
      </c>
      <c r="W2548" t="s">
        <v>38</v>
      </c>
    </row>
    <row r="2549" spans="1:23" x14ac:dyDescent="0.3">
      <c r="A2549" t="s">
        <v>1183</v>
      </c>
      <c r="B2549">
        <v>104</v>
      </c>
      <c r="C2549">
        <v>112</v>
      </c>
      <c r="D2549">
        <v>3169424</v>
      </c>
      <c r="E2549" t="s">
        <v>55</v>
      </c>
      <c r="F2549" t="s">
        <v>61</v>
      </c>
      <c r="L2549" t="s">
        <v>3724</v>
      </c>
      <c r="M2549">
        <v>18442</v>
      </c>
      <c r="N2549">
        <v>59</v>
      </c>
      <c r="O2549" t="s">
        <v>29</v>
      </c>
      <c r="P2549" t="s">
        <v>30</v>
      </c>
      <c r="Q2549" t="s">
        <v>31</v>
      </c>
      <c r="R2549">
        <v>13000000</v>
      </c>
      <c r="S2549">
        <v>2007</v>
      </c>
      <c r="T2549">
        <v>6.8</v>
      </c>
      <c r="U2549">
        <v>1.9</v>
      </c>
      <c r="V2549">
        <v>-9830576</v>
      </c>
      <c r="W2549" t="s">
        <v>38</v>
      </c>
    </row>
    <row r="2550" spans="1:23" x14ac:dyDescent="0.3">
      <c r="A2550" t="s">
        <v>497</v>
      </c>
      <c r="B2550">
        <v>150</v>
      </c>
      <c r="C2550">
        <v>107</v>
      </c>
      <c r="D2550">
        <v>18004225</v>
      </c>
      <c r="E2550" t="s">
        <v>48</v>
      </c>
      <c r="F2550" t="s">
        <v>55</v>
      </c>
      <c r="G2550" t="s">
        <v>44</v>
      </c>
      <c r="L2550" t="s">
        <v>3725</v>
      </c>
      <c r="M2550">
        <v>28573</v>
      </c>
      <c r="N2550">
        <v>87</v>
      </c>
      <c r="O2550" t="s">
        <v>29</v>
      </c>
      <c r="P2550" t="s">
        <v>30</v>
      </c>
      <c r="Q2550" t="s">
        <v>31</v>
      </c>
      <c r="R2550">
        <v>13000000</v>
      </c>
      <c r="S2550">
        <v>2013</v>
      </c>
      <c r="T2550">
        <v>5.7</v>
      </c>
      <c r="U2550">
        <v>1.8</v>
      </c>
      <c r="V2550">
        <v>5004225</v>
      </c>
      <c r="W2550" t="s">
        <v>21</v>
      </c>
    </row>
    <row r="2551" spans="1:23" x14ac:dyDescent="0.3">
      <c r="A2551" t="s">
        <v>3726</v>
      </c>
      <c r="B2551">
        <v>61</v>
      </c>
      <c r="C2551">
        <v>112</v>
      </c>
      <c r="D2551">
        <v>3058380</v>
      </c>
      <c r="E2551" t="s">
        <v>55</v>
      </c>
      <c r="F2551" t="s">
        <v>44</v>
      </c>
      <c r="L2551" t="s">
        <v>3727</v>
      </c>
      <c r="M2551">
        <v>4767</v>
      </c>
      <c r="N2551">
        <v>69</v>
      </c>
      <c r="O2551" t="s">
        <v>792</v>
      </c>
      <c r="P2551" t="s">
        <v>545</v>
      </c>
      <c r="Q2551" t="s">
        <v>213</v>
      </c>
      <c r="R2551">
        <v>100000000</v>
      </c>
      <c r="S2551">
        <v>2000</v>
      </c>
      <c r="T2551">
        <v>7.3</v>
      </c>
      <c r="U2551">
        <v>1.9</v>
      </c>
      <c r="V2551">
        <v>-96941620</v>
      </c>
      <c r="W2551" t="s">
        <v>38</v>
      </c>
    </row>
    <row r="2552" spans="1:23" x14ac:dyDescent="0.3">
      <c r="A2552" t="s">
        <v>2698</v>
      </c>
      <c r="B2552">
        <v>226</v>
      </c>
      <c r="C2552">
        <v>96</v>
      </c>
      <c r="D2552">
        <v>3074838</v>
      </c>
      <c r="E2552" t="s">
        <v>55</v>
      </c>
      <c r="F2552" t="s">
        <v>60</v>
      </c>
      <c r="G2552" t="s">
        <v>44</v>
      </c>
      <c r="H2552" t="s">
        <v>35</v>
      </c>
      <c r="L2552" t="s">
        <v>3728</v>
      </c>
      <c r="M2552">
        <v>56264</v>
      </c>
      <c r="N2552">
        <v>166</v>
      </c>
      <c r="O2552" t="s">
        <v>29</v>
      </c>
      <c r="P2552" t="s">
        <v>30</v>
      </c>
      <c r="Q2552" t="s">
        <v>213</v>
      </c>
      <c r="R2552">
        <v>11000000</v>
      </c>
      <c r="S2552">
        <v>2009</v>
      </c>
      <c r="T2552">
        <v>6.3</v>
      </c>
      <c r="U2552">
        <v>1.6</v>
      </c>
      <c r="V2552">
        <v>-7925162</v>
      </c>
      <c r="W2552" t="s">
        <v>38</v>
      </c>
    </row>
    <row r="2553" spans="1:23" x14ac:dyDescent="0.3">
      <c r="A2553" t="s">
        <v>3729</v>
      </c>
      <c r="B2553">
        <v>21</v>
      </c>
      <c r="C2553">
        <v>91</v>
      </c>
      <c r="D2553">
        <v>2104000</v>
      </c>
      <c r="E2553" t="s">
        <v>48</v>
      </c>
      <c r="F2553" t="s">
        <v>56</v>
      </c>
      <c r="G2553" t="s">
        <v>55</v>
      </c>
      <c r="L2553" t="s">
        <v>3730</v>
      </c>
      <c r="M2553">
        <v>1595</v>
      </c>
      <c r="N2553">
        <v>19</v>
      </c>
      <c r="O2553" t="s">
        <v>29</v>
      </c>
      <c r="P2553" t="s">
        <v>30</v>
      </c>
      <c r="Q2553" t="s">
        <v>213</v>
      </c>
      <c r="R2553">
        <v>13000000</v>
      </c>
      <c r="S2553">
        <v>1996</v>
      </c>
      <c r="T2553">
        <v>5.9</v>
      </c>
      <c r="U2553">
        <v>1.5</v>
      </c>
      <c r="V2553">
        <v>-10896000</v>
      </c>
      <c r="W2553" t="s">
        <v>38</v>
      </c>
    </row>
    <row r="2554" spans="1:23" x14ac:dyDescent="0.3">
      <c r="A2554" t="s">
        <v>2737</v>
      </c>
      <c r="B2554">
        <v>94</v>
      </c>
      <c r="C2554">
        <v>125</v>
      </c>
      <c r="D2554">
        <v>1172769</v>
      </c>
      <c r="E2554" t="s">
        <v>242</v>
      </c>
      <c r="F2554" t="s">
        <v>48</v>
      </c>
      <c r="G2554" t="s">
        <v>56</v>
      </c>
      <c r="H2554" t="s">
        <v>55</v>
      </c>
      <c r="L2554" t="s">
        <v>3731</v>
      </c>
      <c r="M2554">
        <v>28068</v>
      </c>
      <c r="N2554">
        <v>108</v>
      </c>
      <c r="O2554" t="s">
        <v>29</v>
      </c>
      <c r="P2554" t="s">
        <v>244</v>
      </c>
      <c r="Q2554" t="s">
        <v>213</v>
      </c>
      <c r="R2554">
        <v>13000000</v>
      </c>
      <c r="S2554">
        <v>2006</v>
      </c>
      <c r="T2554">
        <v>7.1</v>
      </c>
      <c r="U2554">
        <v>2.1</v>
      </c>
      <c r="V2554">
        <v>-11827231</v>
      </c>
      <c r="W2554" t="s">
        <v>38</v>
      </c>
    </row>
    <row r="2555" spans="1:23" x14ac:dyDescent="0.3">
      <c r="A2555" t="s">
        <v>3732</v>
      </c>
      <c r="B2555">
        <v>364</v>
      </c>
      <c r="C2555">
        <v>102</v>
      </c>
      <c r="D2555">
        <v>17738570</v>
      </c>
      <c r="E2555" t="s">
        <v>55</v>
      </c>
      <c r="F2555" t="s">
        <v>44</v>
      </c>
      <c r="L2555" t="s">
        <v>3733</v>
      </c>
      <c r="M2555">
        <v>351274</v>
      </c>
      <c r="N2555">
        <v>457</v>
      </c>
      <c r="O2555" t="s">
        <v>29</v>
      </c>
      <c r="P2555" t="s">
        <v>30</v>
      </c>
      <c r="Q2555" t="s">
        <v>31</v>
      </c>
      <c r="R2555">
        <v>13000000</v>
      </c>
      <c r="S2555">
        <v>2012</v>
      </c>
      <c r="T2555">
        <v>8</v>
      </c>
      <c r="U2555">
        <v>1.7</v>
      </c>
      <c r="V2555">
        <v>4738570</v>
      </c>
      <c r="W2555" t="s">
        <v>21</v>
      </c>
    </row>
    <row r="2556" spans="1:23" x14ac:dyDescent="0.3">
      <c r="A2556" t="s">
        <v>3734</v>
      </c>
      <c r="B2556">
        <v>19</v>
      </c>
      <c r="C2556">
        <v>87</v>
      </c>
      <c r="D2556">
        <v>1200000</v>
      </c>
      <c r="E2556" t="s">
        <v>24</v>
      </c>
      <c r="L2556" t="s">
        <v>3735</v>
      </c>
      <c r="M2556">
        <v>922</v>
      </c>
      <c r="N2556">
        <v>23</v>
      </c>
      <c r="O2556" t="s">
        <v>29</v>
      </c>
      <c r="P2556" t="s">
        <v>30</v>
      </c>
      <c r="Q2556" t="s">
        <v>213</v>
      </c>
      <c r="R2556">
        <v>3000000</v>
      </c>
      <c r="S2556">
        <v>1993</v>
      </c>
      <c r="T2556">
        <v>5.0999999999999996</v>
      </c>
      <c r="U2556">
        <v>1.4</v>
      </c>
      <c r="V2556">
        <v>-1800000</v>
      </c>
      <c r="W2556" t="s">
        <v>38</v>
      </c>
    </row>
    <row r="2557" spans="1:23" x14ac:dyDescent="0.3">
      <c r="A2557" t="s">
        <v>2741</v>
      </c>
      <c r="B2557">
        <v>129</v>
      </c>
      <c r="C2557">
        <v>118</v>
      </c>
      <c r="D2557">
        <v>1150403</v>
      </c>
      <c r="E2557" t="s">
        <v>242</v>
      </c>
      <c r="F2557" t="s">
        <v>56</v>
      </c>
      <c r="G2557" t="s">
        <v>55</v>
      </c>
      <c r="L2557" t="s">
        <v>3736</v>
      </c>
      <c r="M2557">
        <v>14143</v>
      </c>
      <c r="N2557">
        <v>102</v>
      </c>
      <c r="O2557" t="s">
        <v>29</v>
      </c>
      <c r="P2557" t="s">
        <v>30</v>
      </c>
      <c r="Q2557" t="s">
        <v>213</v>
      </c>
      <c r="R2557">
        <v>13000000</v>
      </c>
      <c r="S2557">
        <v>2006</v>
      </c>
      <c r="T2557">
        <v>7.1</v>
      </c>
      <c r="U2557">
        <v>2</v>
      </c>
      <c r="V2557">
        <v>-11849597</v>
      </c>
      <c r="W2557" t="s">
        <v>38</v>
      </c>
    </row>
    <row r="2558" spans="1:23" x14ac:dyDescent="0.3">
      <c r="A2558" t="s">
        <v>3526</v>
      </c>
      <c r="B2558">
        <v>71</v>
      </c>
      <c r="C2558">
        <v>115</v>
      </c>
      <c r="D2558">
        <v>403932</v>
      </c>
      <c r="E2558" t="s">
        <v>55</v>
      </c>
      <c r="F2558" t="s">
        <v>44</v>
      </c>
      <c r="G2558" t="s">
        <v>53</v>
      </c>
      <c r="L2558" t="s">
        <v>3737</v>
      </c>
      <c r="M2558">
        <v>5254</v>
      </c>
      <c r="N2558">
        <v>92</v>
      </c>
      <c r="O2558" t="s">
        <v>29</v>
      </c>
      <c r="P2558" t="s">
        <v>37</v>
      </c>
      <c r="Q2558" t="s">
        <v>213</v>
      </c>
      <c r="R2558">
        <v>20000000</v>
      </c>
      <c r="S2558">
        <v>2000</v>
      </c>
      <c r="T2558">
        <v>6.5</v>
      </c>
      <c r="U2558">
        <v>1.9</v>
      </c>
      <c r="V2558">
        <v>-19596068</v>
      </c>
      <c r="W2558" t="s">
        <v>38</v>
      </c>
    </row>
    <row r="2559" spans="1:23" x14ac:dyDescent="0.3">
      <c r="A2559" t="s">
        <v>1227</v>
      </c>
      <c r="B2559">
        <v>93</v>
      </c>
      <c r="C2559">
        <v>91</v>
      </c>
      <c r="D2559">
        <v>1712111</v>
      </c>
      <c r="E2559" t="s">
        <v>57</v>
      </c>
      <c r="F2559" t="s">
        <v>35</v>
      </c>
      <c r="L2559" t="s">
        <v>3738</v>
      </c>
      <c r="M2559">
        <v>7199</v>
      </c>
      <c r="N2559">
        <v>53</v>
      </c>
      <c r="O2559" t="s">
        <v>29</v>
      </c>
      <c r="P2559" t="s">
        <v>30</v>
      </c>
      <c r="Q2559" t="s">
        <v>31</v>
      </c>
      <c r="R2559">
        <v>8495000</v>
      </c>
      <c r="S2559">
        <v>2015</v>
      </c>
      <c r="T2559">
        <v>4.5</v>
      </c>
      <c r="U2559">
        <v>1.5</v>
      </c>
      <c r="V2559">
        <v>-6782889</v>
      </c>
      <c r="W2559" t="s">
        <v>38</v>
      </c>
    </row>
    <row r="2560" spans="1:23" x14ac:dyDescent="0.3">
      <c r="A2560" t="s">
        <v>3739</v>
      </c>
      <c r="B2560">
        <v>399</v>
      </c>
      <c r="C2560">
        <v>88</v>
      </c>
      <c r="D2560">
        <v>1024175</v>
      </c>
      <c r="E2560" t="s">
        <v>24</v>
      </c>
      <c r="F2560" t="s">
        <v>48</v>
      </c>
      <c r="G2560" t="s">
        <v>27</v>
      </c>
      <c r="H2560" t="s">
        <v>35</v>
      </c>
      <c r="L2560" t="s">
        <v>3740</v>
      </c>
      <c r="M2560">
        <v>82331</v>
      </c>
      <c r="N2560">
        <v>297</v>
      </c>
      <c r="O2560" t="s">
        <v>29</v>
      </c>
      <c r="P2560" t="s">
        <v>37</v>
      </c>
      <c r="Q2560" t="s">
        <v>213</v>
      </c>
      <c r="R2560">
        <v>13000000</v>
      </c>
      <c r="S2560">
        <v>2011</v>
      </c>
      <c r="T2560">
        <v>6.6</v>
      </c>
      <c r="U2560">
        <v>1.5</v>
      </c>
      <c r="V2560">
        <v>-11975825</v>
      </c>
      <c r="W2560" t="s">
        <v>38</v>
      </c>
    </row>
    <row r="2561" spans="1:23" x14ac:dyDescent="0.3">
      <c r="A2561" t="s">
        <v>1002</v>
      </c>
      <c r="B2561">
        <v>110</v>
      </c>
      <c r="C2561">
        <v>127</v>
      </c>
      <c r="D2561">
        <v>301305</v>
      </c>
      <c r="E2561" t="s">
        <v>55</v>
      </c>
      <c r="F2561" t="s">
        <v>44</v>
      </c>
      <c r="G2561" t="s">
        <v>58</v>
      </c>
      <c r="L2561" t="s">
        <v>3741</v>
      </c>
      <c r="M2561">
        <v>31414</v>
      </c>
      <c r="N2561">
        <v>180</v>
      </c>
      <c r="O2561" t="s">
        <v>3742</v>
      </c>
      <c r="P2561" t="s">
        <v>30</v>
      </c>
      <c r="Q2561" t="s">
        <v>213</v>
      </c>
      <c r="R2561">
        <v>13000000</v>
      </c>
      <c r="S2561">
        <v>2011</v>
      </c>
      <c r="T2561">
        <v>4.3</v>
      </c>
      <c r="U2561">
        <v>2.1</v>
      </c>
      <c r="V2561">
        <v>-12698695</v>
      </c>
      <c r="W2561" t="s">
        <v>38</v>
      </c>
    </row>
    <row r="2562" spans="1:23" x14ac:dyDescent="0.3">
      <c r="A2562" t="s">
        <v>3557</v>
      </c>
      <c r="B2562">
        <v>285</v>
      </c>
      <c r="C2562">
        <v>94</v>
      </c>
      <c r="D2562">
        <v>51872378</v>
      </c>
      <c r="E2562" t="s">
        <v>56</v>
      </c>
      <c r="F2562" t="s">
        <v>35</v>
      </c>
      <c r="L2562" t="s">
        <v>3743</v>
      </c>
      <c r="M2562">
        <v>88241</v>
      </c>
      <c r="N2562">
        <v>266</v>
      </c>
      <c r="O2562" t="s">
        <v>29</v>
      </c>
      <c r="P2562" t="s">
        <v>30</v>
      </c>
      <c r="Q2562" t="s">
        <v>213</v>
      </c>
      <c r="R2562">
        <v>13000000</v>
      </c>
      <c r="S2562">
        <v>2013</v>
      </c>
      <c r="T2562">
        <v>6.7</v>
      </c>
      <c r="U2562">
        <v>1.6</v>
      </c>
      <c r="V2562">
        <v>38872378</v>
      </c>
      <c r="W2562" t="s">
        <v>21</v>
      </c>
    </row>
    <row r="2563" spans="1:23" x14ac:dyDescent="0.3">
      <c r="A2563" t="s">
        <v>3744</v>
      </c>
      <c r="B2563">
        <v>61</v>
      </c>
      <c r="C2563">
        <v>90</v>
      </c>
      <c r="D2563">
        <v>28399192</v>
      </c>
      <c r="E2563" t="s">
        <v>24</v>
      </c>
      <c r="F2563" t="s">
        <v>25</v>
      </c>
      <c r="G2563" t="s">
        <v>48</v>
      </c>
      <c r="H2563" t="s">
        <v>49</v>
      </c>
      <c r="L2563" t="s">
        <v>3745</v>
      </c>
      <c r="M2563">
        <v>5663</v>
      </c>
      <c r="N2563">
        <v>106</v>
      </c>
      <c r="O2563" t="s">
        <v>29</v>
      </c>
      <c r="P2563" t="s">
        <v>143</v>
      </c>
      <c r="Q2563" t="s">
        <v>52</v>
      </c>
      <c r="R2563">
        <v>13000000</v>
      </c>
      <c r="S2563">
        <v>2002</v>
      </c>
      <c r="T2563">
        <v>5.4</v>
      </c>
      <c r="U2563">
        <v>1.5</v>
      </c>
      <c r="V2563">
        <v>15399192</v>
      </c>
      <c r="W2563" t="s">
        <v>21</v>
      </c>
    </row>
    <row r="2564" spans="1:23" x14ac:dyDescent="0.3">
      <c r="A2564" t="s">
        <v>1017</v>
      </c>
      <c r="B2564">
        <v>242</v>
      </c>
      <c r="C2564">
        <v>102</v>
      </c>
      <c r="D2564">
        <v>2035566</v>
      </c>
      <c r="E2564" t="s">
        <v>242</v>
      </c>
      <c r="F2564" t="s">
        <v>48</v>
      </c>
      <c r="G2564" t="s">
        <v>56</v>
      </c>
      <c r="H2564" t="s">
        <v>55</v>
      </c>
      <c r="I2564" t="s">
        <v>44</v>
      </c>
      <c r="L2564" t="s">
        <v>3746</v>
      </c>
      <c r="M2564">
        <v>77305</v>
      </c>
      <c r="N2564">
        <v>162</v>
      </c>
      <c r="O2564" t="s">
        <v>29</v>
      </c>
      <c r="P2564" t="s">
        <v>545</v>
      </c>
      <c r="Q2564" t="s">
        <v>213</v>
      </c>
      <c r="R2564">
        <v>13000000</v>
      </c>
      <c r="S2564">
        <v>2009</v>
      </c>
      <c r="T2564">
        <v>6.6</v>
      </c>
      <c r="U2564">
        <v>1.7</v>
      </c>
      <c r="V2564">
        <v>-10964434</v>
      </c>
      <c r="W2564" t="s">
        <v>38</v>
      </c>
    </row>
    <row r="2565" spans="1:23" x14ac:dyDescent="0.3">
      <c r="A2565" t="s">
        <v>3445</v>
      </c>
      <c r="B2565">
        <v>121</v>
      </c>
      <c r="C2565">
        <v>117</v>
      </c>
      <c r="D2565">
        <v>21078145</v>
      </c>
      <c r="E2565" t="s">
        <v>242</v>
      </c>
      <c r="F2565" t="s">
        <v>55</v>
      </c>
      <c r="L2565" t="s">
        <v>3747</v>
      </c>
      <c r="M2565">
        <v>26493</v>
      </c>
      <c r="N2565">
        <v>159</v>
      </c>
      <c r="O2565" t="s">
        <v>29</v>
      </c>
      <c r="P2565" t="s">
        <v>30</v>
      </c>
      <c r="Q2565" t="s">
        <v>31</v>
      </c>
      <c r="R2565">
        <v>12500000</v>
      </c>
      <c r="S2565">
        <v>2002</v>
      </c>
      <c r="T2565">
        <v>7.3</v>
      </c>
      <c r="U2565">
        <v>2</v>
      </c>
      <c r="V2565">
        <v>8578145</v>
      </c>
      <c r="W2565" t="s">
        <v>21</v>
      </c>
    </row>
    <row r="2566" spans="1:23" x14ac:dyDescent="0.3">
      <c r="A2566" t="s">
        <v>2538</v>
      </c>
      <c r="B2566">
        <v>83</v>
      </c>
      <c r="C2566">
        <v>109</v>
      </c>
      <c r="D2566">
        <v>14060950</v>
      </c>
      <c r="E2566" t="s">
        <v>55</v>
      </c>
      <c r="L2566" t="s">
        <v>3748</v>
      </c>
      <c r="M2566">
        <v>14354</v>
      </c>
      <c r="N2566">
        <v>139</v>
      </c>
      <c r="O2566" t="s">
        <v>29</v>
      </c>
      <c r="P2566" t="s">
        <v>30</v>
      </c>
      <c r="Q2566" t="s">
        <v>31</v>
      </c>
      <c r="R2566">
        <v>12500000</v>
      </c>
      <c r="S2566">
        <v>2002</v>
      </c>
      <c r="T2566">
        <v>6.9</v>
      </c>
      <c r="U2566">
        <v>1.8</v>
      </c>
      <c r="V2566">
        <v>1560950</v>
      </c>
      <c r="W2566" t="s">
        <v>21</v>
      </c>
    </row>
    <row r="2567" spans="1:23" x14ac:dyDescent="0.3">
      <c r="A2567" t="s">
        <v>495</v>
      </c>
      <c r="B2567">
        <v>122</v>
      </c>
      <c r="C2567">
        <v>121</v>
      </c>
      <c r="D2567">
        <v>12281500</v>
      </c>
      <c r="E2567" t="s">
        <v>24</v>
      </c>
      <c r="F2567" t="s">
        <v>56</v>
      </c>
      <c r="G2567" t="s">
        <v>55</v>
      </c>
      <c r="H2567" t="s">
        <v>44</v>
      </c>
      <c r="I2567" t="s">
        <v>35</v>
      </c>
      <c r="L2567" t="s">
        <v>3749</v>
      </c>
      <c r="M2567">
        <v>163492</v>
      </c>
      <c r="N2567">
        <v>460</v>
      </c>
      <c r="O2567" t="s">
        <v>29</v>
      </c>
      <c r="P2567" t="s">
        <v>30</v>
      </c>
      <c r="Q2567" t="s">
        <v>213</v>
      </c>
      <c r="R2567">
        <v>13000000</v>
      </c>
      <c r="S2567">
        <v>1993</v>
      </c>
      <c r="T2567">
        <v>8</v>
      </c>
      <c r="U2567">
        <v>2</v>
      </c>
      <c r="V2567">
        <v>-718500</v>
      </c>
      <c r="W2567" t="s">
        <v>38</v>
      </c>
    </row>
    <row r="2568" spans="1:23" x14ac:dyDescent="0.3">
      <c r="A2568" t="s">
        <v>3507</v>
      </c>
      <c r="B2568">
        <v>120</v>
      </c>
      <c r="C2568">
        <v>100</v>
      </c>
      <c r="D2568">
        <v>10725228</v>
      </c>
      <c r="E2568" t="s">
        <v>56</v>
      </c>
      <c r="F2568" t="s">
        <v>55</v>
      </c>
      <c r="G2568" t="s">
        <v>60</v>
      </c>
      <c r="L2568" t="s">
        <v>3750</v>
      </c>
      <c r="M2568">
        <v>75675</v>
      </c>
      <c r="N2568">
        <v>365</v>
      </c>
      <c r="O2568" t="s">
        <v>29</v>
      </c>
      <c r="P2568" t="s">
        <v>30</v>
      </c>
      <c r="Q2568" t="s">
        <v>213</v>
      </c>
      <c r="R2568">
        <v>12500000</v>
      </c>
      <c r="S2568">
        <v>1992</v>
      </c>
      <c r="T2568">
        <v>7.8</v>
      </c>
      <c r="U2568">
        <v>1.7</v>
      </c>
      <c r="V2568">
        <v>-1774772</v>
      </c>
      <c r="W2568" t="s">
        <v>38</v>
      </c>
    </row>
    <row r="2569" spans="1:23" x14ac:dyDescent="0.3">
      <c r="A2569" t="s">
        <v>3526</v>
      </c>
      <c r="B2569">
        <v>225</v>
      </c>
      <c r="C2569">
        <v>109</v>
      </c>
      <c r="D2569">
        <v>214966</v>
      </c>
      <c r="E2569" t="s">
        <v>56</v>
      </c>
      <c r="F2569" t="s">
        <v>55</v>
      </c>
      <c r="G2569" t="s">
        <v>35</v>
      </c>
      <c r="L2569" t="s">
        <v>3751</v>
      </c>
      <c r="M2569">
        <v>28483</v>
      </c>
      <c r="N2569">
        <v>176</v>
      </c>
      <c r="O2569" t="s">
        <v>29</v>
      </c>
      <c r="P2569" t="s">
        <v>30</v>
      </c>
      <c r="Q2569" t="s">
        <v>213</v>
      </c>
      <c r="R2569">
        <v>13000000</v>
      </c>
      <c r="S2569">
        <v>2010</v>
      </c>
      <c r="T2569">
        <v>6.1</v>
      </c>
      <c r="U2569">
        <v>1.8</v>
      </c>
      <c r="V2569">
        <v>-12785034</v>
      </c>
      <c r="W2569" t="s">
        <v>38</v>
      </c>
    </row>
    <row r="2570" spans="1:23" x14ac:dyDescent="0.3">
      <c r="A2570" t="s">
        <v>3752</v>
      </c>
      <c r="B2570">
        <v>167</v>
      </c>
      <c r="C2570">
        <v>101</v>
      </c>
      <c r="D2570">
        <v>11956207</v>
      </c>
      <c r="E2570" t="s">
        <v>57</v>
      </c>
      <c r="F2570" t="s">
        <v>60</v>
      </c>
      <c r="L2570" t="s">
        <v>3753</v>
      </c>
      <c r="M2570">
        <v>24012</v>
      </c>
      <c r="N2570">
        <v>126</v>
      </c>
      <c r="O2570" t="s">
        <v>29</v>
      </c>
      <c r="P2570" t="s">
        <v>30</v>
      </c>
      <c r="Q2570" t="s">
        <v>213</v>
      </c>
      <c r="R2570">
        <v>16000000</v>
      </c>
      <c r="S2570">
        <v>2009</v>
      </c>
      <c r="T2570">
        <v>5.0999999999999996</v>
      </c>
      <c r="U2570">
        <v>1.7</v>
      </c>
      <c r="V2570">
        <v>-4043793</v>
      </c>
      <c r="W2570" t="s">
        <v>38</v>
      </c>
    </row>
    <row r="2571" spans="1:23" x14ac:dyDescent="0.3">
      <c r="A2571" t="s">
        <v>2343</v>
      </c>
      <c r="B2571">
        <v>226</v>
      </c>
      <c r="C2571">
        <v>106</v>
      </c>
      <c r="D2571">
        <v>5949693</v>
      </c>
      <c r="E2571" t="s">
        <v>48</v>
      </c>
      <c r="F2571" t="s">
        <v>55</v>
      </c>
      <c r="G2571" t="s">
        <v>44</v>
      </c>
      <c r="L2571" t="s">
        <v>3754</v>
      </c>
      <c r="M2571">
        <v>114762</v>
      </c>
      <c r="N2571">
        <v>299</v>
      </c>
      <c r="O2571" t="s">
        <v>29</v>
      </c>
      <c r="P2571" t="s">
        <v>30</v>
      </c>
      <c r="Q2571" t="s">
        <v>31</v>
      </c>
      <c r="R2571">
        <v>12000000</v>
      </c>
      <c r="S2571">
        <v>2007</v>
      </c>
      <c r="T2571">
        <v>7.4</v>
      </c>
      <c r="U2571">
        <v>1.8</v>
      </c>
      <c r="V2571">
        <v>-6050307</v>
      </c>
      <c r="W2571" t="s">
        <v>38</v>
      </c>
    </row>
    <row r="2572" spans="1:23" x14ac:dyDescent="0.3">
      <c r="A2572" t="s">
        <v>3755</v>
      </c>
      <c r="B2572">
        <v>185</v>
      </c>
      <c r="C2572">
        <v>94</v>
      </c>
      <c r="D2572">
        <v>9030581</v>
      </c>
      <c r="E2572" t="s">
        <v>55</v>
      </c>
      <c r="F2572" t="s">
        <v>58</v>
      </c>
      <c r="L2572" t="s">
        <v>3756</v>
      </c>
      <c r="M2572">
        <v>132386</v>
      </c>
      <c r="N2572">
        <v>398</v>
      </c>
      <c r="O2572" t="s">
        <v>29</v>
      </c>
      <c r="P2572" t="s">
        <v>37</v>
      </c>
      <c r="Q2572" t="s">
        <v>31</v>
      </c>
      <c r="R2572">
        <v>12500000</v>
      </c>
      <c r="S2572">
        <v>2008</v>
      </c>
      <c r="T2572">
        <v>7.8</v>
      </c>
      <c r="U2572">
        <v>1.6</v>
      </c>
      <c r="V2572">
        <v>-3469419</v>
      </c>
      <c r="W2572" t="s">
        <v>38</v>
      </c>
    </row>
    <row r="2573" spans="1:23" x14ac:dyDescent="0.3">
      <c r="A2573" t="s">
        <v>3591</v>
      </c>
      <c r="B2573">
        <v>177</v>
      </c>
      <c r="C2573">
        <v>140</v>
      </c>
      <c r="D2573">
        <v>4157491</v>
      </c>
      <c r="E2573" t="s">
        <v>56</v>
      </c>
      <c r="F2573" t="s">
        <v>55</v>
      </c>
      <c r="G2573" t="s">
        <v>50</v>
      </c>
      <c r="L2573" t="s">
        <v>3757</v>
      </c>
      <c r="M2573">
        <v>79330</v>
      </c>
      <c r="N2573">
        <v>690</v>
      </c>
      <c r="O2573" t="s">
        <v>29</v>
      </c>
      <c r="P2573" t="s">
        <v>2091</v>
      </c>
      <c r="Q2573" t="s">
        <v>213</v>
      </c>
      <c r="R2573">
        <v>12800000</v>
      </c>
      <c r="S2573">
        <v>2000</v>
      </c>
      <c r="T2573">
        <v>8</v>
      </c>
      <c r="U2573">
        <v>2.2999999999999998</v>
      </c>
      <c r="V2573">
        <v>-8642509</v>
      </c>
      <c r="W2573" t="s">
        <v>38</v>
      </c>
    </row>
    <row r="2574" spans="1:23" x14ac:dyDescent="0.3">
      <c r="A2574" t="s">
        <v>3411</v>
      </c>
      <c r="B2574">
        <v>28</v>
      </c>
      <c r="C2574">
        <v>132</v>
      </c>
      <c r="D2574">
        <v>1508689</v>
      </c>
      <c r="E2574" t="s">
        <v>55</v>
      </c>
      <c r="F2574" t="s">
        <v>44</v>
      </c>
      <c r="L2574" t="s">
        <v>3758</v>
      </c>
      <c r="M2574">
        <v>5648</v>
      </c>
      <c r="N2574">
        <v>50</v>
      </c>
      <c r="O2574" t="s">
        <v>29</v>
      </c>
      <c r="P2574" t="s">
        <v>30</v>
      </c>
      <c r="Q2574" t="s">
        <v>213</v>
      </c>
      <c r="R2574">
        <v>16000000</v>
      </c>
      <c r="S2574">
        <v>1997</v>
      </c>
      <c r="T2574">
        <v>6.7</v>
      </c>
      <c r="U2574">
        <v>2.2000000000000002</v>
      </c>
      <c r="V2574">
        <v>-14491311</v>
      </c>
      <c r="W2574" t="s">
        <v>38</v>
      </c>
    </row>
    <row r="2575" spans="1:23" x14ac:dyDescent="0.3">
      <c r="A2575" t="s">
        <v>3759</v>
      </c>
      <c r="B2575">
        <v>48</v>
      </c>
      <c r="C2575">
        <v>99</v>
      </c>
      <c r="D2575">
        <v>1227324</v>
      </c>
      <c r="E2575" t="s">
        <v>56</v>
      </c>
      <c r="F2575" t="s">
        <v>55</v>
      </c>
      <c r="L2575" t="s">
        <v>3760</v>
      </c>
      <c r="M2575">
        <v>6921</v>
      </c>
      <c r="N2575">
        <v>48</v>
      </c>
      <c r="O2575" t="s">
        <v>29</v>
      </c>
      <c r="P2575" t="s">
        <v>30</v>
      </c>
      <c r="Q2575" t="s">
        <v>213</v>
      </c>
      <c r="R2575">
        <v>12500000</v>
      </c>
      <c r="S2575">
        <v>1996</v>
      </c>
      <c r="T2575">
        <v>6.6</v>
      </c>
      <c r="U2575">
        <v>1.6</v>
      </c>
      <c r="V2575">
        <v>-11272676</v>
      </c>
      <c r="W2575" t="s">
        <v>38</v>
      </c>
    </row>
    <row r="2576" spans="1:23" x14ac:dyDescent="0.3">
      <c r="A2576" t="s">
        <v>3761</v>
      </c>
      <c r="B2576">
        <v>116</v>
      </c>
      <c r="C2576">
        <v>90</v>
      </c>
      <c r="D2576">
        <v>4360548</v>
      </c>
      <c r="E2576" t="s">
        <v>48</v>
      </c>
      <c r="F2576" t="s">
        <v>55</v>
      </c>
      <c r="G2576" t="s">
        <v>44</v>
      </c>
      <c r="L2576" t="s">
        <v>3762</v>
      </c>
      <c r="M2576">
        <v>13371</v>
      </c>
      <c r="N2576">
        <v>60</v>
      </c>
      <c r="O2576" t="s">
        <v>29</v>
      </c>
      <c r="P2576" t="s">
        <v>30</v>
      </c>
      <c r="Q2576" t="s">
        <v>213</v>
      </c>
      <c r="R2576">
        <v>15000000</v>
      </c>
      <c r="S2576">
        <v>2009</v>
      </c>
      <c r="T2576">
        <v>6.4</v>
      </c>
      <c r="U2576">
        <v>1.5</v>
      </c>
      <c r="V2576">
        <v>-10639452</v>
      </c>
      <c r="W2576" t="s">
        <v>38</v>
      </c>
    </row>
    <row r="2577" spans="1:23" x14ac:dyDescent="0.3">
      <c r="A2577" t="s">
        <v>3763</v>
      </c>
      <c r="B2577">
        <v>391</v>
      </c>
      <c r="C2577">
        <v>105</v>
      </c>
      <c r="D2577">
        <v>26589953</v>
      </c>
      <c r="E2577" t="s">
        <v>24</v>
      </c>
      <c r="F2577" t="s">
        <v>56</v>
      </c>
      <c r="G2577" t="s">
        <v>35</v>
      </c>
      <c r="L2577" t="s">
        <v>3764</v>
      </c>
      <c r="M2577">
        <v>165792</v>
      </c>
      <c r="N2577">
        <v>392</v>
      </c>
      <c r="O2577" t="s">
        <v>29</v>
      </c>
      <c r="P2577" t="s">
        <v>30</v>
      </c>
      <c r="Q2577" t="s">
        <v>213</v>
      </c>
      <c r="R2577">
        <v>10500000</v>
      </c>
      <c r="S2577">
        <v>2010</v>
      </c>
      <c r="T2577">
        <v>6.7</v>
      </c>
      <c r="U2577">
        <v>1.8</v>
      </c>
      <c r="V2577">
        <v>16089953</v>
      </c>
      <c r="W2577" t="s">
        <v>21</v>
      </c>
    </row>
    <row r="2578" spans="1:23" x14ac:dyDescent="0.3">
      <c r="A2578" t="s">
        <v>3765</v>
      </c>
      <c r="B2578">
        <v>117</v>
      </c>
      <c r="C2578">
        <v>108</v>
      </c>
      <c r="D2578">
        <v>1039869</v>
      </c>
      <c r="E2578" t="s">
        <v>242</v>
      </c>
      <c r="F2578" t="s">
        <v>48</v>
      </c>
      <c r="G2578" t="s">
        <v>56</v>
      </c>
      <c r="H2578" t="s">
        <v>55</v>
      </c>
      <c r="L2578" t="s">
        <v>3766</v>
      </c>
      <c r="M2578">
        <v>14757</v>
      </c>
      <c r="N2578">
        <v>51</v>
      </c>
      <c r="O2578" t="s">
        <v>29</v>
      </c>
      <c r="P2578" t="s">
        <v>115</v>
      </c>
      <c r="Q2578" t="s">
        <v>213</v>
      </c>
      <c r="R2578">
        <v>15000000</v>
      </c>
      <c r="S2578">
        <v>2010</v>
      </c>
      <c r="T2578">
        <v>6.2</v>
      </c>
      <c r="U2578">
        <v>1.8</v>
      </c>
      <c r="V2578">
        <v>-13960131</v>
      </c>
      <c r="W2578" t="s">
        <v>38</v>
      </c>
    </row>
    <row r="2579" spans="1:23" x14ac:dyDescent="0.3">
      <c r="A2579" t="s">
        <v>860</v>
      </c>
      <c r="B2579">
        <v>24</v>
      </c>
      <c r="C2579">
        <v>69</v>
      </c>
      <c r="D2579">
        <v>48092846</v>
      </c>
      <c r="E2579" t="s">
        <v>25</v>
      </c>
      <c r="F2579" t="s">
        <v>47</v>
      </c>
      <c r="G2579" t="s">
        <v>49</v>
      </c>
      <c r="L2579" t="s">
        <v>3767</v>
      </c>
      <c r="M2579">
        <v>61753</v>
      </c>
      <c r="N2579">
        <v>133</v>
      </c>
      <c r="O2579" t="s">
        <v>29</v>
      </c>
      <c r="P2579" t="s">
        <v>30</v>
      </c>
      <c r="Q2579" t="s">
        <v>118</v>
      </c>
      <c r="R2579">
        <v>12500000</v>
      </c>
      <c r="S2579">
        <v>1988</v>
      </c>
      <c r="T2579">
        <v>7.3</v>
      </c>
      <c r="U2579">
        <v>1.2</v>
      </c>
      <c r="V2579">
        <v>35592846</v>
      </c>
      <c r="W2579" t="s">
        <v>21</v>
      </c>
    </row>
    <row r="2580" spans="1:23" x14ac:dyDescent="0.3">
      <c r="A2580" t="s">
        <v>3768</v>
      </c>
      <c r="B2580">
        <v>86</v>
      </c>
      <c r="C2580">
        <v>148</v>
      </c>
      <c r="D2580">
        <v>1110186</v>
      </c>
      <c r="E2580" t="s">
        <v>24</v>
      </c>
      <c r="F2580" t="s">
        <v>55</v>
      </c>
      <c r="G2580" t="s">
        <v>58</v>
      </c>
      <c r="L2580" t="s">
        <v>3769</v>
      </c>
      <c r="M2580">
        <v>31943</v>
      </c>
      <c r="N2580">
        <v>224</v>
      </c>
      <c r="O2580" t="s">
        <v>3770</v>
      </c>
      <c r="P2580" t="s">
        <v>1877</v>
      </c>
      <c r="Q2580" t="s">
        <v>213</v>
      </c>
      <c r="R2580">
        <v>12800000</v>
      </c>
      <c r="S2580">
        <v>2004</v>
      </c>
      <c r="T2580">
        <v>8.1</v>
      </c>
      <c r="U2580">
        <v>2.5</v>
      </c>
      <c r="V2580">
        <v>-11689814</v>
      </c>
      <c r="W2580" t="s">
        <v>38</v>
      </c>
    </row>
    <row r="2581" spans="1:23" x14ac:dyDescent="0.3">
      <c r="A2581" t="s">
        <v>3771</v>
      </c>
      <c r="B2581">
        <v>41</v>
      </c>
      <c r="C2581">
        <v>118</v>
      </c>
      <c r="D2581">
        <v>1089445</v>
      </c>
      <c r="E2581" t="s">
        <v>48</v>
      </c>
      <c r="F2581" t="s">
        <v>55</v>
      </c>
      <c r="G2581" t="s">
        <v>49</v>
      </c>
      <c r="H2581" t="s">
        <v>61</v>
      </c>
      <c r="L2581" t="s">
        <v>3772</v>
      </c>
      <c r="M2581">
        <v>2676</v>
      </c>
      <c r="N2581">
        <v>33</v>
      </c>
      <c r="O2581" t="s">
        <v>29</v>
      </c>
      <c r="P2581" t="s">
        <v>115</v>
      </c>
      <c r="Q2581" t="s">
        <v>52</v>
      </c>
      <c r="R2581">
        <v>12500000</v>
      </c>
      <c r="S2581">
        <v>2009</v>
      </c>
      <c r="T2581">
        <v>7</v>
      </c>
      <c r="U2581">
        <v>2</v>
      </c>
      <c r="V2581">
        <v>-11410555</v>
      </c>
      <c r="W2581" t="s">
        <v>38</v>
      </c>
    </row>
    <row r="2582" spans="1:23" x14ac:dyDescent="0.3">
      <c r="A2582" t="s">
        <v>1280</v>
      </c>
      <c r="B2582">
        <v>304</v>
      </c>
      <c r="C2582">
        <v>132</v>
      </c>
      <c r="D2582">
        <v>204565000</v>
      </c>
      <c r="E2582" t="s">
        <v>57</v>
      </c>
      <c r="L2582" t="s">
        <v>3773</v>
      </c>
      <c r="M2582">
        <v>284252</v>
      </c>
      <c r="N2582">
        <v>1058</v>
      </c>
      <c r="O2582" t="s">
        <v>29</v>
      </c>
      <c r="P2582" t="s">
        <v>30</v>
      </c>
      <c r="Q2582" t="s">
        <v>213</v>
      </c>
      <c r="R2582">
        <v>8000000</v>
      </c>
      <c r="S2582">
        <v>1973</v>
      </c>
      <c r="T2582">
        <v>8</v>
      </c>
      <c r="U2582">
        <v>2.2000000000000002</v>
      </c>
      <c r="V2582">
        <v>196565000</v>
      </c>
      <c r="W2582" t="s">
        <v>21</v>
      </c>
    </row>
    <row r="2583" spans="1:23" x14ac:dyDescent="0.3">
      <c r="A2583" t="s">
        <v>149</v>
      </c>
      <c r="B2583">
        <v>385</v>
      </c>
      <c r="C2583">
        <v>130</v>
      </c>
      <c r="D2583">
        <v>260000000</v>
      </c>
      <c r="E2583" t="s">
        <v>25</v>
      </c>
      <c r="F2583" t="s">
        <v>55</v>
      </c>
      <c r="G2583" t="s">
        <v>35</v>
      </c>
      <c r="L2583" t="s">
        <v>3774</v>
      </c>
      <c r="M2583">
        <v>412454</v>
      </c>
      <c r="N2583">
        <v>962</v>
      </c>
      <c r="O2583" t="s">
        <v>29</v>
      </c>
      <c r="P2583" t="s">
        <v>30</v>
      </c>
      <c r="Q2583" t="s">
        <v>52</v>
      </c>
      <c r="R2583">
        <v>8000000</v>
      </c>
      <c r="S2583">
        <v>1975</v>
      </c>
      <c r="T2583">
        <v>8</v>
      </c>
      <c r="U2583">
        <v>2.2000000000000002</v>
      </c>
      <c r="V2583">
        <v>252000000</v>
      </c>
      <c r="W2583" t="s">
        <v>21</v>
      </c>
    </row>
    <row r="2584" spans="1:23" x14ac:dyDescent="0.3">
      <c r="A2584" t="s">
        <v>497</v>
      </c>
      <c r="B2584">
        <v>145</v>
      </c>
      <c r="C2584">
        <v>95</v>
      </c>
      <c r="D2584">
        <v>101736215</v>
      </c>
      <c r="E2584" t="s">
        <v>48</v>
      </c>
      <c r="L2584" t="s">
        <v>3775</v>
      </c>
      <c r="M2584">
        <v>315549</v>
      </c>
      <c r="N2584">
        <v>789</v>
      </c>
      <c r="O2584" t="s">
        <v>29</v>
      </c>
      <c r="P2584" t="s">
        <v>30</v>
      </c>
      <c r="Q2584" t="s">
        <v>213</v>
      </c>
      <c r="R2584">
        <v>11000000</v>
      </c>
      <c r="S2584">
        <v>1999</v>
      </c>
      <c r="T2584">
        <v>7</v>
      </c>
      <c r="U2584">
        <v>1.6</v>
      </c>
      <c r="V2584">
        <v>90736215</v>
      </c>
      <c r="W2584" t="s">
        <v>21</v>
      </c>
    </row>
    <row r="2585" spans="1:23" x14ac:dyDescent="0.3">
      <c r="A2585" t="s">
        <v>3776</v>
      </c>
      <c r="B2585">
        <v>99</v>
      </c>
      <c r="C2585">
        <v>80</v>
      </c>
      <c r="D2585">
        <v>71442</v>
      </c>
      <c r="E2585" t="s">
        <v>47</v>
      </c>
      <c r="F2585" t="s">
        <v>48</v>
      </c>
      <c r="G2585" t="s">
        <v>56</v>
      </c>
      <c r="H2585" t="s">
        <v>55</v>
      </c>
      <c r="I2585" t="s">
        <v>49</v>
      </c>
      <c r="L2585" t="s">
        <v>3777</v>
      </c>
      <c r="M2585">
        <v>12029</v>
      </c>
      <c r="N2585">
        <v>32</v>
      </c>
      <c r="O2585" t="s">
        <v>792</v>
      </c>
      <c r="P2585" t="s">
        <v>545</v>
      </c>
      <c r="Q2585" t="s">
        <v>52</v>
      </c>
      <c r="R2585">
        <v>9600000</v>
      </c>
      <c r="S2585">
        <v>2012</v>
      </c>
      <c r="T2585">
        <v>7.9</v>
      </c>
      <c r="U2585">
        <v>1.3</v>
      </c>
      <c r="V2585">
        <v>-9528558</v>
      </c>
      <c r="W2585" t="s">
        <v>38</v>
      </c>
    </row>
    <row r="2586" spans="1:23" x14ac:dyDescent="0.3">
      <c r="A2586" t="s">
        <v>2439</v>
      </c>
      <c r="B2586">
        <v>29</v>
      </c>
      <c r="C2586">
        <v>94</v>
      </c>
      <c r="D2586">
        <v>79817937</v>
      </c>
      <c r="E2586" t="s">
        <v>24</v>
      </c>
      <c r="F2586" t="s">
        <v>25</v>
      </c>
      <c r="G2586" t="s">
        <v>48</v>
      </c>
      <c r="H2586" t="s">
        <v>26</v>
      </c>
      <c r="I2586" t="s">
        <v>60</v>
      </c>
      <c r="L2586" t="s">
        <v>3778</v>
      </c>
      <c r="M2586">
        <v>39798</v>
      </c>
      <c r="N2586">
        <v>69</v>
      </c>
      <c r="O2586" t="s">
        <v>29</v>
      </c>
      <c r="P2586" t="s">
        <v>30</v>
      </c>
      <c r="Q2586" t="s">
        <v>31</v>
      </c>
      <c r="R2586">
        <v>25000000</v>
      </c>
      <c r="S2586">
        <v>1986</v>
      </c>
      <c r="T2586">
        <v>5.9</v>
      </c>
      <c r="U2586">
        <v>1.6</v>
      </c>
      <c r="V2586">
        <v>54817937</v>
      </c>
      <c r="W2586" t="s">
        <v>21</v>
      </c>
    </row>
    <row r="2587" spans="1:23" x14ac:dyDescent="0.3">
      <c r="A2587" t="s">
        <v>401</v>
      </c>
      <c r="B2587">
        <v>77</v>
      </c>
      <c r="C2587">
        <v>122</v>
      </c>
      <c r="D2587">
        <v>91547205</v>
      </c>
      <c r="E2587" t="s">
        <v>48</v>
      </c>
      <c r="F2587" t="s">
        <v>44</v>
      </c>
      <c r="L2587" t="s">
        <v>3779</v>
      </c>
      <c r="M2587">
        <v>34579</v>
      </c>
      <c r="N2587">
        <v>62</v>
      </c>
      <c r="O2587" t="s">
        <v>29</v>
      </c>
      <c r="P2587" t="s">
        <v>30</v>
      </c>
      <c r="Q2587" t="s">
        <v>31</v>
      </c>
      <c r="R2587">
        <v>12000000</v>
      </c>
      <c r="S2587">
        <v>2012</v>
      </c>
      <c r="T2587">
        <v>6.6</v>
      </c>
      <c r="U2587">
        <v>2</v>
      </c>
      <c r="V2587">
        <v>79547205</v>
      </c>
      <c r="W2587" t="s">
        <v>21</v>
      </c>
    </row>
    <row r="2588" spans="1:23" x14ac:dyDescent="0.3">
      <c r="A2588" t="s">
        <v>401</v>
      </c>
      <c r="B2588">
        <v>91</v>
      </c>
      <c r="C2588">
        <v>102</v>
      </c>
      <c r="D2588">
        <v>75074950</v>
      </c>
      <c r="E2588" t="s">
        <v>48</v>
      </c>
      <c r="F2588" t="s">
        <v>55</v>
      </c>
      <c r="L2588" t="s">
        <v>3780</v>
      </c>
      <c r="M2588">
        <v>22147</v>
      </c>
      <c r="N2588">
        <v>156</v>
      </c>
      <c r="O2588" t="s">
        <v>29</v>
      </c>
      <c r="P2588" t="s">
        <v>30</v>
      </c>
      <c r="Q2588" t="s">
        <v>31</v>
      </c>
      <c r="R2588">
        <v>12000000</v>
      </c>
      <c r="S2588">
        <v>2002</v>
      </c>
      <c r="T2588">
        <v>6.3</v>
      </c>
      <c r="U2588">
        <v>1.7</v>
      </c>
      <c r="V2588">
        <v>63074950</v>
      </c>
      <c r="W2588" t="s">
        <v>21</v>
      </c>
    </row>
    <row r="2589" spans="1:23" x14ac:dyDescent="0.3">
      <c r="A2589" t="s">
        <v>2461</v>
      </c>
      <c r="B2589">
        <v>148</v>
      </c>
      <c r="C2589">
        <v>116</v>
      </c>
      <c r="D2589">
        <v>78900000</v>
      </c>
      <c r="E2589" t="s">
        <v>24</v>
      </c>
      <c r="F2589" t="s">
        <v>25</v>
      </c>
      <c r="G2589" t="s">
        <v>27</v>
      </c>
      <c r="L2589" t="s">
        <v>3781</v>
      </c>
      <c r="M2589">
        <v>91414</v>
      </c>
      <c r="N2589">
        <v>359</v>
      </c>
      <c r="O2589" t="s">
        <v>29</v>
      </c>
      <c r="P2589" t="s">
        <v>30</v>
      </c>
      <c r="Q2589" t="s">
        <v>52</v>
      </c>
      <c r="R2589">
        <v>11000000</v>
      </c>
      <c r="S2589">
        <v>1982</v>
      </c>
      <c r="T2589">
        <v>7.7</v>
      </c>
      <c r="U2589">
        <v>1.9</v>
      </c>
      <c r="V2589">
        <v>67900000</v>
      </c>
      <c r="W2589" t="s">
        <v>21</v>
      </c>
    </row>
    <row r="2590" spans="1:23" x14ac:dyDescent="0.3">
      <c r="A2590" t="s">
        <v>179</v>
      </c>
      <c r="B2590">
        <v>61</v>
      </c>
      <c r="C2590">
        <v>78</v>
      </c>
      <c r="D2590">
        <v>72217000</v>
      </c>
      <c r="E2590" t="s">
        <v>48</v>
      </c>
      <c r="L2590" t="s">
        <v>3782</v>
      </c>
      <c r="M2590">
        <v>216486</v>
      </c>
      <c r="N2590">
        <v>242</v>
      </c>
      <c r="O2590" t="s">
        <v>29</v>
      </c>
      <c r="P2590" t="s">
        <v>30</v>
      </c>
      <c r="Q2590" t="s">
        <v>31</v>
      </c>
      <c r="R2590">
        <v>12000000</v>
      </c>
      <c r="S2590">
        <v>1994</v>
      </c>
      <c r="T2590">
        <v>6.9</v>
      </c>
      <c r="U2590">
        <v>1.3</v>
      </c>
      <c r="V2590">
        <v>60217000</v>
      </c>
      <c r="W2590" t="s">
        <v>21</v>
      </c>
    </row>
    <row r="2591" spans="1:23" x14ac:dyDescent="0.3">
      <c r="A2591" t="s">
        <v>3783</v>
      </c>
      <c r="B2591">
        <v>84</v>
      </c>
      <c r="C2591">
        <v>114</v>
      </c>
      <c r="D2591">
        <v>79568000</v>
      </c>
      <c r="E2591" t="s">
        <v>27</v>
      </c>
      <c r="F2591" t="s">
        <v>35</v>
      </c>
      <c r="L2591" t="s">
        <v>3784</v>
      </c>
      <c r="M2591">
        <v>71842</v>
      </c>
      <c r="N2591">
        <v>152</v>
      </c>
      <c r="O2591" t="s">
        <v>29</v>
      </c>
      <c r="P2591" t="s">
        <v>30</v>
      </c>
      <c r="Q2591" t="s">
        <v>52</v>
      </c>
      <c r="R2591">
        <v>12000000</v>
      </c>
      <c r="S2591">
        <v>1983</v>
      </c>
      <c r="T2591">
        <v>7.1</v>
      </c>
      <c r="U2591">
        <v>1.9</v>
      </c>
      <c r="V2591">
        <v>67568000</v>
      </c>
      <c r="W2591" t="s">
        <v>21</v>
      </c>
    </row>
    <row r="2592" spans="1:23" x14ac:dyDescent="0.3">
      <c r="A2592" t="s">
        <v>335</v>
      </c>
      <c r="B2592">
        <v>83</v>
      </c>
      <c r="C2592">
        <v>112</v>
      </c>
      <c r="D2592">
        <v>65500000</v>
      </c>
      <c r="E2592" t="s">
        <v>56</v>
      </c>
      <c r="F2592" t="s">
        <v>55</v>
      </c>
      <c r="G2592" t="s">
        <v>44</v>
      </c>
      <c r="H2592" t="s">
        <v>35</v>
      </c>
      <c r="L2592" t="s">
        <v>3785</v>
      </c>
      <c r="M2592">
        <v>66966</v>
      </c>
      <c r="N2592">
        <v>175</v>
      </c>
      <c r="O2592" t="s">
        <v>29</v>
      </c>
      <c r="P2592" t="s">
        <v>30</v>
      </c>
      <c r="Q2592" t="s">
        <v>213</v>
      </c>
      <c r="R2592">
        <v>12000000</v>
      </c>
      <c r="S2592">
        <v>1985</v>
      </c>
      <c r="T2592">
        <v>7.4</v>
      </c>
      <c r="U2592">
        <v>1.9</v>
      </c>
      <c r="V2592">
        <v>53500000</v>
      </c>
      <c r="W2592" t="s">
        <v>21</v>
      </c>
    </row>
    <row r="2593" spans="1:23" x14ac:dyDescent="0.3">
      <c r="A2593" t="s">
        <v>3786</v>
      </c>
      <c r="B2593">
        <v>216</v>
      </c>
      <c r="C2593">
        <v>110</v>
      </c>
      <c r="D2593">
        <v>70011073</v>
      </c>
      <c r="E2593" t="s">
        <v>24</v>
      </c>
      <c r="F2593" t="s">
        <v>25</v>
      </c>
      <c r="G2593" t="s">
        <v>55</v>
      </c>
      <c r="H2593" t="s">
        <v>35</v>
      </c>
      <c r="I2593" t="s">
        <v>58</v>
      </c>
      <c r="L2593" t="s">
        <v>3787</v>
      </c>
      <c r="M2593">
        <v>57996</v>
      </c>
      <c r="N2593">
        <v>349</v>
      </c>
      <c r="O2593" t="s">
        <v>29</v>
      </c>
      <c r="P2593" t="s">
        <v>30</v>
      </c>
      <c r="Q2593" t="s">
        <v>213</v>
      </c>
      <c r="R2593">
        <v>12000000</v>
      </c>
      <c r="S2593">
        <v>2012</v>
      </c>
      <c r="T2593">
        <v>6.5</v>
      </c>
      <c r="U2593">
        <v>1.8</v>
      </c>
      <c r="V2593">
        <v>58011073</v>
      </c>
      <c r="W2593" t="s">
        <v>21</v>
      </c>
    </row>
    <row r="2594" spans="1:23" x14ac:dyDescent="0.3">
      <c r="A2594" t="s">
        <v>1697</v>
      </c>
      <c r="B2594">
        <v>107</v>
      </c>
      <c r="C2594">
        <v>104</v>
      </c>
      <c r="D2594">
        <v>65269010</v>
      </c>
      <c r="E2594" t="s">
        <v>56</v>
      </c>
      <c r="F2594" t="s">
        <v>55</v>
      </c>
      <c r="G2594" t="s">
        <v>59</v>
      </c>
      <c r="H2594" t="s">
        <v>44</v>
      </c>
      <c r="L2594" t="s">
        <v>3788</v>
      </c>
      <c r="M2594">
        <v>90938</v>
      </c>
      <c r="N2594">
        <v>271</v>
      </c>
      <c r="O2594" t="s">
        <v>29</v>
      </c>
      <c r="P2594" t="s">
        <v>30</v>
      </c>
      <c r="Q2594" t="s">
        <v>31</v>
      </c>
      <c r="R2594">
        <v>12000000</v>
      </c>
      <c r="S2594">
        <v>2006</v>
      </c>
      <c r="T2594">
        <v>6.5</v>
      </c>
      <c r="U2594">
        <v>1.7</v>
      </c>
      <c r="V2594">
        <v>53269010</v>
      </c>
      <c r="W2594" t="s">
        <v>21</v>
      </c>
    </row>
    <row r="2595" spans="1:23" x14ac:dyDescent="0.3">
      <c r="A2595" t="s">
        <v>3789</v>
      </c>
      <c r="B2595">
        <v>63</v>
      </c>
      <c r="C2595">
        <v>81</v>
      </c>
      <c r="D2595">
        <v>63071133</v>
      </c>
      <c r="E2595" t="s">
        <v>25</v>
      </c>
      <c r="F2595" t="s">
        <v>47</v>
      </c>
      <c r="G2595" t="s">
        <v>48</v>
      </c>
      <c r="H2595" t="s">
        <v>56</v>
      </c>
      <c r="L2595" t="s">
        <v>3790</v>
      </c>
      <c r="M2595">
        <v>42892</v>
      </c>
      <c r="N2595">
        <v>154</v>
      </c>
      <c r="O2595" t="s">
        <v>29</v>
      </c>
      <c r="P2595" t="s">
        <v>30</v>
      </c>
      <c r="Q2595" t="s">
        <v>31</v>
      </c>
      <c r="R2595">
        <v>12000000</v>
      </c>
      <c r="S2595">
        <v>1996</v>
      </c>
      <c r="T2595">
        <v>6.8</v>
      </c>
      <c r="U2595">
        <v>1.4</v>
      </c>
      <c r="V2595">
        <v>51071133</v>
      </c>
      <c r="W2595" t="s">
        <v>21</v>
      </c>
    </row>
    <row r="2596" spans="1:23" x14ac:dyDescent="0.3">
      <c r="A2596" t="s">
        <v>503</v>
      </c>
      <c r="B2596">
        <v>140</v>
      </c>
      <c r="C2596">
        <v>154</v>
      </c>
      <c r="D2596">
        <v>39647595</v>
      </c>
      <c r="E2596" t="s">
        <v>56</v>
      </c>
      <c r="F2596" t="s">
        <v>35</v>
      </c>
      <c r="L2596" t="s">
        <v>3791</v>
      </c>
      <c r="M2596">
        <v>239540</v>
      </c>
      <c r="N2596">
        <v>462</v>
      </c>
      <c r="O2596" t="s">
        <v>29</v>
      </c>
      <c r="P2596" t="s">
        <v>30</v>
      </c>
      <c r="Q2596" t="s">
        <v>213</v>
      </c>
      <c r="R2596">
        <v>12000000</v>
      </c>
      <c r="S2596">
        <v>1997</v>
      </c>
      <c r="T2596">
        <v>7.5</v>
      </c>
      <c r="U2596">
        <v>2.6</v>
      </c>
      <c r="V2596">
        <v>27647595</v>
      </c>
      <c r="W2596" t="s">
        <v>21</v>
      </c>
    </row>
    <row r="2597" spans="1:23" x14ac:dyDescent="0.3">
      <c r="A2597" t="s">
        <v>1423</v>
      </c>
      <c r="B2597">
        <v>153</v>
      </c>
      <c r="C2597">
        <v>102</v>
      </c>
      <c r="D2597">
        <v>38087366</v>
      </c>
      <c r="E2597" t="s">
        <v>25</v>
      </c>
      <c r="F2597" t="s">
        <v>48</v>
      </c>
      <c r="L2597" t="s">
        <v>3792</v>
      </c>
      <c r="M2597">
        <v>113918</v>
      </c>
      <c r="N2597">
        <v>165</v>
      </c>
      <c r="O2597" t="s">
        <v>29</v>
      </c>
      <c r="P2597" t="s">
        <v>30</v>
      </c>
      <c r="Q2597" t="s">
        <v>213</v>
      </c>
      <c r="R2597">
        <v>12000000</v>
      </c>
      <c r="S2597">
        <v>2008</v>
      </c>
      <c r="T2597">
        <v>6.6</v>
      </c>
      <c r="U2597">
        <v>1.7</v>
      </c>
      <c r="V2597">
        <v>26087366</v>
      </c>
      <c r="W2597" t="s">
        <v>21</v>
      </c>
    </row>
    <row r="2598" spans="1:23" x14ac:dyDescent="0.3">
      <c r="A2598" t="s">
        <v>437</v>
      </c>
      <c r="B2598">
        <v>414</v>
      </c>
      <c r="C2598">
        <v>89</v>
      </c>
      <c r="D2598">
        <v>64572496</v>
      </c>
      <c r="E2598" t="s">
        <v>55</v>
      </c>
      <c r="F2598" t="s">
        <v>27</v>
      </c>
      <c r="G2598" t="s">
        <v>35</v>
      </c>
      <c r="L2598" t="s">
        <v>3793</v>
      </c>
      <c r="M2598">
        <v>204327</v>
      </c>
      <c r="N2598">
        <v>471</v>
      </c>
      <c r="O2598" t="s">
        <v>29</v>
      </c>
      <c r="P2598" t="s">
        <v>30</v>
      </c>
      <c r="Q2598" t="s">
        <v>31</v>
      </c>
      <c r="R2598">
        <v>12000000</v>
      </c>
      <c r="S2598">
        <v>2012</v>
      </c>
      <c r="T2598">
        <v>7.1</v>
      </c>
      <c r="U2598">
        <v>1.5</v>
      </c>
      <c r="V2598">
        <v>52572496</v>
      </c>
      <c r="W2598" t="s">
        <v>21</v>
      </c>
    </row>
    <row r="2599" spans="1:23" x14ac:dyDescent="0.3">
      <c r="A2599" t="s">
        <v>1664</v>
      </c>
      <c r="B2599">
        <v>16</v>
      </c>
      <c r="C2599">
        <v>132</v>
      </c>
      <c r="D2599">
        <v>30400000</v>
      </c>
      <c r="E2599" t="s">
        <v>55</v>
      </c>
      <c r="F2599" t="s">
        <v>50</v>
      </c>
      <c r="G2599" t="s">
        <v>44</v>
      </c>
      <c r="L2599" t="s">
        <v>3794</v>
      </c>
      <c r="M2599">
        <v>9503</v>
      </c>
      <c r="N2599">
        <v>68</v>
      </c>
      <c r="O2599" t="s">
        <v>29</v>
      </c>
      <c r="P2599" t="s">
        <v>37</v>
      </c>
      <c r="Q2599" t="s">
        <v>52</v>
      </c>
      <c r="R2599">
        <v>12000000</v>
      </c>
      <c r="S2599">
        <v>1983</v>
      </c>
      <c r="T2599">
        <v>6.6</v>
      </c>
      <c r="U2599">
        <v>2.2000000000000002</v>
      </c>
      <c r="V2599">
        <v>18400000</v>
      </c>
      <c r="W2599" t="s">
        <v>21</v>
      </c>
    </row>
    <row r="2600" spans="1:23" x14ac:dyDescent="0.3">
      <c r="A2600" t="s">
        <v>768</v>
      </c>
      <c r="B2600">
        <v>139</v>
      </c>
      <c r="C2600">
        <v>103</v>
      </c>
      <c r="D2600">
        <v>42365600</v>
      </c>
      <c r="E2600" t="s">
        <v>25</v>
      </c>
      <c r="F2600" t="s">
        <v>48</v>
      </c>
      <c r="G2600" t="s">
        <v>26</v>
      </c>
      <c r="H2600" t="s">
        <v>27</v>
      </c>
      <c r="L2600" t="s">
        <v>3795</v>
      </c>
      <c r="M2600">
        <v>45890</v>
      </c>
      <c r="N2600">
        <v>177</v>
      </c>
      <c r="O2600" t="s">
        <v>29</v>
      </c>
      <c r="P2600" t="s">
        <v>37</v>
      </c>
      <c r="Q2600" t="s">
        <v>52</v>
      </c>
      <c r="R2600">
        <v>5000000</v>
      </c>
      <c r="S2600">
        <v>1981</v>
      </c>
      <c r="T2600">
        <v>7</v>
      </c>
      <c r="U2600">
        <v>1.7</v>
      </c>
      <c r="V2600">
        <v>37365600</v>
      </c>
      <c r="W2600" t="s">
        <v>21</v>
      </c>
    </row>
    <row r="2601" spans="1:23" x14ac:dyDescent="0.3">
      <c r="A2601" t="s">
        <v>3796</v>
      </c>
      <c r="B2601">
        <v>111</v>
      </c>
      <c r="C2601">
        <v>93</v>
      </c>
      <c r="D2601">
        <v>37188667</v>
      </c>
      <c r="E2601" t="s">
        <v>48</v>
      </c>
      <c r="F2601" t="s">
        <v>55</v>
      </c>
      <c r="L2601" t="s">
        <v>3797</v>
      </c>
      <c r="M2601">
        <v>34219</v>
      </c>
      <c r="N2601">
        <v>578</v>
      </c>
      <c r="O2601" t="s">
        <v>29</v>
      </c>
      <c r="P2601" t="s">
        <v>30</v>
      </c>
      <c r="Q2601" t="s">
        <v>31</v>
      </c>
      <c r="R2601">
        <v>12000000</v>
      </c>
      <c r="S2601">
        <v>2002</v>
      </c>
      <c r="T2601">
        <v>3.3</v>
      </c>
      <c r="U2601">
        <v>1.6</v>
      </c>
      <c r="V2601">
        <v>25188667</v>
      </c>
      <c r="W2601" t="s">
        <v>21</v>
      </c>
    </row>
    <row r="2602" spans="1:23" x14ac:dyDescent="0.3">
      <c r="A2602" t="s">
        <v>3798</v>
      </c>
      <c r="B2602">
        <v>229</v>
      </c>
      <c r="C2602">
        <v>93</v>
      </c>
      <c r="D2602">
        <v>54724272</v>
      </c>
      <c r="E2602" t="s">
        <v>48</v>
      </c>
      <c r="F2602" t="s">
        <v>56</v>
      </c>
      <c r="L2602" t="s">
        <v>3799</v>
      </c>
      <c r="M2602">
        <v>157051</v>
      </c>
      <c r="N2602">
        <v>261</v>
      </c>
      <c r="O2602" t="s">
        <v>29</v>
      </c>
      <c r="P2602" t="s">
        <v>30</v>
      </c>
      <c r="Q2602" t="s">
        <v>213</v>
      </c>
      <c r="R2602">
        <v>12000000</v>
      </c>
      <c r="S2602">
        <v>2012</v>
      </c>
      <c r="T2602">
        <v>6.7</v>
      </c>
      <c r="U2602">
        <v>1.6</v>
      </c>
      <c r="V2602">
        <v>42724272</v>
      </c>
      <c r="W2602" t="s">
        <v>21</v>
      </c>
    </row>
    <row r="2603" spans="1:23" x14ac:dyDescent="0.3">
      <c r="A2603" t="s">
        <v>3555</v>
      </c>
      <c r="B2603">
        <v>207</v>
      </c>
      <c r="C2603">
        <v>96</v>
      </c>
      <c r="D2603">
        <v>31597131</v>
      </c>
      <c r="E2603" t="s">
        <v>55</v>
      </c>
      <c r="F2603" t="s">
        <v>35</v>
      </c>
      <c r="L2603" t="s">
        <v>3800</v>
      </c>
      <c r="M2603">
        <v>97938</v>
      </c>
      <c r="N2603">
        <v>605</v>
      </c>
      <c r="O2603" t="s">
        <v>29</v>
      </c>
      <c r="P2603" t="s">
        <v>30</v>
      </c>
      <c r="Q2603" t="s">
        <v>213</v>
      </c>
      <c r="R2603">
        <v>12000000</v>
      </c>
      <c r="S2603">
        <v>2002</v>
      </c>
      <c r="T2603">
        <v>6.8</v>
      </c>
      <c r="U2603">
        <v>1.6</v>
      </c>
      <c r="V2603">
        <v>19597131</v>
      </c>
      <c r="W2603" t="s">
        <v>21</v>
      </c>
    </row>
    <row r="2604" spans="1:23" x14ac:dyDescent="0.3">
      <c r="A2604" t="s">
        <v>3801</v>
      </c>
      <c r="B2604">
        <v>198</v>
      </c>
      <c r="C2604">
        <v>89</v>
      </c>
      <c r="D2604">
        <v>31691811</v>
      </c>
      <c r="E2604" t="s">
        <v>57</v>
      </c>
      <c r="F2604" t="s">
        <v>27</v>
      </c>
      <c r="G2604" t="s">
        <v>35</v>
      </c>
      <c r="L2604" t="s">
        <v>3802</v>
      </c>
      <c r="M2604">
        <v>57446</v>
      </c>
      <c r="N2604">
        <v>369</v>
      </c>
      <c r="O2604" t="s">
        <v>29</v>
      </c>
      <c r="P2604" t="s">
        <v>30</v>
      </c>
      <c r="Q2604" t="s">
        <v>213</v>
      </c>
      <c r="R2604">
        <v>12000000</v>
      </c>
      <c r="S2604">
        <v>2008</v>
      </c>
      <c r="T2604">
        <v>6</v>
      </c>
      <c r="U2604">
        <v>1.5</v>
      </c>
      <c r="V2604">
        <v>19691811</v>
      </c>
      <c r="W2604" t="s">
        <v>21</v>
      </c>
    </row>
    <row r="2605" spans="1:23" x14ac:dyDescent="0.3">
      <c r="A2605" t="s">
        <v>3803</v>
      </c>
      <c r="B2605">
        <v>172</v>
      </c>
      <c r="C2605">
        <v>92</v>
      </c>
      <c r="D2605">
        <v>31397498</v>
      </c>
      <c r="E2605" t="s">
        <v>57</v>
      </c>
      <c r="F2605" t="s">
        <v>60</v>
      </c>
      <c r="L2605" t="s">
        <v>3804</v>
      </c>
      <c r="M2605">
        <v>44130</v>
      </c>
      <c r="N2605">
        <v>156</v>
      </c>
      <c r="O2605" t="s">
        <v>29</v>
      </c>
      <c r="P2605" t="s">
        <v>30</v>
      </c>
      <c r="Q2605" t="s">
        <v>31</v>
      </c>
      <c r="R2605">
        <v>12000000</v>
      </c>
      <c r="S2605">
        <v>2008</v>
      </c>
      <c r="T2605">
        <v>5.4</v>
      </c>
      <c r="U2605">
        <v>1.5</v>
      </c>
      <c r="V2605">
        <v>19397498</v>
      </c>
      <c r="W2605" t="s">
        <v>21</v>
      </c>
    </row>
    <row r="2606" spans="1:23" x14ac:dyDescent="0.3">
      <c r="A2606" t="s">
        <v>3805</v>
      </c>
      <c r="B2606">
        <v>45</v>
      </c>
      <c r="C2606">
        <v>97</v>
      </c>
      <c r="D2606">
        <v>31179516</v>
      </c>
      <c r="E2606" t="s">
        <v>48</v>
      </c>
      <c r="L2606" t="s">
        <v>3806</v>
      </c>
      <c r="M2606">
        <v>5928</v>
      </c>
      <c r="N2606">
        <v>49</v>
      </c>
      <c r="O2606" t="s">
        <v>29</v>
      </c>
      <c r="P2606" t="s">
        <v>30</v>
      </c>
      <c r="Q2606" t="s">
        <v>31</v>
      </c>
      <c r="R2606">
        <v>12000000</v>
      </c>
      <c r="S2606">
        <v>2004</v>
      </c>
      <c r="T2606">
        <v>4.3</v>
      </c>
      <c r="U2606">
        <v>1.6</v>
      </c>
      <c r="V2606">
        <v>19179516</v>
      </c>
      <c r="W2606" t="s">
        <v>21</v>
      </c>
    </row>
    <row r="2607" spans="1:23" x14ac:dyDescent="0.3">
      <c r="A2607" t="s">
        <v>1244</v>
      </c>
      <c r="B2607">
        <v>34</v>
      </c>
      <c r="C2607">
        <v>93</v>
      </c>
      <c r="D2607">
        <v>31155435</v>
      </c>
      <c r="E2607" t="s">
        <v>48</v>
      </c>
      <c r="F2607" t="s">
        <v>26</v>
      </c>
      <c r="L2607" t="s">
        <v>3807</v>
      </c>
      <c r="M2607">
        <v>42644</v>
      </c>
      <c r="N2607">
        <v>102</v>
      </c>
      <c r="O2607" t="s">
        <v>29</v>
      </c>
      <c r="P2607" t="s">
        <v>30</v>
      </c>
      <c r="Q2607" t="s">
        <v>213</v>
      </c>
      <c r="R2607">
        <v>12000000</v>
      </c>
      <c r="S2607">
        <v>2001</v>
      </c>
      <c r="T2607">
        <v>6.2</v>
      </c>
      <c r="U2607">
        <v>1.6</v>
      </c>
      <c r="V2607">
        <v>19155435</v>
      </c>
      <c r="W2607" t="s">
        <v>21</v>
      </c>
    </row>
    <row r="2608" spans="1:23" x14ac:dyDescent="0.3">
      <c r="A2608" t="s">
        <v>3808</v>
      </c>
      <c r="B2608">
        <v>75</v>
      </c>
      <c r="C2608">
        <v>89</v>
      </c>
      <c r="D2608">
        <v>27281507</v>
      </c>
      <c r="E2608" t="s">
        <v>48</v>
      </c>
      <c r="F2608" t="s">
        <v>55</v>
      </c>
      <c r="G2608" t="s">
        <v>49</v>
      </c>
      <c r="H2608" t="s">
        <v>26</v>
      </c>
      <c r="I2608" t="s">
        <v>50</v>
      </c>
      <c r="L2608" t="s">
        <v>3809</v>
      </c>
      <c r="M2608">
        <v>33850</v>
      </c>
      <c r="N2608">
        <v>147</v>
      </c>
      <c r="O2608" t="s">
        <v>29</v>
      </c>
      <c r="P2608" t="s">
        <v>30</v>
      </c>
      <c r="Q2608" t="s">
        <v>118</v>
      </c>
      <c r="R2608">
        <v>12000000</v>
      </c>
      <c r="S2608">
        <v>1992</v>
      </c>
      <c r="T2608">
        <v>7.7</v>
      </c>
      <c r="U2608">
        <v>1.5</v>
      </c>
      <c r="V2608">
        <v>15281507</v>
      </c>
      <c r="W2608" t="s">
        <v>21</v>
      </c>
    </row>
    <row r="2609" spans="1:23" x14ac:dyDescent="0.3">
      <c r="A2609" t="s">
        <v>1594</v>
      </c>
      <c r="B2609">
        <v>128</v>
      </c>
      <c r="C2609">
        <v>123</v>
      </c>
      <c r="D2609">
        <v>25776062</v>
      </c>
      <c r="E2609" t="s">
        <v>242</v>
      </c>
      <c r="F2609" t="s">
        <v>55</v>
      </c>
      <c r="G2609" t="s">
        <v>44</v>
      </c>
      <c r="L2609" t="s">
        <v>3810</v>
      </c>
      <c r="M2609">
        <v>61651</v>
      </c>
      <c r="N2609">
        <v>271</v>
      </c>
      <c r="O2609" t="s">
        <v>29</v>
      </c>
      <c r="P2609" t="s">
        <v>30</v>
      </c>
      <c r="Q2609" t="s">
        <v>213</v>
      </c>
      <c r="R2609">
        <v>12000000</v>
      </c>
      <c r="S2609">
        <v>2002</v>
      </c>
      <c r="T2609">
        <v>7.4</v>
      </c>
      <c r="U2609">
        <v>2</v>
      </c>
      <c r="V2609">
        <v>13776062</v>
      </c>
      <c r="W2609" t="s">
        <v>21</v>
      </c>
    </row>
    <row r="2610" spans="1:23" x14ac:dyDescent="0.3">
      <c r="A2610" t="s">
        <v>3811</v>
      </c>
      <c r="B2610">
        <v>68</v>
      </c>
      <c r="C2610">
        <v>93</v>
      </c>
      <c r="D2610">
        <v>25240988</v>
      </c>
      <c r="E2610" t="s">
        <v>790</v>
      </c>
      <c r="F2610" t="s">
        <v>59</v>
      </c>
      <c r="L2610" t="s">
        <v>3812</v>
      </c>
      <c r="M2610">
        <v>12383</v>
      </c>
      <c r="N2610">
        <v>50</v>
      </c>
      <c r="O2610" t="s">
        <v>29</v>
      </c>
      <c r="P2610" t="s">
        <v>30</v>
      </c>
      <c r="Q2610" t="s">
        <v>52</v>
      </c>
      <c r="R2610">
        <v>12000000</v>
      </c>
      <c r="S2610">
        <v>2012</v>
      </c>
      <c r="T2610">
        <v>5.9</v>
      </c>
      <c r="U2610">
        <v>1.6</v>
      </c>
      <c r="V2610">
        <v>13240988</v>
      </c>
      <c r="W2610" t="s">
        <v>21</v>
      </c>
    </row>
    <row r="2611" spans="1:23" x14ac:dyDescent="0.3">
      <c r="A2611" t="s">
        <v>3813</v>
      </c>
      <c r="B2611">
        <v>326</v>
      </c>
      <c r="C2611">
        <v>133</v>
      </c>
      <c r="D2611">
        <v>124868837</v>
      </c>
      <c r="E2611" t="s">
        <v>55</v>
      </c>
      <c r="F2611" t="s">
        <v>44</v>
      </c>
      <c r="L2611" t="s">
        <v>3814</v>
      </c>
      <c r="M2611">
        <v>249688</v>
      </c>
      <c r="N2611">
        <v>548</v>
      </c>
      <c r="O2611" t="s">
        <v>29</v>
      </c>
      <c r="P2611" t="s">
        <v>30</v>
      </c>
      <c r="Q2611" t="s">
        <v>31</v>
      </c>
      <c r="R2611">
        <v>12000000</v>
      </c>
      <c r="S2611">
        <v>2014</v>
      </c>
      <c r="T2611">
        <v>7.8</v>
      </c>
      <c r="U2611">
        <v>2.2000000000000002</v>
      </c>
      <c r="V2611">
        <v>112868837</v>
      </c>
      <c r="W2611" t="s">
        <v>21</v>
      </c>
    </row>
    <row r="2612" spans="1:23" x14ac:dyDescent="0.3">
      <c r="A2612" t="s">
        <v>1203</v>
      </c>
      <c r="B2612">
        <v>128</v>
      </c>
      <c r="C2612">
        <v>121</v>
      </c>
      <c r="D2612">
        <v>22905674</v>
      </c>
      <c r="E2612" t="s">
        <v>56</v>
      </c>
      <c r="F2612" t="s">
        <v>55</v>
      </c>
      <c r="L2612" t="s">
        <v>3815</v>
      </c>
      <c r="M2612">
        <v>121676</v>
      </c>
      <c r="N2612">
        <v>290</v>
      </c>
      <c r="O2612" t="s">
        <v>29</v>
      </c>
      <c r="P2612" t="s">
        <v>30</v>
      </c>
      <c r="Q2612" t="s">
        <v>213</v>
      </c>
      <c r="R2612">
        <v>12000000</v>
      </c>
      <c r="S2612">
        <v>1998</v>
      </c>
      <c r="T2612">
        <v>7.4</v>
      </c>
      <c r="U2612">
        <v>2</v>
      </c>
      <c r="V2612">
        <v>10905674</v>
      </c>
      <c r="W2612" t="s">
        <v>21</v>
      </c>
    </row>
    <row r="2613" spans="1:23" x14ac:dyDescent="0.3">
      <c r="A2613" t="s">
        <v>1961</v>
      </c>
      <c r="B2613">
        <v>161</v>
      </c>
      <c r="C2613">
        <v>102</v>
      </c>
      <c r="D2613">
        <v>25277561</v>
      </c>
      <c r="E2613" t="s">
        <v>48</v>
      </c>
      <c r="F2613" t="s">
        <v>44</v>
      </c>
      <c r="L2613" t="s">
        <v>3816</v>
      </c>
      <c r="M2613">
        <v>21672</v>
      </c>
      <c r="N2613">
        <v>93</v>
      </c>
      <c r="O2613" t="s">
        <v>29</v>
      </c>
      <c r="P2613" t="s">
        <v>30</v>
      </c>
      <c r="Q2613" t="s">
        <v>213</v>
      </c>
      <c r="R2613">
        <v>12000000</v>
      </c>
      <c r="S2613">
        <v>2014</v>
      </c>
      <c r="T2613">
        <v>6.5</v>
      </c>
      <c r="U2613">
        <v>1.7</v>
      </c>
      <c r="V2613">
        <v>13277561</v>
      </c>
      <c r="W2613" t="s">
        <v>21</v>
      </c>
    </row>
    <row r="2614" spans="1:23" x14ac:dyDescent="0.3">
      <c r="A2614" t="s">
        <v>1198</v>
      </c>
      <c r="B2614">
        <v>164</v>
      </c>
      <c r="C2614">
        <v>99</v>
      </c>
      <c r="D2614">
        <v>21133087</v>
      </c>
      <c r="E2614" t="s">
        <v>57</v>
      </c>
      <c r="F2614" t="s">
        <v>60</v>
      </c>
      <c r="G2614" t="s">
        <v>35</v>
      </c>
      <c r="L2614" t="s">
        <v>3817</v>
      </c>
      <c r="M2614">
        <v>62468</v>
      </c>
      <c r="N2614">
        <v>374</v>
      </c>
      <c r="O2614" t="s">
        <v>29</v>
      </c>
      <c r="P2614" t="s">
        <v>30</v>
      </c>
      <c r="Q2614" t="s">
        <v>213</v>
      </c>
      <c r="R2614">
        <v>12000000</v>
      </c>
      <c r="S2614">
        <v>1999</v>
      </c>
      <c r="T2614">
        <v>7</v>
      </c>
      <c r="U2614">
        <v>1.6</v>
      </c>
      <c r="V2614">
        <v>9133087</v>
      </c>
      <c r="W2614" t="s">
        <v>21</v>
      </c>
    </row>
    <row r="2615" spans="1:23" x14ac:dyDescent="0.3">
      <c r="A2615" t="s">
        <v>1529</v>
      </c>
      <c r="B2615">
        <v>354</v>
      </c>
      <c r="C2615">
        <v>98</v>
      </c>
      <c r="D2615">
        <v>37707719</v>
      </c>
      <c r="E2615" t="s">
        <v>242</v>
      </c>
      <c r="F2615" t="s">
        <v>55</v>
      </c>
      <c r="L2615" t="s">
        <v>3818</v>
      </c>
      <c r="M2615">
        <v>76094</v>
      </c>
      <c r="N2615">
        <v>233</v>
      </c>
      <c r="O2615" t="s">
        <v>29</v>
      </c>
      <c r="P2615" t="s">
        <v>37</v>
      </c>
      <c r="Q2615" t="s">
        <v>31</v>
      </c>
      <c r="R2615">
        <v>12000000</v>
      </c>
      <c r="S2615">
        <v>2013</v>
      </c>
      <c r="T2615">
        <v>7.6</v>
      </c>
      <c r="U2615">
        <v>1.6</v>
      </c>
      <c r="V2615">
        <v>25707719</v>
      </c>
      <c r="W2615" t="s">
        <v>21</v>
      </c>
    </row>
    <row r="2616" spans="1:23" x14ac:dyDescent="0.3">
      <c r="A2616" t="s">
        <v>2985</v>
      </c>
      <c r="B2616">
        <v>125</v>
      </c>
      <c r="C2616">
        <v>118</v>
      </c>
      <c r="D2616">
        <v>18761993</v>
      </c>
      <c r="E2616" t="s">
        <v>48</v>
      </c>
      <c r="F2616" t="s">
        <v>55</v>
      </c>
      <c r="L2616" t="s">
        <v>3819</v>
      </c>
      <c r="M2616">
        <v>19007</v>
      </c>
      <c r="N2616">
        <v>219</v>
      </c>
      <c r="O2616" t="s">
        <v>29</v>
      </c>
      <c r="P2616" t="s">
        <v>30</v>
      </c>
      <c r="Q2616" t="s">
        <v>213</v>
      </c>
      <c r="R2616">
        <v>9000000</v>
      </c>
      <c r="S2616">
        <v>2005</v>
      </c>
      <c r="T2616">
        <v>6.9</v>
      </c>
      <c r="U2616">
        <v>2</v>
      </c>
      <c r="V2616">
        <v>9761993</v>
      </c>
      <c r="W2616" t="s">
        <v>21</v>
      </c>
    </row>
    <row r="2617" spans="1:23" x14ac:dyDescent="0.3">
      <c r="A2617" t="s">
        <v>3465</v>
      </c>
      <c r="B2617">
        <v>66</v>
      </c>
      <c r="C2617">
        <v>104</v>
      </c>
      <c r="D2617">
        <v>18595716</v>
      </c>
      <c r="E2617" t="s">
        <v>48</v>
      </c>
      <c r="F2617" t="s">
        <v>49</v>
      </c>
      <c r="G2617" t="s">
        <v>26</v>
      </c>
      <c r="H2617" t="s">
        <v>44</v>
      </c>
      <c r="L2617" t="s">
        <v>3820</v>
      </c>
      <c r="M2617">
        <v>30462</v>
      </c>
      <c r="N2617">
        <v>150</v>
      </c>
      <c r="O2617" t="s">
        <v>29</v>
      </c>
      <c r="P2617" t="s">
        <v>30</v>
      </c>
      <c r="Q2617" t="s">
        <v>52</v>
      </c>
      <c r="R2617">
        <v>12000000</v>
      </c>
      <c r="S2617">
        <v>2006</v>
      </c>
      <c r="T2617">
        <v>5.3</v>
      </c>
      <c r="U2617">
        <v>1.7</v>
      </c>
      <c r="V2617">
        <v>6595716</v>
      </c>
      <c r="W2617" t="s">
        <v>21</v>
      </c>
    </row>
    <row r="2618" spans="1:23" x14ac:dyDescent="0.3">
      <c r="A2618" t="s">
        <v>3821</v>
      </c>
      <c r="B2618">
        <v>191</v>
      </c>
      <c r="C2618">
        <v>109</v>
      </c>
      <c r="D2618">
        <v>31990064</v>
      </c>
      <c r="E2618" t="s">
        <v>55</v>
      </c>
      <c r="F2618" t="s">
        <v>60</v>
      </c>
      <c r="G2618" t="s">
        <v>44</v>
      </c>
      <c r="L2618" t="s">
        <v>3822</v>
      </c>
      <c r="M2618">
        <v>63390</v>
      </c>
      <c r="N2618">
        <v>160</v>
      </c>
      <c r="O2618" t="s">
        <v>29</v>
      </c>
      <c r="P2618" t="s">
        <v>30</v>
      </c>
      <c r="Q2618" t="s">
        <v>31</v>
      </c>
      <c r="R2618">
        <v>12000000</v>
      </c>
      <c r="S2618">
        <v>2015</v>
      </c>
      <c r="T2618">
        <v>6.4</v>
      </c>
      <c r="U2618">
        <v>1.8</v>
      </c>
      <c r="V2618">
        <v>19990064</v>
      </c>
      <c r="W2618" t="s">
        <v>21</v>
      </c>
    </row>
    <row r="2619" spans="1:23" x14ac:dyDescent="0.3">
      <c r="A2619" t="s">
        <v>2226</v>
      </c>
      <c r="B2619">
        <v>433</v>
      </c>
      <c r="C2619">
        <v>115</v>
      </c>
      <c r="D2619">
        <v>17613460</v>
      </c>
      <c r="E2619" t="s">
        <v>25</v>
      </c>
      <c r="F2619" t="s">
        <v>48</v>
      </c>
      <c r="G2619" t="s">
        <v>55</v>
      </c>
      <c r="L2619" t="s">
        <v>3823</v>
      </c>
      <c r="M2619">
        <v>91082</v>
      </c>
      <c r="N2619">
        <v>274</v>
      </c>
      <c r="O2619" t="s">
        <v>29</v>
      </c>
      <c r="P2619" t="s">
        <v>30</v>
      </c>
      <c r="Q2619" t="s">
        <v>213</v>
      </c>
      <c r="R2619">
        <v>12000000</v>
      </c>
      <c r="S2619">
        <v>2013</v>
      </c>
      <c r="T2619">
        <v>7.8</v>
      </c>
      <c r="U2619">
        <v>1.9</v>
      </c>
      <c r="V2619">
        <v>5613460</v>
      </c>
      <c r="W2619" t="s">
        <v>21</v>
      </c>
    </row>
    <row r="2620" spans="1:23" x14ac:dyDescent="0.3">
      <c r="A2620" t="s">
        <v>3824</v>
      </c>
      <c r="B2620">
        <v>66</v>
      </c>
      <c r="C2620">
        <v>92</v>
      </c>
      <c r="D2620">
        <v>21088568</v>
      </c>
      <c r="E2620" t="s">
        <v>24</v>
      </c>
      <c r="F2620" t="s">
        <v>26</v>
      </c>
      <c r="G2620" t="s">
        <v>57</v>
      </c>
      <c r="H2620" t="s">
        <v>35</v>
      </c>
      <c r="L2620" t="s">
        <v>3825</v>
      </c>
      <c r="M2620">
        <v>16646</v>
      </c>
      <c r="N2620">
        <v>104</v>
      </c>
      <c r="O2620" t="s">
        <v>29</v>
      </c>
      <c r="P2620" t="s">
        <v>30</v>
      </c>
      <c r="Q2620" t="s">
        <v>213</v>
      </c>
      <c r="R2620">
        <v>13000000</v>
      </c>
      <c r="S2620">
        <v>1995</v>
      </c>
      <c r="T2620">
        <v>6.7</v>
      </c>
      <c r="U2620">
        <v>1.5</v>
      </c>
      <c r="V2620">
        <v>8088568</v>
      </c>
      <c r="W2620" t="s">
        <v>21</v>
      </c>
    </row>
    <row r="2621" spans="1:23" x14ac:dyDescent="0.3">
      <c r="A2621" t="s">
        <v>1065</v>
      </c>
      <c r="B2621">
        <v>37</v>
      </c>
      <c r="C2621">
        <v>91</v>
      </c>
      <c r="D2621">
        <v>17292381</v>
      </c>
      <c r="E2621" t="s">
        <v>48</v>
      </c>
      <c r="F2621" t="s">
        <v>56</v>
      </c>
      <c r="G2621" t="s">
        <v>49</v>
      </c>
      <c r="L2621" t="s">
        <v>3826</v>
      </c>
      <c r="M2621">
        <v>5794</v>
      </c>
      <c r="N2621">
        <v>69</v>
      </c>
      <c r="O2621" t="s">
        <v>29</v>
      </c>
      <c r="P2621" t="s">
        <v>30</v>
      </c>
      <c r="Q2621" t="s">
        <v>52</v>
      </c>
      <c r="R2621">
        <v>12000000</v>
      </c>
      <c r="S2621">
        <v>2001</v>
      </c>
      <c r="T2621">
        <v>5.3</v>
      </c>
      <c r="U2621">
        <v>1.5</v>
      </c>
      <c r="V2621">
        <v>5292381</v>
      </c>
      <c r="W2621" t="s">
        <v>21</v>
      </c>
    </row>
    <row r="2622" spans="1:23" x14ac:dyDescent="0.3">
      <c r="A2622" t="s">
        <v>2224</v>
      </c>
      <c r="B2622">
        <v>325</v>
      </c>
      <c r="C2622">
        <v>94</v>
      </c>
      <c r="D2622">
        <v>16300302</v>
      </c>
      <c r="E2622" t="s">
        <v>48</v>
      </c>
      <c r="F2622" t="s">
        <v>55</v>
      </c>
      <c r="L2622" t="s">
        <v>3827</v>
      </c>
      <c r="M2622">
        <v>64682</v>
      </c>
      <c r="N2622">
        <v>203</v>
      </c>
      <c r="O2622" t="s">
        <v>29</v>
      </c>
      <c r="P2622" t="s">
        <v>30</v>
      </c>
      <c r="Q2622" t="s">
        <v>213</v>
      </c>
      <c r="R2622">
        <v>12000000</v>
      </c>
      <c r="S2622">
        <v>2011</v>
      </c>
      <c r="T2622">
        <v>6.3</v>
      </c>
      <c r="U2622">
        <v>1.6</v>
      </c>
      <c r="V2622">
        <v>4300302</v>
      </c>
      <c r="W2622" t="s">
        <v>21</v>
      </c>
    </row>
    <row r="2623" spans="1:23" x14ac:dyDescent="0.3">
      <c r="A2623" t="s">
        <v>1227</v>
      </c>
      <c r="B2623">
        <v>170</v>
      </c>
      <c r="C2623">
        <v>93</v>
      </c>
      <c r="D2623">
        <v>27829874</v>
      </c>
      <c r="E2623" t="s">
        <v>24</v>
      </c>
      <c r="F2623" t="s">
        <v>56</v>
      </c>
      <c r="G2623" t="s">
        <v>35</v>
      </c>
      <c r="L2623" t="s">
        <v>3828</v>
      </c>
      <c r="M2623">
        <v>196422</v>
      </c>
      <c r="N2623">
        <v>444</v>
      </c>
      <c r="O2623" t="s">
        <v>29</v>
      </c>
      <c r="P2623" t="s">
        <v>30</v>
      </c>
      <c r="Q2623" t="s">
        <v>213</v>
      </c>
      <c r="R2623">
        <v>12000000</v>
      </c>
      <c r="S2623">
        <v>2006</v>
      </c>
      <c r="T2623">
        <v>7</v>
      </c>
      <c r="U2623">
        <v>1.6</v>
      </c>
      <c r="V2623">
        <v>15829874</v>
      </c>
      <c r="W2623" t="s">
        <v>21</v>
      </c>
    </row>
    <row r="2624" spans="1:23" x14ac:dyDescent="0.3">
      <c r="A2624" t="s">
        <v>1490</v>
      </c>
      <c r="B2624">
        <v>24</v>
      </c>
      <c r="C2624">
        <v>100</v>
      </c>
      <c r="D2624">
        <v>12902790</v>
      </c>
      <c r="E2624" t="s">
        <v>48</v>
      </c>
      <c r="F2624" t="s">
        <v>55</v>
      </c>
      <c r="G2624" t="s">
        <v>44</v>
      </c>
      <c r="L2624" t="s">
        <v>3829</v>
      </c>
      <c r="M2624">
        <v>4052</v>
      </c>
      <c r="N2624">
        <v>88</v>
      </c>
      <c r="O2624" t="s">
        <v>29</v>
      </c>
      <c r="P2624" t="s">
        <v>30</v>
      </c>
      <c r="Q2624" t="s">
        <v>213</v>
      </c>
      <c r="R2624">
        <v>12000000</v>
      </c>
      <c r="S2624">
        <v>1998</v>
      </c>
      <c r="T2624">
        <v>6.6</v>
      </c>
      <c r="U2624">
        <v>1.7</v>
      </c>
      <c r="V2624">
        <v>902790</v>
      </c>
      <c r="W2624" t="s">
        <v>21</v>
      </c>
    </row>
    <row r="2625" spans="1:23" x14ac:dyDescent="0.3">
      <c r="A2625" t="s">
        <v>227</v>
      </c>
      <c r="B2625">
        <v>96</v>
      </c>
      <c r="C2625">
        <v>293</v>
      </c>
      <c r="D2625">
        <v>11433134</v>
      </c>
      <c r="E2625" t="s">
        <v>25</v>
      </c>
      <c r="F2625" t="s">
        <v>55</v>
      </c>
      <c r="G2625" t="s">
        <v>35</v>
      </c>
      <c r="H2625" t="s">
        <v>58</v>
      </c>
      <c r="L2625" t="s">
        <v>3830</v>
      </c>
      <c r="M2625">
        <v>168203</v>
      </c>
      <c r="N2625">
        <v>426</v>
      </c>
      <c r="O2625" t="s">
        <v>3104</v>
      </c>
      <c r="P2625" t="s">
        <v>3831</v>
      </c>
      <c r="Q2625" t="s">
        <v>213</v>
      </c>
      <c r="R2625">
        <v>14000000</v>
      </c>
      <c r="S2625">
        <v>1981</v>
      </c>
      <c r="T2625">
        <v>8.4</v>
      </c>
      <c r="U2625">
        <v>4.9000000000000004</v>
      </c>
      <c r="V2625">
        <v>-2566866</v>
      </c>
      <c r="W2625" t="s">
        <v>38</v>
      </c>
    </row>
    <row r="2626" spans="1:23" x14ac:dyDescent="0.3">
      <c r="A2626" t="s">
        <v>3832</v>
      </c>
      <c r="B2626">
        <v>53</v>
      </c>
      <c r="C2626">
        <v>93</v>
      </c>
      <c r="D2626">
        <v>10198766</v>
      </c>
      <c r="E2626" t="s">
        <v>48</v>
      </c>
      <c r="L2626" t="s">
        <v>3833</v>
      </c>
      <c r="M2626">
        <v>12007</v>
      </c>
      <c r="N2626">
        <v>105</v>
      </c>
      <c r="O2626" t="s">
        <v>29</v>
      </c>
      <c r="P2626" t="s">
        <v>30</v>
      </c>
      <c r="Q2626" t="s">
        <v>213</v>
      </c>
      <c r="R2626">
        <v>12000000</v>
      </c>
      <c r="S2626">
        <v>2002</v>
      </c>
      <c r="T2626">
        <v>5.4</v>
      </c>
      <c r="U2626">
        <v>1.6</v>
      </c>
      <c r="V2626">
        <v>-1801234</v>
      </c>
      <c r="W2626" t="s">
        <v>38</v>
      </c>
    </row>
    <row r="2627" spans="1:23" x14ac:dyDescent="0.3">
      <c r="A2627" t="s">
        <v>1567</v>
      </c>
      <c r="B2627">
        <v>274</v>
      </c>
      <c r="C2627">
        <v>123</v>
      </c>
      <c r="D2627">
        <v>15294553</v>
      </c>
      <c r="E2627" t="s">
        <v>55</v>
      </c>
      <c r="F2627" t="s">
        <v>26</v>
      </c>
      <c r="G2627" t="s">
        <v>44</v>
      </c>
      <c r="L2627" t="s">
        <v>3834</v>
      </c>
      <c r="M2627">
        <v>202341</v>
      </c>
      <c r="N2627">
        <v>391</v>
      </c>
      <c r="O2627" t="s">
        <v>29</v>
      </c>
      <c r="P2627" t="s">
        <v>37</v>
      </c>
      <c r="Q2627" t="s">
        <v>213</v>
      </c>
      <c r="R2627">
        <v>12000000</v>
      </c>
      <c r="S2627">
        <v>2013</v>
      </c>
      <c r="T2627">
        <v>7.8</v>
      </c>
      <c r="U2627">
        <v>2</v>
      </c>
      <c r="V2627">
        <v>3294553</v>
      </c>
      <c r="W2627" t="s">
        <v>21</v>
      </c>
    </row>
    <row r="2628" spans="1:23" x14ac:dyDescent="0.3">
      <c r="A2628" t="s">
        <v>552</v>
      </c>
      <c r="B2628">
        <v>248</v>
      </c>
      <c r="C2628">
        <v>119</v>
      </c>
      <c r="D2628">
        <v>11041228</v>
      </c>
      <c r="E2628" t="s">
        <v>24</v>
      </c>
      <c r="F2628" t="s">
        <v>25</v>
      </c>
      <c r="G2628" t="s">
        <v>55</v>
      </c>
      <c r="H2628" t="s">
        <v>44</v>
      </c>
      <c r="L2628" t="s">
        <v>3835</v>
      </c>
      <c r="M2628">
        <v>92295</v>
      </c>
      <c r="N2628">
        <v>420</v>
      </c>
      <c r="O2628" t="s">
        <v>554</v>
      </c>
      <c r="P2628" t="s">
        <v>278</v>
      </c>
      <c r="Q2628" t="s">
        <v>31</v>
      </c>
      <c r="R2628">
        <v>100000000</v>
      </c>
      <c r="S2628">
        <v>2004</v>
      </c>
      <c r="T2628">
        <v>7.6</v>
      </c>
      <c r="U2628">
        <v>2</v>
      </c>
      <c r="V2628">
        <v>-88958772</v>
      </c>
      <c r="W2628" t="s">
        <v>38</v>
      </c>
    </row>
    <row r="2629" spans="1:23" x14ac:dyDescent="0.3">
      <c r="A2629" t="s">
        <v>3836</v>
      </c>
      <c r="B2629">
        <v>288</v>
      </c>
      <c r="C2629">
        <v>107</v>
      </c>
      <c r="D2629">
        <v>7918283</v>
      </c>
      <c r="E2629" t="s">
        <v>55</v>
      </c>
      <c r="F2629" t="s">
        <v>35</v>
      </c>
      <c r="L2629" t="s">
        <v>3837</v>
      </c>
      <c r="M2629">
        <v>41574</v>
      </c>
      <c r="N2629">
        <v>145</v>
      </c>
      <c r="O2629" t="s">
        <v>29</v>
      </c>
      <c r="P2629" t="s">
        <v>30</v>
      </c>
      <c r="Q2629" t="s">
        <v>213</v>
      </c>
      <c r="R2629">
        <v>12000000</v>
      </c>
      <c r="S2629">
        <v>2012</v>
      </c>
      <c r="T2629">
        <v>6.6</v>
      </c>
      <c r="U2629">
        <v>1.8</v>
      </c>
      <c r="V2629">
        <v>-4081717</v>
      </c>
      <c r="W2629" t="s">
        <v>38</v>
      </c>
    </row>
    <row r="2630" spans="1:23" x14ac:dyDescent="0.3">
      <c r="A2630" t="s">
        <v>3838</v>
      </c>
      <c r="B2630">
        <v>177</v>
      </c>
      <c r="C2630">
        <v>106</v>
      </c>
      <c r="D2630">
        <v>22331028</v>
      </c>
      <c r="E2630" t="s">
        <v>27</v>
      </c>
      <c r="F2630" t="s">
        <v>35</v>
      </c>
      <c r="L2630" t="s">
        <v>3839</v>
      </c>
      <c r="M2630">
        <v>57349</v>
      </c>
      <c r="N2630">
        <v>177</v>
      </c>
      <c r="O2630" t="s">
        <v>29</v>
      </c>
      <c r="P2630" t="s">
        <v>30</v>
      </c>
      <c r="Q2630" t="s">
        <v>31</v>
      </c>
      <c r="R2630">
        <v>12000000</v>
      </c>
      <c r="S2630">
        <v>2015</v>
      </c>
      <c r="T2630">
        <v>6.4</v>
      </c>
      <c r="U2630">
        <v>1.8</v>
      </c>
      <c r="V2630">
        <v>10331028</v>
      </c>
      <c r="W2630" t="s">
        <v>21</v>
      </c>
    </row>
    <row r="2631" spans="1:23" x14ac:dyDescent="0.3">
      <c r="A2631" t="s">
        <v>3840</v>
      </c>
      <c r="B2631">
        <v>81</v>
      </c>
      <c r="C2631">
        <v>109</v>
      </c>
      <c r="D2631">
        <v>8134217</v>
      </c>
      <c r="E2631" t="s">
        <v>242</v>
      </c>
      <c r="F2631" t="s">
        <v>55</v>
      </c>
      <c r="G2631" t="s">
        <v>59</v>
      </c>
      <c r="L2631" t="s">
        <v>3841</v>
      </c>
      <c r="M2631">
        <v>15412</v>
      </c>
      <c r="N2631">
        <v>90</v>
      </c>
      <c r="O2631" t="s">
        <v>29</v>
      </c>
      <c r="P2631" t="s">
        <v>30</v>
      </c>
      <c r="Q2631" t="s">
        <v>213</v>
      </c>
      <c r="R2631">
        <v>12000000</v>
      </c>
      <c r="S2631">
        <v>2008</v>
      </c>
      <c r="T2631">
        <v>7</v>
      </c>
      <c r="U2631">
        <v>1.8</v>
      </c>
      <c r="V2631">
        <v>-3865783</v>
      </c>
      <c r="W2631" t="s">
        <v>38</v>
      </c>
    </row>
    <row r="2632" spans="1:23" x14ac:dyDescent="0.3">
      <c r="A2632" t="s">
        <v>3842</v>
      </c>
      <c r="B2632">
        <v>29</v>
      </c>
      <c r="C2632">
        <v>81</v>
      </c>
      <c r="D2632">
        <v>6982680</v>
      </c>
      <c r="E2632" t="s">
        <v>48</v>
      </c>
      <c r="F2632" t="s">
        <v>56</v>
      </c>
      <c r="L2632" t="s">
        <v>3843</v>
      </c>
      <c r="M2632">
        <v>6965</v>
      </c>
      <c r="N2632">
        <v>69</v>
      </c>
      <c r="O2632" t="s">
        <v>29</v>
      </c>
      <c r="P2632" t="s">
        <v>30</v>
      </c>
      <c r="Q2632" t="s">
        <v>31</v>
      </c>
      <c r="R2632">
        <v>10000000</v>
      </c>
      <c r="S2632">
        <v>2000</v>
      </c>
      <c r="T2632">
        <v>5.7</v>
      </c>
      <c r="U2632">
        <v>1.4</v>
      </c>
      <c r="V2632">
        <v>-3017320</v>
      </c>
      <c r="W2632" t="s">
        <v>38</v>
      </c>
    </row>
    <row r="2633" spans="1:23" x14ac:dyDescent="0.3">
      <c r="A2633" t="s">
        <v>3844</v>
      </c>
      <c r="B2633">
        <v>58</v>
      </c>
      <c r="C2633">
        <v>95</v>
      </c>
      <c r="D2633">
        <v>6739141</v>
      </c>
      <c r="E2633" t="s">
        <v>24</v>
      </c>
      <c r="F2633" t="s">
        <v>56</v>
      </c>
      <c r="G2633" t="s">
        <v>27</v>
      </c>
      <c r="H2633" t="s">
        <v>35</v>
      </c>
      <c r="L2633" t="s">
        <v>3845</v>
      </c>
      <c r="M2633">
        <v>23383</v>
      </c>
      <c r="N2633">
        <v>68</v>
      </c>
      <c r="O2633" t="s">
        <v>29</v>
      </c>
      <c r="P2633" t="s">
        <v>143</v>
      </c>
      <c r="Q2633" t="s">
        <v>213</v>
      </c>
      <c r="R2633">
        <v>8000000</v>
      </c>
      <c r="S2633">
        <v>1992</v>
      </c>
      <c r="T2633">
        <v>5.9</v>
      </c>
      <c r="U2633">
        <v>1.6</v>
      </c>
      <c r="V2633">
        <v>-1260859</v>
      </c>
      <c r="W2633" t="s">
        <v>38</v>
      </c>
    </row>
    <row r="2634" spans="1:23" x14ac:dyDescent="0.3">
      <c r="A2634" t="s">
        <v>3846</v>
      </c>
      <c r="B2634">
        <v>144</v>
      </c>
      <c r="C2634">
        <v>86</v>
      </c>
      <c r="D2634">
        <v>5542025</v>
      </c>
      <c r="E2634" t="s">
        <v>48</v>
      </c>
      <c r="L2634" t="s">
        <v>3847</v>
      </c>
      <c r="M2634">
        <v>12197</v>
      </c>
      <c r="N2634">
        <v>150</v>
      </c>
      <c r="O2634" t="s">
        <v>29</v>
      </c>
      <c r="P2634" t="s">
        <v>30</v>
      </c>
      <c r="Q2634" t="s">
        <v>31</v>
      </c>
      <c r="R2634">
        <v>12000000</v>
      </c>
      <c r="S2634">
        <v>2006</v>
      </c>
      <c r="T2634">
        <v>6.3</v>
      </c>
      <c r="U2634">
        <v>1.4</v>
      </c>
      <c r="V2634">
        <v>-6457975</v>
      </c>
      <c r="W2634" t="s">
        <v>38</v>
      </c>
    </row>
    <row r="2635" spans="1:23" x14ac:dyDescent="0.3">
      <c r="A2635" t="s">
        <v>2246</v>
      </c>
      <c r="B2635">
        <v>114</v>
      </c>
      <c r="C2635">
        <v>113</v>
      </c>
      <c r="D2635">
        <v>5032496</v>
      </c>
      <c r="E2635" t="s">
        <v>48</v>
      </c>
      <c r="F2635" t="s">
        <v>55</v>
      </c>
      <c r="L2635" t="s">
        <v>3848</v>
      </c>
      <c r="M2635">
        <v>20576</v>
      </c>
      <c r="N2635">
        <v>161</v>
      </c>
      <c r="O2635" t="s">
        <v>29</v>
      </c>
      <c r="P2635" t="s">
        <v>30</v>
      </c>
      <c r="Q2635" t="s">
        <v>213</v>
      </c>
      <c r="R2635">
        <v>12000000</v>
      </c>
      <c r="S2635">
        <v>1998</v>
      </c>
      <c r="T2635">
        <v>6.3</v>
      </c>
      <c r="U2635">
        <v>1.9</v>
      </c>
      <c r="V2635">
        <v>-6967504</v>
      </c>
      <c r="W2635" t="s">
        <v>38</v>
      </c>
    </row>
    <row r="2636" spans="1:23" x14ac:dyDescent="0.3">
      <c r="A2636" t="s">
        <v>1092</v>
      </c>
      <c r="B2636">
        <v>132</v>
      </c>
      <c r="C2636">
        <v>122</v>
      </c>
      <c r="D2636">
        <v>6754898</v>
      </c>
      <c r="E2636" t="s">
        <v>48</v>
      </c>
      <c r="F2636" t="s">
        <v>55</v>
      </c>
      <c r="L2636" t="s">
        <v>3849</v>
      </c>
      <c r="M2636">
        <v>20000</v>
      </c>
      <c r="N2636">
        <v>188</v>
      </c>
      <c r="O2636" t="s">
        <v>29</v>
      </c>
      <c r="P2636" t="s">
        <v>30</v>
      </c>
      <c r="Q2636" t="s">
        <v>213</v>
      </c>
      <c r="R2636">
        <v>12000000</v>
      </c>
      <c r="S2636">
        <v>2006</v>
      </c>
      <c r="T2636">
        <v>6.2</v>
      </c>
      <c r="U2636">
        <v>2</v>
      </c>
      <c r="V2636">
        <v>-5245102</v>
      </c>
      <c r="W2636" t="s">
        <v>38</v>
      </c>
    </row>
    <row r="2637" spans="1:23" x14ac:dyDescent="0.3">
      <c r="A2637" t="s">
        <v>3341</v>
      </c>
      <c r="B2637">
        <v>60</v>
      </c>
      <c r="C2637">
        <v>90</v>
      </c>
      <c r="D2637">
        <v>4922166</v>
      </c>
      <c r="E2637" t="s">
        <v>48</v>
      </c>
      <c r="F2637" t="s">
        <v>50</v>
      </c>
      <c r="G2637" t="s">
        <v>44</v>
      </c>
      <c r="L2637" t="s">
        <v>3850</v>
      </c>
      <c r="M2637">
        <v>23606</v>
      </c>
      <c r="N2637">
        <v>304</v>
      </c>
      <c r="O2637" t="s">
        <v>29</v>
      </c>
      <c r="P2637" t="s">
        <v>30</v>
      </c>
      <c r="Q2637" t="s">
        <v>52</v>
      </c>
      <c r="R2637">
        <v>12000000</v>
      </c>
      <c r="S2637">
        <v>2003</v>
      </c>
      <c r="T2637">
        <v>2.1</v>
      </c>
      <c r="U2637">
        <v>1.5</v>
      </c>
      <c r="V2637">
        <v>-7077834</v>
      </c>
      <c r="W2637" t="s">
        <v>38</v>
      </c>
    </row>
    <row r="2638" spans="1:23" x14ac:dyDescent="0.3">
      <c r="A2638" t="s">
        <v>1375</v>
      </c>
      <c r="B2638">
        <v>30</v>
      </c>
      <c r="C2638">
        <v>108</v>
      </c>
      <c r="D2638">
        <v>4903000</v>
      </c>
      <c r="E2638" t="s">
        <v>48</v>
      </c>
      <c r="F2638" t="s">
        <v>55</v>
      </c>
      <c r="L2638" t="s">
        <v>3851</v>
      </c>
      <c r="M2638">
        <v>4961</v>
      </c>
      <c r="N2638">
        <v>33</v>
      </c>
      <c r="O2638" t="s">
        <v>29</v>
      </c>
      <c r="P2638" t="s">
        <v>30</v>
      </c>
      <c r="Q2638" t="s">
        <v>213</v>
      </c>
      <c r="R2638">
        <v>12000000</v>
      </c>
      <c r="S2638">
        <v>1996</v>
      </c>
      <c r="T2638">
        <v>5</v>
      </c>
      <c r="U2638">
        <v>1.8</v>
      </c>
      <c r="V2638">
        <v>-7097000</v>
      </c>
      <c r="W2638" t="s">
        <v>38</v>
      </c>
    </row>
    <row r="2639" spans="1:23" x14ac:dyDescent="0.3">
      <c r="A2639" t="s">
        <v>3852</v>
      </c>
      <c r="B2639">
        <v>138</v>
      </c>
      <c r="C2639">
        <v>113</v>
      </c>
      <c r="D2639">
        <v>4717455</v>
      </c>
      <c r="E2639" t="s">
        <v>60</v>
      </c>
      <c r="F2639" t="s">
        <v>35</v>
      </c>
      <c r="L2639" t="s">
        <v>3853</v>
      </c>
      <c r="M2639">
        <v>18632</v>
      </c>
      <c r="N2639">
        <v>354</v>
      </c>
      <c r="O2639" t="s">
        <v>29</v>
      </c>
      <c r="P2639" t="s">
        <v>143</v>
      </c>
      <c r="Q2639" t="s">
        <v>213</v>
      </c>
      <c r="R2639">
        <v>12000000</v>
      </c>
      <c r="S2639">
        <v>2003</v>
      </c>
      <c r="T2639">
        <v>5.3</v>
      </c>
      <c r="U2639">
        <v>1.9</v>
      </c>
      <c r="V2639">
        <v>-7282545</v>
      </c>
      <c r="W2639" t="s">
        <v>38</v>
      </c>
    </row>
    <row r="2640" spans="1:23" x14ac:dyDescent="0.3">
      <c r="A2640" t="s">
        <v>2432</v>
      </c>
      <c r="B2640">
        <v>190</v>
      </c>
      <c r="C2640">
        <v>110</v>
      </c>
      <c r="D2640">
        <v>3148482</v>
      </c>
      <c r="E2640" t="s">
        <v>55</v>
      </c>
      <c r="F2640" t="s">
        <v>44</v>
      </c>
      <c r="L2640" t="s">
        <v>3854</v>
      </c>
      <c r="M2640">
        <v>29613</v>
      </c>
      <c r="N2640">
        <v>98</v>
      </c>
      <c r="O2640" t="s">
        <v>29</v>
      </c>
      <c r="P2640" t="s">
        <v>30</v>
      </c>
      <c r="Q2640" t="s">
        <v>213</v>
      </c>
      <c r="R2640">
        <v>12000000</v>
      </c>
      <c r="S2640">
        <v>2008</v>
      </c>
      <c r="T2640">
        <v>7.1</v>
      </c>
      <c r="U2640">
        <v>1.8</v>
      </c>
      <c r="V2640">
        <v>-8851518</v>
      </c>
      <c r="W2640" t="s">
        <v>38</v>
      </c>
    </row>
    <row r="2641" spans="1:23" x14ac:dyDescent="0.3">
      <c r="A2641" t="s">
        <v>3855</v>
      </c>
      <c r="B2641">
        <v>61</v>
      </c>
      <c r="C2641">
        <v>109</v>
      </c>
      <c r="D2641">
        <v>2326407</v>
      </c>
      <c r="E2641" t="s">
        <v>55</v>
      </c>
      <c r="L2641" t="s">
        <v>3856</v>
      </c>
      <c r="M2641">
        <v>5016</v>
      </c>
      <c r="N2641">
        <v>99</v>
      </c>
      <c r="O2641" t="s">
        <v>29</v>
      </c>
      <c r="P2641" t="s">
        <v>37</v>
      </c>
      <c r="Q2641" t="s">
        <v>213</v>
      </c>
      <c r="R2641">
        <v>12000000</v>
      </c>
      <c r="S2641">
        <v>2001</v>
      </c>
      <c r="T2641">
        <v>7</v>
      </c>
      <c r="U2641">
        <v>1.8</v>
      </c>
      <c r="V2641">
        <v>-9673593</v>
      </c>
      <c r="W2641" t="s">
        <v>38</v>
      </c>
    </row>
    <row r="2642" spans="1:23" x14ac:dyDescent="0.3">
      <c r="A2642" t="s">
        <v>3857</v>
      </c>
      <c r="B2642">
        <v>131</v>
      </c>
      <c r="C2642">
        <v>101</v>
      </c>
      <c r="D2642">
        <v>2060953</v>
      </c>
      <c r="E2642" t="s">
        <v>26</v>
      </c>
      <c r="F2642" t="s">
        <v>57</v>
      </c>
      <c r="G2642" t="s">
        <v>35</v>
      </c>
      <c r="L2642" t="s">
        <v>3858</v>
      </c>
      <c r="M2642">
        <v>29990</v>
      </c>
      <c r="N2642">
        <v>316</v>
      </c>
      <c r="O2642" t="s">
        <v>29</v>
      </c>
      <c r="P2642" t="s">
        <v>1511</v>
      </c>
      <c r="Q2642" t="s">
        <v>213</v>
      </c>
      <c r="R2642">
        <v>12000000</v>
      </c>
      <c r="S2642">
        <v>1999</v>
      </c>
      <c r="T2642">
        <v>7.1</v>
      </c>
      <c r="U2642">
        <v>1.7</v>
      </c>
      <c r="V2642">
        <v>-9939047</v>
      </c>
      <c r="W2642" t="s">
        <v>38</v>
      </c>
    </row>
    <row r="2643" spans="1:23" x14ac:dyDescent="0.3">
      <c r="A2643" t="s">
        <v>3859</v>
      </c>
      <c r="B2643">
        <v>146</v>
      </c>
      <c r="C2643">
        <v>97</v>
      </c>
      <c r="D2643">
        <v>3950294</v>
      </c>
      <c r="E2643" t="s">
        <v>48</v>
      </c>
      <c r="F2643" t="s">
        <v>55</v>
      </c>
      <c r="G2643" t="s">
        <v>44</v>
      </c>
      <c r="L2643" t="s">
        <v>3860</v>
      </c>
      <c r="M2643">
        <v>56654</v>
      </c>
      <c r="N2643">
        <v>124</v>
      </c>
      <c r="O2643" t="s">
        <v>29</v>
      </c>
      <c r="P2643" t="s">
        <v>30</v>
      </c>
      <c r="Q2643" t="s">
        <v>213</v>
      </c>
      <c r="R2643">
        <v>12000000</v>
      </c>
      <c r="S2643">
        <v>2007</v>
      </c>
      <c r="T2643">
        <v>7</v>
      </c>
      <c r="U2643">
        <v>1.6</v>
      </c>
      <c r="V2643">
        <v>-8049706</v>
      </c>
      <c r="W2643" t="s">
        <v>38</v>
      </c>
    </row>
    <row r="2644" spans="1:23" x14ac:dyDescent="0.3">
      <c r="A2644" t="s">
        <v>3861</v>
      </c>
      <c r="B2644">
        <v>280</v>
      </c>
      <c r="C2644">
        <v>172</v>
      </c>
      <c r="D2644">
        <v>2835886</v>
      </c>
      <c r="E2644" t="s">
        <v>55</v>
      </c>
      <c r="L2644" t="s">
        <v>3862</v>
      </c>
      <c r="M2644">
        <v>55516</v>
      </c>
      <c r="N2644">
        <v>124</v>
      </c>
      <c r="O2644" t="s">
        <v>2648</v>
      </c>
      <c r="P2644" t="s">
        <v>2365</v>
      </c>
      <c r="Q2644" t="s">
        <v>2708</v>
      </c>
      <c r="R2644">
        <v>9200000</v>
      </c>
      <c r="S2644">
        <v>2013</v>
      </c>
      <c r="T2644">
        <v>7.7</v>
      </c>
      <c r="U2644">
        <v>2.9</v>
      </c>
      <c r="V2644">
        <v>-6364114</v>
      </c>
      <c r="W2644" t="s">
        <v>38</v>
      </c>
    </row>
    <row r="2645" spans="1:23" x14ac:dyDescent="0.3">
      <c r="A2645" t="s">
        <v>3863</v>
      </c>
      <c r="B2645">
        <v>78</v>
      </c>
      <c r="C2645">
        <v>104</v>
      </c>
      <c r="D2645">
        <v>1779284</v>
      </c>
      <c r="E2645" t="s">
        <v>48</v>
      </c>
      <c r="F2645" t="s">
        <v>55</v>
      </c>
      <c r="L2645" t="s">
        <v>3864</v>
      </c>
      <c r="M2645">
        <v>12047</v>
      </c>
      <c r="N2645">
        <v>122</v>
      </c>
      <c r="O2645" t="s">
        <v>29</v>
      </c>
      <c r="P2645" t="s">
        <v>30</v>
      </c>
      <c r="Q2645" t="s">
        <v>213</v>
      </c>
      <c r="R2645">
        <v>12000000</v>
      </c>
      <c r="S2645">
        <v>2002</v>
      </c>
      <c r="T2645">
        <v>7.1</v>
      </c>
      <c r="U2645">
        <v>1.7</v>
      </c>
      <c r="V2645">
        <v>-10220716</v>
      </c>
      <c r="W2645" t="s">
        <v>38</v>
      </c>
    </row>
    <row r="2646" spans="1:23" x14ac:dyDescent="0.3">
      <c r="A2646" t="s">
        <v>3865</v>
      </c>
      <c r="B2646">
        <v>469</v>
      </c>
      <c r="C2646">
        <v>99</v>
      </c>
      <c r="D2646">
        <v>1702277</v>
      </c>
      <c r="E2646" t="s">
        <v>55</v>
      </c>
      <c r="F2646" t="s">
        <v>35</v>
      </c>
      <c r="L2646" t="s">
        <v>3866</v>
      </c>
      <c r="M2646">
        <v>84620</v>
      </c>
      <c r="N2646">
        <v>235</v>
      </c>
      <c r="O2646" t="s">
        <v>29</v>
      </c>
      <c r="P2646" t="s">
        <v>37</v>
      </c>
      <c r="Q2646" t="s">
        <v>213</v>
      </c>
      <c r="R2646">
        <v>12000000</v>
      </c>
      <c r="S2646">
        <v>2013</v>
      </c>
      <c r="T2646">
        <v>6.8</v>
      </c>
      <c r="U2646">
        <v>1.6</v>
      </c>
      <c r="V2646">
        <v>-10297723</v>
      </c>
      <c r="W2646" t="s">
        <v>38</v>
      </c>
    </row>
    <row r="2647" spans="1:23" x14ac:dyDescent="0.3">
      <c r="A2647" t="s">
        <v>1894</v>
      </c>
      <c r="B2647">
        <v>194</v>
      </c>
      <c r="C2647">
        <v>129</v>
      </c>
      <c r="D2647">
        <v>261481</v>
      </c>
      <c r="E2647" t="s">
        <v>55</v>
      </c>
      <c r="F2647" t="s">
        <v>44</v>
      </c>
      <c r="G2647" t="s">
        <v>27</v>
      </c>
      <c r="L2647">
        <v>2046</v>
      </c>
      <c r="M2647">
        <v>41496</v>
      </c>
      <c r="N2647">
        <v>210</v>
      </c>
      <c r="O2647" t="s">
        <v>1966</v>
      </c>
      <c r="P2647" t="s">
        <v>1047</v>
      </c>
      <c r="Q2647" t="s">
        <v>213</v>
      </c>
      <c r="R2647">
        <v>12000000</v>
      </c>
      <c r="S2647">
        <v>2004</v>
      </c>
      <c r="T2647">
        <v>7.5</v>
      </c>
      <c r="U2647">
        <v>2.2000000000000002</v>
      </c>
      <c r="V2647">
        <v>-11738519</v>
      </c>
      <c r="W2647" t="s">
        <v>38</v>
      </c>
    </row>
    <row r="2648" spans="1:23" x14ac:dyDescent="0.3">
      <c r="A2648" t="s">
        <v>3867</v>
      </c>
      <c r="B2648">
        <v>121</v>
      </c>
      <c r="C2648">
        <v>91</v>
      </c>
      <c r="D2648">
        <v>1506998</v>
      </c>
      <c r="E2648" t="s">
        <v>56</v>
      </c>
      <c r="F2648" t="s">
        <v>55</v>
      </c>
      <c r="G2648" t="s">
        <v>44</v>
      </c>
      <c r="L2648" t="s">
        <v>3868</v>
      </c>
      <c r="M2648">
        <v>8014</v>
      </c>
      <c r="N2648">
        <v>50</v>
      </c>
      <c r="O2648" t="s">
        <v>29</v>
      </c>
      <c r="P2648" t="s">
        <v>30</v>
      </c>
      <c r="Q2648" t="s">
        <v>31</v>
      </c>
      <c r="R2648">
        <v>12000000</v>
      </c>
      <c r="S2648">
        <v>2007</v>
      </c>
      <c r="T2648">
        <v>6.3</v>
      </c>
      <c r="U2648">
        <v>1.5</v>
      </c>
      <c r="V2648">
        <v>-10493002</v>
      </c>
      <c r="W2648" t="s">
        <v>38</v>
      </c>
    </row>
    <row r="2649" spans="1:23" x14ac:dyDescent="0.3">
      <c r="A2649" t="s">
        <v>3869</v>
      </c>
      <c r="B2649">
        <v>38</v>
      </c>
      <c r="C2649">
        <v>100</v>
      </c>
      <c r="D2649">
        <v>860002</v>
      </c>
      <c r="E2649" t="s">
        <v>25</v>
      </c>
      <c r="F2649" t="s">
        <v>55</v>
      </c>
      <c r="G2649" t="s">
        <v>49</v>
      </c>
      <c r="L2649" t="s">
        <v>3870</v>
      </c>
      <c r="M2649">
        <v>6454</v>
      </c>
      <c r="N2649">
        <v>43</v>
      </c>
      <c r="O2649" t="s">
        <v>29</v>
      </c>
      <c r="P2649" t="s">
        <v>30</v>
      </c>
      <c r="Q2649" t="s">
        <v>52</v>
      </c>
      <c r="R2649">
        <v>12000000</v>
      </c>
      <c r="S2649">
        <v>2005</v>
      </c>
      <c r="T2649">
        <v>7.3</v>
      </c>
      <c r="U2649">
        <v>1.7</v>
      </c>
      <c r="V2649">
        <v>-11139998</v>
      </c>
      <c r="W2649" t="s">
        <v>38</v>
      </c>
    </row>
    <row r="2650" spans="1:23" x14ac:dyDescent="0.3">
      <c r="A2650" t="s">
        <v>1367</v>
      </c>
      <c r="B2650">
        <v>123</v>
      </c>
      <c r="C2650">
        <v>111</v>
      </c>
      <c r="D2650">
        <v>548934</v>
      </c>
      <c r="E2650" t="s">
        <v>55</v>
      </c>
      <c r="F2650" t="s">
        <v>60</v>
      </c>
      <c r="G2650" t="s">
        <v>44</v>
      </c>
      <c r="L2650" t="s">
        <v>3871</v>
      </c>
      <c r="M2650">
        <v>16863</v>
      </c>
      <c r="N2650">
        <v>57</v>
      </c>
      <c r="O2650" t="s">
        <v>29</v>
      </c>
      <c r="P2650" t="s">
        <v>2161</v>
      </c>
      <c r="Q2650" t="s">
        <v>31</v>
      </c>
      <c r="R2650">
        <v>12000000</v>
      </c>
      <c r="S2650">
        <v>2009</v>
      </c>
      <c r="T2650">
        <v>6.8</v>
      </c>
      <c r="U2650">
        <v>1.8</v>
      </c>
      <c r="V2650">
        <v>-11451066</v>
      </c>
      <c r="W2650" t="s">
        <v>38</v>
      </c>
    </row>
    <row r="2651" spans="1:23" x14ac:dyDescent="0.3">
      <c r="A2651" t="s">
        <v>3872</v>
      </c>
      <c r="B2651">
        <v>81</v>
      </c>
      <c r="C2651">
        <v>114</v>
      </c>
      <c r="D2651">
        <v>447750</v>
      </c>
      <c r="E2651" t="s">
        <v>56</v>
      </c>
      <c r="F2651" t="s">
        <v>55</v>
      </c>
      <c r="G2651" t="s">
        <v>35</v>
      </c>
      <c r="L2651" t="s">
        <v>3873</v>
      </c>
      <c r="M2651">
        <v>18520</v>
      </c>
      <c r="N2651">
        <v>133</v>
      </c>
      <c r="O2651" t="s">
        <v>29</v>
      </c>
      <c r="P2651" t="s">
        <v>30</v>
      </c>
      <c r="Q2651" t="s">
        <v>213</v>
      </c>
      <c r="R2651">
        <v>10000000</v>
      </c>
      <c r="S2651">
        <v>2000</v>
      </c>
      <c r="T2651">
        <v>7.2</v>
      </c>
      <c r="U2651">
        <v>1.9</v>
      </c>
      <c r="V2651">
        <v>-9552250</v>
      </c>
      <c r="W2651" t="s">
        <v>38</v>
      </c>
    </row>
    <row r="2652" spans="1:23" x14ac:dyDescent="0.3">
      <c r="A2652" t="s">
        <v>101</v>
      </c>
      <c r="B2652">
        <v>72</v>
      </c>
      <c r="C2652">
        <v>86</v>
      </c>
      <c r="D2652">
        <v>333976</v>
      </c>
      <c r="E2652" t="s">
        <v>48</v>
      </c>
      <c r="F2652" t="s">
        <v>56</v>
      </c>
      <c r="L2652" t="s">
        <v>3874</v>
      </c>
      <c r="M2652">
        <v>12559</v>
      </c>
      <c r="N2652">
        <v>90</v>
      </c>
      <c r="O2652" t="s">
        <v>29</v>
      </c>
      <c r="P2652" t="s">
        <v>30</v>
      </c>
      <c r="Q2652" t="s">
        <v>213</v>
      </c>
      <c r="R2652">
        <v>12000000</v>
      </c>
      <c r="S2652">
        <v>2002</v>
      </c>
      <c r="T2652">
        <v>6.4</v>
      </c>
      <c r="U2652">
        <v>1.4</v>
      </c>
      <c r="V2652">
        <v>-11666024</v>
      </c>
      <c r="W2652" t="s">
        <v>38</v>
      </c>
    </row>
    <row r="2653" spans="1:23" x14ac:dyDescent="0.3">
      <c r="A2653" t="s">
        <v>2737</v>
      </c>
      <c r="B2653">
        <v>25</v>
      </c>
      <c r="C2653">
        <v>107</v>
      </c>
      <c r="D2653">
        <v>141853</v>
      </c>
      <c r="E2653" t="s">
        <v>48</v>
      </c>
      <c r="F2653" t="s">
        <v>55</v>
      </c>
      <c r="L2653" t="s">
        <v>3875</v>
      </c>
      <c r="M2653">
        <v>1427</v>
      </c>
      <c r="N2653">
        <v>12</v>
      </c>
      <c r="O2653" t="s">
        <v>29</v>
      </c>
      <c r="P2653" t="s">
        <v>143</v>
      </c>
      <c r="Q2653" t="s">
        <v>213</v>
      </c>
      <c r="R2653">
        <v>12000000</v>
      </c>
      <c r="S2653">
        <v>1997</v>
      </c>
      <c r="T2653">
        <v>6</v>
      </c>
      <c r="U2653">
        <v>1.8</v>
      </c>
      <c r="V2653">
        <v>-11858147</v>
      </c>
      <c r="W2653" t="s">
        <v>38</v>
      </c>
    </row>
    <row r="2654" spans="1:23" x14ac:dyDescent="0.3">
      <c r="A2654" t="s">
        <v>3311</v>
      </c>
      <c r="B2654">
        <v>78</v>
      </c>
      <c r="C2654">
        <v>90</v>
      </c>
      <c r="D2654">
        <v>303439</v>
      </c>
      <c r="E2654" t="s">
        <v>55</v>
      </c>
      <c r="F2654" t="s">
        <v>60</v>
      </c>
      <c r="G2654" t="s">
        <v>35</v>
      </c>
      <c r="L2654" t="s">
        <v>3876</v>
      </c>
      <c r="M2654">
        <v>12125</v>
      </c>
      <c r="N2654">
        <v>78</v>
      </c>
      <c r="O2654" t="s">
        <v>29</v>
      </c>
      <c r="P2654" t="s">
        <v>30</v>
      </c>
      <c r="Q2654" t="s">
        <v>213</v>
      </c>
      <c r="R2654">
        <v>8000000</v>
      </c>
      <c r="S2654">
        <v>2007</v>
      </c>
      <c r="T2654">
        <v>6.4</v>
      </c>
      <c r="U2654">
        <v>1.5</v>
      </c>
      <c r="V2654">
        <v>-7696561</v>
      </c>
      <c r="W2654" t="s">
        <v>38</v>
      </c>
    </row>
    <row r="2655" spans="1:23" x14ac:dyDescent="0.3">
      <c r="A2655" t="s">
        <v>3877</v>
      </c>
      <c r="B2655">
        <v>69</v>
      </c>
      <c r="C2655">
        <v>120</v>
      </c>
      <c r="D2655">
        <v>214202</v>
      </c>
      <c r="E2655" t="s">
        <v>56</v>
      </c>
      <c r="F2655" t="s">
        <v>55</v>
      </c>
      <c r="G2655" t="s">
        <v>35</v>
      </c>
      <c r="L2655" t="s">
        <v>3878</v>
      </c>
      <c r="M2655">
        <v>14831</v>
      </c>
      <c r="N2655">
        <v>75</v>
      </c>
      <c r="O2655" t="s">
        <v>29</v>
      </c>
      <c r="P2655" t="s">
        <v>244</v>
      </c>
      <c r="Q2655" t="s">
        <v>213</v>
      </c>
      <c r="R2655">
        <v>12000000</v>
      </c>
      <c r="S2655">
        <v>2007</v>
      </c>
      <c r="T2655">
        <v>7.5</v>
      </c>
      <c r="U2655">
        <v>2</v>
      </c>
      <c r="V2655">
        <v>-11785798</v>
      </c>
      <c r="W2655" t="s">
        <v>38</v>
      </c>
    </row>
    <row r="2656" spans="1:23" x14ac:dyDescent="0.3">
      <c r="A2656" t="s">
        <v>3879</v>
      </c>
      <c r="B2656">
        <v>73</v>
      </c>
      <c r="C2656">
        <v>134</v>
      </c>
      <c r="D2656">
        <v>195888</v>
      </c>
      <c r="E2656" t="s">
        <v>55</v>
      </c>
      <c r="F2656" t="s">
        <v>44</v>
      </c>
      <c r="G2656" t="s">
        <v>58</v>
      </c>
      <c r="L2656" t="s">
        <v>3880</v>
      </c>
      <c r="M2656">
        <v>5603</v>
      </c>
      <c r="N2656">
        <v>45</v>
      </c>
      <c r="O2656" t="s">
        <v>3881</v>
      </c>
      <c r="P2656" t="s">
        <v>2966</v>
      </c>
      <c r="Q2656" t="s">
        <v>213</v>
      </c>
      <c r="R2656">
        <v>2500000000</v>
      </c>
      <c r="S2656">
        <v>2005</v>
      </c>
      <c r="T2656">
        <v>7.1</v>
      </c>
      <c r="U2656">
        <v>2.2000000000000002</v>
      </c>
      <c r="V2656">
        <v>-2499804112</v>
      </c>
      <c r="W2656" t="s">
        <v>38</v>
      </c>
    </row>
    <row r="2657" spans="1:23" x14ac:dyDescent="0.3">
      <c r="A2657" t="s">
        <v>3882</v>
      </c>
      <c r="B2657">
        <v>42</v>
      </c>
      <c r="C2657">
        <v>110</v>
      </c>
      <c r="D2657">
        <v>175370</v>
      </c>
      <c r="E2657" t="s">
        <v>48</v>
      </c>
      <c r="L2657" t="s">
        <v>3883</v>
      </c>
      <c r="M2657">
        <v>6884</v>
      </c>
      <c r="N2657">
        <v>133</v>
      </c>
      <c r="O2657" t="s">
        <v>29</v>
      </c>
      <c r="P2657" t="s">
        <v>30</v>
      </c>
      <c r="Q2657" t="s">
        <v>213</v>
      </c>
      <c r="R2657">
        <v>12000000</v>
      </c>
      <c r="S2657">
        <v>1999</v>
      </c>
      <c r="T2657">
        <v>4.5999999999999996</v>
      </c>
      <c r="U2657">
        <v>1.8</v>
      </c>
      <c r="V2657">
        <v>-11824630</v>
      </c>
      <c r="W2657" t="s">
        <v>38</v>
      </c>
    </row>
    <row r="2658" spans="1:23" x14ac:dyDescent="0.3">
      <c r="A2658" t="s">
        <v>3884</v>
      </c>
      <c r="B2658">
        <v>149</v>
      </c>
      <c r="C2658">
        <v>132</v>
      </c>
      <c r="D2658">
        <v>119922</v>
      </c>
      <c r="E2658" t="s">
        <v>55</v>
      </c>
      <c r="F2658" t="s">
        <v>54</v>
      </c>
      <c r="G2658" t="s">
        <v>58</v>
      </c>
      <c r="L2658" t="s">
        <v>3885</v>
      </c>
      <c r="M2658">
        <v>8429</v>
      </c>
      <c r="N2658">
        <v>62</v>
      </c>
      <c r="O2658" t="s">
        <v>554</v>
      </c>
      <c r="P2658" t="s">
        <v>278</v>
      </c>
      <c r="Q2658" t="s">
        <v>213</v>
      </c>
      <c r="R2658">
        <v>12000000</v>
      </c>
      <c r="S2658">
        <v>2009</v>
      </c>
      <c r="T2658">
        <v>7.7</v>
      </c>
      <c r="U2658">
        <v>2.2000000000000002</v>
      </c>
      <c r="V2658">
        <v>-11880078</v>
      </c>
      <c r="W2658" t="s">
        <v>38</v>
      </c>
    </row>
    <row r="2659" spans="1:23" x14ac:dyDescent="0.3">
      <c r="A2659" t="s">
        <v>589</v>
      </c>
      <c r="B2659">
        <v>74</v>
      </c>
      <c r="C2659">
        <v>113</v>
      </c>
      <c r="D2659">
        <v>17149</v>
      </c>
      <c r="E2659" t="s">
        <v>24</v>
      </c>
      <c r="F2659" t="s">
        <v>55</v>
      </c>
      <c r="G2659" t="s">
        <v>58</v>
      </c>
      <c r="L2659" t="s">
        <v>3886</v>
      </c>
      <c r="M2659">
        <v>12128</v>
      </c>
      <c r="N2659">
        <v>61</v>
      </c>
      <c r="O2659" t="s">
        <v>29</v>
      </c>
      <c r="P2659" t="s">
        <v>3887</v>
      </c>
      <c r="Q2659" t="s">
        <v>213</v>
      </c>
      <c r="R2659">
        <v>20000000</v>
      </c>
      <c r="S2659">
        <v>2011</v>
      </c>
      <c r="T2659">
        <v>5.6</v>
      </c>
      <c r="U2659">
        <v>1.9</v>
      </c>
      <c r="V2659">
        <v>-19982851</v>
      </c>
      <c r="W2659" t="s">
        <v>38</v>
      </c>
    </row>
    <row r="2660" spans="1:23" x14ac:dyDescent="0.3">
      <c r="A2660" t="s">
        <v>3888</v>
      </c>
      <c r="B2660">
        <v>1</v>
      </c>
      <c r="C2660">
        <v>111</v>
      </c>
      <c r="D2660">
        <v>14616</v>
      </c>
      <c r="E2660" t="s">
        <v>55</v>
      </c>
      <c r="L2660" t="s">
        <v>3889</v>
      </c>
      <c r="M2660">
        <v>314</v>
      </c>
      <c r="N2660">
        <v>10</v>
      </c>
      <c r="O2660" t="s">
        <v>29</v>
      </c>
      <c r="P2660" t="s">
        <v>30</v>
      </c>
      <c r="Q2660" t="s">
        <v>213</v>
      </c>
      <c r="R2660">
        <v>12000000</v>
      </c>
      <c r="S2660">
        <v>2015</v>
      </c>
      <c r="T2660">
        <v>7.5</v>
      </c>
      <c r="U2660">
        <v>1.8</v>
      </c>
      <c r="V2660">
        <v>-11985384</v>
      </c>
      <c r="W2660" t="s">
        <v>38</v>
      </c>
    </row>
    <row r="2661" spans="1:23" x14ac:dyDescent="0.3">
      <c r="A2661" t="s">
        <v>385</v>
      </c>
      <c r="B2661">
        <v>151</v>
      </c>
      <c r="C2661">
        <v>104</v>
      </c>
      <c r="D2661">
        <v>30093107</v>
      </c>
      <c r="E2661" t="s">
        <v>48</v>
      </c>
      <c r="F2661" t="s">
        <v>56</v>
      </c>
      <c r="L2661" t="s">
        <v>3890</v>
      </c>
      <c r="M2661">
        <v>600996</v>
      </c>
      <c r="N2661">
        <v>726</v>
      </c>
      <c r="O2661" t="s">
        <v>29</v>
      </c>
      <c r="P2661" t="s">
        <v>37</v>
      </c>
      <c r="Q2661" t="s">
        <v>213</v>
      </c>
      <c r="R2661">
        <v>6000000</v>
      </c>
      <c r="S2661">
        <v>2000</v>
      </c>
      <c r="T2661">
        <v>8.3000000000000007</v>
      </c>
      <c r="U2661">
        <v>1.7</v>
      </c>
      <c r="V2661">
        <v>24093107</v>
      </c>
      <c r="W2661" t="s">
        <v>21</v>
      </c>
    </row>
    <row r="2662" spans="1:23" x14ac:dyDescent="0.3">
      <c r="A2662" t="s">
        <v>3545</v>
      </c>
      <c r="B2662">
        <v>98</v>
      </c>
      <c r="C2662">
        <v>103</v>
      </c>
      <c r="D2662">
        <v>57469179</v>
      </c>
      <c r="E2662" t="s">
        <v>26</v>
      </c>
      <c r="F2662" t="s">
        <v>57</v>
      </c>
      <c r="L2662" t="s">
        <v>3891</v>
      </c>
      <c r="M2662">
        <v>63855</v>
      </c>
      <c r="N2662">
        <v>248</v>
      </c>
      <c r="O2662" t="s">
        <v>29</v>
      </c>
      <c r="P2662" t="s">
        <v>30</v>
      </c>
      <c r="Q2662" t="s">
        <v>213</v>
      </c>
      <c r="R2662">
        <v>11500000</v>
      </c>
      <c r="S2662">
        <v>1989</v>
      </c>
      <c r="T2662">
        <v>6.6</v>
      </c>
      <c r="U2662">
        <v>1.7</v>
      </c>
      <c r="V2662">
        <v>45969179</v>
      </c>
      <c r="W2662" t="s">
        <v>21</v>
      </c>
    </row>
    <row r="2663" spans="1:23" x14ac:dyDescent="0.3">
      <c r="A2663" t="s">
        <v>778</v>
      </c>
      <c r="B2663">
        <v>183</v>
      </c>
      <c r="C2663">
        <v>106</v>
      </c>
      <c r="D2663">
        <v>148170000</v>
      </c>
      <c r="E2663" t="s">
        <v>48</v>
      </c>
      <c r="F2663" t="s">
        <v>26</v>
      </c>
      <c r="G2663" t="s">
        <v>57</v>
      </c>
      <c r="L2663" t="s">
        <v>3892</v>
      </c>
      <c r="M2663">
        <v>142293</v>
      </c>
      <c r="N2663">
        <v>245</v>
      </c>
      <c r="O2663" t="s">
        <v>29</v>
      </c>
      <c r="P2663" t="s">
        <v>30</v>
      </c>
      <c r="Q2663" t="s">
        <v>52</v>
      </c>
      <c r="R2663">
        <v>11000000</v>
      </c>
      <c r="S2663">
        <v>1984</v>
      </c>
      <c r="T2663">
        <v>7.2</v>
      </c>
      <c r="U2663">
        <v>1.8</v>
      </c>
      <c r="V2663">
        <v>137170000</v>
      </c>
      <c r="W2663" t="s">
        <v>21</v>
      </c>
    </row>
    <row r="2664" spans="1:23" x14ac:dyDescent="0.3">
      <c r="A2664" t="s">
        <v>422</v>
      </c>
      <c r="B2664">
        <v>282</v>
      </c>
      <c r="C2664">
        <v>125</v>
      </c>
      <c r="D2664">
        <v>460935665</v>
      </c>
      <c r="E2664" t="s">
        <v>24</v>
      </c>
      <c r="F2664" t="s">
        <v>25</v>
      </c>
      <c r="G2664" t="s">
        <v>26</v>
      </c>
      <c r="H2664" t="s">
        <v>27</v>
      </c>
      <c r="L2664" t="s">
        <v>3893</v>
      </c>
      <c r="M2664">
        <v>911097</v>
      </c>
      <c r="N2664">
        <v>1470</v>
      </c>
      <c r="O2664" t="s">
        <v>29</v>
      </c>
      <c r="P2664" t="s">
        <v>30</v>
      </c>
      <c r="Q2664" t="s">
        <v>52</v>
      </c>
      <c r="R2664">
        <v>11000000</v>
      </c>
      <c r="S2664">
        <v>1977</v>
      </c>
      <c r="T2664">
        <v>8.6999999999999993</v>
      </c>
      <c r="U2664">
        <v>2.1</v>
      </c>
      <c r="V2664">
        <v>449935665</v>
      </c>
      <c r="W2664" t="s">
        <v>21</v>
      </c>
    </row>
    <row r="2665" spans="1:23" x14ac:dyDescent="0.3">
      <c r="A2665" t="s">
        <v>3894</v>
      </c>
      <c r="B2665">
        <v>158</v>
      </c>
      <c r="C2665">
        <v>109</v>
      </c>
      <c r="D2665">
        <v>35537564</v>
      </c>
      <c r="E2665" t="s">
        <v>48</v>
      </c>
      <c r="L2665" t="s">
        <v>3895</v>
      </c>
      <c r="M2665">
        <v>49671</v>
      </c>
      <c r="N2665">
        <v>166</v>
      </c>
      <c r="O2665" t="s">
        <v>29</v>
      </c>
      <c r="P2665" t="s">
        <v>30</v>
      </c>
      <c r="Q2665" t="s">
        <v>213</v>
      </c>
      <c r="R2665">
        <v>11500000</v>
      </c>
      <c r="S2665">
        <v>2016</v>
      </c>
      <c r="T2665">
        <v>6</v>
      </c>
      <c r="U2665">
        <v>1.8</v>
      </c>
      <c r="V2665">
        <v>24037564</v>
      </c>
      <c r="W2665" t="s">
        <v>21</v>
      </c>
    </row>
    <row r="2666" spans="1:23" x14ac:dyDescent="0.3">
      <c r="A2666" t="s">
        <v>2456</v>
      </c>
      <c r="B2666">
        <v>89</v>
      </c>
      <c r="C2666">
        <v>200</v>
      </c>
      <c r="D2666">
        <v>111722000</v>
      </c>
      <c r="E2666" t="s">
        <v>55</v>
      </c>
      <c r="F2666" t="s">
        <v>44</v>
      </c>
      <c r="G2666" t="s">
        <v>58</v>
      </c>
      <c r="L2666" t="s">
        <v>3896</v>
      </c>
      <c r="M2666">
        <v>55816</v>
      </c>
      <c r="N2666">
        <v>255</v>
      </c>
      <c r="O2666" t="s">
        <v>29</v>
      </c>
      <c r="P2666" t="s">
        <v>30</v>
      </c>
      <c r="Q2666" t="s">
        <v>31</v>
      </c>
      <c r="R2666">
        <v>11000000</v>
      </c>
      <c r="S2666">
        <v>1965</v>
      </c>
      <c r="T2666">
        <v>8</v>
      </c>
      <c r="U2666">
        <v>3.3</v>
      </c>
      <c r="V2666">
        <v>100722000</v>
      </c>
      <c r="W2666" t="s">
        <v>21</v>
      </c>
    </row>
    <row r="2667" spans="1:23" x14ac:dyDescent="0.3">
      <c r="A2667" t="s">
        <v>1105</v>
      </c>
      <c r="B2667">
        <v>128</v>
      </c>
      <c r="C2667">
        <v>112</v>
      </c>
      <c r="D2667">
        <v>90556401</v>
      </c>
      <c r="E2667" t="s">
        <v>48</v>
      </c>
      <c r="F2667" t="s">
        <v>55</v>
      </c>
      <c r="G2667" t="s">
        <v>49</v>
      </c>
      <c r="H2667" t="s">
        <v>59</v>
      </c>
      <c r="I2667" t="s">
        <v>50</v>
      </c>
      <c r="J2667" t="s">
        <v>44</v>
      </c>
      <c r="L2667" t="s">
        <v>3897</v>
      </c>
      <c r="M2667">
        <v>43795</v>
      </c>
      <c r="N2667">
        <v>171</v>
      </c>
      <c r="O2667" t="s">
        <v>29</v>
      </c>
      <c r="P2667" t="s">
        <v>30</v>
      </c>
      <c r="Q2667" t="s">
        <v>118</v>
      </c>
      <c r="R2667">
        <v>11000000</v>
      </c>
      <c r="S2667">
        <v>2008</v>
      </c>
      <c r="T2667">
        <v>4.5</v>
      </c>
      <c r="U2667">
        <v>1.9</v>
      </c>
      <c r="V2667">
        <v>79556401</v>
      </c>
      <c r="W2667" t="s">
        <v>21</v>
      </c>
    </row>
    <row r="2668" spans="1:23" x14ac:dyDescent="0.3">
      <c r="A2668" t="s">
        <v>1134</v>
      </c>
      <c r="B2668">
        <v>410</v>
      </c>
      <c r="C2668">
        <v>116</v>
      </c>
      <c r="D2668">
        <v>93571803</v>
      </c>
      <c r="E2668" t="s">
        <v>242</v>
      </c>
      <c r="F2668" t="s">
        <v>55</v>
      </c>
      <c r="G2668" t="s">
        <v>61</v>
      </c>
      <c r="L2668" t="s">
        <v>3898</v>
      </c>
      <c r="M2668">
        <v>275869</v>
      </c>
      <c r="N2668">
        <v>389</v>
      </c>
      <c r="O2668" t="s">
        <v>29</v>
      </c>
      <c r="P2668" t="s">
        <v>30</v>
      </c>
      <c r="Q2668" t="s">
        <v>213</v>
      </c>
      <c r="R2668">
        <v>25000000</v>
      </c>
      <c r="S2668">
        <v>2010</v>
      </c>
      <c r="T2668">
        <v>7.9</v>
      </c>
      <c r="U2668">
        <v>1.9</v>
      </c>
      <c r="V2668">
        <v>68571803</v>
      </c>
      <c r="W2668" t="s">
        <v>21</v>
      </c>
    </row>
    <row r="2669" spans="1:23" x14ac:dyDescent="0.3">
      <c r="A2669" t="s">
        <v>1889</v>
      </c>
      <c r="B2669">
        <v>54</v>
      </c>
      <c r="C2669">
        <v>120</v>
      </c>
      <c r="D2669">
        <v>52929168</v>
      </c>
      <c r="E2669" t="s">
        <v>48</v>
      </c>
      <c r="F2669" t="s">
        <v>56</v>
      </c>
      <c r="L2669" t="s">
        <v>3899</v>
      </c>
      <c r="M2669">
        <v>82743</v>
      </c>
      <c r="N2669">
        <v>201</v>
      </c>
      <c r="O2669" t="s">
        <v>29</v>
      </c>
      <c r="P2669" t="s">
        <v>30</v>
      </c>
      <c r="Q2669" t="s">
        <v>213</v>
      </c>
      <c r="R2669">
        <v>11000000</v>
      </c>
      <c r="S2669">
        <v>1992</v>
      </c>
      <c r="T2669">
        <v>7.5</v>
      </c>
      <c r="U2669">
        <v>2</v>
      </c>
      <c r="V2669">
        <v>41929168</v>
      </c>
      <c r="W2669" t="s">
        <v>21</v>
      </c>
    </row>
    <row r="2670" spans="1:23" x14ac:dyDescent="0.3">
      <c r="A2670" t="s">
        <v>3900</v>
      </c>
      <c r="B2670">
        <v>141</v>
      </c>
      <c r="C2670">
        <v>107</v>
      </c>
      <c r="D2670">
        <v>50461335</v>
      </c>
      <c r="E2670" t="s">
        <v>55</v>
      </c>
      <c r="F2670" t="s">
        <v>26</v>
      </c>
      <c r="G2670" t="s">
        <v>59</v>
      </c>
      <c r="H2670" t="s">
        <v>44</v>
      </c>
      <c r="L2670" t="s">
        <v>3901</v>
      </c>
      <c r="M2670">
        <v>83893</v>
      </c>
      <c r="N2670">
        <v>132</v>
      </c>
      <c r="O2670" t="s">
        <v>29</v>
      </c>
      <c r="P2670" t="s">
        <v>30</v>
      </c>
      <c r="Q2670" t="s">
        <v>31</v>
      </c>
      <c r="R2670">
        <v>11000000</v>
      </c>
      <c r="S2670">
        <v>2014</v>
      </c>
      <c r="T2670">
        <v>6.8</v>
      </c>
      <c r="U2670">
        <v>1.8</v>
      </c>
      <c r="V2670">
        <v>39461335</v>
      </c>
      <c r="W2670" t="s">
        <v>21</v>
      </c>
    </row>
    <row r="2671" spans="1:23" x14ac:dyDescent="0.3">
      <c r="A2671" t="s">
        <v>3902</v>
      </c>
      <c r="B2671">
        <v>57</v>
      </c>
      <c r="C2671">
        <v>107</v>
      </c>
      <c r="D2671">
        <v>49797148</v>
      </c>
      <c r="E2671" t="s">
        <v>48</v>
      </c>
      <c r="F2671" t="s">
        <v>61</v>
      </c>
      <c r="L2671" t="s">
        <v>3903</v>
      </c>
      <c r="M2671">
        <v>49007</v>
      </c>
      <c r="N2671">
        <v>97</v>
      </c>
      <c r="O2671" t="s">
        <v>29</v>
      </c>
      <c r="P2671" t="s">
        <v>30</v>
      </c>
      <c r="Q2671" t="s">
        <v>213</v>
      </c>
      <c r="R2671">
        <v>11000000</v>
      </c>
      <c r="S2671">
        <v>1989</v>
      </c>
      <c r="T2671">
        <v>7.2</v>
      </c>
      <c r="U2671">
        <v>1.8</v>
      </c>
      <c r="V2671">
        <v>38797148</v>
      </c>
      <c r="W2671" t="s">
        <v>21</v>
      </c>
    </row>
    <row r="2672" spans="1:23" x14ac:dyDescent="0.3">
      <c r="A2672" t="s">
        <v>394</v>
      </c>
      <c r="B2672">
        <v>216</v>
      </c>
      <c r="C2672">
        <v>81</v>
      </c>
      <c r="D2672">
        <v>46563158</v>
      </c>
      <c r="E2672" t="s">
        <v>56</v>
      </c>
      <c r="F2672" t="s">
        <v>35</v>
      </c>
      <c r="L2672" t="s">
        <v>3904</v>
      </c>
      <c r="M2672">
        <v>207934</v>
      </c>
      <c r="N2672">
        <v>629</v>
      </c>
      <c r="O2672" t="s">
        <v>29</v>
      </c>
      <c r="P2672" t="s">
        <v>30</v>
      </c>
      <c r="Q2672" t="s">
        <v>213</v>
      </c>
      <c r="R2672">
        <v>13000000</v>
      </c>
      <c r="S2672">
        <v>2002</v>
      </c>
      <c r="T2672">
        <v>7.1</v>
      </c>
      <c r="U2672">
        <v>1.4</v>
      </c>
      <c r="V2672">
        <v>33563158</v>
      </c>
      <c r="W2672" t="s">
        <v>21</v>
      </c>
    </row>
    <row r="2673" spans="1:23" x14ac:dyDescent="0.3">
      <c r="A2673" t="s">
        <v>724</v>
      </c>
      <c r="B2673">
        <v>80</v>
      </c>
      <c r="C2673">
        <v>101</v>
      </c>
      <c r="D2673">
        <v>41227069</v>
      </c>
      <c r="E2673" t="s">
        <v>55</v>
      </c>
      <c r="F2673" t="s">
        <v>44</v>
      </c>
      <c r="L2673" t="s">
        <v>3905</v>
      </c>
      <c r="M2673">
        <v>162701</v>
      </c>
      <c r="N2673">
        <v>962</v>
      </c>
      <c r="O2673" t="s">
        <v>29</v>
      </c>
      <c r="P2673" t="s">
        <v>30</v>
      </c>
      <c r="Q2673" t="s">
        <v>52</v>
      </c>
      <c r="R2673">
        <v>11000000</v>
      </c>
      <c r="S2673">
        <v>2002</v>
      </c>
      <c r="T2673">
        <v>7.4</v>
      </c>
      <c r="U2673">
        <v>1.7</v>
      </c>
      <c r="V2673">
        <v>30227069</v>
      </c>
      <c r="W2673" t="s">
        <v>21</v>
      </c>
    </row>
    <row r="2674" spans="1:23" x14ac:dyDescent="0.3">
      <c r="A2674" t="s">
        <v>2171</v>
      </c>
      <c r="B2674">
        <v>77</v>
      </c>
      <c r="C2674">
        <v>122</v>
      </c>
      <c r="D2674">
        <v>39025000</v>
      </c>
      <c r="E2674" t="s">
        <v>56</v>
      </c>
      <c r="F2674" t="s">
        <v>55</v>
      </c>
      <c r="L2674" t="s">
        <v>3906</v>
      </c>
      <c r="M2674">
        <v>73193</v>
      </c>
      <c r="N2674">
        <v>190</v>
      </c>
      <c r="O2674" t="s">
        <v>29</v>
      </c>
      <c r="P2674" t="s">
        <v>37</v>
      </c>
      <c r="Q2674" t="s">
        <v>213</v>
      </c>
      <c r="R2674">
        <v>11000000</v>
      </c>
      <c r="S2674">
        <v>1995</v>
      </c>
      <c r="T2674">
        <v>7.6</v>
      </c>
      <c r="U2674">
        <v>2</v>
      </c>
      <c r="V2674">
        <v>28025000</v>
      </c>
      <c r="W2674" t="s">
        <v>21</v>
      </c>
    </row>
    <row r="2675" spans="1:23" x14ac:dyDescent="0.3">
      <c r="A2675" t="s">
        <v>1646</v>
      </c>
      <c r="B2675">
        <v>101</v>
      </c>
      <c r="C2675">
        <v>97</v>
      </c>
      <c r="D2675">
        <v>38201895</v>
      </c>
      <c r="E2675" t="s">
        <v>55</v>
      </c>
      <c r="F2675" t="s">
        <v>44</v>
      </c>
      <c r="L2675" t="s">
        <v>3907</v>
      </c>
      <c r="M2675">
        <v>149222</v>
      </c>
      <c r="N2675">
        <v>749</v>
      </c>
      <c r="O2675" t="s">
        <v>29</v>
      </c>
      <c r="P2675" t="s">
        <v>30</v>
      </c>
      <c r="Q2675" t="s">
        <v>213</v>
      </c>
      <c r="R2675">
        <v>10500000</v>
      </c>
      <c r="S2675">
        <v>1999</v>
      </c>
      <c r="T2675">
        <v>6.9</v>
      </c>
      <c r="U2675">
        <v>1.6</v>
      </c>
      <c r="V2675">
        <v>27701895</v>
      </c>
      <c r="W2675" t="s">
        <v>21</v>
      </c>
    </row>
    <row r="2676" spans="1:23" x14ac:dyDescent="0.3">
      <c r="A2676" t="s">
        <v>3263</v>
      </c>
      <c r="B2676">
        <v>156</v>
      </c>
      <c r="C2676">
        <v>92</v>
      </c>
      <c r="D2676">
        <v>27669413</v>
      </c>
      <c r="E2676" t="s">
        <v>57</v>
      </c>
      <c r="F2676" t="s">
        <v>60</v>
      </c>
      <c r="L2676" t="s">
        <v>3908</v>
      </c>
      <c r="M2676">
        <v>76207</v>
      </c>
      <c r="N2676">
        <v>194</v>
      </c>
      <c r="O2676" t="s">
        <v>29</v>
      </c>
      <c r="P2676" t="s">
        <v>115</v>
      </c>
      <c r="Q2676" t="s">
        <v>213</v>
      </c>
      <c r="R2676">
        <v>11000000</v>
      </c>
      <c r="S2676">
        <v>2009</v>
      </c>
      <c r="T2676">
        <v>6</v>
      </c>
      <c r="U2676">
        <v>1.5</v>
      </c>
      <c r="V2676">
        <v>16669413</v>
      </c>
      <c r="W2676" t="s">
        <v>21</v>
      </c>
    </row>
    <row r="2677" spans="1:23" x14ac:dyDescent="0.3">
      <c r="A2677" t="s">
        <v>3456</v>
      </c>
      <c r="B2677">
        <v>109</v>
      </c>
      <c r="C2677">
        <v>110</v>
      </c>
      <c r="D2677">
        <v>37766350</v>
      </c>
      <c r="E2677" t="s">
        <v>55</v>
      </c>
      <c r="L2677" t="s">
        <v>3909</v>
      </c>
      <c r="M2677">
        <v>19440</v>
      </c>
      <c r="N2677">
        <v>56</v>
      </c>
      <c r="O2677" t="s">
        <v>29</v>
      </c>
      <c r="P2677" t="s">
        <v>30</v>
      </c>
      <c r="Q2677" t="s">
        <v>31</v>
      </c>
      <c r="R2677">
        <v>11000000</v>
      </c>
      <c r="S2677">
        <v>2008</v>
      </c>
      <c r="T2677">
        <v>7.3</v>
      </c>
      <c r="U2677">
        <v>1.8</v>
      </c>
      <c r="V2677">
        <v>26766350</v>
      </c>
      <c r="W2677" t="s">
        <v>21</v>
      </c>
    </row>
    <row r="2678" spans="1:23" x14ac:dyDescent="0.3">
      <c r="A2678" t="s">
        <v>3910</v>
      </c>
      <c r="B2678">
        <v>62</v>
      </c>
      <c r="C2678">
        <v>86</v>
      </c>
      <c r="D2678">
        <v>23978402</v>
      </c>
      <c r="E2678" t="s">
        <v>48</v>
      </c>
      <c r="F2678" t="s">
        <v>56</v>
      </c>
      <c r="L2678" t="s">
        <v>3911</v>
      </c>
      <c r="M2678">
        <v>10966</v>
      </c>
      <c r="N2678">
        <v>100</v>
      </c>
      <c r="O2678" t="s">
        <v>29</v>
      </c>
      <c r="P2678" t="s">
        <v>30</v>
      </c>
      <c r="Q2678" t="s">
        <v>31</v>
      </c>
      <c r="R2678">
        <v>11000000</v>
      </c>
      <c r="S2678">
        <v>2001</v>
      </c>
      <c r="T2678">
        <v>4.5999999999999996</v>
      </c>
      <c r="U2678">
        <v>1.4</v>
      </c>
      <c r="V2678">
        <v>12978402</v>
      </c>
      <c r="W2678" t="s">
        <v>21</v>
      </c>
    </row>
    <row r="2679" spans="1:23" x14ac:dyDescent="0.3">
      <c r="A2679" t="s">
        <v>630</v>
      </c>
      <c r="B2679">
        <v>33</v>
      </c>
      <c r="C2679">
        <v>91</v>
      </c>
      <c r="D2679">
        <v>21370057</v>
      </c>
      <c r="E2679" t="s">
        <v>56</v>
      </c>
      <c r="F2679" t="s">
        <v>55</v>
      </c>
      <c r="G2679" t="s">
        <v>35</v>
      </c>
      <c r="L2679" t="s">
        <v>3912</v>
      </c>
      <c r="M2679">
        <v>9903</v>
      </c>
      <c r="N2679">
        <v>80</v>
      </c>
      <c r="O2679" t="s">
        <v>29</v>
      </c>
      <c r="P2679" t="s">
        <v>30</v>
      </c>
      <c r="Q2679" t="s">
        <v>213</v>
      </c>
      <c r="R2679">
        <v>12000000</v>
      </c>
      <c r="S2679">
        <v>1992</v>
      </c>
      <c r="T2679">
        <v>6</v>
      </c>
      <c r="U2679">
        <v>1.5</v>
      </c>
      <c r="V2679">
        <v>9370057</v>
      </c>
      <c r="W2679" t="s">
        <v>21</v>
      </c>
    </row>
    <row r="2680" spans="1:23" x14ac:dyDescent="0.3">
      <c r="A2680" t="s">
        <v>2012</v>
      </c>
      <c r="B2680">
        <v>52</v>
      </c>
      <c r="C2680">
        <v>100</v>
      </c>
      <c r="D2680">
        <v>4884663</v>
      </c>
      <c r="E2680" t="s">
        <v>57</v>
      </c>
      <c r="F2680" t="s">
        <v>27</v>
      </c>
      <c r="L2680" t="s">
        <v>3913</v>
      </c>
      <c r="M2680">
        <v>5187</v>
      </c>
      <c r="N2680">
        <v>64</v>
      </c>
      <c r="O2680" t="s">
        <v>29</v>
      </c>
      <c r="P2680" t="s">
        <v>30</v>
      </c>
      <c r="Q2680" t="s">
        <v>52</v>
      </c>
      <c r="R2680">
        <v>12000000</v>
      </c>
      <c r="S2680">
        <v>1986</v>
      </c>
      <c r="T2680">
        <v>5.5</v>
      </c>
      <c r="U2680">
        <v>1.7</v>
      </c>
      <c r="V2680">
        <v>-7115337</v>
      </c>
      <c r="W2680" t="s">
        <v>38</v>
      </c>
    </row>
    <row r="2681" spans="1:23" x14ac:dyDescent="0.3">
      <c r="A2681" t="s">
        <v>3914</v>
      </c>
      <c r="B2681">
        <v>351</v>
      </c>
      <c r="C2681">
        <v>111</v>
      </c>
      <c r="D2681">
        <v>38317535</v>
      </c>
      <c r="E2681" t="s">
        <v>55</v>
      </c>
      <c r="F2681" t="s">
        <v>44</v>
      </c>
      <c r="L2681" t="s">
        <v>3915</v>
      </c>
      <c r="M2681">
        <v>73249</v>
      </c>
      <c r="N2681">
        <v>212</v>
      </c>
      <c r="O2681" t="s">
        <v>29</v>
      </c>
      <c r="P2681" t="s">
        <v>37</v>
      </c>
      <c r="Q2681" t="s">
        <v>31</v>
      </c>
      <c r="R2681">
        <v>11000000</v>
      </c>
      <c r="S2681">
        <v>2015</v>
      </c>
      <c r="T2681">
        <v>7.5</v>
      </c>
      <c r="U2681">
        <v>1.8</v>
      </c>
      <c r="V2681">
        <v>27317535</v>
      </c>
      <c r="W2681" t="s">
        <v>21</v>
      </c>
    </row>
    <row r="2682" spans="1:23" x14ac:dyDescent="0.3">
      <c r="A2682" t="s">
        <v>3916</v>
      </c>
      <c r="B2682">
        <v>37</v>
      </c>
      <c r="C2682">
        <v>89</v>
      </c>
      <c r="D2682">
        <v>13903262</v>
      </c>
      <c r="E2682" t="s">
        <v>48</v>
      </c>
      <c r="F2682" t="s">
        <v>61</v>
      </c>
      <c r="L2682" t="s">
        <v>3917</v>
      </c>
      <c r="M2682">
        <v>14656</v>
      </c>
      <c r="N2682">
        <v>90</v>
      </c>
      <c r="O2682" t="s">
        <v>29</v>
      </c>
      <c r="P2682" t="s">
        <v>30</v>
      </c>
      <c r="Q2682" t="s">
        <v>31</v>
      </c>
      <c r="R2682">
        <v>11000000</v>
      </c>
      <c r="S2682">
        <v>2001</v>
      </c>
      <c r="T2682">
        <v>6.3</v>
      </c>
      <c r="U2682">
        <v>1.5</v>
      </c>
      <c r="V2682">
        <v>2903262</v>
      </c>
      <c r="W2682" t="s">
        <v>21</v>
      </c>
    </row>
    <row r="2683" spans="1:23" x14ac:dyDescent="0.3">
      <c r="A2683" t="s">
        <v>1657</v>
      </c>
      <c r="B2683">
        <v>58</v>
      </c>
      <c r="C2683">
        <v>84</v>
      </c>
      <c r="D2683">
        <v>13592872</v>
      </c>
      <c r="E2683" t="s">
        <v>48</v>
      </c>
      <c r="L2683" t="s">
        <v>3918</v>
      </c>
      <c r="M2683">
        <v>10777</v>
      </c>
      <c r="N2683">
        <v>79</v>
      </c>
      <c r="O2683" t="s">
        <v>29</v>
      </c>
      <c r="P2683" t="s">
        <v>30</v>
      </c>
      <c r="Q2683" t="s">
        <v>213</v>
      </c>
      <c r="R2683">
        <v>11000000</v>
      </c>
      <c r="S2683">
        <v>2000</v>
      </c>
      <c r="T2683">
        <v>5.0999999999999996</v>
      </c>
      <c r="U2683">
        <v>1.4</v>
      </c>
      <c r="V2683">
        <v>2592872</v>
      </c>
      <c r="W2683" t="s">
        <v>21</v>
      </c>
    </row>
    <row r="2684" spans="1:23" x14ac:dyDescent="0.3">
      <c r="A2684" t="s">
        <v>3919</v>
      </c>
      <c r="B2684">
        <v>175</v>
      </c>
      <c r="C2684">
        <v>98</v>
      </c>
      <c r="D2684">
        <v>18381787</v>
      </c>
      <c r="E2684" t="s">
        <v>48</v>
      </c>
      <c r="F2684" t="s">
        <v>55</v>
      </c>
      <c r="L2684" t="s">
        <v>3920</v>
      </c>
      <c r="M2684">
        <v>15684</v>
      </c>
      <c r="N2684">
        <v>126</v>
      </c>
      <c r="O2684" t="s">
        <v>29</v>
      </c>
      <c r="P2684" t="s">
        <v>37</v>
      </c>
      <c r="Q2684" t="s">
        <v>31</v>
      </c>
      <c r="R2684">
        <v>11000000</v>
      </c>
      <c r="S2684">
        <v>2012</v>
      </c>
      <c r="T2684">
        <v>6.8</v>
      </c>
      <c r="U2684">
        <v>1.6</v>
      </c>
      <c r="V2684">
        <v>7381787</v>
      </c>
      <c r="W2684" t="s">
        <v>21</v>
      </c>
    </row>
    <row r="2685" spans="1:23" x14ac:dyDescent="0.3">
      <c r="A2685" t="s">
        <v>3921</v>
      </c>
      <c r="B2685">
        <v>75</v>
      </c>
      <c r="C2685">
        <v>95</v>
      </c>
      <c r="D2685">
        <v>13558739</v>
      </c>
      <c r="E2685" t="s">
        <v>48</v>
      </c>
      <c r="L2685" t="s">
        <v>3922</v>
      </c>
      <c r="M2685">
        <v>15427</v>
      </c>
      <c r="N2685">
        <v>121</v>
      </c>
      <c r="O2685" t="s">
        <v>29</v>
      </c>
      <c r="P2685" t="s">
        <v>30</v>
      </c>
      <c r="Q2685" t="s">
        <v>213</v>
      </c>
      <c r="R2685">
        <v>11000000</v>
      </c>
      <c r="S2685">
        <v>2001</v>
      </c>
      <c r="T2685">
        <v>5.3</v>
      </c>
      <c r="U2685">
        <v>1.6</v>
      </c>
      <c r="V2685">
        <v>2558739</v>
      </c>
      <c r="W2685" t="s">
        <v>21</v>
      </c>
    </row>
    <row r="2686" spans="1:23" x14ac:dyDescent="0.3">
      <c r="A2686" t="s">
        <v>3923</v>
      </c>
      <c r="B2686">
        <v>161</v>
      </c>
      <c r="C2686">
        <v>100</v>
      </c>
      <c r="D2686">
        <v>13103828</v>
      </c>
      <c r="E2686" t="s">
        <v>56</v>
      </c>
      <c r="F2686" t="s">
        <v>55</v>
      </c>
      <c r="G2686" t="s">
        <v>35</v>
      </c>
      <c r="L2686" t="s">
        <v>3924</v>
      </c>
      <c r="M2686">
        <v>59982</v>
      </c>
      <c r="N2686">
        <v>463</v>
      </c>
      <c r="O2686" t="s">
        <v>29</v>
      </c>
      <c r="P2686" t="s">
        <v>30</v>
      </c>
      <c r="Q2686" t="s">
        <v>213</v>
      </c>
      <c r="R2686">
        <v>11000000</v>
      </c>
      <c r="S2686">
        <v>2001</v>
      </c>
      <c r="T2686">
        <v>7.3</v>
      </c>
      <c r="U2686">
        <v>1.7</v>
      </c>
      <c r="V2686">
        <v>2103828</v>
      </c>
      <c r="W2686" t="s">
        <v>21</v>
      </c>
    </row>
    <row r="2687" spans="1:23" x14ac:dyDescent="0.3">
      <c r="A2687" t="s">
        <v>3925</v>
      </c>
      <c r="B2687">
        <v>203</v>
      </c>
      <c r="C2687">
        <v>109</v>
      </c>
      <c r="D2687">
        <v>33305037</v>
      </c>
      <c r="E2687" t="s">
        <v>242</v>
      </c>
      <c r="F2687" t="s">
        <v>55</v>
      </c>
      <c r="G2687" t="s">
        <v>54</v>
      </c>
      <c r="L2687" t="s">
        <v>3926</v>
      </c>
      <c r="M2687">
        <v>33856</v>
      </c>
      <c r="N2687">
        <v>147</v>
      </c>
      <c r="O2687" t="s">
        <v>29</v>
      </c>
      <c r="P2687" t="s">
        <v>37</v>
      </c>
      <c r="Q2687" t="s">
        <v>31</v>
      </c>
      <c r="R2687">
        <v>11000000</v>
      </c>
      <c r="S2687">
        <v>2015</v>
      </c>
      <c r="T2687">
        <v>7.3</v>
      </c>
      <c r="U2687">
        <v>1.8</v>
      </c>
      <c r="V2687">
        <v>22305037</v>
      </c>
      <c r="W2687" t="s">
        <v>21</v>
      </c>
    </row>
    <row r="2688" spans="1:23" x14ac:dyDescent="0.3">
      <c r="A2688" t="s">
        <v>337</v>
      </c>
      <c r="B2688">
        <v>188</v>
      </c>
      <c r="C2688">
        <v>118</v>
      </c>
      <c r="D2688">
        <v>10214647</v>
      </c>
      <c r="E2688" t="s">
        <v>242</v>
      </c>
      <c r="F2688" t="s">
        <v>55</v>
      </c>
      <c r="L2688" t="s">
        <v>3927</v>
      </c>
      <c r="M2688">
        <v>42689</v>
      </c>
      <c r="N2688">
        <v>204</v>
      </c>
      <c r="O2688" t="s">
        <v>29</v>
      </c>
      <c r="P2688" t="s">
        <v>30</v>
      </c>
      <c r="Q2688" t="s">
        <v>213</v>
      </c>
      <c r="R2688">
        <v>11000000</v>
      </c>
      <c r="S2688">
        <v>2004</v>
      </c>
      <c r="T2688">
        <v>7.1</v>
      </c>
      <c r="U2688">
        <v>2</v>
      </c>
      <c r="V2688">
        <v>-785353</v>
      </c>
      <c r="W2688" t="s">
        <v>38</v>
      </c>
    </row>
    <row r="2689" spans="1:23" x14ac:dyDescent="0.3">
      <c r="A2689" t="s">
        <v>43</v>
      </c>
      <c r="B2689">
        <v>221</v>
      </c>
      <c r="C2689">
        <v>88</v>
      </c>
      <c r="D2689">
        <v>11501093</v>
      </c>
      <c r="E2689" t="s">
        <v>48</v>
      </c>
      <c r="F2689" t="s">
        <v>26</v>
      </c>
      <c r="G2689" t="s">
        <v>57</v>
      </c>
      <c r="L2689" t="s">
        <v>3928</v>
      </c>
      <c r="M2689">
        <v>128850</v>
      </c>
      <c r="N2689">
        <v>604</v>
      </c>
      <c r="O2689" t="s">
        <v>29</v>
      </c>
      <c r="P2689" t="s">
        <v>30</v>
      </c>
      <c r="Q2689" t="s">
        <v>213</v>
      </c>
      <c r="R2689">
        <v>13000000</v>
      </c>
      <c r="S2689">
        <v>1992</v>
      </c>
      <c r="T2689">
        <v>7.6</v>
      </c>
      <c r="U2689">
        <v>1.5</v>
      </c>
      <c r="V2689">
        <v>-1498907</v>
      </c>
      <c r="W2689" t="s">
        <v>38</v>
      </c>
    </row>
    <row r="2690" spans="1:23" x14ac:dyDescent="0.3">
      <c r="A2690" t="s">
        <v>3929</v>
      </c>
      <c r="B2690">
        <v>66</v>
      </c>
      <c r="C2690">
        <v>86</v>
      </c>
      <c r="D2690">
        <v>4814244</v>
      </c>
      <c r="E2690" t="s">
        <v>48</v>
      </c>
      <c r="F2690" t="s">
        <v>44</v>
      </c>
      <c r="L2690" t="s">
        <v>3930</v>
      </c>
      <c r="M2690">
        <v>12437</v>
      </c>
      <c r="N2690">
        <v>107</v>
      </c>
      <c r="O2690" t="s">
        <v>29</v>
      </c>
      <c r="P2690" t="s">
        <v>115</v>
      </c>
      <c r="Q2690" t="s">
        <v>213</v>
      </c>
      <c r="R2690">
        <v>11000000</v>
      </c>
      <c r="S2690">
        <v>2002</v>
      </c>
      <c r="T2690">
        <v>5.3</v>
      </c>
      <c r="U2690">
        <v>1.4</v>
      </c>
      <c r="V2690">
        <v>-6185756</v>
      </c>
      <c r="W2690" t="s">
        <v>38</v>
      </c>
    </row>
    <row r="2691" spans="1:23" x14ac:dyDescent="0.3">
      <c r="A2691" t="s">
        <v>2068</v>
      </c>
      <c r="B2691">
        <v>80</v>
      </c>
      <c r="C2691">
        <v>118</v>
      </c>
      <c r="D2691">
        <v>9170214</v>
      </c>
      <c r="E2691" t="s">
        <v>55</v>
      </c>
      <c r="F2691" t="s">
        <v>44</v>
      </c>
      <c r="L2691" t="s">
        <v>3931</v>
      </c>
      <c r="M2691">
        <v>171882</v>
      </c>
      <c r="N2691">
        <v>292</v>
      </c>
      <c r="O2691" t="s">
        <v>29</v>
      </c>
      <c r="P2691" t="s">
        <v>30</v>
      </c>
      <c r="Q2691" t="s">
        <v>31</v>
      </c>
      <c r="R2691">
        <v>11000000</v>
      </c>
      <c r="S2691">
        <v>1993</v>
      </c>
      <c r="T2691">
        <v>7.8</v>
      </c>
      <c r="U2691">
        <v>2</v>
      </c>
      <c r="V2691">
        <v>-1829786</v>
      </c>
      <c r="W2691" t="s">
        <v>38</v>
      </c>
    </row>
    <row r="2692" spans="1:23" x14ac:dyDescent="0.3">
      <c r="A2692" t="s">
        <v>3932</v>
      </c>
      <c r="B2692">
        <v>25</v>
      </c>
      <c r="C2692">
        <v>125</v>
      </c>
      <c r="D2692">
        <v>4068087</v>
      </c>
      <c r="E2692" t="s">
        <v>242</v>
      </c>
      <c r="F2692" t="s">
        <v>55</v>
      </c>
      <c r="G2692" t="s">
        <v>54</v>
      </c>
      <c r="L2692" t="s">
        <v>3933</v>
      </c>
      <c r="M2692">
        <v>2164</v>
      </c>
      <c r="N2692">
        <v>74</v>
      </c>
      <c r="O2692" t="s">
        <v>29</v>
      </c>
      <c r="P2692" t="s">
        <v>115</v>
      </c>
      <c r="Q2692" t="s">
        <v>31</v>
      </c>
      <c r="R2692">
        <v>17000000</v>
      </c>
      <c r="S2692">
        <v>2003</v>
      </c>
      <c r="T2692">
        <v>7.7</v>
      </c>
      <c r="U2692">
        <v>2.1</v>
      </c>
      <c r="V2692">
        <v>-12931913</v>
      </c>
      <c r="W2692" t="s">
        <v>38</v>
      </c>
    </row>
    <row r="2693" spans="1:23" x14ac:dyDescent="0.3">
      <c r="A2693" t="s">
        <v>3057</v>
      </c>
      <c r="B2693">
        <v>169</v>
      </c>
      <c r="C2693">
        <v>125</v>
      </c>
      <c r="D2693">
        <v>3753806</v>
      </c>
      <c r="E2693" t="s">
        <v>56</v>
      </c>
      <c r="F2693" t="s">
        <v>55</v>
      </c>
      <c r="L2693" t="s">
        <v>3934</v>
      </c>
      <c r="M2693">
        <v>20307</v>
      </c>
      <c r="N2693">
        <v>165</v>
      </c>
      <c r="O2693" t="s">
        <v>29</v>
      </c>
      <c r="P2693" t="s">
        <v>37</v>
      </c>
      <c r="Q2693" t="s">
        <v>213</v>
      </c>
      <c r="R2693">
        <v>11000000</v>
      </c>
      <c r="S2693">
        <v>2004</v>
      </c>
      <c r="T2693">
        <v>7.7</v>
      </c>
      <c r="U2693">
        <v>2.1</v>
      </c>
      <c r="V2693">
        <v>-7246194</v>
      </c>
      <c r="W2693" t="s">
        <v>38</v>
      </c>
    </row>
    <row r="2694" spans="1:23" x14ac:dyDescent="0.3">
      <c r="A2694" t="s">
        <v>3935</v>
      </c>
      <c r="B2694">
        <v>70</v>
      </c>
      <c r="C2694">
        <v>94</v>
      </c>
      <c r="D2694">
        <v>3034181</v>
      </c>
      <c r="E2694" t="s">
        <v>48</v>
      </c>
      <c r="F2694" t="s">
        <v>59</v>
      </c>
      <c r="G2694" t="s">
        <v>44</v>
      </c>
      <c r="L2694" t="s">
        <v>3936</v>
      </c>
      <c r="M2694">
        <v>13622</v>
      </c>
      <c r="N2694">
        <v>128</v>
      </c>
      <c r="O2694" t="s">
        <v>29</v>
      </c>
      <c r="P2694" t="s">
        <v>37</v>
      </c>
      <c r="Q2694" t="s">
        <v>213</v>
      </c>
      <c r="R2694">
        <v>11000000</v>
      </c>
      <c r="S2694">
        <v>2002</v>
      </c>
      <c r="T2694">
        <v>5.4</v>
      </c>
      <c r="U2694">
        <v>1.6</v>
      </c>
      <c r="V2694">
        <v>-7965819</v>
      </c>
      <c r="W2694" t="s">
        <v>38</v>
      </c>
    </row>
    <row r="2695" spans="1:23" x14ac:dyDescent="0.3">
      <c r="A2695" t="s">
        <v>2781</v>
      </c>
      <c r="B2695">
        <v>15</v>
      </c>
      <c r="C2695">
        <v>113</v>
      </c>
      <c r="D2695">
        <v>2832826</v>
      </c>
      <c r="E2695" t="s">
        <v>48</v>
      </c>
      <c r="F2695" t="s">
        <v>55</v>
      </c>
      <c r="G2695" t="s">
        <v>44</v>
      </c>
      <c r="L2695" t="s">
        <v>3937</v>
      </c>
      <c r="M2695">
        <v>1761</v>
      </c>
      <c r="N2695">
        <v>19</v>
      </c>
      <c r="O2695" t="s">
        <v>29</v>
      </c>
      <c r="P2695" t="s">
        <v>30</v>
      </c>
      <c r="Q2695" t="s">
        <v>213</v>
      </c>
      <c r="R2695">
        <v>11000000</v>
      </c>
      <c r="S2695">
        <v>1995</v>
      </c>
      <c r="T2695">
        <v>6.2</v>
      </c>
      <c r="U2695">
        <v>1.9</v>
      </c>
      <c r="V2695">
        <v>-8167174</v>
      </c>
      <c r="W2695" t="s">
        <v>38</v>
      </c>
    </row>
    <row r="2696" spans="1:23" x14ac:dyDescent="0.3">
      <c r="A2696" t="s">
        <v>1929</v>
      </c>
      <c r="B2696">
        <v>535</v>
      </c>
      <c r="C2696">
        <v>104</v>
      </c>
      <c r="D2696">
        <v>13214255</v>
      </c>
      <c r="E2696" t="s">
        <v>55</v>
      </c>
      <c r="F2696" t="s">
        <v>59</v>
      </c>
      <c r="L2696" t="s">
        <v>3938</v>
      </c>
      <c r="M2696">
        <v>96233</v>
      </c>
      <c r="N2696">
        <v>313</v>
      </c>
      <c r="O2696" t="s">
        <v>29</v>
      </c>
      <c r="P2696" t="s">
        <v>30</v>
      </c>
      <c r="Q2696" t="s">
        <v>213</v>
      </c>
      <c r="R2696">
        <v>11000000</v>
      </c>
      <c r="S2696">
        <v>2013</v>
      </c>
      <c r="T2696">
        <v>7.4</v>
      </c>
      <c r="U2696">
        <v>1.7</v>
      </c>
      <c r="V2696">
        <v>2214255</v>
      </c>
      <c r="W2696" t="s">
        <v>21</v>
      </c>
    </row>
    <row r="2697" spans="1:23" x14ac:dyDescent="0.3">
      <c r="A2697" t="s">
        <v>3939</v>
      </c>
      <c r="B2697">
        <v>92</v>
      </c>
      <c r="C2697">
        <v>95</v>
      </c>
      <c r="D2697">
        <v>16017403</v>
      </c>
      <c r="E2697" t="s">
        <v>55</v>
      </c>
      <c r="F2697" t="s">
        <v>44</v>
      </c>
      <c r="G2697" t="s">
        <v>35</v>
      </c>
      <c r="L2697" t="s">
        <v>3940</v>
      </c>
      <c r="M2697">
        <v>17333</v>
      </c>
      <c r="N2697">
        <v>153</v>
      </c>
      <c r="O2697" t="s">
        <v>29</v>
      </c>
      <c r="P2697" t="s">
        <v>30</v>
      </c>
      <c r="Q2697" t="s">
        <v>213</v>
      </c>
      <c r="R2697">
        <v>5000000</v>
      </c>
      <c r="S2697">
        <v>2001</v>
      </c>
      <c r="T2697">
        <v>6.2</v>
      </c>
      <c r="U2697">
        <v>1.6</v>
      </c>
      <c r="V2697">
        <v>11017403</v>
      </c>
      <c r="W2697" t="s">
        <v>21</v>
      </c>
    </row>
    <row r="2698" spans="1:23" x14ac:dyDescent="0.3">
      <c r="A2698" t="s">
        <v>3941</v>
      </c>
      <c r="B2698">
        <v>14</v>
      </c>
      <c r="C2698">
        <v>102</v>
      </c>
      <c r="D2698">
        <v>2807854</v>
      </c>
      <c r="E2698" t="s">
        <v>25</v>
      </c>
      <c r="F2698" t="s">
        <v>55</v>
      </c>
      <c r="G2698" t="s">
        <v>44</v>
      </c>
      <c r="L2698" t="s">
        <v>3942</v>
      </c>
      <c r="M2698">
        <v>14129</v>
      </c>
      <c r="N2698">
        <v>39</v>
      </c>
      <c r="O2698" t="s">
        <v>29</v>
      </c>
      <c r="P2698" t="s">
        <v>30</v>
      </c>
      <c r="Q2698" t="s">
        <v>31</v>
      </c>
      <c r="R2698">
        <v>11000000</v>
      </c>
      <c r="S2698">
        <v>1991</v>
      </c>
      <c r="T2698">
        <v>5.0999999999999996</v>
      </c>
      <c r="U2698">
        <v>1.7</v>
      </c>
      <c r="V2698">
        <v>-8192146</v>
      </c>
      <c r="W2698" t="s">
        <v>38</v>
      </c>
    </row>
    <row r="2699" spans="1:23" x14ac:dyDescent="0.3">
      <c r="A2699" t="s">
        <v>3943</v>
      </c>
      <c r="B2699">
        <v>78</v>
      </c>
      <c r="C2699">
        <v>104</v>
      </c>
      <c r="D2699">
        <v>352786</v>
      </c>
      <c r="E2699" t="s">
        <v>242</v>
      </c>
      <c r="F2699" t="s">
        <v>55</v>
      </c>
      <c r="G2699" t="s">
        <v>59</v>
      </c>
      <c r="L2699" t="s">
        <v>3944</v>
      </c>
      <c r="M2699">
        <v>11132</v>
      </c>
      <c r="N2699">
        <v>86</v>
      </c>
      <c r="O2699" t="s">
        <v>29</v>
      </c>
      <c r="P2699" t="s">
        <v>30</v>
      </c>
      <c r="Q2699" t="s">
        <v>31</v>
      </c>
      <c r="R2699">
        <v>11000000</v>
      </c>
      <c r="S2699">
        <v>2006</v>
      </c>
      <c r="T2699">
        <v>6.8</v>
      </c>
      <c r="U2699">
        <v>1.7</v>
      </c>
      <c r="V2699">
        <v>-10647214</v>
      </c>
      <c r="W2699" t="s">
        <v>38</v>
      </c>
    </row>
    <row r="2700" spans="1:23" x14ac:dyDescent="0.3">
      <c r="A2700" t="s">
        <v>3945</v>
      </c>
      <c r="B2700">
        <v>160</v>
      </c>
      <c r="C2700">
        <v>95</v>
      </c>
      <c r="D2700">
        <v>56729973</v>
      </c>
      <c r="E2700" t="s">
        <v>57</v>
      </c>
      <c r="F2700" t="s">
        <v>60</v>
      </c>
      <c r="L2700" t="s">
        <v>3946</v>
      </c>
      <c r="M2700">
        <v>88529</v>
      </c>
      <c r="N2700">
        <v>262</v>
      </c>
      <c r="O2700" t="s">
        <v>29</v>
      </c>
      <c r="P2700" t="s">
        <v>30</v>
      </c>
      <c r="Q2700" t="s">
        <v>213</v>
      </c>
      <c r="R2700">
        <v>10800000</v>
      </c>
      <c r="S2700">
        <v>2008</v>
      </c>
      <c r="T2700">
        <v>5.8</v>
      </c>
      <c r="U2700">
        <v>1.6</v>
      </c>
      <c r="V2700">
        <v>45929973</v>
      </c>
      <c r="W2700" t="s">
        <v>21</v>
      </c>
    </row>
    <row r="2701" spans="1:23" x14ac:dyDescent="0.3">
      <c r="A2701" t="s">
        <v>3947</v>
      </c>
      <c r="B2701">
        <v>75</v>
      </c>
      <c r="C2701">
        <v>118</v>
      </c>
      <c r="D2701">
        <v>399879</v>
      </c>
      <c r="E2701" t="s">
        <v>56</v>
      </c>
      <c r="F2701" t="s">
        <v>55</v>
      </c>
      <c r="G2701" t="s">
        <v>60</v>
      </c>
      <c r="H2701" t="s">
        <v>35</v>
      </c>
      <c r="L2701" t="s">
        <v>3948</v>
      </c>
      <c r="M2701">
        <v>5772</v>
      </c>
      <c r="N2701">
        <v>115</v>
      </c>
      <c r="O2701" t="s">
        <v>29</v>
      </c>
      <c r="P2701" t="s">
        <v>143</v>
      </c>
      <c r="Q2701" t="s">
        <v>213</v>
      </c>
      <c r="R2701">
        <v>15000000</v>
      </c>
      <c r="S2701">
        <v>2006</v>
      </c>
      <c r="T2701">
        <v>6.4</v>
      </c>
      <c r="U2701">
        <v>2</v>
      </c>
      <c r="V2701">
        <v>-14600121</v>
      </c>
      <c r="W2701" t="s">
        <v>38</v>
      </c>
    </row>
    <row r="2702" spans="1:23" x14ac:dyDescent="0.3">
      <c r="A2702" t="s">
        <v>3949</v>
      </c>
      <c r="B2702">
        <v>20</v>
      </c>
      <c r="C2702">
        <v>193</v>
      </c>
      <c r="D2702">
        <v>3275443</v>
      </c>
      <c r="E2702" t="s">
        <v>55</v>
      </c>
      <c r="L2702" t="s">
        <v>3950</v>
      </c>
      <c r="M2702">
        <v>13998</v>
      </c>
      <c r="N2702">
        <v>264</v>
      </c>
      <c r="O2702" t="s">
        <v>3951</v>
      </c>
      <c r="P2702" t="s">
        <v>3952</v>
      </c>
      <c r="Q2702" t="s">
        <v>213</v>
      </c>
      <c r="R2702">
        <v>700000000</v>
      </c>
      <c r="S2702">
        <v>2006</v>
      </c>
      <c r="T2702">
        <v>6</v>
      </c>
      <c r="U2702">
        <v>3.2</v>
      </c>
      <c r="V2702">
        <v>-696724557</v>
      </c>
      <c r="W2702" t="s">
        <v>38</v>
      </c>
    </row>
    <row r="2703" spans="1:23" x14ac:dyDescent="0.3">
      <c r="A2703" t="s">
        <v>1624</v>
      </c>
      <c r="B2703">
        <v>105</v>
      </c>
      <c r="C2703">
        <v>97</v>
      </c>
      <c r="D2703">
        <v>18535191</v>
      </c>
      <c r="E2703" t="s">
        <v>48</v>
      </c>
      <c r="F2703" t="s">
        <v>44</v>
      </c>
      <c r="L2703" t="s">
        <v>3953</v>
      </c>
      <c r="M2703">
        <v>12980</v>
      </c>
      <c r="N2703">
        <v>132</v>
      </c>
      <c r="O2703" t="s">
        <v>29</v>
      </c>
      <c r="P2703" t="s">
        <v>37</v>
      </c>
      <c r="Q2703" t="s">
        <v>31</v>
      </c>
      <c r="R2703">
        <v>14000000</v>
      </c>
      <c r="S2703">
        <v>1999</v>
      </c>
      <c r="T2703">
        <v>6.9</v>
      </c>
      <c r="U2703">
        <v>1.6</v>
      </c>
      <c r="V2703">
        <v>4535191</v>
      </c>
      <c r="W2703" t="s">
        <v>21</v>
      </c>
    </row>
    <row r="2704" spans="1:23" x14ac:dyDescent="0.3">
      <c r="A2704" t="s">
        <v>3954</v>
      </c>
      <c r="B2704">
        <v>120</v>
      </c>
      <c r="C2704">
        <v>98</v>
      </c>
      <c r="D2704">
        <v>23838</v>
      </c>
      <c r="E2704" t="s">
        <v>57</v>
      </c>
      <c r="F2704" t="s">
        <v>27</v>
      </c>
      <c r="G2704" t="s">
        <v>35</v>
      </c>
      <c r="L2704" t="s">
        <v>3955</v>
      </c>
      <c r="M2704">
        <v>28570</v>
      </c>
      <c r="N2704">
        <v>160</v>
      </c>
      <c r="O2704" t="s">
        <v>29</v>
      </c>
      <c r="P2704" t="s">
        <v>37</v>
      </c>
      <c r="Q2704" t="s">
        <v>213</v>
      </c>
      <c r="R2704">
        <v>7000000</v>
      </c>
      <c r="S2704">
        <v>2013</v>
      </c>
      <c r="T2704">
        <v>5.5</v>
      </c>
      <c r="U2704">
        <v>1.6</v>
      </c>
      <c r="V2704">
        <v>-6976162</v>
      </c>
      <c r="W2704" t="s">
        <v>38</v>
      </c>
    </row>
    <row r="2705" spans="1:23" x14ac:dyDescent="0.3">
      <c r="A2705" t="s">
        <v>3956</v>
      </c>
      <c r="B2705">
        <v>108</v>
      </c>
      <c r="C2705">
        <v>103</v>
      </c>
      <c r="D2705">
        <v>22160085</v>
      </c>
      <c r="E2705" t="s">
        <v>57</v>
      </c>
      <c r="L2705" t="s">
        <v>3957</v>
      </c>
      <c r="M2705">
        <v>16747</v>
      </c>
      <c r="N2705">
        <v>349</v>
      </c>
      <c r="O2705" t="s">
        <v>29</v>
      </c>
      <c r="P2705" t="s">
        <v>30</v>
      </c>
      <c r="Q2705" t="s">
        <v>31</v>
      </c>
      <c r="R2705">
        <v>10600000</v>
      </c>
      <c r="S2705">
        <v>2002</v>
      </c>
      <c r="T2705">
        <v>5.4</v>
      </c>
      <c r="U2705">
        <v>1.7</v>
      </c>
      <c r="V2705">
        <v>11560085</v>
      </c>
      <c r="W2705" t="s">
        <v>21</v>
      </c>
    </row>
    <row r="2706" spans="1:23" x14ac:dyDescent="0.3">
      <c r="A2706" t="s">
        <v>1013</v>
      </c>
      <c r="B2706">
        <v>285</v>
      </c>
      <c r="C2706">
        <v>161</v>
      </c>
      <c r="D2706">
        <v>56715371</v>
      </c>
      <c r="E2706" t="s">
        <v>25</v>
      </c>
      <c r="F2706" t="s">
        <v>60</v>
      </c>
      <c r="G2706" t="s">
        <v>27</v>
      </c>
      <c r="L2706" t="s">
        <v>3958</v>
      </c>
      <c r="M2706">
        <v>427357</v>
      </c>
      <c r="N2706">
        <v>1736</v>
      </c>
      <c r="O2706" t="s">
        <v>29</v>
      </c>
      <c r="P2706" t="s">
        <v>37</v>
      </c>
      <c r="Q2706" t="s">
        <v>118</v>
      </c>
      <c r="R2706">
        <v>12000000</v>
      </c>
      <c r="S2706">
        <v>1968</v>
      </c>
      <c r="T2706">
        <v>8.3000000000000007</v>
      </c>
      <c r="U2706">
        <v>2.7</v>
      </c>
      <c r="V2706">
        <v>44715371</v>
      </c>
      <c r="W2706" t="s">
        <v>21</v>
      </c>
    </row>
    <row r="2707" spans="1:23" x14ac:dyDescent="0.3">
      <c r="A2707" t="s">
        <v>149</v>
      </c>
      <c r="B2707">
        <v>215</v>
      </c>
      <c r="C2707">
        <v>120</v>
      </c>
      <c r="D2707">
        <v>434949459</v>
      </c>
      <c r="E2707" t="s">
        <v>49</v>
      </c>
      <c r="F2707" t="s">
        <v>27</v>
      </c>
      <c r="L2707" t="s">
        <v>3959</v>
      </c>
      <c r="M2707">
        <v>281842</v>
      </c>
      <c r="N2707">
        <v>515</v>
      </c>
      <c r="O2707" t="s">
        <v>29</v>
      </c>
      <c r="P2707" t="s">
        <v>30</v>
      </c>
      <c r="Q2707" t="s">
        <v>52</v>
      </c>
      <c r="R2707">
        <v>10500000</v>
      </c>
      <c r="S2707">
        <v>1982</v>
      </c>
      <c r="T2707">
        <v>7.9</v>
      </c>
      <c r="U2707">
        <v>2</v>
      </c>
      <c r="V2707">
        <v>424449459</v>
      </c>
      <c r="W2707" t="s">
        <v>21</v>
      </c>
    </row>
    <row r="2708" spans="1:23" x14ac:dyDescent="0.3">
      <c r="A2708" t="s">
        <v>3960</v>
      </c>
      <c r="B2708">
        <v>81</v>
      </c>
      <c r="C2708">
        <v>97</v>
      </c>
      <c r="D2708">
        <v>11043445</v>
      </c>
      <c r="E2708" t="s">
        <v>48</v>
      </c>
      <c r="F2708" t="s">
        <v>55</v>
      </c>
      <c r="G2708" t="s">
        <v>44</v>
      </c>
      <c r="L2708" t="s">
        <v>3961</v>
      </c>
      <c r="M2708">
        <v>27689</v>
      </c>
      <c r="N2708">
        <v>74</v>
      </c>
      <c r="O2708" t="s">
        <v>29</v>
      </c>
      <c r="P2708" t="s">
        <v>30</v>
      </c>
      <c r="Q2708" t="s">
        <v>31</v>
      </c>
      <c r="R2708">
        <v>10000000</v>
      </c>
      <c r="S2708">
        <v>2007</v>
      </c>
      <c r="T2708">
        <v>6.5</v>
      </c>
      <c r="U2708">
        <v>1.6</v>
      </c>
      <c r="V2708">
        <v>1043445</v>
      </c>
      <c r="W2708" t="s">
        <v>21</v>
      </c>
    </row>
    <row r="2709" spans="1:23" x14ac:dyDescent="0.3">
      <c r="A2709" t="s">
        <v>3962</v>
      </c>
      <c r="B2709">
        <v>43</v>
      </c>
      <c r="C2709">
        <v>145</v>
      </c>
      <c r="D2709">
        <v>5669081</v>
      </c>
      <c r="E2709" t="s">
        <v>55</v>
      </c>
      <c r="F2709" t="s">
        <v>54</v>
      </c>
      <c r="G2709" t="s">
        <v>58</v>
      </c>
      <c r="L2709" t="s">
        <v>3963</v>
      </c>
      <c r="M2709">
        <v>3665</v>
      </c>
      <c r="N2709">
        <v>57</v>
      </c>
      <c r="O2709" t="s">
        <v>763</v>
      </c>
      <c r="P2709" t="s">
        <v>3061</v>
      </c>
      <c r="Q2709" t="s">
        <v>213</v>
      </c>
      <c r="R2709">
        <v>10818775</v>
      </c>
      <c r="S2709">
        <v>2012</v>
      </c>
      <c r="T2709">
        <v>6.6</v>
      </c>
      <c r="U2709">
        <v>2.4</v>
      </c>
      <c r="V2709">
        <v>-5149694</v>
      </c>
      <c r="W2709" t="s">
        <v>38</v>
      </c>
    </row>
    <row r="2710" spans="1:23" x14ac:dyDescent="0.3">
      <c r="A2710" t="s">
        <v>1642</v>
      </c>
      <c r="B2710">
        <v>161</v>
      </c>
      <c r="C2710">
        <v>126</v>
      </c>
      <c r="D2710">
        <v>138339411</v>
      </c>
      <c r="E2710" t="s">
        <v>55</v>
      </c>
      <c r="L2710" t="s">
        <v>3964</v>
      </c>
      <c r="M2710">
        <v>604904</v>
      </c>
      <c r="N2710">
        <v>682</v>
      </c>
      <c r="O2710" t="s">
        <v>29</v>
      </c>
      <c r="P2710" t="s">
        <v>30</v>
      </c>
      <c r="Q2710" t="s">
        <v>213</v>
      </c>
      <c r="R2710">
        <v>10000000</v>
      </c>
      <c r="S2710">
        <v>1997</v>
      </c>
      <c r="T2710">
        <v>8.3000000000000007</v>
      </c>
      <c r="U2710">
        <v>2.1</v>
      </c>
      <c r="V2710">
        <v>128339411</v>
      </c>
      <c r="W2710" t="s">
        <v>21</v>
      </c>
    </row>
    <row r="2711" spans="1:23" x14ac:dyDescent="0.3">
      <c r="A2711" t="s">
        <v>3965</v>
      </c>
      <c r="B2711">
        <v>210</v>
      </c>
      <c r="C2711">
        <v>121</v>
      </c>
      <c r="D2711">
        <v>80150343</v>
      </c>
      <c r="E2711" t="s">
        <v>57</v>
      </c>
      <c r="F2711" t="s">
        <v>60</v>
      </c>
      <c r="L2711" t="s">
        <v>3966</v>
      </c>
      <c r="M2711">
        <v>142115</v>
      </c>
      <c r="N2711">
        <v>614</v>
      </c>
      <c r="O2711" t="s">
        <v>29</v>
      </c>
      <c r="P2711" t="s">
        <v>30</v>
      </c>
      <c r="Q2711" t="s">
        <v>213</v>
      </c>
      <c r="R2711">
        <v>10000000</v>
      </c>
      <c r="S2711">
        <v>2006</v>
      </c>
      <c r="T2711">
        <v>6.2</v>
      </c>
      <c r="U2711">
        <v>2</v>
      </c>
      <c r="V2711">
        <v>70150343</v>
      </c>
      <c r="W2711" t="s">
        <v>21</v>
      </c>
    </row>
    <row r="2712" spans="1:23" x14ac:dyDescent="0.3">
      <c r="A2712" t="s">
        <v>745</v>
      </c>
      <c r="B2712">
        <v>52</v>
      </c>
      <c r="C2712">
        <v>117</v>
      </c>
      <c r="D2712">
        <v>85300000</v>
      </c>
      <c r="E2712" t="s">
        <v>24</v>
      </c>
      <c r="F2712" t="s">
        <v>48</v>
      </c>
      <c r="G2712" t="s">
        <v>58</v>
      </c>
      <c r="L2712" t="s">
        <v>3967</v>
      </c>
      <c r="M2712">
        <v>48629</v>
      </c>
      <c r="N2712">
        <v>134</v>
      </c>
      <c r="O2712" t="s">
        <v>29</v>
      </c>
      <c r="P2712" t="s">
        <v>30</v>
      </c>
      <c r="Q2712" t="s">
        <v>213</v>
      </c>
      <c r="R2712">
        <v>10000000</v>
      </c>
      <c r="S2712">
        <v>1981</v>
      </c>
      <c r="T2712">
        <v>6.9</v>
      </c>
      <c r="U2712">
        <v>2</v>
      </c>
      <c r="V2712">
        <v>75300000</v>
      </c>
      <c r="W2712" t="s">
        <v>21</v>
      </c>
    </row>
    <row r="2713" spans="1:23" x14ac:dyDescent="0.3">
      <c r="A2713" t="s">
        <v>353</v>
      </c>
      <c r="B2713">
        <v>139</v>
      </c>
      <c r="C2713">
        <v>98</v>
      </c>
      <c r="D2713">
        <v>68353550</v>
      </c>
      <c r="E2713" t="s">
        <v>48</v>
      </c>
      <c r="F2713" t="s">
        <v>61</v>
      </c>
      <c r="L2713" t="s">
        <v>3968</v>
      </c>
      <c r="M2713">
        <v>70141</v>
      </c>
      <c r="N2713">
        <v>385</v>
      </c>
      <c r="O2713" t="s">
        <v>29</v>
      </c>
      <c r="P2713" t="s">
        <v>30</v>
      </c>
      <c r="Q2713" t="s">
        <v>31</v>
      </c>
      <c r="R2713">
        <v>10000000</v>
      </c>
      <c r="S2713">
        <v>2000</v>
      </c>
      <c r="T2713">
        <v>5.9</v>
      </c>
      <c r="U2713">
        <v>1.6</v>
      </c>
      <c r="V2713">
        <v>58353550</v>
      </c>
      <c r="W2713" t="s">
        <v>21</v>
      </c>
    </row>
    <row r="2714" spans="1:23" x14ac:dyDescent="0.3">
      <c r="A2714" t="s">
        <v>3969</v>
      </c>
      <c r="B2714">
        <v>165</v>
      </c>
      <c r="C2714">
        <v>109</v>
      </c>
      <c r="D2714">
        <v>78845130</v>
      </c>
      <c r="E2714" t="s">
        <v>24</v>
      </c>
      <c r="F2714" t="s">
        <v>57</v>
      </c>
      <c r="G2714" t="s">
        <v>27</v>
      </c>
      <c r="H2714" t="s">
        <v>35</v>
      </c>
      <c r="L2714" t="s">
        <v>3970</v>
      </c>
      <c r="M2714">
        <v>17596</v>
      </c>
      <c r="N2714">
        <v>94</v>
      </c>
      <c r="O2714" t="s">
        <v>29</v>
      </c>
      <c r="P2714" t="s">
        <v>545</v>
      </c>
      <c r="Q2714" t="s">
        <v>213</v>
      </c>
      <c r="R2714">
        <v>10000000</v>
      </c>
      <c r="S2714">
        <v>2016</v>
      </c>
      <c r="T2714">
        <v>6.1</v>
      </c>
      <c r="U2714">
        <v>1.8</v>
      </c>
      <c r="V2714">
        <v>68845130</v>
      </c>
      <c r="W2714" t="s">
        <v>21</v>
      </c>
    </row>
    <row r="2715" spans="1:23" x14ac:dyDescent="0.3">
      <c r="A2715" t="s">
        <v>3341</v>
      </c>
      <c r="B2715">
        <v>96</v>
      </c>
      <c r="C2715">
        <v>95</v>
      </c>
      <c r="D2715">
        <v>63319509</v>
      </c>
      <c r="E2715" t="s">
        <v>48</v>
      </c>
      <c r="F2715" t="s">
        <v>44</v>
      </c>
      <c r="L2715" t="s">
        <v>3971</v>
      </c>
      <c r="M2715">
        <v>67115</v>
      </c>
      <c r="N2715">
        <v>389</v>
      </c>
      <c r="O2715" t="s">
        <v>29</v>
      </c>
      <c r="P2715" t="s">
        <v>30</v>
      </c>
      <c r="Q2715" t="s">
        <v>31</v>
      </c>
      <c r="R2715">
        <v>10000000</v>
      </c>
      <c r="S2715">
        <v>1999</v>
      </c>
      <c r="T2715">
        <v>5.8</v>
      </c>
      <c r="U2715">
        <v>1.6</v>
      </c>
      <c r="V2715">
        <v>53319509</v>
      </c>
      <c r="W2715" t="s">
        <v>21</v>
      </c>
    </row>
    <row r="2716" spans="1:23" x14ac:dyDescent="0.3">
      <c r="A2716" t="s">
        <v>3965</v>
      </c>
      <c r="B2716">
        <v>190</v>
      </c>
      <c r="C2716">
        <v>96</v>
      </c>
      <c r="D2716">
        <v>63270259</v>
      </c>
      <c r="E2716" t="s">
        <v>57</v>
      </c>
      <c r="F2716" t="s">
        <v>60</v>
      </c>
      <c r="L2716" t="s">
        <v>3972</v>
      </c>
      <c r="M2716">
        <v>111087</v>
      </c>
      <c r="N2716">
        <v>319</v>
      </c>
      <c r="O2716" t="s">
        <v>29</v>
      </c>
      <c r="P2716" t="s">
        <v>30</v>
      </c>
      <c r="Q2716" t="s">
        <v>213</v>
      </c>
      <c r="R2716">
        <v>10000000</v>
      </c>
      <c r="S2716">
        <v>2007</v>
      </c>
      <c r="T2716">
        <v>5.9</v>
      </c>
      <c r="U2716">
        <v>1.6</v>
      </c>
      <c r="V2716">
        <v>53270259</v>
      </c>
      <c r="W2716" t="s">
        <v>21</v>
      </c>
    </row>
    <row r="2717" spans="1:23" x14ac:dyDescent="0.3">
      <c r="A2717" t="s">
        <v>1864</v>
      </c>
      <c r="B2717">
        <v>173</v>
      </c>
      <c r="C2717">
        <v>101</v>
      </c>
      <c r="D2717">
        <v>55865715</v>
      </c>
      <c r="E2717" t="s">
        <v>55</v>
      </c>
      <c r="F2717" t="s">
        <v>57</v>
      </c>
      <c r="G2717" t="s">
        <v>60</v>
      </c>
      <c r="H2717" t="s">
        <v>35</v>
      </c>
      <c r="L2717" t="s">
        <v>3973</v>
      </c>
      <c r="M2717">
        <v>41763</v>
      </c>
      <c r="N2717">
        <v>403</v>
      </c>
      <c r="O2717" t="s">
        <v>29</v>
      </c>
      <c r="P2717" t="s">
        <v>37</v>
      </c>
      <c r="Q2717" t="s">
        <v>31</v>
      </c>
      <c r="R2717">
        <v>10000000</v>
      </c>
      <c r="S2717">
        <v>2005</v>
      </c>
      <c r="T2717">
        <v>5.5</v>
      </c>
      <c r="U2717">
        <v>1.7</v>
      </c>
      <c r="V2717">
        <v>45865715</v>
      </c>
      <c r="W2717" t="s">
        <v>21</v>
      </c>
    </row>
    <row r="2718" spans="1:23" x14ac:dyDescent="0.3">
      <c r="A2718" t="s">
        <v>2567</v>
      </c>
      <c r="B2718">
        <v>46</v>
      </c>
      <c r="C2718">
        <v>107</v>
      </c>
      <c r="D2718">
        <v>63231524</v>
      </c>
      <c r="E2718" t="s">
        <v>48</v>
      </c>
      <c r="F2718" t="s">
        <v>55</v>
      </c>
      <c r="G2718" t="s">
        <v>44</v>
      </c>
      <c r="L2718" t="s">
        <v>3974</v>
      </c>
      <c r="M2718">
        <v>8962</v>
      </c>
      <c r="N2718">
        <v>137</v>
      </c>
      <c r="O2718" t="s">
        <v>29</v>
      </c>
      <c r="P2718" t="s">
        <v>30</v>
      </c>
      <c r="Q2718" t="s">
        <v>31</v>
      </c>
      <c r="R2718">
        <v>6000000</v>
      </c>
      <c r="S2718">
        <v>2006</v>
      </c>
      <c r="T2718">
        <v>5</v>
      </c>
      <c r="U2718">
        <v>1.8</v>
      </c>
      <c r="V2718">
        <v>57231524</v>
      </c>
      <c r="W2718" t="s">
        <v>21</v>
      </c>
    </row>
    <row r="2719" spans="1:23" x14ac:dyDescent="0.3">
      <c r="A2719" t="s">
        <v>172</v>
      </c>
      <c r="B2719">
        <v>59</v>
      </c>
      <c r="C2719">
        <v>119</v>
      </c>
      <c r="D2719">
        <v>52293982</v>
      </c>
      <c r="E2719" t="s">
        <v>55</v>
      </c>
      <c r="F2719" t="s">
        <v>61</v>
      </c>
      <c r="L2719" t="s">
        <v>3975</v>
      </c>
      <c r="M2719">
        <v>57831</v>
      </c>
      <c r="N2719">
        <v>115</v>
      </c>
      <c r="O2719" t="s">
        <v>29</v>
      </c>
      <c r="P2719" t="s">
        <v>30</v>
      </c>
      <c r="Q2719" t="s">
        <v>213</v>
      </c>
      <c r="R2719">
        <v>13800000</v>
      </c>
      <c r="S2719">
        <v>1986</v>
      </c>
      <c r="T2719">
        <v>7</v>
      </c>
      <c r="U2719">
        <v>2</v>
      </c>
      <c r="V2719">
        <v>38493982</v>
      </c>
      <c r="W2719" t="s">
        <v>21</v>
      </c>
    </row>
    <row r="2720" spans="1:23" x14ac:dyDescent="0.3">
      <c r="A2720" t="s">
        <v>1208</v>
      </c>
      <c r="B2720">
        <v>22</v>
      </c>
      <c r="C2720">
        <v>100</v>
      </c>
      <c r="D2720">
        <v>50752337</v>
      </c>
      <c r="E2720" t="s">
        <v>48</v>
      </c>
      <c r="F2720" t="s">
        <v>55</v>
      </c>
      <c r="G2720" t="s">
        <v>49</v>
      </c>
      <c r="H2720" t="s">
        <v>61</v>
      </c>
      <c r="L2720" t="s">
        <v>3976</v>
      </c>
      <c r="M2720">
        <v>44502</v>
      </c>
      <c r="N2720">
        <v>46</v>
      </c>
      <c r="O2720" t="s">
        <v>29</v>
      </c>
      <c r="P2720" t="s">
        <v>30</v>
      </c>
      <c r="Q2720" t="s">
        <v>52</v>
      </c>
      <c r="R2720">
        <v>10000000</v>
      </c>
      <c r="S2720">
        <v>1992</v>
      </c>
      <c r="T2720">
        <v>6.4</v>
      </c>
      <c r="U2720">
        <v>1.7</v>
      </c>
      <c r="V2720">
        <v>40752337</v>
      </c>
      <c r="W2720" t="s">
        <v>21</v>
      </c>
    </row>
    <row r="2721" spans="1:23" x14ac:dyDescent="0.3">
      <c r="A2721" t="s">
        <v>2922</v>
      </c>
      <c r="B2721">
        <v>203</v>
      </c>
      <c r="C2721">
        <v>98</v>
      </c>
      <c r="D2721">
        <v>110175871</v>
      </c>
      <c r="E2721" t="s">
        <v>57</v>
      </c>
      <c r="F2721" t="s">
        <v>60</v>
      </c>
      <c r="G2721" t="s">
        <v>35</v>
      </c>
      <c r="L2721" t="s">
        <v>3977</v>
      </c>
      <c r="M2721">
        <v>115050</v>
      </c>
      <c r="N2721">
        <v>911</v>
      </c>
      <c r="O2721" t="s">
        <v>29</v>
      </c>
      <c r="P2721" t="s">
        <v>30</v>
      </c>
      <c r="Q2721" t="s">
        <v>31</v>
      </c>
      <c r="R2721">
        <v>10000000</v>
      </c>
      <c r="S2721">
        <v>2004</v>
      </c>
      <c r="T2721">
        <v>5.9</v>
      </c>
      <c r="U2721">
        <v>1.6</v>
      </c>
      <c r="V2721">
        <v>100175871</v>
      </c>
      <c r="W2721" t="s">
        <v>21</v>
      </c>
    </row>
    <row r="2722" spans="1:23" x14ac:dyDescent="0.3">
      <c r="A2722" t="s">
        <v>614</v>
      </c>
      <c r="B2722">
        <v>77</v>
      </c>
      <c r="C2722">
        <v>92</v>
      </c>
      <c r="D2722">
        <v>38624000</v>
      </c>
      <c r="E2722" t="s">
        <v>48</v>
      </c>
      <c r="F2722" t="s">
        <v>61</v>
      </c>
      <c r="L2722" t="s">
        <v>3978</v>
      </c>
      <c r="M2722">
        <v>156143</v>
      </c>
      <c r="N2722">
        <v>289</v>
      </c>
      <c r="O2722" t="s">
        <v>29</v>
      </c>
      <c r="P2722" t="s">
        <v>30</v>
      </c>
      <c r="Q2722" t="s">
        <v>31</v>
      </c>
      <c r="R2722">
        <v>12000000</v>
      </c>
      <c r="S2722">
        <v>1996</v>
      </c>
      <c r="T2722">
        <v>7</v>
      </c>
      <c r="U2722">
        <v>1.5</v>
      </c>
      <c r="V2722">
        <v>26624000</v>
      </c>
      <c r="W2722" t="s">
        <v>21</v>
      </c>
    </row>
    <row r="2723" spans="1:23" x14ac:dyDescent="0.3">
      <c r="A2723" t="s">
        <v>2597</v>
      </c>
      <c r="B2723">
        <v>190</v>
      </c>
      <c r="C2723">
        <v>90</v>
      </c>
      <c r="D2723">
        <v>37470017</v>
      </c>
      <c r="E2723" t="s">
        <v>57</v>
      </c>
      <c r="F2723" t="s">
        <v>60</v>
      </c>
      <c r="L2723" t="s">
        <v>3979</v>
      </c>
      <c r="M2723">
        <v>86890</v>
      </c>
      <c r="N2723">
        <v>985</v>
      </c>
      <c r="O2723" t="s">
        <v>29</v>
      </c>
      <c r="P2723" t="s">
        <v>244</v>
      </c>
      <c r="Q2723" t="s">
        <v>213</v>
      </c>
      <c r="R2723">
        <v>10000000</v>
      </c>
      <c r="S2723">
        <v>2001</v>
      </c>
      <c r="T2723">
        <v>6.1</v>
      </c>
      <c r="U2723">
        <v>1.5</v>
      </c>
      <c r="V2723">
        <v>27470017</v>
      </c>
      <c r="W2723" t="s">
        <v>21</v>
      </c>
    </row>
    <row r="2724" spans="1:23" x14ac:dyDescent="0.3">
      <c r="A2724" t="s">
        <v>1208</v>
      </c>
      <c r="B2724">
        <v>81</v>
      </c>
      <c r="C2724">
        <v>90</v>
      </c>
      <c r="D2724">
        <v>40485039</v>
      </c>
      <c r="E2724" t="s">
        <v>25</v>
      </c>
      <c r="F2724" t="s">
        <v>48</v>
      </c>
      <c r="G2724" t="s">
        <v>59</v>
      </c>
      <c r="H2724" t="s">
        <v>27</v>
      </c>
      <c r="L2724" t="s">
        <v>3980</v>
      </c>
      <c r="M2724">
        <v>85362</v>
      </c>
      <c r="N2724">
        <v>181</v>
      </c>
      <c r="O2724" t="s">
        <v>29</v>
      </c>
      <c r="P2724" t="s">
        <v>30</v>
      </c>
      <c r="Q2724" t="s">
        <v>52</v>
      </c>
      <c r="R2724">
        <v>10000000</v>
      </c>
      <c r="S2724">
        <v>1989</v>
      </c>
      <c r="T2724">
        <v>6.9</v>
      </c>
      <c r="U2724">
        <v>1.5</v>
      </c>
      <c r="V2724">
        <v>30485039</v>
      </c>
      <c r="W2724" t="s">
        <v>21</v>
      </c>
    </row>
    <row r="2725" spans="1:23" x14ac:dyDescent="0.3">
      <c r="A2725" t="s">
        <v>3981</v>
      </c>
      <c r="B2725">
        <v>56</v>
      </c>
      <c r="C2725">
        <v>153</v>
      </c>
      <c r="D2725">
        <v>16800000</v>
      </c>
      <c r="E2725" t="s">
        <v>55</v>
      </c>
      <c r="F2725" t="s">
        <v>49</v>
      </c>
      <c r="G2725" t="s">
        <v>50</v>
      </c>
      <c r="L2725" t="s">
        <v>3982</v>
      </c>
      <c r="M2725">
        <v>25303</v>
      </c>
      <c r="N2725">
        <v>138</v>
      </c>
      <c r="O2725" t="s">
        <v>29</v>
      </c>
      <c r="P2725" t="s">
        <v>37</v>
      </c>
      <c r="Q2725" t="s">
        <v>118</v>
      </c>
      <c r="R2725">
        <v>10000000</v>
      </c>
      <c r="S2725">
        <v>1968</v>
      </c>
      <c r="T2725">
        <v>7.5</v>
      </c>
      <c r="U2725">
        <v>2.6</v>
      </c>
      <c r="V2725">
        <v>6800000</v>
      </c>
      <c r="W2725" t="s">
        <v>21</v>
      </c>
    </row>
    <row r="2726" spans="1:23" x14ac:dyDescent="0.3">
      <c r="A2726" t="s">
        <v>1229</v>
      </c>
      <c r="B2726">
        <v>264</v>
      </c>
      <c r="C2726">
        <v>124</v>
      </c>
      <c r="D2726">
        <v>46377022</v>
      </c>
      <c r="E2726" t="s">
        <v>48</v>
      </c>
      <c r="F2726" t="s">
        <v>55</v>
      </c>
      <c r="L2726" t="s">
        <v>3983</v>
      </c>
      <c r="M2726">
        <v>75306</v>
      </c>
      <c r="N2726">
        <v>266</v>
      </c>
      <c r="O2726" t="s">
        <v>29</v>
      </c>
      <c r="P2726" t="s">
        <v>37</v>
      </c>
      <c r="Q2726" t="s">
        <v>31</v>
      </c>
      <c r="R2726">
        <v>10000000</v>
      </c>
      <c r="S2726">
        <v>2011</v>
      </c>
      <c r="T2726">
        <v>7.3</v>
      </c>
      <c r="U2726">
        <v>2.1</v>
      </c>
      <c r="V2726">
        <v>36377022</v>
      </c>
      <c r="W2726" t="s">
        <v>21</v>
      </c>
    </row>
    <row r="2727" spans="1:23" x14ac:dyDescent="0.3">
      <c r="A2727" t="s">
        <v>3984</v>
      </c>
      <c r="B2727">
        <v>44</v>
      </c>
      <c r="C2727">
        <v>82</v>
      </c>
      <c r="D2727">
        <v>36696761</v>
      </c>
      <c r="E2727" t="s">
        <v>47</v>
      </c>
      <c r="F2727" t="s">
        <v>48</v>
      </c>
      <c r="G2727" t="s">
        <v>49</v>
      </c>
      <c r="H2727" t="s">
        <v>60</v>
      </c>
      <c r="I2727" t="s">
        <v>27</v>
      </c>
      <c r="L2727" t="s">
        <v>3985</v>
      </c>
      <c r="M2727">
        <v>6808</v>
      </c>
      <c r="N2727">
        <v>38</v>
      </c>
      <c r="O2727" t="s">
        <v>29</v>
      </c>
      <c r="P2727" t="s">
        <v>30</v>
      </c>
      <c r="Q2727" t="s">
        <v>118</v>
      </c>
      <c r="R2727">
        <v>23000000</v>
      </c>
      <c r="S2727">
        <v>2001</v>
      </c>
      <c r="T2727">
        <v>6.5</v>
      </c>
      <c r="U2727">
        <v>1.4</v>
      </c>
      <c r="V2727">
        <v>13696761</v>
      </c>
      <c r="W2727" t="s">
        <v>21</v>
      </c>
    </row>
    <row r="2728" spans="1:23" x14ac:dyDescent="0.3">
      <c r="A2728" t="s">
        <v>263</v>
      </c>
      <c r="B2728">
        <v>117</v>
      </c>
      <c r="C2728">
        <v>107</v>
      </c>
      <c r="D2728">
        <v>36200000</v>
      </c>
      <c r="E2728" t="s">
        <v>24</v>
      </c>
      <c r="F2728" t="s">
        <v>25</v>
      </c>
      <c r="G2728" t="s">
        <v>27</v>
      </c>
      <c r="H2728" t="s">
        <v>35</v>
      </c>
      <c r="L2728" t="s">
        <v>3986</v>
      </c>
      <c r="M2728">
        <v>101840</v>
      </c>
      <c r="N2728">
        <v>193</v>
      </c>
      <c r="O2728" t="s">
        <v>29</v>
      </c>
      <c r="P2728" t="s">
        <v>143</v>
      </c>
      <c r="Q2728" t="s">
        <v>31</v>
      </c>
      <c r="R2728">
        <v>12305523</v>
      </c>
      <c r="S2728">
        <v>1985</v>
      </c>
      <c r="T2728">
        <v>6.2</v>
      </c>
      <c r="U2728">
        <v>1.8</v>
      </c>
      <c r="V2728">
        <v>23894477</v>
      </c>
      <c r="W2728" t="s">
        <v>21</v>
      </c>
    </row>
    <row r="2729" spans="1:23" x14ac:dyDescent="0.3">
      <c r="A2729" t="s">
        <v>2967</v>
      </c>
      <c r="B2729">
        <v>159</v>
      </c>
      <c r="C2729">
        <v>97</v>
      </c>
      <c r="D2729">
        <v>35794166</v>
      </c>
      <c r="E2729" t="s">
        <v>57</v>
      </c>
      <c r="F2729" t="s">
        <v>60</v>
      </c>
      <c r="G2729" t="s">
        <v>35</v>
      </c>
      <c r="L2729" t="s">
        <v>3987</v>
      </c>
      <c r="M2729">
        <v>35654</v>
      </c>
      <c r="N2729">
        <v>155</v>
      </c>
      <c r="O2729" t="s">
        <v>29</v>
      </c>
      <c r="P2729" t="s">
        <v>30</v>
      </c>
      <c r="Q2729" t="s">
        <v>31</v>
      </c>
      <c r="R2729">
        <v>10000000</v>
      </c>
      <c r="S2729">
        <v>2016</v>
      </c>
      <c r="T2729">
        <v>6</v>
      </c>
      <c r="U2729">
        <v>1.6</v>
      </c>
      <c r="V2729">
        <v>25794166</v>
      </c>
      <c r="W2729" t="s">
        <v>21</v>
      </c>
    </row>
    <row r="2730" spans="1:23" x14ac:dyDescent="0.3">
      <c r="A2730" t="s">
        <v>3801</v>
      </c>
      <c r="B2730">
        <v>273</v>
      </c>
      <c r="C2730">
        <v>80</v>
      </c>
      <c r="D2730">
        <v>33583175</v>
      </c>
      <c r="E2730" t="s">
        <v>57</v>
      </c>
      <c r="F2730" t="s">
        <v>60</v>
      </c>
      <c r="G2730" t="s">
        <v>35</v>
      </c>
      <c r="L2730" t="s">
        <v>3988</v>
      </c>
      <c r="M2730">
        <v>104089</v>
      </c>
      <c r="N2730">
        <v>319</v>
      </c>
      <c r="O2730" t="s">
        <v>29</v>
      </c>
      <c r="P2730" t="s">
        <v>30</v>
      </c>
      <c r="Q2730" t="s">
        <v>31</v>
      </c>
      <c r="R2730">
        <v>10000000</v>
      </c>
      <c r="S2730">
        <v>2010</v>
      </c>
      <c r="T2730">
        <v>6.3</v>
      </c>
      <c r="U2730">
        <v>1.3</v>
      </c>
      <c r="V2730">
        <v>23583175</v>
      </c>
      <c r="W2730" t="s">
        <v>21</v>
      </c>
    </row>
    <row r="2731" spans="1:23" x14ac:dyDescent="0.3">
      <c r="A2731" t="s">
        <v>3989</v>
      </c>
      <c r="B2731">
        <v>26</v>
      </c>
      <c r="C2731">
        <v>85</v>
      </c>
      <c r="D2731">
        <v>32983713</v>
      </c>
      <c r="E2731" t="s">
        <v>48</v>
      </c>
      <c r="F2731" t="s">
        <v>55</v>
      </c>
      <c r="L2731" t="s">
        <v>3990</v>
      </c>
      <c r="M2731">
        <v>19284</v>
      </c>
      <c r="N2731">
        <v>66</v>
      </c>
      <c r="O2731" t="s">
        <v>29</v>
      </c>
      <c r="P2731" t="s">
        <v>30</v>
      </c>
      <c r="Q2731" t="s">
        <v>213</v>
      </c>
      <c r="R2731">
        <v>20000000</v>
      </c>
      <c r="S2731">
        <v>2002</v>
      </c>
      <c r="T2731">
        <v>5.8</v>
      </c>
      <c r="U2731">
        <v>1.4</v>
      </c>
      <c r="V2731">
        <v>12983713</v>
      </c>
      <c r="W2731" t="s">
        <v>21</v>
      </c>
    </row>
    <row r="2732" spans="1:23" x14ac:dyDescent="0.3">
      <c r="A2732" t="s">
        <v>3991</v>
      </c>
      <c r="B2732">
        <v>242</v>
      </c>
      <c r="C2732">
        <v>97</v>
      </c>
      <c r="D2732">
        <v>52200504</v>
      </c>
      <c r="E2732" t="s">
        <v>26</v>
      </c>
      <c r="F2732" t="s">
        <v>57</v>
      </c>
      <c r="G2732" t="s">
        <v>35</v>
      </c>
      <c r="L2732" t="s">
        <v>3992</v>
      </c>
      <c r="M2732">
        <v>54190</v>
      </c>
      <c r="N2732">
        <v>183</v>
      </c>
      <c r="O2732" t="s">
        <v>29</v>
      </c>
      <c r="P2732" t="s">
        <v>115</v>
      </c>
      <c r="Q2732" t="s">
        <v>31</v>
      </c>
      <c r="R2732">
        <v>10000000</v>
      </c>
      <c r="S2732">
        <v>2015</v>
      </c>
      <c r="T2732">
        <v>6.1</v>
      </c>
      <c r="U2732">
        <v>1.6</v>
      </c>
      <c r="V2732">
        <v>42200504</v>
      </c>
      <c r="W2732" t="s">
        <v>21</v>
      </c>
    </row>
    <row r="2733" spans="1:23" x14ac:dyDescent="0.3">
      <c r="A2733" t="s">
        <v>3993</v>
      </c>
      <c r="B2733">
        <v>55</v>
      </c>
      <c r="C2733">
        <v>109</v>
      </c>
      <c r="D2733">
        <v>33000000</v>
      </c>
      <c r="E2733" t="s">
        <v>24</v>
      </c>
      <c r="F2733" t="s">
        <v>48</v>
      </c>
      <c r="G2733" t="s">
        <v>55</v>
      </c>
      <c r="H2733" t="s">
        <v>59</v>
      </c>
      <c r="L2733" t="s">
        <v>3994</v>
      </c>
      <c r="M2733">
        <v>9424</v>
      </c>
      <c r="N2733">
        <v>109</v>
      </c>
      <c r="O2733" t="s">
        <v>29</v>
      </c>
      <c r="P2733" t="s">
        <v>30</v>
      </c>
      <c r="Q2733" t="s">
        <v>31</v>
      </c>
      <c r="R2733">
        <v>10000000</v>
      </c>
      <c r="S2733">
        <v>1985</v>
      </c>
      <c r="T2733">
        <v>6.9</v>
      </c>
      <c r="U2733">
        <v>1.8</v>
      </c>
      <c r="V2733">
        <v>23000000</v>
      </c>
      <c r="W2733" t="s">
        <v>21</v>
      </c>
    </row>
    <row r="2734" spans="1:23" x14ac:dyDescent="0.3">
      <c r="A2734" t="s">
        <v>2306</v>
      </c>
      <c r="B2734">
        <v>48</v>
      </c>
      <c r="C2734">
        <v>140</v>
      </c>
      <c r="D2734">
        <v>32101000</v>
      </c>
      <c r="E2734" t="s">
        <v>57</v>
      </c>
      <c r="F2734" t="s">
        <v>27</v>
      </c>
      <c r="L2734" t="s">
        <v>3995</v>
      </c>
      <c r="M2734">
        <v>27800</v>
      </c>
      <c r="N2734">
        <v>96</v>
      </c>
      <c r="O2734" t="s">
        <v>29</v>
      </c>
      <c r="P2734" t="s">
        <v>37</v>
      </c>
      <c r="Q2734" t="s">
        <v>213</v>
      </c>
      <c r="R2734">
        <v>10000000</v>
      </c>
      <c r="S2734">
        <v>1992</v>
      </c>
      <c r="T2734">
        <v>5.4</v>
      </c>
      <c r="U2734">
        <v>2.2999999999999998</v>
      </c>
      <c r="V2734">
        <v>22101000</v>
      </c>
      <c r="W2734" t="s">
        <v>21</v>
      </c>
    </row>
    <row r="2735" spans="1:23" x14ac:dyDescent="0.3">
      <c r="A2735" t="s">
        <v>3996</v>
      </c>
      <c r="B2735">
        <v>166</v>
      </c>
      <c r="C2735">
        <v>90</v>
      </c>
      <c r="D2735">
        <v>31487293</v>
      </c>
      <c r="E2735" t="s">
        <v>48</v>
      </c>
      <c r="F2735" t="s">
        <v>55</v>
      </c>
      <c r="G2735" t="s">
        <v>59</v>
      </c>
      <c r="H2735" t="s">
        <v>44</v>
      </c>
      <c r="L2735" t="s">
        <v>3997</v>
      </c>
      <c r="M2735">
        <v>74887</v>
      </c>
      <c r="N2735">
        <v>129</v>
      </c>
      <c r="O2735" t="s">
        <v>29</v>
      </c>
      <c r="P2735" t="s">
        <v>30</v>
      </c>
      <c r="Q2735" t="s">
        <v>31</v>
      </c>
      <c r="R2735">
        <v>9000000</v>
      </c>
      <c r="S2735">
        <v>2008</v>
      </c>
      <c r="T2735">
        <v>6.7</v>
      </c>
      <c r="U2735">
        <v>1.5</v>
      </c>
      <c r="V2735">
        <v>22487293</v>
      </c>
      <c r="W2735" t="s">
        <v>21</v>
      </c>
    </row>
    <row r="2736" spans="1:23" x14ac:dyDescent="0.3">
      <c r="A2736" t="s">
        <v>1935</v>
      </c>
      <c r="B2736">
        <v>206</v>
      </c>
      <c r="C2736">
        <v>130</v>
      </c>
      <c r="D2736">
        <v>30651422</v>
      </c>
      <c r="E2736" t="s">
        <v>25</v>
      </c>
      <c r="F2736" t="s">
        <v>48</v>
      </c>
      <c r="G2736" t="s">
        <v>55</v>
      </c>
      <c r="H2736" t="s">
        <v>26</v>
      </c>
      <c r="L2736" t="s">
        <v>3998</v>
      </c>
      <c r="M2736">
        <v>181737</v>
      </c>
      <c r="N2736">
        <v>1015</v>
      </c>
      <c r="O2736" t="s">
        <v>29</v>
      </c>
      <c r="P2736" t="s">
        <v>30</v>
      </c>
      <c r="Q2736" t="s">
        <v>213</v>
      </c>
      <c r="R2736">
        <v>10000000</v>
      </c>
      <c r="S2736">
        <v>1999</v>
      </c>
      <c r="T2736">
        <v>7.4</v>
      </c>
      <c r="U2736">
        <v>2.2000000000000002</v>
      </c>
      <c r="V2736">
        <v>20651422</v>
      </c>
      <c r="W2736" t="s">
        <v>21</v>
      </c>
    </row>
    <row r="2737" spans="1:23" x14ac:dyDescent="0.3">
      <c r="A2737" t="s">
        <v>3999</v>
      </c>
      <c r="B2737">
        <v>92</v>
      </c>
      <c r="C2737">
        <v>98</v>
      </c>
      <c r="D2737">
        <v>30306281</v>
      </c>
      <c r="E2737" t="s">
        <v>48</v>
      </c>
      <c r="F2737" t="s">
        <v>55</v>
      </c>
      <c r="L2737" t="s">
        <v>4000</v>
      </c>
      <c r="M2737">
        <v>12388</v>
      </c>
      <c r="N2737">
        <v>147</v>
      </c>
      <c r="O2737" t="s">
        <v>29</v>
      </c>
      <c r="P2737" t="s">
        <v>30</v>
      </c>
      <c r="Q2737" t="s">
        <v>213</v>
      </c>
      <c r="R2737">
        <v>10000000</v>
      </c>
      <c r="S2737">
        <v>2002</v>
      </c>
      <c r="T2737">
        <v>5.6</v>
      </c>
      <c r="U2737">
        <v>1.6</v>
      </c>
      <c r="V2737">
        <v>20306281</v>
      </c>
      <c r="W2737" t="s">
        <v>21</v>
      </c>
    </row>
    <row r="2738" spans="1:23" x14ac:dyDescent="0.3">
      <c r="A2738" t="s">
        <v>778</v>
      </c>
      <c r="B2738">
        <v>78</v>
      </c>
      <c r="C2738">
        <v>101</v>
      </c>
      <c r="D2738">
        <v>29500000</v>
      </c>
      <c r="E2738" t="s">
        <v>26</v>
      </c>
      <c r="F2738" t="s">
        <v>57</v>
      </c>
      <c r="G2738" t="s">
        <v>27</v>
      </c>
      <c r="L2738" t="s">
        <v>4001</v>
      </c>
      <c r="M2738">
        <v>25613</v>
      </c>
      <c r="N2738">
        <v>121</v>
      </c>
      <c r="O2738" t="s">
        <v>29</v>
      </c>
      <c r="P2738" t="s">
        <v>30</v>
      </c>
      <c r="Q2738" t="s">
        <v>52</v>
      </c>
      <c r="R2738">
        <v>10000000</v>
      </c>
      <c r="S2738">
        <v>1983</v>
      </c>
      <c r="T2738">
        <v>6.5</v>
      </c>
      <c r="U2738">
        <v>1.7</v>
      </c>
      <c r="V2738">
        <v>19500000</v>
      </c>
      <c r="W2738" t="s">
        <v>21</v>
      </c>
    </row>
    <row r="2739" spans="1:23" x14ac:dyDescent="0.3">
      <c r="A2739" t="s">
        <v>4002</v>
      </c>
      <c r="B2739">
        <v>83</v>
      </c>
      <c r="C2739">
        <v>114</v>
      </c>
      <c r="D2739">
        <v>30050028</v>
      </c>
      <c r="E2739" t="s">
        <v>24</v>
      </c>
      <c r="F2739" t="s">
        <v>35</v>
      </c>
      <c r="L2739" t="s">
        <v>4003</v>
      </c>
      <c r="M2739">
        <v>42987</v>
      </c>
      <c r="N2739">
        <v>201</v>
      </c>
      <c r="O2739" t="s">
        <v>29</v>
      </c>
      <c r="P2739" t="s">
        <v>30</v>
      </c>
      <c r="Q2739" t="s">
        <v>213</v>
      </c>
      <c r="R2739">
        <v>17000000</v>
      </c>
      <c r="S2739">
        <v>1989</v>
      </c>
      <c r="T2739">
        <v>6.5</v>
      </c>
      <c r="U2739">
        <v>1.9</v>
      </c>
      <c r="V2739">
        <v>13050028</v>
      </c>
      <c r="W2739" t="s">
        <v>21</v>
      </c>
    </row>
    <row r="2740" spans="1:23" x14ac:dyDescent="0.3">
      <c r="A2740" t="s">
        <v>1053</v>
      </c>
      <c r="B2740">
        <v>8</v>
      </c>
      <c r="C2740">
        <v>100</v>
      </c>
      <c r="D2740">
        <v>29392418</v>
      </c>
      <c r="E2740" t="s">
        <v>24</v>
      </c>
      <c r="F2740" t="s">
        <v>48</v>
      </c>
      <c r="G2740" t="s">
        <v>56</v>
      </c>
      <c r="L2740" t="s">
        <v>4004</v>
      </c>
      <c r="M2740">
        <v>3924</v>
      </c>
      <c r="N2740">
        <v>26</v>
      </c>
      <c r="O2740" t="s">
        <v>29</v>
      </c>
      <c r="P2740" t="s">
        <v>30</v>
      </c>
      <c r="Q2740" t="s">
        <v>213</v>
      </c>
      <c r="R2740">
        <v>10000000</v>
      </c>
      <c r="S2740">
        <v>1994</v>
      </c>
      <c r="T2740">
        <v>5.8</v>
      </c>
      <c r="U2740">
        <v>1.7</v>
      </c>
      <c r="V2740">
        <v>19392418</v>
      </c>
      <c r="W2740" t="s">
        <v>21</v>
      </c>
    </row>
    <row r="2741" spans="1:23" x14ac:dyDescent="0.3">
      <c r="A2741" t="s">
        <v>2571</v>
      </c>
      <c r="B2741">
        <v>86</v>
      </c>
      <c r="C2741">
        <v>85</v>
      </c>
      <c r="D2741">
        <v>28563926</v>
      </c>
      <c r="E2741" t="s">
        <v>55</v>
      </c>
      <c r="F2741" t="s">
        <v>35</v>
      </c>
      <c r="L2741" t="s">
        <v>4005</v>
      </c>
      <c r="M2741">
        <v>16300</v>
      </c>
      <c r="N2741">
        <v>217</v>
      </c>
      <c r="O2741" t="s">
        <v>29</v>
      </c>
      <c r="P2741" t="s">
        <v>30</v>
      </c>
      <c r="Q2741" t="s">
        <v>31</v>
      </c>
      <c r="R2741">
        <v>8500000</v>
      </c>
      <c r="S2741">
        <v>2002</v>
      </c>
      <c r="T2741">
        <v>5</v>
      </c>
      <c r="U2741">
        <v>1.4</v>
      </c>
      <c r="V2741">
        <v>20063926</v>
      </c>
      <c r="W2741" t="s">
        <v>21</v>
      </c>
    </row>
    <row r="2742" spans="1:23" x14ac:dyDescent="0.3">
      <c r="A2742" t="s">
        <v>4006</v>
      </c>
      <c r="B2742">
        <v>85</v>
      </c>
      <c r="C2742">
        <v>103</v>
      </c>
      <c r="D2742">
        <v>28435406</v>
      </c>
      <c r="E2742" t="s">
        <v>48</v>
      </c>
      <c r="F2742" t="s">
        <v>44</v>
      </c>
      <c r="L2742" t="s">
        <v>4007</v>
      </c>
      <c r="M2742">
        <v>37681</v>
      </c>
      <c r="N2742">
        <v>151</v>
      </c>
      <c r="O2742" t="s">
        <v>29</v>
      </c>
      <c r="P2742" t="s">
        <v>30</v>
      </c>
      <c r="Q2742" t="s">
        <v>31</v>
      </c>
      <c r="R2742">
        <v>12000000</v>
      </c>
      <c r="S2742">
        <v>2006</v>
      </c>
      <c r="T2742">
        <v>5.5</v>
      </c>
      <c r="U2742">
        <v>1.7</v>
      </c>
      <c r="V2742">
        <v>16435406</v>
      </c>
      <c r="W2742" t="s">
        <v>21</v>
      </c>
    </row>
    <row r="2743" spans="1:23" x14ac:dyDescent="0.3">
      <c r="A2743" t="s">
        <v>2814</v>
      </c>
      <c r="B2743">
        <v>76</v>
      </c>
      <c r="C2743">
        <v>100</v>
      </c>
      <c r="D2743">
        <v>25339117</v>
      </c>
      <c r="E2743" t="s">
        <v>48</v>
      </c>
      <c r="F2743" t="s">
        <v>44</v>
      </c>
      <c r="L2743" t="s">
        <v>4008</v>
      </c>
      <c r="M2743">
        <v>37885</v>
      </c>
      <c r="N2743">
        <v>247</v>
      </c>
      <c r="O2743" t="s">
        <v>29</v>
      </c>
      <c r="P2743" t="s">
        <v>30</v>
      </c>
      <c r="Q2743" t="s">
        <v>31</v>
      </c>
      <c r="R2743">
        <v>10000000</v>
      </c>
      <c r="S2743">
        <v>1998</v>
      </c>
      <c r="T2743">
        <v>6.5</v>
      </c>
      <c r="U2743">
        <v>1.7</v>
      </c>
      <c r="V2743">
        <v>15339117</v>
      </c>
      <c r="W2743" t="s">
        <v>21</v>
      </c>
    </row>
    <row r="2744" spans="1:23" x14ac:dyDescent="0.3">
      <c r="A2744" t="s">
        <v>1309</v>
      </c>
      <c r="B2744">
        <v>60</v>
      </c>
      <c r="C2744">
        <v>114</v>
      </c>
      <c r="D2744">
        <v>25600000</v>
      </c>
      <c r="E2744" t="s">
        <v>56</v>
      </c>
      <c r="F2744" t="s">
        <v>55</v>
      </c>
      <c r="L2744" t="s">
        <v>4009</v>
      </c>
      <c r="M2744">
        <v>57363</v>
      </c>
      <c r="N2744">
        <v>308</v>
      </c>
      <c r="O2744" t="s">
        <v>29</v>
      </c>
      <c r="P2744" t="s">
        <v>30</v>
      </c>
      <c r="Q2744" t="s">
        <v>31</v>
      </c>
      <c r="R2744">
        <v>10000000</v>
      </c>
      <c r="S2744">
        <v>1983</v>
      </c>
      <c r="T2744">
        <v>7.2</v>
      </c>
      <c r="U2744">
        <v>1.9</v>
      </c>
      <c r="V2744">
        <v>15600000</v>
      </c>
      <c r="W2744" t="s">
        <v>21</v>
      </c>
    </row>
    <row r="2745" spans="1:23" x14ac:dyDescent="0.3">
      <c r="A2745" t="s">
        <v>4010</v>
      </c>
      <c r="B2745">
        <v>189</v>
      </c>
      <c r="C2745">
        <v>97</v>
      </c>
      <c r="D2745">
        <v>27736779</v>
      </c>
      <c r="E2745" t="s">
        <v>57</v>
      </c>
      <c r="F2745" t="s">
        <v>60</v>
      </c>
      <c r="G2745" t="s">
        <v>35</v>
      </c>
      <c r="L2745" t="s">
        <v>4011</v>
      </c>
      <c r="M2745">
        <v>25210</v>
      </c>
      <c r="N2745">
        <v>126</v>
      </c>
      <c r="O2745" t="s">
        <v>29</v>
      </c>
      <c r="P2745" t="s">
        <v>30</v>
      </c>
      <c r="Q2745" t="s">
        <v>213</v>
      </c>
      <c r="R2745">
        <v>10000000</v>
      </c>
      <c r="S2745">
        <v>2015</v>
      </c>
      <c r="T2745">
        <v>5.2</v>
      </c>
      <c r="U2745">
        <v>1.6</v>
      </c>
      <c r="V2745">
        <v>17736779</v>
      </c>
      <c r="W2745" t="s">
        <v>21</v>
      </c>
    </row>
    <row r="2746" spans="1:23" x14ac:dyDescent="0.3">
      <c r="A2746" t="s">
        <v>4012</v>
      </c>
      <c r="B2746">
        <v>82</v>
      </c>
      <c r="C2746">
        <v>116</v>
      </c>
      <c r="D2746">
        <v>24397469</v>
      </c>
      <c r="E2746" t="s">
        <v>55</v>
      </c>
      <c r="F2746" t="s">
        <v>59</v>
      </c>
      <c r="L2746" t="s">
        <v>4013</v>
      </c>
      <c r="M2746">
        <v>5161</v>
      </c>
      <c r="N2746">
        <v>48</v>
      </c>
      <c r="O2746" t="s">
        <v>29</v>
      </c>
      <c r="P2746" t="s">
        <v>30</v>
      </c>
      <c r="Q2746" t="s">
        <v>31</v>
      </c>
      <c r="R2746">
        <v>17000000</v>
      </c>
      <c r="S2746">
        <v>2012</v>
      </c>
      <c r="T2746">
        <v>5.7</v>
      </c>
      <c r="U2746">
        <v>1.9</v>
      </c>
      <c r="V2746">
        <v>7397469</v>
      </c>
      <c r="W2746" t="s">
        <v>21</v>
      </c>
    </row>
    <row r="2747" spans="1:23" x14ac:dyDescent="0.3">
      <c r="A2747" t="s">
        <v>3603</v>
      </c>
      <c r="B2747">
        <v>120</v>
      </c>
      <c r="C2747">
        <v>96</v>
      </c>
      <c r="D2747">
        <v>20384136</v>
      </c>
      <c r="E2747" t="s">
        <v>57</v>
      </c>
      <c r="F2747" t="s">
        <v>60</v>
      </c>
      <c r="G2747" t="s">
        <v>35</v>
      </c>
      <c r="L2747" t="s">
        <v>4014</v>
      </c>
      <c r="M2747">
        <v>20467</v>
      </c>
      <c r="N2747">
        <v>371</v>
      </c>
      <c r="O2747" t="s">
        <v>29</v>
      </c>
      <c r="P2747" t="s">
        <v>30</v>
      </c>
      <c r="Q2747" t="s">
        <v>213</v>
      </c>
      <c r="R2747">
        <v>10000000</v>
      </c>
      <c r="S2747">
        <v>2001</v>
      </c>
      <c r="T2747">
        <v>4.7</v>
      </c>
      <c r="U2747">
        <v>1.6</v>
      </c>
      <c r="V2747">
        <v>10384136</v>
      </c>
      <c r="W2747" t="s">
        <v>21</v>
      </c>
    </row>
    <row r="2748" spans="1:23" x14ac:dyDescent="0.3">
      <c r="A2748" t="s">
        <v>4015</v>
      </c>
      <c r="B2748">
        <v>183</v>
      </c>
      <c r="C2748">
        <v>98</v>
      </c>
      <c r="D2748">
        <v>25464480</v>
      </c>
      <c r="E2748" t="s">
        <v>60</v>
      </c>
      <c r="F2748" t="s">
        <v>27</v>
      </c>
      <c r="G2748" t="s">
        <v>35</v>
      </c>
      <c r="L2748" t="s">
        <v>4016</v>
      </c>
      <c r="M2748">
        <v>63108</v>
      </c>
      <c r="N2748">
        <v>330</v>
      </c>
      <c r="O2748" t="s">
        <v>29</v>
      </c>
      <c r="P2748" t="s">
        <v>30</v>
      </c>
      <c r="Q2748" t="s">
        <v>31</v>
      </c>
      <c r="R2748">
        <v>10000000</v>
      </c>
      <c r="S2748">
        <v>2009</v>
      </c>
      <c r="T2748">
        <v>5.9</v>
      </c>
      <c r="U2748">
        <v>1.6</v>
      </c>
      <c r="V2748">
        <v>15464480</v>
      </c>
      <c r="W2748" t="s">
        <v>21</v>
      </c>
    </row>
    <row r="2749" spans="1:23" x14ac:dyDescent="0.3">
      <c r="A2749" t="s">
        <v>3133</v>
      </c>
      <c r="B2749">
        <v>211</v>
      </c>
      <c r="C2749">
        <v>105</v>
      </c>
      <c r="D2749">
        <v>20338609</v>
      </c>
      <c r="E2749" t="s">
        <v>48</v>
      </c>
      <c r="F2749" t="s">
        <v>55</v>
      </c>
      <c r="G2749" t="s">
        <v>59</v>
      </c>
      <c r="L2749" t="s">
        <v>4017</v>
      </c>
      <c r="M2749">
        <v>19655</v>
      </c>
      <c r="N2749">
        <v>280</v>
      </c>
      <c r="O2749" t="s">
        <v>29</v>
      </c>
      <c r="P2749" t="s">
        <v>30</v>
      </c>
      <c r="Q2749" t="s">
        <v>31</v>
      </c>
      <c r="R2749">
        <v>10000000</v>
      </c>
      <c r="S2749">
        <v>2006</v>
      </c>
      <c r="T2749">
        <v>6.8</v>
      </c>
      <c r="U2749">
        <v>1.8</v>
      </c>
      <c r="V2749">
        <v>10338609</v>
      </c>
      <c r="W2749" t="s">
        <v>21</v>
      </c>
    </row>
    <row r="2750" spans="1:23" x14ac:dyDescent="0.3">
      <c r="A2750" t="s">
        <v>4018</v>
      </c>
      <c r="B2750">
        <v>14</v>
      </c>
      <c r="C2750">
        <v>123</v>
      </c>
      <c r="D2750">
        <v>18272447</v>
      </c>
      <c r="E2750" t="s">
        <v>55</v>
      </c>
      <c r="F2750" t="s">
        <v>35</v>
      </c>
      <c r="L2750" t="s">
        <v>4019</v>
      </c>
      <c r="M2750">
        <v>3119</v>
      </c>
      <c r="N2750">
        <v>35</v>
      </c>
      <c r="O2750" t="s">
        <v>29</v>
      </c>
      <c r="P2750" t="s">
        <v>30</v>
      </c>
      <c r="Q2750" t="s">
        <v>213</v>
      </c>
      <c r="R2750">
        <v>10000000</v>
      </c>
      <c r="S2750">
        <v>1993</v>
      </c>
      <c r="T2750">
        <v>5.9</v>
      </c>
      <c r="U2750">
        <v>2</v>
      </c>
      <c r="V2750">
        <v>8272447</v>
      </c>
      <c r="W2750" t="s">
        <v>21</v>
      </c>
    </row>
    <row r="2751" spans="1:23" x14ac:dyDescent="0.3">
      <c r="A2751" t="s">
        <v>1465</v>
      </c>
      <c r="B2751">
        <v>179</v>
      </c>
      <c r="C2751">
        <v>93</v>
      </c>
      <c r="D2751">
        <v>17096053</v>
      </c>
      <c r="E2751" t="s">
        <v>48</v>
      </c>
      <c r="F2751" t="s">
        <v>55</v>
      </c>
      <c r="L2751" t="s">
        <v>4020</v>
      </c>
      <c r="M2751">
        <v>134458</v>
      </c>
      <c r="N2751">
        <v>640</v>
      </c>
      <c r="O2751" t="s">
        <v>29</v>
      </c>
      <c r="P2751" t="s">
        <v>30</v>
      </c>
      <c r="Q2751" t="s">
        <v>213</v>
      </c>
      <c r="R2751">
        <v>9000000</v>
      </c>
      <c r="S2751">
        <v>1998</v>
      </c>
      <c r="T2751">
        <v>7.7</v>
      </c>
      <c r="U2751">
        <v>1.6</v>
      </c>
      <c r="V2751">
        <v>8096053</v>
      </c>
      <c r="W2751" t="s">
        <v>21</v>
      </c>
    </row>
    <row r="2752" spans="1:23" x14ac:dyDescent="0.3">
      <c r="A2752" t="s">
        <v>1773</v>
      </c>
      <c r="B2752">
        <v>221</v>
      </c>
      <c r="C2752">
        <v>97</v>
      </c>
      <c r="D2752">
        <v>21371425</v>
      </c>
      <c r="E2752" t="s">
        <v>24</v>
      </c>
      <c r="F2752" t="s">
        <v>27</v>
      </c>
      <c r="G2752" t="s">
        <v>35</v>
      </c>
      <c r="L2752" t="s">
        <v>4021</v>
      </c>
      <c r="M2752">
        <v>76199</v>
      </c>
      <c r="N2752">
        <v>944</v>
      </c>
      <c r="O2752" t="s">
        <v>29</v>
      </c>
      <c r="P2752" t="s">
        <v>30</v>
      </c>
      <c r="Q2752" t="s">
        <v>31</v>
      </c>
      <c r="R2752">
        <v>10000000</v>
      </c>
      <c r="S2752">
        <v>2010</v>
      </c>
      <c r="T2752">
        <v>4.4000000000000004</v>
      </c>
      <c r="U2752">
        <v>1.6</v>
      </c>
      <c r="V2752">
        <v>11371425</v>
      </c>
      <c r="W2752" t="s">
        <v>21</v>
      </c>
    </row>
    <row r="2753" spans="1:23" x14ac:dyDescent="0.3">
      <c r="A2753" t="s">
        <v>1229</v>
      </c>
      <c r="B2753">
        <v>158</v>
      </c>
      <c r="C2753">
        <v>122</v>
      </c>
      <c r="D2753">
        <v>33071558</v>
      </c>
      <c r="E2753" t="s">
        <v>48</v>
      </c>
      <c r="F2753" t="s">
        <v>55</v>
      </c>
      <c r="L2753" t="s">
        <v>4022</v>
      </c>
      <c r="M2753">
        <v>22369</v>
      </c>
      <c r="N2753">
        <v>100</v>
      </c>
      <c r="O2753" t="s">
        <v>29</v>
      </c>
      <c r="P2753" t="s">
        <v>37</v>
      </c>
      <c r="Q2753" t="s">
        <v>52</v>
      </c>
      <c r="R2753">
        <v>10000000</v>
      </c>
      <c r="S2753">
        <v>2015</v>
      </c>
      <c r="T2753">
        <v>6.6</v>
      </c>
      <c r="U2753">
        <v>2</v>
      </c>
      <c r="V2753">
        <v>23071558</v>
      </c>
      <c r="W2753" t="s">
        <v>21</v>
      </c>
    </row>
    <row r="2754" spans="1:23" x14ac:dyDescent="0.3">
      <c r="A2754" t="s">
        <v>4023</v>
      </c>
      <c r="B2754">
        <v>73</v>
      </c>
      <c r="C2754">
        <v>101</v>
      </c>
      <c r="D2754">
        <v>17655201</v>
      </c>
      <c r="E2754" t="s">
        <v>55</v>
      </c>
      <c r="F2754" t="s">
        <v>49</v>
      </c>
      <c r="L2754" t="s">
        <v>4024</v>
      </c>
      <c r="M2754">
        <v>4719</v>
      </c>
      <c r="N2754">
        <v>24</v>
      </c>
      <c r="O2754" t="s">
        <v>29</v>
      </c>
      <c r="P2754" t="s">
        <v>30</v>
      </c>
      <c r="Q2754" t="s">
        <v>118</v>
      </c>
      <c r="R2754">
        <v>10000000</v>
      </c>
      <c r="S2754">
        <v>2008</v>
      </c>
      <c r="T2754">
        <v>6.7</v>
      </c>
      <c r="U2754">
        <v>1.7</v>
      </c>
      <c r="V2754">
        <v>7655201</v>
      </c>
      <c r="W2754" t="s">
        <v>21</v>
      </c>
    </row>
    <row r="2755" spans="1:23" x14ac:dyDescent="0.3">
      <c r="A2755" t="s">
        <v>3108</v>
      </c>
      <c r="B2755">
        <v>65</v>
      </c>
      <c r="C2755">
        <v>100</v>
      </c>
      <c r="D2755">
        <v>16247775</v>
      </c>
      <c r="E2755" t="s">
        <v>48</v>
      </c>
      <c r="F2755" t="s">
        <v>49</v>
      </c>
      <c r="G2755" t="s">
        <v>44</v>
      </c>
      <c r="L2755" t="s">
        <v>4025</v>
      </c>
      <c r="M2755">
        <v>23527</v>
      </c>
      <c r="N2755">
        <v>104</v>
      </c>
      <c r="O2755" t="s">
        <v>29</v>
      </c>
      <c r="P2755" t="s">
        <v>30</v>
      </c>
      <c r="Q2755" t="s">
        <v>52</v>
      </c>
      <c r="R2755">
        <v>25000000</v>
      </c>
      <c r="S2755">
        <v>2005</v>
      </c>
      <c r="T2755">
        <v>5.5</v>
      </c>
      <c r="U2755">
        <v>1.7</v>
      </c>
      <c r="V2755">
        <v>-8752225</v>
      </c>
      <c r="W2755" t="s">
        <v>38</v>
      </c>
    </row>
    <row r="2756" spans="1:23" x14ac:dyDescent="0.3">
      <c r="A2756" t="s">
        <v>1375</v>
      </c>
      <c r="B2756">
        <v>23</v>
      </c>
      <c r="C2756">
        <v>129</v>
      </c>
      <c r="D2756">
        <v>16153600</v>
      </c>
      <c r="E2756" t="s">
        <v>55</v>
      </c>
      <c r="F2756" t="s">
        <v>59</v>
      </c>
      <c r="G2756" t="s">
        <v>44</v>
      </c>
      <c r="L2756" t="s">
        <v>4026</v>
      </c>
      <c r="M2756">
        <v>8295</v>
      </c>
      <c r="N2756">
        <v>30</v>
      </c>
      <c r="O2756" t="s">
        <v>29</v>
      </c>
      <c r="P2756" t="s">
        <v>30</v>
      </c>
      <c r="Q2756" t="s">
        <v>213</v>
      </c>
      <c r="R2756">
        <v>10000000</v>
      </c>
      <c r="S2756">
        <v>1990</v>
      </c>
      <c r="T2756">
        <v>6.5</v>
      </c>
      <c r="U2756">
        <v>2.2000000000000002</v>
      </c>
      <c r="V2756">
        <v>6153600</v>
      </c>
      <c r="W2756" t="s">
        <v>21</v>
      </c>
    </row>
    <row r="2757" spans="1:23" x14ac:dyDescent="0.3">
      <c r="A2757" t="s">
        <v>1350</v>
      </c>
      <c r="B2757">
        <v>63</v>
      </c>
      <c r="C2757">
        <v>81</v>
      </c>
      <c r="D2757">
        <v>16033556</v>
      </c>
      <c r="E2757" t="s">
        <v>24</v>
      </c>
      <c r="F2757" t="s">
        <v>48</v>
      </c>
      <c r="L2757" t="s">
        <v>4027</v>
      </c>
      <c r="M2757">
        <v>37901</v>
      </c>
      <c r="N2757">
        <v>518</v>
      </c>
      <c r="O2757" t="s">
        <v>29</v>
      </c>
      <c r="P2757" t="s">
        <v>30</v>
      </c>
      <c r="Q2757" t="s">
        <v>31</v>
      </c>
      <c r="R2757">
        <v>10000000</v>
      </c>
      <c r="S2757">
        <v>2002</v>
      </c>
      <c r="T2757">
        <v>6.2</v>
      </c>
      <c r="U2757">
        <v>1.4</v>
      </c>
      <c r="V2757">
        <v>6033556</v>
      </c>
      <c r="W2757" t="s">
        <v>21</v>
      </c>
    </row>
    <row r="2758" spans="1:23" x14ac:dyDescent="0.3">
      <c r="A2758" t="s">
        <v>542</v>
      </c>
      <c r="B2758">
        <v>132</v>
      </c>
      <c r="C2758">
        <v>96</v>
      </c>
      <c r="D2758">
        <v>16667084</v>
      </c>
      <c r="E2758" t="s">
        <v>48</v>
      </c>
      <c r="F2758" t="s">
        <v>57</v>
      </c>
      <c r="G2758" t="s">
        <v>27</v>
      </c>
      <c r="L2758" t="s">
        <v>4028</v>
      </c>
      <c r="M2758">
        <v>90070</v>
      </c>
      <c r="N2758">
        <v>248</v>
      </c>
      <c r="O2758" t="s">
        <v>29</v>
      </c>
      <c r="P2758" t="s">
        <v>30</v>
      </c>
      <c r="Q2758" t="s">
        <v>31</v>
      </c>
      <c r="R2758">
        <v>11000000</v>
      </c>
      <c r="S2758">
        <v>1990</v>
      </c>
      <c r="T2758">
        <v>7.1</v>
      </c>
      <c r="U2758">
        <v>1.6</v>
      </c>
      <c r="V2758">
        <v>5667084</v>
      </c>
      <c r="W2758" t="s">
        <v>21</v>
      </c>
    </row>
    <row r="2759" spans="1:23" x14ac:dyDescent="0.3">
      <c r="A2759" t="s">
        <v>4029</v>
      </c>
      <c r="B2759">
        <v>191</v>
      </c>
      <c r="C2759">
        <v>84</v>
      </c>
      <c r="D2759">
        <v>15417771</v>
      </c>
      <c r="E2759" t="s">
        <v>57</v>
      </c>
      <c r="F2759" t="s">
        <v>35</v>
      </c>
      <c r="L2759" t="s">
        <v>4030</v>
      </c>
      <c r="M2759">
        <v>87494</v>
      </c>
      <c r="N2759">
        <v>540</v>
      </c>
      <c r="O2759" t="s">
        <v>29</v>
      </c>
      <c r="P2759" t="s">
        <v>30</v>
      </c>
      <c r="Q2759" t="s">
        <v>213</v>
      </c>
      <c r="R2759">
        <v>12600000</v>
      </c>
      <c r="S2759">
        <v>2003</v>
      </c>
      <c r="T2759">
        <v>6.1</v>
      </c>
      <c r="U2759">
        <v>1.4</v>
      </c>
      <c r="V2759">
        <v>2817771</v>
      </c>
      <c r="W2759" t="s">
        <v>21</v>
      </c>
    </row>
    <row r="2760" spans="1:23" x14ac:dyDescent="0.3">
      <c r="A2760" t="s">
        <v>3507</v>
      </c>
      <c r="B2760">
        <v>91</v>
      </c>
      <c r="C2760">
        <v>110</v>
      </c>
      <c r="D2760">
        <v>15156200</v>
      </c>
      <c r="E2760" t="s">
        <v>24</v>
      </c>
      <c r="F2760" t="s">
        <v>56</v>
      </c>
      <c r="G2760" t="s">
        <v>55</v>
      </c>
      <c r="H2760" t="s">
        <v>60</v>
      </c>
      <c r="I2760" t="s">
        <v>35</v>
      </c>
      <c r="L2760" t="s">
        <v>4031</v>
      </c>
      <c r="M2760">
        <v>15358</v>
      </c>
      <c r="N2760">
        <v>131</v>
      </c>
      <c r="O2760" t="s">
        <v>29</v>
      </c>
      <c r="P2760" t="s">
        <v>30</v>
      </c>
      <c r="Q2760" t="s">
        <v>213</v>
      </c>
      <c r="R2760">
        <v>30000000</v>
      </c>
      <c r="S2760">
        <v>1999</v>
      </c>
      <c r="T2760">
        <v>6</v>
      </c>
      <c r="U2760">
        <v>1.8</v>
      </c>
      <c r="V2760">
        <v>-14843800</v>
      </c>
      <c r="W2760" t="s">
        <v>38</v>
      </c>
    </row>
    <row r="2761" spans="1:23" x14ac:dyDescent="0.3">
      <c r="A2761" t="s">
        <v>3222</v>
      </c>
      <c r="B2761">
        <v>368</v>
      </c>
      <c r="C2761">
        <v>130</v>
      </c>
      <c r="D2761">
        <v>21589307</v>
      </c>
      <c r="E2761" t="s">
        <v>55</v>
      </c>
      <c r="L2761" t="s">
        <v>4032</v>
      </c>
      <c r="M2761">
        <v>135286</v>
      </c>
      <c r="N2761">
        <v>261</v>
      </c>
      <c r="O2761" t="s">
        <v>29</v>
      </c>
      <c r="P2761" t="s">
        <v>30</v>
      </c>
      <c r="Q2761" t="s">
        <v>31</v>
      </c>
      <c r="R2761">
        <v>10000000</v>
      </c>
      <c r="S2761">
        <v>2012</v>
      </c>
      <c r="T2761">
        <v>7.4</v>
      </c>
      <c r="U2761">
        <v>2.2000000000000002</v>
      </c>
      <c r="V2761">
        <v>11589307</v>
      </c>
      <c r="W2761" t="s">
        <v>21</v>
      </c>
    </row>
    <row r="2762" spans="1:23" x14ac:dyDescent="0.3">
      <c r="A2762" t="s">
        <v>4033</v>
      </c>
      <c r="B2762">
        <v>89</v>
      </c>
      <c r="C2762">
        <v>84</v>
      </c>
      <c r="D2762">
        <v>20339754</v>
      </c>
      <c r="E2762" t="s">
        <v>48</v>
      </c>
      <c r="F2762" t="s">
        <v>56</v>
      </c>
      <c r="L2762" t="s">
        <v>4034</v>
      </c>
      <c r="M2762">
        <v>23928</v>
      </c>
      <c r="N2762">
        <v>73</v>
      </c>
      <c r="O2762" t="s">
        <v>29</v>
      </c>
      <c r="P2762" t="s">
        <v>30</v>
      </c>
      <c r="Q2762" t="s">
        <v>213</v>
      </c>
      <c r="R2762">
        <v>10000000</v>
      </c>
      <c r="S2762">
        <v>2007</v>
      </c>
      <c r="T2762">
        <v>5.9</v>
      </c>
      <c r="U2762">
        <v>1.4</v>
      </c>
      <c r="V2762">
        <v>10339754</v>
      </c>
      <c r="W2762" t="s">
        <v>21</v>
      </c>
    </row>
    <row r="2763" spans="1:23" x14ac:dyDescent="0.3">
      <c r="A2763" t="s">
        <v>4035</v>
      </c>
      <c r="B2763">
        <v>83</v>
      </c>
      <c r="C2763">
        <v>106</v>
      </c>
      <c r="D2763">
        <v>28873374</v>
      </c>
      <c r="E2763" t="s">
        <v>790</v>
      </c>
      <c r="F2763" t="s">
        <v>59</v>
      </c>
      <c r="L2763" t="s">
        <v>4036</v>
      </c>
      <c r="M2763">
        <v>22161</v>
      </c>
      <c r="N2763">
        <v>68</v>
      </c>
      <c r="O2763" t="s">
        <v>29</v>
      </c>
      <c r="P2763" t="s">
        <v>30</v>
      </c>
      <c r="Q2763" t="s">
        <v>52</v>
      </c>
      <c r="R2763">
        <v>10000000</v>
      </c>
      <c r="S2763">
        <v>2013</v>
      </c>
      <c r="T2763">
        <v>4.0999999999999996</v>
      </c>
      <c r="U2763">
        <v>1.8</v>
      </c>
      <c r="V2763">
        <v>18873374</v>
      </c>
      <c r="W2763" t="s">
        <v>21</v>
      </c>
    </row>
    <row r="2764" spans="1:23" x14ac:dyDescent="0.3">
      <c r="A2764" t="s">
        <v>4037</v>
      </c>
      <c r="B2764">
        <v>33</v>
      </c>
      <c r="C2764">
        <v>76</v>
      </c>
      <c r="D2764">
        <v>13684949</v>
      </c>
      <c r="E2764" t="s">
        <v>25</v>
      </c>
      <c r="F2764" t="s">
        <v>47</v>
      </c>
      <c r="G2764" t="s">
        <v>48</v>
      </c>
      <c r="H2764" t="s">
        <v>49</v>
      </c>
      <c r="L2764" t="s">
        <v>4038</v>
      </c>
      <c r="M2764">
        <v>4564</v>
      </c>
      <c r="N2764">
        <v>43</v>
      </c>
      <c r="O2764" t="s">
        <v>29</v>
      </c>
      <c r="P2764" t="s">
        <v>30</v>
      </c>
      <c r="Q2764" t="s">
        <v>52</v>
      </c>
      <c r="R2764">
        <v>3000000</v>
      </c>
      <c r="S2764">
        <v>2002</v>
      </c>
      <c r="T2764">
        <v>5.9</v>
      </c>
      <c r="U2764">
        <v>1.3</v>
      </c>
      <c r="V2764">
        <v>10684949</v>
      </c>
      <c r="W2764" t="s">
        <v>21</v>
      </c>
    </row>
    <row r="2765" spans="1:23" x14ac:dyDescent="0.3">
      <c r="A2765" t="s">
        <v>3925</v>
      </c>
      <c r="B2765">
        <v>386</v>
      </c>
      <c r="C2765">
        <v>99</v>
      </c>
      <c r="D2765">
        <v>14597405</v>
      </c>
      <c r="E2765" t="s">
        <v>242</v>
      </c>
      <c r="F2765" t="s">
        <v>55</v>
      </c>
      <c r="L2765" t="s">
        <v>4039</v>
      </c>
      <c r="M2765">
        <v>71679</v>
      </c>
      <c r="N2765">
        <v>216</v>
      </c>
      <c r="O2765" t="s">
        <v>29</v>
      </c>
      <c r="P2765" t="s">
        <v>37</v>
      </c>
      <c r="Q2765" t="s">
        <v>213</v>
      </c>
      <c r="R2765">
        <v>6400000</v>
      </c>
      <c r="S2765">
        <v>2011</v>
      </c>
      <c r="T2765">
        <v>7</v>
      </c>
      <c r="U2765">
        <v>1.6</v>
      </c>
      <c r="V2765">
        <v>8197405</v>
      </c>
      <c r="W2765" t="s">
        <v>21</v>
      </c>
    </row>
    <row r="2766" spans="1:23" x14ac:dyDescent="0.3">
      <c r="A2766" t="s">
        <v>1868</v>
      </c>
      <c r="B2766">
        <v>191</v>
      </c>
      <c r="C2766">
        <v>96</v>
      </c>
      <c r="D2766">
        <v>12570442</v>
      </c>
      <c r="E2766" t="s">
        <v>48</v>
      </c>
      <c r="F2766" t="s">
        <v>56</v>
      </c>
      <c r="G2766" t="s">
        <v>55</v>
      </c>
      <c r="H2766" t="s">
        <v>35</v>
      </c>
      <c r="L2766" t="s">
        <v>4040</v>
      </c>
      <c r="M2766">
        <v>40514</v>
      </c>
      <c r="N2766">
        <v>234</v>
      </c>
      <c r="O2766" t="s">
        <v>29</v>
      </c>
      <c r="P2766" t="s">
        <v>30</v>
      </c>
      <c r="Q2766" t="s">
        <v>213</v>
      </c>
      <c r="R2766">
        <v>10000000</v>
      </c>
      <c r="S2766">
        <v>2005</v>
      </c>
      <c r="T2766">
        <v>6.8</v>
      </c>
      <c r="U2766">
        <v>1.6</v>
      </c>
      <c r="V2766">
        <v>2570442</v>
      </c>
      <c r="W2766" t="s">
        <v>21</v>
      </c>
    </row>
    <row r="2767" spans="1:23" x14ac:dyDescent="0.3">
      <c r="A2767" t="s">
        <v>4041</v>
      </c>
      <c r="B2767">
        <v>16</v>
      </c>
      <c r="C2767">
        <v>104</v>
      </c>
      <c r="D2767">
        <v>12514138</v>
      </c>
      <c r="E2767" t="s">
        <v>55</v>
      </c>
      <c r="F2767" t="s">
        <v>44</v>
      </c>
      <c r="L2767" t="s">
        <v>4042</v>
      </c>
      <c r="M2767">
        <v>2801</v>
      </c>
      <c r="N2767">
        <v>28</v>
      </c>
      <c r="O2767" t="s">
        <v>29</v>
      </c>
      <c r="P2767" t="s">
        <v>30</v>
      </c>
      <c r="Q2767" t="s">
        <v>213</v>
      </c>
      <c r="R2767">
        <v>10000000</v>
      </c>
      <c r="S2767">
        <v>1997</v>
      </c>
      <c r="T2767">
        <v>7.4</v>
      </c>
      <c r="U2767">
        <v>1.7</v>
      </c>
      <c r="V2767">
        <v>2514138</v>
      </c>
      <c r="W2767" t="s">
        <v>21</v>
      </c>
    </row>
    <row r="2768" spans="1:23" x14ac:dyDescent="0.3">
      <c r="A2768" t="s">
        <v>4043</v>
      </c>
      <c r="B2768">
        <v>297</v>
      </c>
      <c r="C2768">
        <v>108</v>
      </c>
      <c r="D2768">
        <v>43771291</v>
      </c>
      <c r="E2768" t="s">
        <v>60</v>
      </c>
      <c r="F2768" t="s">
        <v>35</v>
      </c>
      <c r="L2768" t="s">
        <v>4044</v>
      </c>
      <c r="M2768">
        <v>79909</v>
      </c>
      <c r="N2768">
        <v>279</v>
      </c>
      <c r="O2768" t="s">
        <v>29</v>
      </c>
      <c r="P2768" t="s">
        <v>30</v>
      </c>
      <c r="Q2768" t="s">
        <v>213</v>
      </c>
      <c r="R2768">
        <v>5000000</v>
      </c>
      <c r="S2768">
        <v>2015</v>
      </c>
      <c r="T2768">
        <v>7.1</v>
      </c>
      <c r="U2768">
        <v>1.8</v>
      </c>
      <c r="V2768">
        <v>38771291</v>
      </c>
      <c r="W2768" t="s">
        <v>21</v>
      </c>
    </row>
    <row r="2769" spans="1:23" x14ac:dyDescent="0.3">
      <c r="A2769" t="s">
        <v>4045</v>
      </c>
      <c r="B2769">
        <v>47</v>
      </c>
      <c r="C2769">
        <v>108</v>
      </c>
      <c r="D2769">
        <v>11703287</v>
      </c>
      <c r="E2769" t="s">
        <v>25</v>
      </c>
      <c r="F2769" t="s">
        <v>55</v>
      </c>
      <c r="L2769" t="s">
        <v>4046</v>
      </c>
      <c r="M2769">
        <v>4360</v>
      </c>
      <c r="N2769">
        <v>148</v>
      </c>
      <c r="O2769" t="s">
        <v>29</v>
      </c>
      <c r="P2769" t="s">
        <v>30</v>
      </c>
      <c r="Q2769" t="s">
        <v>31</v>
      </c>
      <c r="R2769">
        <v>10000000</v>
      </c>
      <c r="S2769">
        <v>2005</v>
      </c>
      <c r="T2769">
        <v>7</v>
      </c>
      <c r="U2769">
        <v>1.8</v>
      </c>
      <c r="V2769">
        <v>1703287</v>
      </c>
      <c r="W2769" t="s">
        <v>21</v>
      </c>
    </row>
    <row r="2770" spans="1:23" x14ac:dyDescent="0.3">
      <c r="A2770" t="s">
        <v>2046</v>
      </c>
      <c r="B2770">
        <v>63</v>
      </c>
      <c r="C2770">
        <v>87</v>
      </c>
      <c r="D2770">
        <v>11560259</v>
      </c>
      <c r="E2770" t="s">
        <v>48</v>
      </c>
      <c r="F2770" t="s">
        <v>44</v>
      </c>
      <c r="L2770" t="s">
        <v>4047</v>
      </c>
      <c r="M2770">
        <v>15617</v>
      </c>
      <c r="N2770">
        <v>180</v>
      </c>
      <c r="O2770" t="s">
        <v>29</v>
      </c>
      <c r="P2770" t="s">
        <v>30</v>
      </c>
      <c r="Q2770" t="s">
        <v>31</v>
      </c>
      <c r="R2770">
        <v>22000000</v>
      </c>
      <c r="S2770">
        <v>2001</v>
      </c>
      <c r="T2770">
        <v>5.8</v>
      </c>
      <c r="U2770">
        <v>1.4</v>
      </c>
      <c r="V2770">
        <v>-10439741</v>
      </c>
      <c r="W2770" t="s">
        <v>38</v>
      </c>
    </row>
    <row r="2771" spans="1:23" x14ac:dyDescent="0.3">
      <c r="A2771" t="s">
        <v>3789</v>
      </c>
      <c r="B2771">
        <v>144</v>
      </c>
      <c r="C2771">
        <v>89</v>
      </c>
      <c r="D2771">
        <v>10824921</v>
      </c>
      <c r="E2771" t="s">
        <v>48</v>
      </c>
      <c r="L2771" t="s">
        <v>4048</v>
      </c>
      <c r="M2771">
        <v>200293</v>
      </c>
      <c r="N2771">
        <v>621</v>
      </c>
      <c r="O2771" t="s">
        <v>29</v>
      </c>
      <c r="P2771" t="s">
        <v>30</v>
      </c>
      <c r="Q2771" t="s">
        <v>213</v>
      </c>
      <c r="R2771">
        <v>10000000</v>
      </c>
      <c r="S2771">
        <v>1999</v>
      </c>
      <c r="T2771">
        <v>7.8</v>
      </c>
      <c r="U2771">
        <v>1.5</v>
      </c>
      <c r="V2771">
        <v>824921</v>
      </c>
      <c r="W2771" t="s">
        <v>21</v>
      </c>
    </row>
    <row r="2772" spans="1:23" x14ac:dyDescent="0.3">
      <c r="A2772" t="s">
        <v>4049</v>
      </c>
      <c r="B2772">
        <v>77</v>
      </c>
      <c r="C2772">
        <v>97</v>
      </c>
      <c r="D2772">
        <v>10561238</v>
      </c>
      <c r="E2772" t="s">
        <v>48</v>
      </c>
      <c r="F2772" t="s">
        <v>44</v>
      </c>
      <c r="G2772" t="s">
        <v>35</v>
      </c>
      <c r="L2772" t="s">
        <v>4050</v>
      </c>
      <c r="M2772">
        <v>27265</v>
      </c>
      <c r="N2772">
        <v>321</v>
      </c>
      <c r="O2772" t="s">
        <v>29</v>
      </c>
      <c r="P2772" t="s">
        <v>244</v>
      </c>
      <c r="Q2772" t="s">
        <v>31</v>
      </c>
      <c r="R2772">
        <v>10000000</v>
      </c>
      <c r="S2772">
        <v>1999</v>
      </c>
      <c r="T2772">
        <v>6.5</v>
      </c>
      <c r="U2772">
        <v>1.6</v>
      </c>
      <c r="V2772">
        <v>561238</v>
      </c>
      <c r="W2772" t="s">
        <v>21</v>
      </c>
    </row>
    <row r="2773" spans="1:23" x14ac:dyDescent="0.3">
      <c r="A2773" t="s">
        <v>111</v>
      </c>
      <c r="B2773">
        <v>325</v>
      </c>
      <c r="C2773">
        <v>106</v>
      </c>
      <c r="D2773">
        <v>14479776</v>
      </c>
      <c r="E2773" t="s">
        <v>242</v>
      </c>
      <c r="F2773" t="s">
        <v>56</v>
      </c>
      <c r="G2773" t="s">
        <v>55</v>
      </c>
      <c r="H2773" t="s">
        <v>44</v>
      </c>
      <c r="L2773" t="s">
        <v>4051</v>
      </c>
      <c r="M2773">
        <v>55539</v>
      </c>
      <c r="N2773">
        <v>147</v>
      </c>
      <c r="O2773" t="s">
        <v>29</v>
      </c>
      <c r="P2773" t="s">
        <v>30</v>
      </c>
      <c r="Q2773" t="s">
        <v>31</v>
      </c>
      <c r="R2773">
        <v>10000000</v>
      </c>
      <c r="S2773">
        <v>2014</v>
      </c>
      <c r="T2773">
        <v>7</v>
      </c>
      <c r="U2773">
        <v>1.8</v>
      </c>
      <c r="V2773">
        <v>4479776</v>
      </c>
      <c r="W2773" t="s">
        <v>21</v>
      </c>
    </row>
    <row r="2774" spans="1:23" x14ac:dyDescent="0.3">
      <c r="A2774" t="s">
        <v>103</v>
      </c>
      <c r="B2774">
        <v>100</v>
      </c>
      <c r="C2774">
        <v>100</v>
      </c>
      <c r="D2774">
        <v>9801782</v>
      </c>
      <c r="E2774" t="s">
        <v>48</v>
      </c>
      <c r="F2774" t="s">
        <v>56</v>
      </c>
      <c r="G2774" t="s">
        <v>35</v>
      </c>
      <c r="L2774" t="s">
        <v>4052</v>
      </c>
      <c r="M2774">
        <v>39331</v>
      </c>
      <c r="N2774">
        <v>481</v>
      </c>
      <c r="O2774" t="s">
        <v>29</v>
      </c>
      <c r="P2774" t="s">
        <v>30</v>
      </c>
      <c r="Q2774" t="s">
        <v>213</v>
      </c>
      <c r="R2774">
        <v>10000000</v>
      </c>
      <c r="S2774">
        <v>1998</v>
      </c>
      <c r="T2774">
        <v>6.3</v>
      </c>
      <c r="U2774">
        <v>1.7</v>
      </c>
      <c r="V2774">
        <v>-198218</v>
      </c>
      <c r="W2774" t="s">
        <v>38</v>
      </c>
    </row>
    <row r="2775" spans="1:23" x14ac:dyDescent="0.3">
      <c r="A2775" t="s">
        <v>3309</v>
      </c>
      <c r="B2775">
        <v>52</v>
      </c>
      <c r="C2775">
        <v>89</v>
      </c>
      <c r="D2775">
        <v>8070311</v>
      </c>
      <c r="E2775" t="s">
        <v>48</v>
      </c>
      <c r="F2775" t="s">
        <v>44</v>
      </c>
      <c r="L2775" t="s">
        <v>4053</v>
      </c>
      <c r="M2775">
        <v>12706</v>
      </c>
      <c r="N2775">
        <v>75</v>
      </c>
      <c r="O2775" t="s">
        <v>29</v>
      </c>
      <c r="P2775" t="s">
        <v>30</v>
      </c>
      <c r="Q2775" t="s">
        <v>52</v>
      </c>
      <c r="R2775">
        <v>10000000</v>
      </c>
      <c r="S2775">
        <v>2004</v>
      </c>
      <c r="T2775">
        <v>5.3</v>
      </c>
      <c r="U2775">
        <v>1.5</v>
      </c>
      <c r="V2775">
        <v>-1929689</v>
      </c>
      <c r="W2775" t="s">
        <v>38</v>
      </c>
    </row>
    <row r="2776" spans="1:23" x14ac:dyDescent="0.3">
      <c r="A2776" t="s">
        <v>4054</v>
      </c>
      <c r="B2776">
        <v>163</v>
      </c>
      <c r="C2776">
        <v>95</v>
      </c>
      <c r="D2776">
        <v>8460995</v>
      </c>
      <c r="E2776" t="s">
        <v>24</v>
      </c>
      <c r="F2776" t="s">
        <v>48</v>
      </c>
      <c r="G2776" t="s">
        <v>44</v>
      </c>
      <c r="L2776" t="s">
        <v>4055</v>
      </c>
      <c r="M2776">
        <v>35888</v>
      </c>
      <c r="N2776">
        <v>125</v>
      </c>
      <c r="O2776" t="s">
        <v>29</v>
      </c>
      <c r="P2776" t="s">
        <v>30</v>
      </c>
      <c r="Q2776" t="s">
        <v>213</v>
      </c>
      <c r="R2776">
        <v>10000000</v>
      </c>
      <c r="S2776">
        <v>2010</v>
      </c>
      <c r="T2776">
        <v>5.5</v>
      </c>
      <c r="U2776">
        <v>1.6</v>
      </c>
      <c r="V2776">
        <v>-1539005</v>
      </c>
      <c r="W2776" t="s">
        <v>38</v>
      </c>
    </row>
    <row r="2777" spans="1:23" x14ac:dyDescent="0.3">
      <c r="A2777" t="s">
        <v>1529</v>
      </c>
      <c r="B2777">
        <v>137</v>
      </c>
      <c r="C2777">
        <v>97</v>
      </c>
      <c r="D2777">
        <v>8111360</v>
      </c>
      <c r="E2777" t="s">
        <v>56</v>
      </c>
      <c r="F2777" t="s">
        <v>55</v>
      </c>
      <c r="G2777" t="s">
        <v>35</v>
      </c>
      <c r="L2777" t="s">
        <v>4056</v>
      </c>
      <c r="M2777">
        <v>34848</v>
      </c>
      <c r="N2777">
        <v>203</v>
      </c>
      <c r="O2777" t="s">
        <v>29</v>
      </c>
      <c r="P2777" t="s">
        <v>37</v>
      </c>
      <c r="Q2777" t="s">
        <v>213</v>
      </c>
      <c r="R2777">
        <v>10000000</v>
      </c>
      <c r="S2777">
        <v>2002</v>
      </c>
      <c r="T2777">
        <v>7.4</v>
      </c>
      <c r="U2777">
        <v>1.6</v>
      </c>
      <c r="V2777">
        <v>-1888640</v>
      </c>
      <c r="W2777" t="s">
        <v>38</v>
      </c>
    </row>
    <row r="2778" spans="1:23" x14ac:dyDescent="0.3">
      <c r="A2778" t="s">
        <v>2380</v>
      </c>
      <c r="B2778">
        <v>180</v>
      </c>
      <c r="C2778">
        <v>94</v>
      </c>
      <c r="D2778">
        <v>8828771</v>
      </c>
      <c r="E2778" t="s">
        <v>48</v>
      </c>
      <c r="L2778" t="s">
        <v>4057</v>
      </c>
      <c r="M2778">
        <v>79146</v>
      </c>
      <c r="N2778">
        <v>352</v>
      </c>
      <c r="O2778" t="s">
        <v>29</v>
      </c>
      <c r="P2778" t="s">
        <v>30</v>
      </c>
      <c r="Q2778" t="s">
        <v>213</v>
      </c>
      <c r="R2778">
        <v>6000000</v>
      </c>
      <c r="S2778">
        <v>2013</v>
      </c>
      <c r="T2778">
        <v>4.3</v>
      </c>
      <c r="U2778">
        <v>1.6</v>
      </c>
      <c r="V2778">
        <v>2828771</v>
      </c>
      <c r="W2778" t="s">
        <v>21</v>
      </c>
    </row>
    <row r="2779" spans="1:23" x14ac:dyDescent="0.3">
      <c r="A2779" t="s">
        <v>4058</v>
      </c>
      <c r="B2779">
        <v>100</v>
      </c>
      <c r="C2779">
        <v>95</v>
      </c>
      <c r="D2779">
        <v>7563670</v>
      </c>
      <c r="E2779" t="s">
        <v>48</v>
      </c>
      <c r="F2779" t="s">
        <v>26</v>
      </c>
      <c r="G2779" t="s">
        <v>44</v>
      </c>
      <c r="L2779" t="s">
        <v>4059</v>
      </c>
      <c r="M2779">
        <v>21268</v>
      </c>
      <c r="N2779">
        <v>53</v>
      </c>
      <c r="O2779" t="s">
        <v>29</v>
      </c>
      <c r="P2779" t="s">
        <v>30</v>
      </c>
      <c r="Q2779" t="s">
        <v>31</v>
      </c>
      <c r="R2779">
        <v>10000000</v>
      </c>
      <c r="S2779">
        <v>2008</v>
      </c>
      <c r="T2779">
        <v>5.2</v>
      </c>
      <c r="U2779">
        <v>1.6</v>
      </c>
      <c r="V2779">
        <v>-2436330</v>
      </c>
      <c r="W2779" t="s">
        <v>38</v>
      </c>
    </row>
    <row r="2780" spans="1:23" x14ac:dyDescent="0.3">
      <c r="A2780" t="s">
        <v>4060</v>
      </c>
      <c r="B2780">
        <v>265</v>
      </c>
      <c r="C2780">
        <v>101</v>
      </c>
      <c r="D2780">
        <v>6619173</v>
      </c>
      <c r="E2780" t="s">
        <v>25</v>
      </c>
      <c r="F2780" t="s">
        <v>48</v>
      </c>
      <c r="G2780" t="s">
        <v>55</v>
      </c>
      <c r="H2780" t="s">
        <v>44</v>
      </c>
      <c r="I2780" t="s">
        <v>27</v>
      </c>
      <c r="L2780" t="s">
        <v>4061</v>
      </c>
      <c r="M2780">
        <v>87203</v>
      </c>
      <c r="N2780">
        <v>221</v>
      </c>
      <c r="O2780" t="s">
        <v>29</v>
      </c>
      <c r="P2780" t="s">
        <v>30</v>
      </c>
      <c r="Q2780" t="s">
        <v>213</v>
      </c>
      <c r="R2780">
        <v>10000000</v>
      </c>
      <c r="S2780">
        <v>2012</v>
      </c>
      <c r="T2780">
        <v>6.7</v>
      </c>
      <c r="U2780">
        <v>1.7</v>
      </c>
      <c r="V2780">
        <v>-3380827</v>
      </c>
      <c r="W2780" t="s">
        <v>38</v>
      </c>
    </row>
    <row r="2781" spans="1:23" x14ac:dyDescent="0.3">
      <c r="A2781" t="s">
        <v>4062</v>
      </c>
      <c r="B2781">
        <v>162</v>
      </c>
      <c r="C2781">
        <v>101</v>
      </c>
      <c r="D2781">
        <v>6712241</v>
      </c>
      <c r="E2781" t="s">
        <v>56</v>
      </c>
      <c r="F2781" t="s">
        <v>55</v>
      </c>
      <c r="L2781" t="s">
        <v>4063</v>
      </c>
      <c r="M2781">
        <v>782437</v>
      </c>
      <c r="N2781">
        <v>1420</v>
      </c>
      <c r="O2781" t="s">
        <v>29</v>
      </c>
      <c r="P2781" t="s">
        <v>30</v>
      </c>
      <c r="Q2781" t="s">
        <v>213</v>
      </c>
      <c r="R2781">
        <v>7500000</v>
      </c>
      <c r="S2781">
        <v>1998</v>
      </c>
      <c r="T2781">
        <v>8.6</v>
      </c>
      <c r="U2781">
        <v>1.7</v>
      </c>
      <c r="V2781">
        <v>-787759</v>
      </c>
      <c r="W2781" t="s">
        <v>38</v>
      </c>
    </row>
    <row r="2782" spans="1:23" x14ac:dyDescent="0.3">
      <c r="A2782" t="s">
        <v>4064</v>
      </c>
      <c r="B2782">
        <v>147</v>
      </c>
      <c r="C2782">
        <v>82</v>
      </c>
      <c r="D2782">
        <v>6842058</v>
      </c>
      <c r="E2782" t="s">
        <v>24</v>
      </c>
      <c r="F2782" t="s">
        <v>57</v>
      </c>
      <c r="G2782" t="s">
        <v>35</v>
      </c>
      <c r="L2782" t="s">
        <v>4065</v>
      </c>
      <c r="M2782">
        <v>36029</v>
      </c>
      <c r="N2782">
        <v>99</v>
      </c>
      <c r="O2782" t="s">
        <v>29</v>
      </c>
      <c r="P2782" t="s">
        <v>30</v>
      </c>
      <c r="Q2782" t="s">
        <v>213</v>
      </c>
      <c r="R2782">
        <v>10000000</v>
      </c>
      <c r="S2782">
        <v>2012</v>
      </c>
      <c r="T2782">
        <v>6.1</v>
      </c>
      <c r="U2782">
        <v>1.4</v>
      </c>
      <c r="V2782">
        <v>-3157942</v>
      </c>
      <c r="W2782" t="s">
        <v>38</v>
      </c>
    </row>
    <row r="2783" spans="1:23" x14ac:dyDescent="0.3">
      <c r="A2783" t="s">
        <v>4066</v>
      </c>
      <c r="B2783">
        <v>33</v>
      </c>
      <c r="C2783">
        <v>74</v>
      </c>
      <c r="D2783">
        <v>6491350</v>
      </c>
      <c r="E2783" t="s">
        <v>47</v>
      </c>
      <c r="F2783" t="s">
        <v>48</v>
      </c>
      <c r="G2783" t="s">
        <v>49</v>
      </c>
      <c r="H2783" t="s">
        <v>26</v>
      </c>
      <c r="I2783" t="s">
        <v>50</v>
      </c>
      <c r="L2783" t="s">
        <v>4067</v>
      </c>
      <c r="M2783">
        <v>1231</v>
      </c>
      <c r="N2783">
        <v>26</v>
      </c>
      <c r="O2783" t="s">
        <v>29</v>
      </c>
      <c r="P2783" t="s">
        <v>30</v>
      </c>
      <c r="Q2783" t="s">
        <v>52</v>
      </c>
      <c r="R2783">
        <v>10000000</v>
      </c>
      <c r="S2783">
        <v>2004</v>
      </c>
      <c r="T2783">
        <v>5.8</v>
      </c>
      <c r="U2783">
        <v>1.2</v>
      </c>
      <c r="V2783">
        <v>-3508650</v>
      </c>
      <c r="W2783" t="s">
        <v>38</v>
      </c>
    </row>
    <row r="2784" spans="1:23" x14ac:dyDescent="0.3">
      <c r="A2784" t="s">
        <v>4068</v>
      </c>
      <c r="B2784">
        <v>94</v>
      </c>
      <c r="C2784">
        <v>130</v>
      </c>
      <c r="D2784">
        <v>9473382</v>
      </c>
      <c r="E2784" t="s">
        <v>55</v>
      </c>
      <c r="F2784" t="s">
        <v>59</v>
      </c>
      <c r="G2784" t="s">
        <v>60</v>
      </c>
      <c r="H2784" t="s">
        <v>44</v>
      </c>
      <c r="L2784" t="s">
        <v>4069</v>
      </c>
      <c r="M2784">
        <v>26832</v>
      </c>
      <c r="N2784">
        <v>247</v>
      </c>
      <c r="O2784" t="s">
        <v>792</v>
      </c>
      <c r="P2784" t="s">
        <v>115</v>
      </c>
      <c r="Q2784" t="s">
        <v>213</v>
      </c>
      <c r="R2784">
        <v>10000000</v>
      </c>
      <c r="S2784">
        <v>1998</v>
      </c>
      <c r="T2784">
        <v>7.7</v>
      </c>
      <c r="U2784">
        <v>2.2000000000000002</v>
      </c>
      <c r="V2784">
        <v>-526618</v>
      </c>
      <c r="W2784" t="s">
        <v>38</v>
      </c>
    </row>
    <row r="2785" spans="1:23" x14ac:dyDescent="0.3">
      <c r="A2785" t="s">
        <v>1592</v>
      </c>
      <c r="B2785">
        <v>143</v>
      </c>
      <c r="C2785">
        <v>112</v>
      </c>
      <c r="D2785">
        <v>6197866</v>
      </c>
      <c r="E2785" t="s">
        <v>242</v>
      </c>
      <c r="F2785" t="s">
        <v>55</v>
      </c>
      <c r="L2785" t="s">
        <v>4070</v>
      </c>
      <c r="M2785">
        <v>63733</v>
      </c>
      <c r="N2785">
        <v>414</v>
      </c>
      <c r="O2785" t="s">
        <v>29</v>
      </c>
      <c r="P2785" t="s">
        <v>545</v>
      </c>
      <c r="Q2785" t="s">
        <v>118</v>
      </c>
      <c r="R2785">
        <v>10000000</v>
      </c>
      <c r="S2785">
        <v>1999</v>
      </c>
      <c r="T2785">
        <v>8</v>
      </c>
      <c r="U2785">
        <v>1.9</v>
      </c>
      <c r="V2785">
        <v>-3802134</v>
      </c>
      <c r="W2785" t="s">
        <v>38</v>
      </c>
    </row>
    <row r="2786" spans="1:23" x14ac:dyDescent="0.3">
      <c r="A2786" t="s">
        <v>4071</v>
      </c>
      <c r="B2786">
        <v>38</v>
      </c>
      <c r="C2786">
        <v>96</v>
      </c>
      <c r="D2786">
        <v>6044618</v>
      </c>
      <c r="E2786" t="s">
        <v>24</v>
      </c>
      <c r="F2786" t="s">
        <v>56</v>
      </c>
      <c r="G2786" t="s">
        <v>55</v>
      </c>
      <c r="L2786" t="s">
        <v>4072</v>
      </c>
      <c r="M2786">
        <v>6200</v>
      </c>
      <c r="N2786">
        <v>92</v>
      </c>
      <c r="O2786" t="s">
        <v>29</v>
      </c>
      <c r="P2786" t="s">
        <v>30</v>
      </c>
      <c r="Q2786" t="s">
        <v>213</v>
      </c>
      <c r="R2786">
        <v>10000000</v>
      </c>
      <c r="S2786">
        <v>2002</v>
      </c>
      <c r="T2786">
        <v>5.6</v>
      </c>
      <c r="U2786">
        <v>1.6</v>
      </c>
      <c r="V2786">
        <v>-3955382</v>
      </c>
      <c r="W2786" t="s">
        <v>38</v>
      </c>
    </row>
    <row r="2787" spans="1:23" x14ac:dyDescent="0.3">
      <c r="A2787" t="s">
        <v>4073</v>
      </c>
      <c r="B2787">
        <v>126</v>
      </c>
      <c r="C2787">
        <v>89</v>
      </c>
      <c r="D2787">
        <v>7764027</v>
      </c>
      <c r="E2787" t="s">
        <v>48</v>
      </c>
      <c r="F2787" t="s">
        <v>55</v>
      </c>
      <c r="L2787" t="s">
        <v>4074</v>
      </c>
      <c r="M2787">
        <v>38459</v>
      </c>
      <c r="N2787">
        <v>119</v>
      </c>
      <c r="O2787" t="s">
        <v>29</v>
      </c>
      <c r="P2787" t="s">
        <v>30</v>
      </c>
      <c r="Q2787" t="s">
        <v>213</v>
      </c>
      <c r="R2787">
        <v>10000000</v>
      </c>
      <c r="S2787">
        <v>2013</v>
      </c>
      <c r="T2787">
        <v>6.7</v>
      </c>
      <c r="U2787">
        <v>1.5</v>
      </c>
      <c r="V2787">
        <v>-2235973</v>
      </c>
      <c r="W2787" t="s">
        <v>38</v>
      </c>
    </row>
    <row r="2788" spans="1:23" x14ac:dyDescent="0.3">
      <c r="A2788" t="s">
        <v>2985</v>
      </c>
      <c r="B2788">
        <v>91</v>
      </c>
      <c r="C2788">
        <v>121</v>
      </c>
      <c r="D2788">
        <v>21569041</v>
      </c>
      <c r="E2788" t="s">
        <v>55</v>
      </c>
      <c r="L2788" t="s">
        <v>4075</v>
      </c>
      <c r="M2788">
        <v>8058</v>
      </c>
      <c r="N2788">
        <v>57</v>
      </c>
      <c r="O2788" t="s">
        <v>29</v>
      </c>
      <c r="P2788" t="s">
        <v>30</v>
      </c>
      <c r="Q2788" t="s">
        <v>31</v>
      </c>
      <c r="R2788">
        <v>9000000</v>
      </c>
      <c r="S2788">
        <v>2014</v>
      </c>
      <c r="T2788">
        <v>6.6</v>
      </c>
      <c r="U2788">
        <v>2</v>
      </c>
      <c r="V2788">
        <v>12569041</v>
      </c>
      <c r="W2788" t="s">
        <v>21</v>
      </c>
    </row>
    <row r="2789" spans="1:23" x14ac:dyDescent="0.3">
      <c r="A2789" t="s">
        <v>4076</v>
      </c>
      <c r="B2789">
        <v>46</v>
      </c>
      <c r="C2789">
        <v>85</v>
      </c>
      <c r="D2789">
        <v>4356743</v>
      </c>
      <c r="E2789" t="s">
        <v>48</v>
      </c>
      <c r="F2789" t="s">
        <v>49</v>
      </c>
      <c r="G2789" t="s">
        <v>44</v>
      </c>
      <c r="L2789" t="s">
        <v>4077</v>
      </c>
      <c r="M2789">
        <v>3662</v>
      </c>
      <c r="N2789">
        <v>79</v>
      </c>
      <c r="O2789" t="s">
        <v>29</v>
      </c>
      <c r="P2789" t="s">
        <v>30</v>
      </c>
      <c r="Q2789" t="s">
        <v>52</v>
      </c>
      <c r="R2789">
        <v>16000000</v>
      </c>
      <c r="S2789">
        <v>2001</v>
      </c>
      <c r="T2789">
        <v>4.0999999999999996</v>
      </c>
      <c r="U2789">
        <v>1.4</v>
      </c>
      <c r="V2789">
        <v>-11643257</v>
      </c>
      <c r="W2789" t="s">
        <v>38</v>
      </c>
    </row>
    <row r="2790" spans="1:23" x14ac:dyDescent="0.3">
      <c r="A2790" t="s">
        <v>2705</v>
      </c>
      <c r="B2790">
        <v>198</v>
      </c>
      <c r="C2790">
        <v>120</v>
      </c>
      <c r="D2790">
        <v>5484375</v>
      </c>
      <c r="E2790" t="s">
        <v>25</v>
      </c>
      <c r="F2790" t="s">
        <v>242</v>
      </c>
      <c r="G2790" t="s">
        <v>55</v>
      </c>
      <c r="H2790" t="s">
        <v>58</v>
      </c>
      <c r="L2790" t="s">
        <v>4078</v>
      </c>
      <c r="M2790">
        <v>84641</v>
      </c>
      <c r="N2790">
        <v>205</v>
      </c>
      <c r="O2790" t="s">
        <v>29</v>
      </c>
      <c r="P2790" t="s">
        <v>30</v>
      </c>
      <c r="Q2790" t="s">
        <v>31</v>
      </c>
      <c r="R2790">
        <v>10000000</v>
      </c>
      <c r="S2790">
        <v>2006</v>
      </c>
      <c r="T2790">
        <v>7.3</v>
      </c>
      <c r="U2790">
        <v>2</v>
      </c>
      <c r="V2790">
        <v>-4515625</v>
      </c>
      <c r="W2790" t="s">
        <v>38</v>
      </c>
    </row>
    <row r="2791" spans="1:23" x14ac:dyDescent="0.3">
      <c r="A2791" t="s">
        <v>4079</v>
      </c>
      <c r="B2791">
        <v>182</v>
      </c>
      <c r="C2791">
        <v>83</v>
      </c>
      <c r="D2791">
        <v>4244155</v>
      </c>
      <c r="E2791" t="s">
        <v>48</v>
      </c>
      <c r="F2791" t="s">
        <v>55</v>
      </c>
      <c r="L2791" t="s">
        <v>4080</v>
      </c>
      <c r="M2791">
        <v>56005</v>
      </c>
      <c r="N2791">
        <v>112</v>
      </c>
      <c r="O2791" t="s">
        <v>29</v>
      </c>
      <c r="P2791" t="s">
        <v>30</v>
      </c>
      <c r="Q2791" t="s">
        <v>213</v>
      </c>
      <c r="R2791">
        <v>10000000</v>
      </c>
      <c r="S2791">
        <v>2011</v>
      </c>
      <c r="T2791">
        <v>6.5</v>
      </c>
      <c r="U2791">
        <v>1.4</v>
      </c>
      <c r="V2791">
        <v>-5755845</v>
      </c>
      <c r="W2791" t="s">
        <v>38</v>
      </c>
    </row>
    <row r="2792" spans="1:23" x14ac:dyDescent="0.3">
      <c r="A2792" t="s">
        <v>4081</v>
      </c>
      <c r="B2792">
        <v>181</v>
      </c>
      <c r="C2792">
        <v>120</v>
      </c>
      <c r="D2792">
        <v>5004648</v>
      </c>
      <c r="E2792" t="s">
        <v>55</v>
      </c>
      <c r="F2792" t="s">
        <v>44</v>
      </c>
      <c r="L2792" t="s">
        <v>4082</v>
      </c>
      <c r="M2792">
        <v>14031</v>
      </c>
      <c r="N2792">
        <v>114</v>
      </c>
      <c r="O2792" t="s">
        <v>2648</v>
      </c>
      <c r="P2792" t="s">
        <v>2365</v>
      </c>
      <c r="Q2792" t="s">
        <v>213</v>
      </c>
      <c r="R2792">
        <v>10000000</v>
      </c>
      <c r="S2792">
        <v>2009</v>
      </c>
      <c r="T2792">
        <v>7</v>
      </c>
      <c r="U2792">
        <v>2</v>
      </c>
      <c r="V2792">
        <v>-4995352</v>
      </c>
      <c r="W2792" t="s">
        <v>38</v>
      </c>
    </row>
    <row r="2793" spans="1:23" x14ac:dyDescent="0.3">
      <c r="A2793" t="s">
        <v>4083</v>
      </c>
      <c r="B2793">
        <v>23</v>
      </c>
      <c r="C2793">
        <v>111</v>
      </c>
      <c r="D2793">
        <v>3333823</v>
      </c>
      <c r="E2793" t="s">
        <v>55</v>
      </c>
      <c r="F2793" t="s">
        <v>60</v>
      </c>
      <c r="G2793" t="s">
        <v>27</v>
      </c>
      <c r="L2793" t="s">
        <v>4084</v>
      </c>
      <c r="M2793">
        <v>5612</v>
      </c>
      <c r="N2793">
        <v>122</v>
      </c>
      <c r="O2793" t="s">
        <v>29</v>
      </c>
      <c r="P2793" t="s">
        <v>30</v>
      </c>
      <c r="Q2793" t="s">
        <v>31</v>
      </c>
      <c r="R2793">
        <v>10000000</v>
      </c>
      <c r="S2793">
        <v>2012</v>
      </c>
      <c r="T2793">
        <v>5.5</v>
      </c>
      <c r="U2793">
        <v>1.8</v>
      </c>
      <c r="V2793">
        <v>-6666177</v>
      </c>
      <c r="W2793" t="s">
        <v>38</v>
      </c>
    </row>
    <row r="2794" spans="1:23" x14ac:dyDescent="0.3">
      <c r="A2794" t="s">
        <v>4085</v>
      </c>
      <c r="B2794">
        <v>30</v>
      </c>
      <c r="C2794">
        <v>100</v>
      </c>
      <c r="D2794">
        <v>3275585</v>
      </c>
      <c r="E2794" t="s">
        <v>24</v>
      </c>
      <c r="F2794" t="s">
        <v>56</v>
      </c>
      <c r="G2794" t="s">
        <v>55</v>
      </c>
      <c r="H2794" t="s">
        <v>35</v>
      </c>
      <c r="L2794" t="s">
        <v>4086</v>
      </c>
      <c r="M2794">
        <v>10735</v>
      </c>
      <c r="N2794">
        <v>88</v>
      </c>
      <c r="O2794" t="s">
        <v>29</v>
      </c>
      <c r="P2794" t="s">
        <v>37</v>
      </c>
      <c r="Q2794" t="s">
        <v>213</v>
      </c>
      <c r="R2794">
        <v>11500000</v>
      </c>
      <c r="S2794">
        <v>1993</v>
      </c>
      <c r="T2794">
        <v>6.6</v>
      </c>
      <c r="U2794">
        <v>1.7</v>
      </c>
      <c r="V2794">
        <v>-8224415</v>
      </c>
      <c r="W2794" t="s">
        <v>38</v>
      </c>
    </row>
    <row r="2795" spans="1:23" x14ac:dyDescent="0.3">
      <c r="A2795" t="s">
        <v>445</v>
      </c>
      <c r="B2795">
        <v>111</v>
      </c>
      <c r="C2795">
        <v>89</v>
      </c>
      <c r="D2795">
        <v>3193102</v>
      </c>
      <c r="E2795" t="s">
        <v>56</v>
      </c>
      <c r="F2795" t="s">
        <v>55</v>
      </c>
      <c r="G2795" t="s">
        <v>60</v>
      </c>
      <c r="H2795" t="s">
        <v>35</v>
      </c>
      <c r="L2795" t="s">
        <v>4087</v>
      </c>
      <c r="M2795">
        <v>24412</v>
      </c>
      <c r="N2795">
        <v>240</v>
      </c>
      <c r="O2795" t="s">
        <v>29</v>
      </c>
      <c r="P2795" t="s">
        <v>30</v>
      </c>
      <c r="Q2795" t="s">
        <v>213</v>
      </c>
      <c r="R2795">
        <v>9000000</v>
      </c>
      <c r="S2795">
        <v>1999</v>
      </c>
      <c r="T2795">
        <v>7.1</v>
      </c>
      <c r="U2795">
        <v>1.5</v>
      </c>
      <c r="V2795">
        <v>-5806898</v>
      </c>
      <c r="W2795" t="s">
        <v>38</v>
      </c>
    </row>
    <row r="2796" spans="1:23" x14ac:dyDescent="0.3">
      <c r="A2796" t="s">
        <v>2317</v>
      </c>
      <c r="B2796">
        <v>287</v>
      </c>
      <c r="C2796">
        <v>115</v>
      </c>
      <c r="D2796">
        <v>54557348</v>
      </c>
      <c r="E2796" t="s">
        <v>56</v>
      </c>
      <c r="F2796" t="s">
        <v>55</v>
      </c>
      <c r="G2796" t="s">
        <v>35</v>
      </c>
      <c r="L2796" t="s">
        <v>4088</v>
      </c>
      <c r="M2796">
        <v>361169</v>
      </c>
      <c r="N2796">
        <v>1624</v>
      </c>
      <c r="O2796" t="s">
        <v>29</v>
      </c>
      <c r="P2796" t="s">
        <v>244</v>
      </c>
      <c r="Q2796" t="s">
        <v>213</v>
      </c>
      <c r="R2796">
        <v>6500000</v>
      </c>
      <c r="S2796">
        <v>2004</v>
      </c>
      <c r="T2796">
        <v>7.9</v>
      </c>
      <c r="U2796">
        <v>1.9</v>
      </c>
      <c r="V2796">
        <v>48057348</v>
      </c>
      <c r="W2796" t="s">
        <v>21</v>
      </c>
    </row>
    <row r="2797" spans="1:23" x14ac:dyDescent="0.3">
      <c r="A2797" t="s">
        <v>4089</v>
      </c>
      <c r="B2797">
        <v>96</v>
      </c>
      <c r="C2797">
        <v>135</v>
      </c>
      <c r="D2797">
        <v>3041803</v>
      </c>
      <c r="E2797" t="s">
        <v>55</v>
      </c>
      <c r="F2797" t="s">
        <v>44</v>
      </c>
      <c r="L2797" t="s">
        <v>4090</v>
      </c>
      <c r="M2797">
        <v>6377</v>
      </c>
      <c r="N2797">
        <v>181</v>
      </c>
      <c r="O2797" t="s">
        <v>29</v>
      </c>
      <c r="P2797" t="s">
        <v>37</v>
      </c>
      <c r="Q2797" t="s">
        <v>52</v>
      </c>
      <c r="R2797">
        <v>10000000</v>
      </c>
      <c r="S2797">
        <v>2000</v>
      </c>
      <c r="T2797">
        <v>7.1</v>
      </c>
      <c r="U2797">
        <v>2.2000000000000002</v>
      </c>
      <c r="V2797">
        <v>-6958197</v>
      </c>
      <c r="W2797" t="s">
        <v>38</v>
      </c>
    </row>
    <row r="2798" spans="1:23" x14ac:dyDescent="0.3">
      <c r="A2798" t="s">
        <v>4091</v>
      </c>
      <c r="B2798">
        <v>27</v>
      </c>
      <c r="C2798">
        <v>92</v>
      </c>
      <c r="D2798">
        <v>3060858</v>
      </c>
      <c r="E2798" t="s">
        <v>24</v>
      </c>
      <c r="F2798" t="s">
        <v>55</v>
      </c>
      <c r="G2798" t="s">
        <v>35</v>
      </c>
      <c r="L2798" t="s">
        <v>4092</v>
      </c>
      <c r="M2798">
        <v>1768</v>
      </c>
      <c r="N2798">
        <v>37</v>
      </c>
      <c r="O2798" t="s">
        <v>29</v>
      </c>
      <c r="P2798" t="s">
        <v>30</v>
      </c>
      <c r="Q2798" t="s">
        <v>213</v>
      </c>
      <c r="R2798">
        <v>10000000</v>
      </c>
      <c r="S2798">
        <v>1987</v>
      </c>
      <c r="T2798">
        <v>5.6</v>
      </c>
      <c r="U2798">
        <v>1.5</v>
      </c>
      <c r="V2798">
        <v>-6939142</v>
      </c>
      <c r="W2798" t="s">
        <v>38</v>
      </c>
    </row>
    <row r="2799" spans="1:23" x14ac:dyDescent="0.3">
      <c r="A2799" t="s">
        <v>2597</v>
      </c>
      <c r="B2799">
        <v>44</v>
      </c>
      <c r="C2799">
        <v>120</v>
      </c>
      <c r="D2799">
        <v>1055654</v>
      </c>
      <c r="E2799" t="s">
        <v>55</v>
      </c>
      <c r="F2799" t="s">
        <v>44</v>
      </c>
      <c r="G2799" t="s">
        <v>61</v>
      </c>
      <c r="L2799" t="s">
        <v>4093</v>
      </c>
      <c r="M2799">
        <v>20426</v>
      </c>
      <c r="N2799">
        <v>175</v>
      </c>
      <c r="O2799" t="s">
        <v>29</v>
      </c>
      <c r="P2799" t="s">
        <v>244</v>
      </c>
      <c r="Q2799" t="s">
        <v>31</v>
      </c>
      <c r="R2799">
        <v>10000000</v>
      </c>
      <c r="S2799">
        <v>2006</v>
      </c>
      <c r="T2799">
        <v>7.3</v>
      </c>
      <c r="U2799">
        <v>2</v>
      </c>
      <c r="V2799">
        <v>-8944346</v>
      </c>
      <c r="W2799" t="s">
        <v>38</v>
      </c>
    </row>
    <row r="2800" spans="1:23" x14ac:dyDescent="0.3">
      <c r="A2800" t="s">
        <v>4094</v>
      </c>
      <c r="B2800">
        <v>49</v>
      </c>
      <c r="C2800">
        <v>97</v>
      </c>
      <c r="D2800">
        <v>2331318</v>
      </c>
      <c r="E2800" t="s">
        <v>48</v>
      </c>
      <c r="L2800" t="s">
        <v>4095</v>
      </c>
      <c r="M2800">
        <v>9541</v>
      </c>
      <c r="N2800">
        <v>64</v>
      </c>
      <c r="O2800" t="s">
        <v>29</v>
      </c>
      <c r="P2800" t="s">
        <v>30</v>
      </c>
      <c r="Q2800" t="s">
        <v>213</v>
      </c>
      <c r="R2800">
        <v>10000000</v>
      </c>
      <c r="S2800">
        <v>2011</v>
      </c>
      <c r="T2800">
        <v>3.3</v>
      </c>
      <c r="U2800">
        <v>1.6</v>
      </c>
      <c r="V2800">
        <v>-7668682</v>
      </c>
      <c r="W2800" t="s">
        <v>38</v>
      </c>
    </row>
    <row r="2801" spans="1:23" x14ac:dyDescent="0.3">
      <c r="A2801" t="s">
        <v>1375</v>
      </c>
      <c r="B2801">
        <v>57</v>
      </c>
      <c r="C2801">
        <v>135</v>
      </c>
      <c r="D2801">
        <v>2185266</v>
      </c>
      <c r="E2801" t="s">
        <v>48</v>
      </c>
      <c r="F2801" t="s">
        <v>55</v>
      </c>
      <c r="G2801" t="s">
        <v>59</v>
      </c>
      <c r="L2801" t="s">
        <v>4096</v>
      </c>
      <c r="M2801">
        <v>8720</v>
      </c>
      <c r="N2801">
        <v>186</v>
      </c>
      <c r="O2801" t="s">
        <v>29</v>
      </c>
      <c r="P2801" t="s">
        <v>30</v>
      </c>
      <c r="Q2801" t="s">
        <v>213</v>
      </c>
      <c r="R2801">
        <v>10000000</v>
      </c>
      <c r="S2801">
        <v>2000</v>
      </c>
      <c r="T2801">
        <v>6.5</v>
      </c>
      <c r="U2801">
        <v>2.2000000000000002</v>
      </c>
      <c r="V2801">
        <v>-7814734</v>
      </c>
      <c r="W2801" t="s">
        <v>38</v>
      </c>
    </row>
    <row r="2802" spans="1:23" x14ac:dyDescent="0.3">
      <c r="A2802" t="s">
        <v>4097</v>
      </c>
      <c r="B2802">
        <v>185</v>
      </c>
      <c r="C2802">
        <v>93</v>
      </c>
      <c r="D2802">
        <v>26583369</v>
      </c>
      <c r="E2802" t="s">
        <v>57</v>
      </c>
      <c r="F2802" t="s">
        <v>60</v>
      </c>
      <c r="G2802" t="s">
        <v>35</v>
      </c>
      <c r="L2802" t="s">
        <v>4098</v>
      </c>
      <c r="M2802">
        <v>20837</v>
      </c>
      <c r="N2802">
        <v>127</v>
      </c>
      <c r="O2802" t="s">
        <v>29</v>
      </c>
      <c r="P2802" t="s">
        <v>30</v>
      </c>
      <c r="Q2802" t="s">
        <v>31</v>
      </c>
      <c r="R2802">
        <v>10000000</v>
      </c>
      <c r="S2802">
        <v>2016</v>
      </c>
      <c r="T2802">
        <v>4.8</v>
      </c>
      <c r="U2802">
        <v>1.6</v>
      </c>
      <c r="V2802">
        <v>16583369</v>
      </c>
      <c r="W2802" t="s">
        <v>21</v>
      </c>
    </row>
    <row r="2803" spans="1:23" x14ac:dyDescent="0.3">
      <c r="A2803" t="s">
        <v>4099</v>
      </c>
      <c r="B2803">
        <v>2</v>
      </c>
      <c r="C2803">
        <v>118</v>
      </c>
      <c r="D2803">
        <v>800000</v>
      </c>
      <c r="E2803" t="s">
        <v>25</v>
      </c>
      <c r="F2803" t="s">
        <v>60</v>
      </c>
      <c r="G2803" t="s">
        <v>35</v>
      </c>
      <c r="L2803" t="s">
        <v>4100</v>
      </c>
      <c r="M2803">
        <v>892</v>
      </c>
      <c r="N2803">
        <v>21</v>
      </c>
      <c r="O2803" t="s">
        <v>29</v>
      </c>
      <c r="P2803" t="s">
        <v>30</v>
      </c>
      <c r="Q2803" t="s">
        <v>52</v>
      </c>
      <c r="R2803">
        <v>14000000</v>
      </c>
      <c r="S2803">
        <v>1981</v>
      </c>
      <c r="T2803">
        <v>5.2</v>
      </c>
      <c r="U2803">
        <v>2</v>
      </c>
      <c r="V2803">
        <v>-13200000</v>
      </c>
      <c r="W2803" t="s">
        <v>38</v>
      </c>
    </row>
    <row r="2804" spans="1:23" x14ac:dyDescent="0.3">
      <c r="A2804" t="s">
        <v>4101</v>
      </c>
      <c r="B2804">
        <v>270</v>
      </c>
      <c r="C2804">
        <v>97</v>
      </c>
      <c r="D2804">
        <v>7574066</v>
      </c>
      <c r="E2804" t="s">
        <v>48</v>
      </c>
      <c r="F2804" t="s">
        <v>55</v>
      </c>
      <c r="L2804" t="s">
        <v>4102</v>
      </c>
      <c r="M2804">
        <v>30325</v>
      </c>
      <c r="N2804">
        <v>96</v>
      </c>
      <c r="O2804" t="s">
        <v>29</v>
      </c>
      <c r="P2804" t="s">
        <v>30</v>
      </c>
      <c r="Q2804" t="s">
        <v>213</v>
      </c>
      <c r="R2804">
        <v>10000000</v>
      </c>
      <c r="S2804">
        <v>2014</v>
      </c>
      <c r="T2804">
        <v>6.3</v>
      </c>
      <c r="U2804">
        <v>1.6</v>
      </c>
      <c r="V2804">
        <v>-2425934</v>
      </c>
      <c r="W2804" t="s">
        <v>38</v>
      </c>
    </row>
    <row r="2805" spans="1:23" x14ac:dyDescent="0.3">
      <c r="A2805" t="s">
        <v>97</v>
      </c>
      <c r="B2805">
        <v>94</v>
      </c>
      <c r="C2805">
        <v>98</v>
      </c>
      <c r="D2805">
        <v>1754319</v>
      </c>
      <c r="E2805" t="s">
        <v>55</v>
      </c>
      <c r="F2805" t="s">
        <v>44</v>
      </c>
      <c r="L2805" t="s">
        <v>4103</v>
      </c>
      <c r="M2805">
        <v>13174</v>
      </c>
      <c r="N2805">
        <v>81</v>
      </c>
      <c r="O2805" t="s">
        <v>29</v>
      </c>
      <c r="P2805" t="s">
        <v>30</v>
      </c>
      <c r="Q2805" t="s">
        <v>31</v>
      </c>
      <c r="R2805">
        <v>10000000</v>
      </c>
      <c r="S2805">
        <v>2011</v>
      </c>
      <c r="T2805">
        <v>7.2</v>
      </c>
      <c r="U2805">
        <v>1.6</v>
      </c>
      <c r="V2805">
        <v>-8245681</v>
      </c>
      <c r="W2805" t="s">
        <v>38</v>
      </c>
    </row>
    <row r="2806" spans="1:23" x14ac:dyDescent="0.3">
      <c r="A2806" t="s">
        <v>1471</v>
      </c>
      <c r="B2806">
        <v>157</v>
      </c>
      <c r="C2806">
        <v>98</v>
      </c>
      <c r="D2806">
        <v>1641788</v>
      </c>
      <c r="E2806" t="s">
        <v>55</v>
      </c>
      <c r="F2806" t="s">
        <v>60</v>
      </c>
      <c r="G2806" t="s">
        <v>35</v>
      </c>
      <c r="L2806" t="s">
        <v>4104</v>
      </c>
      <c r="M2806">
        <v>30096</v>
      </c>
      <c r="N2806">
        <v>213</v>
      </c>
      <c r="O2806" t="s">
        <v>29</v>
      </c>
      <c r="P2806" t="s">
        <v>115</v>
      </c>
      <c r="Q2806" t="s">
        <v>213</v>
      </c>
      <c r="R2806">
        <v>8000000</v>
      </c>
      <c r="S2806">
        <v>2002</v>
      </c>
      <c r="T2806">
        <v>6.8</v>
      </c>
      <c r="U2806">
        <v>1.6</v>
      </c>
      <c r="V2806">
        <v>-6358212</v>
      </c>
      <c r="W2806" t="s">
        <v>38</v>
      </c>
    </row>
    <row r="2807" spans="1:23" x14ac:dyDescent="0.3">
      <c r="A2807" t="s">
        <v>4105</v>
      </c>
      <c r="B2807">
        <v>49</v>
      </c>
      <c r="C2807">
        <v>101</v>
      </c>
      <c r="D2807">
        <v>1631839</v>
      </c>
      <c r="E2807" t="s">
        <v>48</v>
      </c>
      <c r="F2807" t="s">
        <v>56</v>
      </c>
      <c r="G2807" t="s">
        <v>44</v>
      </c>
      <c r="L2807" t="s">
        <v>4106</v>
      </c>
      <c r="M2807">
        <v>5936</v>
      </c>
      <c r="N2807">
        <v>91</v>
      </c>
      <c r="O2807" t="s">
        <v>29</v>
      </c>
      <c r="P2807" t="s">
        <v>30</v>
      </c>
      <c r="Q2807" t="s">
        <v>213</v>
      </c>
      <c r="R2807">
        <v>10000000</v>
      </c>
      <c r="S2807">
        <v>2000</v>
      </c>
      <c r="T2807">
        <v>5.7</v>
      </c>
      <c r="U2807">
        <v>1.7</v>
      </c>
      <c r="V2807">
        <v>-8368161</v>
      </c>
      <c r="W2807" t="s">
        <v>38</v>
      </c>
    </row>
    <row r="2808" spans="1:23" x14ac:dyDescent="0.3">
      <c r="A2808" t="s">
        <v>2741</v>
      </c>
      <c r="B2808">
        <v>80</v>
      </c>
      <c r="C2808">
        <v>132</v>
      </c>
      <c r="D2808">
        <v>1309849</v>
      </c>
      <c r="E2808" t="s">
        <v>55</v>
      </c>
      <c r="F2808" t="s">
        <v>44</v>
      </c>
      <c r="L2808" t="s">
        <v>4107</v>
      </c>
      <c r="M2808">
        <v>9395</v>
      </c>
      <c r="N2808">
        <v>103</v>
      </c>
      <c r="O2808" t="s">
        <v>29</v>
      </c>
      <c r="P2808" t="s">
        <v>37</v>
      </c>
      <c r="Q2808" t="s">
        <v>52</v>
      </c>
      <c r="R2808">
        <v>10000000</v>
      </c>
      <c r="S2808">
        <v>2002</v>
      </c>
      <c r="T2808">
        <v>7.2</v>
      </c>
      <c r="U2808">
        <v>2.2000000000000002</v>
      </c>
      <c r="V2808">
        <v>-8690151</v>
      </c>
      <c r="W2808" t="s">
        <v>38</v>
      </c>
    </row>
    <row r="2809" spans="1:23" x14ac:dyDescent="0.3">
      <c r="A2809" t="s">
        <v>2178</v>
      </c>
      <c r="B2809">
        <v>221</v>
      </c>
      <c r="C2809">
        <v>106</v>
      </c>
      <c r="D2809">
        <v>1939441</v>
      </c>
      <c r="E2809" t="s">
        <v>242</v>
      </c>
      <c r="F2809" t="s">
        <v>56</v>
      </c>
      <c r="G2809" t="s">
        <v>55</v>
      </c>
      <c r="L2809" t="s">
        <v>4108</v>
      </c>
      <c r="M2809">
        <v>55567</v>
      </c>
      <c r="N2809">
        <v>144</v>
      </c>
      <c r="O2809" t="s">
        <v>29</v>
      </c>
      <c r="P2809" t="s">
        <v>30</v>
      </c>
      <c r="Q2809" t="s">
        <v>213</v>
      </c>
      <c r="R2809">
        <v>10000000</v>
      </c>
      <c r="S2809">
        <v>2012</v>
      </c>
      <c r="T2809">
        <v>6.9</v>
      </c>
      <c r="U2809">
        <v>1.8</v>
      </c>
      <c r="V2809">
        <v>-8060559</v>
      </c>
      <c r="W2809" t="s">
        <v>38</v>
      </c>
    </row>
    <row r="2810" spans="1:23" x14ac:dyDescent="0.3">
      <c r="A2810" t="s">
        <v>3710</v>
      </c>
      <c r="B2810">
        <v>90</v>
      </c>
      <c r="C2810">
        <v>87</v>
      </c>
      <c r="D2810">
        <v>1276984</v>
      </c>
      <c r="E2810" t="s">
        <v>48</v>
      </c>
      <c r="F2810" t="s">
        <v>56</v>
      </c>
      <c r="G2810" t="s">
        <v>35</v>
      </c>
      <c r="L2810" t="s">
        <v>4109</v>
      </c>
      <c r="M2810">
        <v>11403</v>
      </c>
      <c r="N2810">
        <v>150</v>
      </c>
      <c r="O2810" t="s">
        <v>29</v>
      </c>
      <c r="P2810" t="s">
        <v>545</v>
      </c>
      <c r="Q2810" t="s">
        <v>213</v>
      </c>
      <c r="R2810">
        <v>10000000</v>
      </c>
      <c r="S2810">
        <v>2000</v>
      </c>
      <c r="T2810">
        <v>6.2</v>
      </c>
      <c r="U2810">
        <v>1.4</v>
      </c>
      <c r="V2810">
        <v>-8723016</v>
      </c>
      <c r="W2810" t="s">
        <v>38</v>
      </c>
    </row>
    <row r="2811" spans="1:23" x14ac:dyDescent="0.3">
      <c r="A2811" t="s">
        <v>1280</v>
      </c>
      <c r="B2811">
        <v>376</v>
      </c>
      <c r="C2811">
        <v>98</v>
      </c>
      <c r="D2811">
        <v>1987762</v>
      </c>
      <c r="E2811" t="s">
        <v>56</v>
      </c>
      <c r="F2811" t="s">
        <v>55</v>
      </c>
      <c r="G2811" t="s">
        <v>44</v>
      </c>
      <c r="H2811" t="s">
        <v>35</v>
      </c>
      <c r="L2811" t="s">
        <v>4110</v>
      </c>
      <c r="M2811">
        <v>59297</v>
      </c>
      <c r="N2811">
        <v>216</v>
      </c>
      <c r="O2811" t="s">
        <v>29</v>
      </c>
      <c r="P2811" t="s">
        <v>30</v>
      </c>
      <c r="Q2811" t="s">
        <v>213</v>
      </c>
      <c r="R2811">
        <v>11000000</v>
      </c>
      <c r="S2811">
        <v>2011</v>
      </c>
      <c r="T2811">
        <v>6.7</v>
      </c>
      <c r="U2811">
        <v>1.6</v>
      </c>
      <c r="V2811">
        <v>-9012238</v>
      </c>
      <c r="W2811" t="s">
        <v>38</v>
      </c>
    </row>
    <row r="2812" spans="1:23" x14ac:dyDescent="0.3">
      <c r="A2812" t="s">
        <v>4111</v>
      </c>
      <c r="B2812">
        <v>144</v>
      </c>
      <c r="C2812">
        <v>96</v>
      </c>
      <c r="D2812">
        <v>1474508</v>
      </c>
      <c r="E2812" t="s">
        <v>48</v>
      </c>
      <c r="F2812" t="s">
        <v>55</v>
      </c>
      <c r="L2812" t="s">
        <v>4112</v>
      </c>
      <c r="M2812">
        <v>33473</v>
      </c>
      <c r="N2812">
        <v>88</v>
      </c>
      <c r="O2812" t="s">
        <v>29</v>
      </c>
      <c r="P2812" t="s">
        <v>30</v>
      </c>
      <c r="Q2812" t="s">
        <v>213</v>
      </c>
      <c r="R2812">
        <v>5000000</v>
      </c>
      <c r="S2812">
        <v>2009</v>
      </c>
      <c r="T2812">
        <v>6.5</v>
      </c>
      <c r="U2812">
        <v>1.6</v>
      </c>
      <c r="V2812">
        <v>-3525492</v>
      </c>
      <c r="W2812" t="s">
        <v>38</v>
      </c>
    </row>
    <row r="2813" spans="1:23" x14ac:dyDescent="0.3">
      <c r="A2813" t="s">
        <v>4113</v>
      </c>
      <c r="B2813">
        <v>82</v>
      </c>
      <c r="C2813">
        <v>104</v>
      </c>
      <c r="D2813">
        <v>1011054</v>
      </c>
      <c r="E2813" t="s">
        <v>56</v>
      </c>
      <c r="F2813" t="s">
        <v>55</v>
      </c>
      <c r="G2813" t="s">
        <v>35</v>
      </c>
      <c r="L2813" t="s">
        <v>4114</v>
      </c>
      <c r="M2813">
        <v>10585</v>
      </c>
      <c r="N2813">
        <v>83</v>
      </c>
      <c r="O2813" t="s">
        <v>29</v>
      </c>
      <c r="P2813" t="s">
        <v>115</v>
      </c>
      <c r="Q2813" t="s">
        <v>213</v>
      </c>
      <c r="R2813">
        <v>10000000</v>
      </c>
      <c r="S2813">
        <v>2003</v>
      </c>
      <c r="T2813">
        <v>7.2</v>
      </c>
      <c r="U2813">
        <v>1.7</v>
      </c>
      <c r="V2813">
        <v>-8988946</v>
      </c>
      <c r="W2813" t="s">
        <v>38</v>
      </c>
    </row>
    <row r="2814" spans="1:23" x14ac:dyDescent="0.3">
      <c r="A2814" t="s">
        <v>4115</v>
      </c>
      <c r="B2814">
        <v>51</v>
      </c>
      <c r="C2814">
        <v>93</v>
      </c>
      <c r="D2814">
        <v>900926</v>
      </c>
      <c r="E2814" t="s">
        <v>48</v>
      </c>
      <c r="L2814" t="s">
        <v>4116</v>
      </c>
      <c r="M2814">
        <v>9517</v>
      </c>
      <c r="N2814">
        <v>46</v>
      </c>
      <c r="O2814" t="s">
        <v>29</v>
      </c>
      <c r="P2814" t="s">
        <v>30</v>
      </c>
      <c r="Q2814" t="s">
        <v>213</v>
      </c>
      <c r="R2814">
        <v>10000000</v>
      </c>
      <c r="S2814">
        <v>2007</v>
      </c>
      <c r="T2814">
        <v>5.3</v>
      </c>
      <c r="U2814">
        <v>1.6</v>
      </c>
      <c r="V2814">
        <v>-9099074</v>
      </c>
      <c r="W2814" t="s">
        <v>38</v>
      </c>
    </row>
    <row r="2815" spans="1:23" x14ac:dyDescent="0.3">
      <c r="A2815" t="s">
        <v>1894</v>
      </c>
      <c r="B2815">
        <v>192</v>
      </c>
      <c r="C2815">
        <v>95</v>
      </c>
      <c r="D2815">
        <v>866778</v>
      </c>
      <c r="E2815" t="s">
        <v>55</v>
      </c>
      <c r="F2815" t="s">
        <v>44</v>
      </c>
      <c r="L2815" t="s">
        <v>4117</v>
      </c>
      <c r="M2815">
        <v>44208</v>
      </c>
      <c r="N2815">
        <v>117</v>
      </c>
      <c r="O2815" t="s">
        <v>29</v>
      </c>
      <c r="P2815" t="s">
        <v>1047</v>
      </c>
      <c r="Q2815" t="s">
        <v>31</v>
      </c>
      <c r="R2815">
        <v>10000000</v>
      </c>
      <c r="S2815">
        <v>2007</v>
      </c>
      <c r="T2815">
        <v>6.7</v>
      </c>
      <c r="U2815">
        <v>1.6</v>
      </c>
      <c r="V2815">
        <v>-9133222</v>
      </c>
      <c r="W2815" t="s">
        <v>38</v>
      </c>
    </row>
    <row r="2816" spans="1:23" x14ac:dyDescent="0.3">
      <c r="A2816" t="s">
        <v>385</v>
      </c>
      <c r="B2816">
        <v>71</v>
      </c>
      <c r="C2816">
        <v>89</v>
      </c>
      <c r="D2816">
        <v>598645</v>
      </c>
      <c r="E2816" t="s">
        <v>48</v>
      </c>
      <c r="F2816" t="s">
        <v>44</v>
      </c>
      <c r="L2816" t="s">
        <v>4118</v>
      </c>
      <c r="M2816">
        <v>13145</v>
      </c>
      <c r="N2816">
        <v>215</v>
      </c>
      <c r="O2816" t="s">
        <v>29</v>
      </c>
      <c r="P2816" t="s">
        <v>37</v>
      </c>
      <c r="Q2816" t="s">
        <v>213</v>
      </c>
      <c r="R2816">
        <v>10000000</v>
      </c>
      <c r="S2816">
        <v>2002</v>
      </c>
      <c r="T2816">
        <v>3.6</v>
      </c>
      <c r="U2816">
        <v>1.5</v>
      </c>
      <c r="V2816">
        <v>-9401355</v>
      </c>
      <c r="W2816" t="s">
        <v>38</v>
      </c>
    </row>
    <row r="2817" spans="1:23" x14ac:dyDescent="0.3">
      <c r="A2817" t="s">
        <v>4119</v>
      </c>
      <c r="B2817">
        <v>79</v>
      </c>
      <c r="C2817">
        <v>107</v>
      </c>
      <c r="D2817">
        <v>578527</v>
      </c>
      <c r="E2817" t="s">
        <v>24</v>
      </c>
      <c r="F2817" t="s">
        <v>48</v>
      </c>
      <c r="G2817" t="s">
        <v>35</v>
      </c>
      <c r="L2817" t="s">
        <v>4120</v>
      </c>
      <c r="M2817">
        <v>20008</v>
      </c>
      <c r="N2817">
        <v>112</v>
      </c>
      <c r="O2817" t="s">
        <v>29</v>
      </c>
      <c r="P2817" t="s">
        <v>30</v>
      </c>
      <c r="Q2817" t="s">
        <v>213</v>
      </c>
      <c r="R2817">
        <v>10000000</v>
      </c>
      <c r="S2817">
        <v>2008</v>
      </c>
      <c r="T2817">
        <v>5.7</v>
      </c>
      <c r="U2817">
        <v>1.8</v>
      </c>
      <c r="V2817">
        <v>-9421473</v>
      </c>
      <c r="W2817" t="s">
        <v>38</v>
      </c>
    </row>
    <row r="2818" spans="1:23" x14ac:dyDescent="0.3">
      <c r="A2818" t="s">
        <v>2995</v>
      </c>
      <c r="B2818">
        <v>246</v>
      </c>
      <c r="C2818">
        <v>85</v>
      </c>
      <c r="D2818">
        <v>488872</v>
      </c>
      <c r="E2818" t="s">
        <v>24</v>
      </c>
      <c r="F2818" t="s">
        <v>48</v>
      </c>
      <c r="G2818" t="s">
        <v>61</v>
      </c>
      <c r="L2818" t="s">
        <v>4121</v>
      </c>
      <c r="M2818">
        <v>56923</v>
      </c>
      <c r="N2818">
        <v>243</v>
      </c>
      <c r="O2818" t="s">
        <v>1966</v>
      </c>
      <c r="P2818" t="s">
        <v>1047</v>
      </c>
      <c r="Q2818" t="s">
        <v>52</v>
      </c>
      <c r="R2818">
        <v>10000000</v>
      </c>
      <c r="S2818">
        <v>2001</v>
      </c>
      <c r="T2818">
        <v>7.3</v>
      </c>
      <c r="U2818">
        <v>1.4</v>
      </c>
      <c r="V2818">
        <v>-9511128</v>
      </c>
      <c r="W2818" t="s">
        <v>38</v>
      </c>
    </row>
    <row r="2819" spans="1:23" x14ac:dyDescent="0.3">
      <c r="A2819" t="s">
        <v>4122</v>
      </c>
      <c r="B2819">
        <v>115</v>
      </c>
      <c r="C2819">
        <v>93</v>
      </c>
      <c r="D2819">
        <v>365734</v>
      </c>
      <c r="E2819" t="s">
        <v>55</v>
      </c>
      <c r="L2819" t="s">
        <v>4123</v>
      </c>
      <c r="M2819">
        <v>11487</v>
      </c>
      <c r="N2819">
        <v>226</v>
      </c>
      <c r="O2819" t="s">
        <v>29</v>
      </c>
      <c r="P2819" t="s">
        <v>30</v>
      </c>
      <c r="Q2819" t="s">
        <v>2708</v>
      </c>
      <c r="R2819">
        <v>10000000</v>
      </c>
      <c r="S2819">
        <v>2003</v>
      </c>
      <c r="T2819">
        <v>5</v>
      </c>
      <c r="U2819">
        <v>1.6</v>
      </c>
      <c r="V2819">
        <v>-9634266</v>
      </c>
      <c r="W2819" t="s">
        <v>38</v>
      </c>
    </row>
    <row r="2820" spans="1:23" x14ac:dyDescent="0.3">
      <c r="A2820" t="s">
        <v>4124</v>
      </c>
      <c r="B2820">
        <v>129</v>
      </c>
      <c r="C2820">
        <v>103</v>
      </c>
      <c r="D2820">
        <v>3093491</v>
      </c>
      <c r="E2820" t="s">
        <v>242</v>
      </c>
      <c r="F2820" t="s">
        <v>55</v>
      </c>
      <c r="L2820" t="s">
        <v>4125</v>
      </c>
      <c r="M2820">
        <v>8307</v>
      </c>
      <c r="N2820">
        <v>37</v>
      </c>
      <c r="O2820" t="s">
        <v>29</v>
      </c>
      <c r="P2820" t="s">
        <v>30</v>
      </c>
      <c r="Q2820" t="s">
        <v>213</v>
      </c>
      <c r="R2820">
        <v>5000000</v>
      </c>
      <c r="S2820">
        <v>2014</v>
      </c>
      <c r="T2820">
        <v>6.6</v>
      </c>
      <c r="U2820">
        <v>1.7</v>
      </c>
      <c r="V2820">
        <v>-1906509</v>
      </c>
      <c r="W2820" t="s">
        <v>38</v>
      </c>
    </row>
    <row r="2821" spans="1:23" x14ac:dyDescent="0.3">
      <c r="A2821" t="s">
        <v>4126</v>
      </c>
      <c r="B2821">
        <v>73</v>
      </c>
      <c r="C2821">
        <v>111</v>
      </c>
      <c r="D2821">
        <v>228524</v>
      </c>
      <c r="E2821" t="s">
        <v>48</v>
      </c>
      <c r="F2821" t="s">
        <v>55</v>
      </c>
      <c r="L2821" t="s">
        <v>4127</v>
      </c>
      <c r="M2821">
        <v>8708</v>
      </c>
      <c r="N2821">
        <v>56</v>
      </c>
      <c r="O2821" t="s">
        <v>29</v>
      </c>
      <c r="P2821" t="s">
        <v>30</v>
      </c>
      <c r="Q2821" t="s">
        <v>213</v>
      </c>
      <c r="R2821">
        <v>4000000</v>
      </c>
      <c r="S2821">
        <v>2004</v>
      </c>
      <c r="T2821">
        <v>7.3</v>
      </c>
      <c r="U2821">
        <v>1.8</v>
      </c>
      <c r="V2821">
        <v>-3771476</v>
      </c>
      <c r="W2821" t="s">
        <v>38</v>
      </c>
    </row>
    <row r="2822" spans="1:23" x14ac:dyDescent="0.3">
      <c r="A2822" t="s">
        <v>4128</v>
      </c>
      <c r="B2822">
        <v>43</v>
      </c>
      <c r="C2822">
        <v>86</v>
      </c>
      <c r="D2822">
        <v>226792</v>
      </c>
      <c r="E2822" t="s">
        <v>24</v>
      </c>
      <c r="F2822" t="s">
        <v>48</v>
      </c>
      <c r="G2822" t="s">
        <v>55</v>
      </c>
      <c r="L2822" t="s">
        <v>4129</v>
      </c>
      <c r="M2822">
        <v>3080</v>
      </c>
      <c r="N2822">
        <v>44</v>
      </c>
      <c r="O2822" t="s">
        <v>29</v>
      </c>
      <c r="P2822" t="s">
        <v>37</v>
      </c>
      <c r="Q2822" t="s">
        <v>213</v>
      </c>
      <c r="R2822">
        <v>10000000</v>
      </c>
      <c r="S2822">
        <v>2001</v>
      </c>
      <c r="T2822">
        <v>6.2</v>
      </c>
      <c r="U2822">
        <v>1.4</v>
      </c>
      <c r="V2822">
        <v>-9773208</v>
      </c>
      <c r="W2822" t="s">
        <v>38</v>
      </c>
    </row>
    <row r="2823" spans="1:23" x14ac:dyDescent="0.3">
      <c r="A2823" t="s">
        <v>4130</v>
      </c>
      <c r="B2823">
        <v>200</v>
      </c>
      <c r="C2823">
        <v>90</v>
      </c>
      <c r="D2823">
        <v>136432</v>
      </c>
      <c r="E2823" t="s">
        <v>48</v>
      </c>
      <c r="F2823" t="s">
        <v>57</v>
      </c>
      <c r="G2823" t="s">
        <v>35</v>
      </c>
      <c r="L2823" t="s">
        <v>4131</v>
      </c>
      <c r="M2823">
        <v>31890</v>
      </c>
      <c r="N2823">
        <v>194</v>
      </c>
      <c r="O2823" t="s">
        <v>29</v>
      </c>
      <c r="P2823" t="s">
        <v>37</v>
      </c>
      <c r="Q2823" t="s">
        <v>213</v>
      </c>
      <c r="R2823">
        <v>5000000</v>
      </c>
      <c r="S2823">
        <v>2006</v>
      </c>
      <c r="T2823">
        <v>6.6</v>
      </c>
      <c r="U2823">
        <v>1.5</v>
      </c>
      <c r="V2823">
        <v>-4863568</v>
      </c>
      <c r="W2823" t="s">
        <v>38</v>
      </c>
    </row>
    <row r="2824" spans="1:23" x14ac:dyDescent="0.3">
      <c r="A2824" t="s">
        <v>3844</v>
      </c>
      <c r="B2824">
        <v>79</v>
      </c>
      <c r="C2824">
        <v>82</v>
      </c>
      <c r="D2824">
        <v>131617</v>
      </c>
      <c r="E2824" t="s">
        <v>55</v>
      </c>
      <c r="F2824" t="s">
        <v>35</v>
      </c>
      <c r="L2824" t="s">
        <v>4132</v>
      </c>
      <c r="M2824">
        <v>9971</v>
      </c>
      <c r="N2824">
        <v>119</v>
      </c>
      <c r="O2824" t="s">
        <v>29</v>
      </c>
      <c r="P2824" t="s">
        <v>30</v>
      </c>
      <c r="Q2824" t="s">
        <v>213</v>
      </c>
      <c r="R2824">
        <v>10000000</v>
      </c>
      <c r="S2824">
        <v>2005</v>
      </c>
      <c r="T2824">
        <v>6.3</v>
      </c>
      <c r="U2824">
        <v>1.4</v>
      </c>
      <c r="V2824">
        <v>-9868383</v>
      </c>
      <c r="W2824" t="s">
        <v>38</v>
      </c>
    </row>
    <row r="2825" spans="1:23" x14ac:dyDescent="0.3">
      <c r="A2825" t="s">
        <v>4133</v>
      </c>
      <c r="B2825">
        <v>17</v>
      </c>
      <c r="C2825">
        <v>83</v>
      </c>
      <c r="D2825">
        <v>126247</v>
      </c>
      <c r="E2825" t="s">
        <v>48</v>
      </c>
      <c r="F2825" t="s">
        <v>56</v>
      </c>
      <c r="L2825" t="s">
        <v>4134</v>
      </c>
      <c r="M2825">
        <v>24958</v>
      </c>
      <c r="N2825">
        <v>103</v>
      </c>
      <c r="O2825" t="s">
        <v>29</v>
      </c>
      <c r="P2825" t="s">
        <v>30</v>
      </c>
      <c r="Q2825" t="s">
        <v>52</v>
      </c>
      <c r="R2825">
        <v>6200000</v>
      </c>
      <c r="S2825">
        <v>1994</v>
      </c>
      <c r="T2825">
        <v>3.3</v>
      </c>
      <c r="U2825">
        <v>1.4</v>
      </c>
      <c r="V2825">
        <v>-6073753</v>
      </c>
      <c r="W2825" t="s">
        <v>38</v>
      </c>
    </row>
    <row r="2826" spans="1:23" x14ac:dyDescent="0.3">
      <c r="A2826" t="s">
        <v>4135</v>
      </c>
      <c r="B2826">
        <v>29</v>
      </c>
      <c r="C2826">
        <v>86</v>
      </c>
      <c r="D2826">
        <v>15447</v>
      </c>
      <c r="E2826" t="s">
        <v>48</v>
      </c>
      <c r="L2826" t="s">
        <v>4136</v>
      </c>
      <c r="M2826">
        <v>2971</v>
      </c>
      <c r="N2826">
        <v>85</v>
      </c>
      <c r="O2826" t="s">
        <v>29</v>
      </c>
      <c r="P2826" t="s">
        <v>30</v>
      </c>
      <c r="Q2826" t="s">
        <v>213</v>
      </c>
      <c r="R2826">
        <v>10000000</v>
      </c>
      <c r="S2826">
        <v>1997</v>
      </c>
      <c r="T2826">
        <v>3.5</v>
      </c>
      <c r="U2826">
        <v>1.4</v>
      </c>
      <c r="V2826">
        <v>-9984553</v>
      </c>
      <c r="W2826" t="s">
        <v>38</v>
      </c>
    </row>
    <row r="2827" spans="1:23" x14ac:dyDescent="0.3">
      <c r="A2827" t="s">
        <v>4137</v>
      </c>
      <c r="B2827">
        <v>23</v>
      </c>
      <c r="C2827">
        <v>91</v>
      </c>
      <c r="D2827">
        <v>19348</v>
      </c>
      <c r="E2827" t="s">
        <v>48</v>
      </c>
      <c r="F2827" t="s">
        <v>55</v>
      </c>
      <c r="L2827" t="s">
        <v>4138</v>
      </c>
      <c r="M2827">
        <v>2941</v>
      </c>
      <c r="N2827">
        <v>11</v>
      </c>
      <c r="O2827" t="s">
        <v>29</v>
      </c>
      <c r="P2827" t="s">
        <v>30</v>
      </c>
      <c r="Q2827" t="s">
        <v>31</v>
      </c>
      <c r="R2827">
        <v>10000000</v>
      </c>
      <c r="S2827">
        <v>2009</v>
      </c>
      <c r="T2827">
        <v>5.5</v>
      </c>
      <c r="U2827">
        <v>1.5</v>
      </c>
      <c r="V2827">
        <v>-9980652</v>
      </c>
      <c r="W2827" t="s">
        <v>38</v>
      </c>
    </row>
    <row r="2828" spans="1:23" x14ac:dyDescent="0.3">
      <c r="A2828" t="s">
        <v>4139</v>
      </c>
      <c r="B2828">
        <v>22</v>
      </c>
      <c r="C2828">
        <v>90</v>
      </c>
      <c r="D2828">
        <v>100503</v>
      </c>
      <c r="E2828" t="s">
        <v>48</v>
      </c>
      <c r="F2828" t="s">
        <v>44</v>
      </c>
      <c r="L2828" t="s">
        <v>4140</v>
      </c>
      <c r="M2828">
        <v>7759</v>
      </c>
      <c r="N2828">
        <v>20</v>
      </c>
      <c r="O2828" t="s">
        <v>29</v>
      </c>
      <c r="P2828" t="s">
        <v>30</v>
      </c>
      <c r="Q2828" t="s">
        <v>213</v>
      </c>
      <c r="R2828">
        <v>8000000</v>
      </c>
      <c r="S2828">
        <v>2009</v>
      </c>
      <c r="T2828">
        <v>5.9</v>
      </c>
      <c r="U2828">
        <v>1.5</v>
      </c>
      <c r="V2828">
        <v>-7899497</v>
      </c>
      <c r="W2828" t="s">
        <v>38</v>
      </c>
    </row>
    <row r="2829" spans="1:23" x14ac:dyDescent="0.3">
      <c r="A2829" t="s">
        <v>4141</v>
      </c>
      <c r="B2829">
        <v>43</v>
      </c>
      <c r="C2829">
        <v>90</v>
      </c>
      <c r="D2829">
        <v>92900</v>
      </c>
      <c r="E2829" t="s">
        <v>48</v>
      </c>
      <c r="F2829" t="s">
        <v>55</v>
      </c>
      <c r="L2829" t="s">
        <v>4142</v>
      </c>
      <c r="M2829">
        <v>3662</v>
      </c>
      <c r="N2829">
        <v>23</v>
      </c>
      <c r="O2829" t="s">
        <v>29</v>
      </c>
      <c r="P2829" t="s">
        <v>30</v>
      </c>
      <c r="Q2829" t="s">
        <v>31</v>
      </c>
      <c r="R2829">
        <v>5000000</v>
      </c>
      <c r="S2829">
        <v>2009</v>
      </c>
      <c r="T2829">
        <v>4.7</v>
      </c>
      <c r="U2829">
        <v>1.5</v>
      </c>
      <c r="V2829">
        <v>-4907100</v>
      </c>
      <c r="W2829" t="s">
        <v>38</v>
      </c>
    </row>
    <row r="2830" spans="1:23" x14ac:dyDescent="0.3">
      <c r="A2830" t="s">
        <v>4143</v>
      </c>
      <c r="B2830">
        <v>20</v>
      </c>
      <c r="C2830">
        <v>93</v>
      </c>
      <c r="D2830">
        <v>5561</v>
      </c>
      <c r="E2830" t="s">
        <v>48</v>
      </c>
      <c r="F2830" t="s">
        <v>44</v>
      </c>
      <c r="L2830" t="s">
        <v>4144</v>
      </c>
      <c r="M2830">
        <v>4995</v>
      </c>
      <c r="N2830">
        <v>34</v>
      </c>
      <c r="O2830" t="s">
        <v>29</v>
      </c>
      <c r="P2830" t="s">
        <v>30</v>
      </c>
      <c r="Q2830" t="s">
        <v>31</v>
      </c>
      <c r="R2830">
        <v>10000000</v>
      </c>
      <c r="S2830">
        <v>2007</v>
      </c>
      <c r="T2830">
        <v>3.9</v>
      </c>
      <c r="U2830">
        <v>1.6</v>
      </c>
      <c r="V2830">
        <v>-9994439</v>
      </c>
      <c r="W2830" t="s">
        <v>38</v>
      </c>
    </row>
    <row r="2831" spans="1:23" x14ac:dyDescent="0.3">
      <c r="A2831" t="s">
        <v>4145</v>
      </c>
      <c r="B2831">
        <v>71</v>
      </c>
      <c r="C2831">
        <v>104</v>
      </c>
      <c r="D2831">
        <v>3607</v>
      </c>
      <c r="E2831" t="s">
        <v>56</v>
      </c>
      <c r="F2831" t="s">
        <v>60</v>
      </c>
      <c r="G2831" t="s">
        <v>35</v>
      </c>
      <c r="L2831" t="s">
        <v>4146</v>
      </c>
      <c r="M2831">
        <v>22753</v>
      </c>
      <c r="N2831">
        <v>94</v>
      </c>
      <c r="O2831" t="s">
        <v>29</v>
      </c>
      <c r="P2831" t="s">
        <v>971</v>
      </c>
      <c r="Q2831" t="s">
        <v>213</v>
      </c>
      <c r="R2831">
        <v>10000000</v>
      </c>
      <c r="S2831">
        <v>2008</v>
      </c>
      <c r="T2831">
        <v>6.1</v>
      </c>
      <c r="U2831">
        <v>1.7</v>
      </c>
      <c r="V2831">
        <v>-9996393</v>
      </c>
      <c r="W2831" t="s">
        <v>38</v>
      </c>
    </row>
    <row r="2832" spans="1:23" x14ac:dyDescent="0.3">
      <c r="A2832" t="s">
        <v>4147</v>
      </c>
      <c r="B2832">
        <v>27</v>
      </c>
      <c r="C2832">
        <v>85</v>
      </c>
      <c r="D2832">
        <v>70527</v>
      </c>
      <c r="E2832" t="s">
        <v>48</v>
      </c>
      <c r="F2832" t="s">
        <v>55</v>
      </c>
      <c r="L2832" t="s">
        <v>4148</v>
      </c>
      <c r="M2832">
        <v>7690</v>
      </c>
      <c r="N2832">
        <v>68</v>
      </c>
      <c r="O2832" t="s">
        <v>29</v>
      </c>
      <c r="P2832" t="s">
        <v>30</v>
      </c>
      <c r="Q2832" t="s">
        <v>213</v>
      </c>
      <c r="R2832">
        <v>6500000</v>
      </c>
      <c r="S2832">
        <v>2004</v>
      </c>
      <c r="T2832">
        <v>6.7</v>
      </c>
      <c r="U2832">
        <v>1.4</v>
      </c>
      <c r="V2832">
        <v>-6429473</v>
      </c>
      <c r="W2832" t="s">
        <v>38</v>
      </c>
    </row>
    <row r="2833" spans="1:23" x14ac:dyDescent="0.3">
      <c r="A2833" t="s">
        <v>2350</v>
      </c>
      <c r="B2833">
        <v>152</v>
      </c>
      <c r="C2833">
        <v>135</v>
      </c>
      <c r="D2833">
        <v>128486</v>
      </c>
      <c r="E2833" t="s">
        <v>24</v>
      </c>
      <c r="F2833" t="s">
        <v>25</v>
      </c>
      <c r="G2833" t="s">
        <v>48</v>
      </c>
      <c r="H2833" t="s">
        <v>53</v>
      </c>
      <c r="L2833" t="s">
        <v>4149</v>
      </c>
      <c r="M2833">
        <v>26156</v>
      </c>
      <c r="N2833">
        <v>74</v>
      </c>
      <c r="O2833" t="s">
        <v>3770</v>
      </c>
      <c r="P2833" t="s">
        <v>1877</v>
      </c>
      <c r="Q2833" t="s">
        <v>213</v>
      </c>
      <c r="R2833">
        <v>10000000</v>
      </c>
      <c r="S2833">
        <v>2008</v>
      </c>
      <c r="T2833">
        <v>7.3</v>
      </c>
      <c r="U2833">
        <v>2.2000000000000002</v>
      </c>
      <c r="V2833">
        <v>-9871514</v>
      </c>
      <c r="W2833" t="s">
        <v>38</v>
      </c>
    </row>
    <row r="2834" spans="1:23" x14ac:dyDescent="0.3">
      <c r="A2834" t="s">
        <v>4150</v>
      </c>
      <c r="B2834">
        <v>52</v>
      </c>
      <c r="C2834">
        <v>144</v>
      </c>
      <c r="D2834">
        <v>2483955</v>
      </c>
      <c r="E2834" t="s">
        <v>55</v>
      </c>
      <c r="F2834" t="s">
        <v>44</v>
      </c>
      <c r="L2834" t="s">
        <v>4151</v>
      </c>
      <c r="M2834">
        <v>8369</v>
      </c>
      <c r="N2834">
        <v>165</v>
      </c>
      <c r="O2834" t="s">
        <v>29</v>
      </c>
      <c r="P2834" t="s">
        <v>30</v>
      </c>
      <c r="Q2834" t="s">
        <v>213</v>
      </c>
      <c r="R2834">
        <v>9600000</v>
      </c>
      <c r="S2834">
        <v>2005</v>
      </c>
      <c r="T2834">
        <v>6.7</v>
      </c>
      <c r="U2834">
        <v>2.4</v>
      </c>
      <c r="V2834">
        <v>-7116045</v>
      </c>
      <c r="W2834" t="s">
        <v>38</v>
      </c>
    </row>
    <row r="2835" spans="1:23" x14ac:dyDescent="0.3">
      <c r="A2835" t="s">
        <v>881</v>
      </c>
      <c r="B2835">
        <v>55</v>
      </c>
      <c r="C2835">
        <v>98</v>
      </c>
      <c r="D2835">
        <v>57176582</v>
      </c>
      <c r="E2835" t="s">
        <v>48</v>
      </c>
      <c r="L2835" t="s">
        <v>4152</v>
      </c>
      <c r="M2835">
        <v>27492</v>
      </c>
      <c r="N2835">
        <v>84</v>
      </c>
      <c r="O2835" t="s">
        <v>29</v>
      </c>
      <c r="P2835" t="s">
        <v>30</v>
      </c>
      <c r="Q2835" t="s">
        <v>213</v>
      </c>
      <c r="R2835">
        <v>9500000</v>
      </c>
      <c r="S2835">
        <v>2000</v>
      </c>
      <c r="T2835">
        <v>6.1</v>
      </c>
      <c r="U2835">
        <v>1.6</v>
      </c>
      <c r="V2835">
        <v>47676582</v>
      </c>
      <c r="W2835" t="s">
        <v>21</v>
      </c>
    </row>
    <row r="2836" spans="1:23" x14ac:dyDescent="0.3">
      <c r="A2836" t="s">
        <v>2182</v>
      </c>
      <c r="B2836">
        <v>130</v>
      </c>
      <c r="C2836">
        <v>117</v>
      </c>
      <c r="D2836">
        <v>43100000</v>
      </c>
      <c r="E2836" t="s">
        <v>24</v>
      </c>
      <c r="F2836" t="s">
        <v>25</v>
      </c>
      <c r="G2836" t="s">
        <v>35</v>
      </c>
      <c r="L2836" t="s">
        <v>4153</v>
      </c>
      <c r="M2836">
        <v>75280</v>
      </c>
      <c r="N2836">
        <v>267</v>
      </c>
      <c r="O2836" t="s">
        <v>29</v>
      </c>
      <c r="P2836" t="s">
        <v>37</v>
      </c>
      <c r="Q2836" t="s">
        <v>1636</v>
      </c>
      <c r="R2836">
        <v>9500000</v>
      </c>
      <c r="S2836">
        <v>1967</v>
      </c>
      <c r="T2836">
        <v>6.9</v>
      </c>
      <c r="U2836">
        <v>2</v>
      </c>
      <c r="V2836">
        <v>33600000</v>
      </c>
      <c r="W2836" t="s">
        <v>21</v>
      </c>
    </row>
    <row r="2837" spans="1:23" x14ac:dyDescent="0.3">
      <c r="A2837" t="s">
        <v>3228</v>
      </c>
      <c r="B2837">
        <v>447</v>
      </c>
      <c r="C2837">
        <v>127</v>
      </c>
      <c r="D2837">
        <v>225377</v>
      </c>
      <c r="E2837" t="s">
        <v>55</v>
      </c>
      <c r="F2837" t="s">
        <v>44</v>
      </c>
      <c r="L2837" t="s">
        <v>4154</v>
      </c>
      <c r="M2837">
        <v>70382</v>
      </c>
      <c r="N2837">
        <v>190</v>
      </c>
      <c r="O2837" t="s">
        <v>792</v>
      </c>
      <c r="P2837" t="s">
        <v>545</v>
      </c>
      <c r="Q2837" t="s">
        <v>31</v>
      </c>
      <c r="R2837">
        <v>8900000</v>
      </c>
      <c r="S2837">
        <v>2012</v>
      </c>
      <c r="T2837">
        <v>7.9</v>
      </c>
      <c r="U2837">
        <v>2.1</v>
      </c>
      <c r="V2837">
        <v>-8674623</v>
      </c>
      <c r="W2837" t="s">
        <v>38</v>
      </c>
    </row>
    <row r="2838" spans="1:23" x14ac:dyDescent="0.3">
      <c r="A2838" t="s">
        <v>4155</v>
      </c>
      <c r="B2838">
        <v>66</v>
      </c>
      <c r="C2838">
        <v>98</v>
      </c>
      <c r="D2838">
        <v>14114488</v>
      </c>
      <c r="E2838" t="s">
        <v>57</v>
      </c>
      <c r="F2838" t="s">
        <v>35</v>
      </c>
      <c r="L2838" t="s">
        <v>4156</v>
      </c>
      <c r="M2838">
        <v>13190</v>
      </c>
      <c r="N2838">
        <v>114</v>
      </c>
      <c r="O2838" t="s">
        <v>29</v>
      </c>
      <c r="P2838" t="s">
        <v>30</v>
      </c>
      <c r="Q2838" t="s">
        <v>31</v>
      </c>
      <c r="R2838">
        <v>10500000</v>
      </c>
      <c r="S2838">
        <v>1988</v>
      </c>
      <c r="T2838">
        <v>4.5</v>
      </c>
      <c r="U2838">
        <v>1.6</v>
      </c>
      <c r="V2838">
        <v>3614488</v>
      </c>
      <c r="W2838" t="s">
        <v>21</v>
      </c>
    </row>
    <row r="2839" spans="1:23" x14ac:dyDescent="0.3">
      <c r="A2839" t="s">
        <v>4157</v>
      </c>
      <c r="B2839">
        <v>61</v>
      </c>
      <c r="C2839">
        <v>197</v>
      </c>
      <c r="D2839">
        <v>46300000</v>
      </c>
      <c r="E2839" t="s">
        <v>24</v>
      </c>
      <c r="F2839" t="s">
        <v>25</v>
      </c>
      <c r="G2839" t="s">
        <v>48</v>
      </c>
      <c r="H2839" t="s">
        <v>56</v>
      </c>
      <c r="L2839" t="s">
        <v>4158</v>
      </c>
      <c r="M2839">
        <v>29323</v>
      </c>
      <c r="N2839">
        <v>344</v>
      </c>
      <c r="O2839" t="s">
        <v>29</v>
      </c>
      <c r="P2839" t="s">
        <v>30</v>
      </c>
      <c r="Q2839" t="s">
        <v>1636</v>
      </c>
      <c r="R2839">
        <v>9400000</v>
      </c>
      <c r="S2839">
        <v>1963</v>
      </c>
      <c r="T2839">
        <v>7.6</v>
      </c>
      <c r="U2839">
        <v>3.3</v>
      </c>
      <c r="V2839">
        <v>36900000</v>
      </c>
      <c r="W2839" t="s">
        <v>21</v>
      </c>
    </row>
    <row r="2840" spans="1:23" x14ac:dyDescent="0.3">
      <c r="A2840" t="s">
        <v>1414</v>
      </c>
      <c r="B2840">
        <v>56</v>
      </c>
      <c r="C2840">
        <v>104</v>
      </c>
      <c r="D2840">
        <v>2600000</v>
      </c>
      <c r="E2840" t="s">
        <v>55</v>
      </c>
      <c r="F2840" t="s">
        <v>58</v>
      </c>
      <c r="L2840" t="s">
        <v>4159</v>
      </c>
      <c r="M2840">
        <v>11612</v>
      </c>
      <c r="N2840">
        <v>88</v>
      </c>
      <c r="O2840" t="s">
        <v>29</v>
      </c>
      <c r="P2840" t="s">
        <v>37</v>
      </c>
      <c r="Q2840" t="s">
        <v>213</v>
      </c>
      <c r="R2840">
        <v>6000000</v>
      </c>
      <c r="S2840">
        <v>1995</v>
      </c>
      <c r="T2840">
        <v>7.5</v>
      </c>
      <c r="U2840">
        <v>1.7</v>
      </c>
      <c r="V2840">
        <v>-3400000</v>
      </c>
      <c r="W2840" t="s">
        <v>38</v>
      </c>
    </row>
    <row r="2841" spans="1:23" x14ac:dyDescent="0.3">
      <c r="A2841" t="s">
        <v>3591</v>
      </c>
      <c r="B2841">
        <v>439</v>
      </c>
      <c r="C2841">
        <v>130</v>
      </c>
      <c r="D2841">
        <v>3029870</v>
      </c>
      <c r="E2841" t="s">
        <v>55</v>
      </c>
      <c r="F2841" t="s">
        <v>27</v>
      </c>
      <c r="L2841" t="s">
        <v>4160</v>
      </c>
      <c r="M2841">
        <v>128729</v>
      </c>
      <c r="N2841">
        <v>551</v>
      </c>
      <c r="O2841" t="s">
        <v>29</v>
      </c>
      <c r="P2841" t="s">
        <v>2091</v>
      </c>
      <c r="Q2841" t="s">
        <v>213</v>
      </c>
      <c r="R2841">
        <v>7400000</v>
      </c>
      <c r="S2841">
        <v>2011</v>
      </c>
      <c r="T2841">
        <v>7.1</v>
      </c>
      <c r="U2841">
        <v>2.2000000000000002</v>
      </c>
      <c r="V2841">
        <v>-4370130</v>
      </c>
      <c r="W2841" t="s">
        <v>38</v>
      </c>
    </row>
    <row r="2842" spans="1:23" x14ac:dyDescent="0.3">
      <c r="A2842" t="s">
        <v>4161</v>
      </c>
      <c r="B2842">
        <v>50</v>
      </c>
      <c r="C2842">
        <v>176</v>
      </c>
      <c r="D2842">
        <v>3047539</v>
      </c>
      <c r="E2842" t="s">
        <v>55</v>
      </c>
      <c r="F2842" t="s">
        <v>44</v>
      </c>
      <c r="L2842" t="s">
        <v>4162</v>
      </c>
      <c r="M2842">
        <v>42296</v>
      </c>
      <c r="N2842">
        <v>286</v>
      </c>
      <c r="O2842" t="s">
        <v>3951</v>
      </c>
      <c r="P2842" t="s">
        <v>3952</v>
      </c>
      <c r="Q2842" t="s">
        <v>2708</v>
      </c>
      <c r="R2842">
        <v>7217600</v>
      </c>
      <c r="S2842">
        <v>2012</v>
      </c>
      <c r="T2842">
        <v>6.9</v>
      </c>
      <c r="U2842">
        <v>2.9</v>
      </c>
      <c r="V2842">
        <v>-4170061</v>
      </c>
      <c r="W2842" t="s">
        <v>38</v>
      </c>
    </row>
    <row r="2843" spans="1:23" x14ac:dyDescent="0.3">
      <c r="A2843" t="s">
        <v>94</v>
      </c>
      <c r="B2843">
        <v>392</v>
      </c>
      <c r="C2843">
        <v>116</v>
      </c>
      <c r="D2843">
        <v>78900000</v>
      </c>
      <c r="E2843" t="s">
        <v>57</v>
      </c>
      <c r="F2843" t="s">
        <v>27</v>
      </c>
      <c r="L2843" t="s">
        <v>4163</v>
      </c>
      <c r="M2843">
        <v>563827</v>
      </c>
      <c r="N2843">
        <v>1110</v>
      </c>
      <c r="O2843" t="s">
        <v>29</v>
      </c>
      <c r="P2843" t="s">
        <v>37</v>
      </c>
      <c r="Q2843" t="s">
        <v>213</v>
      </c>
      <c r="R2843">
        <v>11000000</v>
      </c>
      <c r="S2843">
        <v>1979</v>
      </c>
      <c r="T2843">
        <v>8.5</v>
      </c>
      <c r="U2843">
        <v>1.9</v>
      </c>
      <c r="V2843">
        <v>67900000</v>
      </c>
      <c r="W2843" t="s">
        <v>21</v>
      </c>
    </row>
    <row r="2844" spans="1:23" x14ac:dyDescent="0.3">
      <c r="A2844" t="s">
        <v>2012</v>
      </c>
      <c r="B2844">
        <v>277</v>
      </c>
      <c r="C2844">
        <v>88</v>
      </c>
      <c r="D2844">
        <v>30859000</v>
      </c>
      <c r="E2844" t="s">
        <v>57</v>
      </c>
      <c r="F2844" t="s">
        <v>35</v>
      </c>
      <c r="L2844" t="s">
        <v>4164</v>
      </c>
      <c r="M2844">
        <v>96410</v>
      </c>
      <c r="N2844">
        <v>826</v>
      </c>
      <c r="O2844" t="s">
        <v>29</v>
      </c>
      <c r="P2844" t="s">
        <v>30</v>
      </c>
      <c r="Q2844" t="s">
        <v>213</v>
      </c>
      <c r="R2844">
        <v>83532</v>
      </c>
      <c r="S2844">
        <v>1974</v>
      </c>
      <c r="T2844">
        <v>7.5</v>
      </c>
      <c r="U2844">
        <v>1.5</v>
      </c>
      <c r="V2844">
        <v>30775468</v>
      </c>
      <c r="W2844" t="s">
        <v>21</v>
      </c>
    </row>
    <row r="2845" spans="1:23" x14ac:dyDescent="0.3">
      <c r="A2845" t="s">
        <v>4165</v>
      </c>
      <c r="B2845">
        <v>259</v>
      </c>
      <c r="C2845">
        <v>106</v>
      </c>
      <c r="D2845">
        <v>3571735</v>
      </c>
      <c r="E2845" t="s">
        <v>242</v>
      </c>
      <c r="F2845" t="s">
        <v>55</v>
      </c>
      <c r="G2845" t="s">
        <v>59</v>
      </c>
      <c r="L2845" t="s">
        <v>4166</v>
      </c>
      <c r="M2845">
        <v>39260</v>
      </c>
      <c r="N2845">
        <v>129</v>
      </c>
      <c r="O2845" t="s">
        <v>29</v>
      </c>
      <c r="P2845" t="s">
        <v>30</v>
      </c>
      <c r="Q2845" t="s">
        <v>213</v>
      </c>
      <c r="R2845">
        <v>10000000</v>
      </c>
      <c r="S2845">
        <v>2010</v>
      </c>
      <c r="T2845">
        <v>6.6</v>
      </c>
      <c r="U2845">
        <v>1.8</v>
      </c>
      <c r="V2845">
        <v>-6428265</v>
      </c>
      <c r="W2845" t="s">
        <v>38</v>
      </c>
    </row>
    <row r="2846" spans="1:23" x14ac:dyDescent="0.3">
      <c r="A2846" t="s">
        <v>1897</v>
      </c>
      <c r="B2846">
        <v>66</v>
      </c>
      <c r="C2846">
        <v>181</v>
      </c>
      <c r="D2846">
        <v>50000000</v>
      </c>
      <c r="E2846" t="s">
        <v>55</v>
      </c>
      <c r="F2846" t="s">
        <v>49</v>
      </c>
      <c r="G2846" t="s">
        <v>50</v>
      </c>
      <c r="H2846" t="s">
        <v>44</v>
      </c>
      <c r="L2846" t="s">
        <v>4167</v>
      </c>
      <c r="M2846">
        <v>29839</v>
      </c>
      <c r="N2846">
        <v>150</v>
      </c>
      <c r="O2846" t="s">
        <v>29</v>
      </c>
      <c r="P2846" t="s">
        <v>30</v>
      </c>
      <c r="Q2846" t="s">
        <v>118</v>
      </c>
      <c r="R2846">
        <v>9000000</v>
      </c>
      <c r="S2846">
        <v>1971</v>
      </c>
      <c r="T2846">
        <v>8</v>
      </c>
      <c r="U2846">
        <v>3</v>
      </c>
      <c r="V2846">
        <v>41000000</v>
      </c>
      <c r="W2846" t="s">
        <v>21</v>
      </c>
    </row>
    <row r="2847" spans="1:23" x14ac:dyDescent="0.3">
      <c r="A2847" t="s">
        <v>4168</v>
      </c>
      <c r="B2847">
        <v>129</v>
      </c>
      <c r="C2847">
        <v>130</v>
      </c>
      <c r="D2847">
        <v>63600000</v>
      </c>
      <c r="E2847" t="s">
        <v>24</v>
      </c>
      <c r="F2847" t="s">
        <v>25</v>
      </c>
      <c r="G2847" t="s">
        <v>35</v>
      </c>
      <c r="L2847" t="s">
        <v>4169</v>
      </c>
      <c r="M2847">
        <v>82073</v>
      </c>
      <c r="N2847">
        <v>275</v>
      </c>
      <c r="O2847" t="s">
        <v>29</v>
      </c>
      <c r="P2847" t="s">
        <v>37</v>
      </c>
      <c r="Q2847" t="s">
        <v>1636</v>
      </c>
      <c r="R2847">
        <v>9000000</v>
      </c>
      <c r="S2847">
        <v>1965</v>
      </c>
      <c r="T2847">
        <v>7</v>
      </c>
      <c r="U2847">
        <v>2.2000000000000002</v>
      </c>
      <c r="V2847">
        <v>54600000</v>
      </c>
      <c r="W2847" t="s">
        <v>21</v>
      </c>
    </row>
    <row r="2848" spans="1:23" x14ac:dyDescent="0.3">
      <c r="A2848" t="s">
        <v>840</v>
      </c>
      <c r="B2848">
        <v>29</v>
      </c>
      <c r="C2848">
        <v>123</v>
      </c>
      <c r="D2848">
        <v>36049108</v>
      </c>
      <c r="E2848" t="s">
        <v>24</v>
      </c>
      <c r="F2848" t="s">
        <v>56</v>
      </c>
      <c r="G2848" t="s">
        <v>55</v>
      </c>
      <c r="H2848" t="s">
        <v>44</v>
      </c>
      <c r="I2848" t="s">
        <v>35</v>
      </c>
      <c r="L2848" t="s">
        <v>4170</v>
      </c>
      <c r="M2848">
        <v>10139</v>
      </c>
      <c r="N2848">
        <v>70</v>
      </c>
      <c r="O2848" t="s">
        <v>29</v>
      </c>
      <c r="P2848" t="s">
        <v>30</v>
      </c>
      <c r="Q2848" t="s">
        <v>213</v>
      </c>
      <c r="R2848">
        <v>9000000</v>
      </c>
      <c r="S2848">
        <v>1996</v>
      </c>
      <c r="T2848">
        <v>6.8</v>
      </c>
      <c r="U2848">
        <v>2</v>
      </c>
      <c r="V2848">
        <v>27049108</v>
      </c>
      <c r="W2848" t="s">
        <v>21</v>
      </c>
    </row>
    <row r="2849" spans="1:23" x14ac:dyDescent="0.3">
      <c r="A2849" t="s">
        <v>2454</v>
      </c>
      <c r="B2849">
        <v>32</v>
      </c>
      <c r="C2849">
        <v>120</v>
      </c>
      <c r="D2849">
        <v>34074895</v>
      </c>
      <c r="E2849" t="s">
        <v>48</v>
      </c>
      <c r="F2849" t="s">
        <v>55</v>
      </c>
      <c r="L2849" t="s">
        <v>4171</v>
      </c>
      <c r="M2849">
        <v>6525</v>
      </c>
      <c r="N2849">
        <v>79</v>
      </c>
      <c r="O2849" t="s">
        <v>29</v>
      </c>
      <c r="P2849" t="s">
        <v>30</v>
      </c>
      <c r="Q2849" t="s">
        <v>213</v>
      </c>
      <c r="R2849">
        <v>9000000</v>
      </c>
      <c r="S2849">
        <v>1999</v>
      </c>
      <c r="T2849">
        <v>6.7</v>
      </c>
      <c r="U2849">
        <v>2</v>
      </c>
      <c r="V2849">
        <v>25074895</v>
      </c>
      <c r="W2849" t="s">
        <v>21</v>
      </c>
    </row>
    <row r="2850" spans="1:23" x14ac:dyDescent="0.3">
      <c r="A2850" t="s">
        <v>3622</v>
      </c>
      <c r="B2850">
        <v>142</v>
      </c>
      <c r="C2850">
        <v>87</v>
      </c>
      <c r="D2850">
        <v>33244684</v>
      </c>
      <c r="E2850" t="s">
        <v>26</v>
      </c>
      <c r="F2850" t="s">
        <v>57</v>
      </c>
      <c r="L2850" t="s">
        <v>4172</v>
      </c>
      <c r="M2850">
        <v>62038</v>
      </c>
      <c r="N2850">
        <v>281</v>
      </c>
      <c r="O2850" t="s">
        <v>29</v>
      </c>
      <c r="P2850" t="s">
        <v>30</v>
      </c>
      <c r="Q2850" t="s">
        <v>213</v>
      </c>
      <c r="R2850">
        <v>9000000</v>
      </c>
      <c r="S2850">
        <v>1988</v>
      </c>
      <c r="T2850">
        <v>6.5</v>
      </c>
      <c r="U2850">
        <v>1.4</v>
      </c>
      <c r="V2850">
        <v>24244684</v>
      </c>
      <c r="W2850" t="s">
        <v>21</v>
      </c>
    </row>
    <row r="2851" spans="1:23" x14ac:dyDescent="0.3">
      <c r="A2851" t="s">
        <v>4173</v>
      </c>
      <c r="B2851">
        <v>263</v>
      </c>
      <c r="C2851">
        <v>123</v>
      </c>
      <c r="D2851">
        <v>24530513</v>
      </c>
      <c r="E2851" t="s">
        <v>790</v>
      </c>
      <c r="F2851" t="s">
        <v>55</v>
      </c>
      <c r="L2851" t="s">
        <v>4174</v>
      </c>
      <c r="M2851">
        <v>66610</v>
      </c>
      <c r="N2851">
        <v>429</v>
      </c>
      <c r="O2851" t="s">
        <v>29</v>
      </c>
      <c r="P2851" t="s">
        <v>30</v>
      </c>
      <c r="Q2851" t="s">
        <v>31</v>
      </c>
      <c r="R2851">
        <v>9000000</v>
      </c>
      <c r="S2851">
        <v>2007</v>
      </c>
      <c r="T2851">
        <v>8</v>
      </c>
      <c r="U2851">
        <v>2</v>
      </c>
      <c r="V2851">
        <v>15530513</v>
      </c>
      <c r="W2851" t="s">
        <v>21</v>
      </c>
    </row>
    <row r="2852" spans="1:23" x14ac:dyDescent="0.3">
      <c r="A2852" t="s">
        <v>3969</v>
      </c>
      <c r="B2852">
        <v>285</v>
      </c>
      <c r="C2852">
        <v>103</v>
      </c>
      <c r="D2852">
        <v>71519230</v>
      </c>
      <c r="E2852" t="s">
        <v>24</v>
      </c>
      <c r="F2852" t="s">
        <v>57</v>
      </c>
      <c r="G2852" t="s">
        <v>27</v>
      </c>
      <c r="H2852" t="s">
        <v>35</v>
      </c>
      <c r="L2852" t="s">
        <v>4175</v>
      </c>
      <c r="M2852">
        <v>92364</v>
      </c>
      <c r="N2852">
        <v>244</v>
      </c>
      <c r="O2852" t="s">
        <v>29</v>
      </c>
      <c r="P2852" t="s">
        <v>30</v>
      </c>
      <c r="Q2852" t="s">
        <v>213</v>
      </c>
      <c r="R2852">
        <v>9000000</v>
      </c>
      <c r="S2852">
        <v>2014</v>
      </c>
      <c r="T2852">
        <v>6.5</v>
      </c>
      <c r="U2852">
        <v>1.7</v>
      </c>
      <c r="V2852">
        <v>62519230</v>
      </c>
      <c r="W2852" t="s">
        <v>21</v>
      </c>
    </row>
    <row r="2853" spans="1:23" x14ac:dyDescent="0.3">
      <c r="A2853" t="s">
        <v>4176</v>
      </c>
      <c r="B2853">
        <v>64</v>
      </c>
      <c r="C2853">
        <v>91</v>
      </c>
      <c r="D2853">
        <v>20035310</v>
      </c>
      <c r="E2853" t="s">
        <v>48</v>
      </c>
      <c r="F2853" t="s">
        <v>55</v>
      </c>
      <c r="G2853" t="s">
        <v>44</v>
      </c>
      <c r="L2853" t="s">
        <v>4177</v>
      </c>
      <c r="M2853">
        <v>12324</v>
      </c>
      <c r="N2853">
        <v>173</v>
      </c>
      <c r="O2853" t="s">
        <v>29</v>
      </c>
      <c r="P2853" t="s">
        <v>30</v>
      </c>
      <c r="Q2853" t="s">
        <v>31</v>
      </c>
      <c r="R2853">
        <v>9000000</v>
      </c>
      <c r="S2853">
        <v>2000</v>
      </c>
      <c r="T2853">
        <v>4.9000000000000004</v>
      </c>
      <c r="U2853">
        <v>1.5</v>
      </c>
      <c r="V2853">
        <v>11035310</v>
      </c>
      <c r="W2853" t="s">
        <v>21</v>
      </c>
    </row>
    <row r="2854" spans="1:23" x14ac:dyDescent="0.3">
      <c r="A2854" t="s">
        <v>3667</v>
      </c>
      <c r="B2854">
        <v>150</v>
      </c>
      <c r="C2854">
        <v>88</v>
      </c>
      <c r="D2854">
        <v>18225165</v>
      </c>
      <c r="E2854" t="s">
        <v>25</v>
      </c>
      <c r="F2854" t="s">
        <v>48</v>
      </c>
      <c r="L2854" t="s">
        <v>4178</v>
      </c>
      <c r="M2854">
        <v>155262</v>
      </c>
      <c r="N2854">
        <v>316</v>
      </c>
      <c r="O2854" t="s">
        <v>29</v>
      </c>
      <c r="P2854" t="s">
        <v>30</v>
      </c>
      <c r="Q2854" t="s">
        <v>213</v>
      </c>
      <c r="R2854">
        <v>9000000</v>
      </c>
      <c r="S2854">
        <v>2004</v>
      </c>
      <c r="T2854">
        <v>7.1</v>
      </c>
      <c r="U2854">
        <v>1.5</v>
      </c>
      <c r="V2854">
        <v>9225165</v>
      </c>
      <c r="W2854" t="s">
        <v>21</v>
      </c>
    </row>
    <row r="2855" spans="1:23" x14ac:dyDescent="0.3">
      <c r="A2855" t="s">
        <v>1183</v>
      </c>
      <c r="B2855">
        <v>136</v>
      </c>
      <c r="C2855">
        <v>126</v>
      </c>
      <c r="D2855">
        <v>17804273</v>
      </c>
      <c r="E2855" t="s">
        <v>55</v>
      </c>
      <c r="F2855" t="s">
        <v>35</v>
      </c>
      <c r="L2855" t="s">
        <v>4179</v>
      </c>
      <c r="M2855">
        <v>20449</v>
      </c>
      <c r="N2855">
        <v>370</v>
      </c>
      <c r="O2855" t="s">
        <v>29</v>
      </c>
      <c r="P2855" t="s">
        <v>30</v>
      </c>
      <c r="Q2855" t="s">
        <v>213</v>
      </c>
      <c r="R2855">
        <v>20000000</v>
      </c>
      <c r="S2855">
        <v>2000</v>
      </c>
      <c r="T2855">
        <v>7</v>
      </c>
      <c r="U2855">
        <v>2.1</v>
      </c>
      <c r="V2855">
        <v>-2195727</v>
      </c>
      <c r="W2855" t="s">
        <v>38</v>
      </c>
    </row>
    <row r="2856" spans="1:23" x14ac:dyDescent="0.3">
      <c r="A2856" t="s">
        <v>4180</v>
      </c>
      <c r="B2856">
        <v>132</v>
      </c>
      <c r="C2856">
        <v>120</v>
      </c>
      <c r="D2856">
        <v>16938179</v>
      </c>
      <c r="E2856" t="s">
        <v>56</v>
      </c>
      <c r="F2856" t="s">
        <v>55</v>
      </c>
      <c r="G2856" t="s">
        <v>35</v>
      </c>
      <c r="L2856" t="s">
        <v>4181</v>
      </c>
      <c r="M2856">
        <v>41313</v>
      </c>
      <c r="N2856">
        <v>246</v>
      </c>
      <c r="O2856" t="s">
        <v>29</v>
      </c>
      <c r="P2856" t="s">
        <v>30</v>
      </c>
      <c r="Q2856" t="s">
        <v>213</v>
      </c>
      <c r="R2856">
        <v>8000000</v>
      </c>
      <c r="S2856">
        <v>2000</v>
      </c>
      <c r="T2856">
        <v>7</v>
      </c>
      <c r="U2856">
        <v>2</v>
      </c>
      <c r="V2856">
        <v>8938179</v>
      </c>
      <c r="W2856" t="s">
        <v>21</v>
      </c>
    </row>
    <row r="2857" spans="1:23" x14ac:dyDescent="0.3">
      <c r="A2857" t="s">
        <v>3054</v>
      </c>
      <c r="B2857">
        <v>186</v>
      </c>
      <c r="C2857">
        <v>94</v>
      </c>
      <c r="D2857">
        <v>16235293</v>
      </c>
      <c r="E2857" t="s">
        <v>57</v>
      </c>
      <c r="L2857" t="s">
        <v>4182</v>
      </c>
      <c r="M2857">
        <v>19918</v>
      </c>
      <c r="N2857">
        <v>278</v>
      </c>
      <c r="O2857" t="s">
        <v>29</v>
      </c>
      <c r="P2857" t="s">
        <v>30</v>
      </c>
      <c r="Q2857" t="s">
        <v>213</v>
      </c>
      <c r="R2857">
        <v>9000000</v>
      </c>
      <c r="S2857">
        <v>2006</v>
      </c>
      <c r="T2857">
        <v>4.5</v>
      </c>
      <c r="U2857">
        <v>1.6</v>
      </c>
      <c r="V2857">
        <v>7235293</v>
      </c>
      <c r="W2857" t="s">
        <v>21</v>
      </c>
    </row>
    <row r="2858" spans="1:23" x14ac:dyDescent="0.3">
      <c r="A2858" t="s">
        <v>267</v>
      </c>
      <c r="B2858">
        <v>46</v>
      </c>
      <c r="C2858">
        <v>137</v>
      </c>
      <c r="D2858">
        <v>10161099</v>
      </c>
      <c r="E2858" t="s">
        <v>24</v>
      </c>
      <c r="F2858" t="s">
        <v>242</v>
      </c>
      <c r="G2858" t="s">
        <v>55</v>
      </c>
      <c r="H2858" t="s">
        <v>54</v>
      </c>
      <c r="I2858" t="s">
        <v>44</v>
      </c>
      <c r="J2858" t="s">
        <v>58</v>
      </c>
      <c r="L2858" t="s">
        <v>4183</v>
      </c>
      <c r="M2858">
        <v>23441</v>
      </c>
      <c r="N2858">
        <v>108</v>
      </c>
      <c r="O2858" t="s">
        <v>29</v>
      </c>
      <c r="P2858" t="s">
        <v>37</v>
      </c>
      <c r="Q2858" t="s">
        <v>31</v>
      </c>
      <c r="R2858">
        <v>9000000</v>
      </c>
      <c r="S2858">
        <v>1989</v>
      </c>
      <c r="T2858">
        <v>7.7</v>
      </c>
      <c r="U2858">
        <v>2.2999999999999998</v>
      </c>
      <c r="V2858">
        <v>1161099</v>
      </c>
      <c r="W2858" t="s">
        <v>21</v>
      </c>
    </row>
    <row r="2859" spans="1:23" x14ac:dyDescent="0.3">
      <c r="A2859" t="s">
        <v>276</v>
      </c>
      <c r="B2859">
        <v>117</v>
      </c>
      <c r="C2859">
        <v>119</v>
      </c>
      <c r="D2859">
        <v>6047856</v>
      </c>
      <c r="E2859" t="s">
        <v>24</v>
      </c>
      <c r="F2859" t="s">
        <v>56</v>
      </c>
      <c r="G2859" t="s">
        <v>55</v>
      </c>
      <c r="H2859" t="s">
        <v>35</v>
      </c>
      <c r="L2859" t="s">
        <v>4184</v>
      </c>
      <c r="M2859">
        <v>27536</v>
      </c>
      <c r="N2859">
        <v>327</v>
      </c>
      <c r="O2859" t="s">
        <v>29</v>
      </c>
      <c r="P2859" t="s">
        <v>30</v>
      </c>
      <c r="Q2859" t="s">
        <v>213</v>
      </c>
      <c r="R2859">
        <v>8500000</v>
      </c>
      <c r="S2859">
        <v>2000</v>
      </c>
      <c r="T2859">
        <v>6.7</v>
      </c>
      <c r="U2859">
        <v>2</v>
      </c>
      <c r="V2859">
        <v>-2452144</v>
      </c>
      <c r="W2859" t="s">
        <v>38</v>
      </c>
    </row>
    <row r="2860" spans="1:23" x14ac:dyDescent="0.3">
      <c r="A2860" t="s">
        <v>1649</v>
      </c>
      <c r="B2860">
        <v>136</v>
      </c>
      <c r="C2860">
        <v>99</v>
      </c>
      <c r="D2860">
        <v>4681503</v>
      </c>
      <c r="E2860" t="s">
        <v>48</v>
      </c>
      <c r="F2860" t="s">
        <v>55</v>
      </c>
      <c r="L2860" t="s">
        <v>4185</v>
      </c>
      <c r="M2860">
        <v>29058</v>
      </c>
      <c r="N2860">
        <v>238</v>
      </c>
      <c r="O2860" t="s">
        <v>29</v>
      </c>
      <c r="P2860" t="s">
        <v>30</v>
      </c>
      <c r="Q2860" t="s">
        <v>213</v>
      </c>
      <c r="R2860">
        <v>9000000</v>
      </c>
      <c r="S2860">
        <v>2002</v>
      </c>
      <c r="T2860">
        <v>7</v>
      </c>
      <c r="U2860">
        <v>1.6</v>
      </c>
      <c r="V2860">
        <v>-4318497</v>
      </c>
      <c r="W2860" t="s">
        <v>38</v>
      </c>
    </row>
    <row r="2861" spans="1:23" x14ac:dyDescent="0.3">
      <c r="A2861" t="s">
        <v>4186</v>
      </c>
      <c r="B2861">
        <v>15</v>
      </c>
      <c r="C2861">
        <v>79</v>
      </c>
      <c r="D2861">
        <v>4350774</v>
      </c>
      <c r="E2861" t="s">
        <v>48</v>
      </c>
      <c r="L2861" t="s">
        <v>4187</v>
      </c>
      <c r="M2861">
        <v>10476</v>
      </c>
      <c r="N2861">
        <v>52</v>
      </c>
      <c r="O2861" t="s">
        <v>29</v>
      </c>
      <c r="P2861" t="s">
        <v>30</v>
      </c>
      <c r="Q2861" t="s">
        <v>31</v>
      </c>
      <c r="R2861">
        <v>8000000</v>
      </c>
      <c r="S2861">
        <v>1994</v>
      </c>
      <c r="T2861">
        <v>6.5</v>
      </c>
      <c r="U2861">
        <v>1.3</v>
      </c>
      <c r="V2861">
        <v>-3649226</v>
      </c>
      <c r="W2861" t="s">
        <v>38</v>
      </c>
    </row>
    <row r="2862" spans="1:23" x14ac:dyDescent="0.3">
      <c r="A2862" t="s">
        <v>3634</v>
      </c>
      <c r="B2862">
        <v>65</v>
      </c>
      <c r="C2862">
        <v>95</v>
      </c>
      <c r="D2862">
        <v>2955039</v>
      </c>
      <c r="E2862" t="s">
        <v>242</v>
      </c>
      <c r="F2862" t="s">
        <v>55</v>
      </c>
      <c r="G2862" t="s">
        <v>61</v>
      </c>
      <c r="L2862" t="s">
        <v>4188</v>
      </c>
      <c r="M2862">
        <v>3624</v>
      </c>
      <c r="N2862">
        <v>27</v>
      </c>
      <c r="O2862" t="s">
        <v>29</v>
      </c>
      <c r="P2862" t="s">
        <v>30</v>
      </c>
      <c r="Q2862" t="s">
        <v>31</v>
      </c>
      <c r="R2862">
        <v>9000000</v>
      </c>
      <c r="S2862">
        <v>2007</v>
      </c>
      <c r="T2862">
        <v>6.2</v>
      </c>
      <c r="U2862">
        <v>1.6</v>
      </c>
      <c r="V2862">
        <v>-6044961</v>
      </c>
      <c r="W2862" t="s">
        <v>38</v>
      </c>
    </row>
    <row r="2863" spans="1:23" x14ac:dyDescent="0.3">
      <c r="A2863" t="s">
        <v>3193</v>
      </c>
      <c r="B2863">
        <v>100</v>
      </c>
      <c r="C2863">
        <v>103</v>
      </c>
      <c r="D2863">
        <v>1530535</v>
      </c>
      <c r="E2863" t="s">
        <v>48</v>
      </c>
      <c r="F2863" t="s">
        <v>55</v>
      </c>
      <c r="G2863" t="s">
        <v>44</v>
      </c>
      <c r="L2863" t="s">
        <v>4189</v>
      </c>
      <c r="M2863">
        <v>7833</v>
      </c>
      <c r="N2863">
        <v>63</v>
      </c>
      <c r="O2863" t="s">
        <v>29</v>
      </c>
      <c r="P2863" t="s">
        <v>30</v>
      </c>
      <c r="Q2863" t="s">
        <v>213</v>
      </c>
      <c r="R2863">
        <v>9000000</v>
      </c>
      <c r="S2863">
        <v>2005</v>
      </c>
      <c r="T2863">
        <v>5.7</v>
      </c>
      <c r="U2863">
        <v>1.7</v>
      </c>
      <c r="V2863">
        <v>-7469465</v>
      </c>
      <c r="W2863" t="s">
        <v>38</v>
      </c>
    </row>
    <row r="2864" spans="1:23" x14ac:dyDescent="0.3">
      <c r="A2864" t="s">
        <v>2958</v>
      </c>
      <c r="B2864">
        <v>129</v>
      </c>
      <c r="C2864">
        <v>92</v>
      </c>
      <c r="D2864">
        <v>4881867</v>
      </c>
      <c r="E2864" t="s">
        <v>48</v>
      </c>
      <c r="F2864" t="s">
        <v>59</v>
      </c>
      <c r="L2864" t="s">
        <v>4190</v>
      </c>
      <c r="M2864">
        <v>15200</v>
      </c>
      <c r="N2864">
        <v>76</v>
      </c>
      <c r="O2864" t="s">
        <v>29</v>
      </c>
      <c r="P2864" t="s">
        <v>30</v>
      </c>
      <c r="Q2864" t="s">
        <v>213</v>
      </c>
      <c r="R2864">
        <v>9000000</v>
      </c>
      <c r="S2864">
        <v>2008</v>
      </c>
      <c r="T2864">
        <v>6.4</v>
      </c>
      <c r="U2864">
        <v>1.5</v>
      </c>
      <c r="V2864">
        <v>-4118133</v>
      </c>
      <c r="W2864" t="s">
        <v>38</v>
      </c>
    </row>
    <row r="2865" spans="1:23" x14ac:dyDescent="0.3">
      <c r="A2865" t="s">
        <v>3186</v>
      </c>
      <c r="B2865">
        <v>67</v>
      </c>
      <c r="C2865">
        <v>84</v>
      </c>
      <c r="D2865">
        <v>11860839</v>
      </c>
      <c r="E2865" t="s">
        <v>790</v>
      </c>
      <c r="F2865" t="s">
        <v>59</v>
      </c>
      <c r="L2865" t="s">
        <v>4191</v>
      </c>
      <c r="M2865">
        <v>5156</v>
      </c>
      <c r="N2865">
        <v>21</v>
      </c>
      <c r="O2865" t="s">
        <v>29</v>
      </c>
      <c r="P2865" t="s">
        <v>30</v>
      </c>
      <c r="Q2865" t="s">
        <v>52</v>
      </c>
      <c r="R2865">
        <v>9000000</v>
      </c>
      <c r="S2865">
        <v>2011</v>
      </c>
      <c r="T2865">
        <v>5.4</v>
      </c>
      <c r="U2865">
        <v>1.4</v>
      </c>
      <c r="V2865">
        <v>2860839</v>
      </c>
      <c r="W2865" t="s">
        <v>21</v>
      </c>
    </row>
    <row r="2866" spans="1:23" x14ac:dyDescent="0.3">
      <c r="A2866" t="s">
        <v>4192</v>
      </c>
      <c r="B2866">
        <v>31</v>
      </c>
      <c r="C2866">
        <v>300</v>
      </c>
      <c r="D2866">
        <v>454255</v>
      </c>
      <c r="E2866" t="s">
        <v>24</v>
      </c>
      <c r="F2866" t="s">
        <v>25</v>
      </c>
      <c r="G2866" t="s">
        <v>55</v>
      </c>
      <c r="H2866" t="s">
        <v>54</v>
      </c>
      <c r="I2866" t="s">
        <v>58</v>
      </c>
      <c r="L2866" t="s">
        <v>4193</v>
      </c>
      <c r="M2866">
        <v>1666</v>
      </c>
      <c r="N2866">
        <v>47</v>
      </c>
      <c r="O2866" t="s">
        <v>3574</v>
      </c>
      <c r="P2866" t="s">
        <v>3575</v>
      </c>
      <c r="Q2866" t="s">
        <v>213</v>
      </c>
      <c r="R2866">
        <v>400000000</v>
      </c>
      <c r="S2866">
        <v>2001</v>
      </c>
      <c r="T2866">
        <v>6.6</v>
      </c>
      <c r="U2866">
        <v>5</v>
      </c>
      <c r="V2866">
        <v>-399545745</v>
      </c>
      <c r="W2866" t="s">
        <v>38</v>
      </c>
    </row>
    <row r="2867" spans="1:23" x14ac:dyDescent="0.3">
      <c r="A2867" t="s">
        <v>4194</v>
      </c>
      <c r="B2867">
        <v>76</v>
      </c>
      <c r="C2867">
        <v>120</v>
      </c>
      <c r="D2867">
        <v>349618</v>
      </c>
      <c r="E2867" t="s">
        <v>57</v>
      </c>
      <c r="L2867" t="s">
        <v>4195</v>
      </c>
      <c r="M2867">
        <v>4302</v>
      </c>
      <c r="N2867">
        <v>45</v>
      </c>
      <c r="O2867" t="s">
        <v>29</v>
      </c>
      <c r="P2867" t="s">
        <v>2365</v>
      </c>
      <c r="Q2867" t="s">
        <v>213</v>
      </c>
      <c r="R2867">
        <v>9000000</v>
      </c>
      <c r="S2867">
        <v>1990</v>
      </c>
      <c r="T2867">
        <v>6.1</v>
      </c>
      <c r="U2867">
        <v>2</v>
      </c>
      <c r="V2867">
        <v>-8650382</v>
      </c>
      <c r="W2867" t="s">
        <v>38</v>
      </c>
    </row>
    <row r="2868" spans="1:23" x14ac:dyDescent="0.3">
      <c r="A2868" t="s">
        <v>3057</v>
      </c>
      <c r="B2868">
        <v>81</v>
      </c>
      <c r="C2868">
        <v>121</v>
      </c>
      <c r="D2868">
        <v>112935</v>
      </c>
      <c r="E2868" t="s">
        <v>55</v>
      </c>
      <c r="L2868" t="s">
        <v>4196</v>
      </c>
      <c r="M2868">
        <v>8161</v>
      </c>
      <c r="N2868">
        <v>94</v>
      </c>
      <c r="O2868" t="s">
        <v>29</v>
      </c>
      <c r="P2868" t="s">
        <v>37</v>
      </c>
      <c r="Q2868" t="s">
        <v>213</v>
      </c>
      <c r="R2868">
        <v>9000000</v>
      </c>
      <c r="S2868">
        <v>2002</v>
      </c>
      <c r="T2868">
        <v>7.6</v>
      </c>
      <c r="U2868">
        <v>2</v>
      </c>
      <c r="V2868">
        <v>-8887065</v>
      </c>
      <c r="W2868" t="s">
        <v>38</v>
      </c>
    </row>
    <row r="2869" spans="1:23" x14ac:dyDescent="0.3">
      <c r="A2869" t="s">
        <v>4197</v>
      </c>
      <c r="B2869">
        <v>26</v>
      </c>
      <c r="C2869">
        <v>97</v>
      </c>
      <c r="D2869">
        <v>883887</v>
      </c>
      <c r="E2869" t="s">
        <v>55</v>
      </c>
      <c r="L2869" t="s">
        <v>4198</v>
      </c>
      <c r="M2869">
        <v>1201</v>
      </c>
      <c r="N2869">
        <v>14</v>
      </c>
      <c r="O2869" t="s">
        <v>29</v>
      </c>
      <c r="P2869" t="s">
        <v>30</v>
      </c>
      <c r="Q2869" t="s">
        <v>52</v>
      </c>
      <c r="R2869">
        <v>9000000</v>
      </c>
      <c r="S2869">
        <v>2009</v>
      </c>
      <c r="T2869">
        <v>6.2</v>
      </c>
      <c r="U2869">
        <v>1.6</v>
      </c>
      <c r="V2869">
        <v>-8116113</v>
      </c>
      <c r="W2869" t="s">
        <v>38</v>
      </c>
    </row>
    <row r="2870" spans="1:23" x14ac:dyDescent="0.3">
      <c r="A2870" t="s">
        <v>3539</v>
      </c>
      <c r="B2870">
        <v>24</v>
      </c>
      <c r="C2870">
        <v>86</v>
      </c>
      <c r="D2870">
        <v>13751</v>
      </c>
      <c r="E2870" t="s">
        <v>55</v>
      </c>
      <c r="F2870" t="s">
        <v>49</v>
      </c>
      <c r="L2870" t="s">
        <v>4199</v>
      </c>
      <c r="M2870">
        <v>813</v>
      </c>
      <c r="N2870">
        <v>6</v>
      </c>
      <c r="O2870" t="s">
        <v>29</v>
      </c>
      <c r="P2870" t="s">
        <v>143</v>
      </c>
      <c r="Q2870" t="s">
        <v>52</v>
      </c>
      <c r="R2870">
        <v>11400000</v>
      </c>
      <c r="S2870">
        <v>2006</v>
      </c>
      <c r="T2870">
        <v>6.6</v>
      </c>
      <c r="U2870">
        <v>1.4</v>
      </c>
      <c r="V2870">
        <v>-11386249</v>
      </c>
      <c r="W2870" t="s">
        <v>38</v>
      </c>
    </row>
    <row r="2871" spans="1:23" x14ac:dyDescent="0.3">
      <c r="A2871" t="s">
        <v>4200</v>
      </c>
      <c r="B2871">
        <v>80</v>
      </c>
      <c r="C2871">
        <v>45</v>
      </c>
      <c r="D2871">
        <v>145109</v>
      </c>
      <c r="E2871" t="s">
        <v>55</v>
      </c>
      <c r="F2871" t="s">
        <v>54</v>
      </c>
      <c r="G2871" t="s">
        <v>35</v>
      </c>
      <c r="H2871" t="s">
        <v>58</v>
      </c>
      <c r="L2871" t="s">
        <v>4201</v>
      </c>
      <c r="M2871">
        <v>14247</v>
      </c>
      <c r="N2871">
        <v>44</v>
      </c>
      <c r="O2871" t="s">
        <v>4202</v>
      </c>
      <c r="P2871" t="s">
        <v>2091</v>
      </c>
      <c r="Q2871" t="s">
        <v>2708</v>
      </c>
      <c r="R2871">
        <v>45000000</v>
      </c>
      <c r="S2871">
        <v>2008</v>
      </c>
      <c r="T2871">
        <v>7.3</v>
      </c>
      <c r="U2871">
        <v>0.8</v>
      </c>
      <c r="V2871">
        <v>-44854891</v>
      </c>
      <c r="W2871" t="s">
        <v>38</v>
      </c>
    </row>
    <row r="2872" spans="1:23" x14ac:dyDescent="0.3">
      <c r="A2872" t="s">
        <v>4203</v>
      </c>
      <c r="B2872">
        <v>41</v>
      </c>
      <c r="C2872">
        <v>97</v>
      </c>
      <c r="D2872">
        <v>1046166</v>
      </c>
      <c r="E2872" t="s">
        <v>48</v>
      </c>
      <c r="F2872" t="s">
        <v>59</v>
      </c>
      <c r="G2872" t="s">
        <v>44</v>
      </c>
      <c r="L2872" t="s">
        <v>4204</v>
      </c>
      <c r="M2872">
        <v>2599</v>
      </c>
      <c r="N2872">
        <v>45</v>
      </c>
      <c r="O2872" t="s">
        <v>29</v>
      </c>
      <c r="P2872" t="s">
        <v>244</v>
      </c>
      <c r="Q2872" t="s">
        <v>31</v>
      </c>
      <c r="R2872">
        <v>9000000</v>
      </c>
      <c r="S2872">
        <v>2005</v>
      </c>
      <c r="T2872">
        <v>4.2</v>
      </c>
      <c r="U2872">
        <v>1.6</v>
      </c>
      <c r="V2872">
        <v>-7953834</v>
      </c>
      <c r="W2872" t="s">
        <v>38</v>
      </c>
    </row>
    <row r="2873" spans="1:23" x14ac:dyDescent="0.3">
      <c r="A2873" t="s">
        <v>4205</v>
      </c>
      <c r="B2873">
        <v>35</v>
      </c>
      <c r="C2873">
        <v>93</v>
      </c>
      <c r="D2873">
        <v>174635000</v>
      </c>
      <c r="E2873" t="s">
        <v>25</v>
      </c>
      <c r="F2873" t="s">
        <v>48</v>
      </c>
      <c r="L2873" t="s">
        <v>4206</v>
      </c>
      <c r="M2873">
        <v>74743</v>
      </c>
      <c r="N2873">
        <v>93</v>
      </c>
      <c r="O2873" t="s">
        <v>29</v>
      </c>
      <c r="P2873" t="s">
        <v>143</v>
      </c>
      <c r="Q2873" t="s">
        <v>31</v>
      </c>
      <c r="R2873">
        <v>8800000</v>
      </c>
      <c r="S2873">
        <v>1986</v>
      </c>
      <c r="T2873">
        <v>6.5</v>
      </c>
      <c r="U2873">
        <v>1.6</v>
      </c>
      <c r="V2873">
        <v>165835000</v>
      </c>
      <c r="W2873" t="s">
        <v>21</v>
      </c>
    </row>
    <row r="2874" spans="1:23" x14ac:dyDescent="0.3">
      <c r="A2874" t="s">
        <v>4207</v>
      </c>
      <c r="B2874">
        <v>133</v>
      </c>
      <c r="C2874">
        <v>84</v>
      </c>
      <c r="D2874">
        <v>14373825</v>
      </c>
      <c r="E2874" t="s">
        <v>56</v>
      </c>
      <c r="F2874" t="s">
        <v>60</v>
      </c>
      <c r="G2874" t="s">
        <v>35</v>
      </c>
      <c r="L2874" t="s">
        <v>4208</v>
      </c>
      <c r="M2874">
        <v>63216</v>
      </c>
      <c r="N2874">
        <v>196</v>
      </c>
      <c r="O2874" t="s">
        <v>29</v>
      </c>
      <c r="P2874" t="s">
        <v>30</v>
      </c>
      <c r="Q2874" t="s">
        <v>213</v>
      </c>
      <c r="R2874">
        <v>8600000</v>
      </c>
      <c r="S2874">
        <v>2007</v>
      </c>
      <c r="T2874">
        <v>6.5</v>
      </c>
      <c r="U2874">
        <v>1.4</v>
      </c>
      <c r="V2874">
        <v>5773825</v>
      </c>
      <c r="W2874" t="s">
        <v>21</v>
      </c>
    </row>
    <row r="2875" spans="1:23" x14ac:dyDescent="0.3">
      <c r="A2875" t="s">
        <v>4209</v>
      </c>
      <c r="B2875">
        <v>66</v>
      </c>
      <c r="C2875">
        <v>96</v>
      </c>
      <c r="D2875">
        <v>162</v>
      </c>
      <c r="E2875" t="s">
        <v>24</v>
      </c>
      <c r="F2875" t="s">
        <v>56</v>
      </c>
      <c r="G2875" t="s">
        <v>35</v>
      </c>
      <c r="L2875" t="s">
        <v>4210</v>
      </c>
      <c r="M2875">
        <v>5228</v>
      </c>
      <c r="N2875">
        <v>38</v>
      </c>
      <c r="O2875" t="s">
        <v>29</v>
      </c>
      <c r="P2875" t="s">
        <v>3575</v>
      </c>
      <c r="Q2875" t="s">
        <v>213</v>
      </c>
      <c r="R2875">
        <v>9000000</v>
      </c>
      <c r="S2875">
        <v>2014</v>
      </c>
      <c r="T2875">
        <v>5.7</v>
      </c>
      <c r="U2875">
        <v>1.6</v>
      </c>
      <c r="V2875">
        <v>-8999838</v>
      </c>
      <c r="W2875" t="s">
        <v>38</v>
      </c>
    </row>
    <row r="2876" spans="1:23" x14ac:dyDescent="0.3">
      <c r="A2876" t="s">
        <v>1321</v>
      </c>
      <c r="B2876">
        <v>273</v>
      </c>
      <c r="C2876">
        <v>112</v>
      </c>
      <c r="D2876">
        <v>39462438</v>
      </c>
      <c r="E2876" t="s">
        <v>55</v>
      </c>
      <c r="F2876" t="s">
        <v>59</v>
      </c>
      <c r="G2876" t="s">
        <v>44</v>
      </c>
      <c r="L2876" t="s">
        <v>4211</v>
      </c>
      <c r="M2876">
        <v>67760</v>
      </c>
      <c r="N2876">
        <v>226</v>
      </c>
      <c r="O2876" t="s">
        <v>29</v>
      </c>
      <c r="P2876" t="s">
        <v>30</v>
      </c>
      <c r="Q2876" t="s">
        <v>213</v>
      </c>
      <c r="R2876">
        <v>7000000</v>
      </c>
      <c r="S2876">
        <v>2009</v>
      </c>
      <c r="T2876">
        <v>7.3</v>
      </c>
      <c r="U2876">
        <v>1.9</v>
      </c>
      <c r="V2876">
        <v>32462438</v>
      </c>
      <c r="W2876" t="s">
        <v>21</v>
      </c>
    </row>
    <row r="2877" spans="1:23" x14ac:dyDescent="0.3">
      <c r="A2877" t="s">
        <v>4212</v>
      </c>
      <c r="B2877">
        <v>32</v>
      </c>
      <c r="C2877">
        <v>125</v>
      </c>
      <c r="D2877">
        <v>29200000</v>
      </c>
      <c r="E2877" t="s">
        <v>55</v>
      </c>
      <c r="F2877" t="s">
        <v>59</v>
      </c>
      <c r="G2877" t="s">
        <v>44</v>
      </c>
      <c r="L2877" t="s">
        <v>4213</v>
      </c>
      <c r="M2877">
        <v>6142</v>
      </c>
      <c r="N2877">
        <v>52</v>
      </c>
      <c r="O2877" t="s">
        <v>29</v>
      </c>
      <c r="P2877" t="s">
        <v>30</v>
      </c>
      <c r="Q2877" t="s">
        <v>213</v>
      </c>
      <c r="R2877">
        <v>8500000</v>
      </c>
      <c r="S2877">
        <v>1979</v>
      </c>
      <c r="T2877">
        <v>6.9</v>
      </c>
      <c r="U2877">
        <v>2.1</v>
      </c>
      <c r="V2877">
        <v>20700000</v>
      </c>
      <c r="W2877" t="s">
        <v>21</v>
      </c>
    </row>
    <row r="2878" spans="1:23" x14ac:dyDescent="0.3">
      <c r="A2878" t="s">
        <v>4214</v>
      </c>
      <c r="B2878">
        <v>52</v>
      </c>
      <c r="C2878">
        <v>96</v>
      </c>
      <c r="D2878">
        <v>21564616</v>
      </c>
      <c r="E2878" t="s">
        <v>48</v>
      </c>
      <c r="L2878" t="s">
        <v>4215</v>
      </c>
      <c r="M2878">
        <v>7098</v>
      </c>
      <c r="N2878">
        <v>41</v>
      </c>
      <c r="O2878" t="s">
        <v>29</v>
      </c>
      <c r="P2878" t="s">
        <v>30</v>
      </c>
      <c r="Q2878" t="s">
        <v>31</v>
      </c>
      <c r="R2878">
        <v>8500000</v>
      </c>
      <c r="S2878">
        <v>2013</v>
      </c>
      <c r="T2878">
        <v>5</v>
      </c>
      <c r="U2878">
        <v>1.6</v>
      </c>
      <c r="V2878">
        <v>13064616</v>
      </c>
      <c r="W2878" t="s">
        <v>21</v>
      </c>
    </row>
    <row r="2879" spans="1:23" x14ac:dyDescent="0.3">
      <c r="A2879" t="s">
        <v>2226</v>
      </c>
      <c r="B2879">
        <v>175</v>
      </c>
      <c r="C2879">
        <v>103</v>
      </c>
      <c r="D2879">
        <v>14879556</v>
      </c>
      <c r="E2879" t="s">
        <v>48</v>
      </c>
      <c r="F2879" t="s">
        <v>55</v>
      </c>
      <c r="L2879" t="s">
        <v>4216</v>
      </c>
      <c r="M2879">
        <v>73640</v>
      </c>
      <c r="N2879">
        <v>441</v>
      </c>
      <c r="O2879" t="s">
        <v>29</v>
      </c>
      <c r="P2879" t="s">
        <v>30</v>
      </c>
      <c r="Q2879" t="s">
        <v>213</v>
      </c>
      <c r="R2879">
        <v>8000000</v>
      </c>
      <c r="S2879">
        <v>1999</v>
      </c>
      <c r="T2879">
        <v>7.3</v>
      </c>
      <c r="U2879">
        <v>1.7</v>
      </c>
      <c r="V2879">
        <v>6879556</v>
      </c>
      <c r="W2879" t="s">
        <v>21</v>
      </c>
    </row>
    <row r="2880" spans="1:23" x14ac:dyDescent="0.3">
      <c r="A2880" t="s">
        <v>4217</v>
      </c>
      <c r="B2880">
        <v>132</v>
      </c>
      <c r="C2880">
        <v>101</v>
      </c>
      <c r="D2880">
        <v>34017854</v>
      </c>
      <c r="E2880" t="s">
        <v>48</v>
      </c>
      <c r="L2880" t="s">
        <v>4218</v>
      </c>
      <c r="M2880">
        <v>51326</v>
      </c>
      <c r="N2880">
        <v>116</v>
      </c>
      <c r="O2880" t="s">
        <v>29</v>
      </c>
      <c r="P2880" t="s">
        <v>30</v>
      </c>
      <c r="Q2880" t="s">
        <v>31</v>
      </c>
      <c r="R2880">
        <v>8500000</v>
      </c>
      <c r="S2880">
        <v>2015</v>
      </c>
      <c r="T2880">
        <v>6.5</v>
      </c>
      <c r="U2880">
        <v>1.7</v>
      </c>
      <c r="V2880">
        <v>25517854</v>
      </c>
      <c r="W2880" t="s">
        <v>21</v>
      </c>
    </row>
    <row r="2881" spans="1:23" x14ac:dyDescent="0.3">
      <c r="A2881" t="s">
        <v>4219</v>
      </c>
      <c r="B2881">
        <v>66</v>
      </c>
      <c r="C2881">
        <v>104</v>
      </c>
      <c r="D2881">
        <v>4273372</v>
      </c>
      <c r="E2881" t="s">
        <v>55</v>
      </c>
      <c r="F2881" t="s">
        <v>59</v>
      </c>
      <c r="G2881" t="s">
        <v>44</v>
      </c>
      <c r="L2881" t="s">
        <v>4220</v>
      </c>
      <c r="M2881">
        <v>19412</v>
      </c>
      <c r="N2881">
        <v>308</v>
      </c>
      <c r="O2881" t="s">
        <v>29</v>
      </c>
      <c r="P2881" t="s">
        <v>30</v>
      </c>
      <c r="Q2881" t="s">
        <v>31</v>
      </c>
      <c r="R2881">
        <v>22000000</v>
      </c>
      <c r="S2881">
        <v>2001</v>
      </c>
      <c r="T2881">
        <v>2.1</v>
      </c>
      <c r="U2881">
        <v>1.7</v>
      </c>
      <c r="V2881">
        <v>-17726628</v>
      </c>
      <c r="W2881" t="s">
        <v>38</v>
      </c>
    </row>
    <row r="2882" spans="1:23" x14ac:dyDescent="0.3">
      <c r="A2882" t="s">
        <v>3852</v>
      </c>
      <c r="B2882">
        <v>222</v>
      </c>
      <c r="C2882">
        <v>119</v>
      </c>
      <c r="D2882">
        <v>4440055</v>
      </c>
      <c r="E2882" t="s">
        <v>242</v>
      </c>
      <c r="F2882" t="s">
        <v>55</v>
      </c>
      <c r="G2882" t="s">
        <v>44</v>
      </c>
      <c r="L2882" t="s">
        <v>4221</v>
      </c>
      <c r="M2882">
        <v>21360</v>
      </c>
      <c r="N2882">
        <v>110</v>
      </c>
      <c r="O2882" t="s">
        <v>29</v>
      </c>
      <c r="P2882" t="s">
        <v>37</v>
      </c>
      <c r="Q2882" t="s">
        <v>52</v>
      </c>
      <c r="R2882">
        <v>8500000</v>
      </c>
      <c r="S2882">
        <v>2009</v>
      </c>
      <c r="T2882">
        <v>7</v>
      </c>
      <c r="U2882">
        <v>2</v>
      </c>
      <c r="V2882">
        <v>-4059945</v>
      </c>
      <c r="W2882" t="s">
        <v>38</v>
      </c>
    </row>
    <row r="2883" spans="1:23" x14ac:dyDescent="0.3">
      <c r="A2883" t="s">
        <v>3949</v>
      </c>
      <c r="B2883">
        <v>210</v>
      </c>
      <c r="C2883">
        <v>128</v>
      </c>
      <c r="D2883">
        <v>4018695</v>
      </c>
      <c r="E2883" t="s">
        <v>25</v>
      </c>
      <c r="F2883" t="s">
        <v>55</v>
      </c>
      <c r="G2883" t="s">
        <v>35</v>
      </c>
      <c r="L2883" t="s">
        <v>4222</v>
      </c>
      <c r="M2883">
        <v>69759</v>
      </c>
      <c r="N2883">
        <v>235</v>
      </c>
      <c r="O2883" t="s">
        <v>3951</v>
      </c>
      <c r="P2883" t="s">
        <v>3952</v>
      </c>
      <c r="Q2883" t="s">
        <v>31</v>
      </c>
      <c r="R2883">
        <v>12000000</v>
      </c>
      <c r="S2883">
        <v>2010</v>
      </c>
      <c r="T2883">
        <v>8</v>
      </c>
      <c r="U2883">
        <v>2.1</v>
      </c>
      <c r="V2883">
        <v>-7981305</v>
      </c>
      <c r="W2883" t="s">
        <v>38</v>
      </c>
    </row>
    <row r="2884" spans="1:23" x14ac:dyDescent="0.3">
      <c r="A2884" t="s">
        <v>4223</v>
      </c>
      <c r="B2884">
        <v>46</v>
      </c>
      <c r="C2884">
        <v>126</v>
      </c>
      <c r="D2884">
        <v>1997807</v>
      </c>
      <c r="E2884" t="s">
        <v>25</v>
      </c>
      <c r="F2884" t="s">
        <v>55</v>
      </c>
      <c r="G2884" t="s">
        <v>35</v>
      </c>
      <c r="L2884" t="s">
        <v>4224</v>
      </c>
      <c r="M2884">
        <v>5158</v>
      </c>
      <c r="N2884">
        <v>140</v>
      </c>
      <c r="O2884" t="s">
        <v>29</v>
      </c>
      <c r="P2884" t="s">
        <v>30</v>
      </c>
      <c r="Q2884" t="s">
        <v>213</v>
      </c>
      <c r="R2884">
        <v>8000000</v>
      </c>
      <c r="S2884">
        <v>1999</v>
      </c>
      <c r="T2884">
        <v>7.1</v>
      </c>
      <c r="U2884">
        <v>2.1</v>
      </c>
      <c r="V2884">
        <v>-6002193</v>
      </c>
      <c r="W2884" t="s">
        <v>38</v>
      </c>
    </row>
    <row r="2885" spans="1:23" x14ac:dyDescent="0.3">
      <c r="A2885" t="s">
        <v>3965</v>
      </c>
      <c r="B2885">
        <v>147</v>
      </c>
      <c r="C2885">
        <v>150</v>
      </c>
      <c r="D2885">
        <v>140244</v>
      </c>
      <c r="E2885" t="s">
        <v>57</v>
      </c>
      <c r="F2885" t="s">
        <v>50</v>
      </c>
      <c r="G2885" t="s">
        <v>27</v>
      </c>
      <c r="L2885" t="s">
        <v>4225</v>
      </c>
      <c r="M2885">
        <v>20419</v>
      </c>
      <c r="N2885">
        <v>259</v>
      </c>
      <c r="O2885" t="s">
        <v>29</v>
      </c>
      <c r="P2885" t="s">
        <v>30</v>
      </c>
      <c r="Q2885" t="s">
        <v>213</v>
      </c>
      <c r="R2885">
        <v>8500000</v>
      </c>
      <c r="S2885">
        <v>2008</v>
      </c>
      <c r="T2885">
        <v>6.7</v>
      </c>
      <c r="U2885">
        <v>2.5</v>
      </c>
      <c r="V2885">
        <v>-8359756</v>
      </c>
      <c r="W2885" t="s">
        <v>38</v>
      </c>
    </row>
    <row r="2886" spans="1:23" x14ac:dyDescent="0.3">
      <c r="A2886" t="s">
        <v>503</v>
      </c>
      <c r="B2886">
        <v>215</v>
      </c>
      <c r="C2886">
        <v>178</v>
      </c>
      <c r="D2886">
        <v>107930000</v>
      </c>
      <c r="E2886" t="s">
        <v>56</v>
      </c>
      <c r="F2886" t="s">
        <v>55</v>
      </c>
      <c r="L2886" t="s">
        <v>4226</v>
      </c>
      <c r="M2886">
        <v>1324680</v>
      </c>
      <c r="N2886">
        <v>2195</v>
      </c>
      <c r="O2886" t="s">
        <v>29</v>
      </c>
      <c r="P2886" t="s">
        <v>30</v>
      </c>
      <c r="Q2886" t="s">
        <v>213</v>
      </c>
      <c r="R2886">
        <v>8000000</v>
      </c>
      <c r="S2886">
        <v>1994</v>
      </c>
      <c r="T2886">
        <v>8.9</v>
      </c>
      <c r="U2886">
        <v>3</v>
      </c>
      <c r="V2886">
        <v>99930000</v>
      </c>
      <c r="W2886" t="s">
        <v>21</v>
      </c>
    </row>
    <row r="2887" spans="1:23" x14ac:dyDescent="0.3">
      <c r="A2887" t="s">
        <v>4227</v>
      </c>
      <c r="B2887">
        <v>534</v>
      </c>
      <c r="C2887">
        <v>117</v>
      </c>
      <c r="D2887">
        <v>32279955</v>
      </c>
      <c r="E2887" t="s">
        <v>56</v>
      </c>
      <c r="F2887" t="s">
        <v>55</v>
      </c>
      <c r="G2887" t="s">
        <v>35</v>
      </c>
      <c r="L2887" t="s">
        <v>4228</v>
      </c>
      <c r="M2887">
        <v>293304</v>
      </c>
      <c r="N2887">
        <v>552</v>
      </c>
      <c r="O2887" t="s">
        <v>29</v>
      </c>
      <c r="P2887" t="s">
        <v>30</v>
      </c>
      <c r="Q2887" t="s">
        <v>213</v>
      </c>
      <c r="R2887">
        <v>8500000</v>
      </c>
      <c r="S2887">
        <v>2014</v>
      </c>
      <c r="T2887">
        <v>7.9</v>
      </c>
      <c r="U2887">
        <v>2</v>
      </c>
      <c r="V2887">
        <v>23779955</v>
      </c>
      <c r="W2887" t="s">
        <v>21</v>
      </c>
    </row>
    <row r="2888" spans="1:23" x14ac:dyDescent="0.3">
      <c r="A2888" t="s">
        <v>1336</v>
      </c>
      <c r="B2888">
        <v>66</v>
      </c>
      <c r="C2888">
        <v>119</v>
      </c>
      <c r="D2888">
        <v>4992159</v>
      </c>
      <c r="E2888" t="s">
        <v>48</v>
      </c>
      <c r="F2888" t="s">
        <v>57</v>
      </c>
      <c r="G2888" t="s">
        <v>35</v>
      </c>
      <c r="L2888" t="s">
        <v>4229</v>
      </c>
      <c r="M2888">
        <v>23823</v>
      </c>
      <c r="N2888">
        <v>201</v>
      </c>
      <c r="O2888" t="s">
        <v>29</v>
      </c>
      <c r="P2888" t="s">
        <v>30</v>
      </c>
      <c r="Q2888" t="s">
        <v>213</v>
      </c>
      <c r="R2888">
        <v>8550000</v>
      </c>
      <c r="S2888">
        <v>2004</v>
      </c>
      <c r="T2888">
        <v>5.6</v>
      </c>
      <c r="U2888">
        <v>2</v>
      </c>
      <c r="V2888">
        <v>-3557841</v>
      </c>
      <c r="W2888" t="s">
        <v>38</v>
      </c>
    </row>
    <row r="2889" spans="1:23" x14ac:dyDescent="0.3">
      <c r="A2889" t="s">
        <v>1976</v>
      </c>
      <c r="B2889">
        <v>119</v>
      </c>
      <c r="C2889">
        <v>174</v>
      </c>
      <c r="D2889">
        <v>163214286</v>
      </c>
      <c r="E2889" t="s">
        <v>242</v>
      </c>
      <c r="F2889" t="s">
        <v>55</v>
      </c>
      <c r="G2889" t="s">
        <v>49</v>
      </c>
      <c r="H2889" t="s">
        <v>50</v>
      </c>
      <c r="I2889" t="s">
        <v>44</v>
      </c>
      <c r="L2889" t="s">
        <v>4230</v>
      </c>
      <c r="M2889">
        <v>148172</v>
      </c>
      <c r="N2889">
        <v>406</v>
      </c>
      <c r="O2889" t="s">
        <v>29</v>
      </c>
      <c r="P2889" t="s">
        <v>30</v>
      </c>
      <c r="Q2889" t="s">
        <v>118</v>
      </c>
      <c r="R2889">
        <v>8200000</v>
      </c>
      <c r="S2889">
        <v>1965</v>
      </c>
      <c r="T2889">
        <v>8</v>
      </c>
      <c r="U2889">
        <v>2.9</v>
      </c>
      <c r="V2889">
        <v>155014286</v>
      </c>
      <c r="W2889" t="s">
        <v>21</v>
      </c>
    </row>
    <row r="2890" spans="1:23" x14ac:dyDescent="0.3">
      <c r="A2890" t="s">
        <v>265</v>
      </c>
      <c r="B2890">
        <v>43</v>
      </c>
      <c r="C2890">
        <v>111</v>
      </c>
      <c r="D2890">
        <v>69800000</v>
      </c>
      <c r="E2890" t="s">
        <v>48</v>
      </c>
      <c r="F2890" t="s">
        <v>26</v>
      </c>
      <c r="G2890" t="s">
        <v>44</v>
      </c>
      <c r="L2890" t="s">
        <v>4231</v>
      </c>
      <c r="M2890">
        <v>54723</v>
      </c>
      <c r="N2890">
        <v>99</v>
      </c>
      <c r="O2890" t="s">
        <v>29</v>
      </c>
      <c r="P2890" t="s">
        <v>30</v>
      </c>
      <c r="Q2890" t="s">
        <v>52</v>
      </c>
      <c r="R2890">
        <v>8000000</v>
      </c>
      <c r="S2890">
        <v>1984</v>
      </c>
      <c r="T2890">
        <v>6.2</v>
      </c>
      <c r="U2890">
        <v>1.8</v>
      </c>
      <c r="V2890">
        <v>61800000</v>
      </c>
      <c r="W2890" t="s">
        <v>21</v>
      </c>
    </row>
    <row r="2891" spans="1:23" x14ac:dyDescent="0.3">
      <c r="A2891" t="s">
        <v>4232</v>
      </c>
      <c r="B2891">
        <v>270</v>
      </c>
      <c r="C2891">
        <v>101</v>
      </c>
      <c r="D2891">
        <v>59889948</v>
      </c>
      <c r="E2891" t="s">
        <v>48</v>
      </c>
      <c r="F2891" t="s">
        <v>55</v>
      </c>
      <c r="L2891" t="s">
        <v>4233</v>
      </c>
      <c r="M2891">
        <v>355810</v>
      </c>
      <c r="N2891">
        <v>889</v>
      </c>
      <c r="O2891" t="s">
        <v>29</v>
      </c>
      <c r="P2891" t="s">
        <v>30</v>
      </c>
      <c r="Q2891" t="s">
        <v>213</v>
      </c>
      <c r="R2891">
        <v>8000000</v>
      </c>
      <c r="S2891">
        <v>2006</v>
      </c>
      <c r="T2891">
        <v>7.9</v>
      </c>
      <c r="U2891">
        <v>1.7</v>
      </c>
      <c r="V2891">
        <v>51889948</v>
      </c>
      <c r="W2891" t="s">
        <v>21</v>
      </c>
    </row>
    <row r="2892" spans="1:23" x14ac:dyDescent="0.3">
      <c r="A2892" t="s">
        <v>1056</v>
      </c>
      <c r="B2892">
        <v>99</v>
      </c>
      <c r="C2892">
        <v>89</v>
      </c>
      <c r="D2892">
        <v>52287414</v>
      </c>
      <c r="E2892" t="s">
        <v>25</v>
      </c>
      <c r="F2892" t="s">
        <v>55</v>
      </c>
      <c r="L2892" t="s">
        <v>4234</v>
      </c>
      <c r="M2892">
        <v>271794</v>
      </c>
      <c r="N2892">
        <v>584</v>
      </c>
      <c r="O2892" t="s">
        <v>29</v>
      </c>
      <c r="P2892" t="s">
        <v>30</v>
      </c>
      <c r="Q2892" t="s">
        <v>213</v>
      </c>
      <c r="R2892">
        <v>8000000</v>
      </c>
      <c r="S2892">
        <v>1986</v>
      </c>
      <c r="T2892">
        <v>8.1</v>
      </c>
      <c r="U2892">
        <v>1.5</v>
      </c>
      <c r="V2892">
        <v>44287414</v>
      </c>
      <c r="W2892" t="s">
        <v>21</v>
      </c>
    </row>
    <row r="2893" spans="1:23" x14ac:dyDescent="0.3">
      <c r="A2893" t="s">
        <v>1442</v>
      </c>
      <c r="B2893">
        <v>224</v>
      </c>
      <c r="C2893">
        <v>113</v>
      </c>
      <c r="D2893">
        <v>45063889</v>
      </c>
      <c r="E2893" t="s">
        <v>55</v>
      </c>
      <c r="F2893" t="s">
        <v>57</v>
      </c>
      <c r="G2893" t="s">
        <v>27</v>
      </c>
      <c r="H2893" t="s">
        <v>35</v>
      </c>
      <c r="L2893" t="s">
        <v>4235</v>
      </c>
      <c r="M2893">
        <v>297250</v>
      </c>
      <c r="N2893">
        <v>1441</v>
      </c>
      <c r="O2893" t="s">
        <v>29</v>
      </c>
      <c r="P2893" t="s">
        <v>37</v>
      </c>
      <c r="Q2893" t="s">
        <v>213</v>
      </c>
      <c r="R2893">
        <v>8000000</v>
      </c>
      <c r="S2893">
        <v>2002</v>
      </c>
      <c r="T2893">
        <v>7.6</v>
      </c>
      <c r="U2893">
        <v>1.9</v>
      </c>
      <c r="V2893">
        <v>37063889</v>
      </c>
      <c r="W2893" t="s">
        <v>21</v>
      </c>
    </row>
    <row r="2894" spans="1:23" x14ac:dyDescent="0.3">
      <c r="A2894" t="s">
        <v>4236</v>
      </c>
      <c r="B2894">
        <v>58</v>
      </c>
      <c r="C2894">
        <v>95</v>
      </c>
      <c r="D2894">
        <v>40066497</v>
      </c>
      <c r="E2894" t="s">
        <v>55</v>
      </c>
      <c r="F2894" t="s">
        <v>59</v>
      </c>
      <c r="L2894" t="s">
        <v>4237</v>
      </c>
      <c r="M2894">
        <v>23671</v>
      </c>
      <c r="N2894">
        <v>247</v>
      </c>
      <c r="O2894" t="s">
        <v>29</v>
      </c>
      <c r="P2894" t="s">
        <v>30</v>
      </c>
      <c r="Q2894" t="s">
        <v>31</v>
      </c>
      <c r="R2894">
        <v>8000000</v>
      </c>
      <c r="S2894">
        <v>2004</v>
      </c>
      <c r="T2894">
        <v>3.5</v>
      </c>
      <c r="U2894">
        <v>1.6</v>
      </c>
      <c r="V2894">
        <v>32066497</v>
      </c>
      <c r="W2894" t="s">
        <v>21</v>
      </c>
    </row>
    <row r="2895" spans="1:23" x14ac:dyDescent="0.3">
      <c r="A2895" t="s">
        <v>4238</v>
      </c>
      <c r="B2895">
        <v>53</v>
      </c>
      <c r="C2895">
        <v>112</v>
      </c>
      <c r="D2895">
        <v>36500000</v>
      </c>
      <c r="E2895" t="s">
        <v>242</v>
      </c>
      <c r="F2895" t="s">
        <v>56</v>
      </c>
      <c r="G2895" t="s">
        <v>55</v>
      </c>
      <c r="L2895" t="s">
        <v>4239</v>
      </c>
      <c r="M2895">
        <v>87090</v>
      </c>
      <c r="N2895">
        <v>142</v>
      </c>
      <c r="O2895" t="s">
        <v>29</v>
      </c>
      <c r="P2895" t="s">
        <v>30</v>
      </c>
      <c r="Q2895" t="s">
        <v>52</v>
      </c>
      <c r="R2895">
        <v>8000000</v>
      </c>
      <c r="S2895">
        <v>1979</v>
      </c>
      <c r="T2895">
        <v>7.6</v>
      </c>
      <c r="U2895">
        <v>1.9</v>
      </c>
      <c r="V2895">
        <v>28500000</v>
      </c>
      <c r="W2895" t="s">
        <v>21</v>
      </c>
    </row>
    <row r="2896" spans="1:23" x14ac:dyDescent="0.3">
      <c r="A2896" t="s">
        <v>3616</v>
      </c>
      <c r="B2896">
        <v>37</v>
      </c>
      <c r="C2896">
        <v>109</v>
      </c>
      <c r="D2896">
        <v>27362712</v>
      </c>
      <c r="E2896" t="s">
        <v>48</v>
      </c>
      <c r="F2896" t="s">
        <v>55</v>
      </c>
      <c r="G2896" t="s">
        <v>59</v>
      </c>
      <c r="H2896" t="s">
        <v>44</v>
      </c>
      <c r="L2896" t="s">
        <v>4240</v>
      </c>
      <c r="M2896">
        <v>5971</v>
      </c>
      <c r="N2896">
        <v>60</v>
      </c>
      <c r="O2896" t="s">
        <v>29</v>
      </c>
      <c r="P2896" t="s">
        <v>30</v>
      </c>
      <c r="Q2896" t="s">
        <v>31</v>
      </c>
      <c r="R2896">
        <v>8000000</v>
      </c>
      <c r="S2896">
        <v>2002</v>
      </c>
      <c r="T2896">
        <v>6.5</v>
      </c>
      <c r="U2896">
        <v>1.8</v>
      </c>
      <c r="V2896">
        <v>19362712</v>
      </c>
      <c r="W2896" t="s">
        <v>21</v>
      </c>
    </row>
    <row r="2897" spans="1:23" x14ac:dyDescent="0.3">
      <c r="A2897" t="s">
        <v>4241</v>
      </c>
      <c r="B2897">
        <v>11</v>
      </c>
      <c r="C2897">
        <v>108</v>
      </c>
      <c r="D2897">
        <v>34746109</v>
      </c>
      <c r="E2897" t="s">
        <v>48</v>
      </c>
      <c r="F2897" t="s">
        <v>56</v>
      </c>
      <c r="G2897" t="s">
        <v>55</v>
      </c>
      <c r="H2897" t="s">
        <v>44</v>
      </c>
      <c r="I2897" t="s">
        <v>35</v>
      </c>
      <c r="L2897" t="s">
        <v>4242</v>
      </c>
      <c r="M2897">
        <v>3122</v>
      </c>
      <c r="N2897">
        <v>14</v>
      </c>
      <c r="O2897" t="s">
        <v>29</v>
      </c>
      <c r="P2897" t="s">
        <v>30</v>
      </c>
      <c r="Q2897" t="s">
        <v>213</v>
      </c>
      <c r="R2897">
        <v>8000000</v>
      </c>
      <c r="S2897">
        <v>1996</v>
      </c>
      <c r="T2897">
        <v>5.6</v>
      </c>
      <c r="U2897">
        <v>1.8</v>
      </c>
      <c r="V2897">
        <v>26746109</v>
      </c>
      <c r="W2897" t="s">
        <v>21</v>
      </c>
    </row>
    <row r="2898" spans="1:23" x14ac:dyDescent="0.3">
      <c r="A2898" t="s">
        <v>2228</v>
      </c>
      <c r="B2898">
        <v>327</v>
      </c>
      <c r="C2898">
        <v>100</v>
      </c>
      <c r="D2898">
        <v>34963967</v>
      </c>
      <c r="E2898" t="s">
        <v>48</v>
      </c>
      <c r="F2898" t="s">
        <v>55</v>
      </c>
      <c r="G2898" t="s">
        <v>44</v>
      </c>
      <c r="L2898" t="s">
        <v>4243</v>
      </c>
      <c r="M2898">
        <v>270441</v>
      </c>
      <c r="N2898">
        <v>378</v>
      </c>
      <c r="O2898" t="s">
        <v>29</v>
      </c>
      <c r="P2898" t="s">
        <v>30</v>
      </c>
      <c r="Q2898" t="s">
        <v>213</v>
      </c>
      <c r="R2898">
        <v>8000000</v>
      </c>
      <c r="S2898">
        <v>2011</v>
      </c>
      <c r="T2898">
        <v>7.7</v>
      </c>
      <c r="U2898">
        <v>1.7</v>
      </c>
      <c r="V2898">
        <v>26963967</v>
      </c>
      <c r="W2898" t="s">
        <v>21</v>
      </c>
    </row>
    <row r="2899" spans="1:23" x14ac:dyDescent="0.3">
      <c r="A2899" t="s">
        <v>4244</v>
      </c>
      <c r="B2899">
        <v>135</v>
      </c>
      <c r="C2899">
        <v>90</v>
      </c>
      <c r="D2899">
        <v>25926543</v>
      </c>
      <c r="E2899" t="s">
        <v>57</v>
      </c>
      <c r="F2899" t="s">
        <v>60</v>
      </c>
      <c r="G2899" t="s">
        <v>35</v>
      </c>
      <c r="L2899" t="s">
        <v>4245</v>
      </c>
      <c r="M2899">
        <v>26609</v>
      </c>
      <c r="N2899">
        <v>148</v>
      </c>
      <c r="O2899" t="s">
        <v>29</v>
      </c>
      <c r="P2899" t="s">
        <v>30</v>
      </c>
      <c r="Q2899" t="s">
        <v>31</v>
      </c>
      <c r="R2899">
        <v>8000000</v>
      </c>
      <c r="S2899">
        <v>2008</v>
      </c>
      <c r="T2899">
        <v>5.2</v>
      </c>
      <c r="U2899">
        <v>1.5</v>
      </c>
      <c r="V2899">
        <v>17926543</v>
      </c>
      <c r="W2899" t="s">
        <v>21</v>
      </c>
    </row>
    <row r="2900" spans="1:23" x14ac:dyDescent="0.3">
      <c r="A2900" t="s">
        <v>4246</v>
      </c>
      <c r="B2900">
        <v>164</v>
      </c>
      <c r="C2900">
        <v>94</v>
      </c>
      <c r="D2900">
        <v>26049082</v>
      </c>
      <c r="E2900" t="s">
        <v>48</v>
      </c>
      <c r="F2900" t="s">
        <v>44</v>
      </c>
      <c r="L2900" t="s">
        <v>4247</v>
      </c>
      <c r="M2900">
        <v>76791</v>
      </c>
      <c r="N2900">
        <v>100</v>
      </c>
      <c r="O2900" t="s">
        <v>29</v>
      </c>
      <c r="P2900" t="s">
        <v>30</v>
      </c>
      <c r="Q2900" t="s">
        <v>213</v>
      </c>
      <c r="R2900">
        <v>8000000</v>
      </c>
      <c r="S2900">
        <v>2014</v>
      </c>
      <c r="T2900">
        <v>6.1</v>
      </c>
      <c r="U2900">
        <v>1.6</v>
      </c>
      <c r="V2900">
        <v>18049082</v>
      </c>
      <c r="W2900" t="s">
        <v>21</v>
      </c>
    </row>
    <row r="2901" spans="1:23" x14ac:dyDescent="0.3">
      <c r="A2901" t="s">
        <v>267</v>
      </c>
      <c r="B2901">
        <v>41</v>
      </c>
      <c r="C2901">
        <v>111</v>
      </c>
      <c r="D2901">
        <v>22551000</v>
      </c>
      <c r="E2901" t="s">
        <v>48</v>
      </c>
      <c r="F2901" t="s">
        <v>55</v>
      </c>
      <c r="G2901" t="s">
        <v>44</v>
      </c>
      <c r="L2901" t="s">
        <v>4248</v>
      </c>
      <c r="M2901">
        <v>37269</v>
      </c>
      <c r="N2901">
        <v>165</v>
      </c>
      <c r="O2901" t="s">
        <v>29</v>
      </c>
      <c r="P2901" t="s">
        <v>37</v>
      </c>
      <c r="Q2901" t="s">
        <v>31</v>
      </c>
      <c r="R2901">
        <v>8000000</v>
      </c>
      <c r="S2901">
        <v>1993</v>
      </c>
      <c r="T2901">
        <v>7.4</v>
      </c>
      <c r="U2901">
        <v>1.8</v>
      </c>
      <c r="V2901">
        <v>14551000</v>
      </c>
      <c r="W2901" t="s">
        <v>21</v>
      </c>
    </row>
    <row r="2902" spans="1:23" x14ac:dyDescent="0.3">
      <c r="A2902" t="s">
        <v>4249</v>
      </c>
      <c r="B2902">
        <v>143</v>
      </c>
      <c r="C2902">
        <v>142</v>
      </c>
      <c r="D2902">
        <v>22800000</v>
      </c>
      <c r="E2902" t="s">
        <v>24</v>
      </c>
      <c r="F2902" t="s">
        <v>25</v>
      </c>
      <c r="G2902" t="s">
        <v>35</v>
      </c>
      <c r="L2902" t="s">
        <v>4250</v>
      </c>
      <c r="M2902">
        <v>59941</v>
      </c>
      <c r="N2902">
        <v>452</v>
      </c>
      <c r="O2902" t="s">
        <v>29</v>
      </c>
      <c r="P2902" t="s">
        <v>37</v>
      </c>
      <c r="Q2902" t="s">
        <v>4251</v>
      </c>
      <c r="R2902">
        <v>7000000</v>
      </c>
      <c r="S2902">
        <v>1969</v>
      </c>
      <c r="T2902">
        <v>6.8</v>
      </c>
      <c r="U2902">
        <v>2.4</v>
      </c>
      <c r="V2902">
        <v>15800000</v>
      </c>
      <c r="W2902" t="s">
        <v>21</v>
      </c>
    </row>
    <row r="2903" spans="1:23" x14ac:dyDescent="0.3">
      <c r="A2903" t="s">
        <v>1715</v>
      </c>
      <c r="B2903">
        <v>109</v>
      </c>
      <c r="C2903">
        <v>107</v>
      </c>
      <c r="D2903">
        <v>18090181</v>
      </c>
      <c r="E2903" t="s">
        <v>26</v>
      </c>
      <c r="F2903" t="s">
        <v>57</v>
      </c>
      <c r="G2903" t="s">
        <v>60</v>
      </c>
      <c r="H2903" t="s">
        <v>35</v>
      </c>
      <c r="L2903" t="s">
        <v>4252</v>
      </c>
      <c r="M2903">
        <v>38191</v>
      </c>
      <c r="N2903">
        <v>271</v>
      </c>
      <c r="O2903" t="s">
        <v>29</v>
      </c>
      <c r="P2903" t="s">
        <v>30</v>
      </c>
      <c r="Q2903" t="s">
        <v>213</v>
      </c>
      <c r="R2903">
        <v>8000000</v>
      </c>
      <c r="S2903">
        <v>1994</v>
      </c>
      <c r="T2903">
        <v>6.4</v>
      </c>
      <c r="U2903">
        <v>1.8</v>
      </c>
      <c r="V2903">
        <v>10090181</v>
      </c>
      <c r="W2903" t="s">
        <v>21</v>
      </c>
    </row>
    <row r="2904" spans="1:23" x14ac:dyDescent="0.3">
      <c r="A2904" t="s">
        <v>1603</v>
      </c>
      <c r="B2904">
        <v>59</v>
      </c>
      <c r="C2904">
        <v>91</v>
      </c>
      <c r="D2904">
        <v>17843379</v>
      </c>
      <c r="E2904" t="s">
        <v>48</v>
      </c>
      <c r="F2904" t="s">
        <v>55</v>
      </c>
      <c r="G2904" t="s">
        <v>44</v>
      </c>
      <c r="L2904" t="s">
        <v>4253</v>
      </c>
      <c r="M2904">
        <v>14904</v>
      </c>
      <c r="N2904">
        <v>147</v>
      </c>
      <c r="O2904" t="s">
        <v>29</v>
      </c>
      <c r="P2904" t="s">
        <v>30</v>
      </c>
      <c r="Q2904" t="s">
        <v>31</v>
      </c>
      <c r="R2904">
        <v>8000000</v>
      </c>
      <c r="S2904">
        <v>1999</v>
      </c>
      <c r="T2904">
        <v>5.7</v>
      </c>
      <c r="U2904">
        <v>1.5</v>
      </c>
      <c r="V2904">
        <v>9843379</v>
      </c>
      <c r="W2904" t="s">
        <v>21</v>
      </c>
    </row>
    <row r="2905" spans="1:23" x14ac:dyDescent="0.3">
      <c r="A2905" t="s">
        <v>3796</v>
      </c>
      <c r="B2905">
        <v>40</v>
      </c>
      <c r="C2905">
        <v>82</v>
      </c>
      <c r="D2905">
        <v>17278980</v>
      </c>
      <c r="E2905" t="s">
        <v>48</v>
      </c>
      <c r="F2905" t="s">
        <v>56</v>
      </c>
      <c r="L2905" t="s">
        <v>4254</v>
      </c>
      <c r="M2905">
        <v>48225</v>
      </c>
      <c r="N2905">
        <v>164</v>
      </c>
      <c r="O2905" t="s">
        <v>29</v>
      </c>
      <c r="P2905" t="s">
        <v>30</v>
      </c>
      <c r="Q2905" t="s">
        <v>213</v>
      </c>
      <c r="R2905">
        <v>8000000</v>
      </c>
      <c r="S2905">
        <v>1998</v>
      </c>
      <c r="T2905">
        <v>6.7</v>
      </c>
      <c r="U2905">
        <v>1.4</v>
      </c>
      <c r="V2905">
        <v>9278980</v>
      </c>
      <c r="W2905" t="s">
        <v>21</v>
      </c>
    </row>
    <row r="2906" spans="1:23" x14ac:dyDescent="0.3">
      <c r="A2906" t="s">
        <v>4255</v>
      </c>
      <c r="B2906">
        <v>121</v>
      </c>
      <c r="C2906">
        <v>97</v>
      </c>
      <c r="D2906">
        <v>16699684</v>
      </c>
      <c r="E2906" t="s">
        <v>48</v>
      </c>
      <c r="F2906" t="s">
        <v>44</v>
      </c>
      <c r="L2906" t="s">
        <v>4256</v>
      </c>
      <c r="M2906">
        <v>17461</v>
      </c>
      <c r="N2906">
        <v>78</v>
      </c>
      <c r="O2906" t="s">
        <v>29</v>
      </c>
      <c r="P2906" t="s">
        <v>30</v>
      </c>
      <c r="Q2906" t="s">
        <v>52</v>
      </c>
      <c r="R2906">
        <v>8000000</v>
      </c>
      <c r="S2906">
        <v>2009</v>
      </c>
      <c r="T2906">
        <v>5.6</v>
      </c>
      <c r="U2906">
        <v>1.6</v>
      </c>
      <c r="V2906">
        <v>8699684</v>
      </c>
      <c r="W2906" t="s">
        <v>21</v>
      </c>
    </row>
    <row r="2907" spans="1:23" x14ac:dyDescent="0.3">
      <c r="A2907" t="s">
        <v>4257</v>
      </c>
      <c r="B2907">
        <v>288</v>
      </c>
      <c r="C2907">
        <v>102</v>
      </c>
      <c r="D2907">
        <v>15047419</v>
      </c>
      <c r="E2907" t="s">
        <v>56</v>
      </c>
      <c r="F2907" t="s">
        <v>55</v>
      </c>
      <c r="L2907" t="s">
        <v>4258</v>
      </c>
      <c r="M2907">
        <v>357275</v>
      </c>
      <c r="N2907">
        <v>1061</v>
      </c>
      <c r="O2907" t="s">
        <v>29</v>
      </c>
      <c r="P2907" t="s">
        <v>30</v>
      </c>
      <c r="Q2907" t="s">
        <v>213</v>
      </c>
      <c r="R2907">
        <v>7000000</v>
      </c>
      <c r="S2907">
        <v>2000</v>
      </c>
      <c r="T2907">
        <v>7.6</v>
      </c>
      <c r="U2907">
        <v>1.7</v>
      </c>
      <c r="V2907">
        <v>8047419</v>
      </c>
      <c r="W2907" t="s">
        <v>21</v>
      </c>
    </row>
    <row r="2908" spans="1:23" x14ac:dyDescent="0.3">
      <c r="A2908" t="s">
        <v>2426</v>
      </c>
      <c r="B2908">
        <v>107</v>
      </c>
      <c r="C2908">
        <v>93</v>
      </c>
      <c r="D2908">
        <v>14015786</v>
      </c>
      <c r="E2908" t="s">
        <v>55</v>
      </c>
      <c r="F2908" t="s">
        <v>44</v>
      </c>
      <c r="L2908" t="s">
        <v>4259</v>
      </c>
      <c r="M2908">
        <v>37952</v>
      </c>
      <c r="N2908">
        <v>298</v>
      </c>
      <c r="O2908" t="s">
        <v>29</v>
      </c>
      <c r="P2908" t="s">
        <v>30</v>
      </c>
      <c r="Q2908" t="s">
        <v>213</v>
      </c>
      <c r="R2908">
        <v>5000000</v>
      </c>
      <c r="S2908">
        <v>2002</v>
      </c>
      <c r="T2908">
        <v>6.5</v>
      </c>
      <c r="U2908">
        <v>1.6</v>
      </c>
      <c r="V2908">
        <v>9015786</v>
      </c>
      <c r="W2908" t="s">
        <v>21</v>
      </c>
    </row>
    <row r="2909" spans="1:23" x14ac:dyDescent="0.3">
      <c r="A2909" t="s">
        <v>4260</v>
      </c>
      <c r="B2909">
        <v>91</v>
      </c>
      <c r="C2909">
        <v>138</v>
      </c>
      <c r="D2909">
        <v>10269307</v>
      </c>
      <c r="E2909" t="s">
        <v>24</v>
      </c>
      <c r="F2909" t="s">
        <v>56</v>
      </c>
      <c r="G2909" t="s">
        <v>35</v>
      </c>
      <c r="L2909" t="s">
        <v>4261</v>
      </c>
      <c r="M2909">
        <v>53251</v>
      </c>
      <c r="N2909">
        <v>188</v>
      </c>
      <c r="O2909" t="s">
        <v>29</v>
      </c>
      <c r="P2909" t="s">
        <v>30</v>
      </c>
      <c r="Q2909" t="s">
        <v>213</v>
      </c>
      <c r="R2909">
        <v>8000000</v>
      </c>
      <c r="S2909">
        <v>2009</v>
      </c>
      <c r="T2909">
        <v>6.3</v>
      </c>
      <c r="U2909">
        <v>2.2999999999999998</v>
      </c>
      <c r="V2909">
        <v>2269307</v>
      </c>
      <c r="W2909" t="s">
        <v>21</v>
      </c>
    </row>
    <row r="2910" spans="1:23" x14ac:dyDescent="0.3">
      <c r="A2910" t="s">
        <v>4262</v>
      </c>
      <c r="B2910">
        <v>231</v>
      </c>
      <c r="C2910">
        <v>93</v>
      </c>
      <c r="D2910">
        <v>17536788</v>
      </c>
      <c r="E2910" t="s">
        <v>48</v>
      </c>
      <c r="F2910" t="s">
        <v>55</v>
      </c>
      <c r="G2910" t="s">
        <v>44</v>
      </c>
      <c r="L2910" t="s">
        <v>4263</v>
      </c>
      <c r="M2910">
        <v>49240</v>
      </c>
      <c r="N2910">
        <v>142</v>
      </c>
      <c r="O2910" t="s">
        <v>29</v>
      </c>
      <c r="P2910" t="s">
        <v>30</v>
      </c>
      <c r="Q2910" t="s">
        <v>31</v>
      </c>
      <c r="R2910">
        <v>8000000</v>
      </c>
      <c r="S2910">
        <v>2013</v>
      </c>
      <c r="T2910">
        <v>7.1</v>
      </c>
      <c r="U2910">
        <v>1.6</v>
      </c>
      <c r="V2910">
        <v>9536788</v>
      </c>
      <c r="W2910" t="s">
        <v>21</v>
      </c>
    </row>
    <row r="2911" spans="1:23" x14ac:dyDescent="0.3">
      <c r="A2911" t="s">
        <v>1015</v>
      </c>
      <c r="B2911">
        <v>262</v>
      </c>
      <c r="C2911">
        <v>92</v>
      </c>
      <c r="D2911">
        <v>58401464</v>
      </c>
      <c r="E2911" t="s">
        <v>48</v>
      </c>
      <c r="F2911" t="s">
        <v>44</v>
      </c>
      <c r="L2911" t="s">
        <v>4264</v>
      </c>
      <c r="M2911">
        <v>276746</v>
      </c>
      <c r="N2911">
        <v>264</v>
      </c>
      <c r="O2911" t="s">
        <v>29</v>
      </c>
      <c r="P2911" t="s">
        <v>30</v>
      </c>
      <c r="Q2911" t="s">
        <v>31</v>
      </c>
      <c r="R2911">
        <v>8000000</v>
      </c>
      <c r="S2911">
        <v>2010</v>
      </c>
      <c r="T2911">
        <v>7.1</v>
      </c>
      <c r="U2911">
        <v>1.5</v>
      </c>
      <c r="V2911">
        <v>50401464</v>
      </c>
      <c r="W2911" t="s">
        <v>21</v>
      </c>
    </row>
    <row r="2912" spans="1:23" x14ac:dyDescent="0.3">
      <c r="A2912" t="s">
        <v>2481</v>
      </c>
      <c r="B2912">
        <v>196</v>
      </c>
      <c r="C2912">
        <v>92</v>
      </c>
      <c r="D2912">
        <v>8279017</v>
      </c>
      <c r="E2912" t="s">
        <v>55</v>
      </c>
      <c r="F2912" t="s">
        <v>57</v>
      </c>
      <c r="L2912" t="s">
        <v>4265</v>
      </c>
      <c r="M2912">
        <v>34191</v>
      </c>
      <c r="N2912">
        <v>339</v>
      </c>
      <c r="O2912" t="s">
        <v>29</v>
      </c>
      <c r="P2912" t="s">
        <v>37</v>
      </c>
      <c r="Q2912" t="s">
        <v>213</v>
      </c>
      <c r="R2912">
        <v>8000000</v>
      </c>
      <c r="S2912">
        <v>2000</v>
      </c>
      <c r="T2912">
        <v>6.9</v>
      </c>
      <c r="U2912">
        <v>1.5</v>
      </c>
      <c r="V2912">
        <v>279017</v>
      </c>
      <c r="W2912" t="s">
        <v>21</v>
      </c>
    </row>
    <row r="2913" spans="1:23" x14ac:dyDescent="0.3">
      <c r="A2913" t="s">
        <v>3309</v>
      </c>
      <c r="B2913">
        <v>83</v>
      </c>
      <c r="C2913">
        <v>104</v>
      </c>
      <c r="D2913">
        <v>10106233</v>
      </c>
      <c r="E2913" t="s">
        <v>48</v>
      </c>
      <c r="F2913" t="s">
        <v>55</v>
      </c>
      <c r="L2913" t="s">
        <v>4266</v>
      </c>
      <c r="M2913">
        <v>12702</v>
      </c>
      <c r="N2913">
        <v>32</v>
      </c>
      <c r="O2913" t="s">
        <v>29</v>
      </c>
      <c r="P2913" t="s">
        <v>30</v>
      </c>
      <c r="Q2913" t="s">
        <v>52</v>
      </c>
      <c r="R2913">
        <v>8000000</v>
      </c>
      <c r="S2913">
        <v>2011</v>
      </c>
      <c r="T2913">
        <v>5.4</v>
      </c>
      <c r="U2913">
        <v>1.7</v>
      </c>
      <c r="V2913">
        <v>2106233</v>
      </c>
      <c r="W2913" t="s">
        <v>21</v>
      </c>
    </row>
    <row r="2914" spans="1:23" x14ac:dyDescent="0.3">
      <c r="A2914" t="s">
        <v>2982</v>
      </c>
      <c r="B2914">
        <v>11</v>
      </c>
      <c r="C2914">
        <v>89</v>
      </c>
      <c r="D2914">
        <v>4692814</v>
      </c>
      <c r="E2914" t="s">
        <v>48</v>
      </c>
      <c r="L2914" t="s">
        <v>4267</v>
      </c>
      <c r="M2914">
        <v>2870</v>
      </c>
      <c r="N2914">
        <v>34</v>
      </c>
      <c r="O2914" t="s">
        <v>29</v>
      </c>
      <c r="P2914" t="s">
        <v>30</v>
      </c>
      <c r="Q2914" t="s">
        <v>31</v>
      </c>
      <c r="R2914">
        <v>8000000</v>
      </c>
      <c r="S2914">
        <v>1999</v>
      </c>
      <c r="T2914">
        <v>5.0999999999999996</v>
      </c>
      <c r="U2914">
        <v>1.5</v>
      </c>
      <c r="V2914">
        <v>-3307186</v>
      </c>
      <c r="W2914" t="s">
        <v>38</v>
      </c>
    </row>
    <row r="2915" spans="1:23" x14ac:dyDescent="0.3">
      <c r="A2915" t="s">
        <v>4268</v>
      </c>
      <c r="B2915">
        <v>72</v>
      </c>
      <c r="C2915">
        <v>92</v>
      </c>
      <c r="D2915">
        <v>5018450</v>
      </c>
      <c r="E2915" t="s">
        <v>48</v>
      </c>
      <c r="F2915" t="s">
        <v>26</v>
      </c>
      <c r="G2915" t="s">
        <v>44</v>
      </c>
      <c r="L2915" t="s">
        <v>4269</v>
      </c>
      <c r="M2915">
        <v>8546</v>
      </c>
      <c r="N2915">
        <v>86</v>
      </c>
      <c r="O2915" t="s">
        <v>29</v>
      </c>
      <c r="P2915" t="s">
        <v>30</v>
      </c>
      <c r="Q2915" t="s">
        <v>213</v>
      </c>
      <c r="R2915">
        <v>8000000</v>
      </c>
      <c r="S2915">
        <v>2000</v>
      </c>
      <c r="T2915">
        <v>5.3</v>
      </c>
      <c r="U2915">
        <v>1.5</v>
      </c>
      <c r="V2915">
        <v>-2981550</v>
      </c>
      <c r="W2915" t="s">
        <v>38</v>
      </c>
    </row>
    <row r="2916" spans="1:23" x14ac:dyDescent="0.3">
      <c r="A2916" t="s">
        <v>4270</v>
      </c>
      <c r="B2916">
        <v>328</v>
      </c>
      <c r="C2916">
        <v>90</v>
      </c>
      <c r="D2916">
        <v>3442820</v>
      </c>
      <c r="E2916" t="s">
        <v>47</v>
      </c>
      <c r="F2916" t="s">
        <v>48</v>
      </c>
      <c r="G2916" t="s">
        <v>55</v>
      </c>
      <c r="H2916" t="s">
        <v>44</v>
      </c>
      <c r="L2916" t="s">
        <v>4271</v>
      </c>
      <c r="M2916">
        <v>31489</v>
      </c>
      <c r="N2916">
        <v>140</v>
      </c>
      <c r="O2916" t="s">
        <v>29</v>
      </c>
      <c r="P2916" t="s">
        <v>30</v>
      </c>
      <c r="Q2916" t="s">
        <v>213</v>
      </c>
      <c r="R2916">
        <v>8000000</v>
      </c>
      <c r="S2916">
        <v>2015</v>
      </c>
      <c r="T2916">
        <v>7.3</v>
      </c>
      <c r="U2916">
        <v>1.5</v>
      </c>
      <c r="V2916">
        <v>-4557180</v>
      </c>
      <c r="W2916" t="s">
        <v>38</v>
      </c>
    </row>
    <row r="2917" spans="1:23" x14ac:dyDescent="0.3">
      <c r="A2917" t="s">
        <v>3057</v>
      </c>
      <c r="B2917">
        <v>248</v>
      </c>
      <c r="C2917">
        <v>129</v>
      </c>
      <c r="D2917">
        <v>3205244</v>
      </c>
      <c r="E2917" t="s">
        <v>48</v>
      </c>
      <c r="F2917" t="s">
        <v>55</v>
      </c>
      <c r="L2917" t="s">
        <v>4272</v>
      </c>
      <c r="M2917">
        <v>23629</v>
      </c>
      <c r="N2917">
        <v>141</v>
      </c>
      <c r="O2917" t="s">
        <v>29</v>
      </c>
      <c r="P2917" t="s">
        <v>37</v>
      </c>
      <c r="Q2917" t="s">
        <v>31</v>
      </c>
      <c r="R2917">
        <v>10000000</v>
      </c>
      <c r="S2917">
        <v>2010</v>
      </c>
      <c r="T2917">
        <v>7.3</v>
      </c>
      <c r="U2917">
        <v>2.2000000000000002</v>
      </c>
      <c r="V2917">
        <v>-6794756</v>
      </c>
      <c r="W2917" t="s">
        <v>38</v>
      </c>
    </row>
    <row r="2918" spans="1:23" x14ac:dyDescent="0.3">
      <c r="A2918" t="s">
        <v>4273</v>
      </c>
      <c r="B2918">
        <v>128</v>
      </c>
      <c r="C2918">
        <v>111</v>
      </c>
      <c r="D2918">
        <v>3076425</v>
      </c>
      <c r="E2918" t="s">
        <v>48</v>
      </c>
      <c r="F2918" t="s">
        <v>56</v>
      </c>
      <c r="G2918" t="s">
        <v>50</v>
      </c>
      <c r="H2918" t="s">
        <v>44</v>
      </c>
      <c r="L2918" t="s">
        <v>4274</v>
      </c>
      <c r="M2918">
        <v>23660</v>
      </c>
      <c r="N2918">
        <v>162</v>
      </c>
      <c r="O2918" t="s">
        <v>792</v>
      </c>
      <c r="P2918" t="s">
        <v>545</v>
      </c>
      <c r="Q2918" t="s">
        <v>213</v>
      </c>
      <c r="R2918">
        <v>8000000</v>
      </c>
      <c r="S2918">
        <v>2002</v>
      </c>
      <c r="T2918">
        <v>7.1</v>
      </c>
      <c r="U2918">
        <v>1.8</v>
      </c>
      <c r="V2918">
        <v>-4923575</v>
      </c>
      <c r="W2918" t="s">
        <v>38</v>
      </c>
    </row>
    <row r="2919" spans="1:23" x14ac:dyDescent="0.3">
      <c r="A2919" t="s">
        <v>3491</v>
      </c>
      <c r="B2919">
        <v>45</v>
      </c>
      <c r="C2919">
        <v>79</v>
      </c>
      <c r="D2919">
        <v>2275557</v>
      </c>
      <c r="E2919" t="s">
        <v>24</v>
      </c>
      <c r="F2919" t="s">
        <v>48</v>
      </c>
      <c r="G2919" t="s">
        <v>56</v>
      </c>
      <c r="H2919" t="s">
        <v>35</v>
      </c>
      <c r="L2919" t="s">
        <v>4275</v>
      </c>
      <c r="M2919">
        <v>12561</v>
      </c>
      <c r="N2919">
        <v>102</v>
      </c>
      <c r="O2919" t="s">
        <v>29</v>
      </c>
      <c r="P2919" t="s">
        <v>30</v>
      </c>
      <c r="Q2919" t="s">
        <v>213</v>
      </c>
      <c r="R2919">
        <v>8000000</v>
      </c>
      <c r="S2919">
        <v>1991</v>
      </c>
      <c r="T2919">
        <v>6</v>
      </c>
      <c r="U2919">
        <v>1.3</v>
      </c>
      <c r="V2919">
        <v>-5724443</v>
      </c>
      <c r="W2919" t="s">
        <v>38</v>
      </c>
    </row>
    <row r="2920" spans="1:23" x14ac:dyDescent="0.3">
      <c r="A2920" t="s">
        <v>1340</v>
      </c>
      <c r="B2920">
        <v>49</v>
      </c>
      <c r="C2920">
        <v>104</v>
      </c>
      <c r="D2920">
        <v>1789892</v>
      </c>
      <c r="E2920" t="s">
        <v>48</v>
      </c>
      <c r="F2920" t="s">
        <v>56</v>
      </c>
      <c r="L2920" t="s">
        <v>4276</v>
      </c>
      <c r="M2920">
        <v>9494</v>
      </c>
      <c r="N2920">
        <v>109</v>
      </c>
      <c r="O2920" t="s">
        <v>29</v>
      </c>
      <c r="P2920" t="s">
        <v>244</v>
      </c>
      <c r="Q2920" t="s">
        <v>213</v>
      </c>
      <c r="R2920">
        <v>8000000</v>
      </c>
      <c r="S2920">
        <v>1998</v>
      </c>
      <c r="T2920">
        <v>6.6</v>
      </c>
      <c r="U2920">
        <v>1.7</v>
      </c>
      <c r="V2920">
        <v>-6210108</v>
      </c>
      <c r="W2920" t="s">
        <v>38</v>
      </c>
    </row>
    <row r="2921" spans="1:23" x14ac:dyDescent="0.3">
      <c r="A2921" t="s">
        <v>4277</v>
      </c>
      <c r="B2921">
        <v>163</v>
      </c>
      <c r="C2921">
        <v>101</v>
      </c>
      <c r="D2921">
        <v>6350058</v>
      </c>
      <c r="E2921" t="s">
        <v>48</v>
      </c>
      <c r="F2921" t="s">
        <v>55</v>
      </c>
      <c r="G2921" t="s">
        <v>44</v>
      </c>
      <c r="L2921" t="s">
        <v>4278</v>
      </c>
      <c r="M2921">
        <v>106098</v>
      </c>
      <c r="N2921">
        <v>150</v>
      </c>
      <c r="O2921" t="s">
        <v>29</v>
      </c>
      <c r="P2921" t="s">
        <v>30</v>
      </c>
      <c r="Q2921" t="s">
        <v>31</v>
      </c>
      <c r="R2921">
        <v>8000000</v>
      </c>
      <c r="S2921">
        <v>2010</v>
      </c>
      <c r="T2921">
        <v>7.2</v>
      </c>
      <c r="U2921">
        <v>1.7</v>
      </c>
      <c r="V2921">
        <v>-1649942</v>
      </c>
      <c r="W2921" t="s">
        <v>38</v>
      </c>
    </row>
    <row r="2922" spans="1:23" x14ac:dyDescent="0.3">
      <c r="A2922" t="s">
        <v>2626</v>
      </c>
      <c r="B2922">
        <v>163</v>
      </c>
      <c r="C2922">
        <v>113</v>
      </c>
      <c r="D2922">
        <v>1094798</v>
      </c>
      <c r="E2922" t="s">
        <v>242</v>
      </c>
      <c r="F2922" t="s">
        <v>48</v>
      </c>
      <c r="G2922" t="s">
        <v>55</v>
      </c>
      <c r="H2922" t="s">
        <v>54</v>
      </c>
      <c r="L2922" t="s">
        <v>4279</v>
      </c>
      <c r="M2922">
        <v>11158</v>
      </c>
      <c r="N2922">
        <v>73</v>
      </c>
      <c r="O2922" t="s">
        <v>29</v>
      </c>
      <c r="P2922" t="s">
        <v>37</v>
      </c>
      <c r="Q2922" t="s">
        <v>213</v>
      </c>
      <c r="R2922">
        <v>7200000</v>
      </c>
      <c r="S2922">
        <v>2010</v>
      </c>
      <c r="T2922">
        <v>7.2</v>
      </c>
      <c r="U2922">
        <v>1.9</v>
      </c>
      <c r="V2922">
        <v>-6105202</v>
      </c>
      <c r="W2922" t="s">
        <v>38</v>
      </c>
    </row>
    <row r="2923" spans="1:23" x14ac:dyDescent="0.3">
      <c r="A2923" t="s">
        <v>3127</v>
      </c>
      <c r="B2923">
        <v>90</v>
      </c>
      <c r="C2923">
        <v>92</v>
      </c>
      <c r="D2923">
        <v>1071240</v>
      </c>
      <c r="E2923" t="s">
        <v>242</v>
      </c>
      <c r="F2923" t="s">
        <v>55</v>
      </c>
      <c r="L2923" t="s">
        <v>4280</v>
      </c>
      <c r="M2923">
        <v>3571</v>
      </c>
      <c r="N2923">
        <v>34</v>
      </c>
      <c r="O2923" t="s">
        <v>29</v>
      </c>
      <c r="P2923" t="s">
        <v>37</v>
      </c>
      <c r="Q2923" t="s">
        <v>31</v>
      </c>
      <c r="R2923">
        <v>8000000</v>
      </c>
      <c r="S2923">
        <v>2007</v>
      </c>
      <c r="T2923">
        <v>6.9</v>
      </c>
      <c r="U2923">
        <v>1.5</v>
      </c>
      <c r="V2923">
        <v>-6928760</v>
      </c>
      <c r="W2923" t="s">
        <v>38</v>
      </c>
    </row>
    <row r="2924" spans="1:23" x14ac:dyDescent="0.3">
      <c r="A2924" t="s">
        <v>4281</v>
      </c>
      <c r="B2924">
        <v>23</v>
      </c>
      <c r="C2924">
        <v>106</v>
      </c>
      <c r="D2924">
        <v>532190</v>
      </c>
      <c r="E2924" t="s">
        <v>242</v>
      </c>
      <c r="F2924" t="s">
        <v>55</v>
      </c>
      <c r="G2924" t="s">
        <v>44</v>
      </c>
      <c r="H2924" t="s">
        <v>61</v>
      </c>
      <c r="L2924" t="s">
        <v>4282</v>
      </c>
      <c r="M2924">
        <v>5673</v>
      </c>
      <c r="N2924">
        <v>37</v>
      </c>
      <c r="O2924" t="s">
        <v>29</v>
      </c>
      <c r="P2924" t="s">
        <v>30</v>
      </c>
      <c r="Q2924" t="s">
        <v>31</v>
      </c>
      <c r="R2924">
        <v>8000000</v>
      </c>
      <c r="S2924">
        <v>1997</v>
      </c>
      <c r="T2924">
        <v>6.8</v>
      </c>
      <c r="U2924">
        <v>1.8</v>
      </c>
      <c r="V2924">
        <v>-7467810</v>
      </c>
      <c r="W2924" t="s">
        <v>38</v>
      </c>
    </row>
    <row r="2925" spans="1:23" x14ac:dyDescent="0.3">
      <c r="A2925" t="s">
        <v>4283</v>
      </c>
      <c r="B2925">
        <v>118</v>
      </c>
      <c r="C2925">
        <v>75</v>
      </c>
      <c r="D2925">
        <v>686383</v>
      </c>
      <c r="E2925" t="s">
        <v>25</v>
      </c>
      <c r="F2925" t="s">
        <v>47</v>
      </c>
      <c r="G2925" t="s">
        <v>49</v>
      </c>
      <c r="H2925" t="s">
        <v>26</v>
      </c>
      <c r="L2925" t="s">
        <v>4284</v>
      </c>
      <c r="M2925">
        <v>22811</v>
      </c>
      <c r="N2925">
        <v>71</v>
      </c>
      <c r="O2925" t="s">
        <v>29</v>
      </c>
      <c r="P2925" t="s">
        <v>545</v>
      </c>
      <c r="Q2925" t="s">
        <v>2708</v>
      </c>
      <c r="R2925">
        <v>6500000</v>
      </c>
      <c r="S2925">
        <v>2009</v>
      </c>
      <c r="T2925">
        <v>7.7</v>
      </c>
      <c r="U2925">
        <v>1.2</v>
      </c>
      <c r="V2925">
        <v>-5813617</v>
      </c>
      <c r="W2925" t="s">
        <v>38</v>
      </c>
    </row>
    <row r="2926" spans="1:23" x14ac:dyDescent="0.3">
      <c r="A2926" t="s">
        <v>4285</v>
      </c>
      <c r="B2926">
        <v>283</v>
      </c>
      <c r="C2926">
        <v>104</v>
      </c>
      <c r="D2926">
        <v>16168741</v>
      </c>
      <c r="E2926" t="s">
        <v>55</v>
      </c>
      <c r="F2926" t="s">
        <v>59</v>
      </c>
      <c r="L2926" t="s">
        <v>4286</v>
      </c>
      <c r="M2926">
        <v>99430</v>
      </c>
      <c r="N2926">
        <v>182</v>
      </c>
      <c r="O2926" t="s">
        <v>29</v>
      </c>
      <c r="P2926" t="s">
        <v>30</v>
      </c>
      <c r="Q2926" t="s">
        <v>213</v>
      </c>
      <c r="R2926">
        <v>8000000</v>
      </c>
      <c r="S2926">
        <v>2013</v>
      </c>
      <c r="T2926">
        <v>7.4</v>
      </c>
      <c r="U2926">
        <v>1.7</v>
      </c>
      <c r="V2926">
        <v>8168741</v>
      </c>
      <c r="W2926" t="s">
        <v>21</v>
      </c>
    </row>
    <row r="2927" spans="1:23" x14ac:dyDescent="0.3">
      <c r="A2927" t="s">
        <v>4287</v>
      </c>
      <c r="B2927">
        <v>74</v>
      </c>
      <c r="C2927">
        <v>108</v>
      </c>
      <c r="D2927">
        <v>568695</v>
      </c>
      <c r="E2927" t="s">
        <v>55</v>
      </c>
      <c r="F2927" t="s">
        <v>44</v>
      </c>
      <c r="G2927" t="s">
        <v>35</v>
      </c>
      <c r="L2927" t="s">
        <v>4288</v>
      </c>
      <c r="M2927">
        <v>16617</v>
      </c>
      <c r="N2927">
        <v>110</v>
      </c>
      <c r="O2927" t="s">
        <v>29</v>
      </c>
      <c r="P2927" t="s">
        <v>30</v>
      </c>
      <c r="Q2927" t="s">
        <v>213</v>
      </c>
      <c r="R2927">
        <v>8000000</v>
      </c>
      <c r="S2927">
        <v>2005</v>
      </c>
      <c r="T2927">
        <v>6.5</v>
      </c>
      <c r="U2927">
        <v>1.8</v>
      </c>
      <c r="V2927">
        <v>-7431305</v>
      </c>
      <c r="W2927" t="s">
        <v>38</v>
      </c>
    </row>
    <row r="2928" spans="1:23" x14ac:dyDescent="0.3">
      <c r="A2928" t="s">
        <v>4289</v>
      </c>
      <c r="B2928">
        <v>41</v>
      </c>
      <c r="C2928">
        <v>99</v>
      </c>
      <c r="D2928">
        <v>398420</v>
      </c>
      <c r="E2928" t="s">
        <v>56</v>
      </c>
      <c r="F2928" t="s">
        <v>55</v>
      </c>
      <c r="L2928" t="s">
        <v>4290</v>
      </c>
      <c r="M2928">
        <v>5049</v>
      </c>
      <c r="N2928">
        <v>48</v>
      </c>
      <c r="O2928" t="s">
        <v>29</v>
      </c>
      <c r="P2928" t="s">
        <v>30</v>
      </c>
      <c r="Q2928" t="s">
        <v>213</v>
      </c>
      <c r="R2928">
        <v>8000000</v>
      </c>
      <c r="S2928">
        <v>2007</v>
      </c>
      <c r="T2928">
        <v>6.4</v>
      </c>
      <c r="U2928">
        <v>1.6</v>
      </c>
      <c r="V2928">
        <v>-7601580</v>
      </c>
      <c r="W2928" t="s">
        <v>38</v>
      </c>
    </row>
    <row r="2929" spans="1:23" x14ac:dyDescent="0.3">
      <c r="A2929" t="s">
        <v>4291</v>
      </c>
      <c r="B2929">
        <v>66</v>
      </c>
      <c r="C2929">
        <v>109</v>
      </c>
      <c r="D2929">
        <v>336456</v>
      </c>
      <c r="E2929" t="s">
        <v>48</v>
      </c>
      <c r="F2929" t="s">
        <v>56</v>
      </c>
      <c r="G2929" t="s">
        <v>50</v>
      </c>
      <c r="H2929" t="s">
        <v>60</v>
      </c>
      <c r="L2929" t="s">
        <v>4292</v>
      </c>
      <c r="M2929">
        <v>7116</v>
      </c>
      <c r="N2929">
        <v>79</v>
      </c>
      <c r="O2929" t="s">
        <v>29</v>
      </c>
      <c r="P2929" t="s">
        <v>30</v>
      </c>
      <c r="Q2929" t="s">
        <v>213</v>
      </c>
      <c r="R2929">
        <v>8000000</v>
      </c>
      <c r="S2929">
        <v>2003</v>
      </c>
      <c r="T2929">
        <v>5.6</v>
      </c>
      <c r="U2929">
        <v>1.8</v>
      </c>
      <c r="V2929">
        <v>-7663544</v>
      </c>
      <c r="W2929" t="s">
        <v>38</v>
      </c>
    </row>
    <row r="2930" spans="1:23" x14ac:dyDescent="0.3">
      <c r="A2930" t="s">
        <v>4293</v>
      </c>
      <c r="B2930">
        <v>140</v>
      </c>
      <c r="C2930">
        <v>93</v>
      </c>
      <c r="D2930">
        <v>298110</v>
      </c>
      <c r="E2930" t="s">
        <v>48</v>
      </c>
      <c r="F2930" t="s">
        <v>55</v>
      </c>
      <c r="G2930" t="s">
        <v>57</v>
      </c>
      <c r="H2930" t="s">
        <v>27</v>
      </c>
      <c r="L2930" t="s">
        <v>4294</v>
      </c>
      <c r="M2930">
        <v>25055</v>
      </c>
      <c r="N2930">
        <v>98</v>
      </c>
      <c r="O2930" t="s">
        <v>29</v>
      </c>
      <c r="P2930" t="s">
        <v>115</v>
      </c>
      <c r="Q2930" t="s">
        <v>213</v>
      </c>
      <c r="R2930">
        <v>8000000</v>
      </c>
      <c r="S2930">
        <v>2006</v>
      </c>
      <c r="T2930">
        <v>6.8</v>
      </c>
      <c r="U2930">
        <v>1.6</v>
      </c>
      <c r="V2930">
        <v>-7701890</v>
      </c>
      <c r="W2930" t="s">
        <v>38</v>
      </c>
    </row>
    <row r="2931" spans="1:23" x14ac:dyDescent="0.3">
      <c r="A2931" t="s">
        <v>4295</v>
      </c>
      <c r="B2931">
        <v>32</v>
      </c>
      <c r="C2931">
        <v>99</v>
      </c>
      <c r="D2931">
        <v>127144</v>
      </c>
      <c r="E2931" t="s">
        <v>48</v>
      </c>
      <c r="F2931" t="s">
        <v>55</v>
      </c>
      <c r="G2931" t="s">
        <v>44</v>
      </c>
      <c r="L2931" t="s">
        <v>4296</v>
      </c>
      <c r="M2931">
        <v>5159</v>
      </c>
      <c r="N2931">
        <v>27</v>
      </c>
      <c r="O2931" t="s">
        <v>29</v>
      </c>
      <c r="P2931" t="s">
        <v>30</v>
      </c>
      <c r="Q2931" t="s">
        <v>31</v>
      </c>
      <c r="R2931">
        <v>8000000</v>
      </c>
      <c r="S2931">
        <v>2005</v>
      </c>
      <c r="T2931">
        <v>5.5</v>
      </c>
      <c r="U2931">
        <v>1.6</v>
      </c>
      <c r="V2931">
        <v>-7872856</v>
      </c>
      <c r="W2931" t="s">
        <v>38</v>
      </c>
    </row>
    <row r="2932" spans="1:23" x14ac:dyDescent="0.3">
      <c r="A2932" t="s">
        <v>1889</v>
      </c>
      <c r="B2932">
        <v>68</v>
      </c>
      <c r="C2932">
        <v>98</v>
      </c>
      <c r="D2932">
        <v>117190</v>
      </c>
      <c r="E2932" t="s">
        <v>24</v>
      </c>
      <c r="F2932" t="s">
        <v>48</v>
      </c>
      <c r="G2932" t="s">
        <v>56</v>
      </c>
      <c r="L2932" t="s">
        <v>4297</v>
      </c>
      <c r="M2932">
        <v>29994</v>
      </c>
      <c r="N2932">
        <v>86</v>
      </c>
      <c r="O2932" t="s">
        <v>29</v>
      </c>
      <c r="P2932" t="s">
        <v>37</v>
      </c>
      <c r="Q2932" t="s">
        <v>31</v>
      </c>
      <c r="R2932">
        <v>8000000</v>
      </c>
      <c r="S2932">
        <v>2010</v>
      </c>
      <c r="T2932">
        <v>6.9</v>
      </c>
      <c r="U2932">
        <v>1.6</v>
      </c>
      <c r="V2932">
        <v>-7882810</v>
      </c>
      <c r="W2932" t="s">
        <v>38</v>
      </c>
    </row>
    <row r="2933" spans="1:23" x14ac:dyDescent="0.3">
      <c r="A2933" t="s">
        <v>4298</v>
      </c>
      <c r="B2933">
        <v>79</v>
      </c>
      <c r="C2933">
        <v>95</v>
      </c>
      <c r="D2933">
        <v>108662</v>
      </c>
      <c r="E2933" t="s">
        <v>56</v>
      </c>
      <c r="F2933" t="s">
        <v>57</v>
      </c>
      <c r="G2933" t="s">
        <v>35</v>
      </c>
      <c r="L2933" t="s">
        <v>4299</v>
      </c>
      <c r="M2933">
        <v>26849</v>
      </c>
      <c r="N2933">
        <v>107</v>
      </c>
      <c r="O2933" t="s">
        <v>29</v>
      </c>
      <c r="P2933" t="s">
        <v>30</v>
      </c>
      <c r="Q2933" t="s">
        <v>213</v>
      </c>
      <c r="R2933">
        <v>8000000</v>
      </c>
      <c r="S2933">
        <v>2008</v>
      </c>
      <c r="T2933">
        <v>6</v>
      </c>
      <c r="U2933">
        <v>1.6</v>
      </c>
      <c r="V2933">
        <v>-7891338</v>
      </c>
      <c r="W2933" t="s">
        <v>38</v>
      </c>
    </row>
    <row r="2934" spans="1:23" x14ac:dyDescent="0.3">
      <c r="A2934" t="s">
        <v>4300</v>
      </c>
      <c r="B2934">
        <v>26</v>
      </c>
      <c r="C2934">
        <v>107</v>
      </c>
      <c r="D2934">
        <v>53481</v>
      </c>
      <c r="E2934" t="s">
        <v>56</v>
      </c>
      <c r="F2934" t="s">
        <v>55</v>
      </c>
      <c r="G2934" t="s">
        <v>35</v>
      </c>
      <c r="L2934" t="s">
        <v>4301</v>
      </c>
      <c r="M2934">
        <v>5557</v>
      </c>
      <c r="N2934">
        <v>34</v>
      </c>
      <c r="O2934" t="s">
        <v>29</v>
      </c>
      <c r="P2934" t="s">
        <v>30</v>
      </c>
      <c r="Q2934" t="s">
        <v>213</v>
      </c>
      <c r="R2934">
        <v>8000000</v>
      </c>
      <c r="S2934">
        <v>2006</v>
      </c>
      <c r="T2934">
        <v>6.4</v>
      </c>
      <c r="U2934">
        <v>1.8</v>
      </c>
      <c r="V2934">
        <v>-7946519</v>
      </c>
      <c r="W2934" t="s">
        <v>38</v>
      </c>
    </row>
    <row r="2935" spans="1:23" x14ac:dyDescent="0.3">
      <c r="A2935" t="s">
        <v>4302</v>
      </c>
      <c r="B2935">
        <v>100</v>
      </c>
      <c r="C2935">
        <v>102</v>
      </c>
      <c r="D2935">
        <v>23106</v>
      </c>
      <c r="E2935" t="s">
        <v>48</v>
      </c>
      <c r="F2935" t="s">
        <v>56</v>
      </c>
      <c r="G2935" t="s">
        <v>55</v>
      </c>
      <c r="H2935" t="s">
        <v>44</v>
      </c>
      <c r="L2935" t="s">
        <v>4303</v>
      </c>
      <c r="M2935">
        <v>9003</v>
      </c>
      <c r="N2935">
        <v>58</v>
      </c>
      <c r="O2935" t="s">
        <v>29</v>
      </c>
      <c r="P2935" t="s">
        <v>2365</v>
      </c>
      <c r="Q2935" t="s">
        <v>3646</v>
      </c>
      <c r="R2935">
        <v>50000000</v>
      </c>
      <c r="S2935">
        <v>2004</v>
      </c>
      <c r="T2935">
        <v>6.6</v>
      </c>
      <c r="U2935">
        <v>1.7</v>
      </c>
      <c r="V2935">
        <v>-49976894</v>
      </c>
      <c r="W2935" t="s">
        <v>38</v>
      </c>
    </row>
    <row r="2936" spans="1:23" x14ac:dyDescent="0.3">
      <c r="A2936" t="s">
        <v>4304</v>
      </c>
      <c r="B2936">
        <v>56</v>
      </c>
      <c r="C2936">
        <v>97</v>
      </c>
      <c r="D2936">
        <v>52961</v>
      </c>
      <c r="E2936" t="s">
        <v>55</v>
      </c>
      <c r="L2936" t="s">
        <v>4305</v>
      </c>
      <c r="M2936">
        <v>2103</v>
      </c>
      <c r="N2936">
        <v>11</v>
      </c>
      <c r="O2936" t="s">
        <v>29</v>
      </c>
      <c r="P2936" t="s">
        <v>971</v>
      </c>
      <c r="Q2936" t="s">
        <v>213</v>
      </c>
      <c r="R2936">
        <v>8000000</v>
      </c>
      <c r="S2936">
        <v>2014</v>
      </c>
      <c r="T2936">
        <v>5.3</v>
      </c>
      <c r="U2936">
        <v>1.6</v>
      </c>
      <c r="V2936">
        <v>-7947039</v>
      </c>
      <c r="W2936" t="s">
        <v>38</v>
      </c>
    </row>
    <row r="2937" spans="1:23" x14ac:dyDescent="0.3">
      <c r="A2937" t="s">
        <v>3093</v>
      </c>
      <c r="B2937">
        <v>150</v>
      </c>
      <c r="C2937">
        <v>124</v>
      </c>
      <c r="D2937">
        <v>439162</v>
      </c>
      <c r="E2937" t="s">
        <v>24</v>
      </c>
      <c r="F2937" t="s">
        <v>47</v>
      </c>
      <c r="G2937" t="s">
        <v>27</v>
      </c>
      <c r="L2937" t="s">
        <v>4306</v>
      </c>
      <c r="M2937">
        <v>106160</v>
      </c>
      <c r="N2937">
        <v>430</v>
      </c>
      <c r="O2937" t="s">
        <v>2104</v>
      </c>
      <c r="P2937" t="s">
        <v>812</v>
      </c>
      <c r="Q2937" t="s">
        <v>213</v>
      </c>
      <c r="R2937">
        <v>1100000000</v>
      </c>
      <c r="S2937">
        <v>1988</v>
      </c>
      <c r="T2937">
        <v>8.1</v>
      </c>
      <c r="U2937">
        <v>2.1</v>
      </c>
      <c r="V2937">
        <v>-1099560838</v>
      </c>
      <c r="W2937" t="s">
        <v>38</v>
      </c>
    </row>
    <row r="2938" spans="1:23" x14ac:dyDescent="0.3">
      <c r="A2938" t="s">
        <v>4307</v>
      </c>
      <c r="B2938">
        <v>85</v>
      </c>
      <c r="C2938">
        <v>90</v>
      </c>
      <c r="D2938">
        <v>671240</v>
      </c>
      <c r="E2938" t="s">
        <v>48</v>
      </c>
      <c r="F2938" t="s">
        <v>55</v>
      </c>
      <c r="G2938" t="s">
        <v>44</v>
      </c>
      <c r="L2938" t="s">
        <v>4308</v>
      </c>
      <c r="M2938">
        <v>23023</v>
      </c>
      <c r="N2938">
        <v>149</v>
      </c>
      <c r="O2938" t="s">
        <v>29</v>
      </c>
      <c r="P2938" t="s">
        <v>37</v>
      </c>
      <c r="Q2938" t="s">
        <v>213</v>
      </c>
      <c r="R2938">
        <v>7900000</v>
      </c>
      <c r="S2938">
        <v>2005</v>
      </c>
      <c r="T2938">
        <v>6.9</v>
      </c>
      <c r="U2938">
        <v>1.5</v>
      </c>
      <c r="V2938">
        <v>-7228760</v>
      </c>
      <c r="W2938" t="s">
        <v>38</v>
      </c>
    </row>
    <row r="2939" spans="1:23" x14ac:dyDescent="0.3">
      <c r="A2939" t="s">
        <v>4309</v>
      </c>
      <c r="B2939">
        <v>21</v>
      </c>
      <c r="C2939">
        <v>90</v>
      </c>
      <c r="D2939">
        <v>882290</v>
      </c>
      <c r="E2939" t="s">
        <v>24</v>
      </c>
      <c r="F2939" t="s">
        <v>27</v>
      </c>
      <c r="G2939" t="s">
        <v>61</v>
      </c>
      <c r="L2939" t="s">
        <v>4310</v>
      </c>
      <c r="M2939">
        <v>4792</v>
      </c>
      <c r="N2939">
        <v>43</v>
      </c>
      <c r="O2939" t="s">
        <v>29</v>
      </c>
      <c r="P2939" t="s">
        <v>143</v>
      </c>
      <c r="Q2939" t="s">
        <v>213</v>
      </c>
      <c r="R2939">
        <v>10000000</v>
      </c>
      <c r="S2939">
        <v>1989</v>
      </c>
      <c r="T2939">
        <v>6.5</v>
      </c>
      <c r="U2939">
        <v>1.5</v>
      </c>
      <c r="V2939">
        <v>-9117710</v>
      </c>
      <c r="W2939" t="s">
        <v>38</v>
      </c>
    </row>
    <row r="2940" spans="1:23" x14ac:dyDescent="0.3">
      <c r="A2940" t="s">
        <v>1699</v>
      </c>
      <c r="B2940">
        <v>61</v>
      </c>
      <c r="C2940">
        <v>99</v>
      </c>
      <c r="D2940">
        <v>106593296</v>
      </c>
      <c r="E2940" t="s">
        <v>48</v>
      </c>
      <c r="F2940" t="s">
        <v>55</v>
      </c>
      <c r="G2940" t="s">
        <v>49</v>
      </c>
      <c r="L2940" t="s">
        <v>4311</v>
      </c>
      <c r="M2940">
        <v>72324</v>
      </c>
      <c r="N2940">
        <v>134</v>
      </c>
      <c r="O2940" t="s">
        <v>29</v>
      </c>
      <c r="P2940" t="s">
        <v>30</v>
      </c>
      <c r="Q2940" t="s">
        <v>52</v>
      </c>
      <c r="R2940">
        <v>7500000</v>
      </c>
      <c r="S2940">
        <v>1989</v>
      </c>
      <c r="T2940">
        <v>7.4</v>
      </c>
      <c r="U2940">
        <v>1.6</v>
      </c>
      <c r="V2940">
        <v>99093296</v>
      </c>
      <c r="W2940" t="s">
        <v>21</v>
      </c>
    </row>
    <row r="2941" spans="1:23" x14ac:dyDescent="0.3">
      <c r="A2941" t="s">
        <v>2105</v>
      </c>
      <c r="B2941">
        <v>34</v>
      </c>
      <c r="C2941">
        <v>115</v>
      </c>
      <c r="D2941">
        <v>43490057</v>
      </c>
      <c r="E2941" t="s">
        <v>48</v>
      </c>
      <c r="F2941" t="s">
        <v>55</v>
      </c>
      <c r="L2941" t="s">
        <v>4312</v>
      </c>
      <c r="M2941">
        <v>5275</v>
      </c>
      <c r="N2941">
        <v>30</v>
      </c>
      <c r="O2941" t="s">
        <v>29</v>
      </c>
      <c r="P2941" t="s">
        <v>30</v>
      </c>
      <c r="Q2941" t="s">
        <v>213</v>
      </c>
      <c r="R2941">
        <v>7500000</v>
      </c>
      <c r="S2941">
        <v>1997</v>
      </c>
      <c r="T2941">
        <v>6.9</v>
      </c>
      <c r="U2941">
        <v>1.9</v>
      </c>
      <c r="V2941">
        <v>35990057</v>
      </c>
      <c r="W2941" t="s">
        <v>21</v>
      </c>
    </row>
    <row r="2942" spans="1:23" x14ac:dyDescent="0.3">
      <c r="A2942" t="s">
        <v>4313</v>
      </c>
      <c r="B2942">
        <v>62</v>
      </c>
      <c r="C2942">
        <v>89</v>
      </c>
      <c r="D2942">
        <v>32333860</v>
      </c>
      <c r="E2942" t="s">
        <v>24</v>
      </c>
      <c r="F2942" t="s">
        <v>48</v>
      </c>
      <c r="L2942" t="s">
        <v>4314</v>
      </c>
      <c r="M2942">
        <v>29843</v>
      </c>
      <c r="N2942">
        <v>81</v>
      </c>
      <c r="O2942" t="s">
        <v>1966</v>
      </c>
      <c r="P2942" t="s">
        <v>1047</v>
      </c>
      <c r="Q2942" t="s">
        <v>213</v>
      </c>
      <c r="R2942">
        <v>7500000</v>
      </c>
      <c r="S2942">
        <v>1995</v>
      </c>
      <c r="T2942">
        <v>6.7</v>
      </c>
      <c r="U2942">
        <v>1.5</v>
      </c>
      <c r="V2942">
        <v>24833860</v>
      </c>
      <c r="W2942" t="s">
        <v>21</v>
      </c>
    </row>
    <row r="2943" spans="1:23" x14ac:dyDescent="0.3">
      <c r="A2943" t="s">
        <v>2224</v>
      </c>
      <c r="B2943">
        <v>239</v>
      </c>
      <c r="C2943">
        <v>92</v>
      </c>
      <c r="D2943">
        <v>24792061</v>
      </c>
      <c r="E2943" t="s">
        <v>48</v>
      </c>
      <c r="F2943" t="s">
        <v>55</v>
      </c>
      <c r="L2943" t="s">
        <v>4315</v>
      </c>
      <c r="M2943">
        <v>191998</v>
      </c>
      <c r="N2943">
        <v>323</v>
      </c>
      <c r="O2943" t="s">
        <v>29</v>
      </c>
      <c r="P2943" t="s">
        <v>30</v>
      </c>
      <c r="Q2943" t="s">
        <v>213</v>
      </c>
      <c r="R2943">
        <v>6500000</v>
      </c>
      <c r="S2943">
        <v>2005</v>
      </c>
      <c r="T2943">
        <v>7.6</v>
      </c>
      <c r="U2943">
        <v>1.5</v>
      </c>
      <c r="V2943">
        <v>18292061</v>
      </c>
      <c r="W2943" t="s">
        <v>21</v>
      </c>
    </row>
    <row r="2944" spans="1:23" x14ac:dyDescent="0.3">
      <c r="A2944" t="s">
        <v>4316</v>
      </c>
      <c r="B2944">
        <v>252</v>
      </c>
      <c r="C2944">
        <v>94</v>
      </c>
      <c r="D2944">
        <v>17544812</v>
      </c>
      <c r="E2944" t="s">
        <v>57</v>
      </c>
      <c r="L2944" t="s">
        <v>4317</v>
      </c>
      <c r="M2944">
        <v>69989</v>
      </c>
      <c r="N2944">
        <v>384</v>
      </c>
      <c r="O2944" t="s">
        <v>29</v>
      </c>
      <c r="P2944" t="s">
        <v>30</v>
      </c>
      <c r="Q2944" t="s">
        <v>213</v>
      </c>
      <c r="R2944">
        <v>10000000</v>
      </c>
      <c r="S2944">
        <v>2007</v>
      </c>
      <c r="T2944">
        <v>5.4</v>
      </c>
      <c r="U2944">
        <v>1.6</v>
      </c>
      <c r="V2944">
        <v>7544812</v>
      </c>
      <c r="W2944" t="s">
        <v>21</v>
      </c>
    </row>
    <row r="2945" spans="1:23" x14ac:dyDescent="0.3">
      <c r="A2945" t="s">
        <v>3503</v>
      </c>
      <c r="B2945">
        <v>278</v>
      </c>
      <c r="C2945">
        <v>100</v>
      </c>
      <c r="D2945">
        <v>12574715</v>
      </c>
      <c r="E2945" t="s">
        <v>55</v>
      </c>
      <c r="L2945" t="s">
        <v>4318</v>
      </c>
      <c r="M2945">
        <v>112138</v>
      </c>
      <c r="N2945">
        <v>237</v>
      </c>
      <c r="O2945" t="s">
        <v>29</v>
      </c>
      <c r="P2945" t="s">
        <v>37</v>
      </c>
      <c r="Q2945" t="s">
        <v>31</v>
      </c>
      <c r="R2945">
        <v>4500000</v>
      </c>
      <c r="S2945">
        <v>2009</v>
      </c>
      <c r="T2945">
        <v>7.3</v>
      </c>
      <c r="U2945">
        <v>1.7</v>
      </c>
      <c r="V2945">
        <v>8074715</v>
      </c>
      <c r="W2945" t="s">
        <v>21</v>
      </c>
    </row>
    <row r="2946" spans="1:23" x14ac:dyDescent="0.3">
      <c r="A2946" t="s">
        <v>4319</v>
      </c>
      <c r="B2946">
        <v>9</v>
      </c>
      <c r="C2946">
        <v>109</v>
      </c>
      <c r="D2946">
        <v>5100000</v>
      </c>
      <c r="E2946" t="s">
        <v>48</v>
      </c>
      <c r="F2946" t="s">
        <v>55</v>
      </c>
      <c r="G2946" t="s">
        <v>44</v>
      </c>
      <c r="L2946" t="s">
        <v>4320</v>
      </c>
      <c r="M2946">
        <v>6595</v>
      </c>
      <c r="N2946">
        <v>61</v>
      </c>
      <c r="O2946" t="s">
        <v>29</v>
      </c>
      <c r="P2946" t="s">
        <v>37</v>
      </c>
      <c r="Q2946" t="s">
        <v>213</v>
      </c>
      <c r="R2946">
        <v>7500000</v>
      </c>
      <c r="S2946">
        <v>1984</v>
      </c>
      <c r="T2946">
        <v>6</v>
      </c>
      <c r="U2946">
        <v>1.8</v>
      </c>
      <c r="V2946">
        <v>-2400000</v>
      </c>
      <c r="W2946" t="s">
        <v>38</v>
      </c>
    </row>
    <row r="2947" spans="1:23" x14ac:dyDescent="0.3">
      <c r="A2947" t="s">
        <v>2569</v>
      </c>
      <c r="B2947">
        <v>127</v>
      </c>
      <c r="C2947">
        <v>105</v>
      </c>
      <c r="D2947">
        <v>10460089</v>
      </c>
      <c r="E2947" t="s">
        <v>56</v>
      </c>
      <c r="F2947" t="s">
        <v>55</v>
      </c>
      <c r="G2947" t="s">
        <v>60</v>
      </c>
      <c r="H2947" t="s">
        <v>35</v>
      </c>
      <c r="L2947" t="s">
        <v>4321</v>
      </c>
      <c r="M2947">
        <v>34098</v>
      </c>
      <c r="N2947">
        <v>214</v>
      </c>
      <c r="O2947" t="s">
        <v>29</v>
      </c>
      <c r="P2947" t="s">
        <v>30</v>
      </c>
      <c r="Q2947" t="s">
        <v>213</v>
      </c>
      <c r="R2947">
        <v>7500000</v>
      </c>
      <c r="S2947">
        <v>2002</v>
      </c>
      <c r="T2947">
        <v>7.2</v>
      </c>
      <c r="U2947">
        <v>1.8</v>
      </c>
      <c r="V2947">
        <v>2960089</v>
      </c>
      <c r="W2947" t="s">
        <v>21</v>
      </c>
    </row>
    <row r="2948" spans="1:23" x14ac:dyDescent="0.3">
      <c r="A2948" t="s">
        <v>4322</v>
      </c>
      <c r="B2948">
        <v>9</v>
      </c>
      <c r="C2948">
        <v>102</v>
      </c>
      <c r="D2948">
        <v>4239767</v>
      </c>
      <c r="E2948" t="s">
        <v>48</v>
      </c>
      <c r="F2948" t="s">
        <v>55</v>
      </c>
      <c r="G2948" t="s">
        <v>44</v>
      </c>
      <c r="H2948" t="s">
        <v>61</v>
      </c>
      <c r="L2948" t="s">
        <v>4323</v>
      </c>
      <c r="M2948">
        <v>3709</v>
      </c>
      <c r="N2948">
        <v>83</v>
      </c>
      <c r="O2948" t="s">
        <v>29</v>
      </c>
      <c r="P2948" t="s">
        <v>115</v>
      </c>
      <c r="Q2948" t="s">
        <v>213</v>
      </c>
      <c r="R2948">
        <v>7500000</v>
      </c>
      <c r="S2948">
        <v>2002</v>
      </c>
      <c r="T2948">
        <v>6</v>
      </c>
      <c r="U2948">
        <v>1.7</v>
      </c>
      <c r="V2948">
        <v>-3260233</v>
      </c>
      <c r="W2948" t="s">
        <v>38</v>
      </c>
    </row>
    <row r="2949" spans="1:23" x14ac:dyDescent="0.3">
      <c r="A2949" t="s">
        <v>4324</v>
      </c>
      <c r="B2949">
        <v>35</v>
      </c>
      <c r="C2949">
        <v>97</v>
      </c>
      <c r="D2949">
        <v>4131640</v>
      </c>
      <c r="E2949" t="s">
        <v>48</v>
      </c>
      <c r="F2949" t="s">
        <v>56</v>
      </c>
      <c r="L2949" t="s">
        <v>4325</v>
      </c>
      <c r="M2949">
        <v>5463</v>
      </c>
      <c r="N2949">
        <v>20</v>
      </c>
      <c r="O2949" t="s">
        <v>29</v>
      </c>
      <c r="P2949" t="s">
        <v>30</v>
      </c>
      <c r="Q2949" t="s">
        <v>31</v>
      </c>
      <c r="R2949">
        <v>7500000</v>
      </c>
      <c r="S2949">
        <v>2008</v>
      </c>
      <c r="T2949">
        <v>3.1</v>
      </c>
      <c r="U2949">
        <v>1.6</v>
      </c>
      <c r="V2949">
        <v>-3368360</v>
      </c>
      <c r="W2949" t="s">
        <v>38</v>
      </c>
    </row>
    <row r="2950" spans="1:23" x14ac:dyDescent="0.3">
      <c r="A2950" t="s">
        <v>3789</v>
      </c>
      <c r="B2950">
        <v>192</v>
      </c>
      <c r="C2950">
        <v>92</v>
      </c>
      <c r="D2950">
        <v>10814185</v>
      </c>
      <c r="E2950" t="s">
        <v>48</v>
      </c>
      <c r="F2950" t="s">
        <v>56</v>
      </c>
      <c r="G2950" t="s">
        <v>44</v>
      </c>
      <c r="L2950" t="s">
        <v>4326</v>
      </c>
      <c r="M2950">
        <v>37530</v>
      </c>
      <c r="N2950">
        <v>106</v>
      </c>
      <c r="O2950" t="s">
        <v>29</v>
      </c>
      <c r="P2950" t="s">
        <v>30</v>
      </c>
      <c r="Q2950" t="s">
        <v>213</v>
      </c>
      <c r="R2950">
        <v>8000000</v>
      </c>
      <c r="S2950">
        <v>2009</v>
      </c>
      <c r="T2950">
        <v>6.2</v>
      </c>
      <c r="U2950">
        <v>1.5</v>
      </c>
      <c r="V2950">
        <v>2814185</v>
      </c>
      <c r="W2950" t="s">
        <v>21</v>
      </c>
    </row>
    <row r="2951" spans="1:23" x14ac:dyDescent="0.3">
      <c r="A2951" t="s">
        <v>3526</v>
      </c>
      <c r="B2951">
        <v>133</v>
      </c>
      <c r="C2951">
        <v>93</v>
      </c>
      <c r="D2951">
        <v>197148</v>
      </c>
      <c r="E2951" t="s">
        <v>55</v>
      </c>
      <c r="F2951" t="s">
        <v>44</v>
      </c>
      <c r="G2951" t="s">
        <v>27</v>
      </c>
      <c r="H2951" t="s">
        <v>35</v>
      </c>
      <c r="L2951" t="s">
        <v>4327</v>
      </c>
      <c r="M2951">
        <v>18109</v>
      </c>
      <c r="N2951">
        <v>150</v>
      </c>
      <c r="O2951" t="s">
        <v>29</v>
      </c>
      <c r="P2951" t="s">
        <v>37</v>
      </c>
      <c r="Q2951" t="s">
        <v>213</v>
      </c>
      <c r="R2951">
        <v>7500000</v>
      </c>
      <c r="S2951">
        <v>2003</v>
      </c>
      <c r="T2951">
        <v>6.3</v>
      </c>
      <c r="U2951">
        <v>1.6</v>
      </c>
      <c r="V2951">
        <v>-7302852</v>
      </c>
      <c r="W2951" t="s">
        <v>38</v>
      </c>
    </row>
    <row r="2952" spans="1:23" x14ac:dyDescent="0.3">
      <c r="A2952" t="s">
        <v>4328</v>
      </c>
      <c r="B2952">
        <v>222</v>
      </c>
      <c r="C2952">
        <v>113</v>
      </c>
      <c r="D2952">
        <v>3014541</v>
      </c>
      <c r="E2952" t="s">
        <v>55</v>
      </c>
      <c r="L2952" t="s">
        <v>4329</v>
      </c>
      <c r="M2952">
        <v>19616</v>
      </c>
      <c r="N2952">
        <v>98</v>
      </c>
      <c r="O2952" t="s">
        <v>29</v>
      </c>
      <c r="P2952" t="s">
        <v>37</v>
      </c>
      <c r="Q2952" t="s">
        <v>213</v>
      </c>
      <c r="R2952">
        <v>8000000</v>
      </c>
      <c r="S2952">
        <v>2011</v>
      </c>
      <c r="T2952">
        <v>6.7</v>
      </c>
      <c r="U2952">
        <v>1.9</v>
      </c>
      <c r="V2952">
        <v>-4985459</v>
      </c>
      <c r="W2952" t="s">
        <v>38</v>
      </c>
    </row>
    <row r="2953" spans="1:23" x14ac:dyDescent="0.3">
      <c r="A2953" t="s">
        <v>4330</v>
      </c>
      <c r="B2953">
        <v>242</v>
      </c>
      <c r="C2953">
        <v>89</v>
      </c>
      <c r="D2953">
        <v>4443403</v>
      </c>
      <c r="E2953" t="s">
        <v>47</v>
      </c>
      <c r="F2953" t="s">
        <v>242</v>
      </c>
      <c r="G2953" t="s">
        <v>55</v>
      </c>
      <c r="H2953" t="s">
        <v>58</v>
      </c>
      <c r="L2953" t="s">
        <v>4331</v>
      </c>
      <c r="M2953">
        <v>70194</v>
      </c>
      <c r="N2953">
        <v>158</v>
      </c>
      <c r="O2953" t="s">
        <v>792</v>
      </c>
      <c r="P2953" t="s">
        <v>545</v>
      </c>
      <c r="Q2953" t="s">
        <v>31</v>
      </c>
      <c r="R2953">
        <v>7300000</v>
      </c>
      <c r="S2953">
        <v>2007</v>
      </c>
      <c r="T2953">
        <v>8</v>
      </c>
      <c r="U2953">
        <v>1.5</v>
      </c>
      <c r="V2953">
        <v>-2856597</v>
      </c>
      <c r="W2953" t="s">
        <v>38</v>
      </c>
    </row>
    <row r="2954" spans="1:23" x14ac:dyDescent="0.3">
      <c r="A2954" t="s">
        <v>3447</v>
      </c>
      <c r="B2954">
        <v>253</v>
      </c>
      <c r="C2954">
        <v>118</v>
      </c>
      <c r="D2954">
        <v>1330827</v>
      </c>
      <c r="E2954" t="s">
        <v>57</v>
      </c>
      <c r="F2954" t="s">
        <v>35</v>
      </c>
      <c r="L2954" t="s">
        <v>4332</v>
      </c>
      <c r="M2954">
        <v>9866</v>
      </c>
      <c r="N2954">
        <v>73</v>
      </c>
      <c r="O2954" t="s">
        <v>29</v>
      </c>
      <c r="P2954" t="s">
        <v>545</v>
      </c>
      <c r="Q2954" t="s">
        <v>213</v>
      </c>
      <c r="R2954">
        <v>7000000</v>
      </c>
      <c r="S2954">
        <v>2016</v>
      </c>
      <c r="T2954">
        <v>7</v>
      </c>
      <c r="U2954">
        <v>2</v>
      </c>
      <c r="V2954">
        <v>-5669173</v>
      </c>
      <c r="W2954" t="s">
        <v>38</v>
      </c>
    </row>
    <row r="2955" spans="1:23" x14ac:dyDescent="0.3">
      <c r="A2955" t="s">
        <v>4333</v>
      </c>
      <c r="B2955">
        <v>224</v>
      </c>
      <c r="C2955">
        <v>97</v>
      </c>
      <c r="D2955">
        <v>1818681</v>
      </c>
      <c r="E2955" t="s">
        <v>24</v>
      </c>
      <c r="F2955" t="s">
        <v>56</v>
      </c>
      <c r="G2955" t="s">
        <v>55</v>
      </c>
      <c r="H2955" t="s">
        <v>35</v>
      </c>
      <c r="L2955" t="s">
        <v>4334</v>
      </c>
      <c r="M2955">
        <v>74435</v>
      </c>
      <c r="N2955">
        <v>224</v>
      </c>
      <c r="O2955" t="s">
        <v>29</v>
      </c>
      <c r="P2955" t="s">
        <v>37</v>
      </c>
      <c r="Q2955" t="s">
        <v>213</v>
      </c>
      <c r="R2955">
        <v>7300000</v>
      </c>
      <c r="S2955">
        <v>2009</v>
      </c>
      <c r="T2955">
        <v>7.2</v>
      </c>
      <c r="U2955">
        <v>1.6</v>
      </c>
      <c r="V2955">
        <v>-5481319</v>
      </c>
      <c r="W2955" t="s">
        <v>38</v>
      </c>
    </row>
    <row r="2956" spans="1:23" x14ac:dyDescent="0.3">
      <c r="A2956" t="s">
        <v>4335</v>
      </c>
      <c r="B2956">
        <v>39</v>
      </c>
      <c r="C2956">
        <v>100</v>
      </c>
      <c r="D2956">
        <v>12610552</v>
      </c>
      <c r="E2956" t="s">
        <v>24</v>
      </c>
      <c r="F2956" t="s">
        <v>25</v>
      </c>
      <c r="G2956" t="s">
        <v>26</v>
      </c>
      <c r="H2956" t="s">
        <v>27</v>
      </c>
      <c r="I2956" t="s">
        <v>35</v>
      </c>
      <c r="L2956" t="s">
        <v>4336</v>
      </c>
      <c r="M2956">
        <v>4682</v>
      </c>
      <c r="N2956">
        <v>206</v>
      </c>
      <c r="O2956" t="s">
        <v>29</v>
      </c>
      <c r="P2956" t="s">
        <v>30</v>
      </c>
      <c r="Q2956" t="s">
        <v>31</v>
      </c>
      <c r="R2956">
        <v>7500000</v>
      </c>
      <c r="S2956">
        <v>1999</v>
      </c>
      <c r="T2956">
        <v>3.5</v>
      </c>
      <c r="U2956">
        <v>1.7</v>
      </c>
      <c r="V2956">
        <v>5110552</v>
      </c>
      <c r="W2956" t="s">
        <v>21</v>
      </c>
    </row>
    <row r="2957" spans="1:23" x14ac:dyDescent="0.3">
      <c r="A2957" t="s">
        <v>2224</v>
      </c>
      <c r="B2957">
        <v>387</v>
      </c>
      <c r="C2957">
        <v>96</v>
      </c>
      <c r="D2957">
        <v>143492840</v>
      </c>
      <c r="E2957" t="s">
        <v>48</v>
      </c>
      <c r="F2957" t="s">
        <v>55</v>
      </c>
      <c r="G2957" t="s">
        <v>44</v>
      </c>
      <c r="L2957" t="s">
        <v>4337</v>
      </c>
      <c r="M2957">
        <v>414335</v>
      </c>
      <c r="N2957">
        <v>881</v>
      </c>
      <c r="O2957" t="s">
        <v>29</v>
      </c>
      <c r="P2957" t="s">
        <v>30</v>
      </c>
      <c r="Q2957" t="s">
        <v>31</v>
      </c>
      <c r="R2957">
        <v>7500000</v>
      </c>
      <c r="S2957">
        <v>2007</v>
      </c>
      <c r="T2957">
        <v>7.5</v>
      </c>
      <c r="U2957">
        <v>1.6</v>
      </c>
      <c r="V2957">
        <v>135992840</v>
      </c>
      <c r="W2957" t="s">
        <v>21</v>
      </c>
    </row>
    <row r="2958" spans="1:23" x14ac:dyDescent="0.3">
      <c r="A2958" t="s">
        <v>4338</v>
      </c>
      <c r="B2958">
        <v>120</v>
      </c>
      <c r="C2958">
        <v>120</v>
      </c>
      <c r="D2958">
        <v>43800000</v>
      </c>
      <c r="E2958" t="s">
        <v>24</v>
      </c>
      <c r="F2958" t="s">
        <v>25</v>
      </c>
      <c r="G2958" t="s">
        <v>35</v>
      </c>
      <c r="L2958" t="s">
        <v>4339</v>
      </c>
      <c r="M2958">
        <v>74249</v>
      </c>
      <c r="N2958">
        <v>276</v>
      </c>
      <c r="O2958" t="s">
        <v>29</v>
      </c>
      <c r="P2958" t="s">
        <v>37</v>
      </c>
      <c r="Q2958" t="s">
        <v>4340</v>
      </c>
      <c r="R2958">
        <v>7200000</v>
      </c>
      <c r="S2958">
        <v>1971</v>
      </c>
      <c r="T2958">
        <v>6.7</v>
      </c>
      <c r="U2958">
        <v>2</v>
      </c>
      <c r="V2958">
        <v>36600000</v>
      </c>
      <c r="W2958" t="s">
        <v>21</v>
      </c>
    </row>
    <row r="2959" spans="1:23" x14ac:dyDescent="0.3">
      <c r="A2959" t="s">
        <v>1309</v>
      </c>
      <c r="B2959">
        <v>208</v>
      </c>
      <c r="C2959">
        <v>175</v>
      </c>
      <c r="D2959">
        <v>134821952</v>
      </c>
      <c r="E2959" t="s">
        <v>56</v>
      </c>
      <c r="F2959" t="s">
        <v>55</v>
      </c>
      <c r="L2959" t="s">
        <v>4341</v>
      </c>
      <c r="M2959">
        <v>1155770</v>
      </c>
      <c r="N2959">
        <v>2238</v>
      </c>
      <c r="O2959" t="s">
        <v>29</v>
      </c>
      <c r="P2959" t="s">
        <v>30</v>
      </c>
      <c r="Q2959" t="s">
        <v>213</v>
      </c>
      <c r="R2959">
        <v>6000000</v>
      </c>
      <c r="S2959">
        <v>1972</v>
      </c>
      <c r="T2959">
        <v>9.1999999999999993</v>
      </c>
      <c r="U2959">
        <v>2.9</v>
      </c>
      <c r="V2959">
        <v>128821952</v>
      </c>
      <c r="W2959" t="s">
        <v>21</v>
      </c>
    </row>
    <row r="2960" spans="1:23" x14ac:dyDescent="0.3">
      <c r="A2960" t="s">
        <v>1406</v>
      </c>
      <c r="B2960">
        <v>51</v>
      </c>
      <c r="C2960">
        <v>95</v>
      </c>
      <c r="D2960">
        <v>94900000</v>
      </c>
      <c r="E2960" t="s">
        <v>55</v>
      </c>
      <c r="F2960" t="s">
        <v>59</v>
      </c>
      <c r="G2960" t="s">
        <v>44</v>
      </c>
      <c r="L2960" t="s">
        <v>4342</v>
      </c>
      <c r="M2960">
        <v>35172</v>
      </c>
      <c r="N2960">
        <v>128</v>
      </c>
      <c r="O2960" t="s">
        <v>29</v>
      </c>
      <c r="P2960" t="s">
        <v>30</v>
      </c>
      <c r="Q2960" t="s">
        <v>213</v>
      </c>
      <c r="R2960">
        <v>4000000</v>
      </c>
      <c r="S2960">
        <v>1983</v>
      </c>
      <c r="T2960">
        <v>6.1</v>
      </c>
      <c r="U2960">
        <v>1.6</v>
      </c>
      <c r="V2960">
        <v>90900000</v>
      </c>
      <c r="W2960" t="s">
        <v>21</v>
      </c>
    </row>
    <row r="2961" spans="1:23" x14ac:dyDescent="0.3">
      <c r="A2961" t="s">
        <v>92</v>
      </c>
      <c r="B2961">
        <v>331</v>
      </c>
      <c r="C2961">
        <v>95</v>
      </c>
      <c r="D2961">
        <v>32391374</v>
      </c>
      <c r="E2961" t="s">
        <v>48</v>
      </c>
      <c r="F2961" t="s">
        <v>55</v>
      </c>
      <c r="G2961" t="s">
        <v>44</v>
      </c>
      <c r="L2961" t="s">
        <v>4343</v>
      </c>
      <c r="M2961">
        <v>376600</v>
      </c>
      <c r="N2961">
        <v>494</v>
      </c>
      <c r="O2961" t="s">
        <v>29</v>
      </c>
      <c r="P2961" t="s">
        <v>30</v>
      </c>
      <c r="Q2961" t="s">
        <v>31</v>
      </c>
      <c r="R2961">
        <v>7500000</v>
      </c>
      <c r="S2961">
        <v>2009</v>
      </c>
      <c r="T2961">
        <v>7.7</v>
      </c>
      <c r="U2961">
        <v>1.6</v>
      </c>
      <c r="V2961">
        <v>24891374</v>
      </c>
      <c r="W2961" t="s">
        <v>21</v>
      </c>
    </row>
    <row r="2962" spans="1:23" x14ac:dyDescent="0.3">
      <c r="A2962" t="s">
        <v>3852</v>
      </c>
      <c r="B2962">
        <v>83</v>
      </c>
      <c r="C2962">
        <v>121</v>
      </c>
      <c r="D2962">
        <v>40158000</v>
      </c>
      <c r="E2962" t="s">
        <v>55</v>
      </c>
      <c r="F2962" t="s">
        <v>59</v>
      </c>
      <c r="G2962" t="s">
        <v>44</v>
      </c>
      <c r="L2962" t="s">
        <v>4344</v>
      </c>
      <c r="M2962">
        <v>63931</v>
      </c>
      <c r="N2962">
        <v>241</v>
      </c>
      <c r="O2962" t="s">
        <v>29</v>
      </c>
      <c r="P2962" t="s">
        <v>91</v>
      </c>
      <c r="Q2962" t="s">
        <v>213</v>
      </c>
      <c r="R2962">
        <v>7000000</v>
      </c>
      <c r="S2962">
        <v>1993</v>
      </c>
      <c r="T2962">
        <v>7.6</v>
      </c>
      <c r="U2962">
        <v>2</v>
      </c>
      <c r="V2962">
        <v>33158000</v>
      </c>
      <c r="W2962" t="s">
        <v>21</v>
      </c>
    </row>
    <row r="2963" spans="1:23" x14ac:dyDescent="0.3">
      <c r="A2963" t="s">
        <v>445</v>
      </c>
      <c r="B2963">
        <v>324</v>
      </c>
      <c r="C2963">
        <v>110</v>
      </c>
      <c r="D2963">
        <v>113709992</v>
      </c>
      <c r="E2963" t="s">
        <v>48</v>
      </c>
      <c r="F2963" t="s">
        <v>55</v>
      </c>
      <c r="L2963" t="s">
        <v>4345</v>
      </c>
      <c r="M2963">
        <v>108843</v>
      </c>
      <c r="N2963">
        <v>281</v>
      </c>
      <c r="O2963" t="s">
        <v>29</v>
      </c>
      <c r="P2963" t="s">
        <v>30</v>
      </c>
      <c r="Q2963" t="s">
        <v>213</v>
      </c>
      <c r="R2963">
        <v>7000000</v>
      </c>
      <c r="S2963">
        <v>2012</v>
      </c>
      <c r="T2963">
        <v>6.1</v>
      </c>
      <c r="U2963">
        <v>1.8</v>
      </c>
      <c r="V2963">
        <v>106709992</v>
      </c>
      <c r="W2963" t="s">
        <v>21</v>
      </c>
    </row>
    <row r="2964" spans="1:23" x14ac:dyDescent="0.3">
      <c r="A2964" t="s">
        <v>273</v>
      </c>
      <c r="B2964">
        <v>140</v>
      </c>
      <c r="C2964">
        <v>96</v>
      </c>
      <c r="D2964">
        <v>32131483</v>
      </c>
      <c r="E2964" t="s">
        <v>57</v>
      </c>
      <c r="F2964" t="s">
        <v>60</v>
      </c>
      <c r="G2964" t="s">
        <v>35</v>
      </c>
      <c r="L2964" t="s">
        <v>4346</v>
      </c>
      <c r="M2964">
        <v>25870</v>
      </c>
      <c r="N2964">
        <v>369</v>
      </c>
      <c r="O2964" t="s">
        <v>29</v>
      </c>
      <c r="P2964" t="s">
        <v>30</v>
      </c>
      <c r="Q2964" t="s">
        <v>31</v>
      </c>
      <c r="R2964">
        <v>11000000</v>
      </c>
      <c r="S2964">
        <v>2003</v>
      </c>
      <c r="T2964">
        <v>4.9000000000000004</v>
      </c>
      <c r="U2964">
        <v>1.6</v>
      </c>
      <c r="V2964">
        <v>21131483</v>
      </c>
      <c r="W2964" t="s">
        <v>21</v>
      </c>
    </row>
    <row r="2965" spans="1:23" x14ac:dyDescent="0.3">
      <c r="A2965" t="s">
        <v>4338</v>
      </c>
      <c r="B2965">
        <v>136</v>
      </c>
      <c r="C2965">
        <v>121</v>
      </c>
      <c r="D2965">
        <v>35400000</v>
      </c>
      <c r="E2965" t="s">
        <v>24</v>
      </c>
      <c r="F2965" t="s">
        <v>25</v>
      </c>
      <c r="G2965" t="s">
        <v>35</v>
      </c>
      <c r="L2965" t="s">
        <v>4347</v>
      </c>
      <c r="M2965">
        <v>74957</v>
      </c>
      <c r="N2965">
        <v>251</v>
      </c>
      <c r="O2965" t="s">
        <v>29</v>
      </c>
      <c r="P2965" t="s">
        <v>37</v>
      </c>
      <c r="Q2965" t="s">
        <v>52</v>
      </c>
      <c r="R2965">
        <v>7000000</v>
      </c>
      <c r="S2965">
        <v>1973</v>
      </c>
      <c r="T2965">
        <v>6.8</v>
      </c>
      <c r="U2965">
        <v>2</v>
      </c>
      <c r="V2965">
        <v>28400000</v>
      </c>
      <c r="W2965" t="s">
        <v>21</v>
      </c>
    </row>
    <row r="2966" spans="1:23" x14ac:dyDescent="0.3">
      <c r="A2966" t="s">
        <v>1101</v>
      </c>
      <c r="B2966">
        <v>79</v>
      </c>
      <c r="C2966">
        <v>95</v>
      </c>
      <c r="D2966">
        <v>34099640</v>
      </c>
      <c r="E2966" t="s">
        <v>55</v>
      </c>
      <c r="F2966" t="s">
        <v>49</v>
      </c>
      <c r="G2966" t="s">
        <v>61</v>
      </c>
      <c r="L2966" t="s">
        <v>4348</v>
      </c>
      <c r="M2966">
        <v>16651</v>
      </c>
      <c r="N2966">
        <v>149</v>
      </c>
      <c r="O2966" t="s">
        <v>29</v>
      </c>
      <c r="P2966" t="s">
        <v>30</v>
      </c>
      <c r="Q2966" t="s">
        <v>52</v>
      </c>
      <c r="R2966">
        <v>5000000</v>
      </c>
      <c r="S2966">
        <v>2000</v>
      </c>
      <c r="T2966">
        <v>7</v>
      </c>
      <c r="U2966">
        <v>1.6</v>
      </c>
      <c r="V2966">
        <v>29099640</v>
      </c>
      <c r="W2966" t="s">
        <v>21</v>
      </c>
    </row>
    <row r="2967" spans="1:23" x14ac:dyDescent="0.3">
      <c r="A2967" t="s">
        <v>4012</v>
      </c>
      <c r="B2967">
        <v>52</v>
      </c>
      <c r="C2967">
        <v>112</v>
      </c>
      <c r="D2967">
        <v>37295394</v>
      </c>
      <c r="E2967" t="s">
        <v>48</v>
      </c>
      <c r="F2967" t="s">
        <v>55</v>
      </c>
      <c r="L2967" t="s">
        <v>4349</v>
      </c>
      <c r="M2967">
        <v>7973</v>
      </c>
      <c r="N2967">
        <v>59</v>
      </c>
      <c r="O2967" t="s">
        <v>29</v>
      </c>
      <c r="P2967" t="s">
        <v>30</v>
      </c>
      <c r="Q2967" t="s">
        <v>31</v>
      </c>
      <c r="R2967">
        <v>6600000</v>
      </c>
      <c r="S2967">
        <v>2011</v>
      </c>
      <c r="T2967">
        <v>5.7</v>
      </c>
      <c r="U2967">
        <v>1.9</v>
      </c>
      <c r="V2967">
        <v>30695394</v>
      </c>
      <c r="W2967" t="s">
        <v>21</v>
      </c>
    </row>
    <row r="2968" spans="1:23" x14ac:dyDescent="0.3">
      <c r="A2968" t="s">
        <v>923</v>
      </c>
      <c r="B2968">
        <v>351</v>
      </c>
      <c r="C2968">
        <v>93</v>
      </c>
      <c r="D2968">
        <v>31501218</v>
      </c>
      <c r="E2968" t="s">
        <v>242</v>
      </c>
      <c r="F2968" t="s">
        <v>55</v>
      </c>
      <c r="G2968" t="s">
        <v>54</v>
      </c>
      <c r="L2968" t="s">
        <v>4350</v>
      </c>
      <c r="M2968">
        <v>84070</v>
      </c>
      <c r="N2968">
        <v>526</v>
      </c>
      <c r="O2968" t="s">
        <v>29</v>
      </c>
      <c r="P2968" t="s">
        <v>30</v>
      </c>
      <c r="Q2968" t="s">
        <v>52</v>
      </c>
      <c r="R2968">
        <v>7500000</v>
      </c>
      <c r="S2968">
        <v>2005</v>
      </c>
      <c r="T2968">
        <v>7.5</v>
      </c>
      <c r="U2968">
        <v>1.6</v>
      </c>
      <c r="V2968">
        <v>24001218</v>
      </c>
      <c r="W2968" t="s">
        <v>21</v>
      </c>
    </row>
    <row r="2969" spans="1:23" x14ac:dyDescent="0.3">
      <c r="A2969" t="s">
        <v>1388</v>
      </c>
      <c r="B2969">
        <v>271</v>
      </c>
      <c r="C2969">
        <v>110</v>
      </c>
      <c r="D2969">
        <v>28747570</v>
      </c>
      <c r="E2969" t="s">
        <v>242</v>
      </c>
      <c r="F2969" t="s">
        <v>56</v>
      </c>
      <c r="G2969" t="s">
        <v>55</v>
      </c>
      <c r="L2969" t="s">
        <v>4351</v>
      </c>
      <c r="M2969">
        <v>100571</v>
      </c>
      <c r="N2969">
        <v>416</v>
      </c>
      <c r="O2969" t="s">
        <v>29</v>
      </c>
      <c r="P2969" t="s">
        <v>115</v>
      </c>
      <c r="Q2969" t="s">
        <v>213</v>
      </c>
      <c r="R2969">
        <v>7000000</v>
      </c>
      <c r="S2969">
        <v>2005</v>
      </c>
      <c r="T2969">
        <v>7.4</v>
      </c>
      <c r="U2969">
        <v>1.8</v>
      </c>
      <c r="V2969">
        <v>21747570</v>
      </c>
      <c r="W2969" t="s">
        <v>21</v>
      </c>
    </row>
    <row r="2970" spans="1:23" x14ac:dyDescent="0.3">
      <c r="A2970" t="s">
        <v>1325</v>
      </c>
      <c r="B2970">
        <v>93</v>
      </c>
      <c r="C2970">
        <v>104</v>
      </c>
      <c r="D2970">
        <v>25625110</v>
      </c>
      <c r="E2970" t="s">
        <v>24</v>
      </c>
      <c r="F2970" t="s">
        <v>56</v>
      </c>
      <c r="G2970" t="s">
        <v>35</v>
      </c>
      <c r="L2970" t="s">
        <v>4352</v>
      </c>
      <c r="M2970">
        <v>138707</v>
      </c>
      <c r="N2970">
        <v>202</v>
      </c>
      <c r="O2970" t="s">
        <v>29</v>
      </c>
      <c r="P2970" t="s">
        <v>30</v>
      </c>
      <c r="Q2970" t="s">
        <v>213</v>
      </c>
      <c r="R2970">
        <v>7000000</v>
      </c>
      <c r="S2970">
        <v>1995</v>
      </c>
      <c r="T2970">
        <v>7.2</v>
      </c>
      <c r="U2970">
        <v>1.7</v>
      </c>
      <c r="V2970">
        <v>18625110</v>
      </c>
      <c r="W2970" t="s">
        <v>21</v>
      </c>
    </row>
    <row r="2971" spans="1:23" x14ac:dyDescent="0.3">
      <c r="A2971" t="s">
        <v>4353</v>
      </c>
      <c r="B2971">
        <v>112</v>
      </c>
      <c r="C2971">
        <v>119</v>
      </c>
      <c r="D2971">
        <v>25000000</v>
      </c>
      <c r="E2971" t="s">
        <v>24</v>
      </c>
      <c r="F2971" t="s">
        <v>25</v>
      </c>
      <c r="G2971" t="s">
        <v>27</v>
      </c>
      <c r="L2971" t="s">
        <v>4354</v>
      </c>
      <c r="M2971">
        <v>39847</v>
      </c>
      <c r="N2971">
        <v>242</v>
      </c>
      <c r="O2971" t="s">
        <v>29</v>
      </c>
      <c r="P2971" t="s">
        <v>30</v>
      </c>
      <c r="Q2971" t="s">
        <v>52</v>
      </c>
      <c r="R2971">
        <v>9000000</v>
      </c>
      <c r="S2971">
        <v>1976</v>
      </c>
      <c r="T2971">
        <v>6.8</v>
      </c>
      <c r="U2971">
        <v>2</v>
      </c>
      <c r="V2971">
        <v>16000000</v>
      </c>
      <c r="W2971" t="s">
        <v>21</v>
      </c>
    </row>
    <row r="2972" spans="1:23" x14ac:dyDescent="0.3">
      <c r="A2972" t="s">
        <v>4338</v>
      </c>
      <c r="B2972">
        <v>118</v>
      </c>
      <c r="C2972">
        <v>125</v>
      </c>
      <c r="D2972">
        <v>21000000</v>
      </c>
      <c r="E2972" t="s">
        <v>24</v>
      </c>
      <c r="F2972" t="s">
        <v>25</v>
      </c>
      <c r="G2972" t="s">
        <v>35</v>
      </c>
      <c r="L2972" t="s">
        <v>4355</v>
      </c>
      <c r="M2972">
        <v>73950</v>
      </c>
      <c r="N2972">
        <v>258</v>
      </c>
      <c r="O2972" t="s">
        <v>29</v>
      </c>
      <c r="P2972" t="s">
        <v>37</v>
      </c>
      <c r="Q2972" t="s">
        <v>52</v>
      </c>
      <c r="R2972">
        <v>13000000</v>
      </c>
      <c r="S2972">
        <v>1974</v>
      </c>
      <c r="T2972">
        <v>6.8</v>
      </c>
      <c r="U2972">
        <v>2.1</v>
      </c>
      <c r="V2972">
        <v>8000000</v>
      </c>
      <c r="W2972" t="s">
        <v>21</v>
      </c>
    </row>
    <row r="2973" spans="1:23" x14ac:dyDescent="0.3">
      <c r="A2973" t="s">
        <v>2684</v>
      </c>
      <c r="B2973">
        <v>35</v>
      </c>
      <c r="C2973">
        <v>96</v>
      </c>
      <c r="D2973">
        <v>20257000</v>
      </c>
      <c r="E2973" t="s">
        <v>24</v>
      </c>
      <c r="F2973" t="s">
        <v>48</v>
      </c>
      <c r="G2973" t="s">
        <v>56</v>
      </c>
      <c r="H2973" t="s">
        <v>35</v>
      </c>
      <c r="L2973" t="s">
        <v>4356</v>
      </c>
      <c r="M2973">
        <v>7569</v>
      </c>
      <c r="N2973">
        <v>65</v>
      </c>
      <c r="O2973" t="s">
        <v>29</v>
      </c>
      <c r="P2973" t="s">
        <v>30</v>
      </c>
      <c r="Q2973" t="s">
        <v>213</v>
      </c>
      <c r="R2973">
        <v>7000000</v>
      </c>
      <c r="S2973">
        <v>1988</v>
      </c>
      <c r="T2973">
        <v>5.2</v>
      </c>
      <c r="U2973">
        <v>1.6</v>
      </c>
      <c r="V2973">
        <v>13257000</v>
      </c>
      <c r="W2973" t="s">
        <v>21</v>
      </c>
    </row>
    <row r="2974" spans="1:23" x14ac:dyDescent="0.3">
      <c r="A2974" t="s">
        <v>2132</v>
      </c>
      <c r="B2974">
        <v>342</v>
      </c>
      <c r="C2974">
        <v>100</v>
      </c>
      <c r="D2974">
        <v>26005908</v>
      </c>
      <c r="E2974" t="s">
        <v>25</v>
      </c>
      <c r="F2974" t="s">
        <v>57</v>
      </c>
      <c r="G2974" t="s">
        <v>35</v>
      </c>
      <c r="L2974" t="s">
        <v>4357</v>
      </c>
      <c r="M2974">
        <v>154938</v>
      </c>
      <c r="N2974">
        <v>1100</v>
      </c>
      <c r="O2974" t="s">
        <v>29</v>
      </c>
      <c r="P2974" t="s">
        <v>37</v>
      </c>
      <c r="Q2974" t="s">
        <v>213</v>
      </c>
      <c r="R2974">
        <v>3500000</v>
      </c>
      <c r="S2974">
        <v>2005</v>
      </c>
      <c r="T2974">
        <v>7.2</v>
      </c>
      <c r="U2974">
        <v>1.7</v>
      </c>
      <c r="V2974">
        <v>22505908</v>
      </c>
      <c r="W2974" t="s">
        <v>21</v>
      </c>
    </row>
    <row r="2975" spans="1:23" x14ac:dyDescent="0.3">
      <c r="A2975" t="s">
        <v>4358</v>
      </c>
      <c r="B2975">
        <v>137</v>
      </c>
      <c r="C2975">
        <v>89</v>
      </c>
      <c r="D2975">
        <v>15818967</v>
      </c>
      <c r="E2975" t="s">
        <v>57</v>
      </c>
      <c r="F2975" t="s">
        <v>60</v>
      </c>
      <c r="L2975" t="s">
        <v>4359</v>
      </c>
      <c r="M2975">
        <v>13913</v>
      </c>
      <c r="N2975">
        <v>120</v>
      </c>
      <c r="O2975" t="s">
        <v>29</v>
      </c>
      <c r="P2975" t="s">
        <v>30</v>
      </c>
      <c r="Q2975" t="s">
        <v>213</v>
      </c>
      <c r="R2975">
        <v>7000000</v>
      </c>
      <c r="S2975">
        <v>2014</v>
      </c>
      <c r="T2975">
        <v>4</v>
      </c>
      <c r="U2975">
        <v>1.5</v>
      </c>
      <c r="V2975">
        <v>8818967</v>
      </c>
      <c r="W2975" t="s">
        <v>21</v>
      </c>
    </row>
    <row r="2976" spans="1:23" x14ac:dyDescent="0.3">
      <c r="A2976" t="s">
        <v>1134</v>
      </c>
      <c r="B2976">
        <v>50</v>
      </c>
      <c r="C2976">
        <v>92</v>
      </c>
      <c r="D2976">
        <v>14891000</v>
      </c>
      <c r="E2976" t="s">
        <v>48</v>
      </c>
      <c r="L2976" t="s">
        <v>4360</v>
      </c>
      <c r="M2976">
        <v>15088</v>
      </c>
      <c r="N2976">
        <v>105</v>
      </c>
      <c r="O2976" t="s">
        <v>29</v>
      </c>
      <c r="P2976" t="s">
        <v>30</v>
      </c>
      <c r="Q2976" t="s">
        <v>213</v>
      </c>
      <c r="R2976">
        <v>7000000</v>
      </c>
      <c r="S2976">
        <v>1996</v>
      </c>
      <c r="T2976">
        <v>6.8</v>
      </c>
      <c r="U2976">
        <v>1.5</v>
      </c>
      <c r="V2976">
        <v>7891000</v>
      </c>
      <c r="W2976" t="s">
        <v>21</v>
      </c>
    </row>
    <row r="2977" spans="1:23" x14ac:dyDescent="0.3">
      <c r="A2977" t="s">
        <v>3436</v>
      </c>
      <c r="B2977">
        <v>261</v>
      </c>
      <c r="C2977">
        <v>109</v>
      </c>
      <c r="D2977">
        <v>16901126</v>
      </c>
      <c r="E2977" t="s">
        <v>56</v>
      </c>
      <c r="F2977" t="s">
        <v>57</v>
      </c>
      <c r="L2977" t="s">
        <v>4361</v>
      </c>
      <c r="M2977">
        <v>76267</v>
      </c>
      <c r="N2977">
        <v>687</v>
      </c>
      <c r="O2977" t="s">
        <v>29</v>
      </c>
      <c r="P2977" t="s">
        <v>30</v>
      </c>
      <c r="Q2977" t="s">
        <v>213</v>
      </c>
      <c r="R2977">
        <v>7000000</v>
      </c>
      <c r="S2977">
        <v>2005</v>
      </c>
      <c r="T2977">
        <v>6.9</v>
      </c>
      <c r="U2977">
        <v>1.8</v>
      </c>
      <c r="V2977">
        <v>9901126</v>
      </c>
      <c r="W2977" t="s">
        <v>21</v>
      </c>
    </row>
    <row r="2978" spans="1:23" x14ac:dyDescent="0.3">
      <c r="A2978" t="s">
        <v>3616</v>
      </c>
      <c r="B2978">
        <v>180</v>
      </c>
      <c r="C2978">
        <v>103</v>
      </c>
      <c r="D2978">
        <v>17474107</v>
      </c>
      <c r="E2978" t="s">
        <v>48</v>
      </c>
      <c r="F2978" t="s">
        <v>56</v>
      </c>
      <c r="G2978" t="s">
        <v>55</v>
      </c>
      <c r="L2978" t="s">
        <v>4362</v>
      </c>
      <c r="M2978">
        <v>56605</v>
      </c>
      <c r="N2978">
        <v>89</v>
      </c>
      <c r="O2978" t="s">
        <v>29</v>
      </c>
      <c r="P2978" t="s">
        <v>30</v>
      </c>
      <c r="Q2978" t="s">
        <v>213</v>
      </c>
      <c r="R2978">
        <v>7000000</v>
      </c>
      <c r="S2978">
        <v>2015</v>
      </c>
      <c r="T2978">
        <v>7.3</v>
      </c>
      <c r="U2978">
        <v>1.7</v>
      </c>
      <c r="V2978">
        <v>10474107</v>
      </c>
      <c r="W2978" t="s">
        <v>21</v>
      </c>
    </row>
    <row r="2979" spans="1:23" x14ac:dyDescent="0.3">
      <c r="A2979" t="s">
        <v>2032</v>
      </c>
      <c r="B2979">
        <v>28</v>
      </c>
      <c r="C2979">
        <v>95</v>
      </c>
      <c r="D2979">
        <v>14003141</v>
      </c>
      <c r="E2979" t="s">
        <v>56</v>
      </c>
      <c r="F2979" t="s">
        <v>55</v>
      </c>
      <c r="G2979" t="s">
        <v>35</v>
      </c>
      <c r="L2979" t="s">
        <v>4363</v>
      </c>
      <c r="M2979">
        <v>4598</v>
      </c>
      <c r="N2979">
        <v>29</v>
      </c>
      <c r="O2979" t="s">
        <v>29</v>
      </c>
      <c r="P2979" t="s">
        <v>30</v>
      </c>
      <c r="Q2979" t="s">
        <v>213</v>
      </c>
      <c r="R2979">
        <v>7000000</v>
      </c>
      <c r="S2979">
        <v>1999</v>
      </c>
      <c r="T2979">
        <v>6.1</v>
      </c>
      <c r="U2979">
        <v>1.6</v>
      </c>
      <c r="V2979">
        <v>7003141</v>
      </c>
      <c r="W2979" t="s">
        <v>21</v>
      </c>
    </row>
    <row r="2980" spans="1:23" x14ac:dyDescent="0.3">
      <c r="A2980" t="s">
        <v>3436</v>
      </c>
      <c r="B2980">
        <v>202</v>
      </c>
      <c r="C2980">
        <v>105</v>
      </c>
      <c r="D2980">
        <v>12583510</v>
      </c>
      <c r="E2980" t="s">
        <v>57</v>
      </c>
      <c r="L2980" t="s">
        <v>4364</v>
      </c>
      <c r="M2980">
        <v>60709</v>
      </c>
      <c r="N2980">
        <v>922</v>
      </c>
      <c r="O2980" t="s">
        <v>29</v>
      </c>
      <c r="P2980" t="s">
        <v>30</v>
      </c>
      <c r="Q2980" t="s">
        <v>213</v>
      </c>
      <c r="R2980">
        <v>7000000</v>
      </c>
      <c r="S2980">
        <v>2003</v>
      </c>
      <c r="T2980">
        <v>6</v>
      </c>
      <c r="U2980">
        <v>1.8</v>
      </c>
      <c r="V2980">
        <v>5583510</v>
      </c>
      <c r="W2980" t="s">
        <v>21</v>
      </c>
    </row>
    <row r="2981" spans="1:23" x14ac:dyDescent="0.3">
      <c r="A2981" t="s">
        <v>1929</v>
      </c>
      <c r="B2981">
        <v>341</v>
      </c>
      <c r="C2981">
        <v>106</v>
      </c>
      <c r="D2981">
        <v>9190525</v>
      </c>
      <c r="E2981" t="s">
        <v>48</v>
      </c>
      <c r="F2981" t="s">
        <v>55</v>
      </c>
      <c r="L2981" t="s">
        <v>4365</v>
      </c>
      <c r="M2981">
        <v>102125</v>
      </c>
      <c r="N2981">
        <v>324</v>
      </c>
      <c r="O2981" t="s">
        <v>29</v>
      </c>
      <c r="P2981" t="s">
        <v>30</v>
      </c>
      <c r="Q2981" t="s">
        <v>213</v>
      </c>
      <c r="R2981">
        <v>7000000</v>
      </c>
      <c r="S2981">
        <v>2009</v>
      </c>
      <c r="T2981">
        <v>7</v>
      </c>
      <c r="U2981">
        <v>1.8</v>
      </c>
      <c r="V2981">
        <v>2190525</v>
      </c>
      <c r="W2981" t="s">
        <v>21</v>
      </c>
    </row>
    <row r="2982" spans="1:23" x14ac:dyDescent="0.3">
      <c r="A2982" t="s">
        <v>4366</v>
      </c>
      <c r="B2982">
        <v>160</v>
      </c>
      <c r="C2982">
        <v>100</v>
      </c>
      <c r="D2982">
        <v>9176553</v>
      </c>
      <c r="E2982" t="s">
        <v>55</v>
      </c>
      <c r="F2982" t="s">
        <v>60</v>
      </c>
      <c r="L2982" t="s">
        <v>4367</v>
      </c>
      <c r="M2982">
        <v>19147</v>
      </c>
      <c r="N2982">
        <v>97</v>
      </c>
      <c r="O2982" t="s">
        <v>29</v>
      </c>
      <c r="P2982" t="s">
        <v>30</v>
      </c>
      <c r="Q2982" t="s">
        <v>31</v>
      </c>
      <c r="R2982">
        <v>7500000</v>
      </c>
      <c r="S2982">
        <v>2009</v>
      </c>
      <c r="T2982">
        <v>7.1</v>
      </c>
      <c r="U2982">
        <v>1.7</v>
      </c>
      <c r="V2982">
        <v>1676553</v>
      </c>
      <c r="W2982" t="s">
        <v>21</v>
      </c>
    </row>
    <row r="2983" spans="1:23" x14ac:dyDescent="0.3">
      <c r="A2983" t="s">
        <v>1916</v>
      </c>
      <c r="B2983">
        <v>31</v>
      </c>
      <c r="C2983">
        <v>103</v>
      </c>
      <c r="D2983">
        <v>9094451</v>
      </c>
      <c r="E2983" t="s">
        <v>24</v>
      </c>
      <c r="F2983" t="s">
        <v>26</v>
      </c>
      <c r="G2983" t="s">
        <v>57</v>
      </c>
      <c r="H2983" t="s">
        <v>35</v>
      </c>
      <c r="L2983" t="s">
        <v>4368</v>
      </c>
      <c r="M2983">
        <v>11668</v>
      </c>
      <c r="N2983">
        <v>79</v>
      </c>
      <c r="O2983" t="s">
        <v>29</v>
      </c>
      <c r="P2983" t="s">
        <v>30</v>
      </c>
      <c r="Q2983" t="s">
        <v>213</v>
      </c>
      <c r="R2983">
        <v>7000000</v>
      </c>
      <c r="S2983">
        <v>1989</v>
      </c>
      <c r="T2983">
        <v>6.2</v>
      </c>
      <c r="U2983">
        <v>1.7</v>
      </c>
      <c r="V2983">
        <v>2094451</v>
      </c>
      <c r="W2983" t="s">
        <v>21</v>
      </c>
    </row>
    <row r="2984" spans="1:23" x14ac:dyDescent="0.3">
      <c r="A2984" t="s">
        <v>4369</v>
      </c>
      <c r="B2984">
        <v>281</v>
      </c>
      <c r="C2984">
        <v>99</v>
      </c>
      <c r="D2984">
        <v>9166863</v>
      </c>
      <c r="E2984" t="s">
        <v>55</v>
      </c>
      <c r="F2984" t="s">
        <v>44</v>
      </c>
      <c r="L2984" t="s">
        <v>4370</v>
      </c>
      <c r="M2984">
        <v>83182</v>
      </c>
      <c r="N2984">
        <v>247</v>
      </c>
      <c r="O2984" t="s">
        <v>29</v>
      </c>
      <c r="P2984" t="s">
        <v>30</v>
      </c>
      <c r="Q2984" t="s">
        <v>213</v>
      </c>
      <c r="R2984">
        <v>7000000</v>
      </c>
      <c r="S2984">
        <v>2009</v>
      </c>
      <c r="T2984">
        <v>7.6</v>
      </c>
      <c r="U2984">
        <v>1.6</v>
      </c>
      <c r="V2984">
        <v>2166863</v>
      </c>
      <c r="W2984" t="s">
        <v>21</v>
      </c>
    </row>
    <row r="2985" spans="1:23" x14ac:dyDescent="0.3">
      <c r="A2985" t="s">
        <v>172</v>
      </c>
      <c r="B2985">
        <v>114</v>
      </c>
      <c r="C2985">
        <v>164</v>
      </c>
      <c r="D2985">
        <v>8373585</v>
      </c>
      <c r="E2985" t="s">
        <v>55</v>
      </c>
      <c r="L2985" t="s">
        <v>4371</v>
      </c>
      <c r="M2985">
        <v>39680</v>
      </c>
      <c r="N2985">
        <v>308</v>
      </c>
      <c r="O2985" t="s">
        <v>29</v>
      </c>
      <c r="P2985" t="s">
        <v>30</v>
      </c>
      <c r="Q2985" t="s">
        <v>213</v>
      </c>
      <c r="R2985">
        <v>7000000</v>
      </c>
      <c r="S2985">
        <v>1988</v>
      </c>
      <c r="T2985">
        <v>7.6</v>
      </c>
      <c r="U2985">
        <v>2.7</v>
      </c>
      <c r="V2985">
        <v>1373585</v>
      </c>
      <c r="W2985" t="s">
        <v>21</v>
      </c>
    </row>
    <row r="2986" spans="1:23" x14ac:dyDescent="0.3">
      <c r="A2986" t="s">
        <v>4289</v>
      </c>
      <c r="B2986">
        <v>72</v>
      </c>
      <c r="C2986">
        <v>96</v>
      </c>
      <c r="D2986">
        <v>7292175</v>
      </c>
      <c r="E2986" t="s">
        <v>48</v>
      </c>
      <c r="F2986" t="s">
        <v>55</v>
      </c>
      <c r="G2986" t="s">
        <v>44</v>
      </c>
      <c r="L2986" t="s">
        <v>4372</v>
      </c>
      <c r="M2986">
        <v>7736</v>
      </c>
      <c r="N2986">
        <v>100</v>
      </c>
      <c r="O2986" t="s">
        <v>29</v>
      </c>
      <c r="P2986" t="s">
        <v>30</v>
      </c>
      <c r="Q2986" t="s">
        <v>213</v>
      </c>
      <c r="R2986">
        <v>7000000</v>
      </c>
      <c r="S2986">
        <v>1999</v>
      </c>
      <c r="T2986">
        <v>6.4</v>
      </c>
      <c r="U2986">
        <v>1.6</v>
      </c>
      <c r="V2986">
        <v>292175</v>
      </c>
      <c r="W2986" t="s">
        <v>21</v>
      </c>
    </row>
    <row r="2987" spans="1:23" x14ac:dyDescent="0.3">
      <c r="A2987" t="s">
        <v>4373</v>
      </c>
      <c r="B2987">
        <v>119</v>
      </c>
      <c r="C2987">
        <v>122</v>
      </c>
      <c r="D2987">
        <v>6601079</v>
      </c>
      <c r="E2987" t="s">
        <v>48</v>
      </c>
      <c r="F2987" t="s">
        <v>55</v>
      </c>
      <c r="G2987" t="s">
        <v>50</v>
      </c>
      <c r="H2987" t="s">
        <v>44</v>
      </c>
      <c r="L2987" t="s">
        <v>4374</v>
      </c>
      <c r="M2987">
        <v>17436</v>
      </c>
      <c r="N2987">
        <v>276</v>
      </c>
      <c r="O2987" t="s">
        <v>29</v>
      </c>
      <c r="P2987" t="s">
        <v>37</v>
      </c>
      <c r="Q2987" t="s">
        <v>31</v>
      </c>
      <c r="R2987">
        <v>7000000</v>
      </c>
      <c r="S2987">
        <v>2004</v>
      </c>
      <c r="T2987">
        <v>6.2</v>
      </c>
      <c r="U2987">
        <v>2</v>
      </c>
      <c r="V2987">
        <v>-398921</v>
      </c>
      <c r="W2987" t="s">
        <v>38</v>
      </c>
    </row>
    <row r="2988" spans="1:23" x14ac:dyDescent="0.3">
      <c r="A2988" t="s">
        <v>361</v>
      </c>
      <c r="B2988">
        <v>74</v>
      </c>
      <c r="C2988">
        <v>94</v>
      </c>
      <c r="D2988">
        <v>6165429</v>
      </c>
      <c r="E2988" t="s">
        <v>25</v>
      </c>
      <c r="F2988" t="s">
        <v>242</v>
      </c>
      <c r="G2988" t="s">
        <v>55</v>
      </c>
      <c r="H2988" t="s">
        <v>54</v>
      </c>
      <c r="L2988" t="s">
        <v>4375</v>
      </c>
      <c r="M2988">
        <v>23486</v>
      </c>
      <c r="N2988">
        <v>249</v>
      </c>
      <c r="O2988" t="s">
        <v>623</v>
      </c>
      <c r="P2988" t="s">
        <v>143</v>
      </c>
      <c r="Q2988" t="s">
        <v>52</v>
      </c>
      <c r="R2988">
        <v>6000000</v>
      </c>
      <c r="S2988">
        <v>2002</v>
      </c>
      <c r="T2988">
        <v>7.5</v>
      </c>
      <c r="U2988">
        <v>1.6</v>
      </c>
      <c r="V2988">
        <v>165429</v>
      </c>
      <c r="W2988" t="s">
        <v>21</v>
      </c>
    </row>
    <row r="2989" spans="1:23" x14ac:dyDescent="0.3">
      <c r="A2989" t="s">
        <v>2641</v>
      </c>
      <c r="B2989">
        <v>25</v>
      </c>
      <c r="C2989">
        <v>93</v>
      </c>
      <c r="D2989">
        <v>5694308</v>
      </c>
      <c r="E2989" t="s">
        <v>48</v>
      </c>
      <c r="F2989" t="s">
        <v>61</v>
      </c>
      <c r="L2989" t="s">
        <v>4376</v>
      </c>
      <c r="M2989">
        <v>13815</v>
      </c>
      <c r="N2989">
        <v>46</v>
      </c>
      <c r="O2989" t="s">
        <v>29</v>
      </c>
      <c r="P2989" t="s">
        <v>30</v>
      </c>
      <c r="Q2989" t="s">
        <v>31</v>
      </c>
      <c r="R2989">
        <v>7000000</v>
      </c>
      <c r="S2989">
        <v>2007</v>
      </c>
      <c r="T2989">
        <v>2</v>
      </c>
      <c r="U2989">
        <v>1.6</v>
      </c>
      <c r="V2989">
        <v>-1305692</v>
      </c>
      <c r="W2989" t="s">
        <v>38</v>
      </c>
    </row>
    <row r="2990" spans="1:23" x14ac:dyDescent="0.3">
      <c r="A2990" t="s">
        <v>4377</v>
      </c>
      <c r="B2990">
        <v>39</v>
      </c>
      <c r="C2990">
        <v>96</v>
      </c>
      <c r="D2990">
        <v>5430822</v>
      </c>
      <c r="E2990" t="s">
        <v>24</v>
      </c>
      <c r="F2990" t="s">
        <v>56</v>
      </c>
      <c r="G2990" t="s">
        <v>57</v>
      </c>
      <c r="H2990" t="s">
        <v>27</v>
      </c>
      <c r="I2990" t="s">
        <v>35</v>
      </c>
      <c r="L2990" t="s">
        <v>4378</v>
      </c>
      <c r="M2990">
        <v>8391</v>
      </c>
      <c r="N2990">
        <v>75</v>
      </c>
      <c r="O2990" t="s">
        <v>29</v>
      </c>
      <c r="P2990" t="s">
        <v>37</v>
      </c>
      <c r="Q2990" t="s">
        <v>213</v>
      </c>
      <c r="R2990">
        <v>7000000</v>
      </c>
      <c r="S2990">
        <v>1992</v>
      </c>
      <c r="T2990">
        <v>6.2</v>
      </c>
      <c r="U2990">
        <v>1.6</v>
      </c>
      <c r="V2990">
        <v>-1569178</v>
      </c>
      <c r="W2990" t="s">
        <v>38</v>
      </c>
    </row>
    <row r="2991" spans="1:23" x14ac:dyDescent="0.3">
      <c r="A2991" t="s">
        <v>4379</v>
      </c>
      <c r="B2991">
        <v>27</v>
      </c>
      <c r="C2991">
        <v>113</v>
      </c>
      <c r="D2991">
        <v>4720371</v>
      </c>
      <c r="E2991" t="s">
        <v>25</v>
      </c>
      <c r="F2991" t="s">
        <v>242</v>
      </c>
      <c r="G2991" t="s">
        <v>55</v>
      </c>
      <c r="L2991" t="s">
        <v>4380</v>
      </c>
      <c r="M2991">
        <v>3203</v>
      </c>
      <c r="N2991">
        <v>85</v>
      </c>
      <c r="O2991" t="s">
        <v>29</v>
      </c>
      <c r="P2991" t="s">
        <v>30</v>
      </c>
      <c r="Q2991" t="s">
        <v>52</v>
      </c>
      <c r="R2991">
        <v>7000000</v>
      </c>
      <c r="S2991">
        <v>2001</v>
      </c>
      <c r="T2991">
        <v>6.5</v>
      </c>
      <c r="U2991">
        <v>1.9</v>
      </c>
      <c r="V2991">
        <v>-2279629</v>
      </c>
      <c r="W2991" t="s">
        <v>38</v>
      </c>
    </row>
    <row r="2992" spans="1:23" x14ac:dyDescent="0.3">
      <c r="A2992" t="s">
        <v>548</v>
      </c>
      <c r="B2992">
        <v>158</v>
      </c>
      <c r="C2992">
        <v>99</v>
      </c>
      <c r="D2992">
        <v>2344847</v>
      </c>
      <c r="E2992" t="s">
        <v>55</v>
      </c>
      <c r="F2992" t="s">
        <v>61</v>
      </c>
      <c r="L2992" t="s">
        <v>4381</v>
      </c>
      <c r="M2992">
        <v>18561</v>
      </c>
      <c r="N2992">
        <v>119</v>
      </c>
      <c r="O2992" t="s">
        <v>29</v>
      </c>
      <c r="P2992" t="s">
        <v>30</v>
      </c>
      <c r="Q2992" t="s">
        <v>213</v>
      </c>
      <c r="R2992">
        <v>7000000</v>
      </c>
      <c r="S2992">
        <v>2008</v>
      </c>
      <c r="T2992">
        <v>6.8</v>
      </c>
      <c r="U2992">
        <v>1.6</v>
      </c>
      <c r="V2992">
        <v>-4655153</v>
      </c>
      <c r="W2992" t="s">
        <v>38</v>
      </c>
    </row>
    <row r="2993" spans="1:23" x14ac:dyDescent="0.3">
      <c r="A2993" t="s">
        <v>4079</v>
      </c>
      <c r="B2993">
        <v>223</v>
      </c>
      <c r="C2993">
        <v>91</v>
      </c>
      <c r="D2993">
        <v>7455447</v>
      </c>
      <c r="E2993" t="s">
        <v>48</v>
      </c>
      <c r="F2993" t="s">
        <v>55</v>
      </c>
      <c r="G2993" t="s">
        <v>44</v>
      </c>
      <c r="L2993" t="s">
        <v>4382</v>
      </c>
      <c r="M2993">
        <v>29967</v>
      </c>
      <c r="N2993">
        <v>126</v>
      </c>
      <c r="O2993" t="s">
        <v>29</v>
      </c>
      <c r="P2993" t="s">
        <v>30</v>
      </c>
      <c r="Q2993" t="s">
        <v>213</v>
      </c>
      <c r="R2993">
        <v>7000000</v>
      </c>
      <c r="S2993">
        <v>2010</v>
      </c>
      <c r="T2993">
        <v>6.3</v>
      </c>
      <c r="U2993">
        <v>1.5</v>
      </c>
      <c r="V2993">
        <v>455447</v>
      </c>
      <c r="W2993" t="s">
        <v>21</v>
      </c>
    </row>
    <row r="2994" spans="1:23" x14ac:dyDescent="0.3">
      <c r="A2994" t="s">
        <v>4383</v>
      </c>
      <c r="B2994">
        <v>25</v>
      </c>
      <c r="C2994">
        <v>100</v>
      </c>
      <c r="D2994">
        <v>2148212</v>
      </c>
      <c r="E2994" t="s">
        <v>55</v>
      </c>
      <c r="F2994" t="s">
        <v>49</v>
      </c>
      <c r="L2994" t="s">
        <v>4384</v>
      </c>
      <c r="M2994">
        <v>781</v>
      </c>
      <c r="N2994">
        <v>20</v>
      </c>
      <c r="O2994" t="s">
        <v>29</v>
      </c>
      <c r="P2994" t="s">
        <v>30</v>
      </c>
      <c r="Q2994" t="s">
        <v>52</v>
      </c>
      <c r="R2994">
        <v>7000000</v>
      </c>
      <c r="S2994">
        <v>1999</v>
      </c>
      <c r="T2994">
        <v>6.3</v>
      </c>
      <c r="U2994">
        <v>1.7</v>
      </c>
      <c r="V2994">
        <v>-4851788</v>
      </c>
      <c r="W2994" t="s">
        <v>38</v>
      </c>
    </row>
    <row r="2995" spans="1:23" x14ac:dyDescent="0.3">
      <c r="A2995" t="s">
        <v>4385</v>
      </c>
      <c r="B2995">
        <v>97</v>
      </c>
      <c r="C2995">
        <v>105</v>
      </c>
      <c r="D2995">
        <v>2062066</v>
      </c>
      <c r="E2995" t="s">
        <v>242</v>
      </c>
      <c r="F2995" t="s">
        <v>56</v>
      </c>
      <c r="G2995" t="s">
        <v>55</v>
      </c>
      <c r="L2995" t="s">
        <v>4386</v>
      </c>
      <c r="M2995">
        <v>11387</v>
      </c>
      <c r="N2995">
        <v>147</v>
      </c>
      <c r="O2995" t="s">
        <v>29</v>
      </c>
      <c r="P2995" t="s">
        <v>30</v>
      </c>
      <c r="Q2995" t="s">
        <v>213</v>
      </c>
      <c r="R2995">
        <v>7000000</v>
      </c>
      <c r="S2995">
        <v>2002</v>
      </c>
      <c r="T2995">
        <v>6.6</v>
      </c>
      <c r="U2995">
        <v>1.8</v>
      </c>
      <c r="V2995">
        <v>-4937934</v>
      </c>
      <c r="W2995" t="s">
        <v>38</v>
      </c>
    </row>
    <row r="2996" spans="1:23" x14ac:dyDescent="0.3">
      <c r="A2996" t="s">
        <v>3765</v>
      </c>
      <c r="B2996">
        <v>117</v>
      </c>
      <c r="C2996">
        <v>99</v>
      </c>
      <c r="D2996">
        <v>1654367</v>
      </c>
      <c r="E2996" t="s">
        <v>242</v>
      </c>
      <c r="F2996" t="s">
        <v>55</v>
      </c>
      <c r="L2996" t="s">
        <v>4387</v>
      </c>
      <c r="M2996">
        <v>18355</v>
      </c>
      <c r="N2996">
        <v>106</v>
      </c>
      <c r="O2996" t="s">
        <v>29</v>
      </c>
      <c r="P2996" t="s">
        <v>30</v>
      </c>
      <c r="Q2996" t="s">
        <v>213</v>
      </c>
      <c r="R2996">
        <v>7000000</v>
      </c>
      <c r="S2996">
        <v>2006</v>
      </c>
      <c r="T2996">
        <v>6.4</v>
      </c>
      <c r="U2996">
        <v>1.6</v>
      </c>
      <c r="V2996">
        <v>-5345633</v>
      </c>
      <c r="W2996" t="s">
        <v>38</v>
      </c>
    </row>
    <row r="2997" spans="1:23" x14ac:dyDescent="0.3">
      <c r="A2997" t="s">
        <v>4388</v>
      </c>
      <c r="B2997">
        <v>389</v>
      </c>
      <c r="C2997">
        <v>112</v>
      </c>
      <c r="D2997">
        <v>1738692</v>
      </c>
      <c r="E2997" t="s">
        <v>55</v>
      </c>
      <c r="F2997" t="s">
        <v>35</v>
      </c>
      <c r="L2997" t="s">
        <v>4389</v>
      </c>
      <c r="M2997">
        <v>95529</v>
      </c>
      <c r="N2997">
        <v>301</v>
      </c>
      <c r="O2997" t="s">
        <v>29</v>
      </c>
      <c r="P2997" t="s">
        <v>37</v>
      </c>
      <c r="Q2997" t="s">
        <v>213</v>
      </c>
      <c r="R2997">
        <v>7000000</v>
      </c>
      <c r="S2997">
        <v>2011</v>
      </c>
      <c r="T2997">
        <v>7.5</v>
      </c>
      <c r="U2997">
        <v>1.9</v>
      </c>
      <c r="V2997">
        <v>-5261308</v>
      </c>
      <c r="W2997" t="s">
        <v>38</v>
      </c>
    </row>
    <row r="2998" spans="1:23" x14ac:dyDescent="0.3">
      <c r="A2998" t="s">
        <v>4390</v>
      </c>
      <c r="B2998">
        <v>34</v>
      </c>
      <c r="C2998">
        <v>99</v>
      </c>
      <c r="D2998">
        <v>1889522</v>
      </c>
      <c r="E2998" t="s">
        <v>55</v>
      </c>
      <c r="F2998" t="s">
        <v>61</v>
      </c>
      <c r="L2998" t="s">
        <v>4391</v>
      </c>
      <c r="M2998">
        <v>1119</v>
      </c>
      <c r="N2998">
        <v>12</v>
      </c>
      <c r="O2998" t="s">
        <v>29</v>
      </c>
      <c r="P2998" t="s">
        <v>30</v>
      </c>
      <c r="Q2998" t="s">
        <v>118</v>
      </c>
      <c r="R2998">
        <v>7000000</v>
      </c>
      <c r="S2998">
        <v>2009</v>
      </c>
      <c r="T2998">
        <v>6.5</v>
      </c>
      <c r="U2998">
        <v>1.6</v>
      </c>
      <c r="V2998">
        <v>-5110478</v>
      </c>
      <c r="W2998" t="s">
        <v>38</v>
      </c>
    </row>
    <row r="2999" spans="1:23" x14ac:dyDescent="0.3">
      <c r="A2999" t="s">
        <v>4328</v>
      </c>
      <c r="B2999">
        <v>161</v>
      </c>
      <c r="C2999">
        <v>125</v>
      </c>
      <c r="D2999">
        <v>1110286</v>
      </c>
      <c r="E2999" t="s">
        <v>55</v>
      </c>
      <c r="F2999" t="s">
        <v>44</v>
      </c>
      <c r="L2999" t="s">
        <v>4392</v>
      </c>
      <c r="M2999">
        <v>9727</v>
      </c>
      <c r="N2999">
        <v>65</v>
      </c>
      <c r="O2999" t="s">
        <v>29</v>
      </c>
      <c r="P2999" t="s">
        <v>30</v>
      </c>
      <c r="Q2999" t="s">
        <v>213</v>
      </c>
      <c r="R2999">
        <v>4825000</v>
      </c>
      <c r="S2999">
        <v>2009</v>
      </c>
      <c r="T2999">
        <v>7.2</v>
      </c>
      <c r="U2999">
        <v>2.1</v>
      </c>
      <c r="V2999">
        <v>-3714714</v>
      </c>
      <c r="W2999" t="s">
        <v>38</v>
      </c>
    </row>
    <row r="3000" spans="1:23" x14ac:dyDescent="0.3">
      <c r="A3000" t="s">
        <v>4393</v>
      </c>
      <c r="B3000">
        <v>6</v>
      </c>
      <c r="C3000">
        <v>107</v>
      </c>
      <c r="D3000">
        <v>1000000</v>
      </c>
      <c r="E3000" t="s">
        <v>25</v>
      </c>
      <c r="F3000" t="s">
        <v>55</v>
      </c>
      <c r="G3000" t="s">
        <v>44</v>
      </c>
      <c r="H3000" t="s">
        <v>58</v>
      </c>
      <c r="L3000" t="s">
        <v>4394</v>
      </c>
      <c r="M3000">
        <v>2215</v>
      </c>
      <c r="N3000">
        <v>26</v>
      </c>
      <c r="O3000" t="s">
        <v>29</v>
      </c>
      <c r="P3000" t="s">
        <v>37</v>
      </c>
      <c r="Q3000" t="s">
        <v>52</v>
      </c>
      <c r="R3000">
        <v>9000000</v>
      </c>
      <c r="S3000">
        <v>1977</v>
      </c>
      <c r="T3000">
        <v>6.3</v>
      </c>
      <c r="U3000">
        <v>1.8</v>
      </c>
      <c r="V3000">
        <v>-8000000</v>
      </c>
      <c r="W3000" t="s">
        <v>38</v>
      </c>
    </row>
    <row r="3001" spans="1:23" x14ac:dyDescent="0.3">
      <c r="A3001" t="s">
        <v>1857</v>
      </c>
      <c r="B3001">
        <v>16</v>
      </c>
      <c r="C3001">
        <v>107</v>
      </c>
      <c r="D3001">
        <v>700000</v>
      </c>
      <c r="E3001" t="s">
        <v>48</v>
      </c>
      <c r="F3001" t="s">
        <v>26</v>
      </c>
      <c r="G3001" t="s">
        <v>27</v>
      </c>
      <c r="L3001" t="s">
        <v>4395</v>
      </c>
      <c r="M3001">
        <v>24438</v>
      </c>
      <c r="N3001">
        <v>78</v>
      </c>
      <c r="O3001" t="s">
        <v>792</v>
      </c>
      <c r="P3001" t="s">
        <v>545</v>
      </c>
      <c r="Q3001" t="s">
        <v>213</v>
      </c>
      <c r="R3001">
        <v>50000000</v>
      </c>
      <c r="S3001">
        <v>1993</v>
      </c>
      <c r="T3001">
        <v>7</v>
      </c>
      <c r="U3001">
        <v>1.8</v>
      </c>
      <c r="V3001">
        <v>-49300000</v>
      </c>
      <c r="W3001" t="s">
        <v>38</v>
      </c>
    </row>
    <row r="3002" spans="1:23" x14ac:dyDescent="0.3">
      <c r="A3002" t="s">
        <v>1825</v>
      </c>
      <c r="B3002">
        <v>301</v>
      </c>
      <c r="C3002">
        <v>97</v>
      </c>
      <c r="D3002">
        <v>1768416</v>
      </c>
      <c r="E3002" t="s">
        <v>48</v>
      </c>
      <c r="F3002" t="s">
        <v>55</v>
      </c>
      <c r="L3002" t="s">
        <v>4396</v>
      </c>
      <c r="M3002">
        <v>35848</v>
      </c>
      <c r="N3002">
        <v>198</v>
      </c>
      <c r="O3002" t="s">
        <v>29</v>
      </c>
      <c r="P3002" t="s">
        <v>30</v>
      </c>
      <c r="Q3002" t="s">
        <v>213</v>
      </c>
      <c r="R3002">
        <v>7000000</v>
      </c>
      <c r="S3002">
        <v>2010</v>
      </c>
      <c r="T3002">
        <v>6.3</v>
      </c>
      <c r="U3002">
        <v>1.6</v>
      </c>
      <c r="V3002">
        <v>-5231584</v>
      </c>
      <c r="W3002" t="s">
        <v>38</v>
      </c>
    </row>
    <row r="3003" spans="1:23" x14ac:dyDescent="0.3">
      <c r="A3003" t="s">
        <v>4397</v>
      </c>
      <c r="B3003">
        <v>12</v>
      </c>
      <c r="C3003">
        <v>95</v>
      </c>
      <c r="D3003">
        <v>306715</v>
      </c>
      <c r="E3003" t="s">
        <v>48</v>
      </c>
      <c r="L3003" t="s">
        <v>4398</v>
      </c>
      <c r="M3003">
        <v>5143</v>
      </c>
      <c r="N3003">
        <v>62</v>
      </c>
      <c r="O3003" t="s">
        <v>29</v>
      </c>
      <c r="P3003" t="s">
        <v>30</v>
      </c>
      <c r="Q3003" t="s">
        <v>31</v>
      </c>
      <c r="R3003">
        <v>10000000</v>
      </c>
      <c r="S3003">
        <v>1998</v>
      </c>
      <c r="T3003">
        <v>2.2999999999999998</v>
      </c>
      <c r="U3003">
        <v>1.6</v>
      </c>
      <c r="V3003">
        <v>-9693285</v>
      </c>
      <c r="W3003" t="s">
        <v>38</v>
      </c>
    </row>
    <row r="3004" spans="1:23" x14ac:dyDescent="0.3">
      <c r="A3004" t="s">
        <v>4399</v>
      </c>
      <c r="B3004">
        <v>134</v>
      </c>
      <c r="C3004">
        <v>106</v>
      </c>
      <c r="D3004">
        <v>382946</v>
      </c>
      <c r="E3004" t="s">
        <v>55</v>
      </c>
      <c r="L3004" t="s">
        <v>4400</v>
      </c>
      <c r="M3004">
        <v>43965</v>
      </c>
      <c r="N3004">
        <v>99</v>
      </c>
      <c r="O3004" t="s">
        <v>29</v>
      </c>
      <c r="P3004" t="s">
        <v>30</v>
      </c>
      <c r="Q3004" t="s">
        <v>213</v>
      </c>
      <c r="R3004">
        <v>7000000</v>
      </c>
      <c r="S3004">
        <v>2010</v>
      </c>
      <c r="T3004">
        <v>7.1</v>
      </c>
      <c r="U3004">
        <v>1.8</v>
      </c>
      <c r="V3004">
        <v>-6617054</v>
      </c>
      <c r="W3004" t="s">
        <v>38</v>
      </c>
    </row>
    <row r="3005" spans="1:23" x14ac:dyDescent="0.3">
      <c r="A3005" t="s">
        <v>4401</v>
      </c>
      <c r="B3005">
        <v>39</v>
      </c>
      <c r="C3005">
        <v>96</v>
      </c>
      <c r="D3005">
        <v>196067</v>
      </c>
      <c r="E3005" t="s">
        <v>55</v>
      </c>
      <c r="F3005" t="s">
        <v>44</v>
      </c>
      <c r="L3005" t="s">
        <v>4402</v>
      </c>
      <c r="M3005">
        <v>1966</v>
      </c>
      <c r="N3005">
        <v>25</v>
      </c>
      <c r="O3005" t="s">
        <v>29</v>
      </c>
      <c r="P3005" t="s">
        <v>37</v>
      </c>
      <c r="Q3005" t="s">
        <v>213</v>
      </c>
      <c r="R3005">
        <v>7000000</v>
      </c>
      <c r="S3005">
        <v>2002</v>
      </c>
      <c r="T3005">
        <v>6.7</v>
      </c>
      <c r="U3005">
        <v>1.6</v>
      </c>
      <c r="V3005">
        <v>-6803933</v>
      </c>
      <c r="W3005" t="s">
        <v>38</v>
      </c>
    </row>
    <row r="3006" spans="1:23" x14ac:dyDescent="0.3">
      <c r="A3006" t="s">
        <v>3996</v>
      </c>
      <c r="B3006">
        <v>133</v>
      </c>
      <c r="C3006">
        <v>103</v>
      </c>
      <c r="D3006">
        <v>532988</v>
      </c>
      <c r="E3006" t="s">
        <v>242</v>
      </c>
      <c r="F3006" t="s">
        <v>55</v>
      </c>
      <c r="G3006" t="s">
        <v>44</v>
      </c>
      <c r="L3006" t="s">
        <v>4403</v>
      </c>
      <c r="M3006">
        <v>5863</v>
      </c>
      <c r="N3006">
        <v>25</v>
      </c>
      <c r="O3006" t="s">
        <v>29</v>
      </c>
      <c r="P3006" t="s">
        <v>30</v>
      </c>
      <c r="Q3006" t="s">
        <v>31</v>
      </c>
      <c r="R3006">
        <v>7000000</v>
      </c>
      <c r="S3006">
        <v>2015</v>
      </c>
      <c r="T3006">
        <v>6.5</v>
      </c>
      <c r="U3006">
        <v>1.7</v>
      </c>
      <c r="V3006">
        <v>-6467012</v>
      </c>
      <c r="W3006" t="s">
        <v>38</v>
      </c>
    </row>
    <row r="3007" spans="1:23" x14ac:dyDescent="0.3">
      <c r="A3007" t="s">
        <v>4404</v>
      </c>
      <c r="B3007">
        <v>104</v>
      </c>
      <c r="C3007">
        <v>108</v>
      </c>
      <c r="D3007">
        <v>453079</v>
      </c>
      <c r="E3007" t="s">
        <v>48</v>
      </c>
      <c r="L3007" t="s">
        <v>4405</v>
      </c>
      <c r="M3007">
        <v>4124</v>
      </c>
      <c r="N3007">
        <v>29</v>
      </c>
      <c r="O3007" t="s">
        <v>29</v>
      </c>
      <c r="P3007" t="s">
        <v>30</v>
      </c>
      <c r="Q3007" t="s">
        <v>213</v>
      </c>
      <c r="R3007">
        <v>7000000</v>
      </c>
      <c r="S3007">
        <v>2010</v>
      </c>
      <c r="T3007">
        <v>5.9</v>
      </c>
      <c r="U3007">
        <v>1.8</v>
      </c>
      <c r="V3007">
        <v>-6546921</v>
      </c>
      <c r="W3007" t="s">
        <v>38</v>
      </c>
    </row>
    <row r="3008" spans="1:23" x14ac:dyDescent="0.3">
      <c r="A3008" t="s">
        <v>4406</v>
      </c>
      <c r="B3008">
        <v>27</v>
      </c>
      <c r="C3008">
        <v>118</v>
      </c>
      <c r="D3008">
        <v>46451</v>
      </c>
      <c r="E3008" t="s">
        <v>48</v>
      </c>
      <c r="F3008" t="s">
        <v>56</v>
      </c>
      <c r="G3008" t="s">
        <v>35</v>
      </c>
      <c r="L3008" t="s">
        <v>4407</v>
      </c>
      <c r="M3008">
        <v>7663</v>
      </c>
      <c r="N3008">
        <v>38</v>
      </c>
      <c r="O3008" t="s">
        <v>29</v>
      </c>
      <c r="P3008" t="s">
        <v>30</v>
      </c>
      <c r="Q3008" t="s">
        <v>213</v>
      </c>
      <c r="R3008">
        <v>7000000</v>
      </c>
      <c r="S3008">
        <v>2010</v>
      </c>
      <c r="T3008">
        <v>6</v>
      </c>
      <c r="U3008">
        <v>2</v>
      </c>
      <c r="V3008">
        <v>-6953549</v>
      </c>
      <c r="W3008" t="s">
        <v>38</v>
      </c>
    </row>
    <row r="3009" spans="1:23" x14ac:dyDescent="0.3">
      <c r="A3009" t="s">
        <v>4408</v>
      </c>
      <c r="B3009">
        <v>49</v>
      </c>
      <c r="C3009">
        <v>97</v>
      </c>
      <c r="D3009">
        <v>233103</v>
      </c>
      <c r="E3009" t="s">
        <v>55</v>
      </c>
      <c r="L3009" t="s">
        <v>4409</v>
      </c>
      <c r="M3009">
        <v>2670</v>
      </c>
      <c r="N3009">
        <v>50</v>
      </c>
      <c r="O3009" t="s">
        <v>29</v>
      </c>
      <c r="P3009" t="s">
        <v>37</v>
      </c>
      <c r="Q3009" t="s">
        <v>213</v>
      </c>
      <c r="R3009">
        <v>7000000</v>
      </c>
      <c r="S3009">
        <v>2005</v>
      </c>
      <c r="T3009">
        <v>6.9</v>
      </c>
      <c r="U3009">
        <v>1.6</v>
      </c>
      <c r="V3009">
        <v>-6766897</v>
      </c>
      <c r="W3009" t="s">
        <v>38</v>
      </c>
    </row>
    <row r="3010" spans="1:23" x14ac:dyDescent="0.3">
      <c r="A3010" t="s">
        <v>1004</v>
      </c>
      <c r="B3010">
        <v>38</v>
      </c>
      <c r="C3010">
        <v>115</v>
      </c>
      <c r="D3010">
        <v>41400000</v>
      </c>
      <c r="E3010" t="s">
        <v>53</v>
      </c>
      <c r="L3010" t="s">
        <v>4410</v>
      </c>
      <c r="M3010">
        <v>39451</v>
      </c>
      <c r="N3010">
        <v>138</v>
      </c>
      <c r="O3010" t="s">
        <v>29</v>
      </c>
      <c r="P3010" t="s">
        <v>30</v>
      </c>
      <c r="Q3010" t="s">
        <v>213</v>
      </c>
      <c r="R3010">
        <v>6900000</v>
      </c>
      <c r="S3010">
        <v>1985</v>
      </c>
      <c r="T3010">
        <v>7.3</v>
      </c>
      <c r="U3010">
        <v>1.9</v>
      </c>
      <c r="V3010">
        <v>34500000</v>
      </c>
      <c r="W3010" t="s">
        <v>21</v>
      </c>
    </row>
    <row r="3011" spans="1:23" x14ac:dyDescent="0.3">
      <c r="A3011" t="s">
        <v>2478</v>
      </c>
      <c r="B3011">
        <v>152</v>
      </c>
      <c r="C3011">
        <v>102</v>
      </c>
      <c r="D3011">
        <v>7993039</v>
      </c>
      <c r="E3011" t="s">
        <v>48</v>
      </c>
      <c r="L3011" t="s">
        <v>4411</v>
      </c>
      <c r="M3011">
        <v>120036</v>
      </c>
      <c r="N3011">
        <v>408</v>
      </c>
      <c r="O3011" t="s">
        <v>29</v>
      </c>
      <c r="P3011" t="s">
        <v>30</v>
      </c>
      <c r="Q3011" t="s">
        <v>213</v>
      </c>
      <c r="R3011">
        <v>6900000</v>
      </c>
      <c r="S3011">
        <v>1993</v>
      </c>
      <c r="T3011">
        <v>7.7</v>
      </c>
      <c r="U3011">
        <v>1.7</v>
      </c>
      <c r="V3011">
        <v>1093039</v>
      </c>
      <c r="W3011" t="s">
        <v>21</v>
      </c>
    </row>
    <row r="3012" spans="1:23" x14ac:dyDescent="0.3">
      <c r="A3012" t="s">
        <v>4412</v>
      </c>
      <c r="B3012">
        <v>74</v>
      </c>
      <c r="C3012">
        <v>108</v>
      </c>
      <c r="D3012">
        <v>49526</v>
      </c>
      <c r="E3012" t="s">
        <v>48</v>
      </c>
      <c r="F3012" t="s">
        <v>55</v>
      </c>
      <c r="L3012" t="s">
        <v>4413</v>
      </c>
      <c r="M3012">
        <v>16299</v>
      </c>
      <c r="N3012">
        <v>129</v>
      </c>
      <c r="O3012" t="s">
        <v>29</v>
      </c>
      <c r="P3012" t="s">
        <v>30</v>
      </c>
      <c r="Q3012" t="s">
        <v>213</v>
      </c>
      <c r="R3012">
        <v>6800000</v>
      </c>
      <c r="S3012">
        <v>2005</v>
      </c>
      <c r="T3012">
        <v>7</v>
      </c>
      <c r="U3012">
        <v>1.8</v>
      </c>
      <c r="V3012">
        <v>-6750474</v>
      </c>
      <c r="W3012" t="s">
        <v>38</v>
      </c>
    </row>
    <row r="3013" spans="1:23" x14ac:dyDescent="0.3">
      <c r="A3013" t="s">
        <v>4414</v>
      </c>
      <c r="B3013">
        <v>25</v>
      </c>
      <c r="C3013">
        <v>101</v>
      </c>
      <c r="D3013">
        <v>10696</v>
      </c>
      <c r="E3013" t="s">
        <v>56</v>
      </c>
      <c r="F3013" t="s">
        <v>35</v>
      </c>
      <c r="L3013" t="s">
        <v>4415</v>
      </c>
      <c r="M3013">
        <v>10771</v>
      </c>
      <c r="N3013">
        <v>65</v>
      </c>
      <c r="O3013" t="s">
        <v>29</v>
      </c>
      <c r="P3013" t="s">
        <v>30</v>
      </c>
      <c r="Q3013" t="s">
        <v>213</v>
      </c>
      <c r="R3013">
        <v>6800000</v>
      </c>
      <c r="S3013">
        <v>2003</v>
      </c>
      <c r="T3013">
        <v>6.4</v>
      </c>
      <c r="U3013">
        <v>1.7</v>
      </c>
      <c r="V3013">
        <v>-6789304</v>
      </c>
      <c r="W3013" t="s">
        <v>38</v>
      </c>
    </row>
    <row r="3014" spans="1:23" x14ac:dyDescent="0.3">
      <c r="A3014" t="s">
        <v>4416</v>
      </c>
      <c r="B3014">
        <v>224</v>
      </c>
      <c r="C3014">
        <v>101</v>
      </c>
      <c r="D3014">
        <v>31607598</v>
      </c>
      <c r="E3014" t="s">
        <v>55</v>
      </c>
      <c r="F3014" t="s">
        <v>57</v>
      </c>
      <c r="G3014" t="s">
        <v>35</v>
      </c>
      <c r="L3014" t="s">
        <v>4417</v>
      </c>
      <c r="M3014">
        <v>58366</v>
      </c>
      <c r="N3014">
        <v>160</v>
      </c>
      <c r="O3014" t="s">
        <v>29</v>
      </c>
      <c r="P3014" t="s">
        <v>115</v>
      </c>
      <c r="Q3014" t="s">
        <v>31</v>
      </c>
      <c r="R3014">
        <v>6900000</v>
      </c>
      <c r="S3014">
        <v>2012</v>
      </c>
      <c r="T3014">
        <v>5.6</v>
      </c>
      <c r="U3014">
        <v>1.7</v>
      </c>
      <c r="V3014">
        <v>24707598</v>
      </c>
      <c r="W3014" t="s">
        <v>21</v>
      </c>
    </row>
    <row r="3015" spans="1:23" x14ac:dyDescent="0.3">
      <c r="A3015" t="s">
        <v>1553</v>
      </c>
      <c r="B3015">
        <v>226</v>
      </c>
      <c r="C3015">
        <v>139</v>
      </c>
      <c r="D3015">
        <v>6857096</v>
      </c>
      <c r="E3015" t="s">
        <v>55</v>
      </c>
      <c r="F3015" t="s">
        <v>60</v>
      </c>
      <c r="G3015" t="s">
        <v>58</v>
      </c>
      <c r="L3015" t="s">
        <v>4418</v>
      </c>
      <c r="M3015">
        <v>80429</v>
      </c>
      <c r="N3015">
        <v>156</v>
      </c>
      <c r="O3015" t="s">
        <v>792</v>
      </c>
      <c r="P3015" t="s">
        <v>115</v>
      </c>
      <c r="Q3015" t="s">
        <v>213</v>
      </c>
      <c r="R3015">
        <v>6800000</v>
      </c>
      <c r="S3015">
        <v>2010</v>
      </c>
      <c r="T3015">
        <v>8.1999999999999993</v>
      </c>
      <c r="U3015">
        <v>2.2999999999999998</v>
      </c>
      <c r="V3015">
        <v>57096</v>
      </c>
      <c r="W3015" t="s">
        <v>21</v>
      </c>
    </row>
    <row r="3016" spans="1:23" x14ac:dyDescent="0.3">
      <c r="A3016" t="s">
        <v>1253</v>
      </c>
      <c r="B3016">
        <v>36</v>
      </c>
      <c r="C3016">
        <v>125</v>
      </c>
      <c r="D3016">
        <v>223878</v>
      </c>
      <c r="E3016" t="s">
        <v>48</v>
      </c>
      <c r="F3016" t="s">
        <v>55</v>
      </c>
      <c r="G3016" t="s">
        <v>44</v>
      </c>
      <c r="L3016" t="s">
        <v>4419</v>
      </c>
      <c r="M3016">
        <v>3548</v>
      </c>
      <c r="N3016">
        <v>21</v>
      </c>
      <c r="O3016" t="s">
        <v>2648</v>
      </c>
      <c r="P3016" t="s">
        <v>2365</v>
      </c>
      <c r="Q3016" t="s">
        <v>213</v>
      </c>
      <c r="R3016">
        <v>5000000</v>
      </c>
      <c r="S3016">
        <v>2003</v>
      </c>
      <c r="T3016">
        <v>6.5</v>
      </c>
      <c r="U3016">
        <v>2.1</v>
      </c>
      <c r="V3016">
        <v>-4776122</v>
      </c>
      <c r="W3016" t="s">
        <v>38</v>
      </c>
    </row>
    <row r="3017" spans="1:23" x14ac:dyDescent="0.3">
      <c r="A3017" t="s">
        <v>414</v>
      </c>
      <c r="B3017">
        <v>142</v>
      </c>
      <c r="C3017">
        <v>115</v>
      </c>
      <c r="D3017">
        <v>8060</v>
      </c>
      <c r="E3017" t="s">
        <v>24</v>
      </c>
      <c r="F3017" t="s">
        <v>56</v>
      </c>
      <c r="G3017" t="s">
        <v>55</v>
      </c>
      <c r="H3017" t="s">
        <v>35</v>
      </c>
      <c r="L3017" t="s">
        <v>4420</v>
      </c>
      <c r="M3017">
        <v>81644</v>
      </c>
      <c r="N3017">
        <v>107</v>
      </c>
      <c r="O3017" t="s">
        <v>4421</v>
      </c>
      <c r="P3017" t="s">
        <v>3520</v>
      </c>
      <c r="Q3017" t="s">
        <v>213</v>
      </c>
      <c r="R3017">
        <v>4000000</v>
      </c>
      <c r="S3017">
        <v>2007</v>
      </c>
      <c r="T3017">
        <v>8.1</v>
      </c>
      <c r="U3017">
        <v>1.9</v>
      </c>
      <c r="V3017">
        <v>-3991940</v>
      </c>
      <c r="W3017" t="s">
        <v>38</v>
      </c>
    </row>
    <row r="3018" spans="1:23" x14ac:dyDescent="0.3">
      <c r="A3018" t="s">
        <v>2285</v>
      </c>
      <c r="B3018">
        <v>271</v>
      </c>
      <c r="C3018">
        <v>99</v>
      </c>
      <c r="D3018">
        <v>84263837</v>
      </c>
      <c r="E3018" t="s">
        <v>57</v>
      </c>
      <c r="F3018" t="s">
        <v>60</v>
      </c>
      <c r="L3018" t="s">
        <v>4422</v>
      </c>
      <c r="M3018">
        <v>81699</v>
      </c>
      <c r="N3018">
        <v>291</v>
      </c>
      <c r="O3018" t="s">
        <v>29</v>
      </c>
      <c r="P3018" t="s">
        <v>30</v>
      </c>
      <c r="Q3018" t="s">
        <v>213</v>
      </c>
      <c r="R3018">
        <v>6500000</v>
      </c>
      <c r="S3018">
        <v>2014</v>
      </c>
      <c r="T3018">
        <v>5.4</v>
      </c>
      <c r="U3018">
        <v>1.6</v>
      </c>
      <c r="V3018">
        <v>77763837</v>
      </c>
      <c r="W3018" t="s">
        <v>21</v>
      </c>
    </row>
    <row r="3019" spans="1:23" x14ac:dyDescent="0.3">
      <c r="A3019" t="s">
        <v>4423</v>
      </c>
      <c r="B3019">
        <v>33</v>
      </c>
      <c r="C3019">
        <v>88</v>
      </c>
      <c r="D3019">
        <v>110029</v>
      </c>
      <c r="E3019" t="s">
        <v>48</v>
      </c>
      <c r="F3019" t="s">
        <v>55</v>
      </c>
      <c r="G3019" t="s">
        <v>50</v>
      </c>
      <c r="L3019" t="s">
        <v>4424</v>
      </c>
      <c r="M3019">
        <v>1388</v>
      </c>
      <c r="N3019">
        <v>31</v>
      </c>
      <c r="O3019" t="s">
        <v>29</v>
      </c>
      <c r="P3019" t="s">
        <v>143</v>
      </c>
      <c r="Q3019" t="s">
        <v>31</v>
      </c>
      <c r="R3019">
        <v>6500000</v>
      </c>
      <c r="S3019">
        <v>2009</v>
      </c>
      <c r="T3019">
        <v>6.3</v>
      </c>
      <c r="U3019">
        <v>1.5</v>
      </c>
      <c r="V3019">
        <v>-6389971</v>
      </c>
      <c r="W3019" t="s">
        <v>38</v>
      </c>
    </row>
    <row r="3020" spans="1:23" x14ac:dyDescent="0.3">
      <c r="A3020" t="s">
        <v>803</v>
      </c>
      <c r="B3020">
        <v>64</v>
      </c>
      <c r="C3020">
        <v>112</v>
      </c>
      <c r="D3020">
        <v>57504069</v>
      </c>
      <c r="E3020" t="s">
        <v>56</v>
      </c>
      <c r="F3020" t="s">
        <v>55</v>
      </c>
      <c r="L3020" t="s">
        <v>4425</v>
      </c>
      <c r="M3020">
        <v>94139</v>
      </c>
      <c r="N3020">
        <v>183</v>
      </c>
      <c r="O3020" t="s">
        <v>29</v>
      </c>
      <c r="P3020" t="s">
        <v>30</v>
      </c>
      <c r="Q3020" t="s">
        <v>213</v>
      </c>
      <c r="R3020">
        <v>6000000</v>
      </c>
      <c r="S3020">
        <v>1991</v>
      </c>
      <c r="T3020">
        <v>7.8</v>
      </c>
      <c r="U3020">
        <v>1.9</v>
      </c>
      <c r="V3020">
        <v>51504069</v>
      </c>
      <c r="W3020" t="s">
        <v>21</v>
      </c>
    </row>
    <row r="3021" spans="1:23" x14ac:dyDescent="0.3">
      <c r="A3021" t="s">
        <v>4426</v>
      </c>
      <c r="B3021">
        <v>18</v>
      </c>
      <c r="C3021">
        <v>108</v>
      </c>
      <c r="D3021">
        <v>54215416</v>
      </c>
      <c r="E3021" t="s">
        <v>242</v>
      </c>
      <c r="F3021" t="s">
        <v>55</v>
      </c>
      <c r="G3021" t="s">
        <v>59</v>
      </c>
      <c r="L3021" t="s">
        <v>4427</v>
      </c>
      <c r="M3021">
        <v>21409</v>
      </c>
      <c r="N3021">
        <v>63</v>
      </c>
      <c r="O3021" t="s">
        <v>29</v>
      </c>
      <c r="P3021" t="s">
        <v>30</v>
      </c>
      <c r="Q3021" t="s">
        <v>31</v>
      </c>
      <c r="R3021">
        <v>6500000</v>
      </c>
      <c r="S3021">
        <v>1987</v>
      </c>
      <c r="T3021">
        <v>6.8</v>
      </c>
      <c r="U3021">
        <v>1.8</v>
      </c>
      <c r="V3021">
        <v>47715416</v>
      </c>
      <c r="W3021" t="s">
        <v>21</v>
      </c>
    </row>
    <row r="3022" spans="1:23" x14ac:dyDescent="0.3">
      <c r="A3022" t="s">
        <v>630</v>
      </c>
      <c r="B3022">
        <v>121</v>
      </c>
      <c r="C3022">
        <v>104</v>
      </c>
      <c r="D3022">
        <v>31899000</v>
      </c>
      <c r="E3022" t="s">
        <v>60</v>
      </c>
      <c r="F3022" t="s">
        <v>44</v>
      </c>
      <c r="G3022" t="s">
        <v>35</v>
      </c>
      <c r="L3022" t="s">
        <v>4428</v>
      </c>
      <c r="M3022">
        <v>23986</v>
      </c>
      <c r="N3022">
        <v>201</v>
      </c>
      <c r="O3022" t="s">
        <v>29</v>
      </c>
      <c r="P3022" t="s">
        <v>30</v>
      </c>
      <c r="Q3022" t="s">
        <v>1989</v>
      </c>
      <c r="R3022">
        <v>6500000</v>
      </c>
      <c r="S3022">
        <v>1980</v>
      </c>
      <c r="T3022">
        <v>7.1</v>
      </c>
      <c r="U3022">
        <v>1.7</v>
      </c>
      <c r="V3022">
        <v>25399000</v>
      </c>
      <c r="W3022" t="s">
        <v>21</v>
      </c>
    </row>
    <row r="3023" spans="1:23" x14ac:dyDescent="0.3">
      <c r="A3023" t="s">
        <v>185</v>
      </c>
      <c r="B3023">
        <v>14</v>
      </c>
      <c r="C3023">
        <v>108</v>
      </c>
      <c r="D3023">
        <v>24103594</v>
      </c>
      <c r="E3023" t="s">
        <v>25</v>
      </c>
      <c r="F3023" t="s">
        <v>48</v>
      </c>
      <c r="G3023" t="s">
        <v>55</v>
      </c>
      <c r="H3023" t="s">
        <v>49</v>
      </c>
      <c r="L3023" t="s">
        <v>4429</v>
      </c>
      <c r="M3023">
        <v>6384</v>
      </c>
      <c r="N3023">
        <v>54</v>
      </c>
      <c r="O3023" t="s">
        <v>29</v>
      </c>
      <c r="P3023" t="s">
        <v>30</v>
      </c>
      <c r="Q3023" t="s">
        <v>52</v>
      </c>
      <c r="R3023">
        <v>6500000</v>
      </c>
      <c r="S3023">
        <v>1993</v>
      </c>
      <c r="T3023">
        <v>6.2</v>
      </c>
      <c r="U3023">
        <v>1.8</v>
      </c>
      <c r="V3023">
        <v>17603594</v>
      </c>
      <c r="W3023" t="s">
        <v>21</v>
      </c>
    </row>
    <row r="3024" spans="1:23" x14ac:dyDescent="0.3">
      <c r="A3024" t="s">
        <v>181</v>
      </c>
      <c r="B3024">
        <v>137</v>
      </c>
      <c r="C3024">
        <v>102</v>
      </c>
      <c r="D3024">
        <v>16842303</v>
      </c>
      <c r="E3024" t="s">
        <v>48</v>
      </c>
      <c r="F3024" t="s">
        <v>56</v>
      </c>
      <c r="L3024" t="s">
        <v>4430</v>
      </c>
      <c r="M3024">
        <v>59474</v>
      </c>
      <c r="N3024">
        <v>418</v>
      </c>
      <c r="O3024" t="s">
        <v>29</v>
      </c>
      <c r="P3024" t="s">
        <v>30</v>
      </c>
      <c r="Q3024" t="s">
        <v>213</v>
      </c>
      <c r="R3024">
        <v>6500000</v>
      </c>
      <c r="S3024">
        <v>1999</v>
      </c>
      <c r="T3024">
        <v>7.3</v>
      </c>
      <c r="U3024">
        <v>1.7</v>
      </c>
      <c r="V3024">
        <v>10342303</v>
      </c>
      <c r="W3024" t="s">
        <v>21</v>
      </c>
    </row>
    <row r="3025" spans="1:23" x14ac:dyDescent="0.3">
      <c r="A3025" t="s">
        <v>4262</v>
      </c>
      <c r="B3025">
        <v>111</v>
      </c>
      <c r="C3025">
        <v>88</v>
      </c>
      <c r="D3025">
        <v>13367101</v>
      </c>
      <c r="E3025" t="s">
        <v>48</v>
      </c>
      <c r="F3025" t="s">
        <v>55</v>
      </c>
      <c r="G3025" t="s">
        <v>44</v>
      </c>
      <c r="L3025" t="s">
        <v>4431</v>
      </c>
      <c r="M3025">
        <v>19715</v>
      </c>
      <c r="N3025">
        <v>166</v>
      </c>
      <c r="O3025" t="s">
        <v>29</v>
      </c>
      <c r="P3025" t="s">
        <v>30</v>
      </c>
      <c r="Q3025" t="s">
        <v>213</v>
      </c>
      <c r="R3025">
        <v>6500000</v>
      </c>
      <c r="S3025">
        <v>2006</v>
      </c>
      <c r="T3025">
        <v>5.9</v>
      </c>
      <c r="U3025">
        <v>1.5</v>
      </c>
      <c r="V3025">
        <v>6867101</v>
      </c>
      <c r="W3025" t="s">
        <v>21</v>
      </c>
    </row>
    <row r="3026" spans="1:23" x14ac:dyDescent="0.3">
      <c r="A3026" t="s">
        <v>4432</v>
      </c>
      <c r="B3026">
        <v>97</v>
      </c>
      <c r="C3026">
        <v>91</v>
      </c>
      <c r="D3026">
        <v>10149779</v>
      </c>
      <c r="E3026" t="s">
        <v>57</v>
      </c>
      <c r="F3026" t="s">
        <v>27</v>
      </c>
      <c r="G3026" t="s">
        <v>35</v>
      </c>
      <c r="L3026" t="s">
        <v>4433</v>
      </c>
      <c r="M3026">
        <v>8294</v>
      </c>
      <c r="N3026">
        <v>160</v>
      </c>
      <c r="O3026" t="s">
        <v>29</v>
      </c>
      <c r="P3026" t="s">
        <v>30</v>
      </c>
      <c r="Q3026" t="s">
        <v>31</v>
      </c>
      <c r="R3026">
        <v>6500000</v>
      </c>
      <c r="S3026">
        <v>1999</v>
      </c>
      <c r="T3026">
        <v>3.6</v>
      </c>
      <c r="U3026">
        <v>1.5</v>
      </c>
      <c r="V3026">
        <v>3649779</v>
      </c>
      <c r="W3026" t="s">
        <v>21</v>
      </c>
    </row>
    <row r="3027" spans="1:23" x14ac:dyDescent="0.3">
      <c r="A3027" t="s">
        <v>4434</v>
      </c>
      <c r="B3027">
        <v>73</v>
      </c>
      <c r="C3027">
        <v>141</v>
      </c>
      <c r="D3027">
        <v>6173485</v>
      </c>
      <c r="E3027" t="s">
        <v>242</v>
      </c>
      <c r="F3027" t="s">
        <v>55</v>
      </c>
      <c r="L3027" t="s">
        <v>4435</v>
      </c>
      <c r="M3027">
        <v>10672</v>
      </c>
      <c r="N3027">
        <v>84</v>
      </c>
      <c r="O3027" t="s">
        <v>29</v>
      </c>
      <c r="P3027" t="s">
        <v>244</v>
      </c>
      <c r="Q3027" t="s">
        <v>213</v>
      </c>
      <c r="R3027">
        <v>7000000</v>
      </c>
      <c r="S3027">
        <v>2001</v>
      </c>
      <c r="T3027">
        <v>7.7</v>
      </c>
      <c r="U3027">
        <v>2.4</v>
      </c>
      <c r="V3027">
        <v>-826515</v>
      </c>
      <c r="W3027" t="s">
        <v>38</v>
      </c>
    </row>
    <row r="3028" spans="1:23" x14ac:dyDescent="0.3">
      <c r="A3028" t="s">
        <v>2896</v>
      </c>
      <c r="B3028">
        <v>486</v>
      </c>
      <c r="C3028">
        <v>101</v>
      </c>
      <c r="D3028">
        <v>4000304</v>
      </c>
      <c r="E3028" t="s">
        <v>55</v>
      </c>
      <c r="L3028" t="s">
        <v>4436</v>
      </c>
      <c r="M3028">
        <v>145395</v>
      </c>
      <c r="N3028">
        <v>375</v>
      </c>
      <c r="O3028" t="s">
        <v>29</v>
      </c>
      <c r="P3028" t="s">
        <v>37</v>
      </c>
      <c r="Q3028" t="s">
        <v>1824</v>
      </c>
      <c r="R3028">
        <v>6500000</v>
      </c>
      <c r="S3028">
        <v>2011</v>
      </c>
      <c r="T3028">
        <v>7.3</v>
      </c>
      <c r="U3028">
        <v>1.7</v>
      </c>
      <c r="V3028">
        <v>-2499696</v>
      </c>
      <c r="W3028" t="s">
        <v>38</v>
      </c>
    </row>
    <row r="3029" spans="1:23" x14ac:dyDescent="0.3">
      <c r="A3029" t="s">
        <v>221</v>
      </c>
      <c r="B3029">
        <v>149</v>
      </c>
      <c r="C3029">
        <v>105</v>
      </c>
      <c r="D3029">
        <v>2338695</v>
      </c>
      <c r="E3029" t="s">
        <v>56</v>
      </c>
      <c r="F3029" t="s">
        <v>55</v>
      </c>
      <c r="G3029" t="s">
        <v>35</v>
      </c>
      <c r="L3029" t="s">
        <v>4437</v>
      </c>
      <c r="M3029">
        <v>134070</v>
      </c>
      <c r="N3029">
        <v>263</v>
      </c>
      <c r="O3029" t="s">
        <v>29</v>
      </c>
      <c r="P3029" t="s">
        <v>37</v>
      </c>
      <c r="Q3029" t="s">
        <v>213</v>
      </c>
      <c r="R3029">
        <v>4000000</v>
      </c>
      <c r="S3029">
        <v>2004</v>
      </c>
      <c r="T3029">
        <v>7.4</v>
      </c>
      <c r="U3029">
        <v>1.8</v>
      </c>
      <c r="V3029">
        <v>-1661305</v>
      </c>
      <c r="W3029" t="s">
        <v>38</v>
      </c>
    </row>
    <row r="3030" spans="1:23" x14ac:dyDescent="0.3">
      <c r="A3030" t="s">
        <v>4438</v>
      </c>
      <c r="B3030">
        <v>4</v>
      </c>
      <c r="C3030">
        <v>100</v>
      </c>
      <c r="D3030">
        <v>2024854</v>
      </c>
      <c r="E3030" t="s">
        <v>55</v>
      </c>
      <c r="F3030" t="s">
        <v>53</v>
      </c>
      <c r="L3030" t="s">
        <v>4439</v>
      </c>
      <c r="M3030">
        <v>564</v>
      </c>
      <c r="N3030">
        <v>21</v>
      </c>
      <c r="O3030" t="s">
        <v>29</v>
      </c>
      <c r="P3030" t="s">
        <v>30</v>
      </c>
      <c r="Q3030" t="s">
        <v>31</v>
      </c>
      <c r="R3030">
        <v>6500000</v>
      </c>
      <c r="S3030">
        <v>2005</v>
      </c>
      <c r="T3030">
        <v>6.6</v>
      </c>
      <c r="U3030">
        <v>1.7</v>
      </c>
      <c r="V3030">
        <v>-4475146</v>
      </c>
      <c r="W3030" t="s">
        <v>38</v>
      </c>
    </row>
    <row r="3031" spans="1:23" x14ac:dyDescent="0.3">
      <c r="A3031" t="s">
        <v>4440</v>
      </c>
      <c r="B3031">
        <v>200</v>
      </c>
      <c r="C3031">
        <v>116</v>
      </c>
      <c r="D3031">
        <v>2268296</v>
      </c>
      <c r="E3031" t="s">
        <v>55</v>
      </c>
      <c r="F3031" t="s">
        <v>35</v>
      </c>
      <c r="L3031" t="s">
        <v>4441</v>
      </c>
      <c r="M3031">
        <v>41856</v>
      </c>
      <c r="N3031">
        <v>119</v>
      </c>
      <c r="O3031" t="s">
        <v>29</v>
      </c>
      <c r="P3031" t="s">
        <v>37</v>
      </c>
      <c r="Q3031" t="s">
        <v>31</v>
      </c>
      <c r="R3031">
        <v>6500000</v>
      </c>
      <c r="S3031">
        <v>2013</v>
      </c>
      <c r="T3031">
        <v>6.9</v>
      </c>
      <c r="U3031">
        <v>1.9</v>
      </c>
      <c r="V3031">
        <v>-4231704</v>
      </c>
      <c r="W3031" t="s">
        <v>38</v>
      </c>
    </row>
    <row r="3032" spans="1:23" x14ac:dyDescent="0.3">
      <c r="A3032" t="s">
        <v>3470</v>
      </c>
      <c r="B3032">
        <v>84</v>
      </c>
      <c r="C3032">
        <v>97</v>
      </c>
      <c r="D3032">
        <v>1029017</v>
      </c>
      <c r="E3032" t="s">
        <v>55</v>
      </c>
      <c r="F3032" t="s">
        <v>44</v>
      </c>
      <c r="L3032" t="s">
        <v>4442</v>
      </c>
      <c r="M3032">
        <v>12049</v>
      </c>
      <c r="N3032">
        <v>135</v>
      </c>
      <c r="O3032" t="s">
        <v>29</v>
      </c>
      <c r="P3032" t="s">
        <v>30</v>
      </c>
      <c r="Q3032" t="s">
        <v>213</v>
      </c>
      <c r="R3032">
        <v>6500000</v>
      </c>
      <c r="S3032">
        <v>2004</v>
      </c>
      <c r="T3032">
        <v>6.8</v>
      </c>
      <c r="U3032">
        <v>1.6</v>
      </c>
      <c r="V3032">
        <v>-5470983</v>
      </c>
      <c r="W3032" t="s">
        <v>38</v>
      </c>
    </row>
    <row r="3033" spans="1:23" x14ac:dyDescent="0.3">
      <c r="A3033" t="s">
        <v>4443</v>
      </c>
      <c r="B3033">
        <v>217</v>
      </c>
      <c r="C3033">
        <v>105</v>
      </c>
      <c r="D3033">
        <v>66637</v>
      </c>
      <c r="E3033" t="s">
        <v>55</v>
      </c>
      <c r="F3033" t="s">
        <v>44</v>
      </c>
      <c r="G3033" t="s">
        <v>58</v>
      </c>
      <c r="L3033" t="s">
        <v>4444</v>
      </c>
      <c r="M3033">
        <v>29608</v>
      </c>
      <c r="N3033">
        <v>92</v>
      </c>
      <c r="O3033" t="s">
        <v>29</v>
      </c>
      <c r="P3033" t="s">
        <v>30</v>
      </c>
      <c r="Q3033" t="s">
        <v>213</v>
      </c>
      <c r="R3033">
        <v>6500000</v>
      </c>
      <c r="S3033">
        <v>2009</v>
      </c>
      <c r="T3033">
        <v>7.2</v>
      </c>
      <c r="U3033">
        <v>1.8</v>
      </c>
      <c r="V3033">
        <v>-6433363</v>
      </c>
      <c r="W3033" t="s">
        <v>38</v>
      </c>
    </row>
    <row r="3034" spans="1:23" x14ac:dyDescent="0.3">
      <c r="A3034" t="s">
        <v>2927</v>
      </c>
      <c r="B3034">
        <v>183</v>
      </c>
      <c r="C3034">
        <v>122</v>
      </c>
      <c r="D3034">
        <v>871577</v>
      </c>
      <c r="E3034" t="s">
        <v>242</v>
      </c>
      <c r="F3034" t="s">
        <v>55</v>
      </c>
      <c r="G3034" t="s">
        <v>59</v>
      </c>
      <c r="L3034" t="s">
        <v>4445</v>
      </c>
      <c r="M3034">
        <v>51353</v>
      </c>
      <c r="N3034">
        <v>143</v>
      </c>
      <c r="O3034" t="s">
        <v>29</v>
      </c>
      <c r="P3034" t="s">
        <v>37</v>
      </c>
      <c r="Q3034" t="s">
        <v>213</v>
      </c>
      <c r="R3034">
        <v>4500000</v>
      </c>
      <c r="S3034">
        <v>2007</v>
      </c>
      <c r="T3034">
        <v>7.7</v>
      </c>
      <c r="U3034">
        <v>2</v>
      </c>
      <c r="V3034">
        <v>-3628423</v>
      </c>
      <c r="W3034" t="s">
        <v>38</v>
      </c>
    </row>
    <row r="3035" spans="1:23" x14ac:dyDescent="0.3">
      <c r="A3035" t="s">
        <v>23</v>
      </c>
      <c r="B3035">
        <v>204</v>
      </c>
      <c r="C3035">
        <v>107</v>
      </c>
      <c r="D3035">
        <v>38400000</v>
      </c>
      <c r="E3035" t="s">
        <v>24</v>
      </c>
      <c r="F3035" t="s">
        <v>27</v>
      </c>
      <c r="L3035" t="s">
        <v>4446</v>
      </c>
      <c r="M3035">
        <v>600266</v>
      </c>
      <c r="N3035">
        <v>692</v>
      </c>
      <c r="O3035" t="s">
        <v>29</v>
      </c>
      <c r="P3035" t="s">
        <v>37</v>
      </c>
      <c r="Q3035" t="s">
        <v>213</v>
      </c>
      <c r="R3035">
        <v>6500000</v>
      </c>
      <c r="S3035">
        <v>1984</v>
      </c>
      <c r="T3035">
        <v>8.1</v>
      </c>
      <c r="U3035">
        <v>1.8</v>
      </c>
      <c r="V3035">
        <v>31900000</v>
      </c>
      <c r="W3035" t="s">
        <v>21</v>
      </c>
    </row>
    <row r="3036" spans="1:23" x14ac:dyDescent="0.3">
      <c r="A3036" t="s">
        <v>4447</v>
      </c>
      <c r="B3036">
        <v>153</v>
      </c>
      <c r="C3036">
        <v>121</v>
      </c>
      <c r="D3036">
        <v>4063859</v>
      </c>
      <c r="E3036" t="s">
        <v>55</v>
      </c>
      <c r="F3036" t="s">
        <v>44</v>
      </c>
      <c r="L3036" t="s">
        <v>4448</v>
      </c>
      <c r="M3036">
        <v>114407</v>
      </c>
      <c r="N3036">
        <v>225</v>
      </c>
      <c r="O3036" t="s">
        <v>3104</v>
      </c>
      <c r="P3036" t="s">
        <v>244</v>
      </c>
      <c r="Q3036" t="s">
        <v>213</v>
      </c>
      <c r="R3036">
        <v>4800000</v>
      </c>
      <c r="S3036">
        <v>2003</v>
      </c>
      <c r="T3036">
        <v>7.7</v>
      </c>
      <c r="U3036">
        <v>2</v>
      </c>
      <c r="V3036">
        <v>-736141</v>
      </c>
      <c r="W3036" t="s">
        <v>38</v>
      </c>
    </row>
    <row r="3037" spans="1:23" x14ac:dyDescent="0.3">
      <c r="A3037" t="s">
        <v>995</v>
      </c>
      <c r="B3037">
        <v>145</v>
      </c>
      <c r="C3037">
        <v>98</v>
      </c>
      <c r="D3037">
        <v>449558</v>
      </c>
      <c r="E3037" t="s">
        <v>242</v>
      </c>
      <c r="F3037" t="s">
        <v>55</v>
      </c>
      <c r="G3037" t="s">
        <v>61</v>
      </c>
      <c r="L3037" t="s">
        <v>4449</v>
      </c>
      <c r="M3037">
        <v>32307</v>
      </c>
      <c r="N3037">
        <v>75</v>
      </c>
      <c r="O3037" t="s">
        <v>29</v>
      </c>
      <c r="P3037" t="s">
        <v>37</v>
      </c>
      <c r="Q3037" t="s">
        <v>213</v>
      </c>
      <c r="R3037">
        <v>10000000</v>
      </c>
      <c r="S3037">
        <v>2009</v>
      </c>
      <c r="T3037">
        <v>7.6</v>
      </c>
      <c r="U3037">
        <v>1.6</v>
      </c>
      <c r="V3037">
        <v>-9550442</v>
      </c>
      <c r="W3037" t="s">
        <v>38</v>
      </c>
    </row>
    <row r="3038" spans="1:23" x14ac:dyDescent="0.3">
      <c r="A3038" t="s">
        <v>1935</v>
      </c>
      <c r="B3038">
        <v>93</v>
      </c>
      <c r="C3038">
        <v>123</v>
      </c>
      <c r="D3038">
        <v>2122561</v>
      </c>
      <c r="E3038" t="s">
        <v>48</v>
      </c>
      <c r="F3038" t="s">
        <v>44</v>
      </c>
      <c r="L3038" t="s">
        <v>4450</v>
      </c>
      <c r="M3038">
        <v>99033</v>
      </c>
      <c r="N3038">
        <v>434</v>
      </c>
      <c r="O3038" t="s">
        <v>29</v>
      </c>
      <c r="P3038" t="s">
        <v>30</v>
      </c>
      <c r="Q3038" t="s">
        <v>213</v>
      </c>
      <c r="R3038">
        <v>6000000</v>
      </c>
      <c r="S3038">
        <v>1995</v>
      </c>
      <c r="T3038">
        <v>7.2</v>
      </c>
      <c r="U3038">
        <v>2</v>
      </c>
      <c r="V3038">
        <v>-3877439</v>
      </c>
      <c r="W3038" t="s">
        <v>38</v>
      </c>
    </row>
    <row r="3039" spans="1:23" x14ac:dyDescent="0.3">
      <c r="A3039" t="s">
        <v>3605</v>
      </c>
      <c r="B3039">
        <v>124</v>
      </c>
      <c r="C3039">
        <v>110</v>
      </c>
      <c r="D3039">
        <v>181360000</v>
      </c>
      <c r="E3039" t="s">
        <v>50</v>
      </c>
      <c r="F3039" t="s">
        <v>44</v>
      </c>
      <c r="L3039" t="s">
        <v>4451</v>
      </c>
      <c r="M3039">
        <v>170027</v>
      </c>
      <c r="N3039">
        <v>350</v>
      </c>
      <c r="O3039" t="s">
        <v>29</v>
      </c>
      <c r="P3039" t="s">
        <v>30</v>
      </c>
      <c r="Q3039" t="s">
        <v>31</v>
      </c>
      <c r="R3039">
        <v>6000000</v>
      </c>
      <c r="S3039">
        <v>1978</v>
      </c>
      <c r="T3039">
        <v>7.2</v>
      </c>
      <c r="U3039">
        <v>1.8</v>
      </c>
      <c r="V3039">
        <v>175360000</v>
      </c>
      <c r="W3039" t="s">
        <v>21</v>
      </c>
    </row>
    <row r="3040" spans="1:23" x14ac:dyDescent="0.3">
      <c r="A3040" t="s">
        <v>241</v>
      </c>
      <c r="B3040">
        <v>120</v>
      </c>
      <c r="C3040">
        <v>120</v>
      </c>
      <c r="D3040">
        <v>137963328</v>
      </c>
      <c r="E3040" t="s">
        <v>55</v>
      </c>
      <c r="F3040" t="s">
        <v>58</v>
      </c>
      <c r="L3040" t="s">
        <v>4452</v>
      </c>
      <c r="M3040">
        <v>291603</v>
      </c>
      <c r="N3040">
        <v>505</v>
      </c>
      <c r="O3040" t="s">
        <v>29</v>
      </c>
      <c r="P3040" t="s">
        <v>37</v>
      </c>
      <c r="Q3040" t="s">
        <v>213</v>
      </c>
      <c r="R3040">
        <v>6000000</v>
      </c>
      <c r="S3040">
        <v>1986</v>
      </c>
      <c r="T3040">
        <v>8.1</v>
      </c>
      <c r="U3040">
        <v>2</v>
      </c>
      <c r="V3040">
        <v>131963328</v>
      </c>
      <c r="W3040" t="s">
        <v>21</v>
      </c>
    </row>
    <row r="3041" spans="1:23" x14ac:dyDescent="0.3">
      <c r="A3041" t="s">
        <v>4173</v>
      </c>
      <c r="B3041">
        <v>288</v>
      </c>
      <c r="C3041">
        <v>122</v>
      </c>
      <c r="D3041">
        <v>119078393</v>
      </c>
      <c r="E3041" t="s">
        <v>790</v>
      </c>
      <c r="F3041" t="s">
        <v>55</v>
      </c>
      <c r="G3041" t="s">
        <v>58</v>
      </c>
      <c r="L3041" t="s">
        <v>4453</v>
      </c>
      <c r="M3041">
        <v>113152</v>
      </c>
      <c r="N3041">
        <v>1416</v>
      </c>
      <c r="O3041" t="s">
        <v>29</v>
      </c>
      <c r="P3041" t="s">
        <v>30</v>
      </c>
      <c r="Q3041" t="s">
        <v>213</v>
      </c>
      <c r="R3041">
        <v>6000000</v>
      </c>
      <c r="S3041">
        <v>2004</v>
      </c>
      <c r="T3041">
        <v>7.5</v>
      </c>
      <c r="U3041">
        <v>2</v>
      </c>
      <c r="V3041">
        <v>113078393</v>
      </c>
      <c r="W3041" t="s">
        <v>21</v>
      </c>
    </row>
    <row r="3042" spans="1:23" x14ac:dyDescent="0.3">
      <c r="A3042" t="s">
        <v>4454</v>
      </c>
      <c r="B3042">
        <v>130</v>
      </c>
      <c r="C3042">
        <v>110</v>
      </c>
      <c r="D3042">
        <v>102308900</v>
      </c>
      <c r="E3042" t="s">
        <v>242</v>
      </c>
      <c r="F3042" t="s">
        <v>56</v>
      </c>
      <c r="G3042" t="s">
        <v>55</v>
      </c>
      <c r="H3042" t="s">
        <v>53</v>
      </c>
      <c r="L3042" t="s">
        <v>4455</v>
      </c>
      <c r="M3042">
        <v>152089</v>
      </c>
      <c r="N3042">
        <v>309</v>
      </c>
      <c r="O3042" t="s">
        <v>29</v>
      </c>
      <c r="P3042" t="s">
        <v>30</v>
      </c>
      <c r="Q3042" t="s">
        <v>4251</v>
      </c>
      <c r="R3042">
        <v>6000000</v>
      </c>
      <c r="S3042">
        <v>1969</v>
      </c>
      <c r="T3042">
        <v>8.1</v>
      </c>
      <c r="U3042">
        <v>1.8</v>
      </c>
      <c r="V3042">
        <v>96308900</v>
      </c>
      <c r="W3042" t="s">
        <v>21</v>
      </c>
    </row>
    <row r="3043" spans="1:23" x14ac:dyDescent="0.3">
      <c r="A3043" t="s">
        <v>4456</v>
      </c>
      <c r="B3043">
        <v>145</v>
      </c>
      <c r="C3043">
        <v>139</v>
      </c>
      <c r="D3043">
        <v>102300000</v>
      </c>
      <c r="E3043" t="s">
        <v>48</v>
      </c>
      <c r="F3043" t="s">
        <v>49</v>
      </c>
      <c r="G3043" t="s">
        <v>26</v>
      </c>
      <c r="H3043" t="s">
        <v>50</v>
      </c>
      <c r="L3043" t="s">
        <v>4457</v>
      </c>
      <c r="M3043">
        <v>107408</v>
      </c>
      <c r="N3043">
        <v>259</v>
      </c>
      <c r="O3043" t="s">
        <v>29</v>
      </c>
      <c r="P3043" t="s">
        <v>30</v>
      </c>
      <c r="Q3043" t="s">
        <v>1636</v>
      </c>
      <c r="R3043">
        <v>6000000</v>
      </c>
      <c r="S3043">
        <v>1964</v>
      </c>
      <c r="T3043">
        <v>7.8</v>
      </c>
      <c r="U3043">
        <v>2.2999999999999998</v>
      </c>
      <c r="V3043">
        <v>96300000</v>
      </c>
      <c r="W3043" t="s">
        <v>21</v>
      </c>
    </row>
    <row r="3044" spans="1:23" x14ac:dyDescent="0.3">
      <c r="A3044" t="s">
        <v>1097</v>
      </c>
      <c r="B3044">
        <v>62</v>
      </c>
      <c r="C3044">
        <v>124</v>
      </c>
      <c r="D3044">
        <v>54800000</v>
      </c>
      <c r="E3044" t="s">
        <v>55</v>
      </c>
      <c r="L3044" t="s">
        <v>4458</v>
      </c>
      <c r="M3044">
        <v>35130</v>
      </c>
      <c r="N3044">
        <v>283</v>
      </c>
      <c r="O3044" t="s">
        <v>29</v>
      </c>
      <c r="P3044" t="s">
        <v>30</v>
      </c>
      <c r="Q3044" t="s">
        <v>213</v>
      </c>
      <c r="R3044">
        <v>6000000</v>
      </c>
      <c r="S3044">
        <v>1980</v>
      </c>
      <c r="T3044">
        <v>7.8</v>
      </c>
      <c r="U3044">
        <v>2.1</v>
      </c>
      <c r="V3044">
        <v>48800000</v>
      </c>
      <c r="W3044" t="s">
        <v>21</v>
      </c>
    </row>
    <row r="3045" spans="1:23" x14ac:dyDescent="0.3">
      <c r="A3045" t="s">
        <v>4459</v>
      </c>
      <c r="B3045">
        <v>120</v>
      </c>
      <c r="C3045">
        <v>152</v>
      </c>
      <c r="D3045">
        <v>43650000</v>
      </c>
      <c r="E3045" t="s">
        <v>56</v>
      </c>
      <c r="F3045" t="s">
        <v>55</v>
      </c>
      <c r="G3045" t="s">
        <v>50</v>
      </c>
      <c r="H3045" t="s">
        <v>44</v>
      </c>
      <c r="I3045" t="s">
        <v>35</v>
      </c>
      <c r="L3045" t="s">
        <v>4460</v>
      </c>
      <c r="M3045">
        <v>71919</v>
      </c>
      <c r="N3045">
        <v>316</v>
      </c>
      <c r="O3045" t="s">
        <v>29</v>
      </c>
      <c r="P3045" t="s">
        <v>30</v>
      </c>
      <c r="Q3045" t="s">
        <v>3646</v>
      </c>
      <c r="R3045">
        <v>6000000</v>
      </c>
      <c r="S3045">
        <v>1961</v>
      </c>
      <c r="T3045">
        <v>7.6</v>
      </c>
      <c r="U3045">
        <v>2.5</v>
      </c>
      <c r="V3045">
        <v>37650000</v>
      </c>
      <c r="W3045" t="s">
        <v>21</v>
      </c>
    </row>
    <row r="3046" spans="1:23" x14ac:dyDescent="0.3">
      <c r="A3046" t="s">
        <v>1151</v>
      </c>
      <c r="B3046">
        <v>71</v>
      </c>
      <c r="C3046">
        <v>98</v>
      </c>
      <c r="D3046">
        <v>39800000</v>
      </c>
      <c r="E3046" t="s">
        <v>48</v>
      </c>
      <c r="F3046" t="s">
        <v>61</v>
      </c>
      <c r="L3046" t="s">
        <v>4461</v>
      </c>
      <c r="M3046">
        <v>81599</v>
      </c>
      <c r="N3046">
        <v>250</v>
      </c>
      <c r="O3046" t="s">
        <v>29</v>
      </c>
      <c r="P3046" t="s">
        <v>30</v>
      </c>
      <c r="Q3046" t="s">
        <v>213</v>
      </c>
      <c r="R3046">
        <v>6000000</v>
      </c>
      <c r="S3046">
        <v>1980</v>
      </c>
      <c r="T3046">
        <v>7.4</v>
      </c>
      <c r="U3046">
        <v>1.6</v>
      </c>
      <c r="V3046">
        <v>33800000</v>
      </c>
      <c r="W3046" t="s">
        <v>21</v>
      </c>
    </row>
    <row r="3047" spans="1:23" x14ac:dyDescent="0.3">
      <c r="A3047" t="s">
        <v>4462</v>
      </c>
      <c r="B3047">
        <v>52</v>
      </c>
      <c r="C3047">
        <v>106</v>
      </c>
      <c r="D3047">
        <v>27457409</v>
      </c>
      <c r="E3047" t="s">
        <v>48</v>
      </c>
      <c r="F3047" t="s">
        <v>55</v>
      </c>
      <c r="L3047" t="s">
        <v>4463</v>
      </c>
      <c r="M3047">
        <v>3198</v>
      </c>
      <c r="N3047">
        <v>43</v>
      </c>
      <c r="O3047" t="s">
        <v>29</v>
      </c>
      <c r="P3047" t="s">
        <v>30</v>
      </c>
      <c r="Q3047" t="s">
        <v>213</v>
      </c>
      <c r="R3047">
        <v>6000000</v>
      </c>
      <c r="S3047">
        <v>2001</v>
      </c>
      <c r="T3047">
        <v>6.3</v>
      </c>
      <c r="U3047">
        <v>1.8</v>
      </c>
      <c r="V3047">
        <v>21457409</v>
      </c>
      <c r="W3047" t="s">
        <v>21</v>
      </c>
    </row>
    <row r="3048" spans="1:23" x14ac:dyDescent="0.3">
      <c r="A3048" t="s">
        <v>3616</v>
      </c>
      <c r="B3048">
        <v>18</v>
      </c>
      <c r="C3048">
        <v>106</v>
      </c>
      <c r="D3048">
        <v>25047631</v>
      </c>
      <c r="E3048" t="s">
        <v>48</v>
      </c>
      <c r="F3048" t="s">
        <v>55</v>
      </c>
      <c r="G3048" t="s">
        <v>44</v>
      </c>
      <c r="L3048" t="s">
        <v>4464</v>
      </c>
      <c r="M3048">
        <v>6585</v>
      </c>
      <c r="N3048">
        <v>50</v>
      </c>
      <c r="O3048" t="s">
        <v>29</v>
      </c>
      <c r="P3048" t="s">
        <v>30</v>
      </c>
      <c r="Q3048" t="s">
        <v>213</v>
      </c>
      <c r="R3048">
        <v>6000000</v>
      </c>
      <c r="S3048">
        <v>1999</v>
      </c>
      <c r="T3048">
        <v>6.9</v>
      </c>
      <c r="U3048">
        <v>1.8</v>
      </c>
      <c r="V3048">
        <v>19047631</v>
      </c>
      <c r="W3048" t="s">
        <v>21</v>
      </c>
    </row>
    <row r="3049" spans="1:23" x14ac:dyDescent="0.3">
      <c r="A3049" t="s">
        <v>68</v>
      </c>
      <c r="B3049">
        <v>162</v>
      </c>
      <c r="C3049">
        <v>106</v>
      </c>
      <c r="D3049">
        <v>23272306</v>
      </c>
      <c r="E3049" t="s">
        <v>56</v>
      </c>
      <c r="F3049" t="s">
        <v>55</v>
      </c>
      <c r="G3049" t="s">
        <v>60</v>
      </c>
      <c r="H3049" t="s">
        <v>35</v>
      </c>
      <c r="L3049" t="s">
        <v>4465</v>
      </c>
      <c r="M3049">
        <v>740918</v>
      </c>
      <c r="N3049">
        <v>1182</v>
      </c>
      <c r="O3049" t="s">
        <v>29</v>
      </c>
      <c r="P3049" t="s">
        <v>30</v>
      </c>
      <c r="Q3049" t="s">
        <v>213</v>
      </c>
      <c r="R3049">
        <v>6000000</v>
      </c>
      <c r="S3049">
        <v>1995</v>
      </c>
      <c r="T3049">
        <v>8.6</v>
      </c>
      <c r="U3049">
        <v>1.8</v>
      </c>
      <c r="V3049">
        <v>17272306</v>
      </c>
      <c r="W3049" t="s">
        <v>21</v>
      </c>
    </row>
    <row r="3050" spans="1:23" x14ac:dyDescent="0.3">
      <c r="A3050" t="s">
        <v>752</v>
      </c>
      <c r="B3050">
        <v>88</v>
      </c>
      <c r="C3050">
        <v>89</v>
      </c>
      <c r="D3050">
        <v>22168359</v>
      </c>
      <c r="E3050" t="s">
        <v>26</v>
      </c>
      <c r="F3050" t="s">
        <v>57</v>
      </c>
      <c r="G3050" t="s">
        <v>44</v>
      </c>
      <c r="H3050" t="s">
        <v>35</v>
      </c>
      <c r="L3050" t="s">
        <v>4466</v>
      </c>
      <c r="M3050">
        <v>29659</v>
      </c>
      <c r="N3050">
        <v>227</v>
      </c>
      <c r="O3050" t="s">
        <v>29</v>
      </c>
      <c r="P3050" t="s">
        <v>30</v>
      </c>
      <c r="Q3050" t="s">
        <v>1989</v>
      </c>
      <c r="R3050">
        <v>8000000</v>
      </c>
      <c r="S3050">
        <v>1989</v>
      </c>
      <c r="T3050">
        <v>5.0999999999999996</v>
      </c>
      <c r="U3050">
        <v>1.5</v>
      </c>
      <c r="V3050">
        <v>14168359</v>
      </c>
      <c r="W3050" t="s">
        <v>21</v>
      </c>
    </row>
    <row r="3051" spans="1:23" x14ac:dyDescent="0.3">
      <c r="A3051" t="s">
        <v>611</v>
      </c>
      <c r="B3051">
        <v>96</v>
      </c>
      <c r="C3051">
        <v>94</v>
      </c>
      <c r="D3051">
        <v>21005329</v>
      </c>
      <c r="E3051" t="s">
        <v>48</v>
      </c>
      <c r="F3051" t="s">
        <v>44</v>
      </c>
      <c r="L3051" t="s">
        <v>4467</v>
      </c>
      <c r="M3051">
        <v>89128</v>
      </c>
      <c r="N3051">
        <v>258</v>
      </c>
      <c r="O3051" t="s">
        <v>29</v>
      </c>
      <c r="P3051" t="s">
        <v>244</v>
      </c>
      <c r="Q3051" t="s">
        <v>213</v>
      </c>
      <c r="R3051">
        <v>6000000</v>
      </c>
      <c r="S3051">
        <v>2002</v>
      </c>
      <c r="T3051">
        <v>6.4</v>
      </c>
      <c r="U3051">
        <v>1.6</v>
      </c>
      <c r="V3051">
        <v>15005329</v>
      </c>
      <c r="W3051" t="s">
        <v>21</v>
      </c>
    </row>
    <row r="3052" spans="1:23" x14ac:dyDescent="0.3">
      <c r="A3052" t="s">
        <v>363</v>
      </c>
      <c r="B3052">
        <v>391</v>
      </c>
      <c r="C3052">
        <v>109</v>
      </c>
      <c r="D3052">
        <v>26236603</v>
      </c>
      <c r="E3052" t="s">
        <v>55</v>
      </c>
      <c r="F3052" t="s">
        <v>61</v>
      </c>
      <c r="L3052" t="s">
        <v>4468</v>
      </c>
      <c r="M3052">
        <v>251349</v>
      </c>
      <c r="N3052">
        <v>547</v>
      </c>
      <c r="O3052" t="s">
        <v>29</v>
      </c>
      <c r="P3052" t="s">
        <v>30</v>
      </c>
      <c r="Q3052" t="s">
        <v>213</v>
      </c>
      <c r="R3052">
        <v>6000000</v>
      </c>
      <c r="S3052">
        <v>2008</v>
      </c>
      <c r="T3052">
        <v>7.9</v>
      </c>
      <c r="U3052">
        <v>1.8</v>
      </c>
      <c r="V3052">
        <v>20236603</v>
      </c>
      <c r="W3052" t="s">
        <v>21</v>
      </c>
    </row>
    <row r="3053" spans="1:23" x14ac:dyDescent="0.3">
      <c r="A3053" t="s">
        <v>4469</v>
      </c>
      <c r="B3053">
        <v>32</v>
      </c>
      <c r="C3053">
        <v>144</v>
      </c>
      <c r="D3053">
        <v>20400000</v>
      </c>
      <c r="E3053" t="s">
        <v>55</v>
      </c>
      <c r="F3053" t="s">
        <v>44</v>
      </c>
      <c r="G3053" t="s">
        <v>53</v>
      </c>
      <c r="L3053" t="s">
        <v>4470</v>
      </c>
      <c r="M3053">
        <v>6304</v>
      </c>
      <c r="N3053">
        <v>87</v>
      </c>
      <c r="O3053" t="s">
        <v>29</v>
      </c>
      <c r="P3053" t="s">
        <v>30</v>
      </c>
      <c r="Q3053" t="s">
        <v>3646</v>
      </c>
      <c r="R3053">
        <v>8000000</v>
      </c>
      <c r="S3053">
        <v>1946</v>
      </c>
      <c r="T3053">
        <v>6.9</v>
      </c>
      <c r="U3053">
        <v>2.4</v>
      </c>
      <c r="V3053">
        <v>12400000</v>
      </c>
      <c r="W3053" t="s">
        <v>21</v>
      </c>
    </row>
    <row r="3054" spans="1:23" x14ac:dyDescent="0.3">
      <c r="A3054" t="s">
        <v>3846</v>
      </c>
      <c r="B3054">
        <v>119</v>
      </c>
      <c r="C3054">
        <v>90</v>
      </c>
      <c r="D3054">
        <v>18621249</v>
      </c>
      <c r="E3054" t="s">
        <v>48</v>
      </c>
      <c r="L3054" t="s">
        <v>4471</v>
      </c>
      <c r="M3054">
        <v>45859</v>
      </c>
      <c r="N3054">
        <v>340</v>
      </c>
      <c r="O3054" t="s">
        <v>29</v>
      </c>
      <c r="P3054" t="s">
        <v>30</v>
      </c>
      <c r="Q3054" t="s">
        <v>31</v>
      </c>
      <c r="R3054">
        <v>6000000</v>
      </c>
      <c r="S3054">
        <v>2000</v>
      </c>
      <c r="T3054">
        <v>7.5</v>
      </c>
      <c r="U3054">
        <v>1.5</v>
      </c>
      <c r="V3054">
        <v>12621249</v>
      </c>
      <c r="W3054" t="s">
        <v>21</v>
      </c>
    </row>
    <row r="3055" spans="1:23" x14ac:dyDescent="0.3">
      <c r="A3055" t="s">
        <v>1462</v>
      </c>
      <c r="B3055">
        <v>201</v>
      </c>
      <c r="C3055">
        <v>106</v>
      </c>
      <c r="D3055">
        <v>25244700</v>
      </c>
      <c r="E3055" t="s">
        <v>24</v>
      </c>
      <c r="F3055" t="s">
        <v>27</v>
      </c>
      <c r="L3055" t="s">
        <v>4472</v>
      </c>
      <c r="M3055">
        <v>91017</v>
      </c>
      <c r="N3055">
        <v>284</v>
      </c>
      <c r="O3055" t="s">
        <v>29</v>
      </c>
      <c r="P3055" t="s">
        <v>37</v>
      </c>
      <c r="Q3055" t="s">
        <v>213</v>
      </c>
      <c r="R3055">
        <v>6000000</v>
      </c>
      <c r="S3055">
        <v>1981</v>
      </c>
      <c r="T3055">
        <v>7.2</v>
      </c>
      <c r="U3055">
        <v>1.8</v>
      </c>
      <c r="V3055">
        <v>19244700</v>
      </c>
      <c r="W3055" t="s">
        <v>21</v>
      </c>
    </row>
    <row r="3056" spans="1:23" x14ac:dyDescent="0.3">
      <c r="A3056" t="s">
        <v>1375</v>
      </c>
      <c r="B3056">
        <v>22</v>
      </c>
      <c r="C3056">
        <v>121</v>
      </c>
      <c r="D3056">
        <v>14545844</v>
      </c>
      <c r="E3056" t="s">
        <v>48</v>
      </c>
      <c r="F3056" t="s">
        <v>55</v>
      </c>
      <c r="G3056" t="s">
        <v>50</v>
      </c>
      <c r="L3056" t="s">
        <v>4473</v>
      </c>
      <c r="M3056">
        <v>4756</v>
      </c>
      <c r="N3056">
        <v>38</v>
      </c>
      <c r="O3056" t="s">
        <v>29</v>
      </c>
      <c r="P3056" t="s">
        <v>30</v>
      </c>
      <c r="Q3056" t="s">
        <v>213</v>
      </c>
      <c r="R3056">
        <v>6500000</v>
      </c>
      <c r="S3056">
        <v>1988</v>
      </c>
      <c r="T3056">
        <v>5.8</v>
      </c>
      <c r="U3056">
        <v>2</v>
      </c>
      <c r="V3056">
        <v>8045844</v>
      </c>
      <c r="W3056" t="s">
        <v>21</v>
      </c>
    </row>
    <row r="3057" spans="1:23" x14ac:dyDescent="0.3">
      <c r="A3057" t="s">
        <v>4474</v>
      </c>
      <c r="B3057">
        <v>52</v>
      </c>
      <c r="C3057">
        <v>89</v>
      </c>
      <c r="D3057">
        <v>13235267</v>
      </c>
      <c r="E3057" t="s">
        <v>48</v>
      </c>
      <c r="F3057" t="s">
        <v>49</v>
      </c>
      <c r="L3057" t="s">
        <v>4475</v>
      </c>
      <c r="M3057">
        <v>12339</v>
      </c>
      <c r="N3057">
        <v>32</v>
      </c>
      <c r="O3057" t="s">
        <v>29</v>
      </c>
      <c r="P3057" t="s">
        <v>30</v>
      </c>
      <c r="Q3057" t="s">
        <v>52</v>
      </c>
      <c r="R3057">
        <v>6000000</v>
      </c>
      <c r="S3057">
        <v>2007</v>
      </c>
      <c r="T3057">
        <v>2.9</v>
      </c>
      <c r="U3057">
        <v>1.5</v>
      </c>
      <c r="V3057">
        <v>7235267</v>
      </c>
      <c r="W3057" t="s">
        <v>21</v>
      </c>
    </row>
    <row r="3058" spans="1:23" x14ac:dyDescent="0.3">
      <c r="A3058" t="s">
        <v>1155</v>
      </c>
      <c r="B3058">
        <v>34</v>
      </c>
      <c r="C3058">
        <v>104</v>
      </c>
      <c r="D3058">
        <v>12793213</v>
      </c>
      <c r="E3058" t="s">
        <v>48</v>
      </c>
      <c r="F3058" t="s">
        <v>55</v>
      </c>
      <c r="G3058" t="s">
        <v>44</v>
      </c>
      <c r="L3058" t="s">
        <v>4476</v>
      </c>
      <c r="M3058">
        <v>18286</v>
      </c>
      <c r="N3058">
        <v>73</v>
      </c>
      <c r="O3058" t="s">
        <v>29</v>
      </c>
      <c r="P3058" t="s">
        <v>30</v>
      </c>
      <c r="Q3058" t="s">
        <v>213</v>
      </c>
      <c r="R3058">
        <v>6000000</v>
      </c>
      <c r="S3058">
        <v>1988</v>
      </c>
      <c r="T3058">
        <v>6.2</v>
      </c>
      <c r="U3058">
        <v>1.7</v>
      </c>
      <c r="V3058">
        <v>6793213</v>
      </c>
      <c r="W3058" t="s">
        <v>21</v>
      </c>
    </row>
    <row r="3059" spans="1:23" x14ac:dyDescent="0.3">
      <c r="A3059" t="s">
        <v>1588</v>
      </c>
      <c r="B3059">
        <v>88</v>
      </c>
      <c r="C3059">
        <v>99</v>
      </c>
      <c r="D3059">
        <v>11883495</v>
      </c>
      <c r="E3059" t="s">
        <v>48</v>
      </c>
      <c r="F3059" t="s">
        <v>55</v>
      </c>
      <c r="G3059" t="s">
        <v>26</v>
      </c>
      <c r="H3059" t="s">
        <v>44</v>
      </c>
      <c r="L3059" t="s">
        <v>4477</v>
      </c>
      <c r="M3059">
        <v>52805</v>
      </c>
      <c r="N3059">
        <v>278</v>
      </c>
      <c r="O3059" t="s">
        <v>29</v>
      </c>
      <c r="P3059" t="s">
        <v>37</v>
      </c>
      <c r="Q3059" t="s">
        <v>213</v>
      </c>
      <c r="R3059">
        <v>9000000</v>
      </c>
      <c r="S3059">
        <v>1998</v>
      </c>
      <c r="T3059">
        <v>6.8</v>
      </c>
      <c r="U3059">
        <v>1.6</v>
      </c>
      <c r="V3059">
        <v>2883495</v>
      </c>
      <c r="W3059" t="s">
        <v>21</v>
      </c>
    </row>
    <row r="3060" spans="1:23" x14ac:dyDescent="0.3">
      <c r="A3060" t="s">
        <v>4478</v>
      </c>
      <c r="B3060">
        <v>25</v>
      </c>
      <c r="C3060">
        <v>98</v>
      </c>
      <c r="D3060">
        <v>11797927</v>
      </c>
      <c r="E3060" t="s">
        <v>48</v>
      </c>
      <c r="F3060" t="s">
        <v>57</v>
      </c>
      <c r="G3060" t="s">
        <v>35</v>
      </c>
      <c r="L3060" t="s">
        <v>4479</v>
      </c>
      <c r="M3060">
        <v>4582</v>
      </c>
      <c r="N3060">
        <v>52</v>
      </c>
      <c r="O3060" t="s">
        <v>29</v>
      </c>
      <c r="P3060" t="s">
        <v>30</v>
      </c>
      <c r="Q3060" t="s">
        <v>213</v>
      </c>
      <c r="R3060">
        <v>6000000</v>
      </c>
      <c r="S3060">
        <v>1995</v>
      </c>
      <c r="T3060">
        <v>6.1</v>
      </c>
      <c r="U3060">
        <v>1.6</v>
      </c>
      <c r="V3060">
        <v>5797927</v>
      </c>
      <c r="W3060" t="s">
        <v>21</v>
      </c>
    </row>
    <row r="3061" spans="1:23" x14ac:dyDescent="0.3">
      <c r="A3061" t="s">
        <v>4480</v>
      </c>
      <c r="B3061">
        <v>252</v>
      </c>
      <c r="C3061">
        <v>121</v>
      </c>
      <c r="D3061">
        <v>17605861</v>
      </c>
      <c r="E3061" t="s">
        <v>242</v>
      </c>
      <c r="F3061" t="s">
        <v>55</v>
      </c>
      <c r="G3061" t="s">
        <v>54</v>
      </c>
      <c r="H3061" t="s">
        <v>35</v>
      </c>
      <c r="L3061" t="s">
        <v>4481</v>
      </c>
      <c r="M3061">
        <v>145580</v>
      </c>
      <c r="N3061">
        <v>351</v>
      </c>
      <c r="O3061" t="s">
        <v>29</v>
      </c>
      <c r="P3061" t="s">
        <v>37</v>
      </c>
      <c r="Q3061" t="s">
        <v>213</v>
      </c>
      <c r="R3061">
        <v>6000000</v>
      </c>
      <c r="S3061">
        <v>2006</v>
      </c>
      <c r="T3061">
        <v>7.7</v>
      </c>
      <c r="U3061">
        <v>2</v>
      </c>
      <c r="V3061">
        <v>11605861</v>
      </c>
      <c r="W3061" t="s">
        <v>21</v>
      </c>
    </row>
    <row r="3062" spans="1:23" x14ac:dyDescent="0.3">
      <c r="A3062" t="s">
        <v>4482</v>
      </c>
      <c r="B3062">
        <v>137</v>
      </c>
      <c r="C3062">
        <v>96</v>
      </c>
      <c r="D3062">
        <v>11642254</v>
      </c>
      <c r="E3062" t="s">
        <v>57</v>
      </c>
      <c r="F3062" t="s">
        <v>35</v>
      </c>
      <c r="L3062" t="s">
        <v>4483</v>
      </c>
      <c r="M3062">
        <v>22929</v>
      </c>
      <c r="N3062">
        <v>287</v>
      </c>
      <c r="O3062" t="s">
        <v>29</v>
      </c>
      <c r="P3062" t="s">
        <v>30</v>
      </c>
      <c r="Q3062" t="s">
        <v>1989</v>
      </c>
      <c r="R3062">
        <v>3000000</v>
      </c>
      <c r="S3062">
        <v>1989</v>
      </c>
      <c r="T3062">
        <v>5.2</v>
      </c>
      <c r="U3062">
        <v>1.6</v>
      </c>
      <c r="V3062">
        <v>8642254</v>
      </c>
      <c r="W3062" t="s">
        <v>21</v>
      </c>
    </row>
    <row r="3063" spans="1:23" x14ac:dyDescent="0.3">
      <c r="A3063" t="s">
        <v>2478</v>
      </c>
      <c r="B3063">
        <v>231</v>
      </c>
      <c r="C3063">
        <v>99</v>
      </c>
      <c r="D3063">
        <v>9203192</v>
      </c>
      <c r="E3063" t="s">
        <v>48</v>
      </c>
      <c r="F3063" t="s">
        <v>56</v>
      </c>
      <c r="G3063" t="s">
        <v>55</v>
      </c>
      <c r="L3063" t="s">
        <v>4484</v>
      </c>
      <c r="M3063">
        <v>45396</v>
      </c>
      <c r="N3063">
        <v>136</v>
      </c>
      <c r="O3063" t="s">
        <v>29</v>
      </c>
      <c r="P3063" t="s">
        <v>30</v>
      </c>
      <c r="Q3063" t="s">
        <v>31</v>
      </c>
      <c r="R3063">
        <v>5000000</v>
      </c>
      <c r="S3063">
        <v>2011</v>
      </c>
      <c r="T3063">
        <v>6.8</v>
      </c>
      <c r="U3063">
        <v>1.6</v>
      </c>
      <c r="V3063">
        <v>4203192</v>
      </c>
      <c r="W3063" t="s">
        <v>21</v>
      </c>
    </row>
    <row r="3064" spans="1:23" x14ac:dyDescent="0.3">
      <c r="A3064" t="s">
        <v>4485</v>
      </c>
      <c r="B3064">
        <v>115</v>
      </c>
      <c r="C3064">
        <v>122</v>
      </c>
      <c r="D3064">
        <v>8596914</v>
      </c>
      <c r="E3064" t="s">
        <v>242</v>
      </c>
      <c r="F3064" t="s">
        <v>55</v>
      </c>
      <c r="L3064" t="s">
        <v>4486</v>
      </c>
      <c r="M3064">
        <v>23023</v>
      </c>
      <c r="N3064">
        <v>148</v>
      </c>
      <c r="O3064" t="s">
        <v>29</v>
      </c>
      <c r="P3064" t="s">
        <v>30</v>
      </c>
      <c r="Q3064" t="s">
        <v>213</v>
      </c>
      <c r="R3064">
        <v>6000000</v>
      </c>
      <c r="S3064">
        <v>2000</v>
      </c>
      <c r="T3064">
        <v>7</v>
      </c>
      <c r="U3064">
        <v>2</v>
      </c>
      <c r="V3064">
        <v>2596914</v>
      </c>
      <c r="W3064" t="s">
        <v>21</v>
      </c>
    </row>
    <row r="3065" spans="1:23" x14ac:dyDescent="0.3">
      <c r="A3065" t="s">
        <v>4487</v>
      </c>
      <c r="B3065">
        <v>67</v>
      </c>
      <c r="C3065">
        <v>101</v>
      </c>
      <c r="D3065">
        <v>6851636</v>
      </c>
      <c r="E3065" t="s">
        <v>48</v>
      </c>
      <c r="F3065" t="s">
        <v>55</v>
      </c>
      <c r="G3065" t="s">
        <v>44</v>
      </c>
      <c r="L3065" t="s">
        <v>4488</v>
      </c>
      <c r="M3065">
        <v>13010</v>
      </c>
      <c r="N3065">
        <v>182</v>
      </c>
      <c r="O3065" t="s">
        <v>29</v>
      </c>
      <c r="P3065" t="s">
        <v>30</v>
      </c>
      <c r="Q3065" t="s">
        <v>213</v>
      </c>
      <c r="R3065">
        <v>6000000</v>
      </c>
      <c r="S3065">
        <v>1999</v>
      </c>
      <c r="T3065">
        <v>5.9</v>
      </c>
      <c r="U3065">
        <v>1.7</v>
      </c>
      <c r="V3065">
        <v>851636</v>
      </c>
      <c r="W3065" t="s">
        <v>21</v>
      </c>
    </row>
    <row r="3066" spans="1:23" x14ac:dyDescent="0.3">
      <c r="A3066" t="s">
        <v>4489</v>
      </c>
      <c r="B3066">
        <v>216</v>
      </c>
      <c r="C3066">
        <v>102</v>
      </c>
      <c r="D3066">
        <v>11434867</v>
      </c>
      <c r="E3066" t="s">
        <v>55</v>
      </c>
      <c r="F3066" t="s">
        <v>60</v>
      </c>
      <c r="G3066" t="s">
        <v>44</v>
      </c>
      <c r="H3066" t="s">
        <v>35</v>
      </c>
      <c r="L3066" t="s">
        <v>4490</v>
      </c>
      <c r="M3066">
        <v>59637</v>
      </c>
      <c r="N3066">
        <v>130</v>
      </c>
      <c r="O3066" t="s">
        <v>29</v>
      </c>
      <c r="P3066" t="s">
        <v>30</v>
      </c>
      <c r="Q3066" t="s">
        <v>31</v>
      </c>
      <c r="R3066">
        <v>6000000</v>
      </c>
      <c r="S3066">
        <v>2012</v>
      </c>
      <c r="T3066">
        <v>7.1</v>
      </c>
      <c r="U3066">
        <v>1.7</v>
      </c>
      <c r="V3066">
        <v>5434867</v>
      </c>
      <c r="W3066" t="s">
        <v>21</v>
      </c>
    </row>
    <row r="3067" spans="1:23" x14ac:dyDescent="0.3">
      <c r="A3067" t="s">
        <v>4491</v>
      </c>
      <c r="B3067">
        <v>133</v>
      </c>
      <c r="C3067">
        <v>84</v>
      </c>
      <c r="D3067">
        <v>5895238</v>
      </c>
      <c r="E3067" t="s">
        <v>48</v>
      </c>
      <c r="F3067" t="s">
        <v>53</v>
      </c>
      <c r="L3067" t="s">
        <v>4492</v>
      </c>
      <c r="M3067">
        <v>17169</v>
      </c>
      <c r="N3067">
        <v>70</v>
      </c>
      <c r="O3067" t="s">
        <v>763</v>
      </c>
      <c r="P3067" t="s">
        <v>30</v>
      </c>
      <c r="Q3067" t="s">
        <v>213</v>
      </c>
      <c r="R3067">
        <v>6000000</v>
      </c>
      <c r="S3067">
        <v>2012</v>
      </c>
      <c r="T3067">
        <v>5.5</v>
      </c>
      <c r="U3067">
        <v>1.4</v>
      </c>
      <c r="V3067">
        <v>-104762</v>
      </c>
      <c r="W3067" t="s">
        <v>38</v>
      </c>
    </row>
    <row r="3068" spans="1:23" x14ac:dyDescent="0.3">
      <c r="A3068" t="s">
        <v>4493</v>
      </c>
      <c r="B3068">
        <v>149</v>
      </c>
      <c r="C3068">
        <v>104</v>
      </c>
      <c r="D3068">
        <v>6670712</v>
      </c>
      <c r="E3068" t="s">
        <v>48</v>
      </c>
      <c r="F3068" t="s">
        <v>55</v>
      </c>
      <c r="L3068" t="s">
        <v>4494</v>
      </c>
      <c r="M3068">
        <v>27301</v>
      </c>
      <c r="N3068">
        <v>101</v>
      </c>
      <c r="O3068" t="s">
        <v>29</v>
      </c>
      <c r="P3068" t="s">
        <v>30</v>
      </c>
      <c r="Q3068" t="s">
        <v>31</v>
      </c>
      <c r="R3068">
        <v>6000000</v>
      </c>
      <c r="S3068">
        <v>2009</v>
      </c>
      <c r="T3068">
        <v>7.4</v>
      </c>
      <c r="U3068">
        <v>1.7</v>
      </c>
      <c r="V3068">
        <v>670712</v>
      </c>
      <c r="W3068" t="s">
        <v>21</v>
      </c>
    </row>
    <row r="3069" spans="1:23" x14ac:dyDescent="0.3">
      <c r="A3069" t="s">
        <v>4495</v>
      </c>
      <c r="B3069">
        <v>261</v>
      </c>
      <c r="C3069">
        <v>96</v>
      </c>
      <c r="D3069">
        <v>5359774</v>
      </c>
      <c r="E3069" t="s">
        <v>48</v>
      </c>
      <c r="F3069" t="s">
        <v>56</v>
      </c>
      <c r="G3069" t="s">
        <v>35</v>
      </c>
      <c r="L3069" t="s">
        <v>4496</v>
      </c>
      <c r="M3069">
        <v>64794</v>
      </c>
      <c r="N3069">
        <v>131</v>
      </c>
      <c r="O3069" t="s">
        <v>29</v>
      </c>
      <c r="P3069" t="s">
        <v>2161</v>
      </c>
      <c r="Q3069" t="s">
        <v>213</v>
      </c>
      <c r="R3069">
        <v>6000000</v>
      </c>
      <c r="S3069">
        <v>2011</v>
      </c>
      <c r="T3069">
        <v>7.3</v>
      </c>
      <c r="U3069">
        <v>1.6</v>
      </c>
      <c r="V3069">
        <v>-640226</v>
      </c>
      <c r="W3069" t="s">
        <v>38</v>
      </c>
    </row>
    <row r="3070" spans="1:23" x14ac:dyDescent="0.3">
      <c r="A3070" t="s">
        <v>4497</v>
      </c>
      <c r="B3070">
        <v>42</v>
      </c>
      <c r="C3070">
        <v>94</v>
      </c>
      <c r="D3070">
        <v>4693919</v>
      </c>
      <c r="E3070" t="s">
        <v>48</v>
      </c>
      <c r="L3070" t="s">
        <v>4498</v>
      </c>
      <c r="M3070">
        <v>11011</v>
      </c>
      <c r="N3070">
        <v>78</v>
      </c>
      <c r="O3070" t="s">
        <v>29</v>
      </c>
      <c r="P3070" t="s">
        <v>30</v>
      </c>
      <c r="Q3070" t="s">
        <v>213</v>
      </c>
      <c r="R3070">
        <v>6500000</v>
      </c>
      <c r="S3070">
        <v>2008</v>
      </c>
      <c r="T3070">
        <v>4.5999999999999996</v>
      </c>
      <c r="U3070">
        <v>1.6</v>
      </c>
      <c r="V3070">
        <v>-1806081</v>
      </c>
      <c r="W3070" t="s">
        <v>38</v>
      </c>
    </row>
    <row r="3071" spans="1:23" x14ac:dyDescent="0.3">
      <c r="A3071" t="s">
        <v>1825</v>
      </c>
      <c r="B3071">
        <v>152</v>
      </c>
      <c r="C3071">
        <v>90</v>
      </c>
      <c r="D3071">
        <v>4859475</v>
      </c>
      <c r="E3071" t="s">
        <v>55</v>
      </c>
      <c r="F3071" t="s">
        <v>44</v>
      </c>
      <c r="L3071" t="s">
        <v>4499</v>
      </c>
      <c r="M3071">
        <v>116910</v>
      </c>
      <c r="N3071">
        <v>520</v>
      </c>
      <c r="O3071" t="s">
        <v>29</v>
      </c>
      <c r="P3071" t="s">
        <v>30</v>
      </c>
      <c r="Q3071" t="s">
        <v>213</v>
      </c>
      <c r="R3071">
        <v>6000000</v>
      </c>
      <c r="S3071">
        <v>1999</v>
      </c>
      <c r="T3071">
        <v>7.2</v>
      </c>
      <c r="U3071">
        <v>1.5</v>
      </c>
      <c r="V3071">
        <v>-1140525</v>
      </c>
      <c r="W3071" t="s">
        <v>38</v>
      </c>
    </row>
    <row r="3072" spans="1:23" x14ac:dyDescent="0.3">
      <c r="A3072" t="s">
        <v>4500</v>
      </c>
      <c r="B3072">
        <v>76</v>
      </c>
      <c r="C3072">
        <v>90</v>
      </c>
      <c r="D3072">
        <v>4542775</v>
      </c>
      <c r="E3072" t="s">
        <v>48</v>
      </c>
      <c r="F3072" t="s">
        <v>44</v>
      </c>
      <c r="L3072" t="s">
        <v>4501</v>
      </c>
      <c r="M3072">
        <v>18313</v>
      </c>
      <c r="N3072">
        <v>73</v>
      </c>
      <c r="O3072" t="s">
        <v>29</v>
      </c>
      <c r="P3072" t="s">
        <v>30</v>
      </c>
      <c r="Q3072" t="s">
        <v>213</v>
      </c>
      <c r="R3072">
        <v>6000000</v>
      </c>
      <c r="S3072">
        <v>2009</v>
      </c>
      <c r="T3072">
        <v>5.0999999999999996</v>
      </c>
      <c r="U3072">
        <v>1.5</v>
      </c>
      <c r="V3072">
        <v>-1457225</v>
      </c>
      <c r="W3072" t="s">
        <v>38</v>
      </c>
    </row>
    <row r="3073" spans="1:23" x14ac:dyDescent="0.3">
      <c r="A3073" t="s">
        <v>4502</v>
      </c>
      <c r="B3073">
        <v>149</v>
      </c>
      <c r="C3073">
        <v>106</v>
      </c>
      <c r="D3073">
        <v>3588432</v>
      </c>
      <c r="E3073" t="s">
        <v>48</v>
      </c>
      <c r="F3073" t="s">
        <v>55</v>
      </c>
      <c r="L3073" t="s">
        <v>4503</v>
      </c>
      <c r="M3073">
        <v>29341</v>
      </c>
      <c r="N3073">
        <v>93</v>
      </c>
      <c r="O3073" t="s">
        <v>29</v>
      </c>
      <c r="P3073" t="s">
        <v>30</v>
      </c>
      <c r="Q3073" t="s">
        <v>213</v>
      </c>
      <c r="R3073">
        <v>6000000</v>
      </c>
      <c r="S3073">
        <v>2014</v>
      </c>
      <c r="T3073">
        <v>6.7</v>
      </c>
      <c r="U3073">
        <v>1.8</v>
      </c>
      <c r="V3073">
        <v>-2411568</v>
      </c>
      <c r="W3073" t="s">
        <v>38</v>
      </c>
    </row>
    <row r="3074" spans="1:23" x14ac:dyDescent="0.3">
      <c r="A3074" t="s">
        <v>4504</v>
      </c>
      <c r="B3074">
        <v>35</v>
      </c>
      <c r="C3074">
        <v>96</v>
      </c>
      <c r="D3074">
        <v>4394936</v>
      </c>
      <c r="E3074" t="s">
        <v>48</v>
      </c>
      <c r="F3074" t="s">
        <v>55</v>
      </c>
      <c r="G3074" t="s">
        <v>26</v>
      </c>
      <c r="H3074" t="s">
        <v>44</v>
      </c>
      <c r="L3074" t="s">
        <v>4505</v>
      </c>
      <c r="M3074">
        <v>11439</v>
      </c>
      <c r="N3074">
        <v>190</v>
      </c>
      <c r="O3074" t="s">
        <v>29</v>
      </c>
      <c r="P3074" t="s">
        <v>244</v>
      </c>
      <c r="Q3074" t="s">
        <v>31</v>
      </c>
      <c r="R3074">
        <v>6000000</v>
      </c>
      <c r="S3074">
        <v>1999</v>
      </c>
      <c r="T3074">
        <v>5.3</v>
      </c>
      <c r="U3074">
        <v>1.6</v>
      </c>
      <c r="V3074">
        <v>-1605064</v>
      </c>
      <c r="W3074" t="s">
        <v>38</v>
      </c>
    </row>
    <row r="3075" spans="1:23" x14ac:dyDescent="0.3">
      <c r="A3075" t="s">
        <v>4506</v>
      </c>
      <c r="B3075">
        <v>108</v>
      </c>
      <c r="C3075">
        <v>95</v>
      </c>
      <c r="D3075">
        <v>3029081</v>
      </c>
      <c r="E3075" t="s">
        <v>48</v>
      </c>
      <c r="F3075" t="s">
        <v>55</v>
      </c>
      <c r="G3075" t="s">
        <v>59</v>
      </c>
      <c r="H3075" t="s">
        <v>50</v>
      </c>
      <c r="L3075" t="s">
        <v>4507</v>
      </c>
      <c r="M3075">
        <v>26300</v>
      </c>
      <c r="N3075">
        <v>231</v>
      </c>
      <c r="O3075" t="s">
        <v>29</v>
      </c>
      <c r="P3075" t="s">
        <v>30</v>
      </c>
      <c r="Q3075" t="s">
        <v>213</v>
      </c>
      <c r="R3075">
        <v>6000000</v>
      </c>
      <c r="S3075">
        <v>2001</v>
      </c>
      <c r="T3075">
        <v>7.8</v>
      </c>
      <c r="U3075">
        <v>1.6</v>
      </c>
      <c r="V3075">
        <v>-2970919</v>
      </c>
      <c r="W3075" t="s">
        <v>38</v>
      </c>
    </row>
    <row r="3076" spans="1:23" x14ac:dyDescent="0.3">
      <c r="A3076" t="s">
        <v>3335</v>
      </c>
      <c r="B3076">
        <v>17</v>
      </c>
      <c r="C3076">
        <v>99</v>
      </c>
      <c r="D3076">
        <v>3273588</v>
      </c>
      <c r="E3076" t="s">
        <v>24</v>
      </c>
      <c r="F3076" t="s">
        <v>55</v>
      </c>
      <c r="L3076" t="s">
        <v>4508</v>
      </c>
      <c r="M3076">
        <v>4195</v>
      </c>
      <c r="N3076">
        <v>50</v>
      </c>
      <c r="O3076" t="s">
        <v>29</v>
      </c>
      <c r="P3076" t="s">
        <v>30</v>
      </c>
      <c r="Q3076" t="s">
        <v>31</v>
      </c>
      <c r="R3076">
        <v>6000000</v>
      </c>
      <c r="S3076">
        <v>1993</v>
      </c>
      <c r="T3076">
        <v>6.7</v>
      </c>
      <c r="U3076">
        <v>1.6</v>
      </c>
      <c r="V3076">
        <v>-2726412</v>
      </c>
      <c r="W3076" t="s">
        <v>38</v>
      </c>
    </row>
    <row r="3077" spans="1:23" x14ac:dyDescent="0.3">
      <c r="A3077" t="s">
        <v>4509</v>
      </c>
      <c r="B3077">
        <v>129</v>
      </c>
      <c r="C3077">
        <v>99</v>
      </c>
      <c r="D3077">
        <v>2207975</v>
      </c>
      <c r="E3077" t="s">
        <v>55</v>
      </c>
      <c r="F3077" t="s">
        <v>54</v>
      </c>
      <c r="L3077" t="s">
        <v>4510</v>
      </c>
      <c r="M3077">
        <v>28855</v>
      </c>
      <c r="N3077">
        <v>190</v>
      </c>
      <c r="O3077" t="s">
        <v>29</v>
      </c>
      <c r="P3077" t="s">
        <v>30</v>
      </c>
      <c r="Q3077" t="s">
        <v>31</v>
      </c>
      <c r="R3077">
        <v>6000000</v>
      </c>
      <c r="S3077">
        <v>2003</v>
      </c>
      <c r="T3077">
        <v>7.2</v>
      </c>
      <c r="U3077">
        <v>1.6</v>
      </c>
      <c r="V3077">
        <v>-3792025</v>
      </c>
      <c r="W3077" t="s">
        <v>38</v>
      </c>
    </row>
    <row r="3078" spans="1:23" x14ac:dyDescent="0.3">
      <c r="A3078" t="s">
        <v>4511</v>
      </c>
      <c r="B3078">
        <v>84</v>
      </c>
      <c r="C3078">
        <v>95</v>
      </c>
      <c r="D3078">
        <v>2025238</v>
      </c>
      <c r="E3078" t="s">
        <v>48</v>
      </c>
      <c r="F3078" t="s">
        <v>56</v>
      </c>
      <c r="G3078" t="s">
        <v>55</v>
      </c>
      <c r="H3078" t="s">
        <v>35</v>
      </c>
      <c r="L3078" t="s">
        <v>4512</v>
      </c>
      <c r="M3078">
        <v>9589</v>
      </c>
      <c r="N3078">
        <v>105</v>
      </c>
      <c r="O3078" t="s">
        <v>29</v>
      </c>
      <c r="P3078" t="s">
        <v>30</v>
      </c>
      <c r="Q3078" t="s">
        <v>213</v>
      </c>
      <c r="R3078">
        <v>6000000</v>
      </c>
      <c r="S3078">
        <v>2001</v>
      </c>
      <c r="T3078">
        <v>5.8</v>
      </c>
      <c r="U3078">
        <v>1.6</v>
      </c>
      <c r="V3078">
        <v>-3974762</v>
      </c>
      <c r="W3078" t="s">
        <v>38</v>
      </c>
    </row>
    <row r="3079" spans="1:23" x14ac:dyDescent="0.3">
      <c r="A3079" t="s">
        <v>2228</v>
      </c>
      <c r="B3079">
        <v>147</v>
      </c>
      <c r="C3079">
        <v>99</v>
      </c>
      <c r="D3079">
        <v>2077046</v>
      </c>
      <c r="E3079" t="s">
        <v>48</v>
      </c>
      <c r="F3079" t="s">
        <v>55</v>
      </c>
      <c r="G3079" t="s">
        <v>44</v>
      </c>
      <c r="L3079" t="s">
        <v>4513</v>
      </c>
      <c r="M3079">
        <v>27266</v>
      </c>
      <c r="N3079">
        <v>75</v>
      </c>
      <c r="O3079" t="s">
        <v>29</v>
      </c>
      <c r="P3079" t="s">
        <v>30</v>
      </c>
      <c r="Q3079" t="s">
        <v>213</v>
      </c>
      <c r="R3079">
        <v>6000000</v>
      </c>
      <c r="S3079">
        <v>2008</v>
      </c>
      <c r="T3079">
        <v>7</v>
      </c>
      <c r="U3079">
        <v>1.6</v>
      </c>
      <c r="V3079">
        <v>-3922954</v>
      </c>
      <c r="W3079" t="s">
        <v>38</v>
      </c>
    </row>
    <row r="3080" spans="1:23" x14ac:dyDescent="0.3">
      <c r="A3080" t="s">
        <v>4514</v>
      </c>
      <c r="B3080">
        <v>17</v>
      </c>
      <c r="C3080">
        <v>107</v>
      </c>
      <c r="D3080">
        <v>869325</v>
      </c>
      <c r="E3080" t="s">
        <v>24</v>
      </c>
      <c r="F3080" t="s">
        <v>25</v>
      </c>
      <c r="G3080" t="s">
        <v>26</v>
      </c>
      <c r="H3080" t="s">
        <v>27</v>
      </c>
      <c r="L3080" t="s">
        <v>4515</v>
      </c>
      <c r="M3080">
        <v>2281</v>
      </c>
      <c r="N3080">
        <v>16</v>
      </c>
      <c r="O3080" t="s">
        <v>29</v>
      </c>
      <c r="P3080" t="s">
        <v>30</v>
      </c>
      <c r="Q3080" t="s">
        <v>31</v>
      </c>
      <c r="R3080">
        <v>6000000</v>
      </c>
      <c r="S3080">
        <v>1991</v>
      </c>
      <c r="T3080">
        <v>3.8</v>
      </c>
      <c r="U3080">
        <v>1.8</v>
      </c>
      <c r="V3080">
        <v>-5130675</v>
      </c>
      <c r="W3080" t="s">
        <v>38</v>
      </c>
    </row>
    <row r="3081" spans="1:23" x14ac:dyDescent="0.3">
      <c r="A3081" t="s">
        <v>4516</v>
      </c>
      <c r="B3081">
        <v>16</v>
      </c>
      <c r="C3081">
        <v>90</v>
      </c>
      <c r="D3081">
        <v>399611</v>
      </c>
      <c r="E3081" t="s">
        <v>242</v>
      </c>
      <c r="F3081" t="s">
        <v>55</v>
      </c>
      <c r="G3081" t="s">
        <v>61</v>
      </c>
      <c r="L3081" t="s">
        <v>4517</v>
      </c>
      <c r="M3081">
        <v>1245</v>
      </c>
      <c r="N3081">
        <v>29</v>
      </c>
      <c r="O3081" t="s">
        <v>29</v>
      </c>
      <c r="P3081" t="s">
        <v>30</v>
      </c>
      <c r="Q3081" t="s">
        <v>52</v>
      </c>
      <c r="R3081">
        <v>6000000</v>
      </c>
      <c r="S3081">
        <v>2010</v>
      </c>
      <c r="T3081">
        <v>5.7</v>
      </c>
      <c r="U3081">
        <v>1.5</v>
      </c>
      <c r="V3081">
        <v>-5600389</v>
      </c>
      <c r="W3081" t="s">
        <v>38</v>
      </c>
    </row>
    <row r="3082" spans="1:23" x14ac:dyDescent="0.3">
      <c r="A3082" t="s">
        <v>2979</v>
      </c>
      <c r="B3082">
        <v>63</v>
      </c>
      <c r="C3082">
        <v>96</v>
      </c>
      <c r="D3082">
        <v>115862</v>
      </c>
      <c r="E3082" t="s">
        <v>55</v>
      </c>
      <c r="F3082" t="s">
        <v>44</v>
      </c>
      <c r="L3082" t="s">
        <v>4518</v>
      </c>
      <c r="M3082">
        <v>7394</v>
      </c>
      <c r="N3082">
        <v>50</v>
      </c>
      <c r="O3082" t="s">
        <v>29</v>
      </c>
      <c r="P3082" t="s">
        <v>30</v>
      </c>
      <c r="Q3082" t="s">
        <v>213</v>
      </c>
      <c r="R3082">
        <v>6000000</v>
      </c>
      <c r="S3082">
        <v>2009</v>
      </c>
      <c r="T3082">
        <v>6.7</v>
      </c>
      <c r="U3082">
        <v>1.6</v>
      </c>
      <c r="V3082">
        <v>-5884138</v>
      </c>
      <c r="W3082" t="s">
        <v>38</v>
      </c>
    </row>
    <row r="3083" spans="1:23" x14ac:dyDescent="0.3">
      <c r="A3083" t="s">
        <v>4519</v>
      </c>
      <c r="B3083">
        <v>36</v>
      </c>
      <c r="C3083">
        <v>97</v>
      </c>
      <c r="D3083">
        <v>117560</v>
      </c>
      <c r="E3083" t="s">
        <v>55</v>
      </c>
      <c r="F3083" t="s">
        <v>44</v>
      </c>
      <c r="L3083" t="s">
        <v>4520</v>
      </c>
      <c r="M3083">
        <v>2330</v>
      </c>
      <c r="N3083">
        <v>29</v>
      </c>
      <c r="O3083" t="s">
        <v>29</v>
      </c>
      <c r="P3083" t="s">
        <v>30</v>
      </c>
      <c r="Q3083" t="s">
        <v>213</v>
      </c>
      <c r="R3083">
        <v>6000000</v>
      </c>
      <c r="S3083">
        <v>2006</v>
      </c>
      <c r="T3083">
        <v>6.2</v>
      </c>
      <c r="U3083">
        <v>1.6</v>
      </c>
      <c r="V3083">
        <v>-5882440</v>
      </c>
      <c r="W3083" t="s">
        <v>38</v>
      </c>
    </row>
    <row r="3084" spans="1:23" x14ac:dyDescent="0.3">
      <c r="A3084" t="s">
        <v>3539</v>
      </c>
      <c r="B3084">
        <v>47</v>
      </c>
      <c r="C3084">
        <v>107</v>
      </c>
      <c r="D3084">
        <v>54606</v>
      </c>
      <c r="E3084" t="s">
        <v>48</v>
      </c>
      <c r="F3084" t="s">
        <v>56</v>
      </c>
      <c r="G3084" t="s">
        <v>44</v>
      </c>
      <c r="L3084" t="s">
        <v>4521</v>
      </c>
      <c r="M3084">
        <v>1940</v>
      </c>
      <c r="N3084">
        <v>34</v>
      </c>
      <c r="O3084" t="s">
        <v>29</v>
      </c>
      <c r="P3084" t="s">
        <v>37</v>
      </c>
      <c r="Q3084" t="s">
        <v>31</v>
      </c>
      <c r="R3084">
        <v>6000000</v>
      </c>
      <c r="S3084">
        <v>2001</v>
      </c>
      <c r="T3084">
        <v>6.2</v>
      </c>
      <c r="U3084">
        <v>1.8</v>
      </c>
      <c r="V3084">
        <v>-5945394</v>
      </c>
      <c r="W3084" t="s">
        <v>38</v>
      </c>
    </row>
    <row r="3085" spans="1:23" x14ac:dyDescent="0.3">
      <c r="A3085" t="s">
        <v>4522</v>
      </c>
      <c r="B3085">
        <v>26</v>
      </c>
      <c r="C3085">
        <v>85</v>
      </c>
      <c r="D3085">
        <v>36497</v>
      </c>
      <c r="E3085" t="s">
        <v>48</v>
      </c>
      <c r="L3085" t="s">
        <v>4523</v>
      </c>
      <c r="M3085">
        <v>7367</v>
      </c>
      <c r="N3085">
        <v>37</v>
      </c>
      <c r="O3085" t="s">
        <v>29</v>
      </c>
      <c r="P3085" t="s">
        <v>30</v>
      </c>
      <c r="Q3085" t="s">
        <v>213</v>
      </c>
      <c r="R3085">
        <v>6000000</v>
      </c>
      <c r="S3085">
        <v>2008</v>
      </c>
      <c r="T3085">
        <v>4.7</v>
      </c>
      <c r="U3085">
        <v>1.4</v>
      </c>
      <c r="V3085">
        <v>-5963503</v>
      </c>
      <c r="W3085" t="s">
        <v>38</v>
      </c>
    </row>
    <row r="3086" spans="1:23" x14ac:dyDescent="0.3">
      <c r="A3086" t="s">
        <v>3580</v>
      </c>
      <c r="B3086">
        <v>162</v>
      </c>
      <c r="C3086">
        <v>95</v>
      </c>
      <c r="D3086">
        <v>65804</v>
      </c>
      <c r="E3086" t="s">
        <v>56</v>
      </c>
      <c r="F3086" t="s">
        <v>55</v>
      </c>
      <c r="G3086" t="s">
        <v>35</v>
      </c>
      <c r="L3086" t="s">
        <v>4524</v>
      </c>
      <c r="M3086">
        <v>32512</v>
      </c>
      <c r="N3086">
        <v>86</v>
      </c>
      <c r="O3086" t="s">
        <v>29</v>
      </c>
      <c r="P3086" t="s">
        <v>30</v>
      </c>
      <c r="Q3086" t="s">
        <v>213</v>
      </c>
      <c r="R3086">
        <v>12000000</v>
      </c>
      <c r="S3086">
        <v>2012</v>
      </c>
      <c r="T3086">
        <v>6.3</v>
      </c>
      <c r="U3086">
        <v>1.6</v>
      </c>
      <c r="V3086">
        <v>-11934196</v>
      </c>
      <c r="W3086" t="s">
        <v>38</v>
      </c>
    </row>
    <row r="3087" spans="1:23" x14ac:dyDescent="0.3">
      <c r="A3087" t="s">
        <v>4525</v>
      </c>
      <c r="B3087">
        <v>88</v>
      </c>
      <c r="C3087">
        <v>111</v>
      </c>
      <c r="D3087">
        <v>3895664</v>
      </c>
      <c r="E3087" t="s">
        <v>48</v>
      </c>
      <c r="F3087" t="s">
        <v>55</v>
      </c>
      <c r="L3087" t="s">
        <v>4526</v>
      </c>
      <c r="M3087">
        <v>34383</v>
      </c>
      <c r="N3087">
        <v>149</v>
      </c>
      <c r="O3087" t="s">
        <v>792</v>
      </c>
      <c r="P3087" t="s">
        <v>545</v>
      </c>
      <c r="Q3087" t="s">
        <v>213</v>
      </c>
      <c r="R3087">
        <v>5300000</v>
      </c>
      <c r="S3087">
        <v>2002</v>
      </c>
      <c r="T3087">
        <v>7.3</v>
      </c>
      <c r="U3087">
        <v>1.8</v>
      </c>
      <c r="V3087">
        <v>-1404336</v>
      </c>
      <c r="W3087" t="s">
        <v>38</v>
      </c>
    </row>
    <row r="3088" spans="1:23" x14ac:dyDescent="0.3">
      <c r="A3088" t="s">
        <v>4527</v>
      </c>
      <c r="B3088">
        <v>111</v>
      </c>
      <c r="C3088">
        <v>103</v>
      </c>
      <c r="D3088">
        <v>542860</v>
      </c>
      <c r="E3088" t="s">
        <v>55</v>
      </c>
      <c r="F3088" t="s">
        <v>54</v>
      </c>
      <c r="G3088" t="s">
        <v>58</v>
      </c>
      <c r="L3088" t="s">
        <v>4528</v>
      </c>
      <c r="M3088">
        <v>9230</v>
      </c>
      <c r="N3088">
        <v>37</v>
      </c>
      <c r="O3088" t="s">
        <v>2829</v>
      </c>
      <c r="P3088" t="s">
        <v>2830</v>
      </c>
      <c r="Q3088" t="s">
        <v>213</v>
      </c>
      <c r="R3088">
        <v>4000000</v>
      </c>
      <c r="S3088">
        <v>2008</v>
      </c>
      <c r="T3088">
        <v>7.1</v>
      </c>
      <c r="U3088">
        <v>1.7</v>
      </c>
      <c r="V3088">
        <v>-3457140</v>
      </c>
      <c r="W3088" t="s">
        <v>38</v>
      </c>
    </row>
    <row r="3089" spans="1:23" x14ac:dyDescent="0.3">
      <c r="A3089" t="s">
        <v>4529</v>
      </c>
      <c r="B3089">
        <v>112</v>
      </c>
      <c r="C3089">
        <v>111</v>
      </c>
      <c r="D3089">
        <v>11905519</v>
      </c>
      <c r="E3089" t="s">
        <v>24</v>
      </c>
      <c r="F3089" t="s">
        <v>56</v>
      </c>
      <c r="G3089" t="s">
        <v>55</v>
      </c>
      <c r="H3089" t="s">
        <v>35</v>
      </c>
      <c r="L3089" t="s">
        <v>4530</v>
      </c>
      <c r="M3089">
        <v>30210</v>
      </c>
      <c r="N3089">
        <v>214</v>
      </c>
      <c r="O3089" t="s">
        <v>3574</v>
      </c>
      <c r="P3089" t="s">
        <v>3575</v>
      </c>
      <c r="Q3089" t="s">
        <v>213</v>
      </c>
      <c r="R3089">
        <v>200000000</v>
      </c>
      <c r="S3089">
        <v>2005</v>
      </c>
      <c r="T3089">
        <v>7.1</v>
      </c>
      <c r="U3089">
        <v>1.8</v>
      </c>
      <c r="V3089">
        <v>-188094481</v>
      </c>
      <c r="W3089" t="s">
        <v>38</v>
      </c>
    </row>
    <row r="3090" spans="1:23" x14ac:dyDescent="0.3">
      <c r="A3090" t="s">
        <v>4373</v>
      </c>
      <c r="B3090">
        <v>161</v>
      </c>
      <c r="C3090">
        <v>112</v>
      </c>
      <c r="D3090">
        <v>32541719</v>
      </c>
      <c r="E3090" t="s">
        <v>48</v>
      </c>
      <c r="F3090" t="s">
        <v>55</v>
      </c>
      <c r="G3090" t="s">
        <v>44</v>
      </c>
      <c r="H3090" t="s">
        <v>61</v>
      </c>
      <c r="L3090" t="s">
        <v>4531</v>
      </c>
      <c r="M3090">
        <v>89806</v>
      </c>
      <c r="N3090">
        <v>438</v>
      </c>
      <c r="O3090" t="s">
        <v>29</v>
      </c>
      <c r="P3090" t="s">
        <v>37</v>
      </c>
      <c r="Q3090" t="s">
        <v>31</v>
      </c>
      <c r="R3090">
        <v>3500159</v>
      </c>
      <c r="S3090">
        <v>2002</v>
      </c>
      <c r="T3090">
        <v>6.7</v>
      </c>
      <c r="U3090">
        <v>1.9</v>
      </c>
      <c r="V3090">
        <v>29041560</v>
      </c>
      <c r="W3090" t="s">
        <v>21</v>
      </c>
    </row>
    <row r="3091" spans="1:23" x14ac:dyDescent="0.3">
      <c r="A3091" t="s">
        <v>4223</v>
      </c>
      <c r="B3091">
        <v>68</v>
      </c>
      <c r="C3091">
        <v>141</v>
      </c>
      <c r="D3091">
        <v>3064356</v>
      </c>
      <c r="E3091" t="s">
        <v>55</v>
      </c>
      <c r="F3091" t="s">
        <v>44</v>
      </c>
      <c r="L3091" t="s">
        <v>4532</v>
      </c>
      <c r="M3091">
        <v>3433</v>
      </c>
      <c r="N3091">
        <v>81</v>
      </c>
      <c r="O3091" t="s">
        <v>29</v>
      </c>
      <c r="P3091" t="s">
        <v>30</v>
      </c>
      <c r="Q3091" t="s">
        <v>31</v>
      </c>
      <c r="R3091">
        <v>5600000</v>
      </c>
      <c r="S3091">
        <v>2002</v>
      </c>
      <c r="T3091">
        <v>6.9</v>
      </c>
      <c r="U3091">
        <v>2.4</v>
      </c>
      <c r="V3091">
        <v>-2535644</v>
      </c>
      <c r="W3091" t="s">
        <v>38</v>
      </c>
    </row>
    <row r="3092" spans="1:23" x14ac:dyDescent="0.3">
      <c r="A3092" t="s">
        <v>3683</v>
      </c>
      <c r="B3092">
        <v>25</v>
      </c>
      <c r="C3092">
        <v>95</v>
      </c>
      <c r="D3092">
        <v>7009668</v>
      </c>
      <c r="E3092" t="s">
        <v>24</v>
      </c>
      <c r="F3092" t="s">
        <v>61</v>
      </c>
      <c r="L3092" t="s">
        <v>4533</v>
      </c>
      <c r="M3092">
        <v>8707</v>
      </c>
      <c r="N3092">
        <v>36</v>
      </c>
      <c r="O3092" t="s">
        <v>29</v>
      </c>
      <c r="P3092" t="s">
        <v>30</v>
      </c>
      <c r="Q3092" t="s">
        <v>31</v>
      </c>
      <c r="R3092">
        <v>5600000</v>
      </c>
      <c r="S3092">
        <v>2006</v>
      </c>
      <c r="T3092">
        <v>2.1</v>
      </c>
      <c r="U3092">
        <v>1.6</v>
      </c>
      <c r="V3092">
        <v>1409668</v>
      </c>
      <c r="W3092" t="s">
        <v>21</v>
      </c>
    </row>
    <row r="3093" spans="1:23" x14ac:dyDescent="0.3">
      <c r="A3093" t="s">
        <v>3956</v>
      </c>
      <c r="B3093">
        <v>222</v>
      </c>
      <c r="C3093">
        <v>85</v>
      </c>
      <c r="D3093">
        <v>27024</v>
      </c>
      <c r="E3093" t="s">
        <v>57</v>
      </c>
      <c r="L3093" t="s">
        <v>4534</v>
      </c>
      <c r="M3093">
        <v>55597</v>
      </c>
      <c r="N3093">
        <v>148</v>
      </c>
      <c r="O3093" t="s">
        <v>763</v>
      </c>
      <c r="P3093" t="s">
        <v>971</v>
      </c>
      <c r="Q3093" t="s">
        <v>213</v>
      </c>
      <c r="R3093">
        <v>5600000</v>
      </c>
      <c r="S3093">
        <v>2009</v>
      </c>
      <c r="T3093">
        <v>6.6</v>
      </c>
      <c r="U3093">
        <v>1.4</v>
      </c>
      <c r="V3093">
        <v>-5572976</v>
      </c>
      <c r="W3093" t="s">
        <v>38</v>
      </c>
    </row>
    <row r="3094" spans="1:23" x14ac:dyDescent="0.3">
      <c r="A3094" t="s">
        <v>4454</v>
      </c>
      <c r="B3094">
        <v>119</v>
      </c>
      <c r="C3094">
        <v>129</v>
      </c>
      <c r="D3094">
        <v>159600000</v>
      </c>
      <c r="E3094" t="s">
        <v>48</v>
      </c>
      <c r="F3094" t="s">
        <v>56</v>
      </c>
      <c r="G3094" t="s">
        <v>55</v>
      </c>
      <c r="L3094" t="s">
        <v>4535</v>
      </c>
      <c r="M3094">
        <v>175607</v>
      </c>
      <c r="N3094">
        <v>252</v>
      </c>
      <c r="O3094" t="s">
        <v>29</v>
      </c>
      <c r="P3094" t="s">
        <v>30</v>
      </c>
      <c r="Q3094" t="s">
        <v>52</v>
      </c>
      <c r="R3094">
        <v>5500000</v>
      </c>
      <c r="S3094">
        <v>1973</v>
      </c>
      <c r="T3094">
        <v>8.3000000000000007</v>
      </c>
      <c r="U3094">
        <v>2.2000000000000002</v>
      </c>
      <c r="V3094">
        <v>154100000</v>
      </c>
      <c r="W3094" t="s">
        <v>21</v>
      </c>
    </row>
    <row r="3095" spans="1:23" x14ac:dyDescent="0.3">
      <c r="A3095" t="s">
        <v>2109</v>
      </c>
      <c r="B3095">
        <v>90</v>
      </c>
      <c r="C3095">
        <v>125</v>
      </c>
      <c r="D3095">
        <v>58800000</v>
      </c>
      <c r="E3095" t="s">
        <v>242</v>
      </c>
      <c r="F3095" t="s">
        <v>55</v>
      </c>
      <c r="G3095" t="s">
        <v>61</v>
      </c>
      <c r="L3095" t="s">
        <v>4536</v>
      </c>
      <c r="M3095">
        <v>40511</v>
      </c>
      <c r="N3095">
        <v>213</v>
      </c>
      <c r="O3095" t="s">
        <v>29</v>
      </c>
      <c r="P3095" t="s">
        <v>37</v>
      </c>
      <c r="Q3095" t="s">
        <v>52</v>
      </c>
      <c r="R3095">
        <v>5500000</v>
      </c>
      <c r="S3095">
        <v>1981</v>
      </c>
      <c r="T3095">
        <v>7.2</v>
      </c>
      <c r="U3095">
        <v>2.1</v>
      </c>
      <c r="V3095">
        <v>53300000</v>
      </c>
      <c r="W3095" t="s">
        <v>21</v>
      </c>
    </row>
    <row r="3096" spans="1:23" x14ac:dyDescent="0.3">
      <c r="A3096" t="s">
        <v>4537</v>
      </c>
      <c r="B3096">
        <v>62</v>
      </c>
      <c r="C3096">
        <v>116</v>
      </c>
      <c r="D3096">
        <v>50382128</v>
      </c>
      <c r="E3096" t="s">
        <v>48</v>
      </c>
      <c r="F3096" t="s">
        <v>55</v>
      </c>
      <c r="G3096" t="s">
        <v>44</v>
      </c>
      <c r="L3096" t="s">
        <v>4538</v>
      </c>
      <c r="M3096">
        <v>10472</v>
      </c>
      <c r="N3096">
        <v>202</v>
      </c>
      <c r="O3096" t="s">
        <v>29</v>
      </c>
      <c r="P3096" t="s">
        <v>30</v>
      </c>
      <c r="Q3096" t="s">
        <v>31</v>
      </c>
      <c r="R3096">
        <v>5500000</v>
      </c>
      <c r="S3096">
        <v>2005</v>
      </c>
      <c r="T3096">
        <v>5.6</v>
      </c>
      <c r="U3096">
        <v>1.9</v>
      </c>
      <c r="V3096">
        <v>44882128</v>
      </c>
      <c r="W3096" t="s">
        <v>21</v>
      </c>
    </row>
    <row r="3097" spans="1:23" x14ac:dyDescent="0.3">
      <c r="A3097" t="s">
        <v>1955</v>
      </c>
      <c r="B3097">
        <v>71</v>
      </c>
      <c r="C3097">
        <v>105</v>
      </c>
      <c r="D3097">
        <v>35811509</v>
      </c>
      <c r="E3097" t="s">
        <v>242</v>
      </c>
      <c r="F3097" t="s">
        <v>55</v>
      </c>
      <c r="G3097" t="s">
        <v>59</v>
      </c>
      <c r="H3097" t="s">
        <v>44</v>
      </c>
      <c r="L3097" t="s">
        <v>4539</v>
      </c>
      <c r="M3097">
        <v>43013</v>
      </c>
      <c r="N3097">
        <v>104</v>
      </c>
      <c r="O3097" t="s">
        <v>29</v>
      </c>
      <c r="P3097" t="s">
        <v>143</v>
      </c>
      <c r="Q3097" t="s">
        <v>31</v>
      </c>
      <c r="R3097">
        <v>5500000</v>
      </c>
      <c r="S3097">
        <v>1996</v>
      </c>
      <c r="T3097">
        <v>7.7</v>
      </c>
      <c r="U3097">
        <v>1.8</v>
      </c>
      <c r="V3097">
        <v>30311509</v>
      </c>
      <c r="W3097" t="s">
        <v>21</v>
      </c>
    </row>
    <row r="3098" spans="1:23" x14ac:dyDescent="0.3">
      <c r="A3098" t="s">
        <v>4540</v>
      </c>
      <c r="B3098">
        <v>364</v>
      </c>
      <c r="C3098">
        <v>90</v>
      </c>
      <c r="D3098">
        <v>24475193</v>
      </c>
      <c r="E3098" t="s">
        <v>48</v>
      </c>
      <c r="F3098" t="s">
        <v>55</v>
      </c>
      <c r="G3098" t="s">
        <v>44</v>
      </c>
      <c r="L3098" t="s">
        <v>4541</v>
      </c>
      <c r="M3098">
        <v>190494</v>
      </c>
      <c r="N3098">
        <v>314</v>
      </c>
      <c r="O3098" t="s">
        <v>29</v>
      </c>
      <c r="P3098" t="s">
        <v>30</v>
      </c>
      <c r="Q3098" t="s">
        <v>213</v>
      </c>
      <c r="R3098">
        <v>3000000</v>
      </c>
      <c r="S3098">
        <v>2013</v>
      </c>
      <c r="T3098">
        <v>6.6</v>
      </c>
      <c r="U3098">
        <v>1.5</v>
      </c>
      <c r="V3098">
        <v>21475193</v>
      </c>
      <c r="W3098" t="s">
        <v>21</v>
      </c>
    </row>
    <row r="3099" spans="1:23" x14ac:dyDescent="0.3">
      <c r="A3099" t="s">
        <v>3155</v>
      </c>
      <c r="B3099">
        <v>122</v>
      </c>
      <c r="C3099">
        <v>111</v>
      </c>
      <c r="D3099">
        <v>6200756</v>
      </c>
      <c r="E3099" t="s">
        <v>48</v>
      </c>
      <c r="F3099" t="s">
        <v>55</v>
      </c>
      <c r="L3099" t="s">
        <v>4542</v>
      </c>
      <c r="M3099">
        <v>96129</v>
      </c>
      <c r="N3099">
        <v>488</v>
      </c>
      <c r="O3099" t="s">
        <v>29</v>
      </c>
      <c r="P3099" t="s">
        <v>30</v>
      </c>
      <c r="Q3099" t="s">
        <v>213</v>
      </c>
      <c r="R3099">
        <v>7000000</v>
      </c>
      <c r="S3099">
        <v>2001</v>
      </c>
      <c r="T3099">
        <v>7.4</v>
      </c>
      <c r="U3099">
        <v>1.8</v>
      </c>
      <c r="V3099">
        <v>-799244</v>
      </c>
      <c r="W3099" t="s">
        <v>38</v>
      </c>
    </row>
    <row r="3100" spans="1:23" x14ac:dyDescent="0.3">
      <c r="A3100" t="s">
        <v>2458</v>
      </c>
      <c r="B3100">
        <v>100</v>
      </c>
      <c r="C3100">
        <v>91</v>
      </c>
      <c r="D3100">
        <v>1292119</v>
      </c>
      <c r="E3100" t="s">
        <v>242</v>
      </c>
      <c r="F3100" t="s">
        <v>55</v>
      </c>
      <c r="G3100" t="s">
        <v>44</v>
      </c>
      <c r="L3100" t="s">
        <v>4543</v>
      </c>
      <c r="M3100">
        <v>14786</v>
      </c>
      <c r="N3100">
        <v>144</v>
      </c>
      <c r="O3100" t="s">
        <v>29</v>
      </c>
      <c r="P3100" t="s">
        <v>37</v>
      </c>
      <c r="Q3100" t="s">
        <v>213</v>
      </c>
      <c r="R3100">
        <v>5500000</v>
      </c>
      <c r="S3100">
        <v>2001</v>
      </c>
      <c r="T3100">
        <v>7.1</v>
      </c>
      <c r="U3100">
        <v>1.5</v>
      </c>
      <c r="V3100">
        <v>-4207881</v>
      </c>
      <c r="W3100" t="s">
        <v>38</v>
      </c>
    </row>
    <row r="3101" spans="1:23" x14ac:dyDescent="0.3">
      <c r="A3101" t="s">
        <v>4544</v>
      </c>
      <c r="B3101">
        <v>112</v>
      </c>
      <c r="C3101">
        <v>97</v>
      </c>
      <c r="D3101">
        <v>3629758</v>
      </c>
      <c r="E3101" t="s">
        <v>55</v>
      </c>
      <c r="F3101" t="s">
        <v>59</v>
      </c>
      <c r="L3101" t="s">
        <v>4545</v>
      </c>
      <c r="M3101">
        <v>44151</v>
      </c>
      <c r="N3101">
        <v>110</v>
      </c>
      <c r="O3101" t="s">
        <v>792</v>
      </c>
      <c r="P3101" t="s">
        <v>545</v>
      </c>
      <c r="Q3101" t="s">
        <v>31</v>
      </c>
      <c r="R3101">
        <v>5500000</v>
      </c>
      <c r="S3101">
        <v>2004</v>
      </c>
      <c r="T3101">
        <v>7.9</v>
      </c>
      <c r="U3101">
        <v>1.6</v>
      </c>
      <c r="V3101">
        <v>-1870242</v>
      </c>
      <c r="W3101" t="s">
        <v>38</v>
      </c>
    </row>
    <row r="3102" spans="1:23" x14ac:dyDescent="0.3">
      <c r="A3102" t="s">
        <v>4546</v>
      </c>
      <c r="B3102">
        <v>67</v>
      </c>
      <c r="C3102">
        <v>92</v>
      </c>
      <c r="D3102">
        <v>6239558</v>
      </c>
      <c r="E3102" t="s">
        <v>48</v>
      </c>
      <c r="F3102" t="s">
        <v>55</v>
      </c>
      <c r="L3102" t="s">
        <v>4547</v>
      </c>
      <c r="M3102">
        <v>5548</v>
      </c>
      <c r="N3102">
        <v>67</v>
      </c>
      <c r="O3102" t="s">
        <v>29</v>
      </c>
      <c r="P3102" t="s">
        <v>115</v>
      </c>
      <c r="Q3102" t="s">
        <v>213</v>
      </c>
      <c r="R3102">
        <v>5000000</v>
      </c>
      <c r="S3102">
        <v>2003</v>
      </c>
      <c r="T3102">
        <v>6.7</v>
      </c>
      <c r="U3102">
        <v>1.5</v>
      </c>
      <c r="V3102">
        <v>1239558</v>
      </c>
      <c r="W3102" t="s">
        <v>21</v>
      </c>
    </row>
    <row r="3103" spans="1:23" x14ac:dyDescent="0.3">
      <c r="A3103" t="s">
        <v>4548</v>
      </c>
      <c r="B3103">
        <v>91</v>
      </c>
      <c r="C3103">
        <v>104</v>
      </c>
      <c r="D3103">
        <v>1056102</v>
      </c>
      <c r="E3103" t="s">
        <v>56</v>
      </c>
      <c r="F3103" t="s">
        <v>55</v>
      </c>
      <c r="G3103" t="s">
        <v>60</v>
      </c>
      <c r="H3103" t="s">
        <v>35</v>
      </c>
      <c r="L3103" t="s">
        <v>4549</v>
      </c>
      <c r="M3103">
        <v>18792</v>
      </c>
      <c r="N3103">
        <v>153</v>
      </c>
      <c r="O3103" t="s">
        <v>29</v>
      </c>
      <c r="P3103" t="s">
        <v>30</v>
      </c>
      <c r="Q3103" t="s">
        <v>213</v>
      </c>
      <c r="R3103">
        <v>5000000</v>
      </c>
      <c r="S3103">
        <v>2003</v>
      </c>
      <c r="T3103">
        <v>6.6</v>
      </c>
      <c r="U3103">
        <v>1.7</v>
      </c>
      <c r="V3103">
        <v>-3943898</v>
      </c>
      <c r="W3103" t="s">
        <v>38</v>
      </c>
    </row>
    <row r="3104" spans="1:23" x14ac:dyDescent="0.3">
      <c r="A3104" t="s">
        <v>1375</v>
      </c>
      <c r="B3104">
        <v>103</v>
      </c>
      <c r="C3104">
        <v>120</v>
      </c>
      <c r="D3104">
        <v>27545445</v>
      </c>
      <c r="E3104" t="s">
        <v>55</v>
      </c>
      <c r="L3104" t="s">
        <v>4550</v>
      </c>
      <c r="M3104">
        <v>59524</v>
      </c>
      <c r="N3104">
        <v>418</v>
      </c>
      <c r="O3104" t="s">
        <v>29</v>
      </c>
      <c r="P3104" t="s">
        <v>30</v>
      </c>
      <c r="Q3104" t="s">
        <v>213</v>
      </c>
      <c r="R3104">
        <v>6500000</v>
      </c>
      <c r="S3104">
        <v>1989</v>
      </c>
      <c r="T3104">
        <v>7.9</v>
      </c>
      <c r="U3104">
        <v>2</v>
      </c>
      <c r="V3104">
        <v>21045445</v>
      </c>
      <c r="W3104" t="s">
        <v>21</v>
      </c>
    </row>
    <row r="3105" spans="1:23" x14ac:dyDescent="0.3">
      <c r="A3105" t="s">
        <v>4551</v>
      </c>
      <c r="B3105">
        <v>27</v>
      </c>
      <c r="C3105">
        <v>99</v>
      </c>
      <c r="D3105">
        <v>56007</v>
      </c>
      <c r="E3105" t="s">
        <v>48</v>
      </c>
      <c r="F3105" t="s">
        <v>56</v>
      </c>
      <c r="G3105" t="s">
        <v>55</v>
      </c>
      <c r="H3105" t="s">
        <v>44</v>
      </c>
      <c r="I3105" t="s">
        <v>35</v>
      </c>
      <c r="L3105" t="s">
        <v>4552</v>
      </c>
      <c r="M3105">
        <v>3754</v>
      </c>
      <c r="N3105">
        <v>69</v>
      </c>
      <c r="O3105" t="s">
        <v>29</v>
      </c>
      <c r="P3105" t="s">
        <v>30</v>
      </c>
      <c r="Q3105" t="s">
        <v>213</v>
      </c>
      <c r="R3105">
        <v>5500000</v>
      </c>
      <c r="S3105">
        <v>2001</v>
      </c>
      <c r="T3105">
        <v>4.9000000000000004</v>
      </c>
      <c r="U3105">
        <v>1.6</v>
      </c>
      <c r="V3105">
        <v>-5443993</v>
      </c>
      <c r="W3105" t="s">
        <v>38</v>
      </c>
    </row>
    <row r="3106" spans="1:23" x14ac:dyDescent="0.3">
      <c r="A3106" t="s">
        <v>4553</v>
      </c>
      <c r="B3106">
        <v>205</v>
      </c>
      <c r="C3106">
        <v>93</v>
      </c>
      <c r="D3106">
        <v>611709</v>
      </c>
      <c r="E3106" t="s">
        <v>48</v>
      </c>
      <c r="F3106" t="s">
        <v>55</v>
      </c>
      <c r="L3106" t="s">
        <v>4554</v>
      </c>
      <c r="M3106">
        <v>15267</v>
      </c>
      <c r="N3106">
        <v>41</v>
      </c>
      <c r="O3106" t="s">
        <v>792</v>
      </c>
      <c r="P3106" t="s">
        <v>4555</v>
      </c>
      <c r="Q3106" t="s">
        <v>2708</v>
      </c>
      <c r="R3106">
        <v>3850000</v>
      </c>
      <c r="S3106">
        <v>2011</v>
      </c>
      <c r="T3106">
        <v>7.2</v>
      </c>
      <c r="U3106">
        <v>1.6</v>
      </c>
      <c r="V3106">
        <v>-3238291</v>
      </c>
      <c r="W3106" t="s">
        <v>38</v>
      </c>
    </row>
    <row r="3107" spans="1:23" x14ac:dyDescent="0.3">
      <c r="A3107" t="s">
        <v>4556</v>
      </c>
      <c r="B3107">
        <v>72</v>
      </c>
      <c r="C3107">
        <v>99</v>
      </c>
      <c r="D3107">
        <v>22770</v>
      </c>
      <c r="E3107" t="s">
        <v>48</v>
      </c>
      <c r="F3107" t="s">
        <v>55</v>
      </c>
      <c r="L3107" t="s">
        <v>4557</v>
      </c>
      <c r="M3107">
        <v>1658</v>
      </c>
      <c r="N3107">
        <v>12</v>
      </c>
      <c r="O3107" t="s">
        <v>2104</v>
      </c>
      <c r="P3107" t="s">
        <v>812</v>
      </c>
      <c r="Q3107" t="s">
        <v>3646</v>
      </c>
      <c r="R3107">
        <v>5500000</v>
      </c>
      <c r="S3107">
        <v>2013</v>
      </c>
      <c r="T3107">
        <v>6.1</v>
      </c>
      <c r="U3107">
        <v>1.6</v>
      </c>
      <c r="V3107">
        <v>-5477230</v>
      </c>
      <c r="W3107" t="s">
        <v>38</v>
      </c>
    </row>
    <row r="3108" spans="1:23" x14ac:dyDescent="0.3">
      <c r="A3108" t="s">
        <v>4558</v>
      </c>
      <c r="B3108">
        <v>48</v>
      </c>
      <c r="C3108">
        <v>96</v>
      </c>
      <c r="D3108">
        <v>27445</v>
      </c>
      <c r="E3108" t="s">
        <v>24</v>
      </c>
      <c r="F3108" t="s">
        <v>48</v>
      </c>
      <c r="G3108" t="s">
        <v>55</v>
      </c>
      <c r="H3108" t="s">
        <v>35</v>
      </c>
      <c r="L3108" t="s">
        <v>4559</v>
      </c>
      <c r="M3108">
        <v>3788</v>
      </c>
      <c r="N3108">
        <v>31</v>
      </c>
      <c r="O3108" t="s">
        <v>29</v>
      </c>
      <c r="P3108" t="s">
        <v>30</v>
      </c>
      <c r="Q3108" t="s">
        <v>213</v>
      </c>
      <c r="R3108">
        <v>9000000</v>
      </c>
      <c r="S3108">
        <v>2011</v>
      </c>
      <c r="T3108">
        <v>5.3</v>
      </c>
      <c r="U3108">
        <v>1.6</v>
      </c>
      <c r="V3108">
        <v>-8972555</v>
      </c>
      <c r="W3108" t="s">
        <v>38</v>
      </c>
    </row>
    <row r="3109" spans="1:23" x14ac:dyDescent="0.3">
      <c r="A3109" t="s">
        <v>2406</v>
      </c>
      <c r="B3109">
        <v>65</v>
      </c>
      <c r="C3109">
        <v>96</v>
      </c>
      <c r="D3109">
        <v>766487</v>
      </c>
      <c r="E3109" t="s">
        <v>48</v>
      </c>
      <c r="F3109" t="s">
        <v>44</v>
      </c>
      <c r="L3109" t="s">
        <v>4560</v>
      </c>
      <c r="M3109">
        <v>15315</v>
      </c>
      <c r="N3109">
        <v>117</v>
      </c>
      <c r="O3109" t="s">
        <v>29</v>
      </c>
      <c r="P3109" t="s">
        <v>30</v>
      </c>
      <c r="Q3109" t="s">
        <v>213</v>
      </c>
      <c r="R3109">
        <v>5250000</v>
      </c>
      <c r="S3109">
        <v>2007</v>
      </c>
      <c r="T3109">
        <v>5</v>
      </c>
      <c r="U3109">
        <v>1.6</v>
      </c>
      <c r="V3109">
        <v>-4483513</v>
      </c>
      <c r="W3109" t="s">
        <v>38</v>
      </c>
    </row>
    <row r="3110" spans="1:23" x14ac:dyDescent="0.3">
      <c r="A3110" t="s">
        <v>3400</v>
      </c>
      <c r="B3110">
        <v>284</v>
      </c>
      <c r="C3110">
        <v>100</v>
      </c>
      <c r="D3110">
        <v>1196752</v>
      </c>
      <c r="E3110" t="s">
        <v>56</v>
      </c>
      <c r="F3110" t="s">
        <v>55</v>
      </c>
      <c r="G3110" t="s">
        <v>35</v>
      </c>
      <c r="L3110" t="s">
        <v>4561</v>
      </c>
      <c r="M3110">
        <v>79353</v>
      </c>
      <c r="N3110">
        <v>121</v>
      </c>
      <c r="O3110" t="s">
        <v>4562</v>
      </c>
      <c r="P3110" t="s">
        <v>4563</v>
      </c>
      <c r="Q3110" t="s">
        <v>213</v>
      </c>
      <c r="R3110">
        <v>30300000</v>
      </c>
      <c r="S3110">
        <v>2011</v>
      </c>
      <c r="T3110">
        <v>7.6</v>
      </c>
      <c r="U3110">
        <v>1.7</v>
      </c>
      <c r="V3110">
        <v>-29103248</v>
      </c>
      <c r="W3110" t="s">
        <v>38</v>
      </c>
    </row>
    <row r="3111" spans="1:23" x14ac:dyDescent="0.3">
      <c r="A3111" t="s">
        <v>4564</v>
      </c>
      <c r="B3111">
        <v>47</v>
      </c>
      <c r="C3111">
        <v>98</v>
      </c>
      <c r="D3111">
        <v>795126</v>
      </c>
      <c r="E3111" t="s">
        <v>48</v>
      </c>
      <c r="F3111" t="s">
        <v>55</v>
      </c>
      <c r="G3111" t="s">
        <v>61</v>
      </c>
      <c r="L3111" t="s">
        <v>4565</v>
      </c>
      <c r="M3111">
        <v>4976</v>
      </c>
      <c r="N3111">
        <v>52</v>
      </c>
      <c r="O3111" t="s">
        <v>29</v>
      </c>
      <c r="P3111" t="s">
        <v>115</v>
      </c>
      <c r="Q3111" t="s">
        <v>31</v>
      </c>
      <c r="R3111">
        <v>6000000</v>
      </c>
      <c r="S3111">
        <v>2004</v>
      </c>
      <c r="T3111">
        <v>7.6</v>
      </c>
      <c r="U3111">
        <v>1.6</v>
      </c>
      <c r="V3111">
        <v>-5204874</v>
      </c>
      <c r="W3111" t="s">
        <v>38</v>
      </c>
    </row>
    <row r="3112" spans="1:23" x14ac:dyDescent="0.3">
      <c r="A3112" t="s">
        <v>134</v>
      </c>
      <c r="B3112">
        <v>318</v>
      </c>
      <c r="C3112">
        <v>106</v>
      </c>
      <c r="D3112">
        <v>83574831</v>
      </c>
      <c r="E3112" t="s">
        <v>26</v>
      </c>
      <c r="F3112" t="s">
        <v>57</v>
      </c>
      <c r="G3112" t="s">
        <v>35</v>
      </c>
      <c r="L3112" t="s">
        <v>4566</v>
      </c>
      <c r="M3112">
        <v>109214</v>
      </c>
      <c r="N3112">
        <v>269</v>
      </c>
      <c r="O3112" t="s">
        <v>29</v>
      </c>
      <c r="P3112" t="s">
        <v>30</v>
      </c>
      <c r="Q3112" t="s">
        <v>31</v>
      </c>
      <c r="R3112">
        <v>5000000</v>
      </c>
      <c r="S3112">
        <v>2013</v>
      </c>
      <c r="T3112">
        <v>6.6</v>
      </c>
      <c r="U3112">
        <v>1.8</v>
      </c>
      <c r="V3112">
        <v>78574831</v>
      </c>
      <c r="W3112" t="s">
        <v>21</v>
      </c>
    </row>
    <row r="3113" spans="1:23" x14ac:dyDescent="0.3">
      <c r="A3113" t="s">
        <v>3965</v>
      </c>
      <c r="B3113">
        <v>250</v>
      </c>
      <c r="C3113">
        <v>95</v>
      </c>
      <c r="D3113">
        <v>87025093</v>
      </c>
      <c r="E3113" t="s">
        <v>57</v>
      </c>
      <c r="F3113" t="s">
        <v>60</v>
      </c>
      <c r="L3113" t="s">
        <v>4567</v>
      </c>
      <c r="M3113">
        <v>188679</v>
      </c>
      <c r="N3113">
        <v>864</v>
      </c>
      <c r="O3113" t="s">
        <v>29</v>
      </c>
      <c r="P3113" t="s">
        <v>30</v>
      </c>
      <c r="Q3113" t="s">
        <v>213</v>
      </c>
      <c r="R3113">
        <v>4000000</v>
      </c>
      <c r="S3113">
        <v>2005</v>
      </c>
      <c r="T3113">
        <v>6.6</v>
      </c>
      <c r="U3113">
        <v>1.6</v>
      </c>
      <c r="V3113">
        <v>83025093</v>
      </c>
      <c r="W3113" t="s">
        <v>21</v>
      </c>
    </row>
    <row r="3114" spans="1:23" x14ac:dyDescent="0.3">
      <c r="A3114" t="s">
        <v>4568</v>
      </c>
      <c r="B3114">
        <v>411</v>
      </c>
      <c r="C3114">
        <v>104</v>
      </c>
      <c r="D3114">
        <v>71897215</v>
      </c>
      <c r="E3114" t="s">
        <v>55</v>
      </c>
      <c r="F3114" t="s">
        <v>57</v>
      </c>
      <c r="G3114" t="s">
        <v>60</v>
      </c>
      <c r="H3114" t="s">
        <v>27</v>
      </c>
      <c r="I3114" t="s">
        <v>35</v>
      </c>
      <c r="L3114" t="s">
        <v>4569</v>
      </c>
      <c r="M3114">
        <v>126893</v>
      </c>
      <c r="N3114">
        <v>440</v>
      </c>
      <c r="O3114" t="s">
        <v>29</v>
      </c>
      <c r="P3114" t="s">
        <v>30</v>
      </c>
      <c r="Q3114" t="s">
        <v>31</v>
      </c>
      <c r="R3114">
        <v>15000000</v>
      </c>
      <c r="S3114">
        <v>2016</v>
      </c>
      <c r="T3114">
        <v>7.3</v>
      </c>
      <c r="U3114">
        <v>1.7</v>
      </c>
      <c r="V3114">
        <v>56897215</v>
      </c>
      <c r="W3114" t="s">
        <v>21</v>
      </c>
    </row>
    <row r="3115" spans="1:23" x14ac:dyDescent="0.3">
      <c r="A3115" t="s">
        <v>2882</v>
      </c>
      <c r="B3115">
        <v>106</v>
      </c>
      <c r="C3115">
        <v>87</v>
      </c>
      <c r="D3115">
        <v>64267897</v>
      </c>
      <c r="E3115" t="s">
        <v>48</v>
      </c>
      <c r="F3115" t="s">
        <v>790</v>
      </c>
      <c r="L3115" t="s">
        <v>4570</v>
      </c>
      <c r="M3115">
        <v>67992</v>
      </c>
      <c r="N3115">
        <v>327</v>
      </c>
      <c r="O3115" t="s">
        <v>29</v>
      </c>
      <c r="P3115" t="s">
        <v>30</v>
      </c>
      <c r="Q3115" t="s">
        <v>213</v>
      </c>
      <c r="R3115">
        <v>5000000</v>
      </c>
      <c r="S3115">
        <v>2002</v>
      </c>
      <c r="T3115">
        <v>6.6</v>
      </c>
      <c r="U3115">
        <v>1.4</v>
      </c>
      <c r="V3115">
        <v>59267897</v>
      </c>
      <c r="W3115" t="s">
        <v>21</v>
      </c>
    </row>
    <row r="3116" spans="1:23" x14ac:dyDescent="0.3">
      <c r="A3116" t="s">
        <v>4571</v>
      </c>
      <c r="B3116">
        <v>159</v>
      </c>
      <c r="C3116">
        <v>81</v>
      </c>
      <c r="D3116">
        <v>56536016</v>
      </c>
      <c r="E3116" t="s">
        <v>57</v>
      </c>
      <c r="L3116" t="s">
        <v>4572</v>
      </c>
      <c r="M3116">
        <v>13523</v>
      </c>
      <c r="N3116">
        <v>95</v>
      </c>
      <c r="O3116" t="s">
        <v>29</v>
      </c>
      <c r="P3116" t="s">
        <v>30</v>
      </c>
      <c r="Q3116" t="s">
        <v>31</v>
      </c>
      <c r="R3116">
        <v>4900000</v>
      </c>
      <c r="S3116">
        <v>2016</v>
      </c>
      <c r="T3116">
        <v>6.9</v>
      </c>
      <c r="U3116">
        <v>1.4</v>
      </c>
      <c r="V3116">
        <v>51636016</v>
      </c>
      <c r="W3116" t="s">
        <v>21</v>
      </c>
    </row>
    <row r="3117" spans="1:23" x14ac:dyDescent="0.3">
      <c r="A3117" t="s">
        <v>4573</v>
      </c>
      <c r="B3117">
        <v>251</v>
      </c>
      <c r="C3117">
        <v>94</v>
      </c>
      <c r="D3117">
        <v>104007828</v>
      </c>
      <c r="E3117" t="s">
        <v>57</v>
      </c>
      <c r="L3117" t="s">
        <v>4574</v>
      </c>
      <c r="M3117">
        <v>76828</v>
      </c>
      <c r="N3117">
        <v>314</v>
      </c>
      <c r="O3117" t="s">
        <v>29</v>
      </c>
      <c r="P3117" t="s">
        <v>30</v>
      </c>
      <c r="Q3117" t="s">
        <v>213</v>
      </c>
      <c r="R3117">
        <v>5000000</v>
      </c>
      <c r="S3117">
        <v>2011</v>
      </c>
      <c r="T3117">
        <v>5.8</v>
      </c>
      <c r="U3117">
        <v>1.6</v>
      </c>
      <c r="V3117">
        <v>99007828</v>
      </c>
      <c r="W3117" t="s">
        <v>21</v>
      </c>
    </row>
    <row r="3118" spans="1:23" x14ac:dyDescent="0.3">
      <c r="A3118" t="s">
        <v>4575</v>
      </c>
      <c r="B3118">
        <v>183</v>
      </c>
      <c r="C3118">
        <v>89</v>
      </c>
      <c r="D3118">
        <v>50820940</v>
      </c>
      <c r="E3118" t="s">
        <v>26</v>
      </c>
      <c r="F3118" t="s">
        <v>57</v>
      </c>
      <c r="L3118" t="s">
        <v>4576</v>
      </c>
      <c r="M3118">
        <v>31915</v>
      </c>
      <c r="N3118">
        <v>159</v>
      </c>
      <c r="O3118" t="s">
        <v>29</v>
      </c>
      <c r="P3118" t="s">
        <v>30</v>
      </c>
      <c r="Q3118" t="s">
        <v>31</v>
      </c>
      <c r="R3118">
        <v>5000000</v>
      </c>
      <c r="S3118">
        <v>2014</v>
      </c>
      <c r="T3118">
        <v>4.4000000000000004</v>
      </c>
      <c r="U3118">
        <v>1.5</v>
      </c>
      <c r="V3118">
        <v>45820940</v>
      </c>
      <c r="W3118" t="s">
        <v>21</v>
      </c>
    </row>
    <row r="3119" spans="1:23" x14ac:dyDescent="0.3">
      <c r="A3119" t="s">
        <v>501</v>
      </c>
      <c r="B3119">
        <v>131</v>
      </c>
      <c r="C3119">
        <v>88</v>
      </c>
      <c r="D3119">
        <v>44793200</v>
      </c>
      <c r="E3119" t="s">
        <v>24</v>
      </c>
      <c r="F3119" t="s">
        <v>26</v>
      </c>
      <c r="G3119" t="s">
        <v>57</v>
      </c>
      <c r="H3119" t="s">
        <v>35</v>
      </c>
      <c r="L3119" t="s">
        <v>4577</v>
      </c>
      <c r="M3119">
        <v>49820</v>
      </c>
      <c r="N3119">
        <v>311</v>
      </c>
      <c r="O3119" t="s">
        <v>29</v>
      </c>
      <c r="P3119" t="s">
        <v>30</v>
      </c>
      <c r="Q3119" t="s">
        <v>1989</v>
      </c>
      <c r="R3119">
        <v>4500000</v>
      </c>
      <c r="S3119">
        <v>1987</v>
      </c>
      <c r="T3119">
        <v>6.6</v>
      </c>
      <c r="U3119">
        <v>1.5</v>
      </c>
      <c r="V3119">
        <v>40293200</v>
      </c>
      <c r="W3119" t="s">
        <v>21</v>
      </c>
    </row>
    <row r="3120" spans="1:23" x14ac:dyDescent="0.3">
      <c r="A3120" t="s">
        <v>4578</v>
      </c>
      <c r="B3120">
        <v>41</v>
      </c>
      <c r="C3120">
        <v>115</v>
      </c>
      <c r="D3120">
        <v>44456509</v>
      </c>
      <c r="E3120" t="s">
        <v>48</v>
      </c>
      <c r="F3120" t="s">
        <v>55</v>
      </c>
      <c r="L3120" t="s">
        <v>4579</v>
      </c>
      <c r="M3120">
        <v>22105</v>
      </c>
      <c r="N3120">
        <v>81</v>
      </c>
      <c r="O3120" t="s">
        <v>763</v>
      </c>
      <c r="P3120" t="s">
        <v>3061</v>
      </c>
      <c r="Q3120" t="s">
        <v>31</v>
      </c>
      <c r="R3120">
        <v>5000000</v>
      </c>
      <c r="S3120">
        <v>2013</v>
      </c>
      <c r="T3120">
        <v>7.6</v>
      </c>
      <c r="U3120">
        <v>1.9</v>
      </c>
      <c r="V3120">
        <v>39456509</v>
      </c>
      <c r="W3120" t="s">
        <v>21</v>
      </c>
    </row>
    <row r="3121" spans="1:23" x14ac:dyDescent="0.3">
      <c r="A3121" t="s">
        <v>4573</v>
      </c>
      <c r="B3121">
        <v>248</v>
      </c>
      <c r="C3121">
        <v>96</v>
      </c>
      <c r="D3121">
        <v>53884821</v>
      </c>
      <c r="E3121" t="s">
        <v>57</v>
      </c>
      <c r="L3121" t="s">
        <v>4580</v>
      </c>
      <c r="M3121">
        <v>51204</v>
      </c>
      <c r="N3121">
        <v>247</v>
      </c>
      <c r="O3121" t="s">
        <v>29</v>
      </c>
      <c r="P3121" t="s">
        <v>30</v>
      </c>
      <c r="Q3121" t="s">
        <v>213</v>
      </c>
      <c r="R3121">
        <v>5000000</v>
      </c>
      <c r="S3121">
        <v>2012</v>
      </c>
      <c r="T3121">
        <v>4.5999999999999996</v>
      </c>
      <c r="U3121">
        <v>1.6</v>
      </c>
      <c r="V3121">
        <v>48884821</v>
      </c>
      <c r="W3121" t="s">
        <v>21</v>
      </c>
    </row>
    <row r="3122" spans="1:23" x14ac:dyDescent="0.3">
      <c r="A3122" t="s">
        <v>4581</v>
      </c>
      <c r="B3122">
        <v>42</v>
      </c>
      <c r="C3122">
        <v>135</v>
      </c>
      <c r="D3122">
        <v>36000000</v>
      </c>
      <c r="E3122" t="s">
        <v>55</v>
      </c>
      <c r="F3122" t="s">
        <v>54</v>
      </c>
      <c r="L3122" t="s">
        <v>4582</v>
      </c>
      <c r="M3122">
        <v>6359</v>
      </c>
      <c r="N3122">
        <v>69</v>
      </c>
      <c r="O3122" t="s">
        <v>29</v>
      </c>
      <c r="P3122" t="s">
        <v>30</v>
      </c>
      <c r="Q3122" t="s">
        <v>3646</v>
      </c>
      <c r="R3122">
        <v>5000000</v>
      </c>
      <c r="S3122">
        <v>1953</v>
      </c>
      <c r="T3122">
        <v>6.8</v>
      </c>
      <c r="U3122">
        <v>2.2000000000000002</v>
      </c>
      <c r="V3122">
        <v>31000000</v>
      </c>
      <c r="W3122" t="s">
        <v>21</v>
      </c>
    </row>
    <row r="3123" spans="1:23" x14ac:dyDescent="0.3">
      <c r="A3123" t="s">
        <v>2692</v>
      </c>
      <c r="B3123">
        <v>91</v>
      </c>
      <c r="C3123">
        <v>93</v>
      </c>
      <c r="D3123">
        <v>34872293</v>
      </c>
      <c r="E3123" t="s">
        <v>48</v>
      </c>
      <c r="F3123" t="s">
        <v>26</v>
      </c>
      <c r="G3123" t="s">
        <v>57</v>
      </c>
      <c r="H3123" t="s">
        <v>35</v>
      </c>
      <c r="L3123" t="s">
        <v>4583</v>
      </c>
      <c r="M3123">
        <v>30765</v>
      </c>
      <c r="N3123">
        <v>252</v>
      </c>
      <c r="O3123" t="s">
        <v>29</v>
      </c>
      <c r="P3123" t="s">
        <v>30</v>
      </c>
      <c r="Q3123" t="s">
        <v>213</v>
      </c>
      <c r="R3123">
        <v>8500000</v>
      </c>
      <c r="S3123">
        <v>1991</v>
      </c>
      <c r="T3123">
        <v>4.9000000000000004</v>
      </c>
      <c r="U3123">
        <v>1.6</v>
      </c>
      <c r="V3123">
        <v>26372293</v>
      </c>
      <c r="W3123" t="s">
        <v>21</v>
      </c>
    </row>
    <row r="3124" spans="1:23" x14ac:dyDescent="0.3">
      <c r="A3124" t="s">
        <v>4584</v>
      </c>
      <c r="B3124">
        <v>185</v>
      </c>
      <c r="C3124">
        <v>109</v>
      </c>
      <c r="D3124">
        <v>34468224</v>
      </c>
      <c r="E3124" t="s">
        <v>242</v>
      </c>
      <c r="F3124" t="s">
        <v>56</v>
      </c>
      <c r="G3124" t="s">
        <v>55</v>
      </c>
      <c r="H3124" t="s">
        <v>35</v>
      </c>
      <c r="L3124" t="s">
        <v>4585</v>
      </c>
      <c r="M3124">
        <v>105568</v>
      </c>
      <c r="N3124">
        <v>533</v>
      </c>
      <c r="O3124" t="s">
        <v>29</v>
      </c>
      <c r="P3124" t="s">
        <v>30</v>
      </c>
      <c r="Q3124" t="s">
        <v>213</v>
      </c>
      <c r="R3124">
        <v>4500000</v>
      </c>
      <c r="S3124">
        <v>2003</v>
      </c>
      <c r="T3124">
        <v>7.3</v>
      </c>
      <c r="U3124">
        <v>1.8</v>
      </c>
      <c r="V3124">
        <v>29968224</v>
      </c>
      <c r="W3124" t="s">
        <v>21</v>
      </c>
    </row>
    <row r="3125" spans="1:23" x14ac:dyDescent="0.3">
      <c r="A3125" t="s">
        <v>4586</v>
      </c>
      <c r="B3125">
        <v>220</v>
      </c>
      <c r="C3125">
        <v>101</v>
      </c>
      <c r="D3125">
        <v>32453345</v>
      </c>
      <c r="E3125" t="s">
        <v>26</v>
      </c>
      <c r="F3125" t="s">
        <v>57</v>
      </c>
      <c r="G3125" t="s">
        <v>35</v>
      </c>
      <c r="L3125" t="s">
        <v>4587</v>
      </c>
      <c r="M3125">
        <v>31791</v>
      </c>
      <c r="N3125">
        <v>155</v>
      </c>
      <c r="O3125" t="s">
        <v>29</v>
      </c>
      <c r="P3125" t="s">
        <v>30</v>
      </c>
      <c r="Q3125" t="s">
        <v>213</v>
      </c>
      <c r="R3125">
        <v>5000000</v>
      </c>
      <c r="S3125">
        <v>2014</v>
      </c>
      <c r="T3125">
        <v>5</v>
      </c>
      <c r="U3125">
        <v>1.7</v>
      </c>
      <c r="V3125">
        <v>27453345</v>
      </c>
      <c r="W3125" t="s">
        <v>21</v>
      </c>
    </row>
    <row r="3126" spans="1:23" x14ac:dyDescent="0.3">
      <c r="A3126" t="s">
        <v>2071</v>
      </c>
      <c r="B3126">
        <v>471</v>
      </c>
      <c r="C3126">
        <v>117</v>
      </c>
      <c r="D3126">
        <v>27296514</v>
      </c>
      <c r="E3126" t="s">
        <v>242</v>
      </c>
      <c r="F3126" t="s">
        <v>55</v>
      </c>
      <c r="L3126" t="s">
        <v>4588</v>
      </c>
      <c r="M3126">
        <v>326494</v>
      </c>
      <c r="N3126">
        <v>340</v>
      </c>
      <c r="O3126" t="s">
        <v>29</v>
      </c>
      <c r="P3126" t="s">
        <v>30</v>
      </c>
      <c r="Q3126" t="s">
        <v>213</v>
      </c>
      <c r="R3126">
        <v>5000000</v>
      </c>
      <c r="S3126">
        <v>2013</v>
      </c>
      <c r="T3126">
        <v>8</v>
      </c>
      <c r="U3126">
        <v>2</v>
      </c>
      <c r="V3126">
        <v>22296514</v>
      </c>
      <c r="W3126" t="s">
        <v>21</v>
      </c>
    </row>
    <row r="3127" spans="1:23" x14ac:dyDescent="0.3">
      <c r="A3127" t="s">
        <v>4589</v>
      </c>
      <c r="B3127">
        <v>152</v>
      </c>
      <c r="C3127">
        <v>83</v>
      </c>
      <c r="D3127">
        <v>25799043</v>
      </c>
      <c r="E3127" t="s">
        <v>57</v>
      </c>
      <c r="F3127" t="s">
        <v>27</v>
      </c>
      <c r="G3127" t="s">
        <v>35</v>
      </c>
      <c r="L3127" t="s">
        <v>4590</v>
      </c>
      <c r="M3127">
        <v>28513</v>
      </c>
      <c r="N3127">
        <v>126</v>
      </c>
      <c r="O3127" t="s">
        <v>29</v>
      </c>
      <c r="P3127" t="s">
        <v>30</v>
      </c>
      <c r="Q3127" t="s">
        <v>31</v>
      </c>
      <c r="R3127">
        <v>3300000</v>
      </c>
      <c r="S3127">
        <v>2015</v>
      </c>
      <c r="T3127">
        <v>5.2</v>
      </c>
      <c r="U3127">
        <v>1.4</v>
      </c>
      <c r="V3127">
        <v>22499043</v>
      </c>
      <c r="W3127" t="s">
        <v>21</v>
      </c>
    </row>
    <row r="3128" spans="1:23" x14ac:dyDescent="0.3">
      <c r="A3128" t="s">
        <v>39</v>
      </c>
      <c r="B3128">
        <v>274</v>
      </c>
      <c r="C3128">
        <v>113</v>
      </c>
      <c r="D3128">
        <v>25530884</v>
      </c>
      <c r="E3128" t="s">
        <v>60</v>
      </c>
      <c r="F3128" t="s">
        <v>35</v>
      </c>
      <c r="L3128" t="s">
        <v>4591</v>
      </c>
      <c r="M3128">
        <v>845580</v>
      </c>
      <c r="N3128">
        <v>2067</v>
      </c>
      <c r="O3128" t="s">
        <v>29</v>
      </c>
      <c r="P3128" t="s">
        <v>30</v>
      </c>
      <c r="Q3128" t="s">
        <v>213</v>
      </c>
      <c r="R3128">
        <v>9000000</v>
      </c>
      <c r="S3128">
        <v>2000</v>
      </c>
      <c r="T3128">
        <v>8.5</v>
      </c>
      <c r="U3128">
        <v>1.9</v>
      </c>
      <c r="V3128">
        <v>16530884</v>
      </c>
      <c r="W3128" t="s">
        <v>21</v>
      </c>
    </row>
    <row r="3129" spans="1:23" x14ac:dyDescent="0.3">
      <c r="A3129" t="s">
        <v>4592</v>
      </c>
      <c r="B3129">
        <v>336</v>
      </c>
      <c r="C3129">
        <v>104</v>
      </c>
      <c r="D3129">
        <v>27689474</v>
      </c>
      <c r="E3129" t="s">
        <v>57</v>
      </c>
      <c r="F3129" t="s">
        <v>60</v>
      </c>
      <c r="L3129" t="s">
        <v>4593</v>
      </c>
      <c r="M3129">
        <v>85688</v>
      </c>
      <c r="N3129">
        <v>339</v>
      </c>
      <c r="O3129" t="s">
        <v>29</v>
      </c>
      <c r="P3129" t="s">
        <v>30</v>
      </c>
      <c r="Q3129" t="s">
        <v>213</v>
      </c>
      <c r="R3129">
        <v>5000000</v>
      </c>
      <c r="S3129">
        <v>2013</v>
      </c>
      <c r="T3129">
        <v>6.5</v>
      </c>
      <c r="U3129">
        <v>1.7</v>
      </c>
      <c r="V3129">
        <v>22689474</v>
      </c>
      <c r="W3129" t="s">
        <v>21</v>
      </c>
    </row>
    <row r="3130" spans="1:23" x14ac:dyDescent="0.3">
      <c r="A3130" t="s">
        <v>1935</v>
      </c>
      <c r="B3130">
        <v>174</v>
      </c>
      <c r="C3130">
        <v>97</v>
      </c>
      <c r="D3130">
        <v>24138847</v>
      </c>
      <c r="E3130" t="s">
        <v>48</v>
      </c>
      <c r="L3130" t="s">
        <v>4594</v>
      </c>
      <c r="M3130">
        <v>114797</v>
      </c>
      <c r="N3130">
        <v>472</v>
      </c>
      <c r="O3130" t="s">
        <v>29</v>
      </c>
      <c r="P3130" t="s">
        <v>30</v>
      </c>
      <c r="Q3130" t="s">
        <v>213</v>
      </c>
      <c r="R3130">
        <v>5000000</v>
      </c>
      <c r="S3130">
        <v>2006</v>
      </c>
      <c r="T3130">
        <v>7.4</v>
      </c>
      <c r="U3130">
        <v>1.6</v>
      </c>
      <c r="V3130">
        <v>19138847</v>
      </c>
      <c r="W3130" t="s">
        <v>21</v>
      </c>
    </row>
    <row r="3131" spans="1:23" x14ac:dyDescent="0.3">
      <c r="A3131" t="s">
        <v>1796</v>
      </c>
      <c r="B3131">
        <v>151</v>
      </c>
      <c r="C3131">
        <v>110</v>
      </c>
      <c r="D3131">
        <v>21994911</v>
      </c>
      <c r="E3131" t="s">
        <v>55</v>
      </c>
      <c r="F3131" t="s">
        <v>59</v>
      </c>
      <c r="L3131" t="s">
        <v>4595</v>
      </c>
      <c r="M3131">
        <v>98354</v>
      </c>
      <c r="N3131">
        <v>433</v>
      </c>
      <c r="O3131" t="s">
        <v>29</v>
      </c>
      <c r="P3131" t="s">
        <v>37</v>
      </c>
      <c r="Q3131" t="s">
        <v>213</v>
      </c>
      <c r="R3131">
        <v>5000000</v>
      </c>
      <c r="S3131">
        <v>2000</v>
      </c>
      <c r="T3131">
        <v>7.7</v>
      </c>
      <c r="U3131">
        <v>1.8</v>
      </c>
      <c r="V3131">
        <v>16994911</v>
      </c>
      <c r="W3131" t="s">
        <v>21</v>
      </c>
    </row>
    <row r="3132" spans="1:23" x14ac:dyDescent="0.3">
      <c r="A3132" t="s">
        <v>4596</v>
      </c>
      <c r="B3132">
        <v>276</v>
      </c>
      <c r="C3132">
        <v>103</v>
      </c>
      <c r="D3132">
        <v>21501098</v>
      </c>
      <c r="E3132" t="s">
        <v>48</v>
      </c>
      <c r="F3132" t="s">
        <v>55</v>
      </c>
      <c r="L3132" t="s">
        <v>4597</v>
      </c>
      <c r="M3132">
        <v>115813</v>
      </c>
      <c r="N3132">
        <v>216</v>
      </c>
      <c r="O3132" t="s">
        <v>29</v>
      </c>
      <c r="P3132" t="s">
        <v>30</v>
      </c>
      <c r="Q3132" t="s">
        <v>31</v>
      </c>
      <c r="R3132">
        <v>5000000</v>
      </c>
      <c r="S3132">
        <v>2013</v>
      </c>
      <c r="T3132">
        <v>7.4</v>
      </c>
      <c r="U3132">
        <v>1.7</v>
      </c>
      <c r="V3132">
        <v>16501098</v>
      </c>
      <c r="W3132" t="s">
        <v>21</v>
      </c>
    </row>
    <row r="3133" spans="1:23" x14ac:dyDescent="0.3">
      <c r="A3133" t="s">
        <v>4598</v>
      </c>
      <c r="B3133">
        <v>12</v>
      </c>
      <c r="C3133">
        <v>94</v>
      </c>
      <c r="D3133">
        <v>19281235</v>
      </c>
      <c r="E3133" t="s">
        <v>48</v>
      </c>
      <c r="F3133" t="s">
        <v>55</v>
      </c>
      <c r="G3133" t="s">
        <v>59</v>
      </c>
      <c r="H3133" t="s">
        <v>44</v>
      </c>
      <c r="L3133" t="s">
        <v>4599</v>
      </c>
      <c r="M3133">
        <v>3571</v>
      </c>
      <c r="N3133">
        <v>11</v>
      </c>
      <c r="O3133" t="s">
        <v>29</v>
      </c>
      <c r="P3133" t="s">
        <v>30</v>
      </c>
      <c r="Q3133" t="s">
        <v>213</v>
      </c>
      <c r="R3133">
        <v>5000000</v>
      </c>
      <c r="S3133">
        <v>1991</v>
      </c>
      <c r="T3133">
        <v>5.0999999999999996</v>
      </c>
      <c r="U3133">
        <v>1.6</v>
      </c>
      <c r="V3133">
        <v>14281235</v>
      </c>
      <c r="W3133" t="s">
        <v>21</v>
      </c>
    </row>
    <row r="3134" spans="1:23" x14ac:dyDescent="0.3">
      <c r="A3134" t="s">
        <v>4600</v>
      </c>
      <c r="B3134">
        <v>28</v>
      </c>
      <c r="C3134">
        <v>77</v>
      </c>
      <c r="D3134">
        <v>19421271</v>
      </c>
      <c r="E3134" t="s">
        <v>47</v>
      </c>
      <c r="F3134" t="s">
        <v>48</v>
      </c>
      <c r="G3134" t="s">
        <v>49</v>
      </c>
      <c r="L3134" t="s">
        <v>4601</v>
      </c>
      <c r="M3134">
        <v>2448</v>
      </c>
      <c r="N3134">
        <v>18</v>
      </c>
      <c r="O3134" t="s">
        <v>29</v>
      </c>
      <c r="P3134" t="s">
        <v>30</v>
      </c>
      <c r="Q3134" t="s">
        <v>118</v>
      </c>
      <c r="R3134">
        <v>5000000</v>
      </c>
      <c r="S3134">
        <v>1999</v>
      </c>
      <c r="T3134">
        <v>5</v>
      </c>
      <c r="U3134">
        <v>1.3</v>
      </c>
      <c r="V3134">
        <v>14421271</v>
      </c>
      <c r="W3134" t="s">
        <v>21</v>
      </c>
    </row>
    <row r="3135" spans="1:23" x14ac:dyDescent="0.3">
      <c r="A3135" t="s">
        <v>4602</v>
      </c>
      <c r="B3135">
        <v>95</v>
      </c>
      <c r="C3135">
        <v>134</v>
      </c>
      <c r="D3135">
        <v>20733485</v>
      </c>
      <c r="E3135" t="s">
        <v>55</v>
      </c>
      <c r="L3135" t="s">
        <v>4603</v>
      </c>
      <c r="M3135">
        <v>11622</v>
      </c>
      <c r="N3135">
        <v>157</v>
      </c>
      <c r="O3135" t="s">
        <v>29</v>
      </c>
      <c r="P3135" t="s">
        <v>30</v>
      </c>
      <c r="Q3135" t="s">
        <v>31</v>
      </c>
      <c r="R3135">
        <v>5000000</v>
      </c>
      <c r="S3135">
        <v>1997</v>
      </c>
      <c r="T3135">
        <v>7.2</v>
      </c>
      <c r="U3135">
        <v>2.2000000000000002</v>
      </c>
      <c r="V3135">
        <v>15733485</v>
      </c>
      <c r="W3135" t="s">
        <v>21</v>
      </c>
    </row>
    <row r="3136" spans="1:23" x14ac:dyDescent="0.3">
      <c r="A3136" t="s">
        <v>4604</v>
      </c>
      <c r="B3136">
        <v>179</v>
      </c>
      <c r="C3136">
        <v>90</v>
      </c>
      <c r="D3136">
        <v>24809547</v>
      </c>
      <c r="E3136" t="s">
        <v>48</v>
      </c>
      <c r="F3136" t="s">
        <v>55</v>
      </c>
      <c r="L3136" t="s">
        <v>4605</v>
      </c>
      <c r="M3136">
        <v>74875</v>
      </c>
      <c r="N3136">
        <v>115</v>
      </c>
      <c r="O3136" t="s">
        <v>29</v>
      </c>
      <c r="P3136" t="s">
        <v>30</v>
      </c>
      <c r="Q3136" t="s">
        <v>213</v>
      </c>
      <c r="R3136">
        <v>5000000</v>
      </c>
      <c r="S3136">
        <v>2011</v>
      </c>
      <c r="T3136">
        <v>6.4</v>
      </c>
      <c r="U3136">
        <v>1.5</v>
      </c>
      <c r="V3136">
        <v>19809547</v>
      </c>
      <c r="W3136" t="s">
        <v>21</v>
      </c>
    </row>
    <row r="3137" spans="1:23" x14ac:dyDescent="0.3">
      <c r="A3137" t="s">
        <v>4606</v>
      </c>
      <c r="B3137">
        <v>22</v>
      </c>
      <c r="C3137">
        <v>104</v>
      </c>
      <c r="D3137">
        <v>23031390</v>
      </c>
      <c r="E3137" t="s">
        <v>48</v>
      </c>
      <c r="F3137" t="s">
        <v>55</v>
      </c>
      <c r="L3137" t="s">
        <v>4607</v>
      </c>
      <c r="M3137">
        <v>4345</v>
      </c>
      <c r="N3137">
        <v>26</v>
      </c>
      <c r="O3137" t="s">
        <v>29</v>
      </c>
      <c r="P3137" t="s">
        <v>30</v>
      </c>
      <c r="Q3137" t="s">
        <v>213</v>
      </c>
      <c r="R3137">
        <v>4500000</v>
      </c>
      <c r="S3137">
        <v>1998</v>
      </c>
      <c r="T3137">
        <v>5.6</v>
      </c>
      <c r="U3137">
        <v>1.7</v>
      </c>
      <c r="V3137">
        <v>18531390</v>
      </c>
      <c r="W3137" t="s">
        <v>21</v>
      </c>
    </row>
    <row r="3138" spans="1:23" x14ac:dyDescent="0.3">
      <c r="A3138" t="s">
        <v>3801</v>
      </c>
      <c r="B3138">
        <v>196</v>
      </c>
      <c r="C3138">
        <v>93</v>
      </c>
      <c r="D3138">
        <v>21197315</v>
      </c>
      <c r="E3138" t="s">
        <v>57</v>
      </c>
      <c r="F3138" t="s">
        <v>60</v>
      </c>
      <c r="G3138" t="s">
        <v>35</v>
      </c>
      <c r="L3138" t="s">
        <v>4608</v>
      </c>
      <c r="M3138">
        <v>49948</v>
      </c>
      <c r="N3138">
        <v>211</v>
      </c>
      <c r="O3138" t="s">
        <v>29</v>
      </c>
      <c r="P3138" t="s">
        <v>30</v>
      </c>
      <c r="Q3138" t="s">
        <v>213</v>
      </c>
      <c r="R3138">
        <v>5000000</v>
      </c>
      <c r="S3138">
        <v>2014</v>
      </c>
      <c r="T3138">
        <v>6.1</v>
      </c>
      <c r="U3138">
        <v>1.6</v>
      </c>
      <c r="V3138">
        <v>16197315</v>
      </c>
      <c r="W3138" t="s">
        <v>21</v>
      </c>
    </row>
    <row r="3139" spans="1:23" x14ac:dyDescent="0.3">
      <c r="A3139" t="s">
        <v>3172</v>
      </c>
      <c r="B3139">
        <v>9</v>
      </c>
      <c r="C3139">
        <v>106</v>
      </c>
      <c r="D3139">
        <v>17382982</v>
      </c>
      <c r="E3139" t="s">
        <v>55</v>
      </c>
      <c r="F3139" t="s">
        <v>35</v>
      </c>
      <c r="L3139" t="s">
        <v>4609</v>
      </c>
      <c r="M3139">
        <v>5975</v>
      </c>
      <c r="N3139">
        <v>33</v>
      </c>
      <c r="O3139" t="s">
        <v>763</v>
      </c>
      <c r="P3139" t="s">
        <v>30</v>
      </c>
      <c r="Q3139" t="s">
        <v>213</v>
      </c>
      <c r="R3139">
        <v>5000000</v>
      </c>
      <c r="S3139">
        <v>2014</v>
      </c>
      <c r="T3139">
        <v>5.2</v>
      </c>
      <c r="U3139">
        <v>1.8</v>
      </c>
      <c r="V3139">
        <v>12382982</v>
      </c>
      <c r="W3139" t="s">
        <v>21</v>
      </c>
    </row>
    <row r="3140" spans="1:23" x14ac:dyDescent="0.3">
      <c r="A3140" t="s">
        <v>3245</v>
      </c>
      <c r="B3140">
        <v>31</v>
      </c>
      <c r="C3140">
        <v>109</v>
      </c>
      <c r="D3140">
        <v>14821531</v>
      </c>
      <c r="E3140" t="s">
        <v>55</v>
      </c>
      <c r="L3140" t="s">
        <v>4610</v>
      </c>
      <c r="M3140">
        <v>6915</v>
      </c>
      <c r="N3140">
        <v>209</v>
      </c>
      <c r="O3140" t="s">
        <v>29</v>
      </c>
      <c r="P3140" t="s">
        <v>30</v>
      </c>
      <c r="Q3140" t="s">
        <v>213</v>
      </c>
      <c r="R3140">
        <v>6000000</v>
      </c>
      <c r="S3140">
        <v>1997</v>
      </c>
      <c r="T3140">
        <v>7.3</v>
      </c>
      <c r="U3140">
        <v>1.8</v>
      </c>
      <c r="V3140">
        <v>8821531</v>
      </c>
      <c r="W3140" t="s">
        <v>21</v>
      </c>
    </row>
    <row r="3141" spans="1:23" x14ac:dyDescent="0.3">
      <c r="A3141" t="s">
        <v>4611</v>
      </c>
      <c r="B3141">
        <v>309</v>
      </c>
      <c r="C3141">
        <v>101</v>
      </c>
      <c r="D3141">
        <v>18656400</v>
      </c>
      <c r="E3141" t="s">
        <v>55</v>
      </c>
      <c r="L3141" t="s">
        <v>4612</v>
      </c>
      <c r="M3141">
        <v>86077</v>
      </c>
      <c r="N3141">
        <v>195</v>
      </c>
      <c r="O3141" t="s">
        <v>29</v>
      </c>
      <c r="P3141" t="s">
        <v>30</v>
      </c>
      <c r="Q3141" t="s">
        <v>31</v>
      </c>
      <c r="R3141">
        <v>5000000</v>
      </c>
      <c r="S3141">
        <v>2014</v>
      </c>
      <c r="T3141">
        <v>7.5</v>
      </c>
      <c r="U3141">
        <v>1.7</v>
      </c>
      <c r="V3141">
        <v>13656400</v>
      </c>
      <c r="W3141" t="s">
        <v>21</v>
      </c>
    </row>
    <row r="3142" spans="1:23" x14ac:dyDescent="0.3">
      <c r="A3142" t="s">
        <v>4613</v>
      </c>
      <c r="B3142">
        <v>129</v>
      </c>
      <c r="C3142">
        <v>100</v>
      </c>
      <c r="D3142">
        <v>14343976</v>
      </c>
      <c r="E3142" t="s">
        <v>25</v>
      </c>
      <c r="F3142" t="s">
        <v>57</v>
      </c>
      <c r="L3142" t="s">
        <v>4614</v>
      </c>
      <c r="M3142">
        <v>22961</v>
      </c>
      <c r="N3142">
        <v>291</v>
      </c>
      <c r="O3142" t="s">
        <v>29</v>
      </c>
      <c r="P3142" t="s">
        <v>30</v>
      </c>
      <c r="Q3142" t="s">
        <v>213</v>
      </c>
      <c r="R3142">
        <v>5000000</v>
      </c>
      <c r="S3142">
        <v>1989</v>
      </c>
      <c r="T3142">
        <v>4.5</v>
      </c>
      <c r="U3142">
        <v>1.7</v>
      </c>
      <c r="V3142">
        <v>9343976</v>
      </c>
      <c r="W3142" t="s">
        <v>21</v>
      </c>
    </row>
    <row r="3143" spans="1:23" x14ac:dyDescent="0.3">
      <c r="A3143" t="s">
        <v>1577</v>
      </c>
      <c r="B3143">
        <v>168</v>
      </c>
      <c r="C3143">
        <v>95</v>
      </c>
      <c r="D3143">
        <v>241437427</v>
      </c>
      <c r="E3143" t="s">
        <v>48</v>
      </c>
      <c r="F3143" t="s">
        <v>49</v>
      </c>
      <c r="G3143" t="s">
        <v>44</v>
      </c>
      <c r="L3143" t="s">
        <v>4615</v>
      </c>
      <c r="M3143">
        <v>102071</v>
      </c>
      <c r="N3143">
        <v>756</v>
      </c>
      <c r="O3143" t="s">
        <v>29</v>
      </c>
      <c r="P3143" t="s">
        <v>30</v>
      </c>
      <c r="Q3143" t="s">
        <v>52</v>
      </c>
      <c r="R3143">
        <v>5000000</v>
      </c>
      <c r="S3143">
        <v>2002</v>
      </c>
      <c r="T3143">
        <v>6.6</v>
      </c>
      <c r="U3143">
        <v>1.6</v>
      </c>
      <c r="V3143">
        <v>236437427</v>
      </c>
      <c r="W3143" t="s">
        <v>21</v>
      </c>
    </row>
    <row r="3144" spans="1:23" x14ac:dyDescent="0.3">
      <c r="A3144" t="s">
        <v>4616</v>
      </c>
      <c r="B3144">
        <v>444</v>
      </c>
      <c r="C3144">
        <v>94</v>
      </c>
      <c r="D3144">
        <v>14123773</v>
      </c>
      <c r="E3144" t="s">
        <v>56</v>
      </c>
      <c r="F3144" t="s">
        <v>55</v>
      </c>
      <c r="L3144" t="s">
        <v>4617</v>
      </c>
      <c r="M3144">
        <v>108683</v>
      </c>
      <c r="N3144">
        <v>561</v>
      </c>
      <c r="O3144" t="s">
        <v>29</v>
      </c>
      <c r="P3144" t="s">
        <v>30</v>
      </c>
      <c r="Q3144" t="s">
        <v>213</v>
      </c>
      <c r="R3144">
        <v>5000000</v>
      </c>
      <c r="S3144">
        <v>2012</v>
      </c>
      <c r="T3144">
        <v>5.3</v>
      </c>
      <c r="U3144">
        <v>1.6</v>
      </c>
      <c r="V3144">
        <v>9123773</v>
      </c>
      <c r="W3144" t="s">
        <v>21</v>
      </c>
    </row>
    <row r="3145" spans="1:23" x14ac:dyDescent="0.3">
      <c r="A3145" t="s">
        <v>4618</v>
      </c>
      <c r="B3145">
        <v>123</v>
      </c>
      <c r="C3145">
        <v>93</v>
      </c>
      <c r="D3145">
        <v>15126948</v>
      </c>
      <c r="E3145" t="s">
        <v>57</v>
      </c>
      <c r="F3145" t="s">
        <v>35</v>
      </c>
      <c r="L3145" t="s">
        <v>4619</v>
      </c>
      <c r="M3145">
        <v>20815</v>
      </c>
      <c r="N3145">
        <v>335</v>
      </c>
      <c r="O3145" t="s">
        <v>29</v>
      </c>
      <c r="P3145" t="s">
        <v>30</v>
      </c>
      <c r="Q3145" t="s">
        <v>213</v>
      </c>
      <c r="R3145">
        <v>5000000</v>
      </c>
      <c r="S3145">
        <v>1995</v>
      </c>
      <c r="T3145">
        <v>4.9000000000000004</v>
      </c>
      <c r="U3145">
        <v>1.6</v>
      </c>
      <c r="V3145">
        <v>10126948</v>
      </c>
      <c r="W3145" t="s">
        <v>21</v>
      </c>
    </row>
    <row r="3146" spans="1:23" x14ac:dyDescent="0.3">
      <c r="A3146" t="s">
        <v>366</v>
      </c>
      <c r="B3146">
        <v>173</v>
      </c>
      <c r="C3146">
        <v>106</v>
      </c>
      <c r="D3146">
        <v>13622333</v>
      </c>
      <c r="E3146" t="s">
        <v>25</v>
      </c>
      <c r="F3146" t="s">
        <v>48</v>
      </c>
      <c r="G3146" t="s">
        <v>55</v>
      </c>
      <c r="H3146" t="s">
        <v>44</v>
      </c>
      <c r="L3146" t="s">
        <v>4620</v>
      </c>
      <c r="M3146">
        <v>91377</v>
      </c>
      <c r="N3146">
        <v>385</v>
      </c>
      <c r="O3146" t="s">
        <v>763</v>
      </c>
      <c r="P3146" t="s">
        <v>3061</v>
      </c>
      <c r="Q3146" t="s">
        <v>213</v>
      </c>
      <c r="R3146">
        <v>2000000</v>
      </c>
      <c r="S3146">
        <v>2001</v>
      </c>
      <c r="T3146">
        <v>7.7</v>
      </c>
      <c r="U3146">
        <v>1.8</v>
      </c>
      <c r="V3146">
        <v>11622333</v>
      </c>
      <c r="W3146" t="s">
        <v>21</v>
      </c>
    </row>
    <row r="3147" spans="1:23" x14ac:dyDescent="0.3">
      <c r="A3147" t="s">
        <v>686</v>
      </c>
      <c r="B3147">
        <v>246</v>
      </c>
      <c r="C3147">
        <v>99</v>
      </c>
      <c r="D3147">
        <v>13464388</v>
      </c>
      <c r="E3147" t="s">
        <v>48</v>
      </c>
      <c r="F3147" t="s">
        <v>57</v>
      </c>
      <c r="L3147" t="s">
        <v>4621</v>
      </c>
      <c r="M3147">
        <v>395921</v>
      </c>
      <c r="N3147">
        <v>859</v>
      </c>
      <c r="O3147" t="s">
        <v>29</v>
      </c>
      <c r="P3147" t="s">
        <v>37</v>
      </c>
      <c r="Q3147" t="s">
        <v>213</v>
      </c>
      <c r="R3147">
        <v>4000000</v>
      </c>
      <c r="S3147">
        <v>2004</v>
      </c>
      <c r="T3147">
        <v>8</v>
      </c>
      <c r="U3147">
        <v>1.6</v>
      </c>
      <c r="V3147">
        <v>9464388</v>
      </c>
      <c r="W3147" t="s">
        <v>21</v>
      </c>
    </row>
    <row r="3148" spans="1:23" x14ac:dyDescent="0.3">
      <c r="A3148" t="s">
        <v>4622</v>
      </c>
      <c r="B3148">
        <v>74</v>
      </c>
      <c r="C3148">
        <v>82</v>
      </c>
      <c r="D3148">
        <v>13350177</v>
      </c>
      <c r="E3148" t="s">
        <v>55</v>
      </c>
      <c r="F3148" t="s">
        <v>57</v>
      </c>
      <c r="G3148" t="s">
        <v>35</v>
      </c>
      <c r="L3148" t="s">
        <v>4623</v>
      </c>
      <c r="M3148">
        <v>7904</v>
      </c>
      <c r="N3148">
        <v>113</v>
      </c>
      <c r="O3148" t="s">
        <v>29</v>
      </c>
      <c r="P3148" t="s">
        <v>30</v>
      </c>
      <c r="Q3148" t="s">
        <v>31</v>
      </c>
      <c r="R3148">
        <v>5000000</v>
      </c>
      <c r="S3148">
        <v>2008</v>
      </c>
      <c r="T3148">
        <v>3.8</v>
      </c>
      <c r="U3148">
        <v>1.4</v>
      </c>
      <c r="V3148">
        <v>8350177</v>
      </c>
      <c r="W3148" t="s">
        <v>21</v>
      </c>
    </row>
    <row r="3149" spans="1:23" x14ac:dyDescent="0.3">
      <c r="A3149" t="s">
        <v>4223</v>
      </c>
      <c r="B3149">
        <v>68</v>
      </c>
      <c r="C3149">
        <v>135</v>
      </c>
      <c r="D3149">
        <v>13269963</v>
      </c>
      <c r="E3149" t="s">
        <v>55</v>
      </c>
      <c r="F3149" t="s">
        <v>60</v>
      </c>
      <c r="L3149" t="s">
        <v>4624</v>
      </c>
      <c r="M3149">
        <v>23202</v>
      </c>
      <c r="N3149">
        <v>173</v>
      </c>
      <c r="O3149" t="s">
        <v>29</v>
      </c>
      <c r="P3149" t="s">
        <v>30</v>
      </c>
      <c r="Q3149" t="s">
        <v>213</v>
      </c>
      <c r="R3149">
        <v>5000000</v>
      </c>
      <c r="S3149">
        <v>1996</v>
      </c>
      <c r="T3149">
        <v>7.6</v>
      </c>
      <c r="U3149">
        <v>2.2000000000000002</v>
      </c>
      <c r="V3149">
        <v>8269963</v>
      </c>
      <c r="W3149" t="s">
        <v>21</v>
      </c>
    </row>
    <row r="3150" spans="1:23" x14ac:dyDescent="0.3">
      <c r="A3150" t="s">
        <v>2606</v>
      </c>
      <c r="B3150">
        <v>144</v>
      </c>
      <c r="C3150">
        <v>88</v>
      </c>
      <c r="D3150">
        <v>17768000</v>
      </c>
      <c r="E3150" t="s">
        <v>57</v>
      </c>
      <c r="F3150" t="s">
        <v>35</v>
      </c>
      <c r="L3150" t="s">
        <v>4625</v>
      </c>
      <c r="M3150">
        <v>29629</v>
      </c>
      <c r="N3150">
        <v>374</v>
      </c>
      <c r="O3150" t="s">
        <v>29</v>
      </c>
      <c r="P3150" t="s">
        <v>30</v>
      </c>
      <c r="Q3150" t="s">
        <v>213</v>
      </c>
      <c r="R3150">
        <v>5000000</v>
      </c>
      <c r="S3150">
        <v>1988</v>
      </c>
      <c r="T3150">
        <v>5.9</v>
      </c>
      <c r="U3150">
        <v>1.5</v>
      </c>
      <c r="V3150">
        <v>12768000</v>
      </c>
      <c r="W3150" t="s">
        <v>21</v>
      </c>
    </row>
    <row r="3151" spans="1:23" x14ac:dyDescent="0.3">
      <c r="A3151" t="s">
        <v>4626</v>
      </c>
      <c r="B3151">
        <v>96</v>
      </c>
      <c r="C3151">
        <v>89</v>
      </c>
      <c r="D3151">
        <v>12947763</v>
      </c>
      <c r="E3151" t="s">
        <v>57</v>
      </c>
      <c r="F3151" t="s">
        <v>60</v>
      </c>
      <c r="L3151" t="s">
        <v>4627</v>
      </c>
      <c r="M3151">
        <v>10624</v>
      </c>
      <c r="N3151">
        <v>125</v>
      </c>
      <c r="O3151" t="s">
        <v>29</v>
      </c>
      <c r="P3151" t="s">
        <v>30</v>
      </c>
      <c r="Q3151" t="s">
        <v>213</v>
      </c>
      <c r="R3151">
        <v>5000000</v>
      </c>
      <c r="S3151">
        <v>1986</v>
      </c>
      <c r="T3151">
        <v>6.2</v>
      </c>
      <c r="U3151">
        <v>1.5</v>
      </c>
      <c r="V3151">
        <v>7947763</v>
      </c>
      <c r="W3151" t="s">
        <v>21</v>
      </c>
    </row>
    <row r="3152" spans="1:23" x14ac:dyDescent="0.3">
      <c r="A3152" t="s">
        <v>851</v>
      </c>
      <c r="B3152">
        <v>42</v>
      </c>
      <c r="C3152">
        <v>110</v>
      </c>
      <c r="D3152">
        <v>14100000</v>
      </c>
      <c r="E3152" t="s">
        <v>48</v>
      </c>
      <c r="F3152" t="s">
        <v>55</v>
      </c>
      <c r="L3152" t="s">
        <v>4628</v>
      </c>
      <c r="M3152">
        <v>14995</v>
      </c>
      <c r="N3152">
        <v>87</v>
      </c>
      <c r="O3152" t="s">
        <v>29</v>
      </c>
      <c r="P3152" t="s">
        <v>30</v>
      </c>
      <c r="Q3152" t="s">
        <v>213</v>
      </c>
      <c r="R3152">
        <v>5000000</v>
      </c>
      <c r="S3152">
        <v>1982</v>
      </c>
      <c r="T3152">
        <v>7.2</v>
      </c>
      <c r="U3152">
        <v>1.8</v>
      </c>
      <c r="V3152">
        <v>9100000</v>
      </c>
      <c r="W3152" t="s">
        <v>21</v>
      </c>
    </row>
    <row r="3153" spans="1:23" x14ac:dyDescent="0.3">
      <c r="A3153" t="s">
        <v>4629</v>
      </c>
      <c r="B3153">
        <v>29</v>
      </c>
      <c r="C3153">
        <v>107</v>
      </c>
      <c r="D3153">
        <v>12200000</v>
      </c>
      <c r="E3153" t="s">
        <v>24</v>
      </c>
      <c r="F3153" t="s">
        <v>56</v>
      </c>
      <c r="G3153" t="s">
        <v>55</v>
      </c>
      <c r="H3153" t="s">
        <v>35</v>
      </c>
      <c r="I3153" t="s">
        <v>53</v>
      </c>
      <c r="L3153" t="s">
        <v>4630</v>
      </c>
      <c r="M3153">
        <v>7973</v>
      </c>
      <c r="N3153">
        <v>65</v>
      </c>
      <c r="O3153" t="s">
        <v>29</v>
      </c>
      <c r="P3153" t="s">
        <v>30</v>
      </c>
      <c r="Q3153" t="s">
        <v>52</v>
      </c>
      <c r="R3153">
        <v>5000000</v>
      </c>
      <c r="S3153">
        <v>1983</v>
      </c>
      <c r="T3153">
        <v>6.3</v>
      </c>
      <c r="U3153">
        <v>1.8</v>
      </c>
      <c r="V3153">
        <v>7200000</v>
      </c>
      <c r="W3153" t="s">
        <v>21</v>
      </c>
    </row>
    <row r="3154" spans="1:23" x14ac:dyDescent="0.3">
      <c r="A3154" t="s">
        <v>4631</v>
      </c>
      <c r="B3154">
        <v>228</v>
      </c>
      <c r="C3154">
        <v>86</v>
      </c>
      <c r="D3154">
        <v>17683670</v>
      </c>
      <c r="E3154" t="s">
        <v>57</v>
      </c>
      <c r="F3154" t="s">
        <v>60</v>
      </c>
      <c r="G3154" t="s">
        <v>27</v>
      </c>
      <c r="H3154" t="s">
        <v>35</v>
      </c>
      <c r="L3154" t="s">
        <v>4632</v>
      </c>
      <c r="M3154">
        <v>47227</v>
      </c>
      <c r="N3154">
        <v>323</v>
      </c>
      <c r="O3154" t="s">
        <v>29</v>
      </c>
      <c r="P3154" t="s">
        <v>30</v>
      </c>
      <c r="Q3154" t="s">
        <v>31</v>
      </c>
      <c r="R3154">
        <v>5000000</v>
      </c>
      <c r="S3154">
        <v>2011</v>
      </c>
      <c r="T3154">
        <v>5.2</v>
      </c>
      <c r="U3154">
        <v>1.4</v>
      </c>
      <c r="V3154">
        <v>12683670</v>
      </c>
      <c r="W3154" t="s">
        <v>21</v>
      </c>
    </row>
    <row r="3155" spans="1:23" x14ac:dyDescent="0.3">
      <c r="A3155" t="s">
        <v>4633</v>
      </c>
      <c r="B3155">
        <v>195</v>
      </c>
      <c r="C3155">
        <v>91</v>
      </c>
      <c r="D3155">
        <v>12055108</v>
      </c>
      <c r="E3155" t="s">
        <v>48</v>
      </c>
      <c r="F3155" t="s">
        <v>55</v>
      </c>
      <c r="L3155" t="s">
        <v>4634</v>
      </c>
      <c r="M3155">
        <v>61151</v>
      </c>
      <c r="N3155">
        <v>134</v>
      </c>
      <c r="O3155" t="s">
        <v>29</v>
      </c>
      <c r="P3155" t="s">
        <v>30</v>
      </c>
      <c r="Q3155" t="s">
        <v>213</v>
      </c>
      <c r="R3155">
        <v>8000000</v>
      </c>
      <c r="S3155">
        <v>2008</v>
      </c>
      <c r="T3155">
        <v>6.9</v>
      </c>
      <c r="U3155">
        <v>1.5</v>
      </c>
      <c r="V3155">
        <v>4055108</v>
      </c>
      <c r="W3155" t="s">
        <v>21</v>
      </c>
    </row>
    <row r="3156" spans="1:23" x14ac:dyDescent="0.3">
      <c r="A3156" t="s">
        <v>3801</v>
      </c>
      <c r="B3156">
        <v>203</v>
      </c>
      <c r="C3156">
        <v>103</v>
      </c>
      <c r="D3156">
        <v>27285953</v>
      </c>
      <c r="E3156" t="s">
        <v>24</v>
      </c>
      <c r="F3156" t="s">
        <v>35</v>
      </c>
      <c r="L3156" t="s">
        <v>4635</v>
      </c>
      <c r="M3156">
        <v>48675</v>
      </c>
      <c r="N3156">
        <v>214</v>
      </c>
      <c r="O3156" t="s">
        <v>29</v>
      </c>
      <c r="P3156" t="s">
        <v>30</v>
      </c>
      <c r="Q3156" t="s">
        <v>213</v>
      </c>
      <c r="R3156">
        <v>5000000</v>
      </c>
      <c r="S3156">
        <v>2015</v>
      </c>
      <c r="T3156">
        <v>6.8</v>
      </c>
      <c r="U3156">
        <v>1.7</v>
      </c>
      <c r="V3156">
        <v>22285953</v>
      </c>
      <c r="W3156" t="s">
        <v>21</v>
      </c>
    </row>
    <row r="3157" spans="1:23" x14ac:dyDescent="0.3">
      <c r="A3157" t="s">
        <v>4636</v>
      </c>
      <c r="B3157">
        <v>45</v>
      </c>
      <c r="C3157">
        <v>99</v>
      </c>
      <c r="D3157">
        <v>10572742</v>
      </c>
      <c r="E3157" t="s">
        <v>55</v>
      </c>
      <c r="F3157" t="s">
        <v>44</v>
      </c>
      <c r="L3157" t="s">
        <v>4637</v>
      </c>
      <c r="M3157">
        <v>2326</v>
      </c>
      <c r="N3157">
        <v>21</v>
      </c>
      <c r="O3157" t="s">
        <v>29</v>
      </c>
      <c r="P3157" t="s">
        <v>30</v>
      </c>
      <c r="Q3157" t="s">
        <v>31</v>
      </c>
      <c r="R3157">
        <v>8000000</v>
      </c>
      <c r="S3157">
        <v>2009</v>
      </c>
      <c r="T3157">
        <v>6.1</v>
      </c>
      <c r="U3157">
        <v>1.6</v>
      </c>
      <c r="V3157">
        <v>2572742</v>
      </c>
      <c r="W3157" t="s">
        <v>21</v>
      </c>
    </row>
    <row r="3158" spans="1:23" x14ac:dyDescent="0.3">
      <c r="A3158" t="s">
        <v>4638</v>
      </c>
      <c r="B3158">
        <v>29</v>
      </c>
      <c r="C3158">
        <v>82</v>
      </c>
      <c r="D3158">
        <v>9628751</v>
      </c>
      <c r="E3158" t="s">
        <v>24</v>
      </c>
      <c r="F3158" t="s">
        <v>25</v>
      </c>
      <c r="G3158" t="s">
        <v>47</v>
      </c>
      <c r="H3158" t="s">
        <v>49</v>
      </c>
      <c r="I3158" t="s">
        <v>27</v>
      </c>
      <c r="L3158" t="s">
        <v>4639</v>
      </c>
      <c r="M3158">
        <v>5164</v>
      </c>
      <c r="N3158">
        <v>65</v>
      </c>
      <c r="O3158" t="s">
        <v>29</v>
      </c>
      <c r="P3158" t="s">
        <v>30</v>
      </c>
      <c r="Q3158" t="s">
        <v>52</v>
      </c>
      <c r="R3158">
        <v>5000000</v>
      </c>
      <c r="S3158">
        <v>2000</v>
      </c>
      <c r="T3158">
        <v>5.9</v>
      </c>
      <c r="U3158">
        <v>1.4</v>
      </c>
      <c r="V3158">
        <v>4628751</v>
      </c>
      <c r="W3158" t="s">
        <v>21</v>
      </c>
    </row>
    <row r="3159" spans="1:23" x14ac:dyDescent="0.3">
      <c r="A3159" t="s">
        <v>4640</v>
      </c>
      <c r="B3159">
        <v>121</v>
      </c>
      <c r="C3159">
        <v>92</v>
      </c>
      <c r="D3159">
        <v>8786715</v>
      </c>
      <c r="E3159" t="s">
        <v>48</v>
      </c>
      <c r="F3159" t="s">
        <v>55</v>
      </c>
      <c r="L3159" t="s">
        <v>4641</v>
      </c>
      <c r="M3159">
        <v>40274</v>
      </c>
      <c r="N3159">
        <v>324</v>
      </c>
      <c r="O3159" t="s">
        <v>29</v>
      </c>
      <c r="P3159" t="s">
        <v>30</v>
      </c>
      <c r="Q3159" t="s">
        <v>31</v>
      </c>
      <c r="R3159">
        <v>5000000</v>
      </c>
      <c r="S3159">
        <v>2004</v>
      </c>
      <c r="T3159">
        <v>6.9</v>
      </c>
      <c r="U3159">
        <v>1.5</v>
      </c>
      <c r="V3159">
        <v>3786715</v>
      </c>
      <c r="W3159" t="s">
        <v>21</v>
      </c>
    </row>
    <row r="3160" spans="1:23" x14ac:dyDescent="0.3">
      <c r="A3160" t="s">
        <v>4642</v>
      </c>
      <c r="B3160">
        <v>135</v>
      </c>
      <c r="C3160">
        <v>112</v>
      </c>
      <c r="D3160">
        <v>3432342</v>
      </c>
      <c r="E3160" t="s">
        <v>48</v>
      </c>
      <c r="F3160" t="s">
        <v>56</v>
      </c>
      <c r="G3160" t="s">
        <v>55</v>
      </c>
      <c r="H3160" t="s">
        <v>60</v>
      </c>
      <c r="I3160" t="s">
        <v>44</v>
      </c>
      <c r="L3160" t="s">
        <v>4643</v>
      </c>
      <c r="M3160">
        <v>24921</v>
      </c>
      <c r="N3160">
        <v>166</v>
      </c>
      <c r="O3160" t="s">
        <v>792</v>
      </c>
      <c r="P3160" t="s">
        <v>115</v>
      </c>
      <c r="Q3160" t="s">
        <v>213</v>
      </c>
      <c r="R3160">
        <v>6000000</v>
      </c>
      <c r="S3160">
        <v>2003</v>
      </c>
      <c r="T3160">
        <v>7.7</v>
      </c>
      <c r="U3160">
        <v>1.9</v>
      </c>
      <c r="V3160">
        <v>-2567658</v>
      </c>
      <c r="W3160" t="s">
        <v>38</v>
      </c>
    </row>
    <row r="3161" spans="1:23" x14ac:dyDescent="0.3">
      <c r="A3161" t="s">
        <v>4644</v>
      </c>
      <c r="B3161">
        <v>56</v>
      </c>
      <c r="C3161">
        <v>90</v>
      </c>
      <c r="D3161">
        <v>6755271</v>
      </c>
      <c r="E3161" t="s">
        <v>57</v>
      </c>
      <c r="F3161" t="s">
        <v>35</v>
      </c>
      <c r="L3161" t="s">
        <v>4645</v>
      </c>
      <c r="M3161">
        <v>7319</v>
      </c>
      <c r="N3161">
        <v>131</v>
      </c>
      <c r="O3161" t="s">
        <v>29</v>
      </c>
      <c r="P3161" t="s">
        <v>30</v>
      </c>
      <c r="Q3161" t="s">
        <v>213</v>
      </c>
      <c r="R3161">
        <v>5000000</v>
      </c>
      <c r="S3161">
        <v>2001</v>
      </c>
      <c r="T3161">
        <v>5.3</v>
      </c>
      <c r="U3161">
        <v>1.5</v>
      </c>
      <c r="V3161">
        <v>1755271</v>
      </c>
      <c r="W3161" t="s">
        <v>21</v>
      </c>
    </row>
    <row r="3162" spans="1:23" x14ac:dyDescent="0.3">
      <c r="A3162" t="s">
        <v>4646</v>
      </c>
      <c r="B3162">
        <v>59</v>
      </c>
      <c r="C3162">
        <v>150</v>
      </c>
      <c r="D3162">
        <v>6157157</v>
      </c>
      <c r="E3162" t="s">
        <v>48</v>
      </c>
      <c r="F3162" t="s">
        <v>55</v>
      </c>
      <c r="L3162" t="s">
        <v>4647</v>
      </c>
      <c r="M3162">
        <v>21416</v>
      </c>
      <c r="N3162">
        <v>198</v>
      </c>
      <c r="O3162" t="s">
        <v>29</v>
      </c>
      <c r="P3162" t="s">
        <v>30</v>
      </c>
      <c r="Q3162" t="s">
        <v>31</v>
      </c>
      <c r="R3162">
        <v>5000000</v>
      </c>
      <c r="S3162">
        <v>1989</v>
      </c>
      <c r="T3162">
        <v>7</v>
      </c>
      <c r="U3162">
        <v>2.5</v>
      </c>
      <c r="V3162">
        <v>1157157</v>
      </c>
      <c r="W3162" t="s">
        <v>21</v>
      </c>
    </row>
    <row r="3163" spans="1:23" x14ac:dyDescent="0.3">
      <c r="A3163" t="s">
        <v>4648</v>
      </c>
      <c r="B3163">
        <v>60</v>
      </c>
      <c r="C3163">
        <v>91</v>
      </c>
      <c r="D3163">
        <v>5480318</v>
      </c>
      <c r="E3163" t="s">
        <v>48</v>
      </c>
      <c r="F3163" t="s">
        <v>55</v>
      </c>
      <c r="L3163" t="s">
        <v>4649</v>
      </c>
      <c r="M3163">
        <v>9427</v>
      </c>
      <c r="N3163">
        <v>79</v>
      </c>
      <c r="O3163" t="s">
        <v>29</v>
      </c>
      <c r="P3163" t="s">
        <v>30</v>
      </c>
      <c r="Q3163" t="s">
        <v>213</v>
      </c>
      <c r="R3163">
        <v>5000000</v>
      </c>
      <c r="S3163">
        <v>1998</v>
      </c>
      <c r="T3163">
        <v>6.6</v>
      </c>
      <c r="U3163">
        <v>1.5</v>
      </c>
      <c r="V3163">
        <v>480318</v>
      </c>
      <c r="W3163" t="s">
        <v>21</v>
      </c>
    </row>
    <row r="3164" spans="1:23" x14ac:dyDescent="0.3">
      <c r="A3164" t="s">
        <v>170</v>
      </c>
      <c r="B3164">
        <v>81</v>
      </c>
      <c r="C3164">
        <v>95</v>
      </c>
      <c r="D3164">
        <v>5308707</v>
      </c>
      <c r="E3164" t="s">
        <v>48</v>
      </c>
      <c r="F3164" t="s">
        <v>56</v>
      </c>
      <c r="G3164" t="s">
        <v>55</v>
      </c>
      <c r="H3164" t="s">
        <v>35</v>
      </c>
      <c r="L3164" t="s">
        <v>4650</v>
      </c>
      <c r="M3164">
        <v>15053</v>
      </c>
      <c r="N3164">
        <v>165</v>
      </c>
      <c r="O3164" t="s">
        <v>29</v>
      </c>
      <c r="P3164" t="s">
        <v>30</v>
      </c>
      <c r="Q3164" t="s">
        <v>213</v>
      </c>
      <c r="R3164">
        <v>5000000</v>
      </c>
      <c r="S3164">
        <v>2001</v>
      </c>
      <c r="T3164">
        <v>6.4</v>
      </c>
      <c r="U3164">
        <v>1.6</v>
      </c>
      <c r="V3164">
        <v>308707</v>
      </c>
      <c r="W3164" t="s">
        <v>21</v>
      </c>
    </row>
    <row r="3165" spans="1:23" x14ac:dyDescent="0.3">
      <c r="A3165" t="s">
        <v>233</v>
      </c>
      <c r="B3165">
        <v>415</v>
      </c>
      <c r="C3165">
        <v>97</v>
      </c>
      <c r="D3165">
        <v>5009677</v>
      </c>
      <c r="E3165" t="s">
        <v>55</v>
      </c>
      <c r="F3165" t="s">
        <v>60</v>
      </c>
      <c r="G3165" t="s">
        <v>27</v>
      </c>
      <c r="L3165" t="s">
        <v>4651</v>
      </c>
      <c r="M3165">
        <v>260607</v>
      </c>
      <c r="N3165">
        <v>485</v>
      </c>
      <c r="O3165" t="s">
        <v>29</v>
      </c>
      <c r="P3165" t="s">
        <v>37</v>
      </c>
      <c r="Q3165" t="s">
        <v>213</v>
      </c>
      <c r="R3165">
        <v>5000000</v>
      </c>
      <c r="S3165">
        <v>2009</v>
      </c>
      <c r="T3165">
        <v>7.9</v>
      </c>
      <c r="U3165">
        <v>1.6</v>
      </c>
      <c r="V3165">
        <v>9677</v>
      </c>
      <c r="W3165" t="s">
        <v>21</v>
      </c>
    </row>
    <row r="3166" spans="1:23" x14ac:dyDescent="0.3">
      <c r="A3166" t="s">
        <v>2698</v>
      </c>
      <c r="B3166">
        <v>120</v>
      </c>
      <c r="C3166">
        <v>112</v>
      </c>
      <c r="D3166">
        <v>4306697</v>
      </c>
      <c r="E3166" t="s">
        <v>55</v>
      </c>
      <c r="L3166" t="s">
        <v>4652</v>
      </c>
      <c r="M3166">
        <v>26720</v>
      </c>
      <c r="N3166">
        <v>196</v>
      </c>
      <c r="O3166" t="s">
        <v>29</v>
      </c>
      <c r="P3166" t="s">
        <v>115</v>
      </c>
      <c r="Q3166" t="s">
        <v>213</v>
      </c>
      <c r="R3166">
        <v>5000000</v>
      </c>
      <c r="S3166">
        <v>1997</v>
      </c>
      <c r="T3166">
        <v>7.7</v>
      </c>
      <c r="U3166">
        <v>1.9</v>
      </c>
      <c r="V3166">
        <v>-693303</v>
      </c>
      <c r="W3166" t="s">
        <v>38</v>
      </c>
    </row>
    <row r="3167" spans="1:23" x14ac:dyDescent="0.3">
      <c r="A3167" t="s">
        <v>4653</v>
      </c>
      <c r="B3167">
        <v>195</v>
      </c>
      <c r="C3167">
        <v>122</v>
      </c>
      <c r="D3167">
        <v>3950029</v>
      </c>
      <c r="E3167" t="s">
        <v>55</v>
      </c>
      <c r="L3167" t="s">
        <v>4654</v>
      </c>
      <c r="M3167">
        <v>12411</v>
      </c>
      <c r="N3167">
        <v>89</v>
      </c>
      <c r="O3167" t="s">
        <v>792</v>
      </c>
      <c r="P3167" t="s">
        <v>545</v>
      </c>
      <c r="Q3167" t="s">
        <v>31</v>
      </c>
      <c r="R3167">
        <v>4000000</v>
      </c>
      <c r="S3167">
        <v>2010</v>
      </c>
      <c r="T3167">
        <v>7.2</v>
      </c>
      <c r="U3167">
        <v>2</v>
      </c>
      <c r="V3167">
        <v>-49971</v>
      </c>
      <c r="W3167" t="s">
        <v>38</v>
      </c>
    </row>
    <row r="3168" spans="1:23" x14ac:dyDescent="0.3">
      <c r="A3168" t="s">
        <v>4655</v>
      </c>
      <c r="B3168">
        <v>109</v>
      </c>
      <c r="C3168">
        <v>110</v>
      </c>
      <c r="D3168">
        <v>4040588</v>
      </c>
      <c r="E3168" t="s">
        <v>48</v>
      </c>
      <c r="F3168" t="s">
        <v>55</v>
      </c>
      <c r="L3168" t="s">
        <v>4656</v>
      </c>
      <c r="M3168">
        <v>12233</v>
      </c>
      <c r="N3168">
        <v>89</v>
      </c>
      <c r="O3168" t="s">
        <v>29</v>
      </c>
      <c r="P3168" t="s">
        <v>30</v>
      </c>
      <c r="Q3168" t="s">
        <v>31</v>
      </c>
      <c r="R3168">
        <v>5000000</v>
      </c>
      <c r="S3168">
        <v>2008</v>
      </c>
      <c r="T3168">
        <v>6.8</v>
      </c>
      <c r="U3168">
        <v>1.8</v>
      </c>
      <c r="V3168">
        <v>-959412</v>
      </c>
      <c r="W3168" t="s">
        <v>38</v>
      </c>
    </row>
    <row r="3169" spans="1:23" x14ac:dyDescent="0.3">
      <c r="A3169" t="s">
        <v>89</v>
      </c>
      <c r="B3169">
        <v>93</v>
      </c>
      <c r="C3169">
        <v>108</v>
      </c>
      <c r="D3169">
        <v>3049135</v>
      </c>
      <c r="E3169" t="s">
        <v>242</v>
      </c>
      <c r="F3169" t="s">
        <v>56</v>
      </c>
      <c r="G3169" t="s">
        <v>55</v>
      </c>
      <c r="H3169" t="s">
        <v>44</v>
      </c>
      <c r="I3169" t="s">
        <v>35</v>
      </c>
      <c r="L3169" t="s">
        <v>4657</v>
      </c>
      <c r="M3169">
        <v>50197</v>
      </c>
      <c r="N3169">
        <v>265</v>
      </c>
      <c r="O3169" t="s">
        <v>29</v>
      </c>
      <c r="P3169" t="s">
        <v>91</v>
      </c>
      <c r="Q3169" t="s">
        <v>213</v>
      </c>
      <c r="R3169">
        <v>5000000</v>
      </c>
      <c r="S3169">
        <v>1994</v>
      </c>
      <c r="T3169">
        <v>7.4</v>
      </c>
      <c r="U3169">
        <v>1.8</v>
      </c>
      <c r="V3169">
        <v>-1950865</v>
      </c>
      <c r="W3169" t="s">
        <v>38</v>
      </c>
    </row>
    <row r="3170" spans="1:23" x14ac:dyDescent="0.3">
      <c r="A3170" t="s">
        <v>3704</v>
      </c>
      <c r="B3170">
        <v>12</v>
      </c>
      <c r="C3170">
        <v>121</v>
      </c>
      <c r="D3170">
        <v>4700361</v>
      </c>
      <c r="E3170" t="s">
        <v>55</v>
      </c>
      <c r="L3170" t="s">
        <v>4658</v>
      </c>
      <c r="M3170">
        <v>2047</v>
      </c>
      <c r="N3170">
        <v>29</v>
      </c>
      <c r="O3170" t="s">
        <v>29</v>
      </c>
      <c r="P3170" t="s">
        <v>30</v>
      </c>
      <c r="Q3170" t="s">
        <v>31</v>
      </c>
      <c r="R3170">
        <v>5000000</v>
      </c>
      <c r="S3170">
        <v>2015</v>
      </c>
      <c r="T3170">
        <v>4.5999999999999996</v>
      </c>
      <c r="U3170">
        <v>2</v>
      </c>
      <c r="V3170">
        <v>-299639</v>
      </c>
      <c r="W3170" t="s">
        <v>38</v>
      </c>
    </row>
    <row r="3171" spans="1:23" x14ac:dyDescent="0.3">
      <c r="A3171" t="s">
        <v>4659</v>
      </c>
      <c r="B3171">
        <v>155</v>
      </c>
      <c r="C3171">
        <v>97</v>
      </c>
      <c r="D3171">
        <v>2711210</v>
      </c>
      <c r="E3171" t="s">
        <v>48</v>
      </c>
      <c r="F3171" t="s">
        <v>55</v>
      </c>
      <c r="L3171" t="s">
        <v>4660</v>
      </c>
      <c r="M3171">
        <v>40305</v>
      </c>
      <c r="N3171">
        <v>86</v>
      </c>
      <c r="O3171" t="s">
        <v>29</v>
      </c>
      <c r="P3171" t="s">
        <v>30</v>
      </c>
      <c r="Q3171" t="s">
        <v>213</v>
      </c>
      <c r="R3171">
        <v>5000000</v>
      </c>
      <c r="S3171">
        <v>2010</v>
      </c>
      <c r="T3171">
        <v>6.4</v>
      </c>
      <c r="U3171">
        <v>1.6</v>
      </c>
      <c r="V3171">
        <v>-2288790</v>
      </c>
      <c r="W3171" t="s">
        <v>38</v>
      </c>
    </row>
    <row r="3172" spans="1:23" x14ac:dyDescent="0.3">
      <c r="A3172" t="s">
        <v>1784</v>
      </c>
      <c r="B3172">
        <v>81</v>
      </c>
      <c r="C3172">
        <v>116</v>
      </c>
      <c r="D3172">
        <v>1980338</v>
      </c>
      <c r="E3172" t="s">
        <v>48</v>
      </c>
      <c r="F3172" t="s">
        <v>56</v>
      </c>
      <c r="G3172" t="s">
        <v>55</v>
      </c>
      <c r="H3172" t="s">
        <v>60</v>
      </c>
      <c r="I3172" t="s">
        <v>35</v>
      </c>
      <c r="L3172" t="s">
        <v>4661</v>
      </c>
      <c r="M3172">
        <v>12366</v>
      </c>
      <c r="N3172">
        <v>151</v>
      </c>
      <c r="O3172" t="s">
        <v>29</v>
      </c>
      <c r="P3172" t="s">
        <v>30</v>
      </c>
      <c r="Q3172" t="s">
        <v>213</v>
      </c>
      <c r="R3172">
        <v>5000000</v>
      </c>
      <c r="S3172">
        <v>1998</v>
      </c>
      <c r="T3172">
        <v>7</v>
      </c>
      <c r="U3172">
        <v>1.9</v>
      </c>
      <c r="V3172">
        <v>-3019662</v>
      </c>
      <c r="W3172" t="s">
        <v>38</v>
      </c>
    </row>
    <row r="3173" spans="1:23" x14ac:dyDescent="0.3">
      <c r="A3173" t="s">
        <v>3557</v>
      </c>
      <c r="B3173">
        <v>204</v>
      </c>
      <c r="C3173">
        <v>94</v>
      </c>
      <c r="D3173">
        <v>1082044</v>
      </c>
      <c r="E3173" t="s">
        <v>55</v>
      </c>
      <c r="F3173" t="s">
        <v>35</v>
      </c>
      <c r="L3173" t="s">
        <v>4662</v>
      </c>
      <c r="M3173">
        <v>281649</v>
      </c>
      <c r="N3173">
        <v>458</v>
      </c>
      <c r="O3173" t="s">
        <v>29</v>
      </c>
      <c r="P3173" t="s">
        <v>971</v>
      </c>
      <c r="Q3173" t="s">
        <v>213</v>
      </c>
      <c r="R3173">
        <v>5000000</v>
      </c>
      <c r="S3173">
        <v>2004</v>
      </c>
      <c r="T3173">
        <v>7.7</v>
      </c>
      <c r="U3173">
        <v>1.6</v>
      </c>
      <c r="V3173">
        <v>-3917956</v>
      </c>
      <c r="W3173" t="s">
        <v>38</v>
      </c>
    </row>
    <row r="3174" spans="1:23" x14ac:dyDescent="0.3">
      <c r="A3174" t="s">
        <v>4385</v>
      </c>
      <c r="B3174">
        <v>19</v>
      </c>
      <c r="C3174">
        <v>103</v>
      </c>
      <c r="D3174">
        <v>1100000</v>
      </c>
      <c r="E3174" t="s">
        <v>56</v>
      </c>
      <c r="F3174" t="s">
        <v>55</v>
      </c>
      <c r="L3174" t="s">
        <v>4663</v>
      </c>
      <c r="M3174">
        <v>3665</v>
      </c>
      <c r="N3174">
        <v>39</v>
      </c>
      <c r="O3174" t="s">
        <v>29</v>
      </c>
      <c r="P3174" t="s">
        <v>30</v>
      </c>
      <c r="Q3174" t="s">
        <v>213</v>
      </c>
      <c r="R3174">
        <v>5000000</v>
      </c>
      <c r="S3174">
        <v>1992</v>
      </c>
      <c r="T3174">
        <v>6.8</v>
      </c>
      <c r="U3174">
        <v>1.7</v>
      </c>
      <c r="V3174">
        <v>-3900000</v>
      </c>
      <c r="W3174" t="s">
        <v>38</v>
      </c>
    </row>
    <row r="3175" spans="1:23" x14ac:dyDescent="0.3">
      <c r="A3175" t="s">
        <v>4664</v>
      </c>
      <c r="B3175">
        <v>163</v>
      </c>
      <c r="C3175">
        <v>112</v>
      </c>
      <c r="D3175">
        <v>2445646</v>
      </c>
      <c r="E3175" t="s">
        <v>242</v>
      </c>
      <c r="F3175" t="s">
        <v>56</v>
      </c>
      <c r="G3175" t="s">
        <v>55</v>
      </c>
      <c r="H3175" t="s">
        <v>60</v>
      </c>
      <c r="I3175" t="s">
        <v>35</v>
      </c>
      <c r="L3175" t="s">
        <v>4665</v>
      </c>
      <c r="M3175">
        <v>32382</v>
      </c>
      <c r="N3175">
        <v>99</v>
      </c>
      <c r="O3175" t="s">
        <v>29</v>
      </c>
      <c r="P3175" t="s">
        <v>30</v>
      </c>
      <c r="Q3175" t="s">
        <v>213</v>
      </c>
      <c r="R3175">
        <v>5000000</v>
      </c>
      <c r="S3175">
        <v>2014</v>
      </c>
      <c r="T3175">
        <v>7</v>
      </c>
      <c r="U3175">
        <v>1.9</v>
      </c>
      <c r="V3175">
        <v>-2554354</v>
      </c>
      <c r="W3175" t="s">
        <v>38</v>
      </c>
    </row>
    <row r="3176" spans="1:23" x14ac:dyDescent="0.3">
      <c r="A3176" t="s">
        <v>4506</v>
      </c>
      <c r="B3176">
        <v>248</v>
      </c>
      <c r="C3176">
        <v>91</v>
      </c>
      <c r="D3176">
        <v>2221809</v>
      </c>
      <c r="E3176" t="s">
        <v>55</v>
      </c>
      <c r="L3176" t="s">
        <v>4666</v>
      </c>
      <c r="M3176">
        <v>40618</v>
      </c>
      <c r="N3176">
        <v>144</v>
      </c>
      <c r="O3176" t="s">
        <v>29</v>
      </c>
      <c r="P3176" t="s">
        <v>30</v>
      </c>
      <c r="Q3176" t="s">
        <v>31</v>
      </c>
      <c r="R3176">
        <v>5000000</v>
      </c>
      <c r="S3176">
        <v>2010</v>
      </c>
      <c r="T3176">
        <v>7</v>
      </c>
      <c r="U3176">
        <v>1.5</v>
      </c>
      <c r="V3176">
        <v>-2778191</v>
      </c>
      <c r="W3176" t="s">
        <v>38</v>
      </c>
    </row>
    <row r="3177" spans="1:23" x14ac:dyDescent="0.3">
      <c r="A3177" t="s">
        <v>4667</v>
      </c>
      <c r="B3177">
        <v>39</v>
      </c>
      <c r="C3177">
        <v>98</v>
      </c>
      <c r="D3177">
        <v>296665</v>
      </c>
      <c r="E3177" t="s">
        <v>242</v>
      </c>
      <c r="F3177" t="s">
        <v>56</v>
      </c>
      <c r="G3177" t="s">
        <v>55</v>
      </c>
      <c r="H3177" t="s">
        <v>35</v>
      </c>
      <c r="L3177" t="s">
        <v>4668</v>
      </c>
      <c r="M3177">
        <v>12675</v>
      </c>
      <c r="N3177">
        <v>158</v>
      </c>
      <c r="O3177" t="s">
        <v>29</v>
      </c>
      <c r="P3177" t="s">
        <v>30</v>
      </c>
      <c r="Q3177" t="s">
        <v>213</v>
      </c>
      <c r="R3177">
        <v>5000000</v>
      </c>
      <c r="S3177">
        <v>2003</v>
      </c>
      <c r="T3177">
        <v>6.3</v>
      </c>
      <c r="U3177">
        <v>1.6</v>
      </c>
      <c r="V3177">
        <v>-4703335</v>
      </c>
      <c r="W3177" t="s">
        <v>38</v>
      </c>
    </row>
    <row r="3178" spans="1:23" x14ac:dyDescent="0.3">
      <c r="A3178" t="s">
        <v>4669</v>
      </c>
      <c r="B3178">
        <v>322</v>
      </c>
      <c r="C3178">
        <v>95</v>
      </c>
      <c r="D3178">
        <v>3219029</v>
      </c>
      <c r="E3178" t="s">
        <v>56</v>
      </c>
      <c r="F3178" t="s">
        <v>57</v>
      </c>
      <c r="G3178" t="s">
        <v>59</v>
      </c>
      <c r="H3178" t="s">
        <v>35</v>
      </c>
      <c r="L3178" t="s">
        <v>4670</v>
      </c>
      <c r="M3178">
        <v>28845</v>
      </c>
      <c r="N3178">
        <v>125</v>
      </c>
      <c r="O3178" t="s">
        <v>29</v>
      </c>
      <c r="P3178" t="s">
        <v>30</v>
      </c>
      <c r="Q3178" t="s">
        <v>213</v>
      </c>
      <c r="R3178">
        <v>5000000</v>
      </c>
      <c r="S3178">
        <v>2015</v>
      </c>
      <c r="T3178">
        <v>7.1</v>
      </c>
      <c r="U3178">
        <v>1.6</v>
      </c>
      <c r="V3178">
        <v>-1780971</v>
      </c>
      <c r="W3178" t="s">
        <v>38</v>
      </c>
    </row>
    <row r="3179" spans="1:23" x14ac:dyDescent="0.3">
      <c r="A3179" t="s">
        <v>1465</v>
      </c>
      <c r="B3179">
        <v>83</v>
      </c>
      <c r="C3179">
        <v>91</v>
      </c>
      <c r="D3179">
        <v>1040879</v>
      </c>
      <c r="E3179" t="s">
        <v>48</v>
      </c>
      <c r="F3179" t="s">
        <v>56</v>
      </c>
      <c r="G3179" t="s">
        <v>55</v>
      </c>
      <c r="L3179" t="s">
        <v>4671</v>
      </c>
      <c r="M3179">
        <v>54478</v>
      </c>
      <c r="N3179">
        <v>184</v>
      </c>
      <c r="O3179" t="s">
        <v>29</v>
      </c>
      <c r="P3179" t="s">
        <v>30</v>
      </c>
      <c r="Q3179" t="s">
        <v>213</v>
      </c>
      <c r="R3179">
        <v>7000000</v>
      </c>
      <c r="S3179">
        <v>1996</v>
      </c>
      <c r="T3179">
        <v>7.1</v>
      </c>
      <c r="U3179">
        <v>1.5</v>
      </c>
      <c r="V3179">
        <v>-5959121</v>
      </c>
      <c r="W3179" t="s">
        <v>38</v>
      </c>
    </row>
    <row r="3180" spans="1:23" x14ac:dyDescent="0.3">
      <c r="A3180" t="s">
        <v>2744</v>
      </c>
      <c r="B3180">
        <v>37</v>
      </c>
      <c r="C3180">
        <v>97</v>
      </c>
      <c r="D3180">
        <v>326308</v>
      </c>
      <c r="E3180" t="s">
        <v>56</v>
      </c>
      <c r="F3180" t="s">
        <v>55</v>
      </c>
      <c r="G3180" t="s">
        <v>35</v>
      </c>
      <c r="L3180" t="s">
        <v>4672</v>
      </c>
      <c r="M3180">
        <v>6632</v>
      </c>
      <c r="N3180">
        <v>69</v>
      </c>
      <c r="O3180" t="s">
        <v>29</v>
      </c>
      <c r="P3180" t="s">
        <v>30</v>
      </c>
      <c r="Q3180" t="s">
        <v>213</v>
      </c>
      <c r="R3180">
        <v>5000000</v>
      </c>
      <c r="S3180">
        <v>1996</v>
      </c>
      <c r="T3180">
        <v>6.1</v>
      </c>
      <c r="U3180">
        <v>1.6</v>
      </c>
      <c r="V3180">
        <v>-4673692</v>
      </c>
      <c r="W3180" t="s">
        <v>38</v>
      </c>
    </row>
    <row r="3181" spans="1:23" x14ac:dyDescent="0.3">
      <c r="A3181" t="s">
        <v>4673</v>
      </c>
      <c r="B3181">
        <v>27</v>
      </c>
      <c r="C3181">
        <v>90</v>
      </c>
      <c r="D3181">
        <v>124720</v>
      </c>
      <c r="E3181" t="s">
        <v>55</v>
      </c>
      <c r="F3181" t="s">
        <v>44</v>
      </c>
      <c r="L3181" t="s">
        <v>4674</v>
      </c>
      <c r="M3181">
        <v>1560</v>
      </c>
      <c r="N3181">
        <v>15</v>
      </c>
      <c r="O3181" t="s">
        <v>29</v>
      </c>
      <c r="P3181" t="s">
        <v>30</v>
      </c>
      <c r="Q3181" t="s">
        <v>52</v>
      </c>
      <c r="R3181">
        <v>5000000</v>
      </c>
      <c r="S3181">
        <v>2008</v>
      </c>
      <c r="T3181">
        <v>7.3</v>
      </c>
      <c r="U3181">
        <v>1.5</v>
      </c>
      <c r="V3181">
        <v>-4875280</v>
      </c>
      <c r="W3181" t="s">
        <v>38</v>
      </c>
    </row>
    <row r="3182" spans="1:23" x14ac:dyDescent="0.3">
      <c r="A3182" t="s">
        <v>4675</v>
      </c>
      <c r="B3182">
        <v>31</v>
      </c>
      <c r="C3182">
        <v>90</v>
      </c>
      <c r="D3182">
        <v>99147</v>
      </c>
      <c r="E3182" t="s">
        <v>55</v>
      </c>
      <c r="L3182" t="s">
        <v>4676</v>
      </c>
      <c r="M3182">
        <v>1884</v>
      </c>
      <c r="N3182">
        <v>28</v>
      </c>
      <c r="O3182" t="s">
        <v>29</v>
      </c>
      <c r="P3182" t="s">
        <v>30</v>
      </c>
      <c r="Q3182" t="s">
        <v>213</v>
      </c>
      <c r="R3182">
        <v>2000000</v>
      </c>
      <c r="S3182">
        <v>1998</v>
      </c>
      <c r="T3182">
        <v>6.2</v>
      </c>
      <c r="U3182">
        <v>1.5</v>
      </c>
      <c r="V3182">
        <v>-1900853</v>
      </c>
      <c r="W3182" t="s">
        <v>38</v>
      </c>
    </row>
    <row r="3183" spans="1:23" x14ac:dyDescent="0.3">
      <c r="A3183" t="s">
        <v>630</v>
      </c>
      <c r="B3183">
        <v>133</v>
      </c>
      <c r="C3183">
        <v>90</v>
      </c>
      <c r="D3183">
        <v>65087</v>
      </c>
      <c r="E3183" t="s">
        <v>56</v>
      </c>
      <c r="F3183" t="s">
        <v>35</v>
      </c>
      <c r="G3183" t="s">
        <v>58</v>
      </c>
      <c r="L3183" t="s">
        <v>4677</v>
      </c>
      <c r="M3183">
        <v>8824</v>
      </c>
      <c r="N3183">
        <v>108</v>
      </c>
      <c r="O3183" t="s">
        <v>29</v>
      </c>
      <c r="P3183" t="s">
        <v>30</v>
      </c>
      <c r="Q3183" t="s">
        <v>213</v>
      </c>
      <c r="R3183">
        <v>5000000</v>
      </c>
      <c r="S3183">
        <v>2007</v>
      </c>
      <c r="T3183">
        <v>6.2</v>
      </c>
      <c r="U3183">
        <v>1.5</v>
      </c>
      <c r="V3183">
        <v>-4934913</v>
      </c>
      <c r="W3183" t="s">
        <v>38</v>
      </c>
    </row>
    <row r="3184" spans="1:23" x14ac:dyDescent="0.3">
      <c r="A3184" t="s">
        <v>4678</v>
      </c>
      <c r="B3184">
        <v>13</v>
      </c>
      <c r="C3184">
        <v>103</v>
      </c>
      <c r="D3184">
        <v>16066</v>
      </c>
      <c r="E3184" t="s">
        <v>60</v>
      </c>
      <c r="F3184" t="s">
        <v>44</v>
      </c>
      <c r="G3184" t="s">
        <v>35</v>
      </c>
      <c r="L3184" t="s">
        <v>4679</v>
      </c>
      <c r="M3184">
        <v>1207</v>
      </c>
      <c r="N3184">
        <v>44</v>
      </c>
      <c r="O3184" t="s">
        <v>29</v>
      </c>
      <c r="P3184" t="s">
        <v>244</v>
      </c>
      <c r="Q3184" t="s">
        <v>213</v>
      </c>
      <c r="R3184">
        <v>5000000</v>
      </c>
      <c r="S3184">
        <v>2004</v>
      </c>
      <c r="T3184">
        <v>3.3</v>
      </c>
      <c r="U3184">
        <v>1.7</v>
      </c>
      <c r="V3184">
        <v>-4983934</v>
      </c>
      <c r="W3184" t="s">
        <v>38</v>
      </c>
    </row>
    <row r="3185" spans="1:23" x14ac:dyDescent="0.3">
      <c r="A3185" t="s">
        <v>4680</v>
      </c>
      <c r="B3185">
        <v>99</v>
      </c>
      <c r="C3185">
        <v>113</v>
      </c>
      <c r="D3185">
        <v>617228</v>
      </c>
      <c r="E3185" t="s">
        <v>48</v>
      </c>
      <c r="F3185" t="s">
        <v>55</v>
      </c>
      <c r="G3185" t="s">
        <v>44</v>
      </c>
      <c r="H3185" t="s">
        <v>58</v>
      </c>
      <c r="L3185" t="s">
        <v>4681</v>
      </c>
      <c r="M3185">
        <v>6183</v>
      </c>
      <c r="N3185">
        <v>27</v>
      </c>
      <c r="O3185" t="s">
        <v>4682</v>
      </c>
      <c r="P3185" t="s">
        <v>1511</v>
      </c>
      <c r="Q3185" t="s">
        <v>213</v>
      </c>
      <c r="R3185">
        <v>84450000</v>
      </c>
      <c r="S3185">
        <v>2006</v>
      </c>
      <c r="T3185">
        <v>7.4</v>
      </c>
      <c r="U3185">
        <v>1.9</v>
      </c>
      <c r="V3185">
        <v>-83832772</v>
      </c>
      <c r="W3185" t="s">
        <v>38</v>
      </c>
    </row>
    <row r="3186" spans="1:23" x14ac:dyDescent="0.3">
      <c r="A3186" t="s">
        <v>1611</v>
      </c>
      <c r="B3186">
        <v>104</v>
      </c>
      <c r="C3186">
        <v>148</v>
      </c>
      <c r="D3186">
        <v>24475416</v>
      </c>
      <c r="E3186" t="s">
        <v>55</v>
      </c>
      <c r="L3186" t="s">
        <v>4683</v>
      </c>
      <c r="M3186">
        <v>72443</v>
      </c>
      <c r="N3186">
        <v>309</v>
      </c>
      <c r="O3186" t="s">
        <v>29</v>
      </c>
      <c r="P3186" t="s">
        <v>30</v>
      </c>
      <c r="Q3186" t="s">
        <v>213</v>
      </c>
      <c r="R3186">
        <v>890000</v>
      </c>
      <c r="S3186">
        <v>1996</v>
      </c>
      <c r="T3186">
        <v>8</v>
      </c>
      <c r="U3186">
        <v>2.5</v>
      </c>
      <c r="V3186">
        <v>23585416</v>
      </c>
      <c r="W3186" t="s">
        <v>21</v>
      </c>
    </row>
    <row r="3187" spans="1:23" x14ac:dyDescent="0.3">
      <c r="A3187" t="s">
        <v>4316</v>
      </c>
      <c r="B3187">
        <v>303</v>
      </c>
      <c r="C3187">
        <v>93</v>
      </c>
      <c r="D3187">
        <v>47277326</v>
      </c>
      <c r="E3187" t="s">
        <v>57</v>
      </c>
      <c r="L3187" t="s">
        <v>4684</v>
      </c>
      <c r="M3187">
        <v>138814</v>
      </c>
      <c r="N3187">
        <v>1516</v>
      </c>
      <c r="O3187" t="s">
        <v>29</v>
      </c>
      <c r="P3187" t="s">
        <v>30</v>
      </c>
      <c r="Q3187" t="s">
        <v>213</v>
      </c>
      <c r="R3187">
        <v>4800000</v>
      </c>
      <c r="S3187">
        <v>2005</v>
      </c>
      <c r="T3187">
        <v>5.9</v>
      </c>
      <c r="U3187">
        <v>1.6</v>
      </c>
      <c r="V3187">
        <v>42477326</v>
      </c>
      <c r="W3187" t="s">
        <v>21</v>
      </c>
    </row>
    <row r="3188" spans="1:23" x14ac:dyDescent="0.3">
      <c r="A3188" t="s">
        <v>3526</v>
      </c>
      <c r="B3188">
        <v>122</v>
      </c>
      <c r="C3188">
        <v>94</v>
      </c>
      <c r="D3188">
        <v>1247453</v>
      </c>
      <c r="E3188" t="s">
        <v>48</v>
      </c>
      <c r="F3188" t="s">
        <v>55</v>
      </c>
      <c r="L3188" t="s">
        <v>4685</v>
      </c>
      <c r="M3188">
        <v>11202</v>
      </c>
      <c r="N3188">
        <v>123</v>
      </c>
      <c r="O3188" t="s">
        <v>29</v>
      </c>
      <c r="P3188" t="s">
        <v>37</v>
      </c>
      <c r="Q3188" t="s">
        <v>213</v>
      </c>
      <c r="R3188">
        <v>2800000</v>
      </c>
      <c r="S3188">
        <v>2005</v>
      </c>
      <c r="T3188">
        <v>6.8</v>
      </c>
      <c r="U3188">
        <v>1.6</v>
      </c>
      <c r="V3188">
        <v>-1552547</v>
      </c>
      <c r="W3188" t="s">
        <v>38</v>
      </c>
    </row>
    <row r="3189" spans="1:23" x14ac:dyDescent="0.3">
      <c r="A3189" t="s">
        <v>3222</v>
      </c>
      <c r="B3189">
        <v>359</v>
      </c>
      <c r="C3189">
        <v>121</v>
      </c>
      <c r="D3189">
        <v>1729969</v>
      </c>
      <c r="E3189" t="s">
        <v>55</v>
      </c>
      <c r="F3189" t="s">
        <v>35</v>
      </c>
      <c r="L3189" t="s">
        <v>4686</v>
      </c>
      <c r="M3189">
        <v>68211</v>
      </c>
      <c r="N3189">
        <v>219</v>
      </c>
      <c r="O3189" t="s">
        <v>29</v>
      </c>
      <c r="P3189" t="s">
        <v>30</v>
      </c>
      <c r="Q3189" t="s">
        <v>213</v>
      </c>
      <c r="R3189">
        <v>5000000</v>
      </c>
      <c r="S3189">
        <v>2011</v>
      </c>
      <c r="T3189">
        <v>7.4</v>
      </c>
      <c r="U3189">
        <v>2</v>
      </c>
      <c r="V3189">
        <v>-3270031</v>
      </c>
      <c r="W3189" t="s">
        <v>38</v>
      </c>
    </row>
    <row r="3190" spans="1:23" x14ac:dyDescent="0.3">
      <c r="A3190" t="s">
        <v>4687</v>
      </c>
      <c r="B3190">
        <v>130</v>
      </c>
      <c r="C3190">
        <v>118</v>
      </c>
      <c r="D3190">
        <v>1705139</v>
      </c>
      <c r="E3190" t="s">
        <v>26</v>
      </c>
      <c r="F3190" t="s">
        <v>57</v>
      </c>
      <c r="G3190" t="s">
        <v>60</v>
      </c>
      <c r="H3190" t="s">
        <v>35</v>
      </c>
      <c r="L3190" t="s">
        <v>4688</v>
      </c>
      <c r="M3190">
        <v>4695</v>
      </c>
      <c r="N3190">
        <v>69</v>
      </c>
      <c r="O3190" t="s">
        <v>29</v>
      </c>
      <c r="P3190" t="s">
        <v>30</v>
      </c>
      <c r="Q3190" t="s">
        <v>213</v>
      </c>
      <c r="R3190">
        <v>4700000</v>
      </c>
      <c r="S3190">
        <v>1988</v>
      </c>
      <c r="T3190">
        <v>6.7</v>
      </c>
      <c r="U3190">
        <v>2</v>
      </c>
      <c r="V3190">
        <v>-2994861</v>
      </c>
      <c r="W3190" t="s">
        <v>38</v>
      </c>
    </row>
    <row r="3191" spans="1:23" x14ac:dyDescent="0.3">
      <c r="A3191" t="s">
        <v>2012</v>
      </c>
      <c r="B3191">
        <v>159</v>
      </c>
      <c r="C3191">
        <v>101</v>
      </c>
      <c r="D3191">
        <v>8025872</v>
      </c>
      <c r="E3191" t="s">
        <v>48</v>
      </c>
      <c r="F3191" t="s">
        <v>57</v>
      </c>
      <c r="L3191" t="s">
        <v>4689</v>
      </c>
      <c r="M3191">
        <v>19234</v>
      </c>
      <c r="N3191">
        <v>258</v>
      </c>
      <c r="O3191" t="s">
        <v>29</v>
      </c>
      <c r="P3191" t="s">
        <v>30</v>
      </c>
      <c r="Q3191" t="s">
        <v>1989</v>
      </c>
      <c r="R3191">
        <v>4700000</v>
      </c>
      <c r="S3191">
        <v>1986</v>
      </c>
      <c r="T3191">
        <v>5.5</v>
      </c>
      <c r="U3191">
        <v>1.7</v>
      </c>
      <c r="V3191">
        <v>3325872</v>
      </c>
      <c r="W3191" t="s">
        <v>21</v>
      </c>
    </row>
    <row r="3192" spans="1:23" x14ac:dyDescent="0.3">
      <c r="A3192" t="s">
        <v>3447</v>
      </c>
      <c r="B3192">
        <v>440</v>
      </c>
      <c r="C3192">
        <v>90</v>
      </c>
      <c r="D3192">
        <v>778565</v>
      </c>
      <c r="E3192" t="s">
        <v>56</v>
      </c>
      <c r="F3192" t="s">
        <v>55</v>
      </c>
      <c r="L3192" t="s">
        <v>4690</v>
      </c>
      <c r="M3192">
        <v>83234</v>
      </c>
      <c r="N3192">
        <v>475</v>
      </c>
      <c r="O3192" t="s">
        <v>29</v>
      </c>
      <c r="P3192" t="s">
        <v>2091</v>
      </c>
      <c r="Q3192" t="s">
        <v>213</v>
      </c>
      <c r="R3192">
        <v>4800000</v>
      </c>
      <c r="S3192">
        <v>2013</v>
      </c>
      <c r="T3192">
        <v>5.7</v>
      </c>
      <c r="U3192">
        <v>1.5</v>
      </c>
      <c r="V3192">
        <v>-4021435</v>
      </c>
      <c r="W3192" t="s">
        <v>38</v>
      </c>
    </row>
    <row r="3193" spans="1:23" x14ac:dyDescent="0.3">
      <c r="A3193" t="s">
        <v>4691</v>
      </c>
      <c r="B3193">
        <v>87</v>
      </c>
      <c r="C3193">
        <v>100</v>
      </c>
      <c r="D3193">
        <v>513836</v>
      </c>
      <c r="E3193" t="s">
        <v>48</v>
      </c>
      <c r="F3193" t="s">
        <v>55</v>
      </c>
      <c r="G3193" t="s">
        <v>44</v>
      </c>
      <c r="L3193" t="s">
        <v>4692</v>
      </c>
      <c r="M3193">
        <v>6304</v>
      </c>
      <c r="N3193">
        <v>21</v>
      </c>
      <c r="O3193" t="s">
        <v>792</v>
      </c>
      <c r="P3193" t="s">
        <v>545</v>
      </c>
      <c r="Q3193" t="s">
        <v>213</v>
      </c>
      <c r="R3193">
        <v>4600000</v>
      </c>
      <c r="S3193">
        <v>2010</v>
      </c>
      <c r="T3193">
        <v>7.2</v>
      </c>
      <c r="U3193">
        <v>1.7</v>
      </c>
      <c r="V3193">
        <v>-4086164</v>
      </c>
      <c r="W3193" t="s">
        <v>38</v>
      </c>
    </row>
    <row r="3194" spans="1:23" x14ac:dyDescent="0.3">
      <c r="A3194" t="s">
        <v>4693</v>
      </c>
      <c r="B3194">
        <v>121</v>
      </c>
      <c r="C3194">
        <v>97</v>
      </c>
      <c r="D3194">
        <v>434417</v>
      </c>
      <c r="E3194" t="s">
        <v>55</v>
      </c>
      <c r="L3194" t="s">
        <v>4694</v>
      </c>
      <c r="M3194">
        <v>8867</v>
      </c>
      <c r="N3194">
        <v>65</v>
      </c>
      <c r="O3194" t="s">
        <v>29</v>
      </c>
      <c r="P3194" t="s">
        <v>971</v>
      </c>
      <c r="Q3194" t="s">
        <v>2708</v>
      </c>
      <c r="R3194">
        <v>4600000</v>
      </c>
      <c r="S3194">
        <v>2007</v>
      </c>
      <c r="T3194">
        <v>5.9</v>
      </c>
      <c r="U3194">
        <v>1.6</v>
      </c>
      <c r="V3194">
        <v>-4165583</v>
      </c>
      <c r="W3194" t="s">
        <v>38</v>
      </c>
    </row>
    <row r="3195" spans="1:23" x14ac:dyDescent="0.3">
      <c r="A3195" t="s">
        <v>2036</v>
      </c>
      <c r="B3195">
        <v>45</v>
      </c>
      <c r="C3195">
        <v>96</v>
      </c>
      <c r="D3195">
        <v>81200000</v>
      </c>
      <c r="E3195" t="s">
        <v>48</v>
      </c>
      <c r="L3195" t="s">
        <v>4695</v>
      </c>
      <c r="M3195">
        <v>87739</v>
      </c>
      <c r="N3195">
        <v>133</v>
      </c>
      <c r="O3195" t="s">
        <v>29</v>
      </c>
      <c r="P3195" t="s">
        <v>30</v>
      </c>
      <c r="Q3195" t="s">
        <v>213</v>
      </c>
      <c r="R3195">
        <v>4500000</v>
      </c>
      <c r="S3195">
        <v>1984</v>
      </c>
      <c r="T3195">
        <v>6.7</v>
      </c>
      <c r="U3195">
        <v>1.6</v>
      </c>
      <c r="V3195">
        <v>76700000</v>
      </c>
      <c r="W3195" t="s">
        <v>21</v>
      </c>
    </row>
    <row r="3196" spans="1:23" x14ac:dyDescent="0.3">
      <c r="A3196" t="s">
        <v>144</v>
      </c>
      <c r="B3196">
        <v>84</v>
      </c>
      <c r="C3196">
        <v>117</v>
      </c>
      <c r="D3196">
        <v>52700832</v>
      </c>
      <c r="E3196" t="s">
        <v>48</v>
      </c>
      <c r="F3196" t="s">
        <v>55</v>
      </c>
      <c r="G3196" t="s">
        <v>44</v>
      </c>
      <c r="L3196" t="s">
        <v>4696</v>
      </c>
      <c r="M3196">
        <v>107923</v>
      </c>
      <c r="N3196">
        <v>197</v>
      </c>
      <c r="O3196" t="s">
        <v>29</v>
      </c>
      <c r="P3196" t="s">
        <v>37</v>
      </c>
      <c r="Q3196" t="s">
        <v>213</v>
      </c>
      <c r="R3196">
        <v>4500000</v>
      </c>
      <c r="S3196">
        <v>1994</v>
      </c>
      <c r="T3196">
        <v>7.1</v>
      </c>
      <c r="U3196">
        <v>2</v>
      </c>
      <c r="V3196">
        <v>48200832</v>
      </c>
      <c r="W3196" t="s">
        <v>21</v>
      </c>
    </row>
    <row r="3197" spans="1:23" x14ac:dyDescent="0.3">
      <c r="A3197" t="s">
        <v>1375</v>
      </c>
      <c r="B3197">
        <v>202</v>
      </c>
      <c r="C3197">
        <v>108</v>
      </c>
      <c r="D3197">
        <v>13060843</v>
      </c>
      <c r="E3197" t="s">
        <v>55</v>
      </c>
      <c r="L3197" t="s">
        <v>4697</v>
      </c>
      <c r="M3197">
        <v>149528</v>
      </c>
      <c r="N3197">
        <v>454</v>
      </c>
      <c r="O3197" t="s">
        <v>29</v>
      </c>
      <c r="P3197" t="s">
        <v>30</v>
      </c>
      <c r="Q3197" t="s">
        <v>213</v>
      </c>
      <c r="R3197">
        <v>15000000</v>
      </c>
      <c r="S3197">
        <v>2002</v>
      </c>
      <c r="T3197">
        <v>7.7</v>
      </c>
      <c r="U3197">
        <v>1.8</v>
      </c>
      <c r="V3197">
        <v>-1939157</v>
      </c>
      <c r="W3197" t="s">
        <v>38</v>
      </c>
    </row>
    <row r="3198" spans="1:23" x14ac:dyDescent="0.3">
      <c r="A3198" t="s">
        <v>160</v>
      </c>
      <c r="B3198">
        <v>120</v>
      </c>
      <c r="C3198">
        <v>109</v>
      </c>
      <c r="D3198">
        <v>3798532</v>
      </c>
      <c r="E3198" t="s">
        <v>56</v>
      </c>
      <c r="F3198" t="s">
        <v>55</v>
      </c>
      <c r="G3198" t="s">
        <v>44</v>
      </c>
      <c r="H3198" t="s">
        <v>35</v>
      </c>
      <c r="L3198" t="s">
        <v>4698</v>
      </c>
      <c r="M3198">
        <v>41138</v>
      </c>
      <c r="N3198">
        <v>208</v>
      </c>
      <c r="O3198" t="s">
        <v>29</v>
      </c>
      <c r="P3198" t="s">
        <v>30</v>
      </c>
      <c r="Q3198" t="s">
        <v>213</v>
      </c>
      <c r="R3198">
        <v>4500000</v>
      </c>
      <c r="S3198">
        <v>1996</v>
      </c>
      <c r="T3198">
        <v>7.4</v>
      </c>
      <c r="U3198">
        <v>1.8</v>
      </c>
      <c r="V3198">
        <v>-701468</v>
      </c>
      <c r="W3198" t="s">
        <v>38</v>
      </c>
    </row>
    <row r="3199" spans="1:23" x14ac:dyDescent="0.3">
      <c r="A3199" t="s">
        <v>363</v>
      </c>
      <c r="B3199">
        <v>234</v>
      </c>
      <c r="C3199">
        <v>102</v>
      </c>
      <c r="D3199">
        <v>3609278</v>
      </c>
      <c r="E3199" t="s">
        <v>55</v>
      </c>
      <c r="L3199" t="s">
        <v>4699</v>
      </c>
      <c r="M3199">
        <v>573541</v>
      </c>
      <c r="N3199">
        <v>1916</v>
      </c>
      <c r="O3199" t="s">
        <v>29</v>
      </c>
      <c r="P3199" t="s">
        <v>30</v>
      </c>
      <c r="Q3199" t="s">
        <v>213</v>
      </c>
      <c r="R3199">
        <v>4500000</v>
      </c>
      <c r="S3199">
        <v>2000</v>
      </c>
      <c r="T3199">
        <v>8.4</v>
      </c>
      <c r="U3199">
        <v>1.7</v>
      </c>
      <c r="V3199">
        <v>-890722</v>
      </c>
      <c r="W3199" t="s">
        <v>38</v>
      </c>
    </row>
    <row r="3200" spans="1:23" x14ac:dyDescent="0.3">
      <c r="A3200" t="s">
        <v>4700</v>
      </c>
      <c r="B3200">
        <v>35</v>
      </c>
      <c r="C3200">
        <v>115</v>
      </c>
      <c r="D3200">
        <v>1687311</v>
      </c>
      <c r="E3200" t="s">
        <v>55</v>
      </c>
      <c r="F3200" t="s">
        <v>50</v>
      </c>
      <c r="L3200" t="s">
        <v>4701</v>
      </c>
      <c r="M3200">
        <v>2412</v>
      </c>
      <c r="N3200">
        <v>40</v>
      </c>
      <c r="O3200" t="s">
        <v>763</v>
      </c>
      <c r="P3200" t="s">
        <v>971</v>
      </c>
      <c r="Q3200" t="s">
        <v>31</v>
      </c>
      <c r="R3200">
        <v>700000000</v>
      </c>
      <c r="S3200">
        <v>1998</v>
      </c>
      <c r="T3200">
        <v>7.2</v>
      </c>
      <c r="U3200">
        <v>1.9</v>
      </c>
      <c r="V3200">
        <v>-698312689</v>
      </c>
      <c r="W3200" t="s">
        <v>38</v>
      </c>
    </row>
    <row r="3201" spans="1:23" x14ac:dyDescent="0.3">
      <c r="A3201" t="s">
        <v>2649</v>
      </c>
      <c r="B3201">
        <v>283</v>
      </c>
      <c r="C3201">
        <v>133</v>
      </c>
      <c r="D3201">
        <v>727883</v>
      </c>
      <c r="E3201" t="s">
        <v>55</v>
      </c>
      <c r="F3201" t="s">
        <v>27</v>
      </c>
      <c r="G3201" t="s">
        <v>35</v>
      </c>
      <c r="L3201" t="s">
        <v>4702</v>
      </c>
      <c r="M3201">
        <v>580999</v>
      </c>
      <c r="N3201">
        <v>2110</v>
      </c>
      <c r="O3201" t="s">
        <v>29</v>
      </c>
      <c r="P3201" t="s">
        <v>30</v>
      </c>
      <c r="Q3201" t="s">
        <v>213</v>
      </c>
      <c r="R3201">
        <v>4500000</v>
      </c>
      <c r="S3201">
        <v>2001</v>
      </c>
      <c r="T3201">
        <v>8.1</v>
      </c>
      <c r="U3201">
        <v>2.2000000000000002</v>
      </c>
      <c r="V3201">
        <v>-3772117</v>
      </c>
      <c r="W3201" t="s">
        <v>38</v>
      </c>
    </row>
    <row r="3202" spans="1:23" x14ac:dyDescent="0.3">
      <c r="A3202" t="s">
        <v>4703</v>
      </c>
      <c r="B3202">
        <v>54</v>
      </c>
      <c r="C3202">
        <v>122</v>
      </c>
      <c r="D3202">
        <v>713413</v>
      </c>
      <c r="E3202" t="s">
        <v>56</v>
      </c>
      <c r="F3202" t="s">
        <v>55</v>
      </c>
      <c r="G3202" t="s">
        <v>60</v>
      </c>
      <c r="L3202" t="s">
        <v>4704</v>
      </c>
      <c r="M3202">
        <v>9171</v>
      </c>
      <c r="N3202">
        <v>68</v>
      </c>
      <c r="O3202" t="s">
        <v>2829</v>
      </c>
      <c r="P3202" t="s">
        <v>2830</v>
      </c>
      <c r="Q3202" t="s">
        <v>213</v>
      </c>
      <c r="R3202">
        <v>4500000</v>
      </c>
      <c r="S3202">
        <v>1997</v>
      </c>
      <c r="T3202">
        <v>7.8</v>
      </c>
      <c r="U3202">
        <v>2</v>
      </c>
      <c r="V3202">
        <v>-3786587</v>
      </c>
      <c r="W3202" t="s">
        <v>38</v>
      </c>
    </row>
    <row r="3203" spans="1:23" x14ac:dyDescent="0.3">
      <c r="A3203" t="s">
        <v>4705</v>
      </c>
      <c r="B3203">
        <v>92</v>
      </c>
      <c r="C3203">
        <v>106</v>
      </c>
      <c r="D3203">
        <v>410241</v>
      </c>
      <c r="E3203" t="s">
        <v>48</v>
      </c>
      <c r="F3203" t="s">
        <v>56</v>
      </c>
      <c r="G3203" t="s">
        <v>55</v>
      </c>
      <c r="L3203" t="s">
        <v>4706</v>
      </c>
      <c r="M3203">
        <v>32357</v>
      </c>
      <c r="N3203">
        <v>199</v>
      </c>
      <c r="O3203" t="s">
        <v>29</v>
      </c>
      <c r="P3203" t="s">
        <v>30</v>
      </c>
      <c r="Q3203" t="s">
        <v>213</v>
      </c>
      <c r="R3203">
        <v>2000000</v>
      </c>
      <c r="S3203">
        <v>2002</v>
      </c>
      <c r="T3203">
        <v>6.8</v>
      </c>
      <c r="U3203">
        <v>1.8</v>
      </c>
      <c r="V3203">
        <v>-1589759</v>
      </c>
      <c r="W3203" t="s">
        <v>38</v>
      </c>
    </row>
    <row r="3204" spans="1:23" x14ac:dyDescent="0.3">
      <c r="A3204" t="s">
        <v>3865</v>
      </c>
      <c r="B3204">
        <v>202</v>
      </c>
      <c r="C3204">
        <v>112</v>
      </c>
      <c r="D3204">
        <v>211667</v>
      </c>
      <c r="E3204" t="s">
        <v>56</v>
      </c>
      <c r="F3204" t="s">
        <v>55</v>
      </c>
      <c r="L3204" t="s">
        <v>4707</v>
      </c>
      <c r="M3204">
        <v>53508</v>
      </c>
      <c r="N3204">
        <v>131</v>
      </c>
      <c r="O3204" t="s">
        <v>3770</v>
      </c>
      <c r="P3204" t="s">
        <v>1877</v>
      </c>
      <c r="Q3204" t="s">
        <v>213</v>
      </c>
      <c r="R3204">
        <v>4200000000</v>
      </c>
      <c r="S3204">
        <v>2005</v>
      </c>
      <c r="T3204">
        <v>7.7</v>
      </c>
      <c r="U3204">
        <v>1.9</v>
      </c>
      <c r="V3204">
        <v>-4199788333</v>
      </c>
      <c r="W3204" t="s">
        <v>38</v>
      </c>
    </row>
    <row r="3205" spans="1:23" x14ac:dyDescent="0.3">
      <c r="A3205" t="s">
        <v>4708</v>
      </c>
      <c r="B3205">
        <v>54</v>
      </c>
      <c r="C3205">
        <v>99</v>
      </c>
      <c r="D3205">
        <v>92191</v>
      </c>
      <c r="E3205" t="s">
        <v>48</v>
      </c>
      <c r="F3205" t="s">
        <v>55</v>
      </c>
      <c r="G3205" t="s">
        <v>61</v>
      </c>
      <c r="L3205" t="s">
        <v>4709</v>
      </c>
      <c r="M3205">
        <v>29463</v>
      </c>
      <c r="N3205">
        <v>84</v>
      </c>
      <c r="O3205" t="s">
        <v>29</v>
      </c>
      <c r="P3205" t="s">
        <v>37</v>
      </c>
      <c r="Q3205" t="s">
        <v>213</v>
      </c>
      <c r="R3205">
        <v>2500000</v>
      </c>
      <c r="S3205">
        <v>2001</v>
      </c>
      <c r="T3205">
        <v>6.5</v>
      </c>
      <c r="U3205">
        <v>1.6</v>
      </c>
      <c r="V3205">
        <v>-2407809</v>
      </c>
      <c r="W3205" t="s">
        <v>38</v>
      </c>
    </row>
    <row r="3206" spans="1:23" x14ac:dyDescent="0.3">
      <c r="A3206" t="s">
        <v>4710</v>
      </c>
      <c r="B3206">
        <v>98</v>
      </c>
      <c r="C3206">
        <v>110</v>
      </c>
      <c r="D3206">
        <v>49413</v>
      </c>
      <c r="E3206" t="s">
        <v>24</v>
      </c>
      <c r="F3206" t="s">
        <v>56</v>
      </c>
      <c r="G3206" t="s">
        <v>35</v>
      </c>
      <c r="L3206" t="s">
        <v>4711</v>
      </c>
      <c r="M3206">
        <v>6919</v>
      </c>
      <c r="N3206">
        <v>26</v>
      </c>
      <c r="O3206" t="s">
        <v>1966</v>
      </c>
      <c r="P3206" t="s">
        <v>1047</v>
      </c>
      <c r="Q3206" t="s">
        <v>213</v>
      </c>
      <c r="R3206">
        <v>35000000</v>
      </c>
      <c r="S3206">
        <v>2006</v>
      </c>
      <c r="T3206">
        <v>7.3</v>
      </c>
      <c r="U3206">
        <v>1.8</v>
      </c>
      <c r="V3206">
        <v>-34950587</v>
      </c>
      <c r="W3206" t="s">
        <v>38</v>
      </c>
    </row>
    <row r="3207" spans="1:23" x14ac:dyDescent="0.3">
      <c r="A3207" t="s">
        <v>4712</v>
      </c>
      <c r="B3207">
        <v>138</v>
      </c>
      <c r="C3207">
        <v>104</v>
      </c>
      <c r="D3207">
        <v>108229</v>
      </c>
      <c r="E3207" t="s">
        <v>55</v>
      </c>
      <c r="F3207" t="s">
        <v>57</v>
      </c>
      <c r="G3207" t="s">
        <v>60</v>
      </c>
      <c r="H3207" t="s">
        <v>35</v>
      </c>
      <c r="L3207" t="s">
        <v>4713</v>
      </c>
      <c r="M3207">
        <v>30836</v>
      </c>
      <c r="N3207">
        <v>137</v>
      </c>
      <c r="O3207" t="s">
        <v>29</v>
      </c>
      <c r="P3207" t="s">
        <v>30</v>
      </c>
      <c r="Q3207" t="s">
        <v>213</v>
      </c>
      <c r="R3207">
        <v>4500000</v>
      </c>
      <c r="S3207">
        <v>2009</v>
      </c>
      <c r="T3207">
        <v>5.9</v>
      </c>
      <c r="U3207">
        <v>1.7</v>
      </c>
      <c r="V3207">
        <v>-4391771</v>
      </c>
      <c r="W3207" t="s">
        <v>38</v>
      </c>
    </row>
    <row r="3208" spans="1:23" x14ac:dyDescent="0.3">
      <c r="A3208" t="s">
        <v>1342</v>
      </c>
      <c r="B3208">
        <v>149</v>
      </c>
      <c r="C3208">
        <v>133</v>
      </c>
      <c r="D3208">
        <v>112000000</v>
      </c>
      <c r="E3208" t="s">
        <v>55</v>
      </c>
      <c r="L3208" t="s">
        <v>4714</v>
      </c>
      <c r="M3208">
        <v>680041</v>
      </c>
      <c r="N3208">
        <v>760</v>
      </c>
      <c r="O3208" t="s">
        <v>29</v>
      </c>
      <c r="P3208" t="s">
        <v>30</v>
      </c>
      <c r="Q3208" t="s">
        <v>213</v>
      </c>
      <c r="R3208">
        <v>4400000</v>
      </c>
      <c r="S3208">
        <v>1975</v>
      </c>
      <c r="T3208">
        <v>8.6999999999999993</v>
      </c>
      <c r="U3208">
        <v>2.2000000000000002</v>
      </c>
      <c r="V3208">
        <v>107600000</v>
      </c>
      <c r="W3208" t="s">
        <v>21</v>
      </c>
    </row>
    <row r="3209" spans="1:23" x14ac:dyDescent="0.3">
      <c r="A3209" t="s">
        <v>4715</v>
      </c>
      <c r="B3209">
        <v>111</v>
      </c>
      <c r="C3209">
        <v>112</v>
      </c>
      <c r="D3209">
        <v>26345</v>
      </c>
      <c r="E3209" t="s">
        <v>24</v>
      </c>
      <c r="F3209" t="s">
        <v>56</v>
      </c>
      <c r="G3209" t="s">
        <v>55</v>
      </c>
      <c r="L3209" t="s">
        <v>4716</v>
      </c>
      <c r="M3209">
        <v>16445</v>
      </c>
      <c r="N3209">
        <v>99</v>
      </c>
      <c r="O3209" t="s">
        <v>29</v>
      </c>
      <c r="P3209" t="s">
        <v>37</v>
      </c>
      <c r="Q3209" t="s">
        <v>213</v>
      </c>
      <c r="R3209">
        <v>3000000</v>
      </c>
      <c r="S3209">
        <v>2012</v>
      </c>
      <c r="T3209">
        <v>6.1</v>
      </c>
      <c r="U3209">
        <v>1.9</v>
      </c>
      <c r="V3209">
        <v>-2973655</v>
      </c>
      <c r="W3209" t="s">
        <v>38</v>
      </c>
    </row>
    <row r="3210" spans="1:23" x14ac:dyDescent="0.3">
      <c r="A3210" t="s">
        <v>2330</v>
      </c>
      <c r="B3210">
        <v>149</v>
      </c>
      <c r="C3210">
        <v>101</v>
      </c>
      <c r="D3210">
        <v>20772796</v>
      </c>
      <c r="E3210" t="s">
        <v>55</v>
      </c>
      <c r="F3210" t="s">
        <v>49</v>
      </c>
      <c r="L3210" t="s">
        <v>4717</v>
      </c>
      <c r="M3210">
        <v>34232</v>
      </c>
      <c r="N3210">
        <v>346</v>
      </c>
      <c r="O3210" t="s">
        <v>29</v>
      </c>
      <c r="P3210" t="s">
        <v>91</v>
      </c>
      <c r="Q3210" t="s">
        <v>31</v>
      </c>
      <c r="R3210">
        <v>6000000</v>
      </c>
      <c r="S3210">
        <v>2002</v>
      </c>
      <c r="T3210">
        <v>7.6</v>
      </c>
      <c r="U3210">
        <v>1.7</v>
      </c>
      <c r="V3210">
        <v>14772796</v>
      </c>
      <c r="W3210" t="s">
        <v>21</v>
      </c>
    </row>
    <row r="3211" spans="1:23" x14ac:dyDescent="0.3">
      <c r="A3211" t="s">
        <v>822</v>
      </c>
      <c r="B3211">
        <v>232</v>
      </c>
      <c r="C3211">
        <v>104</v>
      </c>
      <c r="D3211">
        <v>1487477</v>
      </c>
      <c r="E3211" t="s">
        <v>26</v>
      </c>
      <c r="F3211" t="s">
        <v>35</v>
      </c>
      <c r="L3211" t="s">
        <v>4718</v>
      </c>
      <c r="M3211">
        <v>47097</v>
      </c>
      <c r="N3211">
        <v>310</v>
      </c>
      <c r="O3211" t="s">
        <v>4719</v>
      </c>
      <c r="P3211" t="s">
        <v>3053</v>
      </c>
      <c r="Q3211" t="s">
        <v>213</v>
      </c>
      <c r="R3211">
        <v>4200000</v>
      </c>
      <c r="S3211">
        <v>2004</v>
      </c>
      <c r="T3211">
        <v>6.5</v>
      </c>
      <c r="U3211">
        <v>1.7</v>
      </c>
      <c r="V3211">
        <v>-2712523</v>
      </c>
      <c r="W3211" t="s">
        <v>38</v>
      </c>
    </row>
    <row r="3212" spans="1:23" x14ac:dyDescent="0.3">
      <c r="A3212" t="s">
        <v>1367</v>
      </c>
      <c r="B3212">
        <v>63</v>
      </c>
      <c r="C3212">
        <v>112</v>
      </c>
      <c r="D3212">
        <v>62549000</v>
      </c>
      <c r="E3212" t="s">
        <v>56</v>
      </c>
      <c r="F3212" t="s">
        <v>55</v>
      </c>
      <c r="G3212" t="s">
        <v>44</v>
      </c>
      <c r="H3212" t="s">
        <v>35</v>
      </c>
      <c r="L3212" t="s">
        <v>4720</v>
      </c>
      <c r="M3212">
        <v>41361</v>
      </c>
      <c r="N3212">
        <v>148</v>
      </c>
      <c r="O3212" t="s">
        <v>29</v>
      </c>
      <c r="P3212" t="s">
        <v>37</v>
      </c>
      <c r="Q3212" t="s">
        <v>213</v>
      </c>
      <c r="R3212">
        <v>2300000</v>
      </c>
      <c r="S3212">
        <v>1992</v>
      </c>
      <c r="T3212">
        <v>7.3</v>
      </c>
      <c r="U3212">
        <v>1.9</v>
      </c>
      <c r="V3212">
        <v>60249000</v>
      </c>
      <c r="W3212" t="s">
        <v>21</v>
      </c>
    </row>
    <row r="3213" spans="1:23" x14ac:dyDescent="0.3">
      <c r="A3213" t="s">
        <v>3041</v>
      </c>
      <c r="B3213">
        <v>75</v>
      </c>
      <c r="C3213">
        <v>94</v>
      </c>
      <c r="D3213">
        <v>105500000</v>
      </c>
      <c r="E3213" t="s">
        <v>48</v>
      </c>
      <c r="L3213" t="s">
        <v>4721</v>
      </c>
      <c r="M3213">
        <v>31260</v>
      </c>
      <c r="N3213">
        <v>152</v>
      </c>
      <c r="O3213" t="s">
        <v>29</v>
      </c>
      <c r="P3213" t="s">
        <v>115</v>
      </c>
      <c r="Q3213" t="s">
        <v>213</v>
      </c>
      <c r="R3213">
        <v>4000000</v>
      </c>
      <c r="S3213">
        <v>1981</v>
      </c>
      <c r="T3213">
        <v>6.2</v>
      </c>
      <c r="U3213">
        <v>1.6</v>
      </c>
      <c r="V3213">
        <v>101500000</v>
      </c>
      <c r="W3213" t="s">
        <v>21</v>
      </c>
    </row>
    <row r="3214" spans="1:23" x14ac:dyDescent="0.3">
      <c r="A3214" t="s">
        <v>3138</v>
      </c>
      <c r="B3214">
        <v>274</v>
      </c>
      <c r="C3214">
        <v>90</v>
      </c>
      <c r="D3214">
        <v>101055</v>
      </c>
      <c r="E3214" t="s">
        <v>57</v>
      </c>
      <c r="L3214" t="s">
        <v>4722</v>
      </c>
      <c r="M3214">
        <v>17478</v>
      </c>
      <c r="N3214">
        <v>159</v>
      </c>
      <c r="O3214" t="s">
        <v>29</v>
      </c>
      <c r="P3214" t="s">
        <v>30</v>
      </c>
      <c r="Q3214" t="s">
        <v>213</v>
      </c>
      <c r="R3214">
        <v>4000000</v>
      </c>
      <c r="S3214">
        <v>2009</v>
      </c>
      <c r="T3214">
        <v>5</v>
      </c>
      <c r="U3214">
        <v>1.5</v>
      </c>
      <c r="V3214">
        <v>-3898945</v>
      </c>
      <c r="W3214" t="s">
        <v>38</v>
      </c>
    </row>
    <row r="3215" spans="1:23" x14ac:dyDescent="0.3">
      <c r="A3215" t="s">
        <v>1825</v>
      </c>
      <c r="B3215">
        <v>265</v>
      </c>
      <c r="C3215">
        <v>101</v>
      </c>
      <c r="D3215">
        <v>44566004</v>
      </c>
      <c r="E3215" t="s">
        <v>55</v>
      </c>
      <c r="L3215" t="s">
        <v>4723</v>
      </c>
      <c r="M3215">
        <v>321283</v>
      </c>
      <c r="N3215">
        <v>1848</v>
      </c>
      <c r="O3215" t="s">
        <v>29</v>
      </c>
      <c r="P3215" t="s">
        <v>30</v>
      </c>
      <c r="Q3215" t="s">
        <v>213</v>
      </c>
      <c r="R3215">
        <v>4000000</v>
      </c>
      <c r="S3215">
        <v>2003</v>
      </c>
      <c r="T3215">
        <v>7.8</v>
      </c>
      <c r="U3215">
        <v>1.7</v>
      </c>
      <c r="V3215">
        <v>40566004</v>
      </c>
      <c r="W3215" t="s">
        <v>21</v>
      </c>
    </row>
    <row r="3216" spans="1:23" x14ac:dyDescent="0.3">
      <c r="A3216" t="s">
        <v>2246</v>
      </c>
      <c r="B3216">
        <v>154</v>
      </c>
      <c r="C3216">
        <v>93</v>
      </c>
      <c r="D3216">
        <v>39200000</v>
      </c>
      <c r="E3216" t="s">
        <v>48</v>
      </c>
      <c r="F3216" t="s">
        <v>44</v>
      </c>
      <c r="L3216" t="s">
        <v>4724</v>
      </c>
      <c r="M3216">
        <v>192940</v>
      </c>
      <c r="N3216">
        <v>491</v>
      </c>
      <c r="O3216" t="s">
        <v>29</v>
      </c>
      <c r="P3216" t="s">
        <v>30</v>
      </c>
      <c r="Q3216" t="s">
        <v>52</v>
      </c>
      <c r="R3216">
        <v>4000000</v>
      </c>
      <c r="S3216">
        <v>1977</v>
      </c>
      <c r="T3216">
        <v>8.1</v>
      </c>
      <c r="U3216">
        <v>1.6</v>
      </c>
      <c r="V3216">
        <v>35200000</v>
      </c>
      <c r="W3216" t="s">
        <v>21</v>
      </c>
    </row>
    <row r="3217" spans="1:23" x14ac:dyDescent="0.3">
      <c r="A3217" t="s">
        <v>4725</v>
      </c>
      <c r="B3217">
        <v>44</v>
      </c>
      <c r="C3217">
        <v>152</v>
      </c>
      <c r="D3217">
        <v>36000000</v>
      </c>
      <c r="E3217" t="s">
        <v>55</v>
      </c>
      <c r="F3217" t="s">
        <v>49</v>
      </c>
      <c r="G3217" t="s">
        <v>44</v>
      </c>
      <c r="L3217" t="s">
        <v>4726</v>
      </c>
      <c r="M3217">
        <v>9456</v>
      </c>
      <c r="N3217">
        <v>107</v>
      </c>
      <c r="O3217" t="s">
        <v>29</v>
      </c>
      <c r="P3217" t="s">
        <v>30</v>
      </c>
      <c r="Q3217" t="s">
        <v>2708</v>
      </c>
      <c r="R3217">
        <v>4000000</v>
      </c>
      <c r="S3217">
        <v>1952</v>
      </c>
      <c r="T3217">
        <v>6.7</v>
      </c>
      <c r="U3217">
        <v>2.5</v>
      </c>
      <c r="V3217">
        <v>32000000</v>
      </c>
      <c r="W3217" t="s">
        <v>21</v>
      </c>
    </row>
    <row r="3218" spans="1:23" x14ac:dyDescent="0.3">
      <c r="A3218" t="s">
        <v>70</v>
      </c>
      <c r="B3218">
        <v>153</v>
      </c>
      <c r="C3218">
        <v>112</v>
      </c>
      <c r="D3218">
        <v>31252964</v>
      </c>
      <c r="E3218" t="s">
        <v>55</v>
      </c>
      <c r="F3218" t="s">
        <v>44</v>
      </c>
      <c r="L3218" t="s">
        <v>4727</v>
      </c>
      <c r="M3218">
        <v>71495</v>
      </c>
      <c r="N3218">
        <v>522</v>
      </c>
      <c r="O3218" t="s">
        <v>29</v>
      </c>
      <c r="P3218" t="s">
        <v>30</v>
      </c>
      <c r="Q3218" t="s">
        <v>213</v>
      </c>
      <c r="R3218">
        <v>4000000</v>
      </c>
      <c r="S3218">
        <v>2001</v>
      </c>
      <c r="T3218">
        <v>7.1</v>
      </c>
      <c r="U3218">
        <v>1.9</v>
      </c>
      <c r="V3218">
        <v>27252964</v>
      </c>
      <c r="W3218" t="s">
        <v>21</v>
      </c>
    </row>
    <row r="3219" spans="1:23" x14ac:dyDescent="0.3">
      <c r="A3219" t="s">
        <v>4728</v>
      </c>
      <c r="B3219">
        <v>256</v>
      </c>
      <c r="C3219">
        <v>95</v>
      </c>
      <c r="D3219">
        <v>131175</v>
      </c>
      <c r="E3219" t="s">
        <v>55</v>
      </c>
      <c r="F3219" t="s">
        <v>57</v>
      </c>
      <c r="L3219" t="s">
        <v>4729</v>
      </c>
      <c r="M3219">
        <v>30219</v>
      </c>
      <c r="N3219">
        <v>200</v>
      </c>
      <c r="O3219" t="s">
        <v>29</v>
      </c>
      <c r="P3219" t="s">
        <v>30</v>
      </c>
      <c r="Q3219" t="s">
        <v>31</v>
      </c>
      <c r="R3219">
        <v>8500000</v>
      </c>
      <c r="S3219">
        <v>2015</v>
      </c>
      <c r="T3219">
        <v>5.6</v>
      </c>
      <c r="U3219">
        <v>1.6</v>
      </c>
      <c r="V3219">
        <v>-8368825</v>
      </c>
      <c r="W3219" t="s">
        <v>38</v>
      </c>
    </row>
    <row r="3220" spans="1:23" x14ac:dyDescent="0.3">
      <c r="A3220" t="s">
        <v>4730</v>
      </c>
      <c r="B3220">
        <v>123</v>
      </c>
      <c r="C3220">
        <v>111</v>
      </c>
      <c r="D3220">
        <v>31968347</v>
      </c>
      <c r="E3220" t="s">
        <v>55</v>
      </c>
      <c r="F3220" t="s">
        <v>44</v>
      </c>
      <c r="L3220" t="s">
        <v>4731</v>
      </c>
      <c r="M3220">
        <v>93894</v>
      </c>
      <c r="N3220">
        <v>286</v>
      </c>
      <c r="O3220" t="s">
        <v>29</v>
      </c>
      <c r="P3220" t="s">
        <v>30</v>
      </c>
      <c r="Q3220" t="s">
        <v>213</v>
      </c>
      <c r="R3220">
        <v>3600000</v>
      </c>
      <c r="S3220">
        <v>1995</v>
      </c>
      <c r="T3220">
        <v>7.6</v>
      </c>
      <c r="U3220">
        <v>1.8</v>
      </c>
      <c r="V3220">
        <v>28368347</v>
      </c>
      <c r="W3220" t="s">
        <v>21</v>
      </c>
    </row>
    <row r="3221" spans="1:23" x14ac:dyDescent="0.3">
      <c r="A3221" t="s">
        <v>175</v>
      </c>
      <c r="B3221">
        <v>149</v>
      </c>
      <c r="C3221">
        <v>91</v>
      </c>
      <c r="D3221">
        <v>35385560</v>
      </c>
      <c r="E3221" t="s">
        <v>60</v>
      </c>
      <c r="F3221" t="s">
        <v>35</v>
      </c>
      <c r="L3221" t="s">
        <v>4732</v>
      </c>
      <c r="M3221">
        <v>27198</v>
      </c>
      <c r="N3221">
        <v>131</v>
      </c>
      <c r="O3221" t="s">
        <v>29</v>
      </c>
      <c r="P3221" t="s">
        <v>30</v>
      </c>
      <c r="Q3221" t="s">
        <v>213</v>
      </c>
      <c r="R3221">
        <v>4000000</v>
      </c>
      <c r="S3221">
        <v>2015</v>
      </c>
      <c r="T3221">
        <v>4.5999999999999996</v>
      </c>
      <c r="U3221">
        <v>1.5</v>
      </c>
      <c r="V3221">
        <v>31385560</v>
      </c>
      <c r="W3221" t="s">
        <v>21</v>
      </c>
    </row>
    <row r="3222" spans="1:23" x14ac:dyDescent="0.3">
      <c r="A3222" t="s">
        <v>4733</v>
      </c>
      <c r="B3222">
        <v>323</v>
      </c>
      <c r="C3222">
        <v>106</v>
      </c>
      <c r="D3222">
        <v>20803237</v>
      </c>
      <c r="E3222" t="s">
        <v>48</v>
      </c>
      <c r="F3222" t="s">
        <v>55</v>
      </c>
      <c r="L3222" t="s">
        <v>4734</v>
      </c>
      <c r="M3222">
        <v>110616</v>
      </c>
      <c r="N3222">
        <v>291</v>
      </c>
      <c r="O3222" t="s">
        <v>29</v>
      </c>
      <c r="P3222" t="s">
        <v>30</v>
      </c>
      <c r="Q3222" t="s">
        <v>213</v>
      </c>
      <c r="R3222">
        <v>3500000</v>
      </c>
      <c r="S3222">
        <v>2010</v>
      </c>
      <c r="T3222">
        <v>7.1</v>
      </c>
      <c r="U3222">
        <v>1.8</v>
      </c>
      <c r="V3222">
        <v>17303237</v>
      </c>
      <c r="W3222" t="s">
        <v>21</v>
      </c>
    </row>
    <row r="3223" spans="1:23" x14ac:dyDescent="0.3">
      <c r="A3223" t="s">
        <v>1462</v>
      </c>
      <c r="B3223">
        <v>172</v>
      </c>
      <c r="C3223">
        <v>93</v>
      </c>
      <c r="D3223">
        <v>13008928</v>
      </c>
      <c r="E3223" t="s">
        <v>57</v>
      </c>
      <c r="F3223" t="s">
        <v>27</v>
      </c>
      <c r="G3223" t="s">
        <v>35</v>
      </c>
      <c r="L3223" t="s">
        <v>4735</v>
      </c>
      <c r="M3223">
        <v>73501</v>
      </c>
      <c r="N3223">
        <v>333</v>
      </c>
      <c r="O3223" t="s">
        <v>29</v>
      </c>
      <c r="P3223" t="s">
        <v>30</v>
      </c>
      <c r="Q3223" t="s">
        <v>213</v>
      </c>
      <c r="R3223">
        <v>4000000</v>
      </c>
      <c r="S3223">
        <v>1988</v>
      </c>
      <c r="T3223">
        <v>7.3</v>
      </c>
      <c r="U3223">
        <v>1.6</v>
      </c>
      <c r="V3223">
        <v>9008928</v>
      </c>
      <c r="W3223" t="s">
        <v>21</v>
      </c>
    </row>
    <row r="3224" spans="1:23" x14ac:dyDescent="0.3">
      <c r="A3224" t="s">
        <v>4736</v>
      </c>
      <c r="B3224">
        <v>161</v>
      </c>
      <c r="C3224">
        <v>93</v>
      </c>
      <c r="D3224">
        <v>15152879</v>
      </c>
      <c r="E3224" t="s">
        <v>55</v>
      </c>
      <c r="F3224" t="s">
        <v>57</v>
      </c>
      <c r="G3224" t="s">
        <v>35</v>
      </c>
      <c r="L3224" t="s">
        <v>4737</v>
      </c>
      <c r="M3224">
        <v>13506</v>
      </c>
      <c r="N3224">
        <v>68</v>
      </c>
      <c r="O3224" t="s">
        <v>29</v>
      </c>
      <c r="P3224" t="s">
        <v>545</v>
      </c>
      <c r="Q3224" t="s">
        <v>31</v>
      </c>
      <c r="R3224">
        <v>5000000</v>
      </c>
      <c r="S3224">
        <v>2013</v>
      </c>
      <c r="T3224">
        <v>4</v>
      </c>
      <c r="U3224">
        <v>1.6</v>
      </c>
      <c r="V3224">
        <v>10152879</v>
      </c>
      <c r="W3224" t="s">
        <v>21</v>
      </c>
    </row>
    <row r="3225" spans="1:23" x14ac:dyDescent="0.3">
      <c r="A3225" t="s">
        <v>2478</v>
      </c>
      <c r="B3225">
        <v>548</v>
      </c>
      <c r="C3225">
        <v>165</v>
      </c>
      <c r="D3225">
        <v>25359200</v>
      </c>
      <c r="E3225" t="s">
        <v>55</v>
      </c>
      <c r="L3225" t="s">
        <v>4738</v>
      </c>
      <c r="M3225">
        <v>266020</v>
      </c>
      <c r="N3225">
        <v>836</v>
      </c>
      <c r="O3225" t="s">
        <v>29</v>
      </c>
      <c r="P3225" t="s">
        <v>30</v>
      </c>
      <c r="Q3225" t="s">
        <v>213</v>
      </c>
      <c r="R3225">
        <v>4000000</v>
      </c>
      <c r="S3225">
        <v>2014</v>
      </c>
      <c r="T3225">
        <v>8</v>
      </c>
      <c r="U3225">
        <v>2.8</v>
      </c>
      <c r="V3225">
        <v>21359200</v>
      </c>
      <c r="W3225" t="s">
        <v>21</v>
      </c>
    </row>
    <row r="3226" spans="1:23" x14ac:dyDescent="0.3">
      <c r="A3226" t="s">
        <v>2246</v>
      </c>
      <c r="B3226">
        <v>177</v>
      </c>
      <c r="C3226">
        <v>96</v>
      </c>
      <c r="D3226">
        <v>10515579</v>
      </c>
      <c r="E3226" t="s">
        <v>48</v>
      </c>
      <c r="F3226" t="s">
        <v>56</v>
      </c>
      <c r="G3226" t="s">
        <v>60</v>
      </c>
      <c r="L3226" t="s">
        <v>4739</v>
      </c>
      <c r="M3226">
        <v>66840</v>
      </c>
      <c r="N3226">
        <v>248</v>
      </c>
      <c r="O3226" t="s">
        <v>29</v>
      </c>
      <c r="P3226" t="s">
        <v>37</v>
      </c>
      <c r="Q3226" t="s">
        <v>31</v>
      </c>
      <c r="R3226">
        <v>4000000</v>
      </c>
      <c r="S3226">
        <v>2006</v>
      </c>
      <c r="T3226">
        <v>6.7</v>
      </c>
      <c r="U3226">
        <v>1.6</v>
      </c>
      <c r="V3226">
        <v>6515579</v>
      </c>
      <c r="W3226" t="s">
        <v>21</v>
      </c>
    </row>
    <row r="3227" spans="1:23" x14ac:dyDescent="0.3">
      <c r="A3227" t="s">
        <v>4740</v>
      </c>
      <c r="B3227">
        <v>27</v>
      </c>
      <c r="C3227">
        <v>93</v>
      </c>
      <c r="D3227">
        <v>10097096</v>
      </c>
      <c r="E3227" t="s">
        <v>48</v>
      </c>
      <c r="L3227" t="s">
        <v>4741</v>
      </c>
      <c r="M3227">
        <v>5612</v>
      </c>
      <c r="N3227">
        <v>38</v>
      </c>
      <c r="O3227" t="s">
        <v>29</v>
      </c>
      <c r="P3227" t="s">
        <v>30</v>
      </c>
      <c r="Q3227" t="s">
        <v>213</v>
      </c>
      <c r="R3227">
        <v>4000000</v>
      </c>
      <c r="S3227">
        <v>2001</v>
      </c>
      <c r="T3227">
        <v>4.5999999999999996</v>
      </c>
      <c r="U3227">
        <v>1.6</v>
      </c>
      <c r="V3227">
        <v>6097096</v>
      </c>
      <c r="W3227" t="s">
        <v>21</v>
      </c>
    </row>
    <row r="3228" spans="1:23" x14ac:dyDescent="0.3">
      <c r="A3228" t="s">
        <v>4740</v>
      </c>
      <c r="B3228">
        <v>22</v>
      </c>
      <c r="C3228">
        <v>82</v>
      </c>
      <c r="D3228">
        <v>9821335</v>
      </c>
      <c r="E3228" t="s">
        <v>48</v>
      </c>
      <c r="L3228" t="s">
        <v>4742</v>
      </c>
      <c r="M3228">
        <v>1415</v>
      </c>
      <c r="N3228">
        <v>10</v>
      </c>
      <c r="O3228" t="s">
        <v>29</v>
      </c>
      <c r="P3228" t="s">
        <v>30</v>
      </c>
      <c r="Q3228" t="s">
        <v>213</v>
      </c>
      <c r="R3228">
        <v>6000000</v>
      </c>
      <c r="S3228">
        <v>2000</v>
      </c>
      <c r="T3228">
        <v>4</v>
      </c>
      <c r="U3228">
        <v>1.4</v>
      </c>
      <c r="V3228">
        <v>3821335</v>
      </c>
      <c r="W3228" t="s">
        <v>21</v>
      </c>
    </row>
    <row r="3229" spans="1:23" x14ac:dyDescent="0.3">
      <c r="A3229" t="s">
        <v>3290</v>
      </c>
      <c r="B3229">
        <v>157</v>
      </c>
      <c r="C3229">
        <v>101</v>
      </c>
      <c r="D3229">
        <v>8243880</v>
      </c>
      <c r="E3229" t="s">
        <v>56</v>
      </c>
      <c r="F3229" t="s">
        <v>55</v>
      </c>
      <c r="G3229" t="s">
        <v>26</v>
      </c>
      <c r="H3229" t="s">
        <v>44</v>
      </c>
      <c r="L3229" t="s">
        <v>4743</v>
      </c>
      <c r="M3229">
        <v>28714</v>
      </c>
      <c r="N3229">
        <v>215</v>
      </c>
      <c r="O3229" t="s">
        <v>29</v>
      </c>
      <c r="P3229" t="s">
        <v>30</v>
      </c>
      <c r="Q3229" t="s">
        <v>213</v>
      </c>
      <c r="R3229">
        <v>3200000</v>
      </c>
      <c r="S3229">
        <v>2003</v>
      </c>
      <c r="T3229">
        <v>7</v>
      </c>
      <c r="U3229">
        <v>1.7</v>
      </c>
      <c r="V3229">
        <v>5043880</v>
      </c>
      <c r="W3229" t="s">
        <v>21</v>
      </c>
    </row>
    <row r="3230" spans="1:23" x14ac:dyDescent="0.3">
      <c r="A3230" t="s">
        <v>4744</v>
      </c>
      <c r="B3230">
        <v>125</v>
      </c>
      <c r="C3230">
        <v>81</v>
      </c>
      <c r="D3230">
        <v>7825820</v>
      </c>
      <c r="E3230" t="s">
        <v>56</v>
      </c>
      <c r="F3230" t="s">
        <v>60</v>
      </c>
      <c r="G3230" t="s">
        <v>35</v>
      </c>
      <c r="L3230" t="s">
        <v>4745</v>
      </c>
      <c r="M3230">
        <v>13086</v>
      </c>
      <c r="N3230">
        <v>156</v>
      </c>
      <c r="O3230" t="s">
        <v>29</v>
      </c>
      <c r="P3230" t="s">
        <v>30</v>
      </c>
      <c r="Q3230" t="s">
        <v>213</v>
      </c>
      <c r="R3230">
        <v>4000000</v>
      </c>
      <c r="S3230">
        <v>2006</v>
      </c>
      <c r="T3230">
        <v>5.9</v>
      </c>
      <c r="U3230">
        <v>1.4</v>
      </c>
      <c r="V3230">
        <v>3825820</v>
      </c>
      <c r="W3230" t="s">
        <v>21</v>
      </c>
    </row>
    <row r="3231" spans="1:23" x14ac:dyDescent="0.3">
      <c r="A3231" t="s">
        <v>1830</v>
      </c>
      <c r="B3231">
        <v>300</v>
      </c>
      <c r="C3231">
        <v>105</v>
      </c>
      <c r="D3231">
        <v>7159147</v>
      </c>
      <c r="E3231" t="s">
        <v>55</v>
      </c>
      <c r="F3231" t="s">
        <v>60</v>
      </c>
      <c r="G3231" t="s">
        <v>35</v>
      </c>
      <c r="L3231" t="s">
        <v>4746</v>
      </c>
      <c r="M3231">
        <v>120189</v>
      </c>
      <c r="N3231">
        <v>308</v>
      </c>
      <c r="O3231" t="s">
        <v>763</v>
      </c>
      <c r="P3231" t="s">
        <v>971</v>
      </c>
      <c r="Q3231" t="s">
        <v>213</v>
      </c>
      <c r="R3231">
        <v>3400000</v>
      </c>
      <c r="S3231">
        <v>2007</v>
      </c>
      <c r="T3231">
        <v>7.5</v>
      </c>
      <c r="U3231">
        <v>1.8</v>
      </c>
      <c r="V3231">
        <v>3759147</v>
      </c>
      <c r="W3231" t="s">
        <v>21</v>
      </c>
    </row>
    <row r="3232" spans="1:23" x14ac:dyDescent="0.3">
      <c r="A3232" t="s">
        <v>4747</v>
      </c>
      <c r="B3232">
        <v>69</v>
      </c>
      <c r="C3232">
        <v>86</v>
      </c>
      <c r="D3232">
        <v>17314483</v>
      </c>
      <c r="E3232" t="s">
        <v>48</v>
      </c>
      <c r="F3232" t="s">
        <v>26</v>
      </c>
      <c r="L3232" t="s">
        <v>4748</v>
      </c>
      <c r="M3232">
        <v>14621</v>
      </c>
      <c r="N3232">
        <v>48</v>
      </c>
      <c r="O3232" t="s">
        <v>29</v>
      </c>
      <c r="P3232" t="s">
        <v>30</v>
      </c>
      <c r="Q3232" t="s">
        <v>213</v>
      </c>
      <c r="R3232">
        <v>4000000</v>
      </c>
      <c r="S3232">
        <v>2014</v>
      </c>
      <c r="T3232">
        <v>4.7</v>
      </c>
      <c r="U3232">
        <v>1.4</v>
      </c>
      <c r="V3232">
        <v>13314483</v>
      </c>
      <c r="W3232" t="s">
        <v>21</v>
      </c>
    </row>
    <row r="3233" spans="1:23" x14ac:dyDescent="0.3">
      <c r="A3233" t="s">
        <v>4749</v>
      </c>
      <c r="B3233">
        <v>143</v>
      </c>
      <c r="C3233">
        <v>110</v>
      </c>
      <c r="D3233">
        <v>6525762</v>
      </c>
      <c r="E3233" t="s">
        <v>48</v>
      </c>
      <c r="F3233" t="s">
        <v>55</v>
      </c>
      <c r="G3233" t="s">
        <v>44</v>
      </c>
      <c r="L3233" t="s">
        <v>4750</v>
      </c>
      <c r="M3233">
        <v>44339</v>
      </c>
      <c r="N3233">
        <v>425</v>
      </c>
      <c r="O3233" t="s">
        <v>29</v>
      </c>
      <c r="P3233" t="s">
        <v>30</v>
      </c>
      <c r="Q3233" t="s">
        <v>213</v>
      </c>
      <c r="R3233">
        <v>4000000</v>
      </c>
      <c r="S3233">
        <v>2002</v>
      </c>
      <c r="T3233">
        <v>6.7</v>
      </c>
      <c r="U3233">
        <v>1.8</v>
      </c>
      <c r="V3233">
        <v>2525762</v>
      </c>
      <c r="W3233" t="s">
        <v>21</v>
      </c>
    </row>
    <row r="3234" spans="1:23" x14ac:dyDescent="0.3">
      <c r="A3234" t="s">
        <v>4751</v>
      </c>
      <c r="B3234">
        <v>51</v>
      </c>
      <c r="C3234">
        <v>110</v>
      </c>
      <c r="D3234">
        <v>4301331</v>
      </c>
      <c r="E3234" t="s">
        <v>48</v>
      </c>
      <c r="F3234" t="s">
        <v>26</v>
      </c>
      <c r="L3234" t="s">
        <v>4752</v>
      </c>
      <c r="M3234">
        <v>78241</v>
      </c>
      <c r="N3234">
        <v>177</v>
      </c>
      <c r="O3234" t="s">
        <v>29</v>
      </c>
      <c r="P3234" t="s">
        <v>30</v>
      </c>
      <c r="Q3234" t="s">
        <v>213</v>
      </c>
      <c r="R3234">
        <v>4000000</v>
      </c>
      <c r="S3234">
        <v>1995</v>
      </c>
      <c r="T3234">
        <v>6.7</v>
      </c>
      <c r="U3234">
        <v>1.8</v>
      </c>
      <c r="V3234">
        <v>301331</v>
      </c>
      <c r="W3234" t="s">
        <v>21</v>
      </c>
    </row>
    <row r="3235" spans="1:23" x14ac:dyDescent="0.3">
      <c r="A3235" t="s">
        <v>3303</v>
      </c>
      <c r="B3235">
        <v>163</v>
      </c>
      <c r="C3235">
        <v>104</v>
      </c>
      <c r="D3235">
        <v>4046737</v>
      </c>
      <c r="E3235" t="s">
        <v>48</v>
      </c>
      <c r="F3235" t="s">
        <v>55</v>
      </c>
      <c r="G3235" t="s">
        <v>44</v>
      </c>
      <c r="L3235" t="s">
        <v>4753</v>
      </c>
      <c r="M3235">
        <v>67949</v>
      </c>
      <c r="N3235">
        <v>390</v>
      </c>
      <c r="O3235" t="s">
        <v>29</v>
      </c>
      <c r="P3235" t="s">
        <v>30</v>
      </c>
      <c r="Q3235" t="s">
        <v>213</v>
      </c>
      <c r="R3235">
        <v>4000000</v>
      </c>
      <c r="S3235">
        <v>2002</v>
      </c>
      <c r="T3235">
        <v>7.1</v>
      </c>
      <c r="U3235">
        <v>1.7</v>
      </c>
      <c r="V3235">
        <v>46737</v>
      </c>
      <c r="W3235" t="s">
        <v>21</v>
      </c>
    </row>
    <row r="3236" spans="1:23" x14ac:dyDescent="0.3">
      <c r="A3236" t="s">
        <v>4754</v>
      </c>
      <c r="B3236">
        <v>52</v>
      </c>
      <c r="C3236">
        <v>96</v>
      </c>
      <c r="D3236">
        <v>3713002</v>
      </c>
      <c r="E3236" t="s">
        <v>790</v>
      </c>
      <c r="L3236" t="s">
        <v>4755</v>
      </c>
      <c r="M3236">
        <v>3611</v>
      </c>
      <c r="N3236">
        <v>62</v>
      </c>
      <c r="O3236" t="s">
        <v>29</v>
      </c>
      <c r="P3236" t="s">
        <v>30</v>
      </c>
      <c r="Q3236" t="s">
        <v>213</v>
      </c>
      <c r="R3236">
        <v>8000000</v>
      </c>
      <c r="S3236">
        <v>2003</v>
      </c>
      <c r="T3236">
        <v>2.7</v>
      </c>
      <c r="U3236">
        <v>1.6</v>
      </c>
      <c r="V3236">
        <v>-4286998</v>
      </c>
      <c r="W3236" t="s">
        <v>38</v>
      </c>
    </row>
    <row r="3237" spans="1:23" x14ac:dyDescent="0.3">
      <c r="A3237" t="s">
        <v>241</v>
      </c>
      <c r="B3237">
        <v>40</v>
      </c>
      <c r="C3237">
        <v>110</v>
      </c>
      <c r="D3237">
        <v>3468572</v>
      </c>
      <c r="E3237" t="s">
        <v>55</v>
      </c>
      <c r="L3237" t="s">
        <v>4756</v>
      </c>
      <c r="M3237">
        <v>10073</v>
      </c>
      <c r="N3237">
        <v>78</v>
      </c>
      <c r="O3237" t="s">
        <v>29</v>
      </c>
      <c r="P3237" t="s">
        <v>30</v>
      </c>
      <c r="Q3237" t="s">
        <v>213</v>
      </c>
      <c r="R3237">
        <v>4000000</v>
      </c>
      <c r="S3237">
        <v>1988</v>
      </c>
      <c r="T3237">
        <v>7.3</v>
      </c>
      <c r="U3237">
        <v>1.8</v>
      </c>
      <c r="V3237">
        <v>-531428</v>
      </c>
      <c r="W3237" t="s">
        <v>38</v>
      </c>
    </row>
    <row r="3238" spans="1:23" x14ac:dyDescent="0.3">
      <c r="A3238" t="s">
        <v>3846</v>
      </c>
      <c r="B3238">
        <v>50</v>
      </c>
      <c r="C3238">
        <v>84</v>
      </c>
      <c r="D3238">
        <v>2892582</v>
      </c>
      <c r="E3238" t="s">
        <v>48</v>
      </c>
      <c r="L3238" t="s">
        <v>4757</v>
      </c>
      <c r="M3238">
        <v>22697</v>
      </c>
      <c r="N3238">
        <v>202</v>
      </c>
      <c r="O3238" t="s">
        <v>29</v>
      </c>
      <c r="P3238" t="s">
        <v>30</v>
      </c>
      <c r="Q3238" t="s">
        <v>213</v>
      </c>
      <c r="R3238">
        <v>4000000</v>
      </c>
      <c r="S3238">
        <v>1996</v>
      </c>
      <c r="T3238">
        <v>7.6</v>
      </c>
      <c r="U3238">
        <v>1.4</v>
      </c>
      <c r="V3238">
        <v>-1107418</v>
      </c>
      <c r="W3238" t="s">
        <v>38</v>
      </c>
    </row>
    <row r="3239" spans="1:23" x14ac:dyDescent="0.3">
      <c r="A3239" t="s">
        <v>4758</v>
      </c>
      <c r="B3239">
        <v>45</v>
      </c>
      <c r="C3239">
        <v>94</v>
      </c>
      <c r="D3239">
        <v>2800000</v>
      </c>
      <c r="E3239" t="s">
        <v>48</v>
      </c>
      <c r="L3239" t="s">
        <v>4759</v>
      </c>
      <c r="M3239">
        <v>4377</v>
      </c>
      <c r="N3239">
        <v>85</v>
      </c>
      <c r="O3239" t="s">
        <v>29</v>
      </c>
      <c r="P3239" t="s">
        <v>30</v>
      </c>
      <c r="Q3239" t="s">
        <v>213</v>
      </c>
      <c r="R3239">
        <v>4000000</v>
      </c>
      <c r="S3239">
        <v>1999</v>
      </c>
      <c r="T3239">
        <v>5.8</v>
      </c>
      <c r="U3239">
        <v>1.6</v>
      </c>
      <c r="V3239">
        <v>-1200000</v>
      </c>
      <c r="W3239" t="s">
        <v>38</v>
      </c>
    </row>
    <row r="3240" spans="1:23" x14ac:dyDescent="0.3">
      <c r="A3240" t="s">
        <v>1203</v>
      </c>
      <c r="B3240">
        <v>121</v>
      </c>
      <c r="C3240">
        <v>93</v>
      </c>
      <c r="D3240">
        <v>2426851</v>
      </c>
      <c r="E3240" t="s">
        <v>48</v>
      </c>
      <c r="F3240" t="s">
        <v>56</v>
      </c>
      <c r="G3240" t="s">
        <v>44</v>
      </c>
      <c r="H3240" t="s">
        <v>35</v>
      </c>
      <c r="L3240" t="s">
        <v>4760</v>
      </c>
      <c r="M3240">
        <v>16224</v>
      </c>
      <c r="N3240">
        <v>76</v>
      </c>
      <c r="O3240" t="s">
        <v>29</v>
      </c>
      <c r="P3240" t="s">
        <v>30</v>
      </c>
      <c r="Q3240" t="s">
        <v>213</v>
      </c>
      <c r="R3240">
        <v>4000000</v>
      </c>
      <c r="S3240">
        <v>2007</v>
      </c>
      <c r="T3240">
        <v>6.5</v>
      </c>
      <c r="U3240">
        <v>1.6</v>
      </c>
      <c r="V3240">
        <v>-1573149</v>
      </c>
      <c r="W3240" t="s">
        <v>38</v>
      </c>
    </row>
    <row r="3241" spans="1:23" x14ac:dyDescent="0.3">
      <c r="A3241" t="s">
        <v>4761</v>
      </c>
      <c r="B3241">
        <v>114</v>
      </c>
      <c r="C3241">
        <v>96</v>
      </c>
      <c r="D3241">
        <v>1325073</v>
      </c>
      <c r="E3241" t="s">
        <v>48</v>
      </c>
      <c r="F3241" t="s">
        <v>55</v>
      </c>
      <c r="L3241" t="s">
        <v>4762</v>
      </c>
      <c r="M3241">
        <v>18762</v>
      </c>
      <c r="N3241">
        <v>91</v>
      </c>
      <c r="O3241" t="s">
        <v>29</v>
      </c>
      <c r="P3241" t="s">
        <v>30</v>
      </c>
      <c r="Q3241" t="s">
        <v>213</v>
      </c>
      <c r="R3241">
        <v>4000000</v>
      </c>
      <c r="S3241">
        <v>2005</v>
      </c>
      <c r="T3241">
        <v>6.6</v>
      </c>
      <c r="U3241">
        <v>1.6</v>
      </c>
      <c r="V3241">
        <v>-2674927</v>
      </c>
      <c r="W3241" t="s">
        <v>38</v>
      </c>
    </row>
    <row r="3242" spans="1:23" x14ac:dyDescent="0.3">
      <c r="A3242" t="s">
        <v>4763</v>
      </c>
      <c r="B3242">
        <v>116</v>
      </c>
      <c r="C3242">
        <v>101</v>
      </c>
      <c r="D3242">
        <v>864959</v>
      </c>
      <c r="E3242" t="s">
        <v>25</v>
      </c>
      <c r="F3242" t="s">
        <v>26</v>
      </c>
      <c r="L3242" t="s">
        <v>4764</v>
      </c>
      <c r="M3242">
        <v>20275</v>
      </c>
      <c r="N3242">
        <v>151</v>
      </c>
      <c r="O3242" t="s">
        <v>29</v>
      </c>
      <c r="P3242" t="s">
        <v>37</v>
      </c>
      <c r="Q3242" t="s">
        <v>52</v>
      </c>
      <c r="R3242">
        <v>4000000</v>
      </c>
      <c r="S3242">
        <v>2005</v>
      </c>
      <c r="T3242">
        <v>6.9</v>
      </c>
      <c r="U3242">
        <v>1.7</v>
      </c>
      <c r="V3242">
        <v>-3135041</v>
      </c>
      <c r="W3242" t="s">
        <v>38</v>
      </c>
    </row>
    <row r="3243" spans="1:23" x14ac:dyDescent="0.3">
      <c r="A3243" t="s">
        <v>4765</v>
      </c>
      <c r="B3243">
        <v>115</v>
      </c>
      <c r="C3243">
        <v>102</v>
      </c>
      <c r="D3243">
        <v>2601847</v>
      </c>
      <c r="E3243" t="s">
        <v>790</v>
      </c>
      <c r="F3243" t="s">
        <v>59</v>
      </c>
      <c r="L3243" t="s">
        <v>4766</v>
      </c>
      <c r="M3243">
        <v>22457</v>
      </c>
      <c r="N3243">
        <v>69</v>
      </c>
      <c r="O3243" t="s">
        <v>4767</v>
      </c>
      <c r="P3243" t="s">
        <v>30</v>
      </c>
      <c r="Q3243" t="s">
        <v>31</v>
      </c>
      <c r="R3243">
        <v>4000000</v>
      </c>
      <c r="S3243">
        <v>2011</v>
      </c>
      <c r="T3243">
        <v>8.5</v>
      </c>
      <c r="U3243">
        <v>1.7</v>
      </c>
      <c r="V3243">
        <v>-1398153</v>
      </c>
      <c r="W3243" t="s">
        <v>38</v>
      </c>
    </row>
    <row r="3244" spans="1:23" x14ac:dyDescent="0.3">
      <c r="A3244" t="s">
        <v>4768</v>
      </c>
      <c r="B3244">
        <v>15</v>
      </c>
      <c r="C3244">
        <v>87</v>
      </c>
      <c r="D3244">
        <v>800000</v>
      </c>
      <c r="E3244" t="s">
        <v>25</v>
      </c>
      <c r="F3244" t="s">
        <v>26</v>
      </c>
      <c r="L3244" t="s">
        <v>4769</v>
      </c>
      <c r="M3244">
        <v>2308</v>
      </c>
      <c r="N3244">
        <v>35</v>
      </c>
      <c r="O3244" t="s">
        <v>29</v>
      </c>
      <c r="P3244" t="s">
        <v>30</v>
      </c>
      <c r="Q3244" t="s">
        <v>213</v>
      </c>
      <c r="R3244">
        <v>4000000</v>
      </c>
      <c r="S3244">
        <v>1987</v>
      </c>
      <c r="T3244">
        <v>4.8</v>
      </c>
      <c r="U3244">
        <v>1.4</v>
      </c>
      <c r="V3244">
        <v>-3200000</v>
      </c>
      <c r="W3244" t="s">
        <v>38</v>
      </c>
    </row>
    <row r="3245" spans="1:23" x14ac:dyDescent="0.3">
      <c r="A3245" t="s">
        <v>4770</v>
      </c>
      <c r="B3245">
        <v>41</v>
      </c>
      <c r="C3245">
        <v>99</v>
      </c>
      <c r="D3245">
        <v>562059</v>
      </c>
      <c r="E3245" t="s">
        <v>55</v>
      </c>
      <c r="F3245" t="s">
        <v>35</v>
      </c>
      <c r="L3245" t="s">
        <v>4771</v>
      </c>
      <c r="M3245">
        <v>8535</v>
      </c>
      <c r="N3245">
        <v>113</v>
      </c>
      <c r="O3245" t="s">
        <v>29</v>
      </c>
      <c r="P3245" t="s">
        <v>30</v>
      </c>
      <c r="Q3245" t="s">
        <v>213</v>
      </c>
      <c r="R3245">
        <v>4000000</v>
      </c>
      <c r="S3245">
        <v>2002</v>
      </c>
      <c r="T3245">
        <v>7</v>
      </c>
      <c r="U3245">
        <v>1.6</v>
      </c>
      <c r="V3245">
        <v>-3437941</v>
      </c>
      <c r="W3245" t="s">
        <v>38</v>
      </c>
    </row>
    <row r="3246" spans="1:23" x14ac:dyDescent="0.3">
      <c r="A3246" t="s">
        <v>4730</v>
      </c>
      <c r="B3246">
        <v>31</v>
      </c>
      <c r="C3246">
        <v>106</v>
      </c>
      <c r="D3246">
        <v>399793</v>
      </c>
      <c r="E3246" t="s">
        <v>55</v>
      </c>
      <c r="L3246" t="s">
        <v>4772</v>
      </c>
      <c r="M3246">
        <v>2877</v>
      </c>
      <c r="N3246">
        <v>70</v>
      </c>
      <c r="O3246" t="s">
        <v>29</v>
      </c>
      <c r="P3246" t="s">
        <v>30</v>
      </c>
      <c r="Q3246" t="s">
        <v>213</v>
      </c>
      <c r="R3246">
        <v>4000000</v>
      </c>
      <c r="S3246">
        <v>1999</v>
      </c>
      <c r="T3246">
        <v>5.4</v>
      </c>
      <c r="U3246">
        <v>1.8</v>
      </c>
      <c r="V3246">
        <v>-3600207</v>
      </c>
      <c r="W3246" t="s">
        <v>38</v>
      </c>
    </row>
    <row r="3247" spans="1:23" x14ac:dyDescent="0.3">
      <c r="A3247" t="s">
        <v>1476</v>
      </c>
      <c r="B3247">
        <v>232</v>
      </c>
      <c r="C3247">
        <v>117</v>
      </c>
      <c r="D3247">
        <v>371897</v>
      </c>
      <c r="E3247" t="s">
        <v>55</v>
      </c>
      <c r="L3247" t="s">
        <v>4773</v>
      </c>
      <c r="M3247">
        <v>36494</v>
      </c>
      <c r="N3247">
        <v>118</v>
      </c>
      <c r="O3247" t="s">
        <v>29</v>
      </c>
      <c r="P3247" t="s">
        <v>30</v>
      </c>
      <c r="Q3247" t="s">
        <v>213</v>
      </c>
      <c r="R3247">
        <v>4000000</v>
      </c>
      <c r="S3247">
        <v>2013</v>
      </c>
      <c r="T3247">
        <v>6.9</v>
      </c>
      <c r="U3247">
        <v>2</v>
      </c>
      <c r="V3247">
        <v>-3628103</v>
      </c>
      <c r="W3247" t="s">
        <v>38</v>
      </c>
    </row>
    <row r="3248" spans="1:23" x14ac:dyDescent="0.3">
      <c r="A3248" t="s">
        <v>4774</v>
      </c>
      <c r="B3248">
        <v>43</v>
      </c>
      <c r="C3248">
        <v>99</v>
      </c>
      <c r="D3248">
        <v>302204</v>
      </c>
      <c r="E3248" t="s">
        <v>48</v>
      </c>
      <c r="F3248" t="s">
        <v>56</v>
      </c>
      <c r="G3248" t="s">
        <v>44</v>
      </c>
      <c r="L3248" t="s">
        <v>4775</v>
      </c>
      <c r="M3248">
        <v>6705</v>
      </c>
      <c r="N3248">
        <v>53</v>
      </c>
      <c r="O3248" t="s">
        <v>29</v>
      </c>
      <c r="P3248" t="s">
        <v>37</v>
      </c>
      <c r="Q3248" t="s">
        <v>52</v>
      </c>
      <c r="R3248">
        <v>3000000</v>
      </c>
      <c r="S3248">
        <v>1997</v>
      </c>
      <c r="T3248">
        <v>6.6</v>
      </c>
      <c r="U3248">
        <v>1.6</v>
      </c>
      <c r="V3248">
        <v>-2697796</v>
      </c>
      <c r="W3248" t="s">
        <v>38</v>
      </c>
    </row>
    <row r="3249" spans="1:23" x14ac:dyDescent="0.3">
      <c r="A3249" t="s">
        <v>589</v>
      </c>
      <c r="B3249">
        <v>68</v>
      </c>
      <c r="C3249">
        <v>102</v>
      </c>
      <c r="D3249">
        <v>354704</v>
      </c>
      <c r="E3249" t="s">
        <v>56</v>
      </c>
      <c r="F3249" t="s">
        <v>55</v>
      </c>
      <c r="G3249" t="s">
        <v>57</v>
      </c>
      <c r="H3249" t="s">
        <v>35</v>
      </c>
      <c r="L3249" t="s">
        <v>4776</v>
      </c>
      <c r="M3249">
        <v>2705</v>
      </c>
      <c r="N3249">
        <v>38</v>
      </c>
      <c r="O3249" t="s">
        <v>29</v>
      </c>
      <c r="P3249" t="s">
        <v>30</v>
      </c>
      <c r="Q3249" t="s">
        <v>213</v>
      </c>
      <c r="R3249">
        <v>1300000</v>
      </c>
      <c r="S3249">
        <v>1987</v>
      </c>
      <c r="T3249">
        <v>5.9</v>
      </c>
      <c r="U3249">
        <v>1.7</v>
      </c>
      <c r="V3249">
        <v>-945296</v>
      </c>
      <c r="W3249" t="s">
        <v>38</v>
      </c>
    </row>
    <row r="3250" spans="1:23" x14ac:dyDescent="0.3">
      <c r="A3250" t="s">
        <v>4777</v>
      </c>
      <c r="B3250">
        <v>51</v>
      </c>
      <c r="C3250">
        <v>85</v>
      </c>
      <c r="D3250">
        <v>265107</v>
      </c>
      <c r="E3250" t="s">
        <v>48</v>
      </c>
      <c r="F3250" t="s">
        <v>57</v>
      </c>
      <c r="G3250" t="s">
        <v>60</v>
      </c>
      <c r="L3250" t="s">
        <v>4778</v>
      </c>
      <c r="M3250">
        <v>4617</v>
      </c>
      <c r="N3250">
        <v>93</v>
      </c>
      <c r="O3250" t="s">
        <v>29</v>
      </c>
      <c r="P3250" t="s">
        <v>143</v>
      </c>
      <c r="Q3250" t="s">
        <v>3646</v>
      </c>
      <c r="R3250">
        <v>1500000</v>
      </c>
      <c r="S3250">
        <v>2000</v>
      </c>
      <c r="T3250">
        <v>6.3</v>
      </c>
      <c r="U3250">
        <v>1.4</v>
      </c>
      <c r="V3250">
        <v>-1234893</v>
      </c>
      <c r="W3250" t="s">
        <v>38</v>
      </c>
    </row>
    <row r="3251" spans="1:23" x14ac:dyDescent="0.3">
      <c r="A3251" t="s">
        <v>2514</v>
      </c>
      <c r="B3251">
        <v>33</v>
      </c>
      <c r="C3251">
        <v>86</v>
      </c>
      <c r="D3251">
        <v>185577</v>
      </c>
      <c r="E3251" t="s">
        <v>48</v>
      </c>
      <c r="L3251" t="s">
        <v>4779</v>
      </c>
      <c r="M3251">
        <v>2133</v>
      </c>
      <c r="N3251">
        <v>31</v>
      </c>
      <c r="O3251" t="s">
        <v>29</v>
      </c>
      <c r="P3251" t="s">
        <v>37</v>
      </c>
      <c r="Q3251" t="s">
        <v>213</v>
      </c>
      <c r="R3251">
        <v>4000000</v>
      </c>
      <c r="S3251">
        <v>1999</v>
      </c>
      <c r="T3251">
        <v>6.3</v>
      </c>
      <c r="U3251">
        <v>1.4</v>
      </c>
      <c r="V3251">
        <v>-3814423</v>
      </c>
      <c r="W3251" t="s">
        <v>38</v>
      </c>
    </row>
    <row r="3252" spans="1:23" x14ac:dyDescent="0.3">
      <c r="A3252" t="s">
        <v>4780</v>
      </c>
      <c r="B3252">
        <v>26</v>
      </c>
      <c r="C3252">
        <v>120</v>
      </c>
      <c r="D3252">
        <v>100412</v>
      </c>
      <c r="E3252" t="s">
        <v>55</v>
      </c>
      <c r="L3252" t="s">
        <v>4781</v>
      </c>
      <c r="M3252">
        <v>2112</v>
      </c>
      <c r="N3252">
        <v>7</v>
      </c>
      <c r="O3252" t="s">
        <v>3104</v>
      </c>
      <c r="P3252" t="s">
        <v>3061</v>
      </c>
      <c r="Q3252" t="s">
        <v>31</v>
      </c>
      <c r="R3252">
        <v>4000000</v>
      </c>
      <c r="S3252">
        <v>2013</v>
      </c>
      <c r="T3252">
        <v>7.7</v>
      </c>
      <c r="U3252">
        <v>2</v>
      </c>
      <c r="V3252">
        <v>-3899588</v>
      </c>
      <c r="W3252" t="s">
        <v>38</v>
      </c>
    </row>
    <row r="3253" spans="1:23" x14ac:dyDescent="0.3">
      <c r="A3253" t="s">
        <v>4782</v>
      </c>
      <c r="B3253">
        <v>109</v>
      </c>
      <c r="C3253">
        <v>106</v>
      </c>
      <c r="D3253">
        <v>58214</v>
      </c>
      <c r="E3253" t="s">
        <v>56</v>
      </c>
      <c r="F3253" t="s">
        <v>55</v>
      </c>
      <c r="G3253" t="s">
        <v>35</v>
      </c>
      <c r="L3253" t="s">
        <v>4783</v>
      </c>
      <c r="M3253">
        <v>34224</v>
      </c>
      <c r="N3253">
        <v>137</v>
      </c>
      <c r="O3253" t="s">
        <v>29</v>
      </c>
      <c r="P3253" t="s">
        <v>30</v>
      </c>
      <c r="Q3253" t="s">
        <v>213</v>
      </c>
      <c r="R3253">
        <v>9500000</v>
      </c>
      <c r="S3253">
        <v>2010</v>
      </c>
      <c r="T3253">
        <v>7</v>
      </c>
      <c r="U3253">
        <v>1.8</v>
      </c>
      <c r="V3253">
        <v>-9441786</v>
      </c>
      <c r="W3253" t="s">
        <v>38</v>
      </c>
    </row>
    <row r="3254" spans="1:23" x14ac:dyDescent="0.3">
      <c r="A3254" t="s">
        <v>851</v>
      </c>
      <c r="B3254">
        <v>34</v>
      </c>
      <c r="C3254">
        <v>103</v>
      </c>
      <c r="D3254">
        <v>75078</v>
      </c>
      <c r="E3254" t="s">
        <v>48</v>
      </c>
      <c r="L3254" t="s">
        <v>4784</v>
      </c>
      <c r="M3254">
        <v>1398</v>
      </c>
      <c r="N3254">
        <v>26</v>
      </c>
      <c r="O3254" t="s">
        <v>29</v>
      </c>
      <c r="P3254" t="s">
        <v>30</v>
      </c>
      <c r="Q3254" t="s">
        <v>213</v>
      </c>
      <c r="R3254">
        <v>14000000</v>
      </c>
      <c r="S3254">
        <v>2000</v>
      </c>
      <c r="T3254">
        <v>6.3</v>
      </c>
      <c r="U3254">
        <v>1.7</v>
      </c>
      <c r="V3254">
        <v>-13924922</v>
      </c>
      <c r="W3254" t="s">
        <v>38</v>
      </c>
    </row>
    <row r="3255" spans="1:23" x14ac:dyDescent="0.3">
      <c r="A3255" t="s">
        <v>2778</v>
      </c>
      <c r="B3255">
        <v>141</v>
      </c>
      <c r="C3255">
        <v>112</v>
      </c>
      <c r="D3255">
        <v>317125</v>
      </c>
      <c r="E3255" t="s">
        <v>55</v>
      </c>
      <c r="F3255" t="s">
        <v>44</v>
      </c>
      <c r="L3255" t="s">
        <v>4785</v>
      </c>
      <c r="M3255">
        <v>23334</v>
      </c>
      <c r="N3255">
        <v>87</v>
      </c>
      <c r="O3255" t="s">
        <v>29</v>
      </c>
      <c r="P3255" t="s">
        <v>143</v>
      </c>
      <c r="Q3255" t="s">
        <v>213</v>
      </c>
      <c r="R3255">
        <v>16000000</v>
      </c>
      <c r="S3255">
        <v>2013</v>
      </c>
      <c r="T3255">
        <v>6.2</v>
      </c>
      <c r="U3255">
        <v>1.9</v>
      </c>
      <c r="V3255">
        <v>-15682875</v>
      </c>
      <c r="W3255" t="s">
        <v>38</v>
      </c>
    </row>
    <row r="3256" spans="1:23" x14ac:dyDescent="0.3">
      <c r="A3256" t="s">
        <v>4786</v>
      </c>
      <c r="B3256">
        <v>64</v>
      </c>
      <c r="C3256">
        <v>113</v>
      </c>
      <c r="D3256">
        <v>146402</v>
      </c>
      <c r="E3256" t="s">
        <v>48</v>
      </c>
      <c r="F3256" t="s">
        <v>55</v>
      </c>
      <c r="L3256" t="s">
        <v>4787</v>
      </c>
      <c r="M3256">
        <v>9913</v>
      </c>
      <c r="N3256">
        <v>38</v>
      </c>
      <c r="O3256" t="s">
        <v>763</v>
      </c>
      <c r="P3256" t="s">
        <v>971</v>
      </c>
      <c r="Q3256" t="s">
        <v>213</v>
      </c>
      <c r="R3256">
        <v>4000000</v>
      </c>
      <c r="S3256">
        <v>2002</v>
      </c>
      <c r="T3256">
        <v>7.7</v>
      </c>
      <c r="U3256">
        <v>1.9</v>
      </c>
      <c r="V3256">
        <v>-3853598</v>
      </c>
      <c r="W3256" t="s">
        <v>38</v>
      </c>
    </row>
    <row r="3257" spans="1:23" x14ac:dyDescent="0.3">
      <c r="A3257" t="s">
        <v>4788</v>
      </c>
      <c r="B3257">
        <v>215</v>
      </c>
      <c r="C3257">
        <v>98</v>
      </c>
      <c r="D3257">
        <v>18469</v>
      </c>
      <c r="E3257" t="s">
        <v>55</v>
      </c>
      <c r="F3257" t="s">
        <v>57</v>
      </c>
      <c r="G3257" t="s">
        <v>27</v>
      </c>
      <c r="L3257" t="s">
        <v>4789</v>
      </c>
      <c r="M3257">
        <v>34263</v>
      </c>
      <c r="N3257">
        <v>141</v>
      </c>
      <c r="O3257" t="s">
        <v>29</v>
      </c>
      <c r="P3257" t="s">
        <v>30</v>
      </c>
      <c r="Q3257" t="s">
        <v>213</v>
      </c>
      <c r="R3257">
        <v>650000</v>
      </c>
      <c r="S3257">
        <v>2010</v>
      </c>
      <c r="T3257">
        <v>6.5</v>
      </c>
      <c r="U3257">
        <v>1.6</v>
      </c>
      <c r="V3257">
        <v>-631531</v>
      </c>
      <c r="W3257" t="s">
        <v>38</v>
      </c>
    </row>
    <row r="3258" spans="1:23" x14ac:dyDescent="0.3">
      <c r="A3258" t="s">
        <v>1828</v>
      </c>
      <c r="B3258">
        <v>12</v>
      </c>
      <c r="C3258">
        <v>92</v>
      </c>
      <c r="D3258">
        <v>12836</v>
      </c>
      <c r="E3258" t="s">
        <v>242</v>
      </c>
      <c r="F3258" t="s">
        <v>55</v>
      </c>
      <c r="L3258" t="s">
        <v>4790</v>
      </c>
      <c r="M3258">
        <v>1686</v>
      </c>
      <c r="N3258">
        <v>28</v>
      </c>
      <c r="O3258" t="s">
        <v>29</v>
      </c>
      <c r="P3258" t="s">
        <v>30</v>
      </c>
      <c r="Q3258" t="s">
        <v>213</v>
      </c>
      <c r="R3258">
        <v>4000000</v>
      </c>
      <c r="S3258">
        <v>1997</v>
      </c>
      <c r="T3258">
        <v>5.8</v>
      </c>
      <c r="U3258">
        <v>1.5</v>
      </c>
      <c r="V3258">
        <v>-3987164</v>
      </c>
      <c r="W3258" t="s">
        <v>38</v>
      </c>
    </row>
    <row r="3259" spans="1:23" x14ac:dyDescent="0.3">
      <c r="A3259" t="s">
        <v>4791</v>
      </c>
      <c r="B3259">
        <v>70</v>
      </c>
      <c r="C3259">
        <v>106</v>
      </c>
      <c r="D3259">
        <v>20262</v>
      </c>
      <c r="E3259" t="s">
        <v>55</v>
      </c>
      <c r="L3259" t="s">
        <v>4792</v>
      </c>
      <c r="M3259">
        <v>1738</v>
      </c>
      <c r="N3259">
        <v>10</v>
      </c>
      <c r="O3259" t="s">
        <v>4421</v>
      </c>
      <c r="P3259" t="s">
        <v>3520</v>
      </c>
      <c r="Q3259" t="s">
        <v>3646</v>
      </c>
      <c r="R3259">
        <v>4000000</v>
      </c>
      <c r="S3259">
        <v>2014</v>
      </c>
      <c r="T3259">
        <v>6.1</v>
      </c>
      <c r="U3259">
        <v>1.8</v>
      </c>
      <c r="V3259">
        <v>-3979738</v>
      </c>
      <c r="W3259" t="s">
        <v>38</v>
      </c>
    </row>
    <row r="3260" spans="1:23" x14ac:dyDescent="0.3">
      <c r="A3260" t="s">
        <v>4793</v>
      </c>
      <c r="B3260">
        <v>36</v>
      </c>
      <c r="C3260">
        <v>93</v>
      </c>
      <c r="D3260">
        <v>4063</v>
      </c>
      <c r="E3260" t="s">
        <v>55</v>
      </c>
      <c r="F3260" t="s">
        <v>60</v>
      </c>
      <c r="G3260" t="s">
        <v>44</v>
      </c>
      <c r="H3260" t="s">
        <v>35</v>
      </c>
      <c r="L3260" t="s">
        <v>4794</v>
      </c>
      <c r="M3260">
        <v>2086</v>
      </c>
      <c r="N3260">
        <v>20</v>
      </c>
      <c r="O3260" t="s">
        <v>29</v>
      </c>
      <c r="P3260" t="s">
        <v>115</v>
      </c>
      <c r="Q3260" t="s">
        <v>213</v>
      </c>
      <c r="R3260">
        <v>4000000</v>
      </c>
      <c r="S3260">
        <v>2012</v>
      </c>
      <c r="T3260">
        <v>5.2</v>
      </c>
      <c r="U3260">
        <v>1.6</v>
      </c>
      <c r="V3260">
        <v>-3995937</v>
      </c>
      <c r="W3260" t="s">
        <v>38</v>
      </c>
    </row>
    <row r="3261" spans="1:23" x14ac:dyDescent="0.3">
      <c r="A3261" t="s">
        <v>4795</v>
      </c>
      <c r="B3261">
        <v>157</v>
      </c>
      <c r="C3261">
        <v>226</v>
      </c>
      <c r="D3261">
        <v>198655278</v>
      </c>
      <c r="E3261" t="s">
        <v>55</v>
      </c>
      <c r="F3261" t="s">
        <v>54</v>
      </c>
      <c r="G3261" t="s">
        <v>44</v>
      </c>
      <c r="H3261" t="s">
        <v>58</v>
      </c>
      <c r="L3261" t="s">
        <v>4796</v>
      </c>
      <c r="M3261">
        <v>215340</v>
      </c>
      <c r="N3261">
        <v>706</v>
      </c>
      <c r="O3261" t="s">
        <v>29</v>
      </c>
      <c r="P3261" t="s">
        <v>30</v>
      </c>
      <c r="Q3261" t="s">
        <v>118</v>
      </c>
      <c r="R3261">
        <v>3977000</v>
      </c>
      <c r="S3261">
        <v>1939</v>
      </c>
      <c r="T3261">
        <v>8.1999999999999993</v>
      </c>
      <c r="U3261">
        <v>3.8</v>
      </c>
      <c r="V3261">
        <v>194678278</v>
      </c>
      <c r="W3261" t="s">
        <v>21</v>
      </c>
    </row>
    <row r="3262" spans="1:23" x14ac:dyDescent="0.3">
      <c r="A3262" t="s">
        <v>4797</v>
      </c>
      <c r="B3262">
        <v>31</v>
      </c>
      <c r="C3262">
        <v>104</v>
      </c>
      <c r="D3262">
        <v>143653</v>
      </c>
      <c r="E3262" t="s">
        <v>242</v>
      </c>
      <c r="F3262" t="s">
        <v>55</v>
      </c>
      <c r="L3262" t="s">
        <v>4798</v>
      </c>
      <c r="M3262">
        <v>1177</v>
      </c>
      <c r="N3262">
        <v>10</v>
      </c>
      <c r="O3262" t="s">
        <v>29</v>
      </c>
      <c r="P3262" t="s">
        <v>37</v>
      </c>
      <c r="Q3262" t="s">
        <v>31</v>
      </c>
      <c r="R3262">
        <v>4000000</v>
      </c>
      <c r="S3262">
        <v>2014</v>
      </c>
      <c r="T3262">
        <v>6</v>
      </c>
      <c r="U3262">
        <v>1.7</v>
      </c>
      <c r="V3262">
        <v>-3856347</v>
      </c>
      <c r="W3262" t="s">
        <v>38</v>
      </c>
    </row>
    <row r="3263" spans="1:23" x14ac:dyDescent="0.3">
      <c r="A3263" t="s">
        <v>4799</v>
      </c>
      <c r="B3263">
        <v>53</v>
      </c>
      <c r="C3263">
        <v>152</v>
      </c>
      <c r="D3263">
        <v>14873</v>
      </c>
      <c r="E3263" t="s">
        <v>25</v>
      </c>
      <c r="F3263" t="s">
        <v>58</v>
      </c>
      <c r="G3263" t="s">
        <v>53</v>
      </c>
      <c r="L3263" t="s">
        <v>4800</v>
      </c>
      <c r="M3263">
        <v>5294</v>
      </c>
      <c r="N3263">
        <v>67</v>
      </c>
      <c r="O3263" t="s">
        <v>29</v>
      </c>
      <c r="P3263" t="s">
        <v>30</v>
      </c>
      <c r="Q3263" t="s">
        <v>1636</v>
      </c>
      <c r="R3263">
        <v>3800000</v>
      </c>
      <c r="S3263">
        <v>1965</v>
      </c>
      <c r="T3263">
        <v>6.8</v>
      </c>
      <c r="U3263">
        <v>2.5</v>
      </c>
      <c r="V3263">
        <v>-3785127</v>
      </c>
      <c r="W3263" t="s">
        <v>38</v>
      </c>
    </row>
    <row r="3264" spans="1:23" x14ac:dyDescent="0.3">
      <c r="A3264" t="s">
        <v>4801</v>
      </c>
      <c r="B3264">
        <v>21</v>
      </c>
      <c r="C3264">
        <v>107</v>
      </c>
      <c r="D3264">
        <v>8000000</v>
      </c>
      <c r="E3264" t="s">
        <v>242</v>
      </c>
      <c r="F3264" t="s">
        <v>48</v>
      </c>
      <c r="G3264" t="s">
        <v>50</v>
      </c>
      <c r="H3264" t="s">
        <v>44</v>
      </c>
      <c r="I3264" t="s">
        <v>53</v>
      </c>
      <c r="L3264" t="s">
        <v>4802</v>
      </c>
      <c r="M3264">
        <v>3167</v>
      </c>
      <c r="N3264">
        <v>90</v>
      </c>
      <c r="O3264" t="s">
        <v>29</v>
      </c>
      <c r="P3264" t="s">
        <v>30</v>
      </c>
      <c r="Q3264" t="s">
        <v>4803</v>
      </c>
      <c r="R3264">
        <v>3768785</v>
      </c>
      <c r="S3264">
        <v>1950</v>
      </c>
      <c r="T3264">
        <v>7</v>
      </c>
      <c r="U3264">
        <v>1.8</v>
      </c>
      <c r="V3264">
        <v>4231215</v>
      </c>
      <c r="W3264" t="s">
        <v>21</v>
      </c>
    </row>
    <row r="3265" spans="1:23" x14ac:dyDescent="0.3">
      <c r="A3265" t="s">
        <v>4804</v>
      </c>
      <c r="B3265">
        <v>78</v>
      </c>
      <c r="C3265">
        <v>95</v>
      </c>
      <c r="D3265">
        <v>37606</v>
      </c>
      <c r="E3265" t="s">
        <v>48</v>
      </c>
      <c r="F3265" t="s">
        <v>56</v>
      </c>
      <c r="G3265" t="s">
        <v>55</v>
      </c>
      <c r="L3265" t="s">
        <v>4805</v>
      </c>
      <c r="M3265">
        <v>31836</v>
      </c>
      <c r="N3265">
        <v>90</v>
      </c>
      <c r="O3265" t="s">
        <v>29</v>
      </c>
      <c r="P3265" t="s">
        <v>115</v>
      </c>
      <c r="Q3265" t="s">
        <v>213</v>
      </c>
      <c r="R3265">
        <v>3500000</v>
      </c>
      <c r="S3265">
        <v>2009</v>
      </c>
      <c r="T3265">
        <v>6.8</v>
      </c>
      <c r="U3265">
        <v>1.6</v>
      </c>
      <c r="V3265">
        <v>-3462394</v>
      </c>
      <c r="W3265" t="s">
        <v>38</v>
      </c>
    </row>
    <row r="3266" spans="1:23" x14ac:dyDescent="0.3">
      <c r="A3266" t="s">
        <v>4806</v>
      </c>
      <c r="B3266">
        <v>41</v>
      </c>
      <c r="C3266">
        <v>102</v>
      </c>
      <c r="D3266">
        <v>2956000</v>
      </c>
      <c r="E3266" t="s">
        <v>25</v>
      </c>
      <c r="F3266" t="s">
        <v>48</v>
      </c>
      <c r="G3266" t="s">
        <v>50</v>
      </c>
      <c r="H3266" t="s">
        <v>44</v>
      </c>
      <c r="L3266" t="s">
        <v>4807</v>
      </c>
      <c r="M3266">
        <v>3258</v>
      </c>
      <c r="N3266">
        <v>54</v>
      </c>
      <c r="O3266" t="s">
        <v>29</v>
      </c>
      <c r="P3266" t="s">
        <v>30</v>
      </c>
      <c r="Q3266" t="s">
        <v>1636</v>
      </c>
      <c r="R3266">
        <v>3700000</v>
      </c>
      <c r="S3266">
        <v>1948</v>
      </c>
      <c r="T3266">
        <v>7.1</v>
      </c>
      <c r="U3266">
        <v>1.7</v>
      </c>
      <c r="V3266">
        <v>-744000</v>
      </c>
      <c r="W3266" t="s">
        <v>38</v>
      </c>
    </row>
    <row r="3267" spans="1:23" x14ac:dyDescent="0.3">
      <c r="A3267" t="s">
        <v>4808</v>
      </c>
      <c r="B3267">
        <v>61</v>
      </c>
      <c r="C3267">
        <v>99</v>
      </c>
      <c r="D3267">
        <v>19959</v>
      </c>
      <c r="E3267" t="s">
        <v>55</v>
      </c>
      <c r="L3267" t="s">
        <v>4809</v>
      </c>
      <c r="M3267">
        <v>3579</v>
      </c>
      <c r="N3267">
        <v>14</v>
      </c>
      <c r="O3267" t="s">
        <v>29</v>
      </c>
      <c r="P3267" t="s">
        <v>4810</v>
      </c>
      <c r="Q3267" t="s">
        <v>213</v>
      </c>
      <c r="R3267">
        <v>3800000</v>
      </c>
      <c r="S3267">
        <v>2009</v>
      </c>
      <c r="T3267">
        <v>6.9</v>
      </c>
      <c r="U3267">
        <v>1.6</v>
      </c>
      <c r="V3267">
        <v>-3780041</v>
      </c>
      <c r="W3267" t="s">
        <v>38</v>
      </c>
    </row>
    <row r="3268" spans="1:23" x14ac:dyDescent="0.3">
      <c r="A3268" t="s">
        <v>3190</v>
      </c>
      <c r="B3268">
        <v>112</v>
      </c>
      <c r="C3268">
        <v>109</v>
      </c>
      <c r="D3268">
        <v>2706659</v>
      </c>
      <c r="E3268" t="s">
        <v>48</v>
      </c>
      <c r="F3268" t="s">
        <v>55</v>
      </c>
      <c r="L3268" t="s">
        <v>4811</v>
      </c>
      <c r="M3268">
        <v>17770</v>
      </c>
      <c r="N3268">
        <v>172</v>
      </c>
      <c r="O3268" t="s">
        <v>29</v>
      </c>
      <c r="P3268" t="s">
        <v>37</v>
      </c>
      <c r="Q3268" t="s">
        <v>213</v>
      </c>
      <c r="R3268">
        <v>2000000</v>
      </c>
      <c r="S3268">
        <v>2006</v>
      </c>
      <c r="T3268">
        <v>6.9</v>
      </c>
      <c r="U3268">
        <v>1.8</v>
      </c>
      <c r="V3268">
        <v>706659</v>
      </c>
      <c r="W3268" t="s">
        <v>21</v>
      </c>
    </row>
    <row r="3269" spans="1:23" x14ac:dyDescent="0.3">
      <c r="A3269" t="s">
        <v>3539</v>
      </c>
      <c r="B3269">
        <v>122</v>
      </c>
      <c r="C3269">
        <v>91</v>
      </c>
      <c r="D3269">
        <v>45857453</v>
      </c>
      <c r="E3269" t="s">
        <v>48</v>
      </c>
      <c r="F3269" t="s">
        <v>55</v>
      </c>
      <c r="G3269" t="s">
        <v>59</v>
      </c>
      <c r="L3269" t="s">
        <v>4812</v>
      </c>
      <c r="M3269">
        <v>82232</v>
      </c>
      <c r="N3269">
        <v>174</v>
      </c>
      <c r="O3269" t="s">
        <v>29</v>
      </c>
      <c r="P3269" t="s">
        <v>37</v>
      </c>
      <c r="Q3269" t="s">
        <v>213</v>
      </c>
      <c r="R3269">
        <v>3500000</v>
      </c>
      <c r="S3269">
        <v>1997</v>
      </c>
      <c r="T3269">
        <v>7.2</v>
      </c>
      <c r="U3269">
        <v>1.5</v>
      </c>
      <c r="V3269">
        <v>42357453</v>
      </c>
      <c r="W3269" t="s">
        <v>21</v>
      </c>
    </row>
    <row r="3270" spans="1:23" x14ac:dyDescent="0.3">
      <c r="A3270" t="s">
        <v>4813</v>
      </c>
      <c r="B3270">
        <v>134</v>
      </c>
      <c r="C3270">
        <v>88</v>
      </c>
      <c r="D3270">
        <v>83400000</v>
      </c>
      <c r="E3270" t="s">
        <v>48</v>
      </c>
      <c r="L3270" t="s">
        <v>4814</v>
      </c>
      <c r="M3270">
        <v>160281</v>
      </c>
      <c r="N3270">
        <v>427</v>
      </c>
      <c r="O3270" t="s">
        <v>29</v>
      </c>
      <c r="P3270" t="s">
        <v>30</v>
      </c>
      <c r="Q3270" t="s">
        <v>52</v>
      </c>
      <c r="R3270">
        <v>3500000</v>
      </c>
      <c r="S3270">
        <v>1980</v>
      </c>
      <c r="T3270">
        <v>7.8</v>
      </c>
      <c r="U3270">
        <v>1.5</v>
      </c>
      <c r="V3270">
        <v>79900000</v>
      </c>
      <c r="W3270" t="s">
        <v>21</v>
      </c>
    </row>
    <row r="3271" spans="1:23" x14ac:dyDescent="0.3">
      <c r="A3271" t="s">
        <v>840</v>
      </c>
      <c r="B3271">
        <v>20</v>
      </c>
      <c r="C3271">
        <v>97</v>
      </c>
      <c r="D3271">
        <v>27900000</v>
      </c>
      <c r="E3271" t="s">
        <v>48</v>
      </c>
      <c r="F3271" t="s">
        <v>55</v>
      </c>
      <c r="L3271" t="s">
        <v>4815</v>
      </c>
      <c r="M3271">
        <v>74626</v>
      </c>
      <c r="N3271">
        <v>157</v>
      </c>
      <c r="O3271" t="s">
        <v>29</v>
      </c>
      <c r="P3271" t="s">
        <v>30</v>
      </c>
      <c r="Q3271" t="s">
        <v>213</v>
      </c>
      <c r="R3271">
        <v>3500000</v>
      </c>
      <c r="S3271">
        <v>1995</v>
      </c>
      <c r="T3271">
        <v>7.3</v>
      </c>
      <c r="U3271">
        <v>1.6</v>
      </c>
      <c r="V3271">
        <v>24400000</v>
      </c>
      <c r="W3271" t="s">
        <v>21</v>
      </c>
    </row>
    <row r="3272" spans="1:23" x14ac:dyDescent="0.3">
      <c r="A3272" t="s">
        <v>733</v>
      </c>
      <c r="B3272">
        <v>28</v>
      </c>
      <c r="C3272">
        <v>97</v>
      </c>
      <c r="D3272">
        <v>27900000</v>
      </c>
      <c r="E3272" t="s">
        <v>56</v>
      </c>
      <c r="F3272" t="s">
        <v>55</v>
      </c>
      <c r="G3272" t="s">
        <v>35</v>
      </c>
      <c r="L3272" t="s">
        <v>4816</v>
      </c>
      <c r="M3272">
        <v>39508</v>
      </c>
      <c r="N3272">
        <v>96</v>
      </c>
      <c r="O3272" t="s">
        <v>29</v>
      </c>
      <c r="P3272" t="s">
        <v>30</v>
      </c>
      <c r="Q3272" t="s">
        <v>213</v>
      </c>
      <c r="R3272">
        <v>3500000</v>
      </c>
      <c r="S3272">
        <v>1993</v>
      </c>
      <c r="T3272">
        <v>7.5</v>
      </c>
      <c r="U3272">
        <v>1.6</v>
      </c>
      <c r="V3272">
        <v>24400000</v>
      </c>
      <c r="W3272" t="s">
        <v>21</v>
      </c>
    </row>
    <row r="3273" spans="1:23" x14ac:dyDescent="0.3">
      <c r="A3273" t="s">
        <v>4817</v>
      </c>
      <c r="B3273">
        <v>95</v>
      </c>
      <c r="C3273">
        <v>85</v>
      </c>
      <c r="D3273">
        <v>14000000</v>
      </c>
      <c r="E3273" t="s">
        <v>48</v>
      </c>
      <c r="F3273" t="s">
        <v>26</v>
      </c>
      <c r="G3273" t="s">
        <v>57</v>
      </c>
      <c r="H3273" t="s">
        <v>35</v>
      </c>
      <c r="L3273" t="s">
        <v>4818</v>
      </c>
      <c r="M3273">
        <v>15956</v>
      </c>
      <c r="N3273">
        <v>118</v>
      </c>
      <c r="O3273" t="s">
        <v>29</v>
      </c>
      <c r="P3273" t="s">
        <v>30</v>
      </c>
      <c r="Q3273" t="s">
        <v>213</v>
      </c>
      <c r="R3273">
        <v>3500000</v>
      </c>
      <c r="S3273">
        <v>1987</v>
      </c>
      <c r="T3273">
        <v>6</v>
      </c>
      <c r="U3273">
        <v>1.4</v>
      </c>
      <c r="V3273">
        <v>10500000</v>
      </c>
      <c r="W3273" t="s">
        <v>21</v>
      </c>
    </row>
    <row r="3274" spans="1:23" x14ac:dyDescent="0.3">
      <c r="A3274" t="s">
        <v>4819</v>
      </c>
      <c r="B3274">
        <v>425</v>
      </c>
      <c r="C3274">
        <v>92</v>
      </c>
      <c r="D3274">
        <v>25138292</v>
      </c>
      <c r="E3274" t="s">
        <v>57</v>
      </c>
      <c r="F3274" t="s">
        <v>60</v>
      </c>
      <c r="L3274" t="s">
        <v>4820</v>
      </c>
      <c r="M3274">
        <v>66483</v>
      </c>
      <c r="N3274">
        <v>452</v>
      </c>
      <c r="O3274" t="s">
        <v>29</v>
      </c>
      <c r="P3274" t="s">
        <v>30</v>
      </c>
      <c r="Q3274" t="s">
        <v>213</v>
      </c>
      <c r="R3274">
        <v>3500000</v>
      </c>
      <c r="S3274">
        <v>2015</v>
      </c>
      <c r="T3274">
        <v>6.8</v>
      </c>
      <c r="U3274">
        <v>1.5</v>
      </c>
      <c r="V3274">
        <v>21638292</v>
      </c>
      <c r="W3274" t="s">
        <v>21</v>
      </c>
    </row>
    <row r="3275" spans="1:23" x14ac:dyDescent="0.3">
      <c r="A3275" t="s">
        <v>4821</v>
      </c>
      <c r="B3275">
        <v>19</v>
      </c>
      <c r="C3275">
        <v>93</v>
      </c>
      <c r="D3275">
        <v>10305534</v>
      </c>
      <c r="E3275" t="s">
        <v>48</v>
      </c>
      <c r="L3275" t="s">
        <v>4822</v>
      </c>
      <c r="M3275">
        <v>1721</v>
      </c>
      <c r="N3275">
        <v>38</v>
      </c>
      <c r="O3275" t="s">
        <v>29</v>
      </c>
      <c r="P3275" t="s">
        <v>30</v>
      </c>
      <c r="Q3275" t="s">
        <v>213</v>
      </c>
      <c r="R3275">
        <v>3500000</v>
      </c>
      <c r="S3275">
        <v>1998</v>
      </c>
      <c r="T3275">
        <v>3.9</v>
      </c>
      <c r="U3275">
        <v>1.6</v>
      </c>
      <c r="V3275">
        <v>6805534</v>
      </c>
      <c r="W3275" t="s">
        <v>21</v>
      </c>
    </row>
    <row r="3276" spans="1:23" x14ac:dyDescent="0.3">
      <c r="A3276" t="s">
        <v>4823</v>
      </c>
      <c r="B3276">
        <v>43</v>
      </c>
      <c r="C3276">
        <v>96</v>
      </c>
      <c r="D3276">
        <v>9449219</v>
      </c>
      <c r="E3276" t="s">
        <v>48</v>
      </c>
      <c r="F3276" t="s">
        <v>55</v>
      </c>
      <c r="G3276" t="s">
        <v>44</v>
      </c>
      <c r="L3276" t="s">
        <v>4824</v>
      </c>
      <c r="M3276">
        <v>13949</v>
      </c>
      <c r="N3276">
        <v>98</v>
      </c>
      <c r="O3276" t="s">
        <v>29</v>
      </c>
      <c r="P3276" t="s">
        <v>30</v>
      </c>
      <c r="Q3276" t="s">
        <v>213</v>
      </c>
      <c r="R3276">
        <v>3500000</v>
      </c>
      <c r="S3276">
        <v>1996</v>
      </c>
      <c r="T3276">
        <v>6.1</v>
      </c>
      <c r="U3276">
        <v>1.6</v>
      </c>
      <c r="V3276">
        <v>5949219</v>
      </c>
      <c r="W3276" t="s">
        <v>21</v>
      </c>
    </row>
    <row r="3277" spans="1:23" x14ac:dyDescent="0.3">
      <c r="A3277" t="s">
        <v>337</v>
      </c>
      <c r="B3277">
        <v>127</v>
      </c>
      <c r="C3277">
        <v>105</v>
      </c>
      <c r="D3277">
        <v>6390032</v>
      </c>
      <c r="E3277" t="s">
        <v>242</v>
      </c>
      <c r="F3277" t="s">
        <v>55</v>
      </c>
      <c r="L3277" t="s">
        <v>4825</v>
      </c>
      <c r="M3277">
        <v>24977</v>
      </c>
      <c r="N3277">
        <v>229</v>
      </c>
      <c r="O3277" t="s">
        <v>29</v>
      </c>
      <c r="P3277" t="s">
        <v>30</v>
      </c>
      <c r="Q3277" t="s">
        <v>213</v>
      </c>
      <c r="R3277">
        <v>3500000</v>
      </c>
      <c r="S3277">
        <v>1998</v>
      </c>
      <c r="T3277">
        <v>7.5</v>
      </c>
      <c r="U3277">
        <v>1.8</v>
      </c>
      <c r="V3277">
        <v>2890032</v>
      </c>
      <c r="W3277" t="s">
        <v>21</v>
      </c>
    </row>
    <row r="3278" spans="1:23" x14ac:dyDescent="0.3">
      <c r="A3278" t="s">
        <v>4826</v>
      </c>
      <c r="B3278">
        <v>262</v>
      </c>
      <c r="C3278">
        <v>129</v>
      </c>
      <c r="D3278">
        <v>20167424</v>
      </c>
      <c r="E3278" t="s">
        <v>55</v>
      </c>
      <c r="F3278" t="s">
        <v>60</v>
      </c>
      <c r="G3278" t="s">
        <v>35</v>
      </c>
      <c r="L3278" t="s">
        <v>4827</v>
      </c>
      <c r="M3278">
        <v>131831</v>
      </c>
      <c r="N3278">
        <v>231</v>
      </c>
      <c r="O3278" t="s">
        <v>763</v>
      </c>
      <c r="P3278" t="s">
        <v>4828</v>
      </c>
      <c r="Q3278" t="s">
        <v>213</v>
      </c>
      <c r="R3278">
        <v>2000000</v>
      </c>
      <c r="S3278">
        <v>2009</v>
      </c>
      <c r="T3278">
        <v>8.1999999999999993</v>
      </c>
      <c r="U3278">
        <v>2.2000000000000002</v>
      </c>
      <c r="V3278">
        <v>18167424</v>
      </c>
      <c r="W3278" t="s">
        <v>21</v>
      </c>
    </row>
    <row r="3279" spans="1:23" x14ac:dyDescent="0.3">
      <c r="A3279" t="s">
        <v>43</v>
      </c>
      <c r="B3279">
        <v>252</v>
      </c>
      <c r="C3279">
        <v>37</v>
      </c>
      <c r="D3279">
        <v>5923044</v>
      </c>
      <c r="E3279" t="s">
        <v>48</v>
      </c>
      <c r="F3279" t="s">
        <v>26</v>
      </c>
      <c r="G3279" t="s">
        <v>57</v>
      </c>
      <c r="H3279" t="s">
        <v>35</v>
      </c>
      <c r="L3279" t="s">
        <v>4829</v>
      </c>
      <c r="M3279">
        <v>113451</v>
      </c>
      <c r="N3279">
        <v>537</v>
      </c>
      <c r="O3279" t="s">
        <v>29</v>
      </c>
      <c r="P3279" t="s">
        <v>30</v>
      </c>
      <c r="Q3279" t="s">
        <v>1989</v>
      </c>
      <c r="R3279">
        <v>3600000</v>
      </c>
      <c r="S3279">
        <v>1987</v>
      </c>
      <c r="T3279">
        <v>7.8</v>
      </c>
      <c r="U3279">
        <v>0.6</v>
      </c>
      <c r="V3279">
        <v>2323044</v>
      </c>
      <c r="W3279" t="s">
        <v>21</v>
      </c>
    </row>
    <row r="3280" spans="1:23" x14ac:dyDescent="0.3">
      <c r="A3280" t="s">
        <v>4830</v>
      </c>
      <c r="B3280">
        <v>31</v>
      </c>
      <c r="C3280">
        <v>81</v>
      </c>
      <c r="D3280">
        <v>3293258</v>
      </c>
      <c r="E3280" t="s">
        <v>24</v>
      </c>
      <c r="F3280" t="s">
        <v>25</v>
      </c>
      <c r="G3280" t="s">
        <v>48</v>
      </c>
      <c r="H3280" t="s">
        <v>50</v>
      </c>
      <c r="L3280" t="s">
        <v>4831</v>
      </c>
      <c r="M3280">
        <v>11399</v>
      </c>
      <c r="N3280">
        <v>131</v>
      </c>
      <c r="O3280" t="s">
        <v>29</v>
      </c>
      <c r="P3280" t="s">
        <v>30</v>
      </c>
      <c r="Q3280" t="s">
        <v>31</v>
      </c>
      <c r="R3280">
        <v>3000000</v>
      </c>
      <c r="S3280">
        <v>2001</v>
      </c>
      <c r="T3280">
        <v>5.2</v>
      </c>
      <c r="U3280">
        <v>1.4</v>
      </c>
      <c r="V3280">
        <v>293258</v>
      </c>
      <c r="W3280" t="s">
        <v>21</v>
      </c>
    </row>
    <row r="3281" spans="1:23" x14ac:dyDescent="0.3">
      <c r="A3281" t="s">
        <v>4832</v>
      </c>
      <c r="B3281">
        <v>39</v>
      </c>
      <c r="C3281">
        <v>106</v>
      </c>
      <c r="D3281">
        <v>886410</v>
      </c>
      <c r="E3281" t="s">
        <v>55</v>
      </c>
      <c r="F3281" t="s">
        <v>54</v>
      </c>
      <c r="L3281" t="s">
        <v>4833</v>
      </c>
      <c r="M3281">
        <v>1024</v>
      </c>
      <c r="N3281">
        <v>494</v>
      </c>
      <c r="O3281" t="s">
        <v>763</v>
      </c>
      <c r="P3281" t="s">
        <v>3061</v>
      </c>
      <c r="Q3281" t="s">
        <v>213</v>
      </c>
      <c r="R3281">
        <v>3500000</v>
      </c>
      <c r="S3281">
        <v>1998</v>
      </c>
      <c r="T3281">
        <v>6.8</v>
      </c>
      <c r="U3281">
        <v>1.8</v>
      </c>
      <c r="V3281">
        <v>-2613590</v>
      </c>
      <c r="W3281" t="s">
        <v>38</v>
      </c>
    </row>
    <row r="3282" spans="1:23" x14ac:dyDescent="0.3">
      <c r="A3282" t="s">
        <v>4834</v>
      </c>
      <c r="B3282">
        <v>337</v>
      </c>
      <c r="C3282">
        <v>103</v>
      </c>
      <c r="D3282">
        <v>252652</v>
      </c>
      <c r="E3282" t="s">
        <v>48</v>
      </c>
      <c r="F3282" t="s">
        <v>55</v>
      </c>
      <c r="G3282" t="s">
        <v>26</v>
      </c>
      <c r="H3282" t="s">
        <v>57</v>
      </c>
      <c r="L3282" t="s">
        <v>4835</v>
      </c>
      <c r="M3282">
        <v>54104</v>
      </c>
      <c r="N3282">
        <v>199</v>
      </c>
      <c r="O3282" t="s">
        <v>4562</v>
      </c>
      <c r="P3282" t="s">
        <v>4563</v>
      </c>
      <c r="Q3282" t="s">
        <v>31</v>
      </c>
      <c r="R3282">
        <v>19900000</v>
      </c>
      <c r="S3282">
        <v>2010</v>
      </c>
      <c r="T3282">
        <v>7</v>
      </c>
      <c r="U3282">
        <v>1.7</v>
      </c>
      <c r="V3282">
        <v>-19647348</v>
      </c>
      <c r="W3282" t="s">
        <v>38</v>
      </c>
    </row>
    <row r="3283" spans="1:23" x14ac:dyDescent="0.3">
      <c r="A3283" t="s">
        <v>4836</v>
      </c>
      <c r="B3283">
        <v>30</v>
      </c>
      <c r="C3283">
        <v>101</v>
      </c>
      <c r="D3283">
        <v>220234</v>
      </c>
      <c r="E3283" t="s">
        <v>48</v>
      </c>
      <c r="F3283" t="s">
        <v>44</v>
      </c>
      <c r="L3283" t="s">
        <v>4837</v>
      </c>
      <c r="M3283">
        <v>1950</v>
      </c>
      <c r="N3283">
        <v>24</v>
      </c>
      <c r="O3283" t="s">
        <v>29</v>
      </c>
      <c r="P3283" t="s">
        <v>30</v>
      </c>
      <c r="Q3283" t="s">
        <v>213</v>
      </c>
      <c r="R3283">
        <v>3500000</v>
      </c>
      <c r="S3283">
        <v>2006</v>
      </c>
      <c r="T3283">
        <v>6.5</v>
      </c>
      <c r="U3283">
        <v>1.7</v>
      </c>
      <c r="V3283">
        <v>-3279766</v>
      </c>
      <c r="W3283" t="s">
        <v>38</v>
      </c>
    </row>
    <row r="3284" spans="1:23" x14ac:dyDescent="0.3">
      <c r="A3284" t="s">
        <v>4838</v>
      </c>
      <c r="B3284">
        <v>50</v>
      </c>
      <c r="C3284">
        <v>98</v>
      </c>
      <c r="D3284">
        <v>101228</v>
      </c>
      <c r="E3284" t="s">
        <v>48</v>
      </c>
      <c r="F3284" t="s">
        <v>55</v>
      </c>
      <c r="L3284" t="s">
        <v>4839</v>
      </c>
      <c r="M3284">
        <v>7228</v>
      </c>
      <c r="N3284">
        <v>53</v>
      </c>
      <c r="O3284" t="s">
        <v>29</v>
      </c>
      <c r="P3284" t="s">
        <v>30</v>
      </c>
      <c r="Q3284" t="s">
        <v>213</v>
      </c>
      <c r="R3284">
        <v>3500000</v>
      </c>
      <c r="S3284">
        <v>2005</v>
      </c>
      <c r="T3284">
        <v>6.4</v>
      </c>
      <c r="U3284">
        <v>1.6</v>
      </c>
      <c r="V3284">
        <v>-3398772</v>
      </c>
      <c r="W3284" t="s">
        <v>38</v>
      </c>
    </row>
    <row r="3285" spans="1:23" x14ac:dyDescent="0.3">
      <c r="A3285" t="s">
        <v>1400</v>
      </c>
      <c r="B3285">
        <v>50</v>
      </c>
      <c r="C3285">
        <v>91</v>
      </c>
      <c r="D3285">
        <v>96793</v>
      </c>
      <c r="E3285" t="s">
        <v>24</v>
      </c>
      <c r="F3285" t="s">
        <v>48</v>
      </c>
      <c r="G3285" t="s">
        <v>44</v>
      </c>
      <c r="L3285" t="s">
        <v>4840</v>
      </c>
      <c r="M3285">
        <v>12188</v>
      </c>
      <c r="N3285">
        <v>135</v>
      </c>
      <c r="O3285" t="s">
        <v>29</v>
      </c>
      <c r="P3285" t="s">
        <v>30</v>
      </c>
      <c r="Q3285" t="s">
        <v>31</v>
      </c>
      <c r="R3285">
        <v>3500000</v>
      </c>
      <c r="S3285">
        <v>2004</v>
      </c>
      <c r="T3285">
        <v>5.3</v>
      </c>
      <c r="U3285">
        <v>1.5</v>
      </c>
      <c r="V3285">
        <v>-3403207</v>
      </c>
      <c r="W3285" t="s">
        <v>38</v>
      </c>
    </row>
    <row r="3286" spans="1:23" x14ac:dyDescent="0.3">
      <c r="A3286" t="s">
        <v>4841</v>
      </c>
      <c r="B3286">
        <v>9</v>
      </c>
      <c r="C3286">
        <v>105</v>
      </c>
      <c r="D3286">
        <v>123777</v>
      </c>
      <c r="E3286" t="s">
        <v>24</v>
      </c>
      <c r="F3286" t="s">
        <v>242</v>
      </c>
      <c r="G3286" t="s">
        <v>56</v>
      </c>
      <c r="H3286" t="s">
        <v>55</v>
      </c>
      <c r="I3286" t="s">
        <v>49</v>
      </c>
      <c r="J3286" t="s">
        <v>26</v>
      </c>
      <c r="L3286" t="s">
        <v>4842</v>
      </c>
      <c r="M3286">
        <v>342</v>
      </c>
      <c r="N3286">
        <v>15</v>
      </c>
      <c r="O3286" t="s">
        <v>29</v>
      </c>
      <c r="P3286" t="s">
        <v>115</v>
      </c>
      <c r="Q3286" t="s">
        <v>31</v>
      </c>
      <c r="R3286">
        <v>3500000</v>
      </c>
      <c r="S3286">
        <v>2016</v>
      </c>
      <c r="T3286">
        <v>4.7</v>
      </c>
      <c r="U3286">
        <v>1.8</v>
      </c>
      <c r="V3286">
        <v>-3376223</v>
      </c>
      <c r="W3286" t="s">
        <v>38</v>
      </c>
    </row>
    <row r="3287" spans="1:23" x14ac:dyDescent="0.3">
      <c r="A3287" t="s">
        <v>4843</v>
      </c>
      <c r="B3287">
        <v>169</v>
      </c>
      <c r="C3287">
        <v>80</v>
      </c>
      <c r="D3287">
        <v>77413017</v>
      </c>
      <c r="E3287" t="s">
        <v>790</v>
      </c>
      <c r="L3287" t="s">
        <v>4844</v>
      </c>
      <c r="M3287">
        <v>45984</v>
      </c>
      <c r="N3287">
        <v>331</v>
      </c>
      <c r="O3287" t="s">
        <v>792</v>
      </c>
      <c r="P3287" t="s">
        <v>545</v>
      </c>
      <c r="Q3287" t="s">
        <v>118</v>
      </c>
      <c r="R3287">
        <v>8000000</v>
      </c>
      <c r="S3287">
        <v>2005</v>
      </c>
      <c r="T3287">
        <v>7.6</v>
      </c>
      <c r="U3287">
        <v>1.3</v>
      </c>
      <c r="V3287">
        <v>69413017</v>
      </c>
      <c r="W3287" t="s">
        <v>21</v>
      </c>
    </row>
    <row r="3288" spans="1:23" x14ac:dyDescent="0.3">
      <c r="A3288" t="s">
        <v>3069</v>
      </c>
      <c r="B3288">
        <v>290</v>
      </c>
      <c r="C3288">
        <v>107</v>
      </c>
      <c r="D3288">
        <v>5354039</v>
      </c>
      <c r="E3288" t="s">
        <v>242</v>
      </c>
      <c r="F3288" t="s">
        <v>55</v>
      </c>
      <c r="G3288" t="s">
        <v>35</v>
      </c>
      <c r="L3288" t="s">
        <v>4845</v>
      </c>
      <c r="M3288">
        <v>92599</v>
      </c>
      <c r="N3288">
        <v>225</v>
      </c>
      <c r="O3288" t="s">
        <v>29</v>
      </c>
      <c r="P3288" t="s">
        <v>30</v>
      </c>
      <c r="Q3288" t="s">
        <v>213</v>
      </c>
      <c r="R3288">
        <v>3500000</v>
      </c>
      <c r="S3288">
        <v>2011</v>
      </c>
      <c r="T3288">
        <v>7.1</v>
      </c>
      <c r="U3288">
        <v>1.8</v>
      </c>
      <c r="V3288">
        <v>1854039</v>
      </c>
      <c r="W3288" t="s">
        <v>21</v>
      </c>
    </row>
    <row r="3289" spans="1:23" x14ac:dyDescent="0.3">
      <c r="A3289" t="s">
        <v>4846</v>
      </c>
      <c r="B3289">
        <v>159</v>
      </c>
      <c r="C3289">
        <v>92</v>
      </c>
      <c r="D3289">
        <v>2926565</v>
      </c>
      <c r="E3289" t="s">
        <v>48</v>
      </c>
      <c r="F3289" t="s">
        <v>55</v>
      </c>
      <c r="L3289" t="s">
        <v>4847</v>
      </c>
      <c r="M3289">
        <v>28573</v>
      </c>
      <c r="N3289">
        <v>72</v>
      </c>
      <c r="O3289" t="s">
        <v>29</v>
      </c>
      <c r="P3289" t="s">
        <v>30</v>
      </c>
      <c r="Q3289" t="s">
        <v>213</v>
      </c>
      <c r="R3289">
        <v>3000000</v>
      </c>
      <c r="S3289">
        <v>2008</v>
      </c>
      <c r="T3289">
        <v>6.5</v>
      </c>
      <c r="U3289">
        <v>1.5</v>
      </c>
      <c r="V3289">
        <v>-73435</v>
      </c>
      <c r="W3289" t="s">
        <v>38</v>
      </c>
    </row>
    <row r="3290" spans="1:23" x14ac:dyDescent="0.3">
      <c r="A3290" t="s">
        <v>4848</v>
      </c>
      <c r="B3290">
        <v>535</v>
      </c>
      <c r="C3290">
        <v>107</v>
      </c>
      <c r="D3290">
        <v>13092000</v>
      </c>
      <c r="E3290" t="s">
        <v>55</v>
      </c>
      <c r="F3290" t="s">
        <v>59</v>
      </c>
      <c r="L3290" t="s">
        <v>4849</v>
      </c>
      <c r="M3290">
        <v>399138</v>
      </c>
      <c r="N3290">
        <v>731</v>
      </c>
      <c r="O3290" t="s">
        <v>29</v>
      </c>
      <c r="P3290" t="s">
        <v>30</v>
      </c>
      <c r="Q3290" t="s">
        <v>213</v>
      </c>
      <c r="R3290">
        <v>3300000</v>
      </c>
      <c r="S3290">
        <v>2014</v>
      </c>
      <c r="T3290">
        <v>8.5</v>
      </c>
      <c r="U3290">
        <v>1.8</v>
      </c>
      <c r="V3290">
        <v>9792000</v>
      </c>
      <c r="W3290" t="s">
        <v>21</v>
      </c>
    </row>
    <row r="3291" spans="1:23" x14ac:dyDescent="0.3">
      <c r="A3291" t="s">
        <v>2529</v>
      </c>
      <c r="B3291">
        <v>214</v>
      </c>
      <c r="C3291">
        <v>135</v>
      </c>
      <c r="D3291">
        <v>7563397</v>
      </c>
      <c r="E3291" t="s">
        <v>56</v>
      </c>
      <c r="F3291" t="s">
        <v>55</v>
      </c>
      <c r="L3291" t="s">
        <v>4850</v>
      </c>
      <c r="M3291">
        <v>533200</v>
      </c>
      <c r="N3291">
        <v>749</v>
      </c>
      <c r="O3291" t="s">
        <v>4421</v>
      </c>
      <c r="P3291" t="s">
        <v>3520</v>
      </c>
      <c r="Q3291" t="s">
        <v>213</v>
      </c>
      <c r="R3291">
        <v>3300000</v>
      </c>
      <c r="S3291">
        <v>2002</v>
      </c>
      <c r="T3291">
        <v>8.6999999999999993</v>
      </c>
      <c r="U3291">
        <v>2.2000000000000002</v>
      </c>
      <c r="V3291">
        <v>4263397</v>
      </c>
      <c r="W3291" t="s">
        <v>21</v>
      </c>
    </row>
    <row r="3292" spans="1:23" x14ac:dyDescent="0.3">
      <c r="A3292" t="s">
        <v>4851</v>
      </c>
      <c r="B3292">
        <v>47</v>
      </c>
      <c r="C3292">
        <v>99</v>
      </c>
      <c r="D3292">
        <v>104257</v>
      </c>
      <c r="E3292" t="s">
        <v>48</v>
      </c>
      <c r="F3292" t="s">
        <v>59</v>
      </c>
      <c r="L3292" t="s">
        <v>4852</v>
      </c>
      <c r="M3292">
        <v>19194</v>
      </c>
      <c r="N3292">
        <v>160</v>
      </c>
      <c r="O3292" t="s">
        <v>29</v>
      </c>
      <c r="P3292" t="s">
        <v>37</v>
      </c>
      <c r="Q3292" t="s">
        <v>213</v>
      </c>
      <c r="R3292">
        <v>2200000</v>
      </c>
      <c r="S3292">
        <v>1999</v>
      </c>
      <c r="T3292">
        <v>7.1</v>
      </c>
      <c r="U3292">
        <v>1.6</v>
      </c>
      <c r="V3292">
        <v>-2095743</v>
      </c>
      <c r="W3292" t="s">
        <v>38</v>
      </c>
    </row>
    <row r="3293" spans="1:23" x14ac:dyDescent="0.3">
      <c r="A3293" t="s">
        <v>4302</v>
      </c>
      <c r="B3293">
        <v>349</v>
      </c>
      <c r="C3293">
        <v>115</v>
      </c>
      <c r="D3293">
        <v>610968</v>
      </c>
      <c r="E3293" t="s">
        <v>55</v>
      </c>
      <c r="L3293" t="s">
        <v>4853</v>
      </c>
      <c r="M3293">
        <v>170155</v>
      </c>
      <c r="N3293">
        <v>249</v>
      </c>
      <c r="O3293" t="s">
        <v>4202</v>
      </c>
      <c r="P3293" t="s">
        <v>2091</v>
      </c>
      <c r="Q3293" t="s">
        <v>213</v>
      </c>
      <c r="R3293">
        <v>3800000</v>
      </c>
      <c r="S3293">
        <v>2012</v>
      </c>
      <c r="T3293">
        <v>8.3000000000000007</v>
      </c>
      <c r="U3293">
        <v>1.9</v>
      </c>
      <c r="V3293">
        <v>-3189032</v>
      </c>
      <c r="W3293" t="s">
        <v>38</v>
      </c>
    </row>
    <row r="3294" spans="1:23" x14ac:dyDescent="0.3">
      <c r="A3294" t="s">
        <v>3059</v>
      </c>
      <c r="B3294">
        <v>60</v>
      </c>
      <c r="C3294">
        <v>91</v>
      </c>
      <c r="D3294">
        <v>8108247</v>
      </c>
      <c r="E3294" t="s">
        <v>55</v>
      </c>
      <c r="F3294" t="s">
        <v>44</v>
      </c>
      <c r="L3294" t="s">
        <v>4854</v>
      </c>
      <c r="M3294">
        <v>9607</v>
      </c>
      <c r="N3294">
        <v>174</v>
      </c>
      <c r="O3294" t="s">
        <v>29</v>
      </c>
      <c r="P3294" t="s">
        <v>30</v>
      </c>
      <c r="Q3294" t="s">
        <v>31</v>
      </c>
      <c r="R3294">
        <v>3300000</v>
      </c>
      <c r="S3294">
        <v>2006</v>
      </c>
      <c r="T3294">
        <v>7.4</v>
      </c>
      <c r="U3294">
        <v>1.5</v>
      </c>
      <c r="V3294">
        <v>4808247</v>
      </c>
      <c r="W3294" t="s">
        <v>21</v>
      </c>
    </row>
    <row r="3295" spans="1:23" x14ac:dyDescent="0.3">
      <c r="A3295" t="s">
        <v>4855</v>
      </c>
      <c r="B3295">
        <v>155</v>
      </c>
      <c r="C3295">
        <v>101</v>
      </c>
      <c r="D3295">
        <v>6517198</v>
      </c>
      <c r="E3295" t="s">
        <v>56</v>
      </c>
      <c r="F3295" t="s">
        <v>55</v>
      </c>
      <c r="L3295" t="s">
        <v>4856</v>
      </c>
      <c r="M3295">
        <v>30474</v>
      </c>
      <c r="N3295">
        <v>172</v>
      </c>
      <c r="O3295" t="s">
        <v>763</v>
      </c>
      <c r="P3295" t="s">
        <v>4857</v>
      </c>
      <c r="Q3295" t="s">
        <v>213</v>
      </c>
      <c r="R3295">
        <v>3000000</v>
      </c>
      <c r="S3295">
        <v>2004</v>
      </c>
      <c r="T3295">
        <v>7.5</v>
      </c>
      <c r="U3295">
        <v>1.7</v>
      </c>
      <c r="V3295">
        <v>3517198</v>
      </c>
      <c r="W3295" t="s">
        <v>21</v>
      </c>
    </row>
    <row r="3296" spans="1:23" x14ac:dyDescent="0.3">
      <c r="A3296" t="s">
        <v>4761</v>
      </c>
      <c r="B3296">
        <v>261</v>
      </c>
      <c r="C3296">
        <v>105</v>
      </c>
      <c r="D3296">
        <v>5776314</v>
      </c>
      <c r="E3296" t="s">
        <v>48</v>
      </c>
      <c r="F3296" t="s">
        <v>55</v>
      </c>
      <c r="G3296" t="s">
        <v>44</v>
      </c>
      <c r="L3296" t="s">
        <v>4858</v>
      </c>
      <c r="M3296">
        <v>73349</v>
      </c>
      <c r="N3296">
        <v>142</v>
      </c>
      <c r="O3296" t="s">
        <v>29</v>
      </c>
      <c r="P3296" t="s">
        <v>30</v>
      </c>
      <c r="Q3296" t="s">
        <v>213</v>
      </c>
      <c r="R3296">
        <v>3200000</v>
      </c>
      <c r="S3296">
        <v>2010</v>
      </c>
      <c r="T3296">
        <v>7.2</v>
      </c>
      <c r="U3296">
        <v>1.8</v>
      </c>
      <c r="V3296">
        <v>2576314</v>
      </c>
      <c r="W3296" t="s">
        <v>21</v>
      </c>
    </row>
    <row r="3297" spans="1:23" x14ac:dyDescent="0.3">
      <c r="A3297" t="s">
        <v>1428</v>
      </c>
      <c r="B3297">
        <v>94</v>
      </c>
      <c r="C3297">
        <v>109</v>
      </c>
      <c r="D3297">
        <v>141600000</v>
      </c>
      <c r="E3297" t="s">
        <v>48</v>
      </c>
      <c r="L3297" t="s">
        <v>4859</v>
      </c>
      <c r="M3297">
        <v>90177</v>
      </c>
      <c r="N3297">
        <v>257</v>
      </c>
      <c r="O3297" t="s">
        <v>29</v>
      </c>
      <c r="P3297" t="s">
        <v>30</v>
      </c>
      <c r="Q3297" t="s">
        <v>213</v>
      </c>
      <c r="R3297">
        <v>3000000</v>
      </c>
      <c r="S3297">
        <v>1978</v>
      </c>
      <c r="T3297">
        <v>7.6</v>
      </c>
      <c r="U3297">
        <v>1.8</v>
      </c>
      <c r="V3297">
        <v>138600000</v>
      </c>
      <c r="W3297" t="s">
        <v>21</v>
      </c>
    </row>
    <row r="3298" spans="1:23" x14ac:dyDescent="0.3">
      <c r="A3298" t="s">
        <v>4338</v>
      </c>
      <c r="B3298">
        <v>164</v>
      </c>
      <c r="C3298">
        <v>110</v>
      </c>
      <c r="D3298">
        <v>51100000</v>
      </c>
      <c r="E3298" t="s">
        <v>24</v>
      </c>
      <c r="F3298" t="s">
        <v>25</v>
      </c>
      <c r="G3298" t="s">
        <v>35</v>
      </c>
      <c r="L3298" t="s">
        <v>4860</v>
      </c>
      <c r="M3298">
        <v>139432</v>
      </c>
      <c r="N3298">
        <v>418</v>
      </c>
      <c r="O3298" t="s">
        <v>29</v>
      </c>
      <c r="P3298" t="s">
        <v>37</v>
      </c>
      <c r="Q3298" t="s">
        <v>1636</v>
      </c>
      <c r="R3298">
        <v>3000000</v>
      </c>
      <c r="S3298">
        <v>1964</v>
      </c>
      <c r="T3298">
        <v>7.8</v>
      </c>
      <c r="U3298">
        <v>1.8</v>
      </c>
      <c r="V3298">
        <v>48100000</v>
      </c>
      <c r="W3298" t="s">
        <v>21</v>
      </c>
    </row>
    <row r="3299" spans="1:23" x14ac:dyDescent="0.3">
      <c r="A3299" t="s">
        <v>1442</v>
      </c>
      <c r="B3299">
        <v>134</v>
      </c>
      <c r="C3299">
        <v>94</v>
      </c>
      <c r="D3299">
        <v>16501785</v>
      </c>
      <c r="E3299" t="s">
        <v>55</v>
      </c>
      <c r="L3299" t="s">
        <v>4861</v>
      </c>
      <c r="M3299">
        <v>469561</v>
      </c>
      <c r="N3299">
        <v>514</v>
      </c>
      <c r="O3299" t="s">
        <v>29</v>
      </c>
      <c r="P3299" t="s">
        <v>37</v>
      </c>
      <c r="Q3299" t="s">
        <v>213</v>
      </c>
      <c r="R3299">
        <v>3500000</v>
      </c>
      <c r="S3299">
        <v>1996</v>
      </c>
      <c r="T3299">
        <v>8.1999999999999993</v>
      </c>
      <c r="U3299">
        <v>1.6</v>
      </c>
      <c r="V3299">
        <v>13001785</v>
      </c>
      <c r="W3299" t="s">
        <v>21</v>
      </c>
    </row>
    <row r="3300" spans="1:23" x14ac:dyDescent="0.3">
      <c r="A3300" t="s">
        <v>1375</v>
      </c>
      <c r="B3300">
        <v>53</v>
      </c>
      <c r="C3300">
        <v>115</v>
      </c>
      <c r="D3300">
        <v>38168022</v>
      </c>
      <c r="E3300" t="s">
        <v>48</v>
      </c>
      <c r="F3300" t="s">
        <v>790</v>
      </c>
      <c r="L3300" t="s">
        <v>4862</v>
      </c>
      <c r="M3300">
        <v>4687</v>
      </c>
      <c r="N3300">
        <v>83</v>
      </c>
      <c r="O3300" t="s">
        <v>29</v>
      </c>
      <c r="P3300" t="s">
        <v>30</v>
      </c>
      <c r="Q3300" t="s">
        <v>213</v>
      </c>
      <c r="R3300">
        <v>3000000</v>
      </c>
      <c r="S3300">
        <v>2000</v>
      </c>
      <c r="T3300">
        <v>6.6</v>
      </c>
      <c r="U3300">
        <v>1.9</v>
      </c>
      <c r="V3300">
        <v>35168022</v>
      </c>
      <c r="W3300" t="s">
        <v>21</v>
      </c>
    </row>
    <row r="3301" spans="1:23" x14ac:dyDescent="0.3">
      <c r="A3301" t="s">
        <v>4863</v>
      </c>
      <c r="B3301">
        <v>264</v>
      </c>
      <c r="C3301">
        <v>98</v>
      </c>
      <c r="D3301">
        <v>84749884</v>
      </c>
      <c r="E3301" t="s">
        <v>57</v>
      </c>
      <c r="L3301" t="s">
        <v>4864</v>
      </c>
      <c r="M3301">
        <v>82133</v>
      </c>
      <c r="N3301">
        <v>359</v>
      </c>
      <c r="O3301" t="s">
        <v>29</v>
      </c>
      <c r="P3301" t="s">
        <v>30</v>
      </c>
      <c r="Q3301" t="s">
        <v>213</v>
      </c>
      <c r="R3301">
        <v>3000000</v>
      </c>
      <c r="S3301">
        <v>2010</v>
      </c>
      <c r="T3301">
        <v>5.7</v>
      </c>
      <c r="U3301">
        <v>1.6</v>
      </c>
      <c r="V3301">
        <v>81749884</v>
      </c>
      <c r="W3301" t="s">
        <v>21</v>
      </c>
    </row>
    <row r="3302" spans="1:23" x14ac:dyDescent="0.3">
      <c r="A3302" t="s">
        <v>1927</v>
      </c>
      <c r="B3302">
        <v>94</v>
      </c>
      <c r="C3302">
        <v>91</v>
      </c>
      <c r="D3302">
        <v>24788807</v>
      </c>
      <c r="E3302" t="s">
        <v>48</v>
      </c>
      <c r="L3302" t="s">
        <v>4865</v>
      </c>
      <c r="M3302">
        <v>21245</v>
      </c>
      <c r="N3302">
        <v>213</v>
      </c>
      <c r="O3302" t="s">
        <v>29</v>
      </c>
      <c r="P3302" t="s">
        <v>37</v>
      </c>
      <c r="Q3302" t="s">
        <v>52</v>
      </c>
      <c r="R3302">
        <v>3000000</v>
      </c>
      <c r="S3302">
        <v>1998</v>
      </c>
      <c r="T3302">
        <v>7.4</v>
      </c>
      <c r="U3302">
        <v>1.5</v>
      </c>
      <c r="V3302">
        <v>21788807</v>
      </c>
      <c r="W3302" t="s">
        <v>21</v>
      </c>
    </row>
    <row r="3303" spans="1:23" x14ac:dyDescent="0.3">
      <c r="A3303" t="s">
        <v>4173</v>
      </c>
      <c r="B3303">
        <v>215</v>
      </c>
      <c r="C3303">
        <v>120</v>
      </c>
      <c r="D3303">
        <v>21244913</v>
      </c>
      <c r="E3303" t="s">
        <v>56</v>
      </c>
      <c r="F3303" t="s">
        <v>790</v>
      </c>
      <c r="G3303" t="s">
        <v>55</v>
      </c>
      <c r="L3303" t="s">
        <v>4866</v>
      </c>
      <c r="M3303">
        <v>123090</v>
      </c>
      <c r="N3303">
        <v>888</v>
      </c>
      <c r="O3303" t="s">
        <v>29</v>
      </c>
      <c r="P3303" t="s">
        <v>244</v>
      </c>
      <c r="Q3303" t="s">
        <v>213</v>
      </c>
      <c r="R3303">
        <v>4000000</v>
      </c>
      <c r="S3303">
        <v>2002</v>
      </c>
      <c r="T3303">
        <v>8</v>
      </c>
      <c r="U3303">
        <v>2</v>
      </c>
      <c r="V3303">
        <v>17244913</v>
      </c>
      <c r="W3303" t="s">
        <v>21</v>
      </c>
    </row>
    <row r="3304" spans="1:23" x14ac:dyDescent="0.3">
      <c r="A3304" t="s">
        <v>4867</v>
      </c>
      <c r="B3304">
        <v>138</v>
      </c>
      <c r="C3304">
        <v>87</v>
      </c>
      <c r="D3304">
        <v>30000000</v>
      </c>
      <c r="E3304" t="s">
        <v>26</v>
      </c>
      <c r="F3304" t="s">
        <v>57</v>
      </c>
      <c r="L3304" t="s">
        <v>4868</v>
      </c>
      <c r="M3304">
        <v>43485</v>
      </c>
      <c r="N3304">
        <v>327</v>
      </c>
      <c r="O3304" t="s">
        <v>29</v>
      </c>
      <c r="P3304" t="s">
        <v>30</v>
      </c>
      <c r="Q3304" t="s">
        <v>213</v>
      </c>
      <c r="R3304">
        <v>2200000</v>
      </c>
      <c r="S3304">
        <v>1985</v>
      </c>
      <c r="T3304">
        <v>5.4</v>
      </c>
      <c r="U3304">
        <v>1.4</v>
      </c>
      <c r="V3304">
        <v>27800000</v>
      </c>
      <c r="W3304" t="s">
        <v>21</v>
      </c>
    </row>
    <row r="3305" spans="1:23" x14ac:dyDescent="0.3">
      <c r="A3305" t="s">
        <v>3368</v>
      </c>
      <c r="B3305">
        <v>55</v>
      </c>
      <c r="C3305">
        <v>117</v>
      </c>
      <c r="D3305">
        <v>20966644</v>
      </c>
      <c r="E3305" t="s">
        <v>55</v>
      </c>
      <c r="F3305" t="s">
        <v>44</v>
      </c>
      <c r="L3305" t="s">
        <v>4869</v>
      </c>
      <c r="M3305">
        <v>29610</v>
      </c>
      <c r="N3305">
        <v>94</v>
      </c>
      <c r="O3305" t="s">
        <v>29</v>
      </c>
      <c r="P3305" t="s">
        <v>37</v>
      </c>
      <c r="Q3305" t="s">
        <v>3646</v>
      </c>
      <c r="R3305">
        <v>3000000</v>
      </c>
      <c r="S3305">
        <v>1985</v>
      </c>
      <c r="T3305">
        <v>7.4</v>
      </c>
      <c r="U3305">
        <v>2</v>
      </c>
      <c r="V3305">
        <v>17966644</v>
      </c>
      <c r="W3305" t="s">
        <v>21</v>
      </c>
    </row>
    <row r="3306" spans="1:23" x14ac:dyDescent="0.3">
      <c r="A3306" t="s">
        <v>3969</v>
      </c>
      <c r="B3306">
        <v>361</v>
      </c>
      <c r="C3306">
        <v>85</v>
      </c>
      <c r="D3306">
        <v>64423650</v>
      </c>
      <c r="E3306" t="s">
        <v>57</v>
      </c>
      <c r="F3306" t="s">
        <v>27</v>
      </c>
      <c r="G3306" t="s">
        <v>35</v>
      </c>
      <c r="L3306" t="s">
        <v>4870</v>
      </c>
      <c r="M3306">
        <v>139329</v>
      </c>
      <c r="N3306">
        <v>578</v>
      </c>
      <c r="O3306" t="s">
        <v>29</v>
      </c>
      <c r="P3306" t="s">
        <v>30</v>
      </c>
      <c r="Q3306" t="s">
        <v>213</v>
      </c>
      <c r="R3306">
        <v>3000000</v>
      </c>
      <c r="S3306">
        <v>2013</v>
      </c>
      <c r="T3306">
        <v>5.7</v>
      </c>
      <c r="U3306">
        <v>1.4</v>
      </c>
      <c r="V3306">
        <v>61423650</v>
      </c>
      <c r="W3306" t="s">
        <v>21</v>
      </c>
    </row>
    <row r="3307" spans="1:23" x14ac:dyDescent="0.3">
      <c r="A3307" t="s">
        <v>741</v>
      </c>
      <c r="B3307">
        <v>411</v>
      </c>
      <c r="C3307">
        <v>110</v>
      </c>
      <c r="D3307">
        <v>48056940</v>
      </c>
      <c r="E3307" t="s">
        <v>57</v>
      </c>
      <c r="F3307" t="s">
        <v>60</v>
      </c>
      <c r="L3307" t="s">
        <v>4871</v>
      </c>
      <c r="M3307">
        <v>155153</v>
      </c>
      <c r="N3307">
        <v>524</v>
      </c>
      <c r="O3307" t="s">
        <v>29</v>
      </c>
      <c r="P3307" t="s">
        <v>30</v>
      </c>
      <c r="Q3307" t="s">
        <v>213</v>
      </c>
      <c r="R3307">
        <v>3000000</v>
      </c>
      <c r="S3307">
        <v>2012</v>
      </c>
      <c r="T3307">
        <v>6.8</v>
      </c>
      <c r="U3307">
        <v>1.8</v>
      </c>
      <c r="V3307">
        <v>45056940</v>
      </c>
      <c r="W3307" t="s">
        <v>21</v>
      </c>
    </row>
    <row r="3308" spans="1:23" x14ac:dyDescent="0.3">
      <c r="A3308" t="s">
        <v>3528</v>
      </c>
      <c r="B3308">
        <v>24</v>
      </c>
      <c r="C3308">
        <v>113</v>
      </c>
      <c r="D3308">
        <v>19184015</v>
      </c>
      <c r="E3308" t="s">
        <v>242</v>
      </c>
      <c r="F3308" t="s">
        <v>48</v>
      </c>
      <c r="G3308" t="s">
        <v>790</v>
      </c>
      <c r="L3308" t="s">
        <v>4872</v>
      </c>
      <c r="M3308">
        <v>1466</v>
      </c>
      <c r="N3308">
        <v>35</v>
      </c>
      <c r="O3308" t="s">
        <v>29</v>
      </c>
      <c r="P3308" t="s">
        <v>30</v>
      </c>
      <c r="Q3308" t="s">
        <v>213</v>
      </c>
      <c r="R3308">
        <v>3000000</v>
      </c>
      <c r="S3308">
        <v>2002</v>
      </c>
      <c r="T3308">
        <v>5.4</v>
      </c>
      <c r="U3308">
        <v>1.9</v>
      </c>
      <c r="V3308">
        <v>16184015</v>
      </c>
      <c r="W3308" t="s">
        <v>21</v>
      </c>
    </row>
    <row r="3309" spans="1:23" x14ac:dyDescent="0.3">
      <c r="A3309" t="s">
        <v>1939</v>
      </c>
      <c r="B3309">
        <v>35</v>
      </c>
      <c r="C3309">
        <v>98</v>
      </c>
      <c r="D3309">
        <v>24629916</v>
      </c>
      <c r="E3309" t="s">
        <v>48</v>
      </c>
      <c r="F3309" t="s">
        <v>55</v>
      </c>
      <c r="G3309" t="s">
        <v>49</v>
      </c>
      <c r="H3309" t="s">
        <v>61</v>
      </c>
      <c r="L3309" t="s">
        <v>4873</v>
      </c>
      <c r="M3309">
        <v>12942</v>
      </c>
      <c r="N3309">
        <v>34</v>
      </c>
      <c r="O3309" t="s">
        <v>29</v>
      </c>
      <c r="P3309" t="s">
        <v>30</v>
      </c>
      <c r="Q3309" t="s">
        <v>52</v>
      </c>
      <c r="R3309">
        <v>3000000</v>
      </c>
      <c r="S3309">
        <v>1997</v>
      </c>
      <c r="T3309">
        <v>5.0999999999999996</v>
      </c>
      <c r="U3309">
        <v>1.6</v>
      </c>
      <c r="V3309">
        <v>21629916</v>
      </c>
      <c r="W3309" t="s">
        <v>21</v>
      </c>
    </row>
    <row r="3310" spans="1:23" x14ac:dyDescent="0.3">
      <c r="A3310" t="s">
        <v>4874</v>
      </c>
      <c r="B3310">
        <v>158</v>
      </c>
      <c r="C3310">
        <v>86</v>
      </c>
      <c r="D3310">
        <v>19472057</v>
      </c>
      <c r="E3310" t="s">
        <v>57</v>
      </c>
      <c r="F3310" t="s">
        <v>35</v>
      </c>
      <c r="L3310" t="s">
        <v>4875</v>
      </c>
      <c r="M3310">
        <v>25332</v>
      </c>
      <c r="N3310">
        <v>307</v>
      </c>
      <c r="O3310" t="s">
        <v>29</v>
      </c>
      <c r="P3310" t="s">
        <v>30</v>
      </c>
      <c r="Q3310" t="s">
        <v>213</v>
      </c>
      <c r="R3310">
        <v>3000000</v>
      </c>
      <c r="S3310">
        <v>1986</v>
      </c>
      <c r="T3310">
        <v>5.9</v>
      </c>
      <c r="U3310">
        <v>1.4</v>
      </c>
      <c r="V3310">
        <v>16472057</v>
      </c>
      <c r="W3310" t="s">
        <v>21</v>
      </c>
    </row>
    <row r="3311" spans="1:23" x14ac:dyDescent="0.3">
      <c r="A3311" t="s">
        <v>2456</v>
      </c>
      <c r="B3311">
        <v>122</v>
      </c>
      <c r="C3311">
        <v>161</v>
      </c>
      <c r="D3311">
        <v>27200000</v>
      </c>
      <c r="E3311" t="s">
        <v>25</v>
      </c>
      <c r="F3311" t="s">
        <v>55</v>
      </c>
      <c r="G3311" t="s">
        <v>58</v>
      </c>
      <c r="L3311" t="s">
        <v>4876</v>
      </c>
      <c r="M3311">
        <v>149444</v>
      </c>
      <c r="N3311">
        <v>273</v>
      </c>
      <c r="O3311" t="s">
        <v>29</v>
      </c>
      <c r="P3311" t="s">
        <v>37</v>
      </c>
      <c r="Q3311" t="s">
        <v>52</v>
      </c>
      <c r="R3311">
        <v>3000000</v>
      </c>
      <c r="S3311">
        <v>1957</v>
      </c>
      <c r="T3311">
        <v>8.1999999999999993</v>
      </c>
      <c r="U3311">
        <v>2.7</v>
      </c>
      <c r="V3311">
        <v>24200000</v>
      </c>
      <c r="W3311" t="s">
        <v>21</v>
      </c>
    </row>
    <row r="3312" spans="1:23" x14ac:dyDescent="0.3">
      <c r="A3312" t="s">
        <v>1482</v>
      </c>
      <c r="B3312">
        <v>16</v>
      </c>
      <c r="C3312">
        <v>100</v>
      </c>
      <c r="D3312">
        <v>15369573</v>
      </c>
      <c r="E3312" t="s">
        <v>25</v>
      </c>
      <c r="F3312" t="s">
        <v>48</v>
      </c>
      <c r="G3312" t="s">
        <v>27</v>
      </c>
      <c r="L3312" t="s">
        <v>4877</v>
      </c>
      <c r="M3312">
        <v>2580</v>
      </c>
      <c r="N3312">
        <v>54</v>
      </c>
      <c r="O3312" t="s">
        <v>29</v>
      </c>
      <c r="P3312" t="s">
        <v>30</v>
      </c>
      <c r="Q3312" t="s">
        <v>52</v>
      </c>
      <c r="R3312">
        <v>3000000</v>
      </c>
      <c r="S3312">
        <v>1990</v>
      </c>
      <c r="T3312">
        <v>5.3</v>
      </c>
      <c r="U3312">
        <v>1.7</v>
      </c>
      <c r="V3312">
        <v>12369573</v>
      </c>
      <c r="W3312" t="s">
        <v>21</v>
      </c>
    </row>
    <row r="3313" spans="1:23" x14ac:dyDescent="0.3">
      <c r="A3313" t="s">
        <v>4878</v>
      </c>
      <c r="B3313">
        <v>112</v>
      </c>
      <c r="C3313">
        <v>91</v>
      </c>
      <c r="D3313">
        <v>15935068</v>
      </c>
      <c r="E3313" t="s">
        <v>26</v>
      </c>
      <c r="F3313" t="s">
        <v>57</v>
      </c>
      <c r="G3313" t="s">
        <v>35</v>
      </c>
      <c r="L3313" t="s">
        <v>4879</v>
      </c>
      <c r="M3313">
        <v>19331</v>
      </c>
      <c r="N3313">
        <v>317</v>
      </c>
      <c r="O3313" t="s">
        <v>29</v>
      </c>
      <c r="P3313" t="s">
        <v>30</v>
      </c>
      <c r="Q3313" t="s">
        <v>213</v>
      </c>
      <c r="R3313">
        <v>2500000</v>
      </c>
      <c r="S3313">
        <v>1993</v>
      </c>
      <c r="T3313">
        <v>4.3</v>
      </c>
      <c r="U3313">
        <v>1.5</v>
      </c>
      <c r="V3313">
        <v>13435068</v>
      </c>
      <c r="W3313" t="s">
        <v>21</v>
      </c>
    </row>
    <row r="3314" spans="1:23" x14ac:dyDescent="0.3">
      <c r="A3314" t="s">
        <v>451</v>
      </c>
      <c r="B3314">
        <v>114</v>
      </c>
      <c r="C3314">
        <v>100</v>
      </c>
      <c r="D3314">
        <v>11694528</v>
      </c>
      <c r="E3314" t="s">
        <v>48</v>
      </c>
      <c r="F3314" t="s">
        <v>790</v>
      </c>
      <c r="G3314" t="s">
        <v>59</v>
      </c>
      <c r="L3314" t="s">
        <v>4880</v>
      </c>
      <c r="M3314">
        <v>7721</v>
      </c>
      <c r="N3314">
        <v>72</v>
      </c>
      <c r="O3314" t="s">
        <v>29</v>
      </c>
      <c r="P3314" t="s">
        <v>30</v>
      </c>
      <c r="Q3314" t="s">
        <v>213</v>
      </c>
      <c r="R3314">
        <v>3000000</v>
      </c>
      <c r="S3314">
        <v>2005</v>
      </c>
      <c r="T3314">
        <v>7.2</v>
      </c>
      <c r="U3314">
        <v>1.7</v>
      </c>
      <c r="V3314">
        <v>8694528</v>
      </c>
      <c r="W3314" t="s">
        <v>21</v>
      </c>
    </row>
    <row r="3315" spans="1:23" x14ac:dyDescent="0.3">
      <c r="A3315" t="s">
        <v>4881</v>
      </c>
      <c r="B3315">
        <v>49</v>
      </c>
      <c r="C3315">
        <v>84</v>
      </c>
      <c r="D3315">
        <v>10017041</v>
      </c>
      <c r="E3315" t="s">
        <v>24</v>
      </c>
      <c r="F3315" t="s">
        <v>48</v>
      </c>
      <c r="G3315" t="s">
        <v>56</v>
      </c>
      <c r="L3315" t="s">
        <v>4882</v>
      </c>
      <c r="M3315">
        <v>8265</v>
      </c>
      <c r="N3315">
        <v>20</v>
      </c>
      <c r="O3315" t="s">
        <v>29</v>
      </c>
      <c r="P3315" t="s">
        <v>30</v>
      </c>
      <c r="Q3315" t="s">
        <v>213</v>
      </c>
      <c r="R3315">
        <v>3000000</v>
      </c>
      <c r="S3315">
        <v>2009</v>
      </c>
      <c r="T3315">
        <v>5.9</v>
      </c>
      <c r="U3315">
        <v>1.4</v>
      </c>
      <c r="V3315">
        <v>7017041</v>
      </c>
      <c r="W3315" t="s">
        <v>21</v>
      </c>
    </row>
    <row r="3316" spans="1:23" x14ac:dyDescent="0.3">
      <c r="A3316" t="s">
        <v>4883</v>
      </c>
      <c r="B3316">
        <v>37</v>
      </c>
      <c r="C3316">
        <v>99</v>
      </c>
      <c r="D3316">
        <v>7059537</v>
      </c>
      <c r="E3316" t="s">
        <v>48</v>
      </c>
      <c r="L3316" t="s">
        <v>4884</v>
      </c>
      <c r="M3316">
        <v>8279</v>
      </c>
      <c r="N3316">
        <v>101</v>
      </c>
      <c r="O3316" t="s">
        <v>29</v>
      </c>
      <c r="P3316" t="s">
        <v>30</v>
      </c>
      <c r="Q3316" t="s">
        <v>31</v>
      </c>
      <c r="R3316">
        <v>3000000</v>
      </c>
      <c r="S3316">
        <v>2006</v>
      </c>
      <c r="T3316">
        <v>3</v>
      </c>
      <c r="U3316">
        <v>1.6</v>
      </c>
      <c r="V3316">
        <v>4059537</v>
      </c>
      <c r="W3316" t="s">
        <v>21</v>
      </c>
    </row>
    <row r="3317" spans="1:23" x14ac:dyDescent="0.3">
      <c r="A3317" t="s">
        <v>2478</v>
      </c>
      <c r="B3317">
        <v>405</v>
      </c>
      <c r="C3317">
        <v>109</v>
      </c>
      <c r="D3317">
        <v>8114507</v>
      </c>
      <c r="E3317" t="s">
        <v>55</v>
      </c>
      <c r="F3317" t="s">
        <v>44</v>
      </c>
      <c r="L3317" t="s">
        <v>4885</v>
      </c>
      <c r="M3317">
        <v>95362</v>
      </c>
      <c r="N3317">
        <v>270</v>
      </c>
      <c r="O3317" t="s">
        <v>29</v>
      </c>
      <c r="P3317" t="s">
        <v>30</v>
      </c>
      <c r="Q3317" t="s">
        <v>213</v>
      </c>
      <c r="R3317">
        <v>3000000</v>
      </c>
      <c r="S3317">
        <v>2013</v>
      </c>
      <c r="T3317">
        <v>7.9</v>
      </c>
      <c r="U3317">
        <v>1.8</v>
      </c>
      <c r="V3317">
        <v>5114507</v>
      </c>
      <c r="W3317" t="s">
        <v>21</v>
      </c>
    </row>
    <row r="3318" spans="1:23" x14ac:dyDescent="0.3">
      <c r="A3318" t="s">
        <v>4886</v>
      </c>
      <c r="B3318">
        <v>29</v>
      </c>
      <c r="C3318">
        <v>95</v>
      </c>
      <c r="D3318">
        <v>7888703</v>
      </c>
      <c r="E3318" t="s">
        <v>48</v>
      </c>
      <c r="F3318" t="s">
        <v>26</v>
      </c>
      <c r="L3318" t="s">
        <v>4887</v>
      </c>
      <c r="M3318">
        <v>8465</v>
      </c>
      <c r="N3318">
        <v>65</v>
      </c>
      <c r="O3318" t="s">
        <v>29</v>
      </c>
      <c r="P3318" t="s">
        <v>30</v>
      </c>
      <c r="Q3318" t="s">
        <v>52</v>
      </c>
      <c r="R3318">
        <v>3000000</v>
      </c>
      <c r="S3318">
        <v>1987</v>
      </c>
      <c r="T3318">
        <v>3.2</v>
      </c>
      <c r="U3318">
        <v>1.6</v>
      </c>
      <c r="V3318">
        <v>4888703</v>
      </c>
      <c r="W3318" t="s">
        <v>21</v>
      </c>
    </row>
    <row r="3319" spans="1:23" x14ac:dyDescent="0.3">
      <c r="A3319" t="s">
        <v>4888</v>
      </c>
      <c r="B3319">
        <v>81</v>
      </c>
      <c r="C3319">
        <v>97</v>
      </c>
      <c r="D3319">
        <v>7282851</v>
      </c>
      <c r="E3319" t="s">
        <v>24</v>
      </c>
      <c r="F3319" t="s">
        <v>26</v>
      </c>
      <c r="G3319" t="s">
        <v>57</v>
      </c>
      <c r="H3319" t="s">
        <v>27</v>
      </c>
      <c r="I3319" t="s">
        <v>35</v>
      </c>
      <c r="L3319" t="s">
        <v>4889</v>
      </c>
      <c r="M3319">
        <v>9502</v>
      </c>
      <c r="N3319">
        <v>100</v>
      </c>
      <c r="O3319" t="s">
        <v>29</v>
      </c>
      <c r="P3319" t="s">
        <v>30</v>
      </c>
      <c r="Q3319" t="s">
        <v>213</v>
      </c>
      <c r="R3319">
        <v>3000000</v>
      </c>
      <c r="S3319">
        <v>1988</v>
      </c>
      <c r="T3319">
        <v>6.5</v>
      </c>
      <c r="U3319">
        <v>1.6</v>
      </c>
      <c r="V3319">
        <v>4282851</v>
      </c>
      <c r="W3319" t="s">
        <v>21</v>
      </c>
    </row>
    <row r="3320" spans="1:23" x14ac:dyDescent="0.3">
      <c r="A3320" t="s">
        <v>4890</v>
      </c>
      <c r="B3320">
        <v>75</v>
      </c>
      <c r="C3320">
        <v>90</v>
      </c>
      <c r="D3320">
        <v>5844929</v>
      </c>
      <c r="E3320" t="s">
        <v>48</v>
      </c>
      <c r="F3320" t="s">
        <v>55</v>
      </c>
      <c r="L3320" t="s">
        <v>4891</v>
      </c>
      <c r="M3320">
        <v>6000</v>
      </c>
      <c r="N3320">
        <v>109</v>
      </c>
      <c r="O3320" t="s">
        <v>29</v>
      </c>
      <c r="P3320" t="s">
        <v>30</v>
      </c>
      <c r="Q3320" t="s">
        <v>31</v>
      </c>
      <c r="R3320">
        <v>3000000</v>
      </c>
      <c r="S3320">
        <v>2002</v>
      </c>
      <c r="T3320">
        <v>7</v>
      </c>
      <c r="U3320">
        <v>1.5</v>
      </c>
      <c r="V3320">
        <v>2844929</v>
      </c>
      <c r="W3320" t="s">
        <v>21</v>
      </c>
    </row>
    <row r="3321" spans="1:23" x14ac:dyDescent="0.3">
      <c r="A3321" t="s">
        <v>4892</v>
      </c>
      <c r="B3321">
        <v>82</v>
      </c>
      <c r="C3321">
        <v>96</v>
      </c>
      <c r="D3321">
        <v>4170647</v>
      </c>
      <c r="E3321" t="s">
        <v>48</v>
      </c>
      <c r="F3321" t="s">
        <v>55</v>
      </c>
      <c r="L3321" t="s">
        <v>4893</v>
      </c>
      <c r="M3321">
        <v>14548</v>
      </c>
      <c r="N3321">
        <v>161</v>
      </c>
      <c r="O3321" t="s">
        <v>29</v>
      </c>
      <c r="P3321" t="s">
        <v>37</v>
      </c>
      <c r="Q3321" t="s">
        <v>213</v>
      </c>
      <c r="R3321">
        <v>1900000</v>
      </c>
      <c r="S3321">
        <v>1999</v>
      </c>
      <c r="T3321">
        <v>6.9</v>
      </c>
      <c r="U3321">
        <v>1.6</v>
      </c>
      <c r="V3321">
        <v>2270647</v>
      </c>
      <c r="W3321" t="s">
        <v>21</v>
      </c>
    </row>
    <row r="3322" spans="1:23" x14ac:dyDescent="0.3">
      <c r="A3322" t="s">
        <v>4894</v>
      </c>
      <c r="B3322">
        <v>48</v>
      </c>
      <c r="C3322">
        <v>82</v>
      </c>
      <c r="D3322">
        <v>4142507</v>
      </c>
      <c r="E3322" t="s">
        <v>48</v>
      </c>
      <c r="F3322" t="s">
        <v>44</v>
      </c>
      <c r="L3322" t="s">
        <v>4895</v>
      </c>
      <c r="M3322">
        <v>3665</v>
      </c>
      <c r="N3322">
        <v>81</v>
      </c>
      <c r="O3322" t="s">
        <v>29</v>
      </c>
      <c r="P3322" t="s">
        <v>30</v>
      </c>
      <c r="Q3322" t="s">
        <v>213</v>
      </c>
      <c r="R3322">
        <v>3000000</v>
      </c>
      <c r="S3322">
        <v>2000</v>
      </c>
      <c r="T3322">
        <v>4.4000000000000004</v>
      </c>
      <c r="U3322">
        <v>1.4</v>
      </c>
      <c r="V3322">
        <v>1142507</v>
      </c>
      <c r="W3322" t="s">
        <v>21</v>
      </c>
    </row>
    <row r="3323" spans="1:23" x14ac:dyDescent="0.3">
      <c r="A3323" t="s">
        <v>2781</v>
      </c>
      <c r="B3323">
        <v>33</v>
      </c>
      <c r="C3323">
        <v>109</v>
      </c>
      <c r="D3323">
        <v>4109095</v>
      </c>
      <c r="E3323" t="s">
        <v>56</v>
      </c>
      <c r="F3323" t="s">
        <v>55</v>
      </c>
      <c r="G3323" t="s">
        <v>54</v>
      </c>
      <c r="H3323" t="s">
        <v>44</v>
      </c>
      <c r="L3323" t="s">
        <v>4896</v>
      </c>
      <c r="M3323">
        <v>8239</v>
      </c>
      <c r="N3323">
        <v>92</v>
      </c>
      <c r="O3323" t="s">
        <v>29</v>
      </c>
      <c r="P3323" t="s">
        <v>30</v>
      </c>
      <c r="Q3323" t="s">
        <v>213</v>
      </c>
      <c r="R3323">
        <v>3000000</v>
      </c>
      <c r="S3323">
        <v>1996</v>
      </c>
      <c r="T3323">
        <v>6</v>
      </c>
      <c r="U3323">
        <v>1.8</v>
      </c>
      <c r="V3323">
        <v>1109095</v>
      </c>
      <c r="W3323" t="s">
        <v>21</v>
      </c>
    </row>
    <row r="3324" spans="1:23" x14ac:dyDescent="0.3">
      <c r="A3324" t="s">
        <v>4897</v>
      </c>
      <c r="B3324">
        <v>22</v>
      </c>
      <c r="C3324">
        <v>98</v>
      </c>
      <c r="D3324">
        <v>3902679</v>
      </c>
      <c r="E3324" t="s">
        <v>26</v>
      </c>
      <c r="F3324" t="s">
        <v>57</v>
      </c>
      <c r="L3324" t="s">
        <v>4898</v>
      </c>
      <c r="M3324">
        <v>3943</v>
      </c>
      <c r="N3324">
        <v>49</v>
      </c>
      <c r="O3324" t="s">
        <v>29</v>
      </c>
      <c r="P3324" t="s">
        <v>30</v>
      </c>
      <c r="Q3324" t="s">
        <v>213</v>
      </c>
      <c r="R3324">
        <v>3000000</v>
      </c>
      <c r="S3324">
        <v>1993</v>
      </c>
      <c r="T3324">
        <v>5.3</v>
      </c>
      <c r="U3324">
        <v>1.6</v>
      </c>
      <c r="V3324">
        <v>902679</v>
      </c>
      <c r="W3324" t="s">
        <v>21</v>
      </c>
    </row>
    <row r="3325" spans="1:23" x14ac:dyDescent="0.3">
      <c r="A3325" t="s">
        <v>4899</v>
      </c>
      <c r="B3325">
        <v>30</v>
      </c>
      <c r="C3325">
        <v>95</v>
      </c>
      <c r="D3325">
        <v>3559990</v>
      </c>
      <c r="E3325" t="s">
        <v>48</v>
      </c>
      <c r="F3325" t="s">
        <v>56</v>
      </c>
      <c r="L3325" t="s">
        <v>4900</v>
      </c>
      <c r="M3325">
        <v>8005</v>
      </c>
      <c r="N3325">
        <v>49</v>
      </c>
      <c r="O3325" t="s">
        <v>29</v>
      </c>
      <c r="P3325" t="s">
        <v>30</v>
      </c>
      <c r="Q3325" t="s">
        <v>213</v>
      </c>
      <c r="R3325">
        <v>3000000</v>
      </c>
      <c r="S3325">
        <v>1997</v>
      </c>
      <c r="T3325">
        <v>5.3</v>
      </c>
      <c r="U3325">
        <v>1.6</v>
      </c>
      <c r="V3325">
        <v>559990</v>
      </c>
      <c r="W3325" t="s">
        <v>21</v>
      </c>
    </row>
    <row r="3326" spans="1:23" x14ac:dyDescent="0.3">
      <c r="A3326" t="s">
        <v>4901</v>
      </c>
      <c r="B3326">
        <v>79</v>
      </c>
      <c r="C3326">
        <v>104</v>
      </c>
      <c r="D3326">
        <v>3287435</v>
      </c>
      <c r="E3326" t="s">
        <v>55</v>
      </c>
      <c r="L3326" t="s">
        <v>4902</v>
      </c>
      <c r="M3326">
        <v>8603</v>
      </c>
      <c r="N3326">
        <v>115</v>
      </c>
      <c r="O3326" t="s">
        <v>29</v>
      </c>
      <c r="P3326" t="s">
        <v>30</v>
      </c>
      <c r="Q3326" t="s">
        <v>213</v>
      </c>
      <c r="R3326">
        <v>4500000</v>
      </c>
      <c r="S3326">
        <v>2001</v>
      </c>
      <c r="T3326">
        <v>7.1</v>
      </c>
      <c r="U3326">
        <v>1.7</v>
      </c>
      <c r="V3326">
        <v>-1212565</v>
      </c>
      <c r="W3326" t="s">
        <v>38</v>
      </c>
    </row>
    <row r="3327" spans="1:23" x14ac:dyDescent="0.3">
      <c r="A3327" t="s">
        <v>4903</v>
      </c>
      <c r="B3327">
        <v>49</v>
      </c>
      <c r="C3327">
        <v>87</v>
      </c>
      <c r="D3327">
        <v>3071947</v>
      </c>
      <c r="E3327" t="s">
        <v>48</v>
      </c>
      <c r="F3327" t="s">
        <v>56</v>
      </c>
      <c r="G3327" t="s">
        <v>35</v>
      </c>
      <c r="L3327" t="s">
        <v>4904</v>
      </c>
      <c r="M3327">
        <v>18711</v>
      </c>
      <c r="N3327">
        <v>183</v>
      </c>
      <c r="O3327" t="s">
        <v>29</v>
      </c>
      <c r="P3327" t="s">
        <v>30</v>
      </c>
      <c r="Q3327" t="s">
        <v>213</v>
      </c>
      <c r="R3327">
        <v>3500000</v>
      </c>
      <c r="S3327">
        <v>1999</v>
      </c>
      <c r="T3327">
        <v>5.4</v>
      </c>
      <c r="U3327">
        <v>1.4</v>
      </c>
      <c r="V3327">
        <v>-428053</v>
      </c>
      <c r="W3327" t="s">
        <v>38</v>
      </c>
    </row>
    <row r="3328" spans="1:23" x14ac:dyDescent="0.3">
      <c r="A3328" t="s">
        <v>4905</v>
      </c>
      <c r="B3328">
        <v>42</v>
      </c>
      <c r="C3328">
        <v>108</v>
      </c>
      <c r="D3328">
        <v>2961991</v>
      </c>
      <c r="E3328" t="s">
        <v>242</v>
      </c>
      <c r="F3328" t="s">
        <v>55</v>
      </c>
      <c r="L3328" t="s">
        <v>4906</v>
      </c>
      <c r="M3328">
        <v>15885</v>
      </c>
      <c r="N3328">
        <v>78</v>
      </c>
      <c r="O3328" t="s">
        <v>29</v>
      </c>
      <c r="P3328" t="s">
        <v>30</v>
      </c>
      <c r="Q3328" t="s">
        <v>213</v>
      </c>
      <c r="R3328">
        <v>3300000</v>
      </c>
      <c r="S3328">
        <v>1996</v>
      </c>
      <c r="T3328">
        <v>6.9</v>
      </c>
      <c r="U3328">
        <v>1.8</v>
      </c>
      <c r="V3328">
        <v>-338009</v>
      </c>
      <c r="W3328" t="s">
        <v>38</v>
      </c>
    </row>
    <row r="3329" spans="1:23" x14ac:dyDescent="0.3">
      <c r="A3329" t="s">
        <v>256</v>
      </c>
      <c r="B3329">
        <v>152</v>
      </c>
      <c r="C3329">
        <v>94</v>
      </c>
      <c r="D3329">
        <v>2912363</v>
      </c>
      <c r="E3329" t="s">
        <v>56</v>
      </c>
      <c r="F3329" t="s">
        <v>55</v>
      </c>
      <c r="L3329" t="s">
        <v>4907</v>
      </c>
      <c r="M3329">
        <v>25063</v>
      </c>
      <c r="N3329">
        <v>177</v>
      </c>
      <c r="O3329" t="s">
        <v>4908</v>
      </c>
      <c r="P3329" t="s">
        <v>37</v>
      </c>
      <c r="Q3329" t="s">
        <v>213</v>
      </c>
      <c r="R3329">
        <v>3000000</v>
      </c>
      <c r="S3329">
        <v>2005</v>
      </c>
      <c r="T3329">
        <v>7.3</v>
      </c>
      <c r="U3329">
        <v>1.6</v>
      </c>
      <c r="V3329">
        <v>-87637</v>
      </c>
      <c r="W3329" t="s">
        <v>38</v>
      </c>
    </row>
    <row r="3330" spans="1:23" x14ac:dyDescent="0.3">
      <c r="A3330" t="s">
        <v>2732</v>
      </c>
      <c r="B3330">
        <v>23</v>
      </c>
      <c r="C3330">
        <v>89</v>
      </c>
      <c r="D3330">
        <v>2223990</v>
      </c>
      <c r="E3330" t="s">
        <v>48</v>
      </c>
      <c r="F3330" t="s">
        <v>790</v>
      </c>
      <c r="L3330" t="s">
        <v>4909</v>
      </c>
      <c r="M3330">
        <v>761</v>
      </c>
      <c r="N3330">
        <v>14</v>
      </c>
      <c r="O3330" t="s">
        <v>29</v>
      </c>
      <c r="P3330" t="s">
        <v>30</v>
      </c>
      <c r="Q3330" t="s">
        <v>213</v>
      </c>
      <c r="R3330">
        <v>3000000</v>
      </c>
      <c r="S3330">
        <v>2003</v>
      </c>
      <c r="T3330">
        <v>6.6</v>
      </c>
      <c r="U3330">
        <v>1.5</v>
      </c>
      <c r="V3330">
        <v>-776010</v>
      </c>
      <c r="W3330" t="s">
        <v>38</v>
      </c>
    </row>
    <row r="3331" spans="1:23" x14ac:dyDescent="0.3">
      <c r="A3331" t="s">
        <v>1935</v>
      </c>
      <c r="B3331">
        <v>254</v>
      </c>
      <c r="C3331">
        <v>102</v>
      </c>
      <c r="D3331">
        <v>1821983</v>
      </c>
      <c r="E3331" t="s">
        <v>48</v>
      </c>
      <c r="F3331" t="s">
        <v>55</v>
      </c>
      <c r="G3331" t="s">
        <v>57</v>
      </c>
      <c r="L3331" t="s">
        <v>4910</v>
      </c>
      <c r="M3331">
        <v>31089</v>
      </c>
      <c r="N3331">
        <v>261</v>
      </c>
      <c r="O3331" t="s">
        <v>29</v>
      </c>
      <c r="P3331" t="s">
        <v>30</v>
      </c>
      <c r="Q3331" t="s">
        <v>213</v>
      </c>
      <c r="R3331">
        <v>3000000</v>
      </c>
      <c r="S3331">
        <v>2014</v>
      </c>
      <c r="T3331">
        <v>5.4</v>
      </c>
      <c r="U3331">
        <v>1.7</v>
      </c>
      <c r="V3331">
        <v>-1178017</v>
      </c>
      <c r="W3331" t="s">
        <v>38</v>
      </c>
    </row>
    <row r="3332" spans="1:23" x14ac:dyDescent="0.3">
      <c r="A3332" t="s">
        <v>3865</v>
      </c>
      <c r="B3332">
        <v>305</v>
      </c>
      <c r="C3332">
        <v>120</v>
      </c>
      <c r="D3332">
        <v>2181290</v>
      </c>
      <c r="E3332" t="s">
        <v>55</v>
      </c>
      <c r="F3332" t="s">
        <v>60</v>
      </c>
      <c r="G3332" t="s">
        <v>35</v>
      </c>
      <c r="L3332" t="s">
        <v>4911</v>
      </c>
      <c r="M3332">
        <v>356181</v>
      </c>
      <c r="N3332">
        <v>809</v>
      </c>
      <c r="O3332" t="s">
        <v>3770</v>
      </c>
      <c r="P3332" t="s">
        <v>1877</v>
      </c>
      <c r="Q3332" t="s">
        <v>213</v>
      </c>
      <c r="R3332">
        <v>3000000</v>
      </c>
      <c r="S3332">
        <v>2003</v>
      </c>
      <c r="T3332">
        <v>8.4</v>
      </c>
      <c r="U3332">
        <v>2</v>
      </c>
      <c r="V3332">
        <v>-818710</v>
      </c>
      <c r="W3332" t="s">
        <v>38</v>
      </c>
    </row>
    <row r="3333" spans="1:23" x14ac:dyDescent="0.3">
      <c r="A3333" t="s">
        <v>4912</v>
      </c>
      <c r="B3333">
        <v>19</v>
      </c>
      <c r="C3333">
        <v>110</v>
      </c>
      <c r="D3333">
        <v>2848578</v>
      </c>
      <c r="E3333" t="s">
        <v>55</v>
      </c>
      <c r="F3333" t="s">
        <v>49</v>
      </c>
      <c r="L3333" t="s">
        <v>4913</v>
      </c>
      <c r="M3333">
        <v>3942</v>
      </c>
      <c r="N3333">
        <v>65</v>
      </c>
      <c r="O3333" t="s">
        <v>29</v>
      </c>
      <c r="P3333" t="s">
        <v>30</v>
      </c>
      <c r="Q3333" t="s">
        <v>52</v>
      </c>
      <c r="R3333">
        <v>3500000</v>
      </c>
      <c r="S3333">
        <v>2010</v>
      </c>
      <c r="T3333">
        <v>6.3</v>
      </c>
      <c r="U3333">
        <v>1.8</v>
      </c>
      <c r="V3333">
        <v>-651422</v>
      </c>
      <c r="W3333" t="s">
        <v>38</v>
      </c>
    </row>
    <row r="3334" spans="1:23" x14ac:dyDescent="0.3">
      <c r="A3334" t="s">
        <v>4914</v>
      </c>
      <c r="B3334">
        <v>272</v>
      </c>
      <c r="C3334">
        <v>86</v>
      </c>
      <c r="D3334">
        <v>703002</v>
      </c>
      <c r="E3334" t="s">
        <v>24</v>
      </c>
      <c r="F3334" t="s">
        <v>48</v>
      </c>
      <c r="G3334" t="s">
        <v>35</v>
      </c>
      <c r="L3334" t="s">
        <v>4915</v>
      </c>
      <c r="M3334">
        <v>37495</v>
      </c>
      <c r="N3334">
        <v>230</v>
      </c>
      <c r="O3334" t="s">
        <v>29</v>
      </c>
      <c r="P3334" t="s">
        <v>115</v>
      </c>
      <c r="Q3334" t="s">
        <v>2708</v>
      </c>
      <c r="R3334">
        <v>3000000</v>
      </c>
      <c r="S3334">
        <v>2011</v>
      </c>
      <c r="T3334">
        <v>6.1</v>
      </c>
      <c r="U3334">
        <v>1.4</v>
      </c>
      <c r="V3334">
        <v>-2296998</v>
      </c>
      <c r="W3334" t="s">
        <v>38</v>
      </c>
    </row>
    <row r="3335" spans="1:23" x14ac:dyDescent="0.3">
      <c r="A3335" t="s">
        <v>4916</v>
      </c>
      <c r="B3335">
        <v>156</v>
      </c>
      <c r="C3335">
        <v>87</v>
      </c>
      <c r="D3335">
        <v>418268</v>
      </c>
      <c r="E3335" t="s">
        <v>48</v>
      </c>
      <c r="F3335" t="s">
        <v>44</v>
      </c>
      <c r="L3335" t="s">
        <v>4917</v>
      </c>
      <c r="M3335">
        <v>37156</v>
      </c>
      <c r="N3335">
        <v>129</v>
      </c>
      <c r="O3335" t="s">
        <v>29</v>
      </c>
      <c r="P3335" t="s">
        <v>30</v>
      </c>
      <c r="Q3335" t="s">
        <v>213</v>
      </c>
      <c r="R3335">
        <v>3000000</v>
      </c>
      <c r="S3335">
        <v>2012</v>
      </c>
      <c r="T3335">
        <v>5.3</v>
      </c>
      <c r="U3335">
        <v>1.4</v>
      </c>
      <c r="V3335">
        <v>-2581732</v>
      </c>
      <c r="W3335" t="s">
        <v>38</v>
      </c>
    </row>
    <row r="3336" spans="1:23" x14ac:dyDescent="0.3">
      <c r="A3336" t="s">
        <v>4918</v>
      </c>
      <c r="B3336">
        <v>82</v>
      </c>
      <c r="C3336">
        <v>93</v>
      </c>
      <c r="D3336">
        <v>200803</v>
      </c>
      <c r="E3336" t="s">
        <v>48</v>
      </c>
      <c r="L3336" t="s">
        <v>4919</v>
      </c>
      <c r="M3336">
        <v>7988</v>
      </c>
      <c r="N3336">
        <v>71</v>
      </c>
      <c r="O3336" t="s">
        <v>29</v>
      </c>
      <c r="P3336" t="s">
        <v>30</v>
      </c>
      <c r="Q3336" t="s">
        <v>213</v>
      </c>
      <c r="R3336">
        <v>3000000</v>
      </c>
      <c r="S3336">
        <v>2012</v>
      </c>
      <c r="T3336">
        <v>5.3</v>
      </c>
      <c r="U3336">
        <v>1.6</v>
      </c>
      <c r="V3336">
        <v>-2799197</v>
      </c>
      <c r="W3336" t="s">
        <v>38</v>
      </c>
    </row>
    <row r="3337" spans="1:23" x14ac:dyDescent="0.3">
      <c r="A3337" t="s">
        <v>3877</v>
      </c>
      <c r="B3337">
        <v>40</v>
      </c>
      <c r="C3337">
        <v>98</v>
      </c>
      <c r="D3337">
        <v>95016</v>
      </c>
      <c r="E3337" t="s">
        <v>48</v>
      </c>
      <c r="F3337" t="s">
        <v>55</v>
      </c>
      <c r="G3337" t="s">
        <v>44</v>
      </c>
      <c r="H3337" t="s">
        <v>61</v>
      </c>
      <c r="L3337" t="s">
        <v>4920</v>
      </c>
      <c r="M3337">
        <v>11074</v>
      </c>
      <c r="N3337">
        <v>56</v>
      </c>
      <c r="O3337" t="s">
        <v>3104</v>
      </c>
      <c r="P3337" t="s">
        <v>244</v>
      </c>
      <c r="Q3337" t="s">
        <v>213</v>
      </c>
      <c r="R3337">
        <v>2700000</v>
      </c>
      <c r="S3337">
        <v>2004</v>
      </c>
      <c r="T3337">
        <v>7.4</v>
      </c>
      <c r="U3337">
        <v>1.6</v>
      </c>
      <c r="V3337">
        <v>-2604984</v>
      </c>
      <c r="W3337" t="s">
        <v>38</v>
      </c>
    </row>
    <row r="3338" spans="1:23" x14ac:dyDescent="0.3">
      <c r="A3338" t="s">
        <v>4921</v>
      </c>
      <c r="B3338">
        <v>63</v>
      </c>
      <c r="C3338">
        <v>88</v>
      </c>
      <c r="D3338">
        <v>143000</v>
      </c>
      <c r="E3338" t="s">
        <v>57</v>
      </c>
      <c r="F3338" t="s">
        <v>35</v>
      </c>
      <c r="L3338" t="s">
        <v>4922</v>
      </c>
      <c r="M3338">
        <v>4122</v>
      </c>
      <c r="N3338">
        <v>48</v>
      </c>
      <c r="O3338" t="s">
        <v>29</v>
      </c>
      <c r="P3338" t="s">
        <v>30</v>
      </c>
      <c r="Q3338" t="s">
        <v>213</v>
      </c>
      <c r="R3338">
        <v>5000000</v>
      </c>
      <c r="S3338">
        <v>2009</v>
      </c>
      <c r="T3338">
        <v>4.0999999999999996</v>
      </c>
      <c r="U3338">
        <v>1.5</v>
      </c>
      <c r="V3338">
        <v>-4857000</v>
      </c>
      <c r="W3338" t="s">
        <v>38</v>
      </c>
    </row>
    <row r="3339" spans="1:23" x14ac:dyDescent="0.3">
      <c r="A3339" t="s">
        <v>4923</v>
      </c>
      <c r="B3339">
        <v>20</v>
      </c>
      <c r="C3339">
        <v>97</v>
      </c>
      <c r="D3339">
        <v>39852</v>
      </c>
      <c r="E3339" t="s">
        <v>48</v>
      </c>
      <c r="F3339" t="s">
        <v>55</v>
      </c>
      <c r="L3339" t="s">
        <v>4924</v>
      </c>
      <c r="M3339">
        <v>1238</v>
      </c>
      <c r="N3339">
        <v>25</v>
      </c>
      <c r="O3339" t="s">
        <v>29</v>
      </c>
      <c r="P3339" t="s">
        <v>30</v>
      </c>
      <c r="Q3339" t="s">
        <v>213</v>
      </c>
      <c r="R3339">
        <v>3000000</v>
      </c>
      <c r="S3339">
        <v>1999</v>
      </c>
      <c r="T3339">
        <v>6.7</v>
      </c>
      <c r="U3339">
        <v>1.6</v>
      </c>
      <c r="V3339">
        <v>-2960148</v>
      </c>
      <c r="W3339" t="s">
        <v>38</v>
      </c>
    </row>
    <row r="3340" spans="1:23" x14ac:dyDescent="0.3">
      <c r="A3340" t="s">
        <v>3243</v>
      </c>
      <c r="B3340">
        <v>174</v>
      </c>
      <c r="C3340">
        <v>122</v>
      </c>
      <c r="D3340">
        <v>22000</v>
      </c>
      <c r="E3340" t="s">
        <v>55</v>
      </c>
      <c r="F3340" t="s">
        <v>27</v>
      </c>
      <c r="G3340" t="s">
        <v>35</v>
      </c>
      <c r="L3340" t="s">
        <v>4925</v>
      </c>
      <c r="M3340">
        <v>30511</v>
      </c>
      <c r="N3340">
        <v>226</v>
      </c>
      <c r="O3340" t="s">
        <v>29</v>
      </c>
      <c r="P3340" t="s">
        <v>244</v>
      </c>
      <c r="Q3340" t="s">
        <v>213</v>
      </c>
      <c r="R3340">
        <v>3000000</v>
      </c>
      <c r="S3340">
        <v>2011</v>
      </c>
      <c r="T3340">
        <v>5.8</v>
      </c>
      <c r="U3340">
        <v>2</v>
      </c>
      <c r="V3340">
        <v>-2978000</v>
      </c>
      <c r="W3340" t="s">
        <v>38</v>
      </c>
    </row>
    <row r="3341" spans="1:23" x14ac:dyDescent="0.3">
      <c r="A3341" t="s">
        <v>1192</v>
      </c>
      <c r="B3341">
        <v>71</v>
      </c>
      <c r="C3341">
        <v>113</v>
      </c>
      <c r="D3341">
        <v>5595428</v>
      </c>
      <c r="E3341" t="s">
        <v>55</v>
      </c>
      <c r="L3341" t="s">
        <v>4926</v>
      </c>
      <c r="M3341">
        <v>28951</v>
      </c>
      <c r="N3341">
        <v>257</v>
      </c>
      <c r="O3341" t="s">
        <v>4421</v>
      </c>
      <c r="P3341" t="s">
        <v>3520</v>
      </c>
      <c r="Q3341" t="s">
        <v>213</v>
      </c>
      <c r="R3341">
        <v>2900000</v>
      </c>
      <c r="S3341">
        <v>1998</v>
      </c>
      <c r="T3341">
        <v>8</v>
      </c>
      <c r="U3341">
        <v>1.9</v>
      </c>
      <c r="V3341">
        <v>2695428</v>
      </c>
      <c r="W3341" t="s">
        <v>21</v>
      </c>
    </row>
    <row r="3342" spans="1:23" x14ac:dyDescent="0.3">
      <c r="A3342" t="s">
        <v>4927</v>
      </c>
      <c r="B3342">
        <v>35</v>
      </c>
      <c r="C3342">
        <v>105</v>
      </c>
      <c r="D3342">
        <v>3123749</v>
      </c>
      <c r="E3342" t="s">
        <v>48</v>
      </c>
      <c r="F3342" t="s">
        <v>44</v>
      </c>
      <c r="L3342" t="s">
        <v>4928</v>
      </c>
      <c r="M3342">
        <v>746</v>
      </c>
      <c r="N3342">
        <v>27</v>
      </c>
      <c r="O3342" t="s">
        <v>29</v>
      </c>
      <c r="P3342" t="s">
        <v>30</v>
      </c>
      <c r="Q3342" t="s">
        <v>213</v>
      </c>
      <c r="R3342">
        <v>1500000</v>
      </c>
      <c r="S3342">
        <v>2005</v>
      </c>
      <c r="T3342">
        <v>6.5</v>
      </c>
      <c r="U3342">
        <v>1.8</v>
      </c>
      <c r="V3342">
        <v>1623749</v>
      </c>
      <c r="W3342" t="s">
        <v>21</v>
      </c>
    </row>
    <row r="3343" spans="1:23" x14ac:dyDescent="0.3">
      <c r="A3343" t="s">
        <v>2030</v>
      </c>
      <c r="B3343">
        <v>251</v>
      </c>
      <c r="C3343">
        <v>89</v>
      </c>
      <c r="D3343">
        <v>3645438</v>
      </c>
      <c r="E3343" t="s">
        <v>57</v>
      </c>
      <c r="L3343" t="s">
        <v>4929</v>
      </c>
      <c r="M3343">
        <v>55040</v>
      </c>
      <c r="N3343">
        <v>539</v>
      </c>
      <c r="O3343" t="s">
        <v>792</v>
      </c>
      <c r="P3343" t="s">
        <v>545</v>
      </c>
      <c r="Q3343" t="s">
        <v>3646</v>
      </c>
      <c r="R3343">
        <v>2200000</v>
      </c>
      <c r="S3343">
        <v>2003</v>
      </c>
      <c r="T3343">
        <v>6.8</v>
      </c>
      <c r="U3343">
        <v>1.5</v>
      </c>
      <c r="V3343">
        <v>1445438</v>
      </c>
      <c r="W3343" t="s">
        <v>21</v>
      </c>
    </row>
    <row r="3344" spans="1:23" x14ac:dyDescent="0.3">
      <c r="A3344" t="s">
        <v>3523</v>
      </c>
      <c r="B3344">
        <v>159</v>
      </c>
      <c r="C3344">
        <v>116</v>
      </c>
      <c r="D3344">
        <v>22201636</v>
      </c>
      <c r="E3344" t="s">
        <v>56</v>
      </c>
      <c r="F3344" t="s">
        <v>55</v>
      </c>
      <c r="G3344" t="s">
        <v>59</v>
      </c>
      <c r="L3344" t="s">
        <v>4930</v>
      </c>
      <c r="M3344">
        <v>33567</v>
      </c>
      <c r="N3344">
        <v>206</v>
      </c>
      <c r="O3344" t="s">
        <v>29</v>
      </c>
      <c r="P3344" t="s">
        <v>30</v>
      </c>
      <c r="Q3344" t="s">
        <v>213</v>
      </c>
      <c r="R3344">
        <v>8000000</v>
      </c>
      <c r="S3344">
        <v>2005</v>
      </c>
      <c r="T3344">
        <v>7.4</v>
      </c>
      <c r="U3344">
        <v>1.9</v>
      </c>
      <c r="V3344">
        <v>14201636</v>
      </c>
      <c r="W3344" t="s">
        <v>21</v>
      </c>
    </row>
    <row r="3345" spans="1:23" x14ac:dyDescent="0.3">
      <c r="A3345" t="s">
        <v>4931</v>
      </c>
      <c r="B3345">
        <v>181</v>
      </c>
      <c r="C3345">
        <v>120</v>
      </c>
      <c r="D3345">
        <v>25000000</v>
      </c>
      <c r="E3345" t="s">
        <v>48</v>
      </c>
      <c r="F3345" t="s">
        <v>59</v>
      </c>
      <c r="G3345" t="s">
        <v>44</v>
      </c>
      <c r="L3345" t="s">
        <v>4932</v>
      </c>
      <c r="M3345">
        <v>175196</v>
      </c>
      <c r="N3345">
        <v>350</v>
      </c>
      <c r="O3345" t="s">
        <v>29</v>
      </c>
      <c r="P3345" t="s">
        <v>30</v>
      </c>
      <c r="Q3345" t="s">
        <v>2708</v>
      </c>
      <c r="R3345">
        <v>2883848</v>
      </c>
      <c r="S3345">
        <v>1959</v>
      </c>
      <c r="T3345">
        <v>8.3000000000000007</v>
      </c>
      <c r="U3345">
        <v>2</v>
      </c>
      <c r="V3345">
        <v>22116152</v>
      </c>
      <c r="W3345" t="s">
        <v>21</v>
      </c>
    </row>
    <row r="3346" spans="1:23" x14ac:dyDescent="0.3">
      <c r="A3346" t="s">
        <v>4933</v>
      </c>
      <c r="B3346">
        <v>110</v>
      </c>
      <c r="C3346">
        <v>88</v>
      </c>
      <c r="D3346">
        <v>19170001</v>
      </c>
      <c r="E3346" t="s">
        <v>57</v>
      </c>
      <c r="L3346" t="s">
        <v>4934</v>
      </c>
      <c r="M3346">
        <v>21359</v>
      </c>
      <c r="N3346">
        <v>270</v>
      </c>
      <c r="O3346" t="s">
        <v>29</v>
      </c>
      <c r="P3346" t="s">
        <v>30</v>
      </c>
      <c r="Q3346" t="s">
        <v>213</v>
      </c>
      <c r="R3346">
        <v>2800000</v>
      </c>
      <c r="S3346">
        <v>1988</v>
      </c>
      <c r="T3346">
        <v>5.3</v>
      </c>
      <c r="U3346">
        <v>1.5</v>
      </c>
      <c r="V3346">
        <v>16370001</v>
      </c>
      <c r="W3346" t="s">
        <v>21</v>
      </c>
    </row>
    <row r="3347" spans="1:23" x14ac:dyDescent="0.3">
      <c r="A3347" t="s">
        <v>4795</v>
      </c>
      <c r="B3347">
        <v>213</v>
      </c>
      <c r="C3347">
        <v>102</v>
      </c>
      <c r="D3347">
        <v>22202612</v>
      </c>
      <c r="E3347" t="s">
        <v>25</v>
      </c>
      <c r="F3347" t="s">
        <v>49</v>
      </c>
      <c r="G3347" t="s">
        <v>26</v>
      </c>
      <c r="H3347" t="s">
        <v>50</v>
      </c>
      <c r="L3347" t="s">
        <v>4935</v>
      </c>
      <c r="M3347">
        <v>291875</v>
      </c>
      <c r="N3347">
        <v>533</v>
      </c>
      <c r="O3347" t="s">
        <v>29</v>
      </c>
      <c r="P3347" t="s">
        <v>30</v>
      </c>
      <c r="Q3347" t="s">
        <v>4803</v>
      </c>
      <c r="R3347">
        <v>2800000</v>
      </c>
      <c r="S3347">
        <v>1939</v>
      </c>
      <c r="T3347">
        <v>8.1</v>
      </c>
      <c r="U3347">
        <v>1.7</v>
      </c>
      <c r="V3347">
        <v>19402612</v>
      </c>
      <c r="W3347" t="s">
        <v>21</v>
      </c>
    </row>
    <row r="3348" spans="1:23" x14ac:dyDescent="0.3">
      <c r="A3348" t="s">
        <v>2783</v>
      </c>
      <c r="B3348">
        <v>129</v>
      </c>
      <c r="C3348">
        <v>106</v>
      </c>
      <c r="D3348">
        <v>86300000</v>
      </c>
      <c r="E3348" t="s">
        <v>48</v>
      </c>
      <c r="L3348" t="s">
        <v>4936</v>
      </c>
      <c r="M3348">
        <v>112671</v>
      </c>
      <c r="N3348">
        <v>315</v>
      </c>
      <c r="O3348" t="s">
        <v>29</v>
      </c>
      <c r="P3348" t="s">
        <v>30</v>
      </c>
      <c r="Q3348" t="s">
        <v>52</v>
      </c>
      <c r="R3348">
        <v>2800000</v>
      </c>
      <c r="S3348">
        <v>1974</v>
      </c>
      <c r="T3348">
        <v>8</v>
      </c>
      <c r="U3348">
        <v>1.8</v>
      </c>
      <c r="V3348">
        <v>83500000</v>
      </c>
      <c r="W3348" t="s">
        <v>21</v>
      </c>
    </row>
    <row r="3349" spans="1:23" x14ac:dyDescent="0.3">
      <c r="A3349" t="s">
        <v>3138</v>
      </c>
      <c r="B3349">
        <v>280</v>
      </c>
      <c r="C3349">
        <v>95</v>
      </c>
      <c r="D3349">
        <v>952620</v>
      </c>
      <c r="E3349" t="s">
        <v>57</v>
      </c>
      <c r="L3349" t="s">
        <v>4937</v>
      </c>
      <c r="M3349">
        <v>40800</v>
      </c>
      <c r="N3349">
        <v>332</v>
      </c>
      <c r="O3349" t="s">
        <v>29</v>
      </c>
      <c r="P3349" t="s">
        <v>30</v>
      </c>
      <c r="Q3349" t="s">
        <v>213</v>
      </c>
      <c r="R3349">
        <v>2000000</v>
      </c>
      <c r="S3349">
        <v>2007</v>
      </c>
      <c r="T3349">
        <v>5.7</v>
      </c>
      <c r="U3349">
        <v>1.6</v>
      </c>
      <c r="V3349">
        <v>-1047380</v>
      </c>
      <c r="W3349" t="s">
        <v>38</v>
      </c>
    </row>
    <row r="3350" spans="1:23" x14ac:dyDescent="0.3">
      <c r="A3350" t="s">
        <v>4938</v>
      </c>
      <c r="B3350">
        <v>61</v>
      </c>
      <c r="C3350">
        <v>113</v>
      </c>
      <c r="D3350">
        <v>9054736</v>
      </c>
      <c r="E3350" t="s">
        <v>55</v>
      </c>
      <c r="L3350" t="s">
        <v>4939</v>
      </c>
      <c r="M3350">
        <v>5744</v>
      </c>
      <c r="N3350">
        <v>57</v>
      </c>
      <c r="O3350" t="s">
        <v>29</v>
      </c>
      <c r="P3350" t="s">
        <v>30</v>
      </c>
      <c r="Q3350" t="s">
        <v>213</v>
      </c>
      <c r="R3350">
        <v>2700000</v>
      </c>
      <c r="S3350">
        <v>1997</v>
      </c>
      <c r="T3350">
        <v>7.1</v>
      </c>
      <c r="U3350">
        <v>1.9</v>
      </c>
      <c r="V3350">
        <v>6354736</v>
      </c>
      <c r="W3350" t="s">
        <v>21</v>
      </c>
    </row>
    <row r="3351" spans="1:23" x14ac:dyDescent="0.3">
      <c r="A3351" t="s">
        <v>2783</v>
      </c>
      <c r="B3351">
        <v>121</v>
      </c>
      <c r="C3351">
        <v>93</v>
      </c>
      <c r="D3351">
        <v>119500000</v>
      </c>
      <c r="E3351" t="s">
        <v>48</v>
      </c>
      <c r="F3351" t="s">
        <v>53</v>
      </c>
      <c r="L3351" t="s">
        <v>4940</v>
      </c>
      <c r="M3351">
        <v>95294</v>
      </c>
      <c r="N3351">
        <v>363</v>
      </c>
      <c r="O3351" t="s">
        <v>29</v>
      </c>
      <c r="P3351" t="s">
        <v>30</v>
      </c>
      <c r="Q3351" t="s">
        <v>213</v>
      </c>
      <c r="R3351">
        <v>2600000</v>
      </c>
      <c r="S3351">
        <v>1974</v>
      </c>
      <c r="T3351">
        <v>7.8</v>
      </c>
      <c r="U3351">
        <v>1.6</v>
      </c>
      <c r="V3351">
        <v>116900000</v>
      </c>
      <c r="W3351" t="s">
        <v>21</v>
      </c>
    </row>
    <row r="3352" spans="1:23" x14ac:dyDescent="0.3">
      <c r="A3352" t="s">
        <v>4941</v>
      </c>
      <c r="B3352">
        <v>166</v>
      </c>
      <c r="C3352">
        <v>97</v>
      </c>
      <c r="D3352">
        <v>32600000</v>
      </c>
      <c r="E3352" t="s">
        <v>57</v>
      </c>
      <c r="F3352" t="s">
        <v>35</v>
      </c>
      <c r="L3352" t="s">
        <v>4942</v>
      </c>
      <c r="M3352">
        <v>29488</v>
      </c>
      <c r="N3352">
        <v>326</v>
      </c>
      <c r="O3352" t="s">
        <v>29</v>
      </c>
      <c r="P3352" t="s">
        <v>30</v>
      </c>
      <c r="Q3352" t="s">
        <v>213</v>
      </c>
      <c r="R3352">
        <v>1800000</v>
      </c>
      <c r="S3352">
        <v>1984</v>
      </c>
      <c r="T3352">
        <v>5.9</v>
      </c>
      <c r="U3352">
        <v>1.6</v>
      </c>
      <c r="V3352">
        <v>30800000</v>
      </c>
      <c r="W3352" t="s">
        <v>21</v>
      </c>
    </row>
    <row r="3353" spans="1:23" x14ac:dyDescent="0.3">
      <c r="A3353" t="s">
        <v>3368</v>
      </c>
      <c r="B3353">
        <v>29</v>
      </c>
      <c r="C3353">
        <v>140</v>
      </c>
      <c r="D3353">
        <v>3130592</v>
      </c>
      <c r="E3353" t="s">
        <v>55</v>
      </c>
      <c r="F3353" t="s">
        <v>44</v>
      </c>
      <c r="L3353" t="s">
        <v>4943</v>
      </c>
      <c r="M3353">
        <v>10755</v>
      </c>
      <c r="N3353">
        <v>69</v>
      </c>
      <c r="O3353" t="s">
        <v>29</v>
      </c>
      <c r="P3353" t="s">
        <v>37</v>
      </c>
      <c r="Q3353" t="s">
        <v>213</v>
      </c>
      <c r="R3353">
        <v>2600000</v>
      </c>
      <c r="S3353">
        <v>1987</v>
      </c>
      <c r="T3353">
        <v>7.8</v>
      </c>
      <c r="U3353">
        <v>2.2999999999999998</v>
      </c>
      <c r="V3353">
        <v>530592</v>
      </c>
      <c r="W3353" t="s">
        <v>21</v>
      </c>
    </row>
    <row r="3354" spans="1:23" x14ac:dyDescent="0.3">
      <c r="A3354" t="s">
        <v>4944</v>
      </c>
      <c r="B3354">
        <v>173</v>
      </c>
      <c r="C3354">
        <v>66</v>
      </c>
      <c r="D3354">
        <v>38108</v>
      </c>
      <c r="E3354" t="s">
        <v>57</v>
      </c>
      <c r="F3354" t="s">
        <v>60</v>
      </c>
      <c r="G3354" t="s">
        <v>27</v>
      </c>
      <c r="H3354" t="s">
        <v>35</v>
      </c>
      <c r="L3354" t="s">
        <v>4945</v>
      </c>
      <c r="M3354">
        <v>40878</v>
      </c>
      <c r="N3354">
        <v>124</v>
      </c>
      <c r="O3354" t="s">
        <v>763</v>
      </c>
      <c r="P3354" t="s">
        <v>971</v>
      </c>
      <c r="Q3354" t="s">
        <v>213</v>
      </c>
      <c r="R3354">
        <v>2600000</v>
      </c>
      <c r="S3354">
        <v>2007</v>
      </c>
      <c r="T3354">
        <v>7.2</v>
      </c>
      <c r="U3354">
        <v>1.1000000000000001</v>
      </c>
      <c r="V3354">
        <v>-2561892</v>
      </c>
      <c r="W3354" t="s">
        <v>38</v>
      </c>
    </row>
    <row r="3355" spans="1:23" x14ac:dyDescent="0.3">
      <c r="A3355" t="s">
        <v>4747</v>
      </c>
      <c r="B3355">
        <v>129</v>
      </c>
      <c r="C3355">
        <v>86</v>
      </c>
      <c r="D3355">
        <v>40041683</v>
      </c>
      <c r="E3355" t="s">
        <v>48</v>
      </c>
      <c r="F3355" t="s">
        <v>26</v>
      </c>
      <c r="L3355" t="s">
        <v>4946</v>
      </c>
      <c r="M3355">
        <v>34620</v>
      </c>
      <c r="N3355">
        <v>107</v>
      </c>
      <c r="O3355" t="s">
        <v>29</v>
      </c>
      <c r="P3355" t="s">
        <v>30</v>
      </c>
      <c r="Q3355" t="s">
        <v>213</v>
      </c>
      <c r="R3355">
        <v>2500000</v>
      </c>
      <c r="S3355">
        <v>2013</v>
      </c>
      <c r="T3355">
        <v>5.0999999999999996</v>
      </c>
      <c r="U3355">
        <v>1.4</v>
      </c>
      <c r="V3355">
        <v>37541683</v>
      </c>
      <c r="W3355" t="s">
        <v>21</v>
      </c>
    </row>
    <row r="3356" spans="1:23" x14ac:dyDescent="0.3">
      <c r="A3356" t="s">
        <v>4947</v>
      </c>
      <c r="B3356">
        <v>30</v>
      </c>
      <c r="C3356">
        <v>87</v>
      </c>
      <c r="D3356">
        <v>33349949</v>
      </c>
      <c r="E3356" t="s">
        <v>790</v>
      </c>
      <c r="L3356" t="s">
        <v>4948</v>
      </c>
      <c r="M3356">
        <v>9010</v>
      </c>
      <c r="N3356">
        <v>199</v>
      </c>
      <c r="O3356" t="s">
        <v>29</v>
      </c>
      <c r="P3356" t="s">
        <v>30</v>
      </c>
      <c r="Q3356" t="s">
        <v>52</v>
      </c>
      <c r="R3356">
        <v>2500000</v>
      </c>
      <c r="S3356">
        <v>2012</v>
      </c>
      <c r="T3356">
        <v>5.0999999999999996</v>
      </c>
      <c r="U3356">
        <v>1.4</v>
      </c>
      <c r="V3356">
        <v>30849949</v>
      </c>
      <c r="W3356" t="s">
        <v>21</v>
      </c>
    </row>
    <row r="3357" spans="1:23" x14ac:dyDescent="0.3">
      <c r="A3357" t="s">
        <v>2287</v>
      </c>
      <c r="B3357">
        <v>75</v>
      </c>
      <c r="C3357">
        <v>149</v>
      </c>
      <c r="D3357">
        <v>25809813</v>
      </c>
      <c r="E3357" t="s">
        <v>48</v>
      </c>
      <c r="F3357" t="s">
        <v>55</v>
      </c>
      <c r="G3357" t="s">
        <v>59</v>
      </c>
      <c r="L3357" t="s">
        <v>4949</v>
      </c>
      <c r="M3357">
        <v>50311</v>
      </c>
      <c r="N3357">
        <v>212</v>
      </c>
      <c r="O3357" t="s">
        <v>29</v>
      </c>
      <c r="P3357" t="s">
        <v>30</v>
      </c>
      <c r="Q3357" t="s">
        <v>52</v>
      </c>
      <c r="R3357">
        <v>26000000</v>
      </c>
      <c r="S3357">
        <v>1996</v>
      </c>
      <c r="T3357">
        <v>6.9</v>
      </c>
      <c r="U3357">
        <v>2.5</v>
      </c>
      <c r="V3357">
        <v>-190187</v>
      </c>
      <c r="W3357" t="s">
        <v>38</v>
      </c>
    </row>
    <row r="3358" spans="1:23" x14ac:dyDescent="0.3">
      <c r="A3358" t="s">
        <v>4950</v>
      </c>
      <c r="B3358">
        <v>162</v>
      </c>
      <c r="C3358">
        <v>98</v>
      </c>
      <c r="D3358">
        <v>14400000</v>
      </c>
      <c r="E3358" t="s">
        <v>57</v>
      </c>
      <c r="F3358" t="s">
        <v>60</v>
      </c>
      <c r="G3358" t="s">
        <v>27</v>
      </c>
      <c r="L3358" t="s">
        <v>4951</v>
      </c>
      <c r="M3358">
        <v>28589</v>
      </c>
      <c r="N3358">
        <v>532</v>
      </c>
      <c r="O3358" t="s">
        <v>29</v>
      </c>
      <c r="P3358" t="s">
        <v>30</v>
      </c>
      <c r="Q3358" t="s">
        <v>213</v>
      </c>
      <c r="R3358">
        <v>2500000</v>
      </c>
      <c r="S3358">
        <v>1982</v>
      </c>
      <c r="T3358">
        <v>4.5999999999999996</v>
      </c>
      <c r="U3358">
        <v>1.6</v>
      </c>
      <c r="V3358">
        <v>11900000</v>
      </c>
      <c r="W3358" t="s">
        <v>21</v>
      </c>
    </row>
    <row r="3359" spans="1:23" x14ac:dyDescent="0.3">
      <c r="A3359" t="s">
        <v>4952</v>
      </c>
      <c r="B3359">
        <v>26</v>
      </c>
      <c r="C3359">
        <v>75</v>
      </c>
      <c r="D3359">
        <v>32230907</v>
      </c>
      <c r="E3359" t="s">
        <v>48</v>
      </c>
      <c r="F3359" t="s">
        <v>790</v>
      </c>
      <c r="L3359" t="s">
        <v>4953</v>
      </c>
      <c r="M3359">
        <v>6062</v>
      </c>
      <c r="N3359">
        <v>30</v>
      </c>
      <c r="O3359" t="s">
        <v>29</v>
      </c>
      <c r="P3359" t="s">
        <v>30</v>
      </c>
      <c r="Q3359" t="s">
        <v>213</v>
      </c>
      <c r="R3359">
        <v>2500000</v>
      </c>
      <c r="S3359">
        <v>2013</v>
      </c>
      <c r="T3359">
        <v>6.7</v>
      </c>
      <c r="U3359">
        <v>1.2</v>
      </c>
      <c r="V3359">
        <v>29730907</v>
      </c>
      <c r="W3359" t="s">
        <v>21</v>
      </c>
    </row>
    <row r="3360" spans="1:23" x14ac:dyDescent="0.3">
      <c r="A3360" t="s">
        <v>1642</v>
      </c>
      <c r="B3360">
        <v>63</v>
      </c>
      <c r="C3360">
        <v>104</v>
      </c>
      <c r="D3360">
        <v>6401336</v>
      </c>
      <c r="E3360" t="s">
        <v>55</v>
      </c>
      <c r="L3360" t="s">
        <v>4954</v>
      </c>
      <c r="M3360">
        <v>36996</v>
      </c>
      <c r="N3360">
        <v>153</v>
      </c>
      <c r="O3360" t="s">
        <v>29</v>
      </c>
      <c r="P3360" t="s">
        <v>30</v>
      </c>
      <c r="Q3360" t="s">
        <v>213</v>
      </c>
      <c r="R3360">
        <v>2500000</v>
      </c>
      <c r="S3360">
        <v>1991</v>
      </c>
      <c r="T3360">
        <v>7.1</v>
      </c>
      <c r="U3360">
        <v>1.7</v>
      </c>
      <c r="V3360">
        <v>3901336</v>
      </c>
      <c r="W3360" t="s">
        <v>21</v>
      </c>
    </row>
    <row r="3361" spans="1:23" x14ac:dyDescent="0.3">
      <c r="A3361" t="s">
        <v>4502</v>
      </c>
      <c r="B3361">
        <v>205</v>
      </c>
      <c r="C3361">
        <v>102</v>
      </c>
      <c r="D3361">
        <v>26781723</v>
      </c>
      <c r="E3361" t="s">
        <v>48</v>
      </c>
      <c r="F3361" t="s">
        <v>55</v>
      </c>
      <c r="G3361" t="s">
        <v>44</v>
      </c>
      <c r="L3361" t="s">
        <v>4955</v>
      </c>
      <c r="M3361">
        <v>187595</v>
      </c>
      <c r="N3361">
        <v>978</v>
      </c>
      <c r="O3361" t="s">
        <v>29</v>
      </c>
      <c r="P3361" t="s">
        <v>30</v>
      </c>
      <c r="Q3361" t="s">
        <v>213</v>
      </c>
      <c r="R3361">
        <v>2500000</v>
      </c>
      <c r="S3361">
        <v>2004</v>
      </c>
      <c r="T3361">
        <v>7.6</v>
      </c>
      <c r="U3361">
        <v>1.7</v>
      </c>
      <c r="V3361">
        <v>24281723</v>
      </c>
      <c r="W3361" t="s">
        <v>21</v>
      </c>
    </row>
    <row r="3362" spans="1:23" x14ac:dyDescent="0.3">
      <c r="A3362" t="s">
        <v>2478</v>
      </c>
      <c r="B3362">
        <v>121</v>
      </c>
      <c r="C3362">
        <v>105</v>
      </c>
      <c r="D3362">
        <v>5400000</v>
      </c>
      <c r="E3362" t="s">
        <v>55</v>
      </c>
      <c r="F3362" t="s">
        <v>44</v>
      </c>
      <c r="L3362" t="s">
        <v>4956</v>
      </c>
      <c r="M3362">
        <v>183288</v>
      </c>
      <c r="N3362">
        <v>395</v>
      </c>
      <c r="O3362" t="s">
        <v>29</v>
      </c>
      <c r="P3362" t="s">
        <v>30</v>
      </c>
      <c r="Q3362" t="s">
        <v>213</v>
      </c>
      <c r="R3362">
        <v>2500000</v>
      </c>
      <c r="S3362">
        <v>1995</v>
      </c>
      <c r="T3362">
        <v>8.1</v>
      </c>
      <c r="U3362">
        <v>1.8</v>
      </c>
      <c r="V3362">
        <v>2900000</v>
      </c>
      <c r="W3362" t="s">
        <v>21</v>
      </c>
    </row>
    <row r="3363" spans="1:23" x14ac:dyDescent="0.3">
      <c r="A3363" t="s">
        <v>4957</v>
      </c>
      <c r="B3363">
        <v>74</v>
      </c>
      <c r="C3363">
        <v>107</v>
      </c>
      <c r="D3363">
        <v>1282084</v>
      </c>
      <c r="E3363" t="s">
        <v>55</v>
      </c>
      <c r="L3363" t="s">
        <v>4958</v>
      </c>
      <c r="M3363">
        <v>6221</v>
      </c>
      <c r="N3363">
        <v>87</v>
      </c>
      <c r="O3363" t="s">
        <v>29</v>
      </c>
      <c r="P3363" t="s">
        <v>30</v>
      </c>
      <c r="Q3363" t="s">
        <v>213</v>
      </c>
      <c r="R3363">
        <v>2500000</v>
      </c>
      <c r="S3363">
        <v>1999</v>
      </c>
      <c r="T3363">
        <v>7</v>
      </c>
      <c r="U3363">
        <v>1.8</v>
      </c>
      <c r="V3363">
        <v>-1217916</v>
      </c>
      <c r="W3363" t="s">
        <v>38</v>
      </c>
    </row>
    <row r="3364" spans="1:23" x14ac:dyDescent="0.3">
      <c r="A3364" t="s">
        <v>3821</v>
      </c>
      <c r="B3364">
        <v>252</v>
      </c>
      <c r="C3364">
        <v>89</v>
      </c>
      <c r="D3364">
        <v>3325638</v>
      </c>
      <c r="E3364" t="s">
        <v>48</v>
      </c>
      <c r="F3364" t="s">
        <v>56</v>
      </c>
      <c r="G3364" t="s">
        <v>55</v>
      </c>
      <c r="H3364" t="s">
        <v>27</v>
      </c>
      <c r="L3364" t="s">
        <v>4959</v>
      </c>
      <c r="M3364">
        <v>52509</v>
      </c>
      <c r="N3364">
        <v>84</v>
      </c>
      <c r="O3364" t="s">
        <v>29</v>
      </c>
      <c r="P3364" t="s">
        <v>30</v>
      </c>
      <c r="Q3364" t="s">
        <v>31</v>
      </c>
      <c r="R3364">
        <v>2500000</v>
      </c>
      <c r="S3364">
        <v>2012</v>
      </c>
      <c r="T3364">
        <v>7.1</v>
      </c>
      <c r="U3364">
        <v>1.5</v>
      </c>
      <c r="V3364">
        <v>825638</v>
      </c>
      <c r="W3364" t="s">
        <v>21</v>
      </c>
    </row>
    <row r="3365" spans="1:23" x14ac:dyDescent="0.3">
      <c r="A3365" t="s">
        <v>4960</v>
      </c>
      <c r="B3365">
        <v>72</v>
      </c>
      <c r="C3365">
        <v>106</v>
      </c>
      <c r="D3365">
        <v>395592</v>
      </c>
      <c r="E3365" t="s">
        <v>55</v>
      </c>
      <c r="F3365" t="s">
        <v>44</v>
      </c>
      <c r="L3365" t="s">
        <v>4961</v>
      </c>
      <c r="M3365">
        <v>21202</v>
      </c>
      <c r="N3365">
        <v>134</v>
      </c>
      <c r="O3365" t="s">
        <v>29</v>
      </c>
      <c r="P3365" t="s">
        <v>971</v>
      </c>
      <c r="Q3365" t="s">
        <v>213</v>
      </c>
      <c r="R3365">
        <v>2000000</v>
      </c>
      <c r="S3365">
        <v>2003</v>
      </c>
      <c r="T3365">
        <v>7.6</v>
      </c>
      <c r="U3365">
        <v>1.8</v>
      </c>
      <c r="V3365">
        <v>-1604408</v>
      </c>
      <c r="W3365" t="s">
        <v>38</v>
      </c>
    </row>
    <row r="3366" spans="1:23" x14ac:dyDescent="0.3">
      <c r="A3366" t="s">
        <v>4962</v>
      </c>
      <c r="B3366">
        <v>220</v>
      </c>
      <c r="C3366">
        <v>95</v>
      </c>
      <c r="D3366">
        <v>6851969</v>
      </c>
      <c r="E3366" t="s">
        <v>48</v>
      </c>
      <c r="F3366" t="s">
        <v>55</v>
      </c>
      <c r="G3366" t="s">
        <v>44</v>
      </c>
      <c r="L3366" t="s">
        <v>4963</v>
      </c>
      <c r="M3366">
        <v>105591</v>
      </c>
      <c r="N3366">
        <v>178</v>
      </c>
      <c r="O3366" t="s">
        <v>29</v>
      </c>
      <c r="P3366" t="s">
        <v>30</v>
      </c>
      <c r="Q3366" t="s">
        <v>213</v>
      </c>
      <c r="R3366">
        <v>2500000</v>
      </c>
      <c r="S3366">
        <v>2013</v>
      </c>
      <c r="T3366">
        <v>7.1</v>
      </c>
      <c r="U3366">
        <v>1.6</v>
      </c>
      <c r="V3366">
        <v>4351969</v>
      </c>
      <c r="W3366" t="s">
        <v>21</v>
      </c>
    </row>
    <row r="3367" spans="1:23" x14ac:dyDescent="0.3">
      <c r="A3367" t="s">
        <v>1011</v>
      </c>
      <c r="B3367">
        <v>197</v>
      </c>
      <c r="C3367">
        <v>101</v>
      </c>
      <c r="D3367">
        <v>12995673</v>
      </c>
      <c r="E3367" t="s">
        <v>48</v>
      </c>
      <c r="F3367" t="s">
        <v>790</v>
      </c>
      <c r="G3367" t="s">
        <v>58</v>
      </c>
      <c r="L3367" t="s">
        <v>4964</v>
      </c>
      <c r="M3367">
        <v>52286</v>
      </c>
      <c r="N3367">
        <v>345</v>
      </c>
      <c r="O3367" t="s">
        <v>29</v>
      </c>
      <c r="P3367" t="s">
        <v>30</v>
      </c>
      <c r="Q3367" t="s">
        <v>213</v>
      </c>
      <c r="R3367">
        <v>2500000</v>
      </c>
      <c r="S3367">
        <v>2008</v>
      </c>
      <c r="T3367">
        <v>7.7</v>
      </c>
      <c r="U3367">
        <v>1.7</v>
      </c>
      <c r="V3367">
        <v>10495673</v>
      </c>
      <c r="W3367" t="s">
        <v>21</v>
      </c>
    </row>
    <row r="3368" spans="1:23" x14ac:dyDescent="0.3">
      <c r="A3368" t="s">
        <v>4965</v>
      </c>
      <c r="B3368">
        <v>14</v>
      </c>
      <c r="C3368">
        <v>112</v>
      </c>
      <c r="D3368">
        <v>173783</v>
      </c>
      <c r="E3368" t="s">
        <v>790</v>
      </c>
      <c r="L3368" t="s">
        <v>4966</v>
      </c>
      <c r="M3368">
        <v>578</v>
      </c>
      <c r="N3368">
        <v>34</v>
      </c>
      <c r="O3368" t="s">
        <v>29</v>
      </c>
      <c r="P3368" t="s">
        <v>30</v>
      </c>
      <c r="Q3368" t="s">
        <v>2708</v>
      </c>
      <c r="R3368">
        <v>2500000</v>
      </c>
      <c r="S3368">
        <v>2008</v>
      </c>
      <c r="T3368">
        <v>7.6</v>
      </c>
      <c r="U3368">
        <v>1.9</v>
      </c>
      <c r="V3368">
        <v>-2326217</v>
      </c>
      <c r="W3368" t="s">
        <v>38</v>
      </c>
    </row>
    <row r="3369" spans="1:23" x14ac:dyDescent="0.3">
      <c r="A3369" t="s">
        <v>4967</v>
      </c>
      <c r="B3369">
        <v>18</v>
      </c>
      <c r="C3369">
        <v>100</v>
      </c>
      <c r="D3369">
        <v>71904</v>
      </c>
      <c r="E3369" t="s">
        <v>48</v>
      </c>
      <c r="F3369" t="s">
        <v>55</v>
      </c>
      <c r="G3369" t="s">
        <v>49</v>
      </c>
      <c r="L3369" t="s">
        <v>4968</v>
      </c>
      <c r="M3369">
        <v>806</v>
      </c>
      <c r="N3369">
        <v>18</v>
      </c>
      <c r="O3369" t="s">
        <v>29</v>
      </c>
      <c r="P3369" t="s">
        <v>30</v>
      </c>
      <c r="Q3369" t="s">
        <v>31</v>
      </c>
      <c r="R3369">
        <v>2500000</v>
      </c>
      <c r="S3369">
        <v>2006</v>
      </c>
      <c r="T3369">
        <v>5.7</v>
      </c>
      <c r="U3369">
        <v>1.7</v>
      </c>
      <c r="V3369">
        <v>-2428096</v>
      </c>
      <c r="W3369" t="s">
        <v>38</v>
      </c>
    </row>
    <row r="3370" spans="1:23" x14ac:dyDescent="0.3">
      <c r="A3370" t="s">
        <v>4969</v>
      </c>
      <c r="B3370">
        <v>28</v>
      </c>
      <c r="C3370">
        <v>80</v>
      </c>
      <c r="D3370">
        <v>99851</v>
      </c>
      <c r="E3370" t="s">
        <v>790</v>
      </c>
      <c r="L3370" t="s">
        <v>4970</v>
      </c>
      <c r="M3370">
        <v>1138</v>
      </c>
      <c r="N3370">
        <v>30</v>
      </c>
      <c r="O3370" t="s">
        <v>29</v>
      </c>
      <c r="P3370" t="s">
        <v>30</v>
      </c>
      <c r="Q3370" t="s">
        <v>213</v>
      </c>
      <c r="R3370">
        <v>2500000</v>
      </c>
      <c r="S3370">
        <v>2010</v>
      </c>
      <c r="T3370">
        <v>7.1</v>
      </c>
      <c r="U3370">
        <v>1.3</v>
      </c>
      <c r="V3370">
        <v>-2400149</v>
      </c>
      <c r="W3370" t="s">
        <v>38</v>
      </c>
    </row>
    <row r="3371" spans="1:23" x14ac:dyDescent="0.3">
      <c r="A3371" t="s">
        <v>4971</v>
      </c>
      <c r="B3371">
        <v>22</v>
      </c>
      <c r="C3371">
        <v>106</v>
      </c>
      <c r="D3371">
        <v>115504</v>
      </c>
      <c r="E3371" t="s">
        <v>48</v>
      </c>
      <c r="F3371" t="s">
        <v>55</v>
      </c>
      <c r="G3371" t="s">
        <v>44</v>
      </c>
      <c r="L3371" t="s">
        <v>4972</v>
      </c>
      <c r="M3371">
        <v>4820</v>
      </c>
      <c r="N3371">
        <v>26</v>
      </c>
      <c r="O3371" t="s">
        <v>29</v>
      </c>
      <c r="P3371" t="s">
        <v>37</v>
      </c>
      <c r="Q3371" t="s">
        <v>31</v>
      </c>
      <c r="R3371">
        <v>14000000</v>
      </c>
      <c r="S3371">
        <v>2008</v>
      </c>
      <c r="T3371">
        <v>6.2</v>
      </c>
      <c r="U3371">
        <v>1.8</v>
      </c>
      <c r="V3371">
        <v>-13884496</v>
      </c>
      <c r="W3371" t="s">
        <v>38</v>
      </c>
    </row>
    <row r="3372" spans="1:23" x14ac:dyDescent="0.3">
      <c r="A3372" t="s">
        <v>3580</v>
      </c>
      <c r="B3372">
        <v>62</v>
      </c>
      <c r="C3372">
        <v>103</v>
      </c>
      <c r="D3372">
        <v>5725</v>
      </c>
      <c r="E3372" t="s">
        <v>57</v>
      </c>
      <c r="F3372" t="s">
        <v>35</v>
      </c>
      <c r="L3372" t="s">
        <v>4973</v>
      </c>
      <c r="M3372">
        <v>10220</v>
      </c>
      <c r="N3372">
        <v>110</v>
      </c>
      <c r="O3372" t="s">
        <v>3104</v>
      </c>
      <c r="P3372" t="s">
        <v>244</v>
      </c>
      <c r="Q3372" t="s">
        <v>213</v>
      </c>
      <c r="R3372">
        <v>8400000</v>
      </c>
      <c r="S3372">
        <v>2000</v>
      </c>
      <c r="T3372">
        <v>6.1</v>
      </c>
      <c r="U3372">
        <v>1.7</v>
      </c>
      <c r="V3372">
        <v>-8394275</v>
      </c>
      <c r="W3372" t="s">
        <v>38</v>
      </c>
    </row>
    <row r="3373" spans="1:23" x14ac:dyDescent="0.3">
      <c r="A3373" t="s">
        <v>4974</v>
      </c>
      <c r="B3373">
        <v>47</v>
      </c>
      <c r="C3373">
        <v>90</v>
      </c>
      <c r="D3373">
        <v>75727</v>
      </c>
      <c r="E3373" t="s">
        <v>55</v>
      </c>
      <c r="F3373" t="s">
        <v>44</v>
      </c>
      <c r="G3373" t="s">
        <v>27</v>
      </c>
      <c r="H3373" t="s">
        <v>35</v>
      </c>
      <c r="L3373" t="s">
        <v>4975</v>
      </c>
      <c r="M3373">
        <v>5699</v>
      </c>
      <c r="N3373">
        <v>40</v>
      </c>
      <c r="O3373" t="s">
        <v>763</v>
      </c>
      <c r="P3373" t="s">
        <v>30</v>
      </c>
      <c r="Q3373" t="s">
        <v>31</v>
      </c>
      <c r="R3373">
        <v>2500000</v>
      </c>
      <c r="S3373">
        <v>2008</v>
      </c>
      <c r="T3373">
        <v>5.9</v>
      </c>
      <c r="U3373">
        <v>1.5</v>
      </c>
      <c r="V3373">
        <v>-2424273</v>
      </c>
      <c r="W3373" t="s">
        <v>38</v>
      </c>
    </row>
    <row r="3374" spans="1:23" x14ac:dyDescent="0.3">
      <c r="A3374" t="s">
        <v>214</v>
      </c>
      <c r="B3374">
        <v>238</v>
      </c>
      <c r="C3374">
        <v>96</v>
      </c>
      <c r="D3374">
        <v>322157</v>
      </c>
      <c r="E3374" t="s">
        <v>48</v>
      </c>
      <c r="F3374" t="s">
        <v>56</v>
      </c>
      <c r="G3374" t="s">
        <v>55</v>
      </c>
      <c r="L3374" t="s">
        <v>4976</v>
      </c>
      <c r="M3374">
        <v>61787</v>
      </c>
      <c r="N3374">
        <v>203</v>
      </c>
      <c r="O3374" t="s">
        <v>29</v>
      </c>
      <c r="P3374" t="s">
        <v>30</v>
      </c>
      <c r="Q3374" t="s">
        <v>213</v>
      </c>
      <c r="R3374">
        <v>2500000</v>
      </c>
      <c r="S3374">
        <v>2010</v>
      </c>
      <c r="T3374">
        <v>6.8</v>
      </c>
      <c r="U3374">
        <v>1.6</v>
      </c>
      <c r="V3374">
        <v>-2177843</v>
      </c>
      <c r="W3374" t="s">
        <v>38</v>
      </c>
    </row>
    <row r="3375" spans="1:23" x14ac:dyDescent="0.3">
      <c r="A3375" t="s">
        <v>1375</v>
      </c>
      <c r="B3375">
        <v>28</v>
      </c>
      <c r="C3375">
        <v>120</v>
      </c>
      <c r="D3375">
        <v>5731103</v>
      </c>
      <c r="E3375" t="s">
        <v>55</v>
      </c>
      <c r="F3375" t="s">
        <v>54</v>
      </c>
      <c r="L3375" t="s">
        <v>4977</v>
      </c>
      <c r="M3375">
        <v>4100</v>
      </c>
      <c r="N3375">
        <v>35</v>
      </c>
      <c r="O3375" t="s">
        <v>29</v>
      </c>
      <c r="P3375" t="s">
        <v>30</v>
      </c>
      <c r="Q3375" t="s">
        <v>213</v>
      </c>
      <c r="R3375">
        <v>2400000</v>
      </c>
      <c r="S3375">
        <v>1996</v>
      </c>
      <c r="T3375">
        <v>6.8</v>
      </c>
      <c r="U3375">
        <v>2</v>
      </c>
      <c r="V3375">
        <v>3331103</v>
      </c>
      <c r="W3375" t="s">
        <v>21</v>
      </c>
    </row>
    <row r="3376" spans="1:23" x14ac:dyDescent="0.3">
      <c r="A3376" t="s">
        <v>4978</v>
      </c>
      <c r="B3376">
        <v>25</v>
      </c>
      <c r="C3376">
        <v>101</v>
      </c>
      <c r="D3376">
        <v>978908</v>
      </c>
      <c r="E3376" t="s">
        <v>55</v>
      </c>
      <c r="F3376" t="s">
        <v>57</v>
      </c>
      <c r="G3376" t="s">
        <v>60</v>
      </c>
      <c r="H3376" t="s">
        <v>35</v>
      </c>
      <c r="L3376" t="s">
        <v>4979</v>
      </c>
      <c r="M3376">
        <v>4057</v>
      </c>
      <c r="N3376">
        <v>90</v>
      </c>
      <c r="O3376" t="s">
        <v>29</v>
      </c>
      <c r="P3376" t="s">
        <v>4980</v>
      </c>
      <c r="Q3376" t="s">
        <v>31</v>
      </c>
      <c r="R3376">
        <v>2400000</v>
      </c>
      <c r="S3376">
        <v>2006</v>
      </c>
      <c r="T3376">
        <v>5.0999999999999996</v>
      </c>
      <c r="U3376">
        <v>1.7</v>
      </c>
      <c r="V3376">
        <v>-1421092</v>
      </c>
      <c r="W3376" t="s">
        <v>38</v>
      </c>
    </row>
    <row r="3377" spans="1:23" x14ac:dyDescent="0.3">
      <c r="A3377" t="s">
        <v>4981</v>
      </c>
      <c r="B3377">
        <v>172</v>
      </c>
      <c r="C3377">
        <v>101</v>
      </c>
      <c r="D3377">
        <v>327919</v>
      </c>
      <c r="E3377" t="s">
        <v>56</v>
      </c>
      <c r="F3377" t="s">
        <v>55</v>
      </c>
      <c r="L3377" t="s">
        <v>4982</v>
      </c>
      <c r="M3377">
        <v>99177</v>
      </c>
      <c r="N3377">
        <v>192</v>
      </c>
      <c r="O3377" t="s">
        <v>29</v>
      </c>
      <c r="P3377" t="s">
        <v>37</v>
      </c>
      <c r="Q3377" t="s">
        <v>3646</v>
      </c>
      <c r="R3377">
        <v>1500000</v>
      </c>
      <c r="S3377">
        <v>2006</v>
      </c>
      <c r="T3377">
        <v>7.7</v>
      </c>
      <c r="U3377">
        <v>1.7</v>
      </c>
      <c r="V3377">
        <v>-1172081</v>
      </c>
      <c r="W3377" t="s">
        <v>38</v>
      </c>
    </row>
    <row r="3378" spans="1:23" x14ac:dyDescent="0.3">
      <c r="A3378" t="s">
        <v>4983</v>
      </c>
      <c r="B3378">
        <v>8</v>
      </c>
      <c r="C3378">
        <v>105</v>
      </c>
      <c r="D3378">
        <v>178739</v>
      </c>
      <c r="E3378" t="s">
        <v>55</v>
      </c>
      <c r="F3378" t="s">
        <v>50</v>
      </c>
      <c r="L3378" t="s">
        <v>4984</v>
      </c>
      <c r="M3378">
        <v>1015</v>
      </c>
      <c r="N3378">
        <v>10</v>
      </c>
      <c r="O3378" t="s">
        <v>29</v>
      </c>
      <c r="P3378" t="s">
        <v>30</v>
      </c>
      <c r="Q3378" t="s">
        <v>31</v>
      </c>
      <c r="R3378">
        <v>2450000</v>
      </c>
      <c r="S3378">
        <v>2011</v>
      </c>
      <c r="T3378">
        <v>3.9</v>
      </c>
      <c r="U3378">
        <v>1.8</v>
      </c>
      <c r="V3378">
        <v>-2271261</v>
      </c>
      <c r="W3378" t="s">
        <v>38</v>
      </c>
    </row>
    <row r="3379" spans="1:23" x14ac:dyDescent="0.3">
      <c r="A3379" t="s">
        <v>1916</v>
      </c>
      <c r="B3379">
        <v>235</v>
      </c>
      <c r="C3379">
        <v>91</v>
      </c>
      <c r="D3379">
        <v>36200000</v>
      </c>
      <c r="E3379" t="s">
        <v>57</v>
      </c>
      <c r="F3379" t="s">
        <v>35</v>
      </c>
      <c r="L3379" t="s">
        <v>4985</v>
      </c>
      <c r="M3379">
        <v>31952</v>
      </c>
      <c r="N3379">
        <v>372</v>
      </c>
      <c r="O3379" t="s">
        <v>29</v>
      </c>
      <c r="P3379" t="s">
        <v>30</v>
      </c>
      <c r="Q3379" t="s">
        <v>213</v>
      </c>
      <c r="R3379">
        <v>4000000</v>
      </c>
      <c r="S3379">
        <v>1982</v>
      </c>
      <c r="T3379">
        <v>5.7</v>
      </c>
      <c r="U3379">
        <v>1.5</v>
      </c>
      <c r="V3379">
        <v>32200000</v>
      </c>
      <c r="W3379" t="s">
        <v>21</v>
      </c>
    </row>
    <row r="3380" spans="1:23" x14ac:dyDescent="0.3">
      <c r="A3380" t="s">
        <v>4986</v>
      </c>
      <c r="B3380">
        <v>160</v>
      </c>
      <c r="C3380">
        <v>92</v>
      </c>
      <c r="D3380">
        <v>21300000</v>
      </c>
      <c r="E3380" t="s">
        <v>57</v>
      </c>
      <c r="F3380" t="s">
        <v>60</v>
      </c>
      <c r="G3380" t="s">
        <v>35</v>
      </c>
      <c r="L3380" t="s">
        <v>4987</v>
      </c>
      <c r="M3380">
        <v>22521</v>
      </c>
      <c r="N3380">
        <v>342</v>
      </c>
      <c r="O3380" t="s">
        <v>29</v>
      </c>
      <c r="P3380" t="s">
        <v>30</v>
      </c>
      <c r="Q3380" t="s">
        <v>213</v>
      </c>
      <c r="R3380">
        <v>2200000</v>
      </c>
      <c r="S3380">
        <v>1985</v>
      </c>
      <c r="T3380">
        <v>4.7</v>
      </c>
      <c r="U3380">
        <v>1.5</v>
      </c>
      <c r="V3380">
        <v>19100000</v>
      </c>
      <c r="W3380" t="s">
        <v>21</v>
      </c>
    </row>
    <row r="3381" spans="1:23" x14ac:dyDescent="0.3">
      <c r="A3381" t="s">
        <v>4988</v>
      </c>
      <c r="B3381">
        <v>18</v>
      </c>
      <c r="C3381">
        <v>117</v>
      </c>
      <c r="D3381">
        <v>379643</v>
      </c>
      <c r="E3381" t="s">
        <v>55</v>
      </c>
      <c r="L3381" t="s">
        <v>4989</v>
      </c>
      <c r="M3381">
        <v>1573</v>
      </c>
      <c r="N3381">
        <v>29</v>
      </c>
      <c r="O3381" t="s">
        <v>29</v>
      </c>
      <c r="P3381" t="s">
        <v>30</v>
      </c>
      <c r="Q3381" t="s">
        <v>31</v>
      </c>
      <c r="R3381">
        <v>2200000</v>
      </c>
      <c r="S3381">
        <v>2007</v>
      </c>
      <c r="T3381">
        <v>5.9</v>
      </c>
      <c r="U3381">
        <v>2</v>
      </c>
      <c r="V3381">
        <v>-1820357</v>
      </c>
      <c r="W3381" t="s">
        <v>38</v>
      </c>
    </row>
    <row r="3382" spans="1:23" x14ac:dyDescent="0.3">
      <c r="A3382" t="s">
        <v>4990</v>
      </c>
      <c r="B3382">
        <v>97</v>
      </c>
      <c r="C3382">
        <v>172</v>
      </c>
      <c r="D3382">
        <v>23650000</v>
      </c>
      <c r="E3382" t="s">
        <v>55</v>
      </c>
      <c r="F3382" t="s">
        <v>44</v>
      </c>
      <c r="G3382" t="s">
        <v>58</v>
      </c>
      <c r="L3382" t="s">
        <v>4991</v>
      </c>
      <c r="M3382">
        <v>40359</v>
      </c>
      <c r="N3382">
        <v>235</v>
      </c>
      <c r="O3382" t="s">
        <v>29</v>
      </c>
      <c r="P3382" t="s">
        <v>30</v>
      </c>
      <c r="Q3382" t="s">
        <v>2708</v>
      </c>
      <c r="R3382">
        <v>2100000</v>
      </c>
      <c r="S3382">
        <v>1946</v>
      </c>
      <c r="T3382">
        <v>8.1</v>
      </c>
      <c r="U3382">
        <v>2.9</v>
      </c>
      <c r="V3382">
        <v>21550000</v>
      </c>
      <c r="W3382" t="s">
        <v>21</v>
      </c>
    </row>
    <row r="3383" spans="1:23" x14ac:dyDescent="0.3">
      <c r="A3383" t="s">
        <v>4992</v>
      </c>
      <c r="B3383">
        <v>67</v>
      </c>
      <c r="C3383">
        <v>89</v>
      </c>
      <c r="D3383">
        <v>313436</v>
      </c>
      <c r="E3383" t="s">
        <v>48</v>
      </c>
      <c r="F3383" t="s">
        <v>55</v>
      </c>
      <c r="L3383" t="s">
        <v>4993</v>
      </c>
      <c r="M3383">
        <v>12244</v>
      </c>
      <c r="N3383">
        <v>95</v>
      </c>
      <c r="O3383" t="s">
        <v>4562</v>
      </c>
      <c r="P3383" t="s">
        <v>4563</v>
      </c>
      <c r="Q3383" t="s">
        <v>213</v>
      </c>
      <c r="R3383">
        <v>15500000</v>
      </c>
      <c r="S3383">
        <v>2001</v>
      </c>
      <c r="T3383">
        <v>7.6</v>
      </c>
      <c r="U3383">
        <v>1.5</v>
      </c>
      <c r="V3383">
        <v>-15186564</v>
      </c>
      <c r="W3383" t="s">
        <v>38</v>
      </c>
    </row>
    <row r="3384" spans="1:23" x14ac:dyDescent="0.3">
      <c r="A3384" t="s">
        <v>4994</v>
      </c>
      <c r="B3384">
        <v>4</v>
      </c>
      <c r="C3384">
        <v>125</v>
      </c>
      <c r="D3384">
        <v>3330</v>
      </c>
      <c r="E3384" t="s">
        <v>56</v>
      </c>
      <c r="F3384" t="s">
        <v>55</v>
      </c>
      <c r="L3384" t="s">
        <v>4995</v>
      </c>
      <c r="M3384">
        <v>22</v>
      </c>
      <c r="N3384">
        <v>1</v>
      </c>
      <c r="O3384" t="s">
        <v>29</v>
      </c>
      <c r="P3384" t="s">
        <v>30</v>
      </c>
      <c r="Q3384" t="s">
        <v>213</v>
      </c>
      <c r="R3384">
        <v>2100000</v>
      </c>
      <c r="S3384">
        <v>2015</v>
      </c>
      <c r="T3384">
        <v>7.2</v>
      </c>
      <c r="U3384">
        <v>2.1</v>
      </c>
      <c r="V3384">
        <v>-2096670</v>
      </c>
      <c r="W3384" t="s">
        <v>38</v>
      </c>
    </row>
    <row r="3385" spans="1:23" x14ac:dyDescent="0.3">
      <c r="A3385" t="s">
        <v>4168</v>
      </c>
      <c r="B3385">
        <v>167</v>
      </c>
      <c r="C3385">
        <v>115</v>
      </c>
      <c r="D3385">
        <v>24800000</v>
      </c>
      <c r="E3385" t="s">
        <v>24</v>
      </c>
      <c r="F3385" t="s">
        <v>25</v>
      </c>
      <c r="G3385" t="s">
        <v>35</v>
      </c>
      <c r="L3385" t="s">
        <v>4996</v>
      </c>
      <c r="M3385">
        <v>89403</v>
      </c>
      <c r="N3385">
        <v>358</v>
      </c>
      <c r="O3385" t="s">
        <v>29</v>
      </c>
      <c r="P3385" t="s">
        <v>37</v>
      </c>
      <c r="Q3385" t="s">
        <v>1636</v>
      </c>
      <c r="R3385">
        <v>2000000</v>
      </c>
      <c r="S3385">
        <v>1963</v>
      </c>
      <c r="T3385">
        <v>7.5</v>
      </c>
      <c r="U3385">
        <v>1.9</v>
      </c>
      <c r="V3385">
        <v>22800000</v>
      </c>
      <c r="W3385" t="s">
        <v>21</v>
      </c>
    </row>
    <row r="3386" spans="1:23" x14ac:dyDescent="0.3">
      <c r="A3386" t="s">
        <v>4997</v>
      </c>
      <c r="B3386">
        <v>49</v>
      </c>
      <c r="C3386">
        <v>96</v>
      </c>
      <c r="D3386">
        <v>792966</v>
      </c>
      <c r="E3386" t="s">
        <v>24</v>
      </c>
      <c r="F3386" t="s">
        <v>48</v>
      </c>
      <c r="G3386" t="s">
        <v>57</v>
      </c>
      <c r="H3386" t="s">
        <v>27</v>
      </c>
      <c r="L3386" t="s">
        <v>4998</v>
      </c>
      <c r="M3386">
        <v>4663</v>
      </c>
      <c r="N3386">
        <v>40</v>
      </c>
      <c r="O3386" t="s">
        <v>29</v>
      </c>
      <c r="P3386" t="s">
        <v>30</v>
      </c>
      <c r="Q3386" t="s">
        <v>213</v>
      </c>
      <c r="R3386">
        <v>2300000</v>
      </c>
      <c r="S3386">
        <v>1989</v>
      </c>
      <c r="T3386">
        <v>5.0999999999999996</v>
      </c>
      <c r="U3386">
        <v>1.6</v>
      </c>
      <c r="V3386">
        <v>-1507034</v>
      </c>
      <c r="W3386" t="s">
        <v>38</v>
      </c>
    </row>
    <row r="3387" spans="1:23" x14ac:dyDescent="0.3">
      <c r="A3387" t="s">
        <v>4999</v>
      </c>
      <c r="B3387">
        <v>533</v>
      </c>
      <c r="C3387">
        <v>100</v>
      </c>
      <c r="D3387">
        <v>14673301</v>
      </c>
      <c r="E3387" t="s">
        <v>57</v>
      </c>
      <c r="F3387" t="s">
        <v>60</v>
      </c>
      <c r="L3387" t="s">
        <v>5000</v>
      </c>
      <c r="M3387">
        <v>112899</v>
      </c>
      <c r="N3387">
        <v>631</v>
      </c>
      <c r="O3387" t="s">
        <v>29</v>
      </c>
      <c r="P3387" t="s">
        <v>30</v>
      </c>
      <c r="Q3387" t="s">
        <v>213</v>
      </c>
      <c r="R3387">
        <v>2000000</v>
      </c>
      <c r="S3387">
        <v>2014</v>
      </c>
      <c r="T3387">
        <v>6.9</v>
      </c>
      <c r="U3387">
        <v>1.7</v>
      </c>
      <c r="V3387">
        <v>12673301</v>
      </c>
      <c r="W3387" t="s">
        <v>21</v>
      </c>
    </row>
    <row r="3388" spans="1:23" x14ac:dyDescent="0.3">
      <c r="A3388" t="s">
        <v>263</v>
      </c>
      <c r="B3388">
        <v>177</v>
      </c>
      <c r="C3388">
        <v>87</v>
      </c>
      <c r="D3388">
        <v>9003011</v>
      </c>
      <c r="E3388" t="s">
        <v>24</v>
      </c>
      <c r="F3388" t="s">
        <v>25</v>
      </c>
      <c r="G3388" t="s">
        <v>27</v>
      </c>
      <c r="H3388" t="s">
        <v>35</v>
      </c>
      <c r="L3388" t="s">
        <v>5001</v>
      </c>
      <c r="M3388">
        <v>133966</v>
      </c>
      <c r="N3388">
        <v>294</v>
      </c>
      <c r="O3388" t="s">
        <v>29</v>
      </c>
      <c r="P3388" t="s">
        <v>143</v>
      </c>
      <c r="Q3388" t="s">
        <v>213</v>
      </c>
      <c r="R3388">
        <v>2000000</v>
      </c>
      <c r="S3388">
        <v>1981</v>
      </c>
      <c r="T3388">
        <v>7.6</v>
      </c>
      <c r="U3388">
        <v>1.4</v>
      </c>
      <c r="V3388">
        <v>7003011</v>
      </c>
      <c r="W3388" t="s">
        <v>21</v>
      </c>
    </row>
    <row r="3389" spans="1:23" x14ac:dyDescent="0.3">
      <c r="A3389" t="s">
        <v>5002</v>
      </c>
      <c r="B3389">
        <v>77</v>
      </c>
      <c r="C3389">
        <v>102</v>
      </c>
      <c r="D3389">
        <v>11546543</v>
      </c>
      <c r="E3389" t="s">
        <v>24</v>
      </c>
      <c r="F3389" t="s">
        <v>48</v>
      </c>
      <c r="L3389" t="s">
        <v>5003</v>
      </c>
      <c r="M3389">
        <v>34520</v>
      </c>
      <c r="N3389">
        <v>146</v>
      </c>
      <c r="O3389" t="s">
        <v>1966</v>
      </c>
      <c r="P3389" t="s">
        <v>1047</v>
      </c>
      <c r="Q3389" t="s">
        <v>213</v>
      </c>
      <c r="R3389">
        <v>2000000</v>
      </c>
      <c r="S3389">
        <v>1994</v>
      </c>
      <c r="T3389">
        <v>7.6</v>
      </c>
      <c r="U3389">
        <v>1.7</v>
      </c>
      <c r="V3389">
        <v>9546543</v>
      </c>
      <c r="W3389" t="s">
        <v>21</v>
      </c>
    </row>
    <row r="3390" spans="1:23" x14ac:dyDescent="0.3">
      <c r="A3390" t="s">
        <v>2289</v>
      </c>
      <c r="B3390">
        <v>123</v>
      </c>
      <c r="C3390">
        <v>118</v>
      </c>
      <c r="D3390">
        <v>11533945</v>
      </c>
      <c r="E3390" t="s">
        <v>242</v>
      </c>
      <c r="F3390" t="s">
        <v>56</v>
      </c>
      <c r="G3390" t="s">
        <v>55</v>
      </c>
      <c r="H3390" t="s">
        <v>44</v>
      </c>
      <c r="L3390" t="s">
        <v>5004</v>
      </c>
      <c r="M3390">
        <v>77551</v>
      </c>
      <c r="N3390">
        <v>434</v>
      </c>
      <c r="O3390" t="s">
        <v>29</v>
      </c>
      <c r="P3390" t="s">
        <v>30</v>
      </c>
      <c r="Q3390" t="s">
        <v>213</v>
      </c>
      <c r="R3390">
        <v>2000000</v>
      </c>
      <c r="S3390">
        <v>1999</v>
      </c>
      <c r="T3390">
        <v>7.6</v>
      </c>
      <c r="U3390">
        <v>2</v>
      </c>
      <c r="V3390">
        <v>9533945</v>
      </c>
      <c r="W3390" t="s">
        <v>21</v>
      </c>
    </row>
    <row r="3391" spans="1:23" x14ac:dyDescent="0.3">
      <c r="A3391" t="s">
        <v>5005</v>
      </c>
      <c r="B3391">
        <v>218</v>
      </c>
      <c r="C3391">
        <v>86</v>
      </c>
      <c r="D3391">
        <v>12555230</v>
      </c>
      <c r="E3391" t="s">
        <v>55</v>
      </c>
      <c r="F3391" t="s">
        <v>57</v>
      </c>
      <c r="G3391" t="s">
        <v>60</v>
      </c>
      <c r="H3391" t="s">
        <v>35</v>
      </c>
      <c r="L3391" t="s">
        <v>5006</v>
      </c>
      <c r="M3391">
        <v>18566</v>
      </c>
      <c r="N3391">
        <v>154</v>
      </c>
      <c r="O3391" t="s">
        <v>29</v>
      </c>
      <c r="P3391" t="s">
        <v>545</v>
      </c>
      <c r="Q3391" t="s">
        <v>213</v>
      </c>
      <c r="R3391">
        <v>2000000</v>
      </c>
      <c r="S3391">
        <v>2011</v>
      </c>
      <c r="T3391">
        <v>5.3</v>
      </c>
      <c r="U3391">
        <v>1.4</v>
      </c>
      <c r="V3391">
        <v>10555230</v>
      </c>
      <c r="W3391" t="s">
        <v>21</v>
      </c>
    </row>
    <row r="3392" spans="1:23" x14ac:dyDescent="0.3">
      <c r="A3392" t="s">
        <v>518</v>
      </c>
      <c r="B3392">
        <v>215</v>
      </c>
      <c r="C3392">
        <v>137</v>
      </c>
      <c r="D3392">
        <v>11284657</v>
      </c>
      <c r="E3392" t="s">
        <v>55</v>
      </c>
      <c r="F3392" t="s">
        <v>35</v>
      </c>
      <c r="L3392" t="s">
        <v>5007</v>
      </c>
      <c r="M3392">
        <v>259379</v>
      </c>
      <c r="N3392">
        <v>407</v>
      </c>
      <c r="O3392" t="s">
        <v>3104</v>
      </c>
      <c r="P3392" t="s">
        <v>244</v>
      </c>
      <c r="Q3392" t="s">
        <v>213</v>
      </c>
      <c r="R3392">
        <v>2000000</v>
      </c>
      <c r="S3392">
        <v>2006</v>
      </c>
      <c r="T3392">
        <v>8.5</v>
      </c>
      <c r="U3392">
        <v>2.2999999999999998</v>
      </c>
      <c r="V3392">
        <v>9284657</v>
      </c>
      <c r="W3392" t="s">
        <v>21</v>
      </c>
    </row>
    <row r="3393" spans="1:23" x14ac:dyDescent="0.3">
      <c r="A3393" t="s">
        <v>5008</v>
      </c>
      <c r="B3393">
        <v>34</v>
      </c>
      <c r="C3393">
        <v>129</v>
      </c>
      <c r="D3393">
        <v>34522221</v>
      </c>
      <c r="E3393" t="s">
        <v>55</v>
      </c>
      <c r="L3393" t="s">
        <v>5009</v>
      </c>
      <c r="M3393">
        <v>15401</v>
      </c>
      <c r="N3393">
        <v>175</v>
      </c>
      <c r="O3393" t="s">
        <v>29</v>
      </c>
      <c r="P3393" t="s">
        <v>30</v>
      </c>
      <c r="Q3393" t="s">
        <v>31</v>
      </c>
      <c r="R3393">
        <v>2000000</v>
      </c>
      <c r="S3393">
        <v>2011</v>
      </c>
      <c r="T3393">
        <v>7</v>
      </c>
      <c r="U3393">
        <v>2.2000000000000002</v>
      </c>
      <c r="V3393">
        <v>32522221</v>
      </c>
      <c r="W3393" t="s">
        <v>21</v>
      </c>
    </row>
    <row r="3394" spans="1:23" x14ac:dyDescent="0.3">
      <c r="A3394" t="s">
        <v>5010</v>
      </c>
      <c r="B3394">
        <v>167</v>
      </c>
      <c r="C3394">
        <v>80</v>
      </c>
      <c r="D3394">
        <v>7002255</v>
      </c>
      <c r="E3394" t="s">
        <v>47</v>
      </c>
      <c r="F3394" t="s">
        <v>48</v>
      </c>
      <c r="G3394" t="s">
        <v>55</v>
      </c>
      <c r="L3394" t="s">
        <v>5011</v>
      </c>
      <c r="M3394">
        <v>42462</v>
      </c>
      <c r="N3394">
        <v>312</v>
      </c>
      <c r="O3394" t="s">
        <v>792</v>
      </c>
      <c r="P3394" t="s">
        <v>545</v>
      </c>
      <c r="Q3394" t="s">
        <v>31</v>
      </c>
      <c r="R3394">
        <v>9500000</v>
      </c>
      <c r="S3394">
        <v>2003</v>
      </c>
      <c r="T3394">
        <v>7.8</v>
      </c>
      <c r="U3394">
        <v>1.3</v>
      </c>
      <c r="V3394">
        <v>-2497745</v>
      </c>
      <c r="W3394" t="s">
        <v>38</v>
      </c>
    </row>
    <row r="3395" spans="1:23" x14ac:dyDescent="0.3">
      <c r="A3395" t="s">
        <v>5012</v>
      </c>
      <c r="B3395">
        <v>56</v>
      </c>
      <c r="C3395">
        <v>89</v>
      </c>
      <c r="D3395">
        <v>6719300</v>
      </c>
      <c r="E3395" t="s">
        <v>48</v>
      </c>
      <c r="F3395" t="s">
        <v>55</v>
      </c>
      <c r="L3395" t="s">
        <v>5013</v>
      </c>
      <c r="M3395">
        <v>8224</v>
      </c>
      <c r="N3395">
        <v>132</v>
      </c>
      <c r="O3395" t="s">
        <v>29</v>
      </c>
      <c r="P3395" t="s">
        <v>115</v>
      </c>
      <c r="Q3395" t="s">
        <v>31</v>
      </c>
      <c r="R3395">
        <v>2000000</v>
      </c>
      <c r="S3395">
        <v>1998</v>
      </c>
      <c r="T3395">
        <v>7.2</v>
      </c>
      <c r="U3395">
        <v>1.5</v>
      </c>
      <c r="V3395">
        <v>4719300</v>
      </c>
      <c r="W3395" t="s">
        <v>21</v>
      </c>
    </row>
    <row r="3396" spans="1:23" x14ac:dyDescent="0.3">
      <c r="A3396" t="s">
        <v>2478</v>
      </c>
      <c r="B3396">
        <v>211</v>
      </c>
      <c r="C3396">
        <v>80</v>
      </c>
      <c r="D3396">
        <v>5792822</v>
      </c>
      <c r="E3396" t="s">
        <v>55</v>
      </c>
      <c r="F3396" t="s">
        <v>44</v>
      </c>
      <c r="L3396" t="s">
        <v>5014</v>
      </c>
      <c r="M3396">
        <v>168398</v>
      </c>
      <c r="N3396">
        <v>492</v>
      </c>
      <c r="O3396" t="s">
        <v>29</v>
      </c>
      <c r="P3396" t="s">
        <v>30</v>
      </c>
      <c r="Q3396" t="s">
        <v>213</v>
      </c>
      <c r="R3396">
        <v>2700000</v>
      </c>
      <c r="S3396">
        <v>2004</v>
      </c>
      <c r="T3396">
        <v>8</v>
      </c>
      <c r="U3396">
        <v>1.3</v>
      </c>
      <c r="V3396">
        <v>3092822</v>
      </c>
      <c r="W3396" t="s">
        <v>21</v>
      </c>
    </row>
    <row r="3397" spans="1:23" x14ac:dyDescent="0.3">
      <c r="A3397" t="s">
        <v>343</v>
      </c>
      <c r="B3397">
        <v>157</v>
      </c>
      <c r="C3397">
        <v>115</v>
      </c>
      <c r="D3397">
        <v>5383834</v>
      </c>
      <c r="E3397" t="s">
        <v>55</v>
      </c>
      <c r="F3397" t="s">
        <v>35</v>
      </c>
      <c r="L3397" t="s">
        <v>5015</v>
      </c>
      <c r="M3397">
        <v>173551</v>
      </c>
      <c r="N3397">
        <v>361</v>
      </c>
      <c r="O3397" t="s">
        <v>763</v>
      </c>
      <c r="P3397" t="s">
        <v>3061</v>
      </c>
      <c r="Q3397" t="s">
        <v>213</v>
      </c>
      <c r="R3397">
        <v>2000000</v>
      </c>
      <c r="S3397">
        <v>2000</v>
      </c>
      <c r="T3397">
        <v>8.1</v>
      </c>
      <c r="U3397">
        <v>1.9</v>
      </c>
      <c r="V3397">
        <v>3383834</v>
      </c>
      <c r="W3397" t="s">
        <v>21</v>
      </c>
    </row>
    <row r="3398" spans="1:23" x14ac:dyDescent="0.3">
      <c r="A3398" t="s">
        <v>1671</v>
      </c>
      <c r="B3398">
        <v>126</v>
      </c>
      <c r="C3398">
        <v>100</v>
      </c>
      <c r="D3398">
        <v>4599680</v>
      </c>
      <c r="E3398" t="s">
        <v>55</v>
      </c>
      <c r="L3398" t="s">
        <v>5016</v>
      </c>
      <c r="M3398">
        <v>68222</v>
      </c>
      <c r="N3398">
        <v>545</v>
      </c>
      <c r="O3398" t="s">
        <v>29</v>
      </c>
      <c r="P3398" t="s">
        <v>30</v>
      </c>
      <c r="Q3398" t="s">
        <v>213</v>
      </c>
      <c r="R3398">
        <v>1500000</v>
      </c>
      <c r="S3398">
        <v>2003</v>
      </c>
      <c r="T3398">
        <v>6.8</v>
      </c>
      <c r="U3398">
        <v>1.7</v>
      </c>
      <c r="V3398">
        <v>3099680</v>
      </c>
      <c r="W3398" t="s">
        <v>21</v>
      </c>
    </row>
    <row r="3399" spans="1:23" x14ac:dyDescent="0.3">
      <c r="A3399" t="s">
        <v>5017</v>
      </c>
      <c r="B3399">
        <v>365</v>
      </c>
      <c r="C3399">
        <v>100</v>
      </c>
      <c r="D3399">
        <v>6531491</v>
      </c>
      <c r="E3399" t="s">
        <v>55</v>
      </c>
      <c r="L3399" t="s">
        <v>5018</v>
      </c>
      <c r="M3399">
        <v>111658</v>
      </c>
      <c r="N3399">
        <v>297</v>
      </c>
      <c r="O3399" t="s">
        <v>29</v>
      </c>
      <c r="P3399" t="s">
        <v>30</v>
      </c>
      <c r="Q3399" t="s">
        <v>213</v>
      </c>
      <c r="R3399">
        <v>2000000</v>
      </c>
      <c r="S3399">
        <v>2010</v>
      </c>
      <c r="T3399">
        <v>7.2</v>
      </c>
      <c r="U3399">
        <v>1.7</v>
      </c>
      <c r="V3399">
        <v>4531491</v>
      </c>
      <c r="W3399" t="s">
        <v>21</v>
      </c>
    </row>
    <row r="3400" spans="1:23" x14ac:dyDescent="0.3">
      <c r="A3400" t="s">
        <v>5019</v>
      </c>
      <c r="B3400">
        <v>151</v>
      </c>
      <c r="C3400">
        <v>91</v>
      </c>
      <c r="D3400">
        <v>3885134</v>
      </c>
      <c r="E3400" t="s">
        <v>48</v>
      </c>
      <c r="F3400" t="s">
        <v>55</v>
      </c>
      <c r="L3400" t="s">
        <v>5020</v>
      </c>
      <c r="M3400">
        <v>31130</v>
      </c>
      <c r="N3400">
        <v>243</v>
      </c>
      <c r="O3400" t="s">
        <v>29</v>
      </c>
      <c r="P3400" t="s">
        <v>30</v>
      </c>
      <c r="Q3400" t="s">
        <v>213</v>
      </c>
      <c r="R3400">
        <v>2000000</v>
      </c>
      <c r="S3400">
        <v>2005</v>
      </c>
      <c r="T3400">
        <v>7.4</v>
      </c>
      <c r="U3400">
        <v>1.5</v>
      </c>
      <c r="V3400">
        <v>1885134</v>
      </c>
      <c r="W3400" t="s">
        <v>21</v>
      </c>
    </row>
    <row r="3401" spans="1:23" x14ac:dyDescent="0.3">
      <c r="A3401" t="s">
        <v>5021</v>
      </c>
      <c r="B3401">
        <v>158</v>
      </c>
      <c r="C3401">
        <v>96</v>
      </c>
      <c r="D3401">
        <v>3590010</v>
      </c>
      <c r="E3401" t="s">
        <v>55</v>
      </c>
      <c r="F3401" t="s">
        <v>59</v>
      </c>
      <c r="G3401" t="s">
        <v>44</v>
      </c>
      <c r="L3401" t="s">
        <v>5022</v>
      </c>
      <c r="M3401">
        <v>20885</v>
      </c>
      <c r="N3401">
        <v>60</v>
      </c>
      <c r="O3401" t="s">
        <v>29</v>
      </c>
      <c r="P3401" t="s">
        <v>37</v>
      </c>
      <c r="Q3401" t="s">
        <v>213</v>
      </c>
      <c r="R3401">
        <v>2000000</v>
      </c>
      <c r="S3401">
        <v>2015</v>
      </c>
      <c r="T3401">
        <v>6.1</v>
      </c>
      <c r="U3401">
        <v>1.6</v>
      </c>
      <c r="V3401">
        <v>1590010</v>
      </c>
      <c r="W3401" t="s">
        <v>21</v>
      </c>
    </row>
    <row r="3402" spans="1:23" x14ac:dyDescent="0.3">
      <c r="A3402" t="s">
        <v>177</v>
      </c>
      <c r="B3402">
        <v>118</v>
      </c>
      <c r="C3402">
        <v>116</v>
      </c>
      <c r="D3402">
        <v>3335839</v>
      </c>
      <c r="E3402" t="s">
        <v>24</v>
      </c>
      <c r="F3402" t="s">
        <v>56</v>
      </c>
      <c r="G3402" t="s">
        <v>55</v>
      </c>
      <c r="H3402" t="s">
        <v>35</v>
      </c>
      <c r="L3402" t="s">
        <v>5023</v>
      </c>
      <c r="M3402">
        <v>54657</v>
      </c>
      <c r="N3402">
        <v>222</v>
      </c>
      <c r="O3402" t="s">
        <v>29</v>
      </c>
      <c r="P3402" t="s">
        <v>30</v>
      </c>
      <c r="Q3402" t="s">
        <v>213</v>
      </c>
      <c r="R3402">
        <v>2000000</v>
      </c>
      <c r="S3402">
        <v>2005</v>
      </c>
      <c r="T3402">
        <v>7</v>
      </c>
      <c r="U3402">
        <v>1.9</v>
      </c>
      <c r="V3402">
        <v>1335839</v>
      </c>
      <c r="W3402" t="s">
        <v>21</v>
      </c>
    </row>
    <row r="3403" spans="1:23" x14ac:dyDescent="0.3">
      <c r="A3403" t="s">
        <v>1849</v>
      </c>
      <c r="B3403">
        <v>39</v>
      </c>
      <c r="C3403">
        <v>97</v>
      </c>
      <c r="D3403">
        <v>2557668</v>
      </c>
      <c r="E3403" t="s">
        <v>56</v>
      </c>
      <c r="F3403" t="s">
        <v>55</v>
      </c>
      <c r="G3403" t="s">
        <v>35</v>
      </c>
      <c r="L3403" t="s">
        <v>5024</v>
      </c>
      <c r="M3403">
        <v>3911</v>
      </c>
      <c r="N3403">
        <v>22</v>
      </c>
      <c r="O3403" t="s">
        <v>29</v>
      </c>
      <c r="P3403" t="s">
        <v>30</v>
      </c>
      <c r="Q3403" t="s">
        <v>31</v>
      </c>
      <c r="R3403">
        <v>2000000</v>
      </c>
      <c r="S3403">
        <v>2015</v>
      </c>
      <c r="T3403">
        <v>5.3</v>
      </c>
      <c r="U3403">
        <v>1.6</v>
      </c>
      <c r="V3403">
        <v>557668</v>
      </c>
      <c r="W3403" t="s">
        <v>21</v>
      </c>
    </row>
    <row r="3404" spans="1:23" x14ac:dyDescent="0.3">
      <c r="A3404" t="s">
        <v>445</v>
      </c>
      <c r="B3404">
        <v>108</v>
      </c>
      <c r="C3404">
        <v>101</v>
      </c>
      <c r="D3404">
        <v>2506446</v>
      </c>
      <c r="E3404" t="s">
        <v>48</v>
      </c>
      <c r="F3404" t="s">
        <v>44</v>
      </c>
      <c r="L3404" t="s">
        <v>5025</v>
      </c>
      <c r="M3404">
        <v>8662</v>
      </c>
      <c r="N3404">
        <v>172</v>
      </c>
      <c r="O3404" t="s">
        <v>29</v>
      </c>
      <c r="P3404" t="s">
        <v>30</v>
      </c>
      <c r="Q3404" t="s">
        <v>213</v>
      </c>
      <c r="R3404">
        <v>2000000</v>
      </c>
      <c r="S3404">
        <v>2002</v>
      </c>
      <c r="T3404">
        <v>4.7</v>
      </c>
      <c r="U3404">
        <v>1.7</v>
      </c>
      <c r="V3404">
        <v>506446</v>
      </c>
      <c r="W3404" t="s">
        <v>21</v>
      </c>
    </row>
    <row r="3405" spans="1:23" x14ac:dyDescent="0.3">
      <c r="A3405" t="s">
        <v>5026</v>
      </c>
      <c r="B3405">
        <v>65</v>
      </c>
      <c r="C3405">
        <v>98</v>
      </c>
      <c r="D3405">
        <v>7369373</v>
      </c>
      <c r="E3405" t="s">
        <v>57</v>
      </c>
      <c r="F3405" t="s">
        <v>60</v>
      </c>
      <c r="G3405" t="s">
        <v>35</v>
      </c>
      <c r="L3405" t="s">
        <v>5027</v>
      </c>
      <c r="M3405">
        <v>4288</v>
      </c>
      <c r="N3405">
        <v>74</v>
      </c>
      <c r="O3405" t="s">
        <v>29</v>
      </c>
      <c r="P3405" t="s">
        <v>37</v>
      </c>
      <c r="Q3405" t="s">
        <v>213</v>
      </c>
      <c r="R3405">
        <v>2000000</v>
      </c>
      <c r="S3405">
        <v>1986</v>
      </c>
      <c r="T3405">
        <v>5.7</v>
      </c>
      <c r="U3405">
        <v>1.6</v>
      </c>
      <c r="V3405">
        <v>5369373</v>
      </c>
      <c r="W3405" t="s">
        <v>21</v>
      </c>
    </row>
    <row r="3406" spans="1:23" x14ac:dyDescent="0.3">
      <c r="A3406" t="s">
        <v>4506</v>
      </c>
      <c r="B3406">
        <v>160</v>
      </c>
      <c r="C3406">
        <v>101</v>
      </c>
      <c r="D3406">
        <v>1984378</v>
      </c>
      <c r="E3406" t="s">
        <v>48</v>
      </c>
      <c r="F3406" t="s">
        <v>55</v>
      </c>
      <c r="G3406" t="s">
        <v>44</v>
      </c>
      <c r="L3406" t="s">
        <v>5028</v>
      </c>
      <c r="M3406">
        <v>27346</v>
      </c>
      <c r="N3406">
        <v>206</v>
      </c>
      <c r="O3406" t="s">
        <v>29</v>
      </c>
      <c r="P3406" t="s">
        <v>30</v>
      </c>
      <c r="Q3406" t="s">
        <v>3646</v>
      </c>
      <c r="R3406">
        <v>2000000</v>
      </c>
      <c r="S3406">
        <v>2006</v>
      </c>
      <c r="T3406">
        <v>6.5</v>
      </c>
      <c r="U3406">
        <v>1.7</v>
      </c>
      <c r="V3406">
        <v>-15622</v>
      </c>
      <c r="W3406" t="s">
        <v>38</v>
      </c>
    </row>
    <row r="3407" spans="1:23" x14ac:dyDescent="0.3">
      <c r="A3407" t="s">
        <v>5029</v>
      </c>
      <c r="B3407">
        <v>231</v>
      </c>
      <c r="C3407">
        <v>90</v>
      </c>
      <c r="D3407">
        <v>2283276</v>
      </c>
      <c r="E3407" t="s">
        <v>47</v>
      </c>
      <c r="F3407" t="s">
        <v>242</v>
      </c>
      <c r="G3407" t="s">
        <v>790</v>
      </c>
      <c r="H3407" t="s">
        <v>55</v>
      </c>
      <c r="I3407" t="s">
        <v>54</v>
      </c>
      <c r="J3407" t="s">
        <v>58</v>
      </c>
      <c r="L3407" t="s">
        <v>5030</v>
      </c>
      <c r="M3407">
        <v>46107</v>
      </c>
      <c r="N3407">
        <v>156</v>
      </c>
      <c r="O3407" t="s">
        <v>5031</v>
      </c>
      <c r="P3407" t="s">
        <v>5032</v>
      </c>
      <c r="Q3407" t="s">
        <v>213</v>
      </c>
      <c r="R3407">
        <v>1500000</v>
      </c>
      <c r="S3407">
        <v>2008</v>
      </c>
      <c r="T3407">
        <v>8</v>
      </c>
      <c r="U3407">
        <v>1.5</v>
      </c>
      <c r="V3407">
        <v>783276</v>
      </c>
      <c r="W3407" t="s">
        <v>21</v>
      </c>
    </row>
    <row r="3408" spans="1:23" x14ac:dyDescent="0.3">
      <c r="A3408" t="s">
        <v>5033</v>
      </c>
      <c r="B3408">
        <v>7</v>
      </c>
      <c r="C3408">
        <v>120</v>
      </c>
      <c r="D3408">
        <v>1098224</v>
      </c>
      <c r="E3408" t="s">
        <v>25</v>
      </c>
      <c r="L3408" t="s">
        <v>5034</v>
      </c>
      <c r="M3408">
        <v>397</v>
      </c>
      <c r="N3408">
        <v>30</v>
      </c>
      <c r="O3408" t="s">
        <v>29</v>
      </c>
      <c r="P3408" t="s">
        <v>30</v>
      </c>
      <c r="Q3408" t="s">
        <v>31</v>
      </c>
      <c r="R3408">
        <v>2000000</v>
      </c>
      <c r="S3408">
        <v>2003</v>
      </c>
      <c r="T3408">
        <v>3.3</v>
      </c>
      <c r="U3408">
        <v>2</v>
      </c>
      <c r="V3408">
        <v>-901776</v>
      </c>
      <c r="W3408" t="s">
        <v>38</v>
      </c>
    </row>
    <row r="3409" spans="1:23" x14ac:dyDescent="0.3">
      <c r="A3409" t="s">
        <v>5035</v>
      </c>
      <c r="B3409">
        <v>168</v>
      </c>
      <c r="C3409">
        <v>102</v>
      </c>
      <c r="D3409">
        <v>1477002</v>
      </c>
      <c r="E3409" t="s">
        <v>55</v>
      </c>
      <c r="F3409" t="s">
        <v>44</v>
      </c>
      <c r="L3409" t="s">
        <v>5036</v>
      </c>
      <c r="M3409">
        <v>16645</v>
      </c>
      <c r="N3409">
        <v>72</v>
      </c>
      <c r="O3409" t="s">
        <v>29</v>
      </c>
      <c r="P3409" t="s">
        <v>30</v>
      </c>
      <c r="Q3409" t="s">
        <v>213</v>
      </c>
      <c r="R3409">
        <v>2000000</v>
      </c>
      <c r="S3409">
        <v>2015</v>
      </c>
      <c r="T3409">
        <v>6.9</v>
      </c>
      <c r="U3409">
        <v>1.7</v>
      </c>
      <c r="V3409">
        <v>-522998</v>
      </c>
      <c r="W3409" t="s">
        <v>38</v>
      </c>
    </row>
    <row r="3410" spans="1:23" x14ac:dyDescent="0.3">
      <c r="A3410" t="s">
        <v>5037</v>
      </c>
      <c r="B3410">
        <v>107</v>
      </c>
      <c r="C3410">
        <v>100</v>
      </c>
      <c r="D3410">
        <v>1134049</v>
      </c>
      <c r="E3410" t="s">
        <v>790</v>
      </c>
      <c r="F3410" t="s">
        <v>54</v>
      </c>
      <c r="L3410" t="s">
        <v>5038</v>
      </c>
      <c r="M3410">
        <v>5475</v>
      </c>
      <c r="N3410">
        <v>44</v>
      </c>
      <c r="O3410" t="s">
        <v>29</v>
      </c>
      <c r="P3410" t="s">
        <v>37</v>
      </c>
      <c r="Q3410" t="s">
        <v>52</v>
      </c>
      <c r="R3410">
        <v>2000000</v>
      </c>
      <c r="S3410">
        <v>2007</v>
      </c>
      <c r="T3410">
        <v>8.1</v>
      </c>
      <c r="U3410">
        <v>1.7</v>
      </c>
      <c r="V3410">
        <v>-865951</v>
      </c>
      <c r="W3410" t="s">
        <v>38</v>
      </c>
    </row>
    <row r="3411" spans="1:23" x14ac:dyDescent="0.3">
      <c r="A3411" t="s">
        <v>4667</v>
      </c>
      <c r="B3411">
        <v>123</v>
      </c>
      <c r="C3411">
        <v>89</v>
      </c>
      <c r="D3411">
        <v>653621</v>
      </c>
      <c r="E3411" t="s">
        <v>242</v>
      </c>
      <c r="F3411" t="s">
        <v>790</v>
      </c>
      <c r="G3411" t="s">
        <v>54</v>
      </c>
      <c r="L3411" t="s">
        <v>5039</v>
      </c>
      <c r="M3411">
        <v>5615</v>
      </c>
      <c r="N3411">
        <v>64</v>
      </c>
      <c r="O3411" t="s">
        <v>29</v>
      </c>
      <c r="P3411" t="s">
        <v>30</v>
      </c>
      <c r="Q3411" t="s">
        <v>1824</v>
      </c>
      <c r="R3411">
        <v>2000000</v>
      </c>
      <c r="S3411">
        <v>2005</v>
      </c>
      <c r="T3411">
        <v>6.8</v>
      </c>
      <c r="U3411">
        <v>1.5</v>
      </c>
      <c r="V3411">
        <v>-1346379</v>
      </c>
      <c r="W3411" t="s">
        <v>38</v>
      </c>
    </row>
    <row r="3412" spans="1:23" x14ac:dyDescent="0.3">
      <c r="A3412" t="s">
        <v>5040</v>
      </c>
      <c r="B3412">
        <v>46</v>
      </c>
      <c r="C3412">
        <v>86</v>
      </c>
      <c r="D3412">
        <v>535249</v>
      </c>
      <c r="E3412" t="s">
        <v>48</v>
      </c>
      <c r="L3412" t="s">
        <v>5041</v>
      </c>
      <c r="M3412">
        <v>3467</v>
      </c>
      <c r="N3412">
        <v>13</v>
      </c>
      <c r="O3412" t="s">
        <v>29</v>
      </c>
      <c r="P3412" t="s">
        <v>30</v>
      </c>
      <c r="Q3412" t="s">
        <v>213</v>
      </c>
      <c r="R3412">
        <v>3400000</v>
      </c>
      <c r="S3412">
        <v>2010</v>
      </c>
      <c r="T3412">
        <v>4.5999999999999996</v>
      </c>
      <c r="U3412">
        <v>1.4</v>
      </c>
      <c r="V3412">
        <v>-2864751</v>
      </c>
      <c r="W3412" t="s">
        <v>38</v>
      </c>
    </row>
    <row r="3413" spans="1:23" x14ac:dyDescent="0.3">
      <c r="A3413" t="s">
        <v>5042</v>
      </c>
      <c r="B3413">
        <v>46</v>
      </c>
      <c r="C3413">
        <v>96</v>
      </c>
      <c r="D3413">
        <v>371081</v>
      </c>
      <c r="E3413" t="s">
        <v>48</v>
      </c>
      <c r="F3413" t="s">
        <v>55</v>
      </c>
      <c r="L3413" t="s">
        <v>5043</v>
      </c>
      <c r="M3413">
        <v>7479</v>
      </c>
      <c r="N3413">
        <v>86</v>
      </c>
      <c r="O3413" t="s">
        <v>29</v>
      </c>
      <c r="P3413" t="s">
        <v>30</v>
      </c>
      <c r="Q3413" t="s">
        <v>31</v>
      </c>
      <c r="R3413">
        <v>6000000</v>
      </c>
      <c r="S3413">
        <v>2004</v>
      </c>
      <c r="T3413">
        <v>7</v>
      </c>
      <c r="U3413">
        <v>1.6</v>
      </c>
      <c r="V3413">
        <v>-5628919</v>
      </c>
      <c r="W3413" t="s">
        <v>38</v>
      </c>
    </row>
    <row r="3414" spans="1:23" x14ac:dyDescent="0.3">
      <c r="A3414" t="s">
        <v>5044</v>
      </c>
      <c r="B3414">
        <v>51</v>
      </c>
      <c r="C3414">
        <v>91</v>
      </c>
      <c r="D3414">
        <v>124494</v>
      </c>
      <c r="E3414" t="s">
        <v>24</v>
      </c>
      <c r="F3414" t="s">
        <v>25</v>
      </c>
      <c r="G3414" t="s">
        <v>48</v>
      </c>
      <c r="H3414" t="s">
        <v>55</v>
      </c>
      <c r="I3414" t="s">
        <v>59</v>
      </c>
      <c r="J3414" t="s">
        <v>27</v>
      </c>
      <c r="L3414" t="s">
        <v>5045</v>
      </c>
      <c r="M3414">
        <v>5613</v>
      </c>
      <c r="N3414">
        <v>102</v>
      </c>
      <c r="O3414" t="s">
        <v>29</v>
      </c>
      <c r="P3414" t="s">
        <v>30</v>
      </c>
      <c r="Q3414" t="s">
        <v>31</v>
      </c>
      <c r="R3414">
        <v>2000000</v>
      </c>
      <c r="S3414">
        <v>1998</v>
      </c>
      <c r="T3414">
        <v>6.7</v>
      </c>
      <c r="U3414">
        <v>1.5</v>
      </c>
      <c r="V3414">
        <v>-1875506</v>
      </c>
      <c r="W3414" t="s">
        <v>38</v>
      </c>
    </row>
    <row r="3415" spans="1:23" x14ac:dyDescent="0.3">
      <c r="A3415" t="s">
        <v>5046</v>
      </c>
      <c r="B3415">
        <v>45</v>
      </c>
      <c r="C3415">
        <v>85</v>
      </c>
      <c r="D3415">
        <v>100669</v>
      </c>
      <c r="E3415" t="s">
        <v>48</v>
      </c>
      <c r="F3415" t="s">
        <v>55</v>
      </c>
      <c r="L3415" t="s">
        <v>5047</v>
      </c>
      <c r="M3415">
        <v>2522</v>
      </c>
      <c r="N3415">
        <v>11</v>
      </c>
      <c r="O3415" t="s">
        <v>29</v>
      </c>
      <c r="P3415" t="s">
        <v>30</v>
      </c>
      <c r="Q3415" t="s">
        <v>213</v>
      </c>
      <c r="R3415">
        <v>3800000</v>
      </c>
      <c r="S3415">
        <v>2009</v>
      </c>
      <c r="T3415">
        <v>5.8</v>
      </c>
      <c r="U3415">
        <v>1.4</v>
      </c>
      <c r="V3415">
        <v>-3699331</v>
      </c>
      <c r="W3415" t="s">
        <v>38</v>
      </c>
    </row>
    <row r="3416" spans="1:23" x14ac:dyDescent="0.3">
      <c r="A3416" t="s">
        <v>157</v>
      </c>
      <c r="B3416">
        <v>74</v>
      </c>
      <c r="C3416">
        <v>129</v>
      </c>
      <c r="D3416">
        <v>186354</v>
      </c>
      <c r="E3416" t="s">
        <v>55</v>
      </c>
      <c r="L3416" t="s">
        <v>5048</v>
      </c>
      <c r="M3416">
        <v>1758</v>
      </c>
      <c r="N3416">
        <v>30</v>
      </c>
      <c r="O3416" t="s">
        <v>29</v>
      </c>
      <c r="P3416" t="s">
        <v>30</v>
      </c>
      <c r="Q3416" t="s">
        <v>213</v>
      </c>
      <c r="R3416">
        <v>13500000</v>
      </c>
      <c r="S3416">
        <v>2015</v>
      </c>
      <c r="T3416">
        <v>4.5</v>
      </c>
      <c r="U3416">
        <v>2.2000000000000002</v>
      </c>
      <c r="V3416">
        <v>-13313646</v>
      </c>
      <c r="W3416" t="s">
        <v>38</v>
      </c>
    </row>
    <row r="3417" spans="1:23" x14ac:dyDescent="0.3">
      <c r="A3417" t="s">
        <v>5049</v>
      </c>
      <c r="B3417">
        <v>34</v>
      </c>
      <c r="C3417">
        <v>92</v>
      </c>
      <c r="D3417">
        <v>12667</v>
      </c>
      <c r="E3417" t="s">
        <v>55</v>
      </c>
      <c r="F3417" t="s">
        <v>44</v>
      </c>
      <c r="L3417" t="s">
        <v>5050</v>
      </c>
      <c r="M3417">
        <v>19336</v>
      </c>
      <c r="N3417">
        <v>90</v>
      </c>
      <c r="O3417" t="s">
        <v>29</v>
      </c>
      <c r="P3417" t="s">
        <v>37</v>
      </c>
      <c r="Q3417" t="s">
        <v>213</v>
      </c>
      <c r="R3417">
        <v>14000</v>
      </c>
      <c r="S3417">
        <v>2005</v>
      </c>
      <c r="T3417">
        <v>6.6</v>
      </c>
      <c r="U3417">
        <v>1.5</v>
      </c>
      <c r="V3417">
        <v>-1333</v>
      </c>
      <c r="W3417" t="s">
        <v>38</v>
      </c>
    </row>
    <row r="3418" spans="1:23" x14ac:dyDescent="0.3">
      <c r="A3418" t="s">
        <v>5051</v>
      </c>
      <c r="B3418">
        <v>78</v>
      </c>
      <c r="C3418">
        <v>96</v>
      </c>
      <c r="D3418">
        <v>198407</v>
      </c>
      <c r="E3418" t="s">
        <v>55</v>
      </c>
      <c r="L3418" t="s">
        <v>5052</v>
      </c>
      <c r="M3418">
        <v>10282</v>
      </c>
      <c r="N3418">
        <v>78</v>
      </c>
      <c r="O3418" t="s">
        <v>29</v>
      </c>
      <c r="P3418" t="s">
        <v>30</v>
      </c>
      <c r="Q3418" t="s">
        <v>213</v>
      </c>
      <c r="R3418">
        <v>2000000</v>
      </c>
      <c r="S3418">
        <v>2006</v>
      </c>
      <c r="T3418">
        <v>6.6</v>
      </c>
      <c r="U3418">
        <v>1.6</v>
      </c>
      <c r="V3418">
        <v>-1801593</v>
      </c>
      <c r="W3418" t="s">
        <v>38</v>
      </c>
    </row>
    <row r="3419" spans="1:23" x14ac:dyDescent="0.3">
      <c r="A3419" t="s">
        <v>5053</v>
      </c>
      <c r="B3419">
        <v>30</v>
      </c>
      <c r="C3419">
        <v>119</v>
      </c>
      <c r="D3419">
        <v>4958</v>
      </c>
      <c r="E3419" t="s">
        <v>24</v>
      </c>
      <c r="F3419" t="s">
        <v>56</v>
      </c>
      <c r="G3419" t="s">
        <v>55</v>
      </c>
      <c r="L3419" t="s">
        <v>5054</v>
      </c>
      <c r="M3419">
        <v>9689</v>
      </c>
      <c r="N3419">
        <v>23</v>
      </c>
      <c r="O3419" t="s">
        <v>29</v>
      </c>
      <c r="P3419" t="s">
        <v>2211</v>
      </c>
      <c r="Q3419" t="s">
        <v>213</v>
      </c>
      <c r="R3419">
        <v>2000000</v>
      </c>
      <c r="S3419">
        <v>2008</v>
      </c>
      <c r="T3419">
        <v>7.8</v>
      </c>
      <c r="U3419">
        <v>2</v>
      </c>
      <c r="V3419">
        <v>-1995042</v>
      </c>
      <c r="W3419" t="s">
        <v>38</v>
      </c>
    </row>
    <row r="3420" spans="1:23" x14ac:dyDescent="0.3">
      <c r="A3420" t="s">
        <v>5055</v>
      </c>
      <c r="B3420">
        <v>90</v>
      </c>
      <c r="C3420">
        <v>92</v>
      </c>
      <c r="D3420">
        <v>7927</v>
      </c>
      <c r="E3420" t="s">
        <v>56</v>
      </c>
      <c r="F3420" t="s">
        <v>55</v>
      </c>
      <c r="G3420" t="s">
        <v>5056</v>
      </c>
      <c r="H3420" t="s">
        <v>60</v>
      </c>
      <c r="I3420" t="s">
        <v>35</v>
      </c>
      <c r="L3420" t="s">
        <v>5057</v>
      </c>
      <c r="M3420">
        <v>19236</v>
      </c>
      <c r="N3420">
        <v>175</v>
      </c>
      <c r="O3420" t="s">
        <v>29</v>
      </c>
      <c r="P3420" t="s">
        <v>30</v>
      </c>
      <c r="Q3420" t="s">
        <v>2708</v>
      </c>
      <c r="R3420">
        <v>2300000</v>
      </c>
      <c r="S3420">
        <v>1947</v>
      </c>
      <c r="T3420">
        <v>7.7</v>
      </c>
      <c r="U3420">
        <v>1.5</v>
      </c>
      <c r="V3420">
        <v>-2292073</v>
      </c>
      <c r="W3420" t="s">
        <v>38</v>
      </c>
    </row>
    <row r="3421" spans="1:23" x14ac:dyDescent="0.3">
      <c r="A3421" t="s">
        <v>5058</v>
      </c>
      <c r="B3421">
        <v>94</v>
      </c>
      <c r="C3421">
        <v>106</v>
      </c>
      <c r="D3421">
        <v>2436</v>
      </c>
      <c r="E3421" t="s">
        <v>48</v>
      </c>
      <c r="F3421" t="s">
        <v>26</v>
      </c>
      <c r="G3421" t="s">
        <v>50</v>
      </c>
      <c r="H3421" t="s">
        <v>27</v>
      </c>
      <c r="L3421" t="s">
        <v>5059</v>
      </c>
      <c r="M3421">
        <v>344</v>
      </c>
      <c r="N3421">
        <v>19</v>
      </c>
      <c r="O3421" t="s">
        <v>29</v>
      </c>
      <c r="P3421" t="s">
        <v>30</v>
      </c>
      <c r="Q3421" t="s">
        <v>2708</v>
      </c>
      <c r="R3421">
        <v>2000000</v>
      </c>
      <c r="S3421">
        <v>2012</v>
      </c>
      <c r="T3421">
        <v>5.7</v>
      </c>
      <c r="U3421">
        <v>1.8</v>
      </c>
      <c r="V3421">
        <v>-1997564</v>
      </c>
      <c r="W3421" t="s">
        <v>38</v>
      </c>
    </row>
    <row r="3422" spans="1:23" x14ac:dyDescent="0.3">
      <c r="A3422" t="s">
        <v>5060</v>
      </c>
      <c r="B3422">
        <v>45</v>
      </c>
      <c r="C3422">
        <v>99</v>
      </c>
      <c r="D3422">
        <v>4600000</v>
      </c>
      <c r="E3422" t="s">
        <v>56</v>
      </c>
      <c r="F3422" t="s">
        <v>55</v>
      </c>
      <c r="L3422" t="s">
        <v>5061</v>
      </c>
      <c r="M3422">
        <v>11763</v>
      </c>
      <c r="N3422">
        <v>111</v>
      </c>
      <c r="O3422" t="s">
        <v>29</v>
      </c>
      <c r="P3422" t="s">
        <v>30</v>
      </c>
      <c r="Q3422" t="s">
        <v>213</v>
      </c>
      <c r="R3422">
        <v>1900000</v>
      </c>
      <c r="S3422">
        <v>1986</v>
      </c>
      <c r="T3422">
        <v>7.1</v>
      </c>
      <c r="U3422">
        <v>1.6</v>
      </c>
      <c r="V3422">
        <v>2700000</v>
      </c>
      <c r="W3422" t="s">
        <v>21</v>
      </c>
    </row>
    <row r="3423" spans="1:23" x14ac:dyDescent="0.3">
      <c r="A3423" t="s">
        <v>3704</v>
      </c>
      <c r="B3423">
        <v>60</v>
      </c>
      <c r="C3423">
        <v>103</v>
      </c>
      <c r="D3423">
        <v>1420578</v>
      </c>
      <c r="E3423" t="s">
        <v>55</v>
      </c>
      <c r="F3423" t="s">
        <v>26</v>
      </c>
      <c r="L3423" t="s">
        <v>5062</v>
      </c>
      <c r="M3423">
        <v>4894</v>
      </c>
      <c r="N3423">
        <v>122</v>
      </c>
      <c r="O3423" t="s">
        <v>29</v>
      </c>
      <c r="P3423" t="s">
        <v>30</v>
      </c>
      <c r="Q3423" t="s">
        <v>31</v>
      </c>
      <c r="R3423">
        <v>1900000</v>
      </c>
      <c r="S3423">
        <v>2003</v>
      </c>
      <c r="T3423">
        <v>6.4</v>
      </c>
      <c r="U3423">
        <v>1.7</v>
      </c>
      <c r="V3423">
        <v>-479422</v>
      </c>
      <c r="W3423" t="s">
        <v>38</v>
      </c>
    </row>
    <row r="3424" spans="1:23" x14ac:dyDescent="0.3">
      <c r="A3424" t="s">
        <v>5063</v>
      </c>
      <c r="B3424">
        <v>363</v>
      </c>
      <c r="C3424">
        <v>95</v>
      </c>
      <c r="D3424">
        <v>1028658</v>
      </c>
      <c r="E3424" t="s">
        <v>55</v>
      </c>
      <c r="F3424" t="s">
        <v>60</v>
      </c>
      <c r="G3424" t="s">
        <v>35</v>
      </c>
      <c r="L3424" t="s">
        <v>5064</v>
      </c>
      <c r="M3424">
        <v>118684</v>
      </c>
      <c r="N3424">
        <v>447</v>
      </c>
      <c r="O3424" t="s">
        <v>29</v>
      </c>
      <c r="P3424" t="s">
        <v>971</v>
      </c>
      <c r="Q3424" t="s">
        <v>213</v>
      </c>
      <c r="R3424">
        <v>3000000</v>
      </c>
      <c r="S3424">
        <v>2010</v>
      </c>
      <c r="T3424">
        <v>7</v>
      </c>
      <c r="U3424">
        <v>1.6</v>
      </c>
      <c r="V3424">
        <v>-1971342</v>
      </c>
      <c r="W3424" t="s">
        <v>38</v>
      </c>
    </row>
    <row r="3425" spans="1:23" x14ac:dyDescent="0.3">
      <c r="A3425" t="s">
        <v>5065</v>
      </c>
      <c r="B3425">
        <v>14</v>
      </c>
      <c r="C3425">
        <v>95</v>
      </c>
      <c r="D3425">
        <v>18435</v>
      </c>
      <c r="E3425" t="s">
        <v>55</v>
      </c>
      <c r="L3425" t="s">
        <v>5066</v>
      </c>
      <c r="M3425">
        <v>1010</v>
      </c>
      <c r="N3425">
        <v>15</v>
      </c>
      <c r="O3425" t="s">
        <v>792</v>
      </c>
      <c r="P3425" t="s">
        <v>545</v>
      </c>
      <c r="Q3425" t="s">
        <v>3646</v>
      </c>
      <c r="R3425">
        <v>1400000</v>
      </c>
      <c r="S3425">
        <v>2006</v>
      </c>
      <c r="T3425">
        <v>5.8</v>
      </c>
      <c r="U3425">
        <v>1.6</v>
      </c>
      <c r="V3425">
        <v>-1381565</v>
      </c>
      <c r="W3425" t="s">
        <v>38</v>
      </c>
    </row>
    <row r="3426" spans="1:23" x14ac:dyDescent="0.3">
      <c r="A3426" t="s">
        <v>3430</v>
      </c>
      <c r="B3426">
        <v>194</v>
      </c>
      <c r="C3426">
        <v>90</v>
      </c>
      <c r="D3426">
        <v>2957978</v>
      </c>
      <c r="E3426" t="s">
        <v>242</v>
      </c>
      <c r="F3426" t="s">
        <v>56</v>
      </c>
      <c r="G3426" t="s">
        <v>790</v>
      </c>
      <c r="H3426" t="s">
        <v>54</v>
      </c>
      <c r="I3426" t="s">
        <v>35</v>
      </c>
      <c r="L3426" t="s">
        <v>5067</v>
      </c>
      <c r="M3426">
        <v>40481</v>
      </c>
      <c r="N3426">
        <v>134</v>
      </c>
      <c r="O3426" t="s">
        <v>29</v>
      </c>
      <c r="P3426" t="s">
        <v>37</v>
      </c>
      <c r="Q3426" t="s">
        <v>31</v>
      </c>
      <c r="R3426">
        <v>1000000</v>
      </c>
      <c r="S3426">
        <v>2008</v>
      </c>
      <c r="T3426">
        <v>7.8</v>
      </c>
      <c r="U3426">
        <v>1.5</v>
      </c>
      <c r="V3426">
        <v>1957978</v>
      </c>
      <c r="W3426" t="s">
        <v>21</v>
      </c>
    </row>
    <row r="3427" spans="1:23" x14ac:dyDescent="0.3">
      <c r="A3427" t="s">
        <v>5068</v>
      </c>
      <c r="B3427">
        <v>10</v>
      </c>
      <c r="C3427">
        <v>89</v>
      </c>
      <c r="D3427">
        <v>444044</v>
      </c>
      <c r="E3427" t="s">
        <v>55</v>
      </c>
      <c r="L3427" t="s">
        <v>5069</v>
      </c>
      <c r="M3427">
        <v>744</v>
      </c>
      <c r="N3427">
        <v>19</v>
      </c>
      <c r="O3427" t="s">
        <v>29</v>
      </c>
      <c r="P3427" t="s">
        <v>30</v>
      </c>
      <c r="Q3427" t="s">
        <v>213</v>
      </c>
      <c r="R3427">
        <v>1900000</v>
      </c>
      <c r="S3427">
        <v>2015</v>
      </c>
      <c r="T3427">
        <v>7.2</v>
      </c>
      <c r="U3427">
        <v>1.5</v>
      </c>
      <c r="V3427">
        <v>-1455956</v>
      </c>
      <c r="W3427" t="s">
        <v>38</v>
      </c>
    </row>
    <row r="3428" spans="1:23" x14ac:dyDescent="0.3">
      <c r="A3428" t="s">
        <v>5070</v>
      </c>
      <c r="B3428">
        <v>311</v>
      </c>
      <c r="C3428">
        <v>87</v>
      </c>
      <c r="D3428">
        <v>40990055</v>
      </c>
      <c r="E3428" t="s">
        <v>55</v>
      </c>
      <c r="F3428" t="s">
        <v>57</v>
      </c>
      <c r="G3428" t="s">
        <v>35</v>
      </c>
      <c r="L3428" t="s">
        <v>5071</v>
      </c>
      <c r="M3428">
        <v>41509</v>
      </c>
      <c r="N3428">
        <v>300</v>
      </c>
      <c r="O3428" t="s">
        <v>29</v>
      </c>
      <c r="P3428" t="s">
        <v>545</v>
      </c>
      <c r="Q3428" t="s">
        <v>31</v>
      </c>
      <c r="R3428">
        <v>1800000</v>
      </c>
      <c r="S3428">
        <v>2010</v>
      </c>
      <c r="T3428">
        <v>5.6</v>
      </c>
      <c r="U3428">
        <v>1.4</v>
      </c>
      <c r="V3428">
        <v>39190055</v>
      </c>
      <c r="W3428" t="s">
        <v>21</v>
      </c>
    </row>
    <row r="3429" spans="1:23" x14ac:dyDescent="0.3">
      <c r="A3429" t="s">
        <v>5072</v>
      </c>
      <c r="B3429">
        <v>85</v>
      </c>
      <c r="C3429">
        <v>118</v>
      </c>
      <c r="D3429">
        <v>5709616</v>
      </c>
      <c r="E3429" t="s">
        <v>55</v>
      </c>
      <c r="F3429" t="s">
        <v>44</v>
      </c>
      <c r="L3429" t="s">
        <v>5073</v>
      </c>
      <c r="M3429">
        <v>11088</v>
      </c>
      <c r="N3429">
        <v>110</v>
      </c>
      <c r="O3429" t="s">
        <v>763</v>
      </c>
      <c r="P3429" t="s">
        <v>3061</v>
      </c>
      <c r="Q3429" t="s">
        <v>213</v>
      </c>
      <c r="R3429">
        <v>1800000</v>
      </c>
      <c r="S3429">
        <v>2002</v>
      </c>
      <c r="T3429">
        <v>6.8</v>
      </c>
      <c r="U3429">
        <v>2</v>
      </c>
      <c r="V3429">
        <v>3909616</v>
      </c>
      <c r="W3429" t="s">
        <v>21</v>
      </c>
    </row>
    <row r="3430" spans="1:23" x14ac:dyDescent="0.3">
      <c r="A3430" t="s">
        <v>5074</v>
      </c>
      <c r="B3430">
        <v>663</v>
      </c>
      <c r="C3430">
        <v>93</v>
      </c>
      <c r="D3430">
        <v>12784397</v>
      </c>
      <c r="E3430" t="s">
        <v>55</v>
      </c>
      <c r="F3430" t="s">
        <v>26</v>
      </c>
      <c r="L3430" t="s">
        <v>5075</v>
      </c>
      <c r="M3430">
        <v>70336</v>
      </c>
      <c r="N3430">
        <v>269</v>
      </c>
      <c r="O3430" t="s">
        <v>29</v>
      </c>
      <c r="P3430" t="s">
        <v>30</v>
      </c>
      <c r="Q3430" t="s">
        <v>31</v>
      </c>
      <c r="R3430">
        <v>1800000</v>
      </c>
      <c r="S3430">
        <v>2012</v>
      </c>
      <c r="T3430">
        <v>7.3</v>
      </c>
      <c r="U3430">
        <v>1.6</v>
      </c>
      <c r="V3430">
        <v>10984397</v>
      </c>
      <c r="W3430" t="s">
        <v>21</v>
      </c>
    </row>
    <row r="3431" spans="1:23" x14ac:dyDescent="0.3">
      <c r="A3431" t="s">
        <v>5076</v>
      </c>
      <c r="B3431">
        <v>39</v>
      </c>
      <c r="C3431">
        <v>109</v>
      </c>
      <c r="D3431">
        <v>3050934</v>
      </c>
      <c r="E3431" t="s">
        <v>55</v>
      </c>
      <c r="F3431" t="s">
        <v>59</v>
      </c>
      <c r="L3431" t="s">
        <v>5077</v>
      </c>
      <c r="M3431">
        <v>2794</v>
      </c>
      <c r="N3431">
        <v>78</v>
      </c>
      <c r="O3431" t="s">
        <v>29</v>
      </c>
      <c r="P3431" t="s">
        <v>30</v>
      </c>
      <c r="Q3431" t="s">
        <v>31</v>
      </c>
      <c r="R3431">
        <v>1800000</v>
      </c>
      <c r="S3431">
        <v>2000</v>
      </c>
      <c r="T3431">
        <v>7.3</v>
      </c>
      <c r="U3431">
        <v>1.8</v>
      </c>
      <c r="V3431">
        <v>1250934</v>
      </c>
      <c r="W3431" t="s">
        <v>21</v>
      </c>
    </row>
    <row r="3432" spans="1:23" x14ac:dyDescent="0.3">
      <c r="A3432" t="s">
        <v>526</v>
      </c>
      <c r="B3432">
        <v>181</v>
      </c>
      <c r="C3432">
        <v>81</v>
      </c>
      <c r="D3432">
        <v>7267324</v>
      </c>
      <c r="E3432" t="s">
        <v>56</v>
      </c>
      <c r="F3432" t="s">
        <v>55</v>
      </c>
      <c r="L3432" t="s">
        <v>5078</v>
      </c>
      <c r="M3432">
        <v>161471</v>
      </c>
      <c r="N3432">
        <v>709</v>
      </c>
      <c r="O3432" t="s">
        <v>3104</v>
      </c>
      <c r="P3432" t="s">
        <v>244</v>
      </c>
      <c r="Q3432" t="s">
        <v>213</v>
      </c>
      <c r="R3432">
        <v>3500000</v>
      </c>
      <c r="S3432">
        <v>1998</v>
      </c>
      <c r="T3432">
        <v>7.8</v>
      </c>
      <c r="U3432">
        <v>1.4</v>
      </c>
      <c r="V3432">
        <v>3767324</v>
      </c>
      <c r="W3432" t="s">
        <v>21</v>
      </c>
    </row>
    <row r="3433" spans="1:23" x14ac:dyDescent="0.3">
      <c r="A3433" t="s">
        <v>5079</v>
      </c>
      <c r="B3433">
        <v>114</v>
      </c>
      <c r="C3433">
        <v>93</v>
      </c>
      <c r="D3433">
        <v>145540</v>
      </c>
      <c r="E3433" t="s">
        <v>55</v>
      </c>
      <c r="F3433" t="s">
        <v>57</v>
      </c>
      <c r="L3433" t="s">
        <v>5080</v>
      </c>
      <c r="M3433">
        <v>26773</v>
      </c>
      <c r="N3433">
        <v>277</v>
      </c>
      <c r="O3433" t="s">
        <v>29</v>
      </c>
      <c r="P3433" t="s">
        <v>30</v>
      </c>
      <c r="Q3433" t="s">
        <v>213</v>
      </c>
      <c r="R3433">
        <v>500000</v>
      </c>
      <c r="S3433">
        <v>2002</v>
      </c>
      <c r="T3433">
        <v>6.7</v>
      </c>
      <c r="U3433">
        <v>1.6</v>
      </c>
      <c r="V3433">
        <v>-354460</v>
      </c>
      <c r="W3433" t="s">
        <v>38</v>
      </c>
    </row>
    <row r="3434" spans="1:23" x14ac:dyDescent="0.3">
      <c r="A3434" t="s">
        <v>3632</v>
      </c>
      <c r="B3434">
        <v>179</v>
      </c>
      <c r="C3434">
        <v>138</v>
      </c>
      <c r="D3434">
        <v>35918429</v>
      </c>
      <c r="E3434" t="s">
        <v>56</v>
      </c>
      <c r="F3434" t="s">
        <v>55</v>
      </c>
      <c r="L3434" t="s">
        <v>5081</v>
      </c>
      <c r="M3434">
        <v>32415</v>
      </c>
      <c r="N3434">
        <v>510</v>
      </c>
      <c r="O3434" t="s">
        <v>29</v>
      </c>
      <c r="P3434" t="s">
        <v>30</v>
      </c>
      <c r="Q3434" t="s">
        <v>213</v>
      </c>
      <c r="R3434">
        <v>1700000</v>
      </c>
      <c r="S3434">
        <v>2001</v>
      </c>
      <c r="T3434">
        <v>7.5</v>
      </c>
      <c r="U3434">
        <v>2.2999999999999998</v>
      </c>
      <c r="V3434">
        <v>34218429</v>
      </c>
      <c r="W3434" t="s">
        <v>21</v>
      </c>
    </row>
    <row r="3435" spans="1:23" x14ac:dyDescent="0.3">
      <c r="A3435" t="s">
        <v>5082</v>
      </c>
      <c r="B3435">
        <v>225</v>
      </c>
      <c r="C3435">
        <v>105</v>
      </c>
      <c r="D3435">
        <v>92401</v>
      </c>
      <c r="E3435" t="s">
        <v>57</v>
      </c>
      <c r="F3435" t="s">
        <v>35</v>
      </c>
      <c r="L3435" t="s">
        <v>5083</v>
      </c>
      <c r="M3435">
        <v>56402</v>
      </c>
      <c r="N3435">
        <v>209</v>
      </c>
      <c r="O3435" t="s">
        <v>29</v>
      </c>
      <c r="P3435" t="s">
        <v>30</v>
      </c>
      <c r="Q3435" t="s">
        <v>213</v>
      </c>
      <c r="R3435">
        <v>2000000</v>
      </c>
      <c r="S3435">
        <v>2010</v>
      </c>
      <c r="T3435">
        <v>6.3</v>
      </c>
      <c r="U3435">
        <v>1.8</v>
      </c>
      <c r="V3435">
        <v>-1907599</v>
      </c>
      <c r="W3435" t="s">
        <v>38</v>
      </c>
    </row>
    <row r="3436" spans="1:23" x14ac:dyDescent="0.3">
      <c r="A3436" t="s">
        <v>5084</v>
      </c>
      <c r="B3436">
        <v>77</v>
      </c>
      <c r="C3436">
        <v>98</v>
      </c>
      <c r="D3436">
        <v>1943649</v>
      </c>
      <c r="E3436" t="s">
        <v>48</v>
      </c>
      <c r="F3436" t="s">
        <v>56</v>
      </c>
      <c r="G3436" t="s">
        <v>44</v>
      </c>
      <c r="L3436" t="s">
        <v>5085</v>
      </c>
      <c r="M3436">
        <v>8697</v>
      </c>
      <c r="N3436">
        <v>122</v>
      </c>
      <c r="O3436" t="s">
        <v>29</v>
      </c>
      <c r="P3436" t="s">
        <v>30</v>
      </c>
      <c r="Q3436" t="s">
        <v>31</v>
      </c>
      <c r="R3436">
        <v>1700000</v>
      </c>
      <c r="S3436">
        <v>1999</v>
      </c>
      <c r="T3436">
        <v>6.3</v>
      </c>
      <c r="U3436">
        <v>1.6</v>
      </c>
      <c r="V3436">
        <v>243649</v>
      </c>
      <c r="W3436" t="s">
        <v>21</v>
      </c>
    </row>
    <row r="3437" spans="1:23" x14ac:dyDescent="0.3">
      <c r="A3437" t="s">
        <v>5086</v>
      </c>
      <c r="B3437">
        <v>124</v>
      </c>
      <c r="C3437">
        <v>86</v>
      </c>
      <c r="D3437">
        <v>992238</v>
      </c>
      <c r="E3437" t="s">
        <v>55</v>
      </c>
      <c r="F3437" t="s">
        <v>44</v>
      </c>
      <c r="L3437" t="s">
        <v>5087</v>
      </c>
      <c r="M3437">
        <v>16349</v>
      </c>
      <c r="N3437">
        <v>103</v>
      </c>
      <c r="O3437" t="s">
        <v>29</v>
      </c>
      <c r="P3437" t="s">
        <v>37</v>
      </c>
      <c r="Q3437" t="s">
        <v>213</v>
      </c>
      <c r="R3437">
        <v>1700000</v>
      </c>
      <c r="S3437">
        <v>2004</v>
      </c>
      <c r="T3437">
        <v>6.8</v>
      </c>
      <c r="U3437">
        <v>1.4</v>
      </c>
      <c r="V3437">
        <v>-707762</v>
      </c>
      <c r="W3437" t="s">
        <v>38</v>
      </c>
    </row>
    <row r="3438" spans="1:23" x14ac:dyDescent="0.3">
      <c r="A3438" t="s">
        <v>5088</v>
      </c>
      <c r="B3438">
        <v>195</v>
      </c>
      <c r="C3438">
        <v>104</v>
      </c>
      <c r="D3438">
        <v>4231500</v>
      </c>
      <c r="E3438" t="s">
        <v>55</v>
      </c>
      <c r="F3438" t="s">
        <v>44</v>
      </c>
      <c r="L3438" t="s">
        <v>5089</v>
      </c>
      <c r="M3438">
        <v>30479</v>
      </c>
      <c r="N3438">
        <v>162</v>
      </c>
      <c r="O3438" t="s">
        <v>3951</v>
      </c>
      <c r="P3438" t="s">
        <v>3952</v>
      </c>
      <c r="Q3438" t="s">
        <v>52</v>
      </c>
      <c r="R3438">
        <v>1000000</v>
      </c>
      <c r="S3438">
        <v>2013</v>
      </c>
      <c r="T3438">
        <v>7.8</v>
      </c>
      <c r="U3438">
        <v>1.7</v>
      </c>
      <c r="V3438">
        <v>3231500</v>
      </c>
      <c r="W3438" t="s">
        <v>21</v>
      </c>
    </row>
    <row r="3439" spans="1:23" x14ac:dyDescent="0.3">
      <c r="A3439" t="s">
        <v>5090</v>
      </c>
      <c r="B3439">
        <v>76</v>
      </c>
      <c r="C3439">
        <v>100</v>
      </c>
      <c r="D3439">
        <v>396035</v>
      </c>
      <c r="E3439" t="s">
        <v>55</v>
      </c>
      <c r="F3439" t="s">
        <v>44</v>
      </c>
      <c r="L3439" t="s">
        <v>5091</v>
      </c>
      <c r="M3439">
        <v>2725</v>
      </c>
      <c r="N3439">
        <v>48</v>
      </c>
      <c r="O3439" t="s">
        <v>29</v>
      </c>
      <c r="P3439" t="s">
        <v>37</v>
      </c>
      <c r="Q3439" t="s">
        <v>213</v>
      </c>
      <c r="R3439">
        <v>1000000</v>
      </c>
      <c r="S3439">
        <v>2004</v>
      </c>
      <c r="T3439">
        <v>6.9</v>
      </c>
      <c r="U3439">
        <v>1.7</v>
      </c>
      <c r="V3439">
        <v>-603965</v>
      </c>
      <c r="W3439" t="s">
        <v>38</v>
      </c>
    </row>
    <row r="3440" spans="1:23" x14ac:dyDescent="0.3">
      <c r="A3440" t="s">
        <v>5092</v>
      </c>
      <c r="B3440">
        <v>109</v>
      </c>
      <c r="C3440">
        <v>95</v>
      </c>
      <c r="D3440">
        <v>1060591</v>
      </c>
      <c r="E3440" t="s">
        <v>48</v>
      </c>
      <c r="F3440" t="s">
        <v>55</v>
      </c>
      <c r="G3440" t="s">
        <v>44</v>
      </c>
      <c r="L3440" t="s">
        <v>5093</v>
      </c>
      <c r="M3440">
        <v>9750</v>
      </c>
      <c r="N3440">
        <v>66</v>
      </c>
      <c r="O3440" t="s">
        <v>5094</v>
      </c>
      <c r="P3440" t="s">
        <v>545</v>
      </c>
      <c r="Q3440" t="s">
        <v>52</v>
      </c>
      <c r="R3440">
        <v>1300000</v>
      </c>
      <c r="S3440">
        <v>2007</v>
      </c>
      <c r="T3440">
        <v>7.2</v>
      </c>
      <c r="U3440">
        <v>1.6</v>
      </c>
      <c r="V3440">
        <v>-239409</v>
      </c>
      <c r="W3440" t="s">
        <v>38</v>
      </c>
    </row>
    <row r="3441" spans="1:23" x14ac:dyDescent="0.3">
      <c r="A3441" t="s">
        <v>5095</v>
      </c>
      <c r="B3441">
        <v>35</v>
      </c>
      <c r="C3441">
        <v>123</v>
      </c>
      <c r="D3441">
        <v>26893</v>
      </c>
      <c r="E3441" t="s">
        <v>56</v>
      </c>
      <c r="F3441" t="s">
        <v>55</v>
      </c>
      <c r="G3441" t="s">
        <v>44</v>
      </c>
      <c r="L3441" t="s">
        <v>5096</v>
      </c>
      <c r="M3441">
        <v>4391</v>
      </c>
      <c r="N3441">
        <v>26</v>
      </c>
      <c r="O3441" t="s">
        <v>792</v>
      </c>
      <c r="P3441" t="s">
        <v>545</v>
      </c>
      <c r="Q3441" t="s">
        <v>213</v>
      </c>
      <c r="R3441">
        <v>1600000</v>
      </c>
      <c r="S3441">
        <v>1969</v>
      </c>
      <c r="T3441">
        <v>7.2</v>
      </c>
      <c r="U3441">
        <v>2</v>
      </c>
      <c r="V3441">
        <v>-1573107</v>
      </c>
      <c r="W3441" t="s">
        <v>38</v>
      </c>
    </row>
    <row r="3442" spans="1:23" x14ac:dyDescent="0.3">
      <c r="A3442" t="s">
        <v>5097</v>
      </c>
      <c r="B3442">
        <v>22</v>
      </c>
      <c r="C3442">
        <v>111</v>
      </c>
      <c r="D3442">
        <v>2580</v>
      </c>
      <c r="E3442" t="s">
        <v>55</v>
      </c>
      <c r="F3442" t="s">
        <v>60</v>
      </c>
      <c r="L3442" t="s">
        <v>5098</v>
      </c>
      <c r="M3442">
        <v>1618</v>
      </c>
      <c r="N3442">
        <v>40</v>
      </c>
      <c r="O3442" t="s">
        <v>29</v>
      </c>
      <c r="P3442" t="s">
        <v>30</v>
      </c>
      <c r="Q3442" t="s">
        <v>213</v>
      </c>
      <c r="R3442">
        <v>1650000</v>
      </c>
      <c r="S3442">
        <v>2003</v>
      </c>
      <c r="T3442">
        <v>5.4</v>
      </c>
      <c r="U3442">
        <v>1.8</v>
      </c>
      <c r="V3442">
        <v>-1647420</v>
      </c>
      <c r="W3442" t="s">
        <v>38</v>
      </c>
    </row>
    <row r="3443" spans="1:23" x14ac:dyDescent="0.3">
      <c r="A3443" t="s">
        <v>5099</v>
      </c>
      <c r="B3443">
        <v>173</v>
      </c>
      <c r="C3443">
        <v>108</v>
      </c>
      <c r="D3443">
        <v>19067631</v>
      </c>
      <c r="E3443" t="s">
        <v>48</v>
      </c>
      <c r="F3443" t="s">
        <v>55</v>
      </c>
      <c r="G3443" t="s">
        <v>44</v>
      </c>
      <c r="L3443" t="s">
        <v>5100</v>
      </c>
      <c r="M3443">
        <v>37714</v>
      </c>
      <c r="N3443">
        <v>204</v>
      </c>
      <c r="O3443" t="s">
        <v>29</v>
      </c>
      <c r="P3443" t="s">
        <v>30</v>
      </c>
      <c r="Q3443" t="s">
        <v>31</v>
      </c>
      <c r="R3443">
        <v>2000000</v>
      </c>
      <c r="S3443">
        <v>2007</v>
      </c>
      <c r="T3443">
        <v>7.1</v>
      </c>
      <c r="U3443">
        <v>1.8</v>
      </c>
      <c r="V3443">
        <v>17067631</v>
      </c>
      <c r="W3443" t="s">
        <v>21</v>
      </c>
    </row>
    <row r="3444" spans="1:23" x14ac:dyDescent="0.3">
      <c r="A3444" t="s">
        <v>5101</v>
      </c>
      <c r="B3444">
        <v>61</v>
      </c>
      <c r="C3444">
        <v>92</v>
      </c>
      <c r="D3444">
        <v>11806119</v>
      </c>
      <c r="E3444" t="s">
        <v>24</v>
      </c>
      <c r="F3444" t="s">
        <v>242</v>
      </c>
      <c r="G3444" t="s">
        <v>55</v>
      </c>
      <c r="H3444" t="s">
        <v>61</v>
      </c>
      <c r="L3444" t="s">
        <v>5102</v>
      </c>
      <c r="M3444">
        <v>57578</v>
      </c>
      <c r="N3444">
        <v>210</v>
      </c>
      <c r="O3444" t="s">
        <v>29</v>
      </c>
      <c r="P3444" t="s">
        <v>30</v>
      </c>
      <c r="Q3444" t="s">
        <v>213</v>
      </c>
      <c r="R3444">
        <v>1100000</v>
      </c>
      <c r="S3444">
        <v>1988</v>
      </c>
      <c r="T3444">
        <v>6.8</v>
      </c>
      <c r="U3444">
        <v>1.5</v>
      </c>
      <c r="V3444">
        <v>10706119</v>
      </c>
      <c r="W3444" t="s">
        <v>21</v>
      </c>
    </row>
    <row r="3445" spans="1:23" x14ac:dyDescent="0.3">
      <c r="A3445" t="s">
        <v>4101</v>
      </c>
      <c r="B3445">
        <v>110</v>
      </c>
      <c r="C3445">
        <v>88</v>
      </c>
      <c r="D3445">
        <v>7362100</v>
      </c>
      <c r="E3445" t="s">
        <v>48</v>
      </c>
      <c r="F3445" t="s">
        <v>55</v>
      </c>
      <c r="L3445" t="s">
        <v>5103</v>
      </c>
      <c r="M3445">
        <v>60295</v>
      </c>
      <c r="N3445">
        <v>232</v>
      </c>
      <c r="O3445" t="s">
        <v>29</v>
      </c>
      <c r="P3445" t="s">
        <v>30</v>
      </c>
      <c r="Q3445" t="s">
        <v>213</v>
      </c>
      <c r="R3445">
        <v>1500000</v>
      </c>
      <c r="S3445">
        <v>2005</v>
      </c>
      <c r="T3445">
        <v>7.4</v>
      </c>
      <c r="U3445">
        <v>1.5</v>
      </c>
      <c r="V3445">
        <v>5862100</v>
      </c>
      <c r="W3445" t="s">
        <v>21</v>
      </c>
    </row>
    <row r="3446" spans="1:23" x14ac:dyDescent="0.3">
      <c r="A3446" t="s">
        <v>2556</v>
      </c>
      <c r="B3446">
        <v>110</v>
      </c>
      <c r="C3446">
        <v>97</v>
      </c>
      <c r="D3446">
        <v>7022940</v>
      </c>
      <c r="E3446" t="s">
        <v>48</v>
      </c>
      <c r="F3446" t="s">
        <v>55</v>
      </c>
      <c r="G3446" t="s">
        <v>44</v>
      </c>
      <c r="L3446" t="s">
        <v>5104</v>
      </c>
      <c r="M3446">
        <v>14018</v>
      </c>
      <c r="N3446">
        <v>190</v>
      </c>
      <c r="O3446" t="s">
        <v>29</v>
      </c>
      <c r="P3446" t="s">
        <v>30</v>
      </c>
      <c r="Q3446" t="s">
        <v>213</v>
      </c>
      <c r="R3446">
        <v>1000000</v>
      </c>
      <c r="S3446">
        <v>2001</v>
      </c>
      <c r="T3446">
        <v>6.7</v>
      </c>
      <c r="U3446">
        <v>1.6</v>
      </c>
      <c r="V3446">
        <v>6022940</v>
      </c>
      <c r="W3446" t="s">
        <v>21</v>
      </c>
    </row>
    <row r="3447" spans="1:23" x14ac:dyDescent="0.3">
      <c r="A3447" t="s">
        <v>2698</v>
      </c>
      <c r="B3447">
        <v>53</v>
      </c>
      <c r="C3447">
        <v>103</v>
      </c>
      <c r="D3447">
        <v>5132222</v>
      </c>
      <c r="E3447" t="s">
        <v>55</v>
      </c>
      <c r="F3447" t="s">
        <v>60</v>
      </c>
      <c r="G3447" t="s">
        <v>44</v>
      </c>
      <c r="L3447" t="s">
        <v>5105</v>
      </c>
      <c r="M3447">
        <v>14112</v>
      </c>
      <c r="N3447">
        <v>83</v>
      </c>
      <c r="O3447" t="s">
        <v>29</v>
      </c>
      <c r="P3447" t="s">
        <v>115</v>
      </c>
      <c r="Q3447" t="s">
        <v>213</v>
      </c>
      <c r="R3447">
        <v>2000000</v>
      </c>
      <c r="S3447">
        <v>1994</v>
      </c>
      <c r="T3447">
        <v>7.2</v>
      </c>
      <c r="U3447">
        <v>1.7</v>
      </c>
      <c r="V3447">
        <v>3132222</v>
      </c>
      <c r="W3447" t="s">
        <v>21</v>
      </c>
    </row>
    <row r="3448" spans="1:23" x14ac:dyDescent="0.3">
      <c r="A3448" t="s">
        <v>4122</v>
      </c>
      <c r="B3448">
        <v>106</v>
      </c>
      <c r="C3448">
        <v>110</v>
      </c>
      <c r="D3448">
        <v>2365931</v>
      </c>
      <c r="E3448" t="s">
        <v>48</v>
      </c>
      <c r="F3448" t="s">
        <v>56</v>
      </c>
      <c r="G3448" t="s">
        <v>55</v>
      </c>
      <c r="H3448" t="s">
        <v>44</v>
      </c>
      <c r="L3448" t="s">
        <v>5106</v>
      </c>
      <c r="M3448">
        <v>36657</v>
      </c>
      <c r="N3448">
        <v>318</v>
      </c>
      <c r="O3448" t="s">
        <v>29</v>
      </c>
      <c r="P3448" t="s">
        <v>30</v>
      </c>
      <c r="Q3448" t="s">
        <v>213</v>
      </c>
      <c r="R3448">
        <v>1500000</v>
      </c>
      <c r="S3448">
        <v>1998</v>
      </c>
      <c r="T3448">
        <v>7.5</v>
      </c>
      <c r="U3448">
        <v>1.8</v>
      </c>
      <c r="V3448">
        <v>865931</v>
      </c>
      <c r="W3448" t="s">
        <v>21</v>
      </c>
    </row>
    <row r="3449" spans="1:23" x14ac:dyDescent="0.3">
      <c r="A3449" t="s">
        <v>134</v>
      </c>
      <c r="B3449">
        <v>445</v>
      </c>
      <c r="C3449">
        <v>103</v>
      </c>
      <c r="D3449">
        <v>53991137</v>
      </c>
      <c r="E3449" t="s">
        <v>26</v>
      </c>
      <c r="F3449" t="s">
        <v>57</v>
      </c>
      <c r="G3449" t="s">
        <v>60</v>
      </c>
      <c r="H3449" t="s">
        <v>35</v>
      </c>
      <c r="L3449" t="s">
        <v>5107</v>
      </c>
      <c r="M3449">
        <v>202800</v>
      </c>
      <c r="N3449">
        <v>752</v>
      </c>
      <c r="O3449" t="s">
        <v>29</v>
      </c>
      <c r="P3449" t="s">
        <v>30</v>
      </c>
      <c r="Q3449" t="s">
        <v>31</v>
      </c>
      <c r="R3449">
        <v>1500000</v>
      </c>
      <c r="S3449">
        <v>2010</v>
      </c>
      <c r="T3449">
        <v>6.8</v>
      </c>
      <c r="U3449">
        <v>1.7</v>
      </c>
      <c r="V3449">
        <v>52491137</v>
      </c>
      <c r="W3449" t="s">
        <v>21</v>
      </c>
    </row>
    <row r="3450" spans="1:23" x14ac:dyDescent="0.3">
      <c r="A3450" t="s">
        <v>5108</v>
      </c>
      <c r="B3450">
        <v>94</v>
      </c>
      <c r="C3450">
        <v>114</v>
      </c>
      <c r="D3450">
        <v>1221261</v>
      </c>
      <c r="E3450" t="s">
        <v>56</v>
      </c>
      <c r="F3450" t="s">
        <v>55</v>
      </c>
      <c r="G3450" t="s">
        <v>35</v>
      </c>
      <c r="L3450" t="s">
        <v>5109</v>
      </c>
      <c r="M3450">
        <v>38215</v>
      </c>
      <c r="N3450">
        <v>125</v>
      </c>
      <c r="O3450" t="s">
        <v>763</v>
      </c>
      <c r="P3450" t="s">
        <v>4828</v>
      </c>
      <c r="Q3450" t="s">
        <v>213</v>
      </c>
      <c r="R3450">
        <v>1500000</v>
      </c>
      <c r="S3450">
        <v>2000</v>
      </c>
      <c r="T3450">
        <v>7.9</v>
      </c>
      <c r="U3450">
        <v>1.9</v>
      </c>
      <c r="V3450">
        <v>-278739</v>
      </c>
      <c r="W3450" t="s">
        <v>38</v>
      </c>
    </row>
    <row r="3451" spans="1:23" x14ac:dyDescent="0.3">
      <c r="A3451" t="s">
        <v>5110</v>
      </c>
      <c r="B3451">
        <v>75</v>
      </c>
      <c r="C3451">
        <v>112</v>
      </c>
      <c r="D3451">
        <v>712294</v>
      </c>
      <c r="E3451" t="s">
        <v>55</v>
      </c>
      <c r="L3451" t="s">
        <v>5111</v>
      </c>
      <c r="M3451">
        <v>9408</v>
      </c>
      <c r="N3451">
        <v>68</v>
      </c>
      <c r="O3451" t="s">
        <v>29</v>
      </c>
      <c r="P3451" t="s">
        <v>30</v>
      </c>
      <c r="Q3451" t="s">
        <v>213</v>
      </c>
      <c r="R3451">
        <v>1500000</v>
      </c>
      <c r="S3451">
        <v>2005</v>
      </c>
      <c r="T3451">
        <v>6.7</v>
      </c>
      <c r="U3451">
        <v>1.9</v>
      </c>
      <c r="V3451">
        <v>-787706</v>
      </c>
      <c r="W3451" t="s">
        <v>38</v>
      </c>
    </row>
    <row r="3452" spans="1:23" x14ac:dyDescent="0.3">
      <c r="A3452" t="s">
        <v>5112</v>
      </c>
      <c r="B3452">
        <v>97</v>
      </c>
      <c r="C3452">
        <v>104</v>
      </c>
      <c r="D3452">
        <v>3447339</v>
      </c>
      <c r="E3452" t="s">
        <v>48</v>
      </c>
      <c r="F3452" t="s">
        <v>44</v>
      </c>
      <c r="L3452" t="s">
        <v>5113</v>
      </c>
      <c r="M3452">
        <v>29517</v>
      </c>
      <c r="N3452">
        <v>79</v>
      </c>
      <c r="O3452" t="s">
        <v>29</v>
      </c>
      <c r="P3452" t="s">
        <v>30</v>
      </c>
      <c r="Q3452" t="s">
        <v>213</v>
      </c>
      <c r="R3452">
        <v>1500000</v>
      </c>
      <c r="S3452">
        <v>2013</v>
      </c>
      <c r="T3452">
        <v>5.8</v>
      </c>
      <c r="U3452">
        <v>1.7</v>
      </c>
      <c r="V3452">
        <v>1947339</v>
      </c>
      <c r="W3452" t="s">
        <v>21</v>
      </c>
    </row>
    <row r="3453" spans="1:23" x14ac:dyDescent="0.3">
      <c r="A3453" t="s">
        <v>4749</v>
      </c>
      <c r="B3453">
        <v>37</v>
      </c>
      <c r="C3453">
        <v>99</v>
      </c>
      <c r="D3453">
        <v>418953</v>
      </c>
      <c r="E3453" t="s">
        <v>56</v>
      </c>
      <c r="F3453" t="s">
        <v>55</v>
      </c>
      <c r="G3453" t="s">
        <v>35</v>
      </c>
      <c r="L3453" t="s">
        <v>5114</v>
      </c>
      <c r="M3453">
        <v>17322</v>
      </c>
      <c r="N3453">
        <v>93</v>
      </c>
      <c r="O3453" t="s">
        <v>29</v>
      </c>
      <c r="P3453" t="s">
        <v>545</v>
      </c>
      <c r="Q3453" t="s">
        <v>213</v>
      </c>
      <c r="R3453">
        <v>1500000</v>
      </c>
      <c r="S3453">
        <v>1993</v>
      </c>
      <c r="T3453">
        <v>6.5</v>
      </c>
      <c r="U3453">
        <v>1.6</v>
      </c>
      <c r="V3453">
        <v>-1081047</v>
      </c>
      <c r="W3453" t="s">
        <v>38</v>
      </c>
    </row>
    <row r="3454" spans="1:23" x14ac:dyDescent="0.3">
      <c r="A3454" t="s">
        <v>5115</v>
      </c>
      <c r="B3454">
        <v>84</v>
      </c>
      <c r="C3454">
        <v>98</v>
      </c>
      <c r="D3454">
        <v>406035</v>
      </c>
      <c r="E3454" t="s">
        <v>55</v>
      </c>
      <c r="L3454" t="s">
        <v>5116</v>
      </c>
      <c r="M3454">
        <v>30314</v>
      </c>
      <c r="N3454">
        <v>159</v>
      </c>
      <c r="O3454" t="s">
        <v>29</v>
      </c>
      <c r="P3454" t="s">
        <v>30</v>
      </c>
      <c r="Q3454" t="s">
        <v>213</v>
      </c>
      <c r="R3454">
        <v>1500000</v>
      </c>
      <c r="S3454">
        <v>2001</v>
      </c>
      <c r="T3454">
        <v>7.2</v>
      </c>
      <c r="U3454">
        <v>1.6</v>
      </c>
      <c r="V3454">
        <v>-1093965</v>
      </c>
      <c r="W3454" t="s">
        <v>38</v>
      </c>
    </row>
    <row r="3455" spans="1:23" x14ac:dyDescent="0.3">
      <c r="A3455" t="s">
        <v>3557</v>
      </c>
      <c r="B3455">
        <v>127</v>
      </c>
      <c r="C3455">
        <v>100</v>
      </c>
      <c r="D3455">
        <v>373967</v>
      </c>
      <c r="E3455" t="s">
        <v>57</v>
      </c>
      <c r="F3455" t="s">
        <v>60</v>
      </c>
      <c r="L3455" t="s">
        <v>5117</v>
      </c>
      <c r="M3455">
        <v>43839</v>
      </c>
      <c r="N3455">
        <v>481</v>
      </c>
      <c r="O3455" t="s">
        <v>29</v>
      </c>
      <c r="P3455" t="s">
        <v>30</v>
      </c>
      <c r="Q3455" t="s">
        <v>213</v>
      </c>
      <c r="R3455">
        <v>1500000</v>
      </c>
      <c r="S3455">
        <v>2001</v>
      </c>
      <c r="T3455">
        <v>6.5</v>
      </c>
      <c r="U3455">
        <v>1.7</v>
      </c>
      <c r="V3455">
        <v>-1126033</v>
      </c>
      <c r="W3455" t="s">
        <v>38</v>
      </c>
    </row>
    <row r="3456" spans="1:23" x14ac:dyDescent="0.3">
      <c r="A3456" t="s">
        <v>5118</v>
      </c>
      <c r="B3456">
        <v>32</v>
      </c>
      <c r="C3456">
        <v>80</v>
      </c>
      <c r="D3456">
        <v>194568</v>
      </c>
      <c r="E3456" t="s">
        <v>48</v>
      </c>
      <c r="F3456" t="s">
        <v>44</v>
      </c>
      <c r="L3456" t="s">
        <v>5119</v>
      </c>
      <c r="M3456">
        <v>2963</v>
      </c>
      <c r="N3456">
        <v>28</v>
      </c>
      <c r="O3456" t="s">
        <v>29</v>
      </c>
      <c r="P3456" t="s">
        <v>30</v>
      </c>
      <c r="Q3456" t="s">
        <v>213</v>
      </c>
      <c r="R3456">
        <v>1500000</v>
      </c>
      <c r="S3456">
        <v>2006</v>
      </c>
      <c r="T3456">
        <v>6.2</v>
      </c>
      <c r="U3456">
        <v>1.3</v>
      </c>
      <c r="V3456">
        <v>-1305432</v>
      </c>
      <c r="W3456" t="s">
        <v>38</v>
      </c>
    </row>
    <row r="3457" spans="1:23" x14ac:dyDescent="0.3">
      <c r="A3457" t="s">
        <v>5120</v>
      </c>
      <c r="B3457">
        <v>120</v>
      </c>
      <c r="C3457">
        <v>87</v>
      </c>
      <c r="D3457">
        <v>163245</v>
      </c>
      <c r="E3457" t="s">
        <v>48</v>
      </c>
      <c r="F3457" t="s">
        <v>55</v>
      </c>
      <c r="G3457" t="s">
        <v>49</v>
      </c>
      <c r="L3457" t="s">
        <v>5121</v>
      </c>
      <c r="M3457">
        <v>143086</v>
      </c>
      <c r="N3457">
        <v>211</v>
      </c>
      <c r="O3457" t="s">
        <v>29</v>
      </c>
      <c r="P3457" t="s">
        <v>30</v>
      </c>
      <c r="Q3457" t="s">
        <v>118</v>
      </c>
      <c r="R3457">
        <v>1500000</v>
      </c>
      <c r="S3457">
        <v>1936</v>
      </c>
      <c r="T3457">
        <v>8.6</v>
      </c>
      <c r="U3457">
        <v>1.4</v>
      </c>
      <c r="V3457">
        <v>-1336755</v>
      </c>
      <c r="W3457" t="s">
        <v>38</v>
      </c>
    </row>
    <row r="3458" spans="1:23" x14ac:dyDescent="0.3">
      <c r="A3458" t="s">
        <v>5122</v>
      </c>
      <c r="B3458">
        <v>31</v>
      </c>
      <c r="C3458">
        <v>91</v>
      </c>
      <c r="D3458">
        <v>119841</v>
      </c>
      <c r="E3458" t="s">
        <v>55</v>
      </c>
      <c r="L3458" t="s">
        <v>5123</v>
      </c>
      <c r="M3458">
        <v>2419</v>
      </c>
      <c r="N3458">
        <v>55</v>
      </c>
      <c r="O3458" t="s">
        <v>29</v>
      </c>
      <c r="P3458" t="s">
        <v>30</v>
      </c>
      <c r="Q3458" t="s">
        <v>52</v>
      </c>
      <c r="R3458">
        <v>1500000</v>
      </c>
      <c r="S3458">
        <v>2002</v>
      </c>
      <c r="T3458">
        <v>6.5</v>
      </c>
      <c r="U3458">
        <v>1.5</v>
      </c>
      <c r="V3458">
        <v>-1380159</v>
      </c>
      <c r="W3458" t="s">
        <v>38</v>
      </c>
    </row>
    <row r="3459" spans="1:23" x14ac:dyDescent="0.3">
      <c r="A3459" t="s">
        <v>5124</v>
      </c>
      <c r="B3459">
        <v>100</v>
      </c>
      <c r="C3459">
        <v>84</v>
      </c>
      <c r="D3459">
        <v>173066</v>
      </c>
      <c r="E3459" t="s">
        <v>48</v>
      </c>
      <c r="F3459" t="s">
        <v>26</v>
      </c>
      <c r="L3459" t="s">
        <v>5125</v>
      </c>
      <c r="M3459">
        <v>21379</v>
      </c>
      <c r="N3459">
        <v>88</v>
      </c>
      <c r="O3459" t="s">
        <v>29</v>
      </c>
      <c r="P3459" t="s">
        <v>30</v>
      </c>
      <c r="Q3459" t="s">
        <v>213</v>
      </c>
      <c r="R3459">
        <v>1500000</v>
      </c>
      <c r="S3459">
        <v>2007</v>
      </c>
      <c r="T3459">
        <v>6.3</v>
      </c>
      <c r="U3459">
        <v>1.4</v>
      </c>
      <c r="V3459">
        <v>-1326934</v>
      </c>
      <c r="W3459" t="s">
        <v>38</v>
      </c>
    </row>
    <row r="3460" spans="1:23" x14ac:dyDescent="0.3">
      <c r="A3460" t="s">
        <v>3698</v>
      </c>
      <c r="B3460">
        <v>14</v>
      </c>
      <c r="C3460">
        <v>90</v>
      </c>
      <c r="D3460">
        <v>92362</v>
      </c>
      <c r="E3460" t="s">
        <v>48</v>
      </c>
      <c r="F3460" t="s">
        <v>55</v>
      </c>
      <c r="L3460" t="s">
        <v>5126</v>
      </c>
      <c r="M3460">
        <v>444</v>
      </c>
      <c r="N3460">
        <v>5</v>
      </c>
      <c r="O3460" t="s">
        <v>29</v>
      </c>
      <c r="P3460" t="s">
        <v>30</v>
      </c>
      <c r="Q3460" t="s">
        <v>31</v>
      </c>
      <c r="R3460">
        <v>1500000</v>
      </c>
      <c r="S3460">
        <v>2005</v>
      </c>
      <c r="T3460">
        <v>4.3</v>
      </c>
      <c r="U3460">
        <v>1.5</v>
      </c>
      <c r="V3460">
        <v>-1407638</v>
      </c>
      <c r="W3460" t="s">
        <v>38</v>
      </c>
    </row>
    <row r="3461" spans="1:23" x14ac:dyDescent="0.3">
      <c r="A3461" t="s">
        <v>5127</v>
      </c>
      <c r="B3461">
        <v>178</v>
      </c>
      <c r="C3461">
        <v>95</v>
      </c>
      <c r="D3461">
        <v>3478</v>
      </c>
      <c r="E3461" t="s">
        <v>26</v>
      </c>
      <c r="F3461" t="s">
        <v>57</v>
      </c>
      <c r="L3461" t="s">
        <v>5128</v>
      </c>
      <c r="M3461">
        <v>22212</v>
      </c>
      <c r="N3461">
        <v>142</v>
      </c>
      <c r="O3461" t="s">
        <v>29</v>
      </c>
      <c r="P3461" t="s">
        <v>115</v>
      </c>
      <c r="Q3461" t="s">
        <v>2708</v>
      </c>
      <c r="R3461">
        <v>1500000</v>
      </c>
      <c r="S3461">
        <v>2008</v>
      </c>
      <c r="T3461">
        <v>6.7</v>
      </c>
      <c r="U3461">
        <v>1.6</v>
      </c>
      <c r="V3461">
        <v>-1496522</v>
      </c>
      <c r="W3461" t="s">
        <v>38</v>
      </c>
    </row>
    <row r="3462" spans="1:23" x14ac:dyDescent="0.3">
      <c r="A3462" t="s">
        <v>5129</v>
      </c>
      <c r="B3462">
        <v>46</v>
      </c>
      <c r="C3462">
        <v>90</v>
      </c>
      <c r="D3462">
        <v>52166</v>
      </c>
      <c r="E3462" t="s">
        <v>55</v>
      </c>
      <c r="L3462" t="s">
        <v>5130</v>
      </c>
      <c r="M3462">
        <v>2792</v>
      </c>
      <c r="N3462">
        <v>22</v>
      </c>
      <c r="O3462" t="s">
        <v>29</v>
      </c>
      <c r="P3462" t="s">
        <v>30</v>
      </c>
      <c r="Q3462" t="s">
        <v>213</v>
      </c>
      <c r="R3462">
        <v>2000000</v>
      </c>
      <c r="S3462">
        <v>2008</v>
      </c>
      <c r="T3462">
        <v>6.7</v>
      </c>
      <c r="U3462">
        <v>1.5</v>
      </c>
      <c r="V3462">
        <v>-1947834</v>
      </c>
      <c r="W3462" t="s">
        <v>38</v>
      </c>
    </row>
    <row r="3463" spans="1:23" x14ac:dyDescent="0.3">
      <c r="A3463" t="s">
        <v>3436</v>
      </c>
      <c r="B3463">
        <v>234</v>
      </c>
      <c r="C3463">
        <v>101</v>
      </c>
      <c r="D3463">
        <v>1163508</v>
      </c>
      <c r="E3463" t="s">
        <v>55</v>
      </c>
      <c r="F3463" t="s">
        <v>26</v>
      </c>
      <c r="G3463" t="s">
        <v>57</v>
      </c>
      <c r="H3463" t="s">
        <v>35</v>
      </c>
      <c r="L3463" t="s">
        <v>5131</v>
      </c>
      <c r="M3463">
        <v>20376</v>
      </c>
      <c r="N3463">
        <v>166</v>
      </c>
      <c r="O3463" t="s">
        <v>29</v>
      </c>
      <c r="P3463" t="s">
        <v>30</v>
      </c>
      <c r="Q3463" t="s">
        <v>213</v>
      </c>
      <c r="R3463">
        <v>2500000</v>
      </c>
      <c r="S3463">
        <v>2012</v>
      </c>
      <c r="T3463">
        <v>5.0999999999999996</v>
      </c>
      <c r="U3463">
        <v>1.7</v>
      </c>
      <c r="V3463">
        <v>-1336492</v>
      </c>
      <c r="W3463" t="s">
        <v>38</v>
      </c>
    </row>
    <row r="3464" spans="1:23" x14ac:dyDescent="0.3">
      <c r="A3464" t="s">
        <v>5132</v>
      </c>
      <c r="B3464">
        <v>145</v>
      </c>
      <c r="C3464">
        <v>83</v>
      </c>
      <c r="D3464">
        <v>184925485</v>
      </c>
      <c r="E3464" t="s">
        <v>47</v>
      </c>
      <c r="F3464" t="s">
        <v>49</v>
      </c>
      <c r="G3464" t="s">
        <v>26</v>
      </c>
      <c r="H3464" t="s">
        <v>50</v>
      </c>
      <c r="L3464" t="s">
        <v>5133</v>
      </c>
      <c r="M3464">
        <v>133348</v>
      </c>
      <c r="N3464">
        <v>204</v>
      </c>
      <c r="O3464" t="s">
        <v>29</v>
      </c>
      <c r="P3464" t="s">
        <v>30</v>
      </c>
      <c r="Q3464" t="s">
        <v>1636</v>
      </c>
      <c r="R3464">
        <v>2000000</v>
      </c>
      <c r="S3464">
        <v>1937</v>
      </c>
      <c r="T3464">
        <v>7.7</v>
      </c>
      <c r="U3464">
        <v>1.4</v>
      </c>
      <c r="V3464">
        <v>182925485</v>
      </c>
      <c r="W3464" t="s">
        <v>21</v>
      </c>
    </row>
    <row r="3465" spans="1:23" x14ac:dyDescent="0.3">
      <c r="A3465" t="s">
        <v>5134</v>
      </c>
      <c r="B3465">
        <v>78</v>
      </c>
      <c r="C3465">
        <v>106</v>
      </c>
      <c r="D3465">
        <v>304124</v>
      </c>
      <c r="E3465" t="s">
        <v>55</v>
      </c>
      <c r="L3465" t="s">
        <v>5135</v>
      </c>
      <c r="M3465">
        <v>2720</v>
      </c>
      <c r="N3465">
        <v>37</v>
      </c>
      <c r="O3465" t="s">
        <v>763</v>
      </c>
      <c r="P3465" t="s">
        <v>4828</v>
      </c>
      <c r="Q3465" t="s">
        <v>213</v>
      </c>
      <c r="R3465">
        <v>1400000</v>
      </c>
      <c r="S3465">
        <v>2004</v>
      </c>
      <c r="T3465">
        <v>6.7</v>
      </c>
      <c r="U3465">
        <v>1.8</v>
      </c>
      <c r="V3465">
        <v>-1095876</v>
      </c>
      <c r="W3465" t="s">
        <v>38</v>
      </c>
    </row>
    <row r="3466" spans="1:23" x14ac:dyDescent="0.3">
      <c r="A3466" t="s">
        <v>5136</v>
      </c>
      <c r="B3466">
        <v>60</v>
      </c>
      <c r="C3466">
        <v>94</v>
      </c>
      <c r="D3466">
        <v>36830</v>
      </c>
      <c r="E3466" t="s">
        <v>25</v>
      </c>
      <c r="F3466" t="s">
        <v>48</v>
      </c>
      <c r="G3466" t="s">
        <v>57</v>
      </c>
      <c r="L3466" t="s">
        <v>5137</v>
      </c>
      <c r="M3466">
        <v>3291</v>
      </c>
      <c r="N3466">
        <v>63</v>
      </c>
      <c r="O3466" t="s">
        <v>29</v>
      </c>
      <c r="P3466" t="s">
        <v>37</v>
      </c>
      <c r="Q3466" t="s">
        <v>31</v>
      </c>
      <c r="R3466">
        <v>1400000</v>
      </c>
      <c r="S3466">
        <v>2004</v>
      </c>
      <c r="T3466">
        <v>6.6</v>
      </c>
      <c r="U3466">
        <v>1.6</v>
      </c>
      <c r="V3466">
        <v>-1363170</v>
      </c>
      <c r="W3466" t="s">
        <v>38</v>
      </c>
    </row>
    <row r="3467" spans="1:23" x14ac:dyDescent="0.3">
      <c r="A3467" t="s">
        <v>385</v>
      </c>
      <c r="B3467">
        <v>116</v>
      </c>
      <c r="C3467">
        <v>120</v>
      </c>
      <c r="D3467">
        <v>3650677</v>
      </c>
      <c r="E3467" t="s">
        <v>48</v>
      </c>
      <c r="F3467" t="s">
        <v>56</v>
      </c>
      <c r="L3467" t="s">
        <v>5138</v>
      </c>
      <c r="M3467">
        <v>414976</v>
      </c>
      <c r="N3467">
        <v>523</v>
      </c>
      <c r="O3467" t="s">
        <v>29</v>
      </c>
      <c r="P3467" t="s">
        <v>37</v>
      </c>
      <c r="Q3467" t="s">
        <v>213</v>
      </c>
      <c r="R3467">
        <v>960000</v>
      </c>
      <c r="S3467">
        <v>1998</v>
      </c>
      <c r="T3467">
        <v>8.1999999999999993</v>
      </c>
      <c r="U3467">
        <v>2</v>
      </c>
      <c r="V3467">
        <v>2690677</v>
      </c>
      <c r="W3467" t="s">
        <v>21</v>
      </c>
    </row>
    <row r="3468" spans="1:23" x14ac:dyDescent="0.3">
      <c r="A3468" t="s">
        <v>4302</v>
      </c>
      <c r="B3468">
        <v>98</v>
      </c>
      <c r="C3468">
        <v>105</v>
      </c>
      <c r="D3468">
        <v>1647780</v>
      </c>
      <c r="E3468" t="s">
        <v>55</v>
      </c>
      <c r="L3468" t="s">
        <v>5139</v>
      </c>
      <c r="M3468">
        <v>65951</v>
      </c>
      <c r="N3468">
        <v>258</v>
      </c>
      <c r="O3468" t="s">
        <v>4202</v>
      </c>
      <c r="P3468" t="s">
        <v>2091</v>
      </c>
      <c r="Q3468" t="s">
        <v>213</v>
      </c>
      <c r="R3468">
        <v>1300000</v>
      </c>
      <c r="S3468">
        <v>1998</v>
      </c>
      <c r="T3468">
        <v>8.1</v>
      </c>
      <c r="U3468">
        <v>1.8</v>
      </c>
      <c r="V3468">
        <v>347780</v>
      </c>
      <c r="W3468" t="s">
        <v>21</v>
      </c>
    </row>
    <row r="3469" spans="1:23" x14ac:dyDescent="0.3">
      <c r="A3469" t="s">
        <v>5140</v>
      </c>
      <c r="B3469">
        <v>43</v>
      </c>
      <c r="C3469">
        <v>95</v>
      </c>
      <c r="D3469">
        <v>695229</v>
      </c>
      <c r="E3469" t="s">
        <v>48</v>
      </c>
      <c r="F3469" t="s">
        <v>55</v>
      </c>
      <c r="L3469" t="s">
        <v>5141</v>
      </c>
      <c r="M3469">
        <v>11369</v>
      </c>
      <c r="N3469">
        <v>65</v>
      </c>
      <c r="O3469" t="s">
        <v>29</v>
      </c>
      <c r="P3469" t="s">
        <v>30</v>
      </c>
      <c r="Q3469" t="s">
        <v>213</v>
      </c>
      <c r="R3469">
        <v>1300000</v>
      </c>
      <c r="S3469">
        <v>1996</v>
      </c>
      <c r="T3469">
        <v>7.2</v>
      </c>
      <c r="U3469">
        <v>1.6</v>
      </c>
      <c r="V3469">
        <v>-604771</v>
      </c>
      <c r="W3469" t="s">
        <v>38</v>
      </c>
    </row>
    <row r="3470" spans="1:23" x14ac:dyDescent="0.3">
      <c r="A3470" t="s">
        <v>5142</v>
      </c>
      <c r="B3470">
        <v>15</v>
      </c>
      <c r="C3470">
        <v>135</v>
      </c>
      <c r="D3470">
        <v>638951</v>
      </c>
      <c r="E3470" t="s">
        <v>55</v>
      </c>
      <c r="L3470" t="s">
        <v>5143</v>
      </c>
      <c r="M3470">
        <v>775</v>
      </c>
      <c r="N3470">
        <v>19</v>
      </c>
      <c r="O3470" t="s">
        <v>5144</v>
      </c>
      <c r="P3470" t="s">
        <v>30</v>
      </c>
      <c r="Q3470" t="s">
        <v>213</v>
      </c>
      <c r="R3470">
        <v>1592000</v>
      </c>
      <c r="S3470">
        <v>2006</v>
      </c>
      <c r="T3470">
        <v>7.4</v>
      </c>
      <c r="U3470">
        <v>2.2000000000000002</v>
      </c>
      <c r="V3470">
        <v>-953049</v>
      </c>
      <c r="W3470" t="s">
        <v>38</v>
      </c>
    </row>
    <row r="3471" spans="1:23" x14ac:dyDescent="0.3">
      <c r="A3471" t="s">
        <v>5145</v>
      </c>
      <c r="B3471">
        <v>14</v>
      </c>
      <c r="C3471">
        <v>105</v>
      </c>
      <c r="D3471">
        <v>609042</v>
      </c>
      <c r="E3471" t="s">
        <v>55</v>
      </c>
      <c r="L3471" t="s">
        <v>5146</v>
      </c>
      <c r="M3471">
        <v>449</v>
      </c>
      <c r="N3471">
        <v>38</v>
      </c>
      <c r="O3471" t="s">
        <v>29</v>
      </c>
      <c r="P3471" t="s">
        <v>30</v>
      </c>
      <c r="Q3471" t="s">
        <v>52</v>
      </c>
      <c r="R3471">
        <v>1300000</v>
      </c>
      <c r="S3471">
        <v>1999</v>
      </c>
      <c r="T3471">
        <v>6.5</v>
      </c>
      <c r="U3471">
        <v>1.8</v>
      </c>
      <c r="V3471">
        <v>-690958</v>
      </c>
      <c r="W3471" t="s">
        <v>38</v>
      </c>
    </row>
    <row r="3472" spans="1:23" x14ac:dyDescent="0.3">
      <c r="A3472" t="s">
        <v>5147</v>
      </c>
      <c r="B3472">
        <v>35</v>
      </c>
      <c r="C3472">
        <v>87</v>
      </c>
      <c r="D3472">
        <v>19539</v>
      </c>
      <c r="E3472" t="s">
        <v>48</v>
      </c>
      <c r="L3472" t="s">
        <v>5148</v>
      </c>
      <c r="M3472">
        <v>4182</v>
      </c>
      <c r="N3472">
        <v>53</v>
      </c>
      <c r="O3472" t="s">
        <v>29</v>
      </c>
      <c r="P3472" t="s">
        <v>30</v>
      </c>
      <c r="Q3472" t="s">
        <v>213</v>
      </c>
      <c r="R3472">
        <v>1000000</v>
      </c>
      <c r="S3472">
        <v>2003</v>
      </c>
      <c r="T3472">
        <v>6.2</v>
      </c>
      <c r="U3472">
        <v>1.4</v>
      </c>
      <c r="V3472">
        <v>-980461</v>
      </c>
      <c r="W3472" t="s">
        <v>38</v>
      </c>
    </row>
    <row r="3473" spans="1:23" x14ac:dyDescent="0.3">
      <c r="A3473" t="s">
        <v>1916</v>
      </c>
      <c r="B3473">
        <v>242</v>
      </c>
      <c r="C3473">
        <v>87</v>
      </c>
      <c r="D3473">
        <v>19100000</v>
      </c>
      <c r="E3473" t="s">
        <v>57</v>
      </c>
      <c r="F3473" t="s">
        <v>60</v>
      </c>
      <c r="G3473" t="s">
        <v>35</v>
      </c>
      <c r="L3473" t="s">
        <v>5149</v>
      </c>
      <c r="M3473">
        <v>39690</v>
      </c>
      <c r="N3473">
        <v>394</v>
      </c>
      <c r="O3473" t="s">
        <v>29</v>
      </c>
      <c r="P3473" t="s">
        <v>30</v>
      </c>
      <c r="Q3473" t="s">
        <v>213</v>
      </c>
      <c r="R3473">
        <v>1250000</v>
      </c>
      <c r="S3473">
        <v>1981</v>
      </c>
      <c r="T3473">
        <v>6.1</v>
      </c>
      <c r="U3473">
        <v>1.4</v>
      </c>
      <c r="V3473">
        <v>17850000</v>
      </c>
      <c r="W3473" t="s">
        <v>21</v>
      </c>
    </row>
    <row r="3474" spans="1:23" x14ac:dyDescent="0.3">
      <c r="A3474" t="s">
        <v>5150</v>
      </c>
      <c r="B3474">
        <v>16</v>
      </c>
      <c r="C3474">
        <v>80</v>
      </c>
      <c r="D3474">
        <v>2833383</v>
      </c>
      <c r="E3474" t="s">
        <v>55</v>
      </c>
      <c r="F3474" t="s">
        <v>59</v>
      </c>
      <c r="L3474" t="s">
        <v>5151</v>
      </c>
      <c r="M3474">
        <v>910</v>
      </c>
      <c r="N3474">
        <v>11</v>
      </c>
      <c r="O3474" t="s">
        <v>29</v>
      </c>
      <c r="P3474" t="s">
        <v>30</v>
      </c>
      <c r="Q3474" t="s">
        <v>213</v>
      </c>
      <c r="R3474">
        <v>427000</v>
      </c>
      <c r="S3474">
        <v>2012</v>
      </c>
      <c r="T3474">
        <v>5.7</v>
      </c>
      <c r="U3474">
        <v>1.3</v>
      </c>
      <c r="V3474">
        <v>2406383</v>
      </c>
      <c r="W3474" t="s">
        <v>21</v>
      </c>
    </row>
    <row r="3475" spans="1:23" x14ac:dyDescent="0.3">
      <c r="A3475" t="s">
        <v>445</v>
      </c>
      <c r="B3475">
        <v>58</v>
      </c>
      <c r="C3475">
        <v>100</v>
      </c>
      <c r="D3475">
        <v>24741700</v>
      </c>
      <c r="E3475" t="s">
        <v>55</v>
      </c>
      <c r="L3475" t="s">
        <v>5152</v>
      </c>
      <c r="M3475">
        <v>37785</v>
      </c>
      <c r="N3475">
        <v>95</v>
      </c>
      <c r="O3475" t="s">
        <v>29</v>
      </c>
      <c r="P3475" t="s">
        <v>30</v>
      </c>
      <c r="Q3475" t="s">
        <v>213</v>
      </c>
      <c r="R3475">
        <v>1200000</v>
      </c>
      <c r="S3475">
        <v>1989</v>
      </c>
      <c r="T3475">
        <v>7.2</v>
      </c>
      <c r="U3475">
        <v>1.7</v>
      </c>
      <c r="V3475">
        <v>23541700</v>
      </c>
      <c r="W3475" t="s">
        <v>21</v>
      </c>
    </row>
    <row r="3476" spans="1:23" x14ac:dyDescent="0.3">
      <c r="A3476" t="s">
        <v>134</v>
      </c>
      <c r="B3476">
        <v>287</v>
      </c>
      <c r="C3476">
        <v>103</v>
      </c>
      <c r="D3476">
        <v>55153403</v>
      </c>
      <c r="E3476" t="s">
        <v>57</v>
      </c>
      <c r="F3476" t="s">
        <v>60</v>
      </c>
      <c r="G3476" t="s">
        <v>35</v>
      </c>
      <c r="L3476" t="s">
        <v>5153</v>
      </c>
      <c r="M3476">
        <v>299127</v>
      </c>
      <c r="N3476">
        <v>1509</v>
      </c>
      <c r="O3476" t="s">
        <v>29</v>
      </c>
      <c r="P3476" t="s">
        <v>30</v>
      </c>
      <c r="Q3476" t="s">
        <v>213</v>
      </c>
      <c r="R3476">
        <v>1200000</v>
      </c>
      <c r="S3476">
        <v>2004</v>
      </c>
      <c r="T3476">
        <v>7.7</v>
      </c>
      <c r="U3476">
        <v>1.7</v>
      </c>
      <c r="V3476">
        <v>53953403</v>
      </c>
      <c r="W3476" t="s">
        <v>21</v>
      </c>
    </row>
    <row r="3477" spans="1:23" x14ac:dyDescent="0.3">
      <c r="A3477" t="s">
        <v>1336</v>
      </c>
      <c r="B3477">
        <v>100</v>
      </c>
      <c r="C3477">
        <v>100</v>
      </c>
      <c r="D3477">
        <v>18488314</v>
      </c>
      <c r="E3477" t="s">
        <v>48</v>
      </c>
      <c r="F3477" t="s">
        <v>56</v>
      </c>
      <c r="G3477" t="s">
        <v>60</v>
      </c>
      <c r="L3477" t="s">
        <v>5154</v>
      </c>
      <c r="M3477">
        <v>76151</v>
      </c>
      <c r="N3477">
        <v>333</v>
      </c>
      <c r="O3477" t="s">
        <v>29</v>
      </c>
      <c r="P3477" t="s">
        <v>30</v>
      </c>
      <c r="Q3477" t="s">
        <v>213</v>
      </c>
      <c r="R3477">
        <v>1200000</v>
      </c>
      <c r="S3477">
        <v>2001</v>
      </c>
      <c r="T3477">
        <v>7.1</v>
      </c>
      <c r="U3477">
        <v>1.7</v>
      </c>
      <c r="V3477">
        <v>17288314</v>
      </c>
      <c r="W3477" t="s">
        <v>21</v>
      </c>
    </row>
    <row r="3478" spans="1:23" x14ac:dyDescent="0.3">
      <c r="A3478" t="s">
        <v>2781</v>
      </c>
      <c r="B3478">
        <v>137</v>
      </c>
      <c r="C3478">
        <v>114</v>
      </c>
      <c r="D3478">
        <v>13876974</v>
      </c>
      <c r="E3478" t="s">
        <v>48</v>
      </c>
      <c r="F3478" t="s">
        <v>55</v>
      </c>
      <c r="G3478" t="s">
        <v>44</v>
      </c>
      <c r="L3478" t="s">
        <v>5155</v>
      </c>
      <c r="M3478">
        <v>19397</v>
      </c>
      <c r="N3478">
        <v>214</v>
      </c>
      <c r="O3478" t="s">
        <v>3951</v>
      </c>
      <c r="P3478" t="s">
        <v>3952</v>
      </c>
      <c r="Q3478" t="s">
        <v>213</v>
      </c>
      <c r="R3478">
        <v>7000000</v>
      </c>
      <c r="S3478">
        <v>2001</v>
      </c>
      <c r="T3478">
        <v>7.4</v>
      </c>
      <c r="U3478">
        <v>1.9</v>
      </c>
      <c r="V3478">
        <v>6876974</v>
      </c>
      <c r="W3478" t="s">
        <v>21</v>
      </c>
    </row>
    <row r="3479" spans="1:23" x14ac:dyDescent="0.3">
      <c r="A3479" t="s">
        <v>3648</v>
      </c>
      <c r="B3479">
        <v>122</v>
      </c>
      <c r="C3479">
        <v>111</v>
      </c>
      <c r="D3479">
        <v>9180275</v>
      </c>
      <c r="E3479" t="s">
        <v>55</v>
      </c>
      <c r="L3479" t="s">
        <v>5156</v>
      </c>
      <c r="M3479">
        <v>22145</v>
      </c>
      <c r="N3479">
        <v>231</v>
      </c>
      <c r="O3479" t="s">
        <v>29</v>
      </c>
      <c r="P3479" t="s">
        <v>30</v>
      </c>
      <c r="Q3479" t="s">
        <v>213</v>
      </c>
      <c r="R3479">
        <v>1200000</v>
      </c>
      <c r="S3479">
        <v>2000</v>
      </c>
      <c r="T3479">
        <v>7.7</v>
      </c>
      <c r="U3479">
        <v>1.8</v>
      </c>
      <c r="V3479">
        <v>7980275</v>
      </c>
      <c r="W3479" t="s">
        <v>21</v>
      </c>
    </row>
    <row r="3480" spans="1:23" x14ac:dyDescent="0.3">
      <c r="A3480" t="s">
        <v>5157</v>
      </c>
      <c r="B3480">
        <v>99</v>
      </c>
      <c r="C3480">
        <v>85</v>
      </c>
      <c r="D3480">
        <v>2199853</v>
      </c>
      <c r="E3480" t="s">
        <v>48</v>
      </c>
      <c r="F3480" t="s">
        <v>55</v>
      </c>
      <c r="L3480" t="s">
        <v>5158</v>
      </c>
      <c r="M3480">
        <v>19986</v>
      </c>
      <c r="N3480">
        <v>186</v>
      </c>
      <c r="O3480" t="s">
        <v>29</v>
      </c>
      <c r="P3480" t="s">
        <v>30</v>
      </c>
      <c r="Q3480" t="s">
        <v>213</v>
      </c>
      <c r="R3480">
        <v>1200000</v>
      </c>
      <c r="S3480">
        <v>1999</v>
      </c>
      <c r="T3480">
        <v>6.6</v>
      </c>
      <c r="U3480">
        <v>1.4</v>
      </c>
      <c r="V3480">
        <v>999853</v>
      </c>
      <c r="W3480" t="s">
        <v>21</v>
      </c>
    </row>
    <row r="3481" spans="1:23" x14ac:dyDescent="0.3">
      <c r="A3481" t="s">
        <v>5159</v>
      </c>
      <c r="B3481">
        <v>10</v>
      </c>
      <c r="C3481">
        <v>113</v>
      </c>
      <c r="D3481">
        <v>2859955</v>
      </c>
      <c r="E3481" t="s">
        <v>55</v>
      </c>
      <c r="F3481" t="s">
        <v>61</v>
      </c>
      <c r="L3481" t="s">
        <v>5160</v>
      </c>
      <c r="M3481">
        <v>2417</v>
      </c>
      <c r="N3481">
        <v>32</v>
      </c>
      <c r="O3481" t="s">
        <v>29</v>
      </c>
      <c r="P3481" t="s">
        <v>30</v>
      </c>
      <c r="Q3481" t="s">
        <v>31</v>
      </c>
      <c r="R3481">
        <v>1200000</v>
      </c>
      <c r="S3481">
        <v>2013</v>
      </c>
      <c r="T3481">
        <v>6</v>
      </c>
      <c r="U3481">
        <v>1.9</v>
      </c>
      <c r="V3481">
        <v>1659955</v>
      </c>
      <c r="W3481" t="s">
        <v>21</v>
      </c>
    </row>
    <row r="3482" spans="1:23" x14ac:dyDescent="0.3">
      <c r="A3482" t="s">
        <v>503</v>
      </c>
      <c r="B3482">
        <v>173</v>
      </c>
      <c r="C3482">
        <v>99</v>
      </c>
      <c r="D3482">
        <v>2812029</v>
      </c>
      <c r="E3482" t="s">
        <v>56</v>
      </c>
      <c r="F3482" t="s">
        <v>55</v>
      </c>
      <c r="G3482" t="s">
        <v>35</v>
      </c>
      <c r="L3482" t="s">
        <v>5161</v>
      </c>
      <c r="M3482">
        <v>664719</v>
      </c>
      <c r="N3482">
        <v>931</v>
      </c>
      <c r="O3482" t="s">
        <v>29</v>
      </c>
      <c r="P3482" t="s">
        <v>30</v>
      </c>
      <c r="Q3482" t="s">
        <v>213</v>
      </c>
      <c r="R3482">
        <v>1200000</v>
      </c>
      <c r="S3482">
        <v>1992</v>
      </c>
      <c r="T3482">
        <v>8.4</v>
      </c>
      <c r="U3482">
        <v>1.6</v>
      </c>
      <c r="V3482">
        <v>1612029</v>
      </c>
      <c r="W3482" t="s">
        <v>21</v>
      </c>
    </row>
    <row r="3483" spans="1:23" x14ac:dyDescent="0.3">
      <c r="A3483" t="s">
        <v>2363</v>
      </c>
      <c r="B3483">
        <v>181</v>
      </c>
      <c r="C3483">
        <v>142</v>
      </c>
      <c r="D3483">
        <v>6100000</v>
      </c>
      <c r="E3483" t="s">
        <v>53</v>
      </c>
      <c r="L3483" t="s">
        <v>5162</v>
      </c>
      <c r="M3483">
        <v>503509</v>
      </c>
      <c r="N3483">
        <v>780</v>
      </c>
      <c r="O3483" t="s">
        <v>2648</v>
      </c>
      <c r="P3483" t="s">
        <v>2365</v>
      </c>
      <c r="Q3483" t="s">
        <v>1636</v>
      </c>
      <c r="R3483">
        <v>1200000</v>
      </c>
      <c r="S3483">
        <v>1966</v>
      </c>
      <c r="T3483">
        <v>8.9</v>
      </c>
      <c r="U3483">
        <v>2.4</v>
      </c>
      <c r="V3483">
        <v>4900000</v>
      </c>
      <c r="W3483" t="s">
        <v>21</v>
      </c>
    </row>
    <row r="3484" spans="1:23" x14ac:dyDescent="0.3">
      <c r="A3484" t="s">
        <v>5163</v>
      </c>
      <c r="B3484">
        <v>111</v>
      </c>
      <c r="C3484">
        <v>112</v>
      </c>
      <c r="D3484">
        <v>375723</v>
      </c>
      <c r="E3484" t="s">
        <v>48</v>
      </c>
      <c r="F3484" t="s">
        <v>55</v>
      </c>
      <c r="L3484" t="s">
        <v>5164</v>
      </c>
      <c r="M3484">
        <v>7025</v>
      </c>
      <c r="N3484">
        <v>26</v>
      </c>
      <c r="O3484" t="s">
        <v>4421</v>
      </c>
      <c r="P3484" t="s">
        <v>3520</v>
      </c>
      <c r="Q3484" t="s">
        <v>213</v>
      </c>
      <c r="R3484">
        <v>4000000</v>
      </c>
      <c r="S3484">
        <v>2015</v>
      </c>
      <c r="T3484">
        <v>7.9</v>
      </c>
      <c r="U3484">
        <v>1.9</v>
      </c>
      <c r="V3484">
        <v>-3624277</v>
      </c>
      <c r="W3484" t="s">
        <v>38</v>
      </c>
    </row>
    <row r="3485" spans="1:23" x14ac:dyDescent="0.3">
      <c r="A3485" t="s">
        <v>5165</v>
      </c>
      <c r="B3485">
        <v>38</v>
      </c>
      <c r="C3485">
        <v>108</v>
      </c>
      <c r="D3485">
        <v>594904</v>
      </c>
      <c r="E3485" t="s">
        <v>48</v>
      </c>
      <c r="F3485" t="s">
        <v>55</v>
      </c>
      <c r="L3485" t="s">
        <v>5166</v>
      </c>
      <c r="M3485">
        <v>2582</v>
      </c>
      <c r="N3485">
        <v>89</v>
      </c>
      <c r="O3485" t="s">
        <v>29</v>
      </c>
      <c r="P3485" t="s">
        <v>30</v>
      </c>
      <c r="Q3485" t="s">
        <v>31</v>
      </c>
      <c r="R3485">
        <v>1200000</v>
      </c>
      <c r="S3485">
        <v>2012</v>
      </c>
      <c r="T3485">
        <v>6</v>
      </c>
      <c r="U3485">
        <v>1.8</v>
      </c>
      <c r="V3485">
        <v>-605096</v>
      </c>
      <c r="W3485" t="s">
        <v>38</v>
      </c>
    </row>
    <row r="3486" spans="1:23" x14ac:dyDescent="0.3">
      <c r="A3486" t="s">
        <v>5167</v>
      </c>
      <c r="B3486">
        <v>12</v>
      </c>
      <c r="C3486">
        <v>88</v>
      </c>
      <c r="D3486">
        <v>58936</v>
      </c>
      <c r="E3486" t="s">
        <v>48</v>
      </c>
      <c r="F3486" t="s">
        <v>59</v>
      </c>
      <c r="L3486" t="s">
        <v>5168</v>
      </c>
      <c r="M3486">
        <v>91</v>
      </c>
      <c r="N3486">
        <v>4</v>
      </c>
      <c r="O3486" t="s">
        <v>29</v>
      </c>
      <c r="P3486" t="s">
        <v>30</v>
      </c>
      <c r="Q3486" t="s">
        <v>213</v>
      </c>
      <c r="R3486">
        <v>1200000</v>
      </c>
      <c r="S3486">
        <v>2001</v>
      </c>
      <c r="T3486">
        <v>6.1</v>
      </c>
      <c r="U3486">
        <v>1.5</v>
      </c>
      <c r="V3486">
        <v>-1141064</v>
      </c>
      <c r="W3486" t="s">
        <v>38</v>
      </c>
    </row>
    <row r="3487" spans="1:23" x14ac:dyDescent="0.3">
      <c r="A3487" t="s">
        <v>979</v>
      </c>
      <c r="B3487">
        <v>9</v>
      </c>
      <c r="C3487">
        <v>91</v>
      </c>
      <c r="D3487">
        <v>2850263</v>
      </c>
      <c r="E3487" t="s">
        <v>25</v>
      </c>
      <c r="F3487" t="s">
        <v>48</v>
      </c>
      <c r="G3487" t="s">
        <v>61</v>
      </c>
      <c r="L3487" t="s">
        <v>5169</v>
      </c>
      <c r="M3487">
        <v>5061</v>
      </c>
      <c r="N3487">
        <v>70</v>
      </c>
      <c r="O3487" t="s">
        <v>29</v>
      </c>
      <c r="P3487" t="s">
        <v>30</v>
      </c>
      <c r="Q3487" t="s">
        <v>52</v>
      </c>
      <c r="R3487">
        <v>2600000</v>
      </c>
      <c r="S3487">
        <v>1993</v>
      </c>
      <c r="T3487">
        <v>6.2</v>
      </c>
      <c r="U3487">
        <v>1.5</v>
      </c>
      <c r="V3487">
        <v>250263</v>
      </c>
      <c r="W3487" t="s">
        <v>21</v>
      </c>
    </row>
    <row r="3488" spans="1:23" x14ac:dyDescent="0.3">
      <c r="A3488" t="s">
        <v>5170</v>
      </c>
      <c r="B3488">
        <v>91</v>
      </c>
      <c r="C3488">
        <v>94</v>
      </c>
      <c r="D3488">
        <v>16101109</v>
      </c>
      <c r="E3488" t="s">
        <v>48</v>
      </c>
      <c r="L3488" t="s">
        <v>5171</v>
      </c>
      <c r="M3488">
        <v>76467</v>
      </c>
      <c r="N3488">
        <v>236</v>
      </c>
      <c r="O3488" t="s">
        <v>29</v>
      </c>
      <c r="P3488" t="s">
        <v>30</v>
      </c>
      <c r="Q3488" t="s">
        <v>213</v>
      </c>
      <c r="R3488">
        <v>3000000</v>
      </c>
      <c r="S3488">
        <v>2005</v>
      </c>
      <c r="T3488">
        <v>6.8</v>
      </c>
      <c r="U3488">
        <v>1.6</v>
      </c>
      <c r="V3488">
        <v>13101109</v>
      </c>
      <c r="W3488" t="s">
        <v>21</v>
      </c>
    </row>
    <row r="3489" spans="1:23" x14ac:dyDescent="0.3">
      <c r="A3489" t="s">
        <v>5172</v>
      </c>
      <c r="B3489">
        <v>57</v>
      </c>
      <c r="C3489">
        <v>92</v>
      </c>
      <c r="D3489">
        <v>1400000</v>
      </c>
      <c r="E3489" t="s">
        <v>24</v>
      </c>
      <c r="F3489" t="s">
        <v>55</v>
      </c>
      <c r="G3489" t="s">
        <v>57</v>
      </c>
      <c r="H3489" t="s">
        <v>35</v>
      </c>
      <c r="L3489" t="s">
        <v>5173</v>
      </c>
      <c r="M3489">
        <v>1324</v>
      </c>
      <c r="N3489">
        <v>37</v>
      </c>
      <c r="O3489" t="s">
        <v>29</v>
      </c>
      <c r="P3489" t="s">
        <v>30</v>
      </c>
      <c r="Q3489" t="s">
        <v>213</v>
      </c>
      <c r="R3489">
        <v>1100000</v>
      </c>
      <c r="S3489">
        <v>1987</v>
      </c>
      <c r="T3489">
        <v>5.9</v>
      </c>
      <c r="U3489">
        <v>1.5</v>
      </c>
      <c r="V3489">
        <v>300000</v>
      </c>
      <c r="W3489" t="s">
        <v>21</v>
      </c>
    </row>
    <row r="3490" spans="1:23" x14ac:dyDescent="0.3">
      <c r="A3490" t="s">
        <v>5174</v>
      </c>
      <c r="B3490">
        <v>97</v>
      </c>
      <c r="C3490">
        <v>110</v>
      </c>
      <c r="D3490">
        <v>56129</v>
      </c>
      <c r="E3490" t="s">
        <v>27</v>
      </c>
      <c r="F3490" t="s">
        <v>35</v>
      </c>
      <c r="L3490" t="s">
        <v>5175</v>
      </c>
      <c r="M3490">
        <v>6555</v>
      </c>
      <c r="N3490">
        <v>82</v>
      </c>
      <c r="O3490" t="s">
        <v>29</v>
      </c>
      <c r="P3490" t="s">
        <v>115</v>
      </c>
      <c r="Q3490" t="s">
        <v>213</v>
      </c>
      <c r="R3490">
        <v>1100000</v>
      </c>
      <c r="S3490">
        <v>2010</v>
      </c>
      <c r="T3490">
        <v>6.1</v>
      </c>
      <c r="U3490">
        <v>1.8</v>
      </c>
      <c r="V3490">
        <v>-1043871</v>
      </c>
      <c r="W3490" t="s">
        <v>38</v>
      </c>
    </row>
    <row r="3491" spans="1:23" x14ac:dyDescent="0.3">
      <c r="A3491" t="s">
        <v>5176</v>
      </c>
      <c r="B3491">
        <v>481</v>
      </c>
      <c r="C3491">
        <v>102</v>
      </c>
      <c r="D3491">
        <v>4105123</v>
      </c>
      <c r="E3491" t="s">
        <v>24</v>
      </c>
      <c r="F3491" t="s">
        <v>56</v>
      </c>
      <c r="G3491" t="s">
        <v>35</v>
      </c>
      <c r="L3491" t="s">
        <v>5177</v>
      </c>
      <c r="M3491">
        <v>148221</v>
      </c>
      <c r="N3491">
        <v>316</v>
      </c>
      <c r="O3491" t="s">
        <v>5178</v>
      </c>
      <c r="P3491" t="s">
        <v>5179</v>
      </c>
      <c r="Q3491" t="s">
        <v>213</v>
      </c>
      <c r="R3491">
        <v>1100000</v>
      </c>
      <c r="S3491">
        <v>2011</v>
      </c>
      <c r="T3491">
        <v>7.6</v>
      </c>
      <c r="U3491">
        <v>1.7</v>
      </c>
      <c r="V3491">
        <v>3005123</v>
      </c>
      <c r="W3491" t="s">
        <v>21</v>
      </c>
    </row>
    <row r="3492" spans="1:23" x14ac:dyDescent="0.3">
      <c r="A3492" t="s">
        <v>1694</v>
      </c>
      <c r="B3492">
        <v>141</v>
      </c>
      <c r="C3492">
        <v>145</v>
      </c>
      <c r="D3492">
        <v>117235247</v>
      </c>
      <c r="E3492" t="s">
        <v>55</v>
      </c>
      <c r="F3492" t="s">
        <v>61</v>
      </c>
      <c r="L3492" t="s">
        <v>5180</v>
      </c>
      <c r="M3492">
        <v>375240</v>
      </c>
      <c r="N3492">
        <v>542</v>
      </c>
      <c r="O3492" t="s">
        <v>29</v>
      </c>
      <c r="P3492" t="s">
        <v>30</v>
      </c>
      <c r="Q3492" t="s">
        <v>52</v>
      </c>
      <c r="R3492">
        <v>960000</v>
      </c>
      <c r="S3492">
        <v>1976</v>
      </c>
      <c r="T3492">
        <v>8.1</v>
      </c>
      <c r="U3492">
        <v>2.4</v>
      </c>
      <c r="V3492">
        <v>116275247</v>
      </c>
      <c r="W3492" t="s">
        <v>21</v>
      </c>
    </row>
    <row r="3493" spans="1:23" x14ac:dyDescent="0.3">
      <c r="A3493" t="s">
        <v>5181</v>
      </c>
      <c r="B3493">
        <v>270</v>
      </c>
      <c r="C3493">
        <v>83</v>
      </c>
      <c r="D3493">
        <v>31537320</v>
      </c>
      <c r="E3493" t="s">
        <v>57</v>
      </c>
      <c r="F3493" t="s">
        <v>60</v>
      </c>
      <c r="G3493" t="s">
        <v>35</v>
      </c>
      <c r="L3493" t="s">
        <v>5182</v>
      </c>
      <c r="M3493">
        <v>44329</v>
      </c>
      <c r="N3493">
        <v>309</v>
      </c>
      <c r="O3493" t="s">
        <v>29</v>
      </c>
      <c r="P3493" t="s">
        <v>30</v>
      </c>
      <c r="Q3493" t="s">
        <v>213</v>
      </c>
      <c r="R3493">
        <v>1000000</v>
      </c>
      <c r="S3493">
        <v>2014</v>
      </c>
      <c r="T3493">
        <v>5.7</v>
      </c>
      <c r="U3493">
        <v>1.4</v>
      </c>
      <c r="V3493">
        <v>30537320</v>
      </c>
      <c r="W3493" t="s">
        <v>21</v>
      </c>
    </row>
    <row r="3494" spans="1:23" x14ac:dyDescent="0.3">
      <c r="A3494" t="s">
        <v>778</v>
      </c>
      <c r="B3494">
        <v>161</v>
      </c>
      <c r="C3494">
        <v>91</v>
      </c>
      <c r="D3494">
        <v>17986000</v>
      </c>
      <c r="E3494" t="s">
        <v>57</v>
      </c>
      <c r="L3494" t="s">
        <v>5183</v>
      </c>
      <c r="M3494">
        <v>22773</v>
      </c>
      <c r="N3494">
        <v>195</v>
      </c>
      <c r="O3494" t="s">
        <v>29</v>
      </c>
      <c r="P3494" t="s">
        <v>30</v>
      </c>
      <c r="Q3494" t="s">
        <v>213</v>
      </c>
      <c r="R3494">
        <v>1000000</v>
      </c>
      <c r="S3494">
        <v>1981</v>
      </c>
      <c r="T3494">
        <v>6.6</v>
      </c>
      <c r="U3494">
        <v>1.5</v>
      </c>
      <c r="V3494">
        <v>16986000</v>
      </c>
      <c r="W3494" t="s">
        <v>21</v>
      </c>
    </row>
    <row r="3495" spans="1:23" x14ac:dyDescent="0.3">
      <c r="A3495" t="s">
        <v>4168</v>
      </c>
      <c r="B3495">
        <v>184</v>
      </c>
      <c r="C3495">
        <v>110</v>
      </c>
      <c r="D3495">
        <v>16067035</v>
      </c>
      <c r="E3495" t="s">
        <v>24</v>
      </c>
      <c r="F3495" t="s">
        <v>25</v>
      </c>
      <c r="G3495" t="s">
        <v>35</v>
      </c>
      <c r="L3495" t="s">
        <v>5184</v>
      </c>
      <c r="M3495">
        <v>116642</v>
      </c>
      <c r="N3495">
        <v>389</v>
      </c>
      <c r="O3495" t="s">
        <v>29</v>
      </c>
      <c r="P3495" t="s">
        <v>37</v>
      </c>
      <c r="Q3495" t="s">
        <v>1636</v>
      </c>
      <c r="R3495">
        <v>1100000</v>
      </c>
      <c r="S3495">
        <v>1962</v>
      </c>
      <c r="T3495">
        <v>7.3</v>
      </c>
      <c r="U3495">
        <v>1.8</v>
      </c>
      <c r="V3495">
        <v>14967035</v>
      </c>
      <c r="W3495" t="s">
        <v>21</v>
      </c>
    </row>
    <row r="3496" spans="1:23" x14ac:dyDescent="0.3">
      <c r="A3496" t="s">
        <v>5185</v>
      </c>
      <c r="B3496">
        <v>270</v>
      </c>
      <c r="C3496">
        <v>86</v>
      </c>
      <c r="D3496">
        <v>18112929</v>
      </c>
      <c r="E3496" t="s">
        <v>57</v>
      </c>
      <c r="F3496" t="s">
        <v>60</v>
      </c>
      <c r="G3496" t="s">
        <v>27</v>
      </c>
      <c r="H3496" t="s">
        <v>35</v>
      </c>
      <c r="L3496" t="s">
        <v>5186</v>
      </c>
      <c r="M3496">
        <v>52642</v>
      </c>
      <c r="N3496">
        <v>271</v>
      </c>
      <c r="O3496" t="s">
        <v>29</v>
      </c>
      <c r="P3496" t="s">
        <v>30</v>
      </c>
      <c r="Q3496" t="s">
        <v>213</v>
      </c>
      <c r="R3496">
        <v>1000000</v>
      </c>
      <c r="S3496">
        <v>2012</v>
      </c>
      <c r="T3496">
        <v>5</v>
      </c>
      <c r="U3496">
        <v>1.4</v>
      </c>
      <c r="V3496">
        <v>17112929</v>
      </c>
      <c r="W3496" t="s">
        <v>21</v>
      </c>
    </row>
    <row r="3497" spans="1:23" x14ac:dyDescent="0.3">
      <c r="A3497" t="s">
        <v>5187</v>
      </c>
      <c r="B3497">
        <v>203</v>
      </c>
      <c r="C3497">
        <v>86</v>
      </c>
      <c r="D3497">
        <v>14564027</v>
      </c>
      <c r="E3497" t="s">
        <v>26</v>
      </c>
      <c r="F3497" t="s">
        <v>57</v>
      </c>
      <c r="L3497" t="s">
        <v>5188</v>
      </c>
      <c r="M3497">
        <v>76407</v>
      </c>
      <c r="N3497">
        <v>335</v>
      </c>
      <c r="O3497" t="s">
        <v>29</v>
      </c>
      <c r="P3497" t="s">
        <v>37</v>
      </c>
      <c r="Q3497" t="s">
        <v>213</v>
      </c>
      <c r="R3497">
        <v>1000000</v>
      </c>
      <c r="S3497">
        <v>1987</v>
      </c>
      <c r="T3497">
        <v>7</v>
      </c>
      <c r="U3497">
        <v>1.4</v>
      </c>
      <c r="V3497">
        <v>13564027</v>
      </c>
      <c r="W3497" t="s">
        <v>21</v>
      </c>
    </row>
    <row r="3498" spans="1:23" x14ac:dyDescent="0.3">
      <c r="A3498" t="s">
        <v>5189</v>
      </c>
      <c r="B3498">
        <v>29</v>
      </c>
      <c r="C3498">
        <v>120</v>
      </c>
      <c r="D3498">
        <v>20773070</v>
      </c>
      <c r="E3498" t="s">
        <v>55</v>
      </c>
      <c r="L3498" t="s">
        <v>5190</v>
      </c>
      <c r="M3498">
        <v>4501</v>
      </c>
      <c r="N3498">
        <v>102</v>
      </c>
      <c r="O3498" t="s">
        <v>29</v>
      </c>
      <c r="P3498" t="s">
        <v>30</v>
      </c>
      <c r="Q3498" t="s">
        <v>52</v>
      </c>
      <c r="R3498">
        <v>5000000</v>
      </c>
      <c r="S3498">
        <v>2016</v>
      </c>
      <c r="T3498">
        <v>3.4</v>
      </c>
      <c r="U3498">
        <v>2</v>
      </c>
      <c r="V3498">
        <v>15773070</v>
      </c>
      <c r="W3498" t="s">
        <v>21</v>
      </c>
    </row>
    <row r="3499" spans="1:23" x14ac:dyDescent="0.3">
      <c r="A3499" t="s">
        <v>2447</v>
      </c>
      <c r="B3499">
        <v>137</v>
      </c>
      <c r="C3499">
        <v>90</v>
      </c>
      <c r="D3499">
        <v>10042266</v>
      </c>
      <c r="E3499" t="s">
        <v>55</v>
      </c>
      <c r="F3499" t="s">
        <v>57</v>
      </c>
      <c r="G3499" t="s">
        <v>60</v>
      </c>
      <c r="H3499" t="s">
        <v>35</v>
      </c>
      <c r="L3499" t="s">
        <v>5191</v>
      </c>
      <c r="M3499">
        <v>23021</v>
      </c>
      <c r="N3499">
        <v>220</v>
      </c>
      <c r="O3499" t="s">
        <v>29</v>
      </c>
      <c r="P3499" t="s">
        <v>30</v>
      </c>
      <c r="Q3499" t="s">
        <v>31</v>
      </c>
      <c r="R3499">
        <v>1000000</v>
      </c>
      <c r="S3499">
        <v>2005</v>
      </c>
      <c r="T3499">
        <v>5.9</v>
      </c>
      <c r="U3499">
        <v>1.5</v>
      </c>
      <c r="V3499">
        <v>9042266</v>
      </c>
      <c r="W3499" t="s">
        <v>21</v>
      </c>
    </row>
    <row r="3500" spans="1:23" x14ac:dyDescent="0.3">
      <c r="A3500" t="s">
        <v>5192</v>
      </c>
      <c r="B3500">
        <v>107</v>
      </c>
      <c r="C3500">
        <v>99</v>
      </c>
      <c r="D3500">
        <v>10037390</v>
      </c>
      <c r="E3500" t="s">
        <v>24</v>
      </c>
      <c r="F3500" t="s">
        <v>25</v>
      </c>
      <c r="G3500" t="s">
        <v>55</v>
      </c>
      <c r="H3500" t="s">
        <v>27</v>
      </c>
      <c r="I3500" t="s">
        <v>35</v>
      </c>
      <c r="L3500" t="s">
        <v>5193</v>
      </c>
      <c r="M3500">
        <v>5442</v>
      </c>
      <c r="N3500">
        <v>140</v>
      </c>
      <c r="O3500" t="s">
        <v>2104</v>
      </c>
      <c r="P3500" t="s">
        <v>812</v>
      </c>
      <c r="Q3500" t="s">
        <v>52</v>
      </c>
      <c r="R3500">
        <v>1000000000</v>
      </c>
      <c r="S3500">
        <v>1999</v>
      </c>
      <c r="T3500">
        <v>6</v>
      </c>
      <c r="U3500">
        <v>1.6</v>
      </c>
      <c r="V3500">
        <v>-989962610</v>
      </c>
      <c r="W3500" t="s">
        <v>38</v>
      </c>
    </row>
    <row r="3501" spans="1:23" x14ac:dyDescent="0.3">
      <c r="A3501" t="s">
        <v>3485</v>
      </c>
      <c r="B3501">
        <v>377</v>
      </c>
      <c r="C3501">
        <v>112</v>
      </c>
      <c r="D3501">
        <v>9701559</v>
      </c>
      <c r="E3501" t="s">
        <v>55</v>
      </c>
      <c r="F3501" t="s">
        <v>44</v>
      </c>
      <c r="L3501" t="s">
        <v>5194</v>
      </c>
      <c r="M3501">
        <v>141425</v>
      </c>
      <c r="N3501">
        <v>283</v>
      </c>
      <c r="O3501" t="s">
        <v>29</v>
      </c>
      <c r="P3501" t="s">
        <v>30</v>
      </c>
      <c r="Q3501" t="s">
        <v>213</v>
      </c>
      <c r="R3501">
        <v>3500000</v>
      </c>
      <c r="S3501">
        <v>2010</v>
      </c>
      <c r="T3501">
        <v>7.4</v>
      </c>
      <c r="U3501">
        <v>1.9</v>
      </c>
      <c r="V3501">
        <v>6201559</v>
      </c>
      <c r="W3501" t="s">
        <v>21</v>
      </c>
    </row>
    <row r="3502" spans="1:23" x14ac:dyDescent="0.3">
      <c r="A3502" t="s">
        <v>5195</v>
      </c>
      <c r="B3502">
        <v>169</v>
      </c>
      <c r="C3502">
        <v>103</v>
      </c>
      <c r="D3502">
        <v>9013113</v>
      </c>
      <c r="E3502" t="s">
        <v>25</v>
      </c>
      <c r="F3502" t="s">
        <v>48</v>
      </c>
      <c r="G3502" t="s">
        <v>55</v>
      </c>
      <c r="L3502" t="s">
        <v>5196</v>
      </c>
      <c r="M3502">
        <v>36321</v>
      </c>
      <c r="N3502">
        <v>230</v>
      </c>
      <c r="O3502" t="s">
        <v>29</v>
      </c>
      <c r="P3502" t="s">
        <v>30</v>
      </c>
      <c r="Q3502" t="s">
        <v>213</v>
      </c>
      <c r="R3502">
        <v>1000000</v>
      </c>
      <c r="S3502">
        <v>2005</v>
      </c>
      <c r="T3502">
        <v>7.4</v>
      </c>
      <c r="U3502">
        <v>1.7</v>
      </c>
      <c r="V3502">
        <v>8013113</v>
      </c>
      <c r="W3502" t="s">
        <v>21</v>
      </c>
    </row>
    <row r="3503" spans="1:23" x14ac:dyDescent="0.3">
      <c r="A3503" t="s">
        <v>2967</v>
      </c>
      <c r="B3503">
        <v>225</v>
      </c>
      <c r="C3503">
        <v>83</v>
      </c>
      <c r="D3503">
        <v>53245055</v>
      </c>
      <c r="E3503" t="s">
        <v>57</v>
      </c>
      <c r="L3503" t="s">
        <v>5197</v>
      </c>
      <c r="M3503">
        <v>30570</v>
      </c>
      <c r="N3503">
        <v>290</v>
      </c>
      <c r="O3503" t="s">
        <v>29</v>
      </c>
      <c r="P3503" t="s">
        <v>30</v>
      </c>
      <c r="Q3503" t="s">
        <v>213</v>
      </c>
      <c r="R3503">
        <v>1000000</v>
      </c>
      <c r="S3503">
        <v>2012</v>
      </c>
      <c r="T3503">
        <v>4.2</v>
      </c>
      <c r="U3503">
        <v>1.4</v>
      </c>
      <c r="V3503">
        <v>52245055</v>
      </c>
      <c r="W3503" t="s">
        <v>21</v>
      </c>
    </row>
    <row r="3504" spans="1:23" x14ac:dyDescent="0.3">
      <c r="A3504" t="s">
        <v>5198</v>
      </c>
      <c r="B3504">
        <v>101</v>
      </c>
      <c r="C3504">
        <v>109</v>
      </c>
      <c r="D3504">
        <v>9000000</v>
      </c>
      <c r="E3504" t="s">
        <v>48</v>
      </c>
      <c r="F3504" t="s">
        <v>55</v>
      </c>
      <c r="G3504" t="s">
        <v>59</v>
      </c>
      <c r="L3504" t="s">
        <v>5199</v>
      </c>
      <c r="M3504">
        <v>7584</v>
      </c>
      <c r="N3504">
        <v>137</v>
      </c>
      <c r="O3504" t="s">
        <v>29</v>
      </c>
      <c r="P3504" t="s">
        <v>30</v>
      </c>
      <c r="Q3504" t="s">
        <v>1989</v>
      </c>
      <c r="R3504">
        <v>900000</v>
      </c>
      <c r="S3504">
        <v>1970</v>
      </c>
      <c r="T3504">
        <v>6.2</v>
      </c>
      <c r="U3504">
        <v>1.8</v>
      </c>
      <c r="V3504">
        <v>8100000</v>
      </c>
      <c r="W3504" t="s">
        <v>21</v>
      </c>
    </row>
    <row r="3505" spans="1:23" x14ac:dyDescent="0.3">
      <c r="A3505" t="s">
        <v>4316</v>
      </c>
      <c r="B3505">
        <v>285</v>
      </c>
      <c r="C3505">
        <v>100</v>
      </c>
      <c r="D3505">
        <v>7186670</v>
      </c>
      <c r="E3505" t="s">
        <v>25</v>
      </c>
      <c r="F3505" t="s">
        <v>57</v>
      </c>
      <c r="L3505" t="s">
        <v>5200</v>
      </c>
      <c r="M3505">
        <v>21468</v>
      </c>
      <c r="N3505">
        <v>164</v>
      </c>
      <c r="O3505" t="s">
        <v>29</v>
      </c>
      <c r="P3505" t="s">
        <v>30</v>
      </c>
      <c r="Q3505" t="s">
        <v>213</v>
      </c>
      <c r="R3505">
        <v>6000000</v>
      </c>
      <c r="S3505">
        <v>2013</v>
      </c>
      <c r="T3505">
        <v>5.4</v>
      </c>
      <c r="U3505">
        <v>1.7</v>
      </c>
      <c r="V3505">
        <v>1186670</v>
      </c>
      <c r="W3505" t="s">
        <v>21</v>
      </c>
    </row>
    <row r="3506" spans="1:23" x14ac:dyDescent="0.3">
      <c r="A3506" t="s">
        <v>5201</v>
      </c>
      <c r="B3506">
        <v>337</v>
      </c>
      <c r="C3506">
        <v>95</v>
      </c>
      <c r="D3506">
        <v>5997134</v>
      </c>
      <c r="E3506" t="s">
        <v>242</v>
      </c>
      <c r="F3506" t="s">
        <v>48</v>
      </c>
      <c r="G3506" t="s">
        <v>55</v>
      </c>
      <c r="H3506" t="s">
        <v>44</v>
      </c>
      <c r="L3506" t="s">
        <v>5202</v>
      </c>
      <c r="M3506">
        <v>36381</v>
      </c>
      <c r="N3506">
        <v>126</v>
      </c>
      <c r="O3506" t="s">
        <v>29</v>
      </c>
      <c r="P3506" t="s">
        <v>30</v>
      </c>
      <c r="Q3506" t="s">
        <v>213</v>
      </c>
      <c r="R3506">
        <v>1000000</v>
      </c>
      <c r="S3506">
        <v>2012</v>
      </c>
      <c r="T3506">
        <v>7.2</v>
      </c>
      <c r="U3506">
        <v>1.6</v>
      </c>
      <c r="V3506">
        <v>4997134</v>
      </c>
      <c r="W3506" t="s">
        <v>21</v>
      </c>
    </row>
    <row r="3507" spans="1:23" x14ac:dyDescent="0.3">
      <c r="A3507" t="s">
        <v>3557</v>
      </c>
      <c r="B3507">
        <v>38</v>
      </c>
      <c r="C3507">
        <v>104</v>
      </c>
      <c r="D3507">
        <v>3386698</v>
      </c>
      <c r="E3507" t="s">
        <v>48</v>
      </c>
      <c r="F3507" t="s">
        <v>55</v>
      </c>
      <c r="G3507" t="s">
        <v>44</v>
      </c>
      <c r="L3507" t="s">
        <v>5203</v>
      </c>
      <c r="M3507">
        <v>4195</v>
      </c>
      <c r="N3507">
        <v>86</v>
      </c>
      <c r="O3507" t="s">
        <v>29</v>
      </c>
      <c r="P3507" t="s">
        <v>30</v>
      </c>
      <c r="Q3507" t="s">
        <v>213</v>
      </c>
      <c r="R3507">
        <v>1000000</v>
      </c>
      <c r="S3507">
        <v>1998</v>
      </c>
      <c r="T3507">
        <v>6.7</v>
      </c>
      <c r="U3507">
        <v>1.7</v>
      </c>
      <c r="V3507">
        <v>2386698</v>
      </c>
      <c r="W3507" t="s">
        <v>21</v>
      </c>
    </row>
    <row r="3508" spans="1:23" x14ac:dyDescent="0.3">
      <c r="A3508" t="s">
        <v>5204</v>
      </c>
      <c r="B3508">
        <v>181</v>
      </c>
      <c r="C3508">
        <v>97</v>
      </c>
      <c r="D3508">
        <v>2508841</v>
      </c>
      <c r="E3508" t="s">
        <v>56</v>
      </c>
      <c r="F3508" t="s">
        <v>55</v>
      </c>
      <c r="L3508" t="s">
        <v>5205</v>
      </c>
      <c r="M3508">
        <v>21746</v>
      </c>
      <c r="N3508">
        <v>93</v>
      </c>
      <c r="O3508" t="s">
        <v>29</v>
      </c>
      <c r="P3508" t="s">
        <v>30</v>
      </c>
      <c r="Q3508" t="s">
        <v>213</v>
      </c>
      <c r="R3508">
        <v>1000000</v>
      </c>
      <c r="S3508">
        <v>2008</v>
      </c>
      <c r="T3508">
        <v>7.2</v>
      </c>
      <c r="U3508">
        <v>1.6</v>
      </c>
      <c r="V3508">
        <v>1508841</v>
      </c>
      <c r="W3508" t="s">
        <v>21</v>
      </c>
    </row>
    <row r="3509" spans="1:23" x14ac:dyDescent="0.3">
      <c r="A3509" t="s">
        <v>5206</v>
      </c>
      <c r="B3509">
        <v>149</v>
      </c>
      <c r="C3509">
        <v>91</v>
      </c>
      <c r="D3509">
        <v>4946250</v>
      </c>
      <c r="E3509" t="s">
        <v>790</v>
      </c>
      <c r="F3509" t="s">
        <v>59</v>
      </c>
      <c r="L3509" t="s">
        <v>5207</v>
      </c>
      <c r="M3509">
        <v>9540</v>
      </c>
      <c r="N3509">
        <v>80</v>
      </c>
      <c r="O3509" t="s">
        <v>29</v>
      </c>
      <c r="P3509" t="s">
        <v>30</v>
      </c>
      <c r="Q3509" t="s">
        <v>31</v>
      </c>
      <c r="R3509">
        <v>1000000</v>
      </c>
      <c r="S3509">
        <v>2013</v>
      </c>
      <c r="T3509">
        <v>7.4</v>
      </c>
      <c r="U3509">
        <v>1.5</v>
      </c>
      <c r="V3509">
        <v>3946250</v>
      </c>
      <c r="W3509" t="s">
        <v>21</v>
      </c>
    </row>
    <row r="3510" spans="1:23" x14ac:dyDescent="0.3">
      <c r="A3510" t="s">
        <v>4551</v>
      </c>
      <c r="B3510">
        <v>54</v>
      </c>
      <c r="C3510">
        <v>84</v>
      </c>
      <c r="D3510">
        <v>1950218</v>
      </c>
      <c r="E3510" t="s">
        <v>48</v>
      </c>
      <c r="F3510" t="s">
        <v>55</v>
      </c>
      <c r="L3510" t="s">
        <v>5208</v>
      </c>
      <c r="M3510">
        <v>5933</v>
      </c>
      <c r="N3510">
        <v>102</v>
      </c>
      <c r="O3510" t="s">
        <v>29</v>
      </c>
      <c r="P3510" t="s">
        <v>30</v>
      </c>
      <c r="Q3510" t="s">
        <v>213</v>
      </c>
      <c r="R3510">
        <v>1000000</v>
      </c>
      <c r="S3510">
        <v>1997</v>
      </c>
      <c r="T3510">
        <v>5.6</v>
      </c>
      <c r="U3510">
        <v>1.4</v>
      </c>
      <c r="V3510">
        <v>950218</v>
      </c>
      <c r="W3510" t="s">
        <v>21</v>
      </c>
    </row>
    <row r="3511" spans="1:23" x14ac:dyDescent="0.3">
      <c r="A3511" t="s">
        <v>4262</v>
      </c>
      <c r="B3511">
        <v>18</v>
      </c>
      <c r="C3511">
        <v>86</v>
      </c>
      <c r="D3511">
        <v>1277257</v>
      </c>
      <c r="E3511" t="s">
        <v>48</v>
      </c>
      <c r="F3511" t="s">
        <v>55</v>
      </c>
      <c r="G3511" t="s">
        <v>44</v>
      </c>
      <c r="L3511" t="s">
        <v>5209</v>
      </c>
      <c r="M3511">
        <v>2629</v>
      </c>
      <c r="N3511">
        <v>32</v>
      </c>
      <c r="O3511" t="s">
        <v>29</v>
      </c>
      <c r="P3511" t="s">
        <v>37</v>
      </c>
      <c r="Q3511" t="s">
        <v>213</v>
      </c>
      <c r="R3511">
        <v>1000000</v>
      </c>
      <c r="S3511">
        <v>1996</v>
      </c>
      <c r="T3511">
        <v>6.8</v>
      </c>
      <c r="U3511">
        <v>1.4</v>
      </c>
      <c r="V3511">
        <v>277257</v>
      </c>
      <c r="W3511" t="s">
        <v>21</v>
      </c>
    </row>
    <row r="3512" spans="1:23" x14ac:dyDescent="0.3">
      <c r="A3512" t="s">
        <v>5210</v>
      </c>
      <c r="B3512">
        <v>87</v>
      </c>
      <c r="C3512">
        <v>92</v>
      </c>
      <c r="D3512">
        <v>1677838</v>
      </c>
      <c r="E3512" t="s">
        <v>790</v>
      </c>
      <c r="L3512" t="s">
        <v>5211</v>
      </c>
      <c r="M3512">
        <v>11283</v>
      </c>
      <c r="N3512">
        <v>155</v>
      </c>
      <c r="O3512" t="s">
        <v>29</v>
      </c>
      <c r="P3512" t="s">
        <v>30</v>
      </c>
      <c r="Q3512" t="s">
        <v>52</v>
      </c>
      <c r="R3512">
        <v>1000000</v>
      </c>
      <c r="S3512">
        <v>2006</v>
      </c>
      <c r="T3512">
        <v>7.7</v>
      </c>
      <c r="U3512">
        <v>1.5</v>
      </c>
      <c r="V3512">
        <v>677838</v>
      </c>
      <c r="W3512" t="s">
        <v>21</v>
      </c>
    </row>
    <row r="3513" spans="1:23" x14ac:dyDescent="0.3">
      <c r="A3513" t="s">
        <v>5212</v>
      </c>
      <c r="B3513">
        <v>51</v>
      </c>
      <c r="C3513">
        <v>94</v>
      </c>
      <c r="D3513">
        <v>1744858</v>
      </c>
      <c r="E3513" t="s">
        <v>48</v>
      </c>
      <c r="F3513" t="s">
        <v>55</v>
      </c>
      <c r="G3513" t="s">
        <v>44</v>
      </c>
      <c r="H3513" t="s">
        <v>61</v>
      </c>
      <c r="L3513" t="s">
        <v>5213</v>
      </c>
      <c r="M3513">
        <v>6084</v>
      </c>
      <c r="N3513">
        <v>120</v>
      </c>
      <c r="O3513" t="s">
        <v>29</v>
      </c>
      <c r="P3513" t="s">
        <v>30</v>
      </c>
      <c r="Q3513" t="s">
        <v>213</v>
      </c>
      <c r="R3513">
        <v>1000000</v>
      </c>
      <c r="S3513">
        <v>2000</v>
      </c>
      <c r="T3513">
        <v>7</v>
      </c>
      <c r="U3513">
        <v>1.6</v>
      </c>
      <c r="V3513">
        <v>744858</v>
      </c>
      <c r="W3513" t="s">
        <v>21</v>
      </c>
    </row>
    <row r="3514" spans="1:23" x14ac:dyDescent="0.3">
      <c r="A3514" t="s">
        <v>5214</v>
      </c>
      <c r="B3514">
        <v>16</v>
      </c>
      <c r="C3514">
        <v>100</v>
      </c>
      <c r="D3514">
        <v>982214</v>
      </c>
      <c r="E3514" t="s">
        <v>55</v>
      </c>
      <c r="L3514" t="s">
        <v>5215</v>
      </c>
      <c r="M3514">
        <v>1976</v>
      </c>
      <c r="N3514">
        <v>51</v>
      </c>
      <c r="O3514" t="s">
        <v>29</v>
      </c>
      <c r="P3514" t="s">
        <v>30</v>
      </c>
      <c r="Q3514" t="s">
        <v>213</v>
      </c>
      <c r="R3514">
        <v>1000000</v>
      </c>
      <c r="S3514">
        <v>1998</v>
      </c>
      <c r="T3514">
        <v>7.2</v>
      </c>
      <c r="U3514">
        <v>1.7</v>
      </c>
      <c r="V3514">
        <v>-17786</v>
      </c>
      <c r="W3514" t="s">
        <v>38</v>
      </c>
    </row>
    <row r="3515" spans="1:23" x14ac:dyDescent="0.3">
      <c r="A3515" t="s">
        <v>5216</v>
      </c>
      <c r="B3515">
        <v>12</v>
      </c>
      <c r="C3515">
        <v>119</v>
      </c>
      <c r="D3515">
        <v>798341</v>
      </c>
      <c r="E3515" t="s">
        <v>56</v>
      </c>
      <c r="F3515" t="s">
        <v>55</v>
      </c>
      <c r="G3515" t="s">
        <v>60</v>
      </c>
      <c r="L3515" t="s">
        <v>5217</v>
      </c>
      <c r="M3515">
        <v>983</v>
      </c>
      <c r="N3515">
        <v>63</v>
      </c>
      <c r="O3515" t="s">
        <v>29</v>
      </c>
      <c r="P3515" t="s">
        <v>30</v>
      </c>
      <c r="Q3515" t="s">
        <v>31</v>
      </c>
      <c r="R3515">
        <v>1000000</v>
      </c>
      <c r="S3515">
        <v>2001</v>
      </c>
      <c r="T3515">
        <v>7.2</v>
      </c>
      <c r="U3515">
        <v>2</v>
      </c>
      <c r="V3515">
        <v>-201659</v>
      </c>
      <c r="W3515" t="s">
        <v>38</v>
      </c>
    </row>
    <row r="3516" spans="1:23" x14ac:dyDescent="0.3">
      <c r="A3516" t="s">
        <v>2848</v>
      </c>
      <c r="B3516">
        <v>59</v>
      </c>
      <c r="C3516">
        <v>92</v>
      </c>
      <c r="D3516">
        <v>582024</v>
      </c>
      <c r="E3516" t="s">
        <v>48</v>
      </c>
      <c r="F3516" t="s">
        <v>27</v>
      </c>
      <c r="L3516" t="s">
        <v>5218</v>
      </c>
      <c r="M3516">
        <v>30396</v>
      </c>
      <c r="N3516">
        <v>168</v>
      </c>
      <c r="O3516" t="s">
        <v>29</v>
      </c>
      <c r="P3516" t="s">
        <v>30</v>
      </c>
      <c r="Q3516" t="s">
        <v>1824</v>
      </c>
      <c r="R3516">
        <v>1000000</v>
      </c>
      <c r="S3516">
        <v>1997</v>
      </c>
      <c r="T3516">
        <v>6.2</v>
      </c>
      <c r="U3516">
        <v>1.5</v>
      </c>
      <c r="V3516">
        <v>-417976</v>
      </c>
      <c r="W3516" t="s">
        <v>38</v>
      </c>
    </row>
    <row r="3517" spans="1:23" x14ac:dyDescent="0.3">
      <c r="A3517" t="s">
        <v>1476</v>
      </c>
      <c r="B3517">
        <v>88</v>
      </c>
      <c r="C3517">
        <v>108</v>
      </c>
      <c r="D3517">
        <v>548712</v>
      </c>
      <c r="E3517" t="s">
        <v>55</v>
      </c>
      <c r="F3517" t="s">
        <v>44</v>
      </c>
      <c r="L3517" t="s">
        <v>5219</v>
      </c>
      <c r="M3517">
        <v>9233</v>
      </c>
      <c r="N3517">
        <v>126</v>
      </c>
      <c r="O3517" t="s">
        <v>29</v>
      </c>
      <c r="P3517" t="s">
        <v>30</v>
      </c>
      <c r="Q3517" t="s">
        <v>213</v>
      </c>
      <c r="R3517">
        <v>2500000</v>
      </c>
      <c r="S3517">
        <v>2003</v>
      </c>
      <c r="T3517">
        <v>6.9</v>
      </c>
      <c r="U3517">
        <v>1.8</v>
      </c>
      <c r="V3517">
        <v>-1951288</v>
      </c>
      <c r="W3517" t="s">
        <v>38</v>
      </c>
    </row>
    <row r="3518" spans="1:23" x14ac:dyDescent="0.3">
      <c r="A3518" t="s">
        <v>5220</v>
      </c>
      <c r="B3518">
        <v>28</v>
      </c>
      <c r="C3518">
        <v>97</v>
      </c>
      <c r="D3518">
        <v>464655</v>
      </c>
      <c r="E3518" t="s">
        <v>48</v>
      </c>
      <c r="F3518" t="s">
        <v>55</v>
      </c>
      <c r="L3518" t="s">
        <v>5221</v>
      </c>
      <c r="M3518">
        <v>1524</v>
      </c>
      <c r="N3518">
        <v>29</v>
      </c>
      <c r="O3518" t="s">
        <v>29</v>
      </c>
      <c r="P3518" t="s">
        <v>30</v>
      </c>
      <c r="Q3518" t="s">
        <v>213</v>
      </c>
      <c r="R3518">
        <v>1000000</v>
      </c>
      <c r="S3518">
        <v>1997</v>
      </c>
      <c r="T3518">
        <v>7</v>
      </c>
      <c r="U3518">
        <v>1.6</v>
      </c>
      <c r="V3518">
        <v>-535345</v>
      </c>
      <c r="W3518" t="s">
        <v>38</v>
      </c>
    </row>
    <row r="3519" spans="1:23" x14ac:dyDescent="0.3">
      <c r="A3519" t="s">
        <v>5222</v>
      </c>
      <c r="B3519">
        <v>44</v>
      </c>
      <c r="C3519">
        <v>88</v>
      </c>
      <c r="D3519">
        <v>464126</v>
      </c>
      <c r="E3519" t="s">
        <v>55</v>
      </c>
      <c r="L3519" t="s">
        <v>5223</v>
      </c>
      <c r="M3519">
        <v>3142</v>
      </c>
      <c r="N3519">
        <v>68</v>
      </c>
      <c r="O3519" t="s">
        <v>29</v>
      </c>
      <c r="P3519" t="s">
        <v>30</v>
      </c>
      <c r="Q3519" t="s">
        <v>213</v>
      </c>
      <c r="R3519">
        <v>1000000</v>
      </c>
      <c r="S3519">
        <v>2002</v>
      </c>
      <c r="T3519">
        <v>6.7</v>
      </c>
      <c r="U3519">
        <v>1.5</v>
      </c>
      <c r="V3519">
        <v>-535874</v>
      </c>
      <c r="W3519" t="s">
        <v>38</v>
      </c>
    </row>
    <row r="3520" spans="1:23" x14ac:dyDescent="0.3">
      <c r="A3520" t="s">
        <v>5224</v>
      </c>
      <c r="B3520">
        <v>117</v>
      </c>
      <c r="C3520">
        <v>88</v>
      </c>
      <c r="D3520">
        <v>104077</v>
      </c>
      <c r="E3520" t="s">
        <v>48</v>
      </c>
      <c r="F3520" t="s">
        <v>55</v>
      </c>
      <c r="G3520" t="s">
        <v>26</v>
      </c>
      <c r="H3520" t="s">
        <v>44</v>
      </c>
      <c r="L3520" t="s">
        <v>5225</v>
      </c>
      <c r="M3520">
        <v>46076</v>
      </c>
      <c r="N3520">
        <v>88</v>
      </c>
      <c r="O3520" t="s">
        <v>29</v>
      </c>
      <c r="P3520" t="s">
        <v>30</v>
      </c>
      <c r="Q3520" t="s">
        <v>213</v>
      </c>
      <c r="R3520">
        <v>1000000</v>
      </c>
      <c r="S3520">
        <v>2006</v>
      </c>
      <c r="T3520">
        <v>7.4</v>
      </c>
      <c r="U3520">
        <v>1.5</v>
      </c>
      <c r="V3520">
        <v>-895923</v>
      </c>
      <c r="W3520" t="s">
        <v>38</v>
      </c>
    </row>
    <row r="3521" spans="1:23" x14ac:dyDescent="0.3">
      <c r="A3521" t="s">
        <v>5226</v>
      </c>
      <c r="B3521">
        <v>29</v>
      </c>
      <c r="C3521">
        <v>79</v>
      </c>
      <c r="D3521">
        <v>279282</v>
      </c>
      <c r="E3521" t="s">
        <v>48</v>
      </c>
      <c r="F3521" t="s">
        <v>55</v>
      </c>
      <c r="G3521" t="s">
        <v>44</v>
      </c>
      <c r="L3521" t="s">
        <v>5227</v>
      </c>
      <c r="M3521">
        <v>3806</v>
      </c>
      <c r="N3521">
        <v>49</v>
      </c>
      <c r="O3521" t="s">
        <v>29</v>
      </c>
      <c r="P3521" t="s">
        <v>30</v>
      </c>
      <c r="Q3521" t="s">
        <v>31</v>
      </c>
      <c r="R3521">
        <v>1000000</v>
      </c>
      <c r="S3521">
        <v>2003</v>
      </c>
      <c r="T3521">
        <v>6.1</v>
      </c>
      <c r="U3521">
        <v>1.3</v>
      </c>
      <c r="V3521">
        <v>-720718</v>
      </c>
      <c r="W3521" t="s">
        <v>38</v>
      </c>
    </row>
    <row r="3522" spans="1:23" x14ac:dyDescent="0.3">
      <c r="A3522" t="s">
        <v>5228</v>
      </c>
      <c r="B3522">
        <v>248</v>
      </c>
      <c r="C3522">
        <v>96</v>
      </c>
      <c r="D3522">
        <v>484221</v>
      </c>
      <c r="E3522" t="s">
        <v>242</v>
      </c>
      <c r="F3522" t="s">
        <v>56</v>
      </c>
      <c r="G3522" t="s">
        <v>790</v>
      </c>
      <c r="H3522" t="s">
        <v>54</v>
      </c>
      <c r="L3522" t="s">
        <v>5229</v>
      </c>
      <c r="M3522">
        <v>23836</v>
      </c>
      <c r="N3522">
        <v>107</v>
      </c>
      <c r="O3522" t="s">
        <v>5178</v>
      </c>
      <c r="P3522" t="s">
        <v>37</v>
      </c>
      <c r="Q3522" t="s">
        <v>2708</v>
      </c>
      <c r="R3522">
        <v>1000000</v>
      </c>
      <c r="S3522">
        <v>2012</v>
      </c>
      <c r="T3522">
        <v>8.1999999999999993</v>
      </c>
      <c r="U3522">
        <v>1.6</v>
      </c>
      <c r="V3522">
        <v>-515779</v>
      </c>
      <c r="W3522" t="s">
        <v>38</v>
      </c>
    </row>
    <row r="3523" spans="1:23" x14ac:dyDescent="0.3">
      <c r="A3523" t="s">
        <v>5230</v>
      </c>
      <c r="B3523">
        <v>84</v>
      </c>
      <c r="C3523">
        <v>53</v>
      </c>
      <c r="D3523">
        <v>274661</v>
      </c>
      <c r="E3523" t="s">
        <v>56</v>
      </c>
      <c r="F3523" t="s">
        <v>790</v>
      </c>
      <c r="G3523" t="s">
        <v>58</v>
      </c>
      <c r="L3523" t="s">
        <v>5231</v>
      </c>
      <c r="M3523">
        <v>10564</v>
      </c>
      <c r="N3523">
        <v>40</v>
      </c>
      <c r="O3523" t="s">
        <v>29</v>
      </c>
      <c r="P3523" t="s">
        <v>30</v>
      </c>
      <c r="Q3523" t="s">
        <v>213</v>
      </c>
      <c r="R3523">
        <v>1000000</v>
      </c>
      <c r="S3523">
        <v>2007</v>
      </c>
      <c r="T3523">
        <v>7.7</v>
      </c>
      <c r="U3523">
        <v>0.9</v>
      </c>
      <c r="V3523">
        <v>-725339</v>
      </c>
      <c r="W3523" t="s">
        <v>38</v>
      </c>
    </row>
    <row r="3524" spans="1:23" x14ac:dyDescent="0.3">
      <c r="A3524" t="s">
        <v>5232</v>
      </c>
      <c r="B3524">
        <v>40</v>
      </c>
      <c r="C3524">
        <v>97</v>
      </c>
      <c r="D3524">
        <v>144431</v>
      </c>
      <c r="E3524" t="s">
        <v>790</v>
      </c>
      <c r="F3524" t="s">
        <v>61</v>
      </c>
      <c r="L3524" t="s">
        <v>5233</v>
      </c>
      <c r="M3524">
        <v>1290</v>
      </c>
      <c r="N3524">
        <v>13</v>
      </c>
      <c r="O3524" t="s">
        <v>29</v>
      </c>
      <c r="P3524" t="s">
        <v>37</v>
      </c>
      <c r="Q3524" t="s">
        <v>31</v>
      </c>
      <c r="R3524">
        <v>1000000</v>
      </c>
      <c r="S3524">
        <v>2006</v>
      </c>
      <c r="T3524">
        <v>7.3</v>
      </c>
      <c r="U3524">
        <v>1.6</v>
      </c>
      <c r="V3524">
        <v>-855569</v>
      </c>
      <c r="W3524" t="s">
        <v>38</v>
      </c>
    </row>
    <row r="3525" spans="1:23" x14ac:dyDescent="0.3">
      <c r="A3525" t="s">
        <v>5234</v>
      </c>
      <c r="B3525">
        <v>31</v>
      </c>
      <c r="C3525">
        <v>91</v>
      </c>
      <c r="D3525">
        <v>287761</v>
      </c>
      <c r="E3525" t="s">
        <v>25</v>
      </c>
      <c r="F3525" t="s">
        <v>242</v>
      </c>
      <c r="G3525" t="s">
        <v>790</v>
      </c>
      <c r="H3525" t="s">
        <v>55</v>
      </c>
      <c r="L3525" t="s">
        <v>5235</v>
      </c>
      <c r="M3525">
        <v>2482</v>
      </c>
      <c r="N3525">
        <v>16</v>
      </c>
      <c r="O3525" t="s">
        <v>29</v>
      </c>
      <c r="P3525" t="s">
        <v>91</v>
      </c>
      <c r="Q3525" t="s">
        <v>52</v>
      </c>
      <c r="R3525">
        <v>1000000</v>
      </c>
      <c r="S3525">
        <v>2013</v>
      </c>
      <c r="T3525">
        <v>7.6</v>
      </c>
      <c r="U3525">
        <v>1.5</v>
      </c>
      <c r="V3525">
        <v>-712239</v>
      </c>
      <c r="W3525" t="s">
        <v>38</v>
      </c>
    </row>
    <row r="3526" spans="1:23" x14ac:dyDescent="0.3">
      <c r="A3526" t="s">
        <v>5236</v>
      </c>
      <c r="B3526">
        <v>2</v>
      </c>
      <c r="C3526">
        <v>112</v>
      </c>
      <c r="D3526">
        <v>96734</v>
      </c>
      <c r="E3526" t="s">
        <v>24</v>
      </c>
      <c r="F3526" t="s">
        <v>55</v>
      </c>
      <c r="L3526" t="s">
        <v>5237</v>
      </c>
      <c r="M3526">
        <v>606</v>
      </c>
      <c r="N3526">
        <v>5</v>
      </c>
      <c r="O3526" t="s">
        <v>29</v>
      </c>
      <c r="P3526" t="s">
        <v>30</v>
      </c>
      <c r="Q3526" t="s">
        <v>31</v>
      </c>
      <c r="R3526">
        <v>1000000</v>
      </c>
      <c r="S3526">
        <v>2012</v>
      </c>
      <c r="T3526">
        <v>5.6</v>
      </c>
      <c r="U3526">
        <v>1.9</v>
      </c>
      <c r="V3526">
        <v>-903266</v>
      </c>
      <c r="W3526" t="s">
        <v>38</v>
      </c>
    </row>
    <row r="3527" spans="1:23" x14ac:dyDescent="0.3">
      <c r="A3527" t="s">
        <v>5238</v>
      </c>
      <c r="B3527">
        <v>238</v>
      </c>
      <c r="C3527">
        <v>95</v>
      </c>
      <c r="D3527">
        <v>100659</v>
      </c>
      <c r="E3527" t="s">
        <v>57</v>
      </c>
      <c r="L3527" t="s">
        <v>5239</v>
      </c>
      <c r="M3527">
        <v>30160</v>
      </c>
      <c r="N3527">
        <v>193</v>
      </c>
      <c r="O3527" t="s">
        <v>29</v>
      </c>
      <c r="P3527" t="s">
        <v>30</v>
      </c>
      <c r="Q3527" t="s">
        <v>213</v>
      </c>
      <c r="R3527">
        <v>900000</v>
      </c>
      <c r="S3527">
        <v>2009</v>
      </c>
      <c r="T3527">
        <v>6.4</v>
      </c>
      <c r="U3527">
        <v>1.6</v>
      </c>
      <c r="V3527">
        <v>-799341</v>
      </c>
      <c r="W3527" t="s">
        <v>38</v>
      </c>
    </row>
    <row r="3528" spans="1:23" x14ac:dyDescent="0.3">
      <c r="A3528" t="s">
        <v>5240</v>
      </c>
      <c r="B3528">
        <v>112</v>
      </c>
      <c r="C3528">
        <v>93</v>
      </c>
      <c r="D3528">
        <v>48430</v>
      </c>
      <c r="E3528" t="s">
        <v>48</v>
      </c>
      <c r="F3528" t="s">
        <v>56</v>
      </c>
      <c r="G3528" t="s">
        <v>35</v>
      </c>
      <c r="L3528" t="s">
        <v>5241</v>
      </c>
      <c r="M3528">
        <v>20176</v>
      </c>
      <c r="N3528">
        <v>73</v>
      </c>
      <c r="O3528" t="s">
        <v>29</v>
      </c>
      <c r="P3528" t="s">
        <v>30</v>
      </c>
      <c r="Q3528" t="s">
        <v>213</v>
      </c>
      <c r="R3528">
        <v>500000</v>
      </c>
      <c r="S3528">
        <v>2010</v>
      </c>
      <c r="T3528">
        <v>6.8</v>
      </c>
      <c r="U3528">
        <v>1.6</v>
      </c>
      <c r="V3528">
        <v>-451570</v>
      </c>
      <c r="W3528" t="s">
        <v>38</v>
      </c>
    </row>
    <row r="3529" spans="1:23" x14ac:dyDescent="0.3">
      <c r="A3529" t="s">
        <v>1655</v>
      </c>
      <c r="B3529">
        <v>33</v>
      </c>
      <c r="C3529">
        <v>88</v>
      </c>
      <c r="D3529">
        <v>21210</v>
      </c>
      <c r="E3529" t="s">
        <v>48</v>
      </c>
      <c r="F3529" t="s">
        <v>56</v>
      </c>
      <c r="L3529" t="s">
        <v>5242</v>
      </c>
      <c r="M3529">
        <v>2735</v>
      </c>
      <c r="N3529">
        <v>52</v>
      </c>
      <c r="O3529" t="s">
        <v>29</v>
      </c>
      <c r="P3529" t="s">
        <v>30</v>
      </c>
      <c r="Q3529" t="s">
        <v>213</v>
      </c>
      <c r="R3529">
        <v>1000000</v>
      </c>
      <c r="S3529">
        <v>1998</v>
      </c>
      <c r="T3529">
        <v>6.1</v>
      </c>
      <c r="U3529">
        <v>1.5</v>
      </c>
      <c r="V3529">
        <v>-978790</v>
      </c>
      <c r="W3529" t="s">
        <v>38</v>
      </c>
    </row>
    <row r="3530" spans="1:23" x14ac:dyDescent="0.3">
      <c r="A3530" t="s">
        <v>2054</v>
      </c>
      <c r="B3530">
        <v>29</v>
      </c>
      <c r="C3530">
        <v>82</v>
      </c>
      <c r="D3530">
        <v>12996</v>
      </c>
      <c r="E3530" t="s">
        <v>24</v>
      </c>
      <c r="F3530" t="s">
        <v>48</v>
      </c>
      <c r="G3530" t="s">
        <v>26</v>
      </c>
      <c r="H3530" t="s">
        <v>27</v>
      </c>
      <c r="L3530" t="s">
        <v>5243</v>
      </c>
      <c r="M3530">
        <v>1938</v>
      </c>
      <c r="N3530">
        <v>54</v>
      </c>
      <c r="O3530" t="s">
        <v>29</v>
      </c>
      <c r="P3530" t="s">
        <v>30</v>
      </c>
      <c r="Q3530" t="s">
        <v>213</v>
      </c>
      <c r="R3530">
        <v>1000000</v>
      </c>
      <c r="S3530">
        <v>2000</v>
      </c>
      <c r="T3530">
        <v>6</v>
      </c>
      <c r="U3530">
        <v>1.4</v>
      </c>
      <c r="V3530">
        <v>-987004</v>
      </c>
      <c r="W3530" t="s">
        <v>38</v>
      </c>
    </row>
    <row r="3531" spans="1:23" x14ac:dyDescent="0.3">
      <c r="A3531" t="s">
        <v>5244</v>
      </c>
      <c r="B3531">
        <v>71</v>
      </c>
      <c r="C3531">
        <v>78</v>
      </c>
      <c r="D3531">
        <v>10018</v>
      </c>
      <c r="E3531" t="s">
        <v>56</v>
      </c>
      <c r="F3531" t="s">
        <v>55</v>
      </c>
      <c r="G3531" t="s">
        <v>35</v>
      </c>
      <c r="L3531" t="s">
        <v>5245</v>
      </c>
      <c r="M3531">
        <v>3228</v>
      </c>
      <c r="N3531">
        <v>31</v>
      </c>
      <c r="O3531" t="s">
        <v>29</v>
      </c>
      <c r="P3531" t="s">
        <v>30</v>
      </c>
      <c r="Q3531" t="s">
        <v>2708</v>
      </c>
      <c r="R3531">
        <v>1000000</v>
      </c>
      <c r="S3531">
        <v>2006</v>
      </c>
      <c r="T3531">
        <v>6.1</v>
      </c>
      <c r="U3531">
        <v>1.3</v>
      </c>
      <c r="V3531">
        <v>-989982</v>
      </c>
      <c r="W3531" t="s">
        <v>38</v>
      </c>
    </row>
    <row r="3532" spans="1:23" x14ac:dyDescent="0.3">
      <c r="A3532" t="s">
        <v>5246</v>
      </c>
      <c r="B3532">
        <v>36</v>
      </c>
      <c r="C3532">
        <v>97</v>
      </c>
      <c r="D3532">
        <v>62480</v>
      </c>
      <c r="E3532" t="s">
        <v>55</v>
      </c>
      <c r="F3532" t="s">
        <v>27</v>
      </c>
      <c r="L3532" t="s">
        <v>5247</v>
      </c>
      <c r="M3532">
        <v>1048</v>
      </c>
      <c r="N3532">
        <v>7</v>
      </c>
      <c r="O3532" t="s">
        <v>29</v>
      </c>
      <c r="P3532" t="s">
        <v>30</v>
      </c>
      <c r="Q3532" t="s">
        <v>213</v>
      </c>
      <c r="R3532">
        <v>1000000</v>
      </c>
      <c r="S3532">
        <v>2015</v>
      </c>
      <c r="T3532">
        <v>5.5</v>
      </c>
      <c r="U3532">
        <v>1.6</v>
      </c>
      <c r="V3532">
        <v>-937520</v>
      </c>
      <c r="W3532" t="s">
        <v>38</v>
      </c>
    </row>
    <row r="3533" spans="1:23" x14ac:dyDescent="0.3">
      <c r="A3533" t="s">
        <v>5248</v>
      </c>
      <c r="B3533">
        <v>56</v>
      </c>
      <c r="C3533">
        <v>81</v>
      </c>
      <c r="D3533">
        <v>6387</v>
      </c>
      <c r="E3533" t="s">
        <v>48</v>
      </c>
      <c r="F3533" t="s">
        <v>55</v>
      </c>
      <c r="G3533" t="s">
        <v>27</v>
      </c>
      <c r="L3533" t="s">
        <v>5249</v>
      </c>
      <c r="M3533">
        <v>4862</v>
      </c>
      <c r="N3533">
        <v>37</v>
      </c>
      <c r="O3533" t="s">
        <v>29</v>
      </c>
      <c r="P3533" t="s">
        <v>30</v>
      </c>
      <c r="Q3533" t="s">
        <v>213</v>
      </c>
      <c r="R3533">
        <v>1000000</v>
      </c>
      <c r="S3533">
        <v>2006</v>
      </c>
      <c r="T3533">
        <v>6.9</v>
      </c>
      <c r="U3533">
        <v>1.4</v>
      </c>
      <c r="V3533">
        <v>-993613</v>
      </c>
      <c r="W3533" t="s">
        <v>38</v>
      </c>
    </row>
    <row r="3534" spans="1:23" x14ac:dyDescent="0.3">
      <c r="A3534" t="s">
        <v>2822</v>
      </c>
      <c r="B3534">
        <v>8</v>
      </c>
      <c r="C3534">
        <v>88</v>
      </c>
      <c r="D3534">
        <v>721</v>
      </c>
      <c r="E3534" t="s">
        <v>24</v>
      </c>
      <c r="F3534" t="s">
        <v>55</v>
      </c>
      <c r="L3534" t="s">
        <v>5250</v>
      </c>
      <c r="M3534">
        <v>783</v>
      </c>
      <c r="N3534">
        <v>12</v>
      </c>
      <c r="O3534" t="s">
        <v>29</v>
      </c>
      <c r="P3534" t="s">
        <v>244</v>
      </c>
      <c r="Q3534" t="s">
        <v>213</v>
      </c>
      <c r="R3534">
        <v>1000000</v>
      </c>
      <c r="S3534">
        <v>2006</v>
      </c>
      <c r="T3534">
        <v>4.0999999999999996</v>
      </c>
      <c r="U3534">
        <v>1.5</v>
      </c>
      <c r="V3534">
        <v>-999279</v>
      </c>
      <c r="W3534" t="s">
        <v>38</v>
      </c>
    </row>
    <row r="3535" spans="1:23" x14ac:dyDescent="0.3">
      <c r="A3535" t="s">
        <v>5251</v>
      </c>
      <c r="B3535">
        <v>9</v>
      </c>
      <c r="C3535">
        <v>96</v>
      </c>
      <c r="D3535">
        <v>703</v>
      </c>
      <c r="E3535" t="s">
        <v>48</v>
      </c>
      <c r="F3535" t="s">
        <v>55</v>
      </c>
      <c r="L3535" t="s">
        <v>5252</v>
      </c>
      <c r="M3535">
        <v>480</v>
      </c>
      <c r="N3535">
        <v>21</v>
      </c>
      <c r="O3535" t="s">
        <v>29</v>
      </c>
      <c r="P3535" t="s">
        <v>30</v>
      </c>
      <c r="Q3535" t="s">
        <v>213</v>
      </c>
      <c r="R3535">
        <v>1500000</v>
      </c>
      <c r="S3535">
        <v>2001</v>
      </c>
      <c r="T3535">
        <v>5.4</v>
      </c>
      <c r="U3535">
        <v>1.6</v>
      </c>
      <c r="V3535">
        <v>-1499297</v>
      </c>
      <c r="W3535" t="s">
        <v>38</v>
      </c>
    </row>
    <row r="3536" spans="1:23" x14ac:dyDescent="0.3">
      <c r="A3536" t="s">
        <v>5253</v>
      </c>
      <c r="B3536">
        <v>134</v>
      </c>
      <c r="C3536">
        <v>108</v>
      </c>
      <c r="D3536">
        <v>9600000</v>
      </c>
      <c r="E3536" t="s">
        <v>56</v>
      </c>
      <c r="F3536" t="s">
        <v>55</v>
      </c>
      <c r="G3536" t="s">
        <v>44</v>
      </c>
      <c r="L3536" t="s">
        <v>5254</v>
      </c>
      <c r="M3536">
        <v>100890</v>
      </c>
      <c r="N3536">
        <v>281</v>
      </c>
      <c r="O3536" t="s">
        <v>29</v>
      </c>
      <c r="P3536" t="s">
        <v>30</v>
      </c>
      <c r="Q3536" t="s">
        <v>2708</v>
      </c>
      <c r="R3536">
        <v>910000</v>
      </c>
      <c r="S3536">
        <v>1954</v>
      </c>
      <c r="T3536">
        <v>8.1999999999999993</v>
      </c>
      <c r="U3536">
        <v>1.8</v>
      </c>
      <c r="V3536">
        <v>8690000</v>
      </c>
      <c r="W3536" t="s">
        <v>21</v>
      </c>
    </row>
    <row r="3537" spans="1:23" x14ac:dyDescent="0.3">
      <c r="A3537" t="s">
        <v>5255</v>
      </c>
      <c r="B3537">
        <v>18</v>
      </c>
      <c r="C3537">
        <v>100</v>
      </c>
      <c r="D3537">
        <v>20186</v>
      </c>
      <c r="E3537" t="s">
        <v>48</v>
      </c>
      <c r="L3537" t="s">
        <v>5256</v>
      </c>
      <c r="M3537">
        <v>6025</v>
      </c>
      <c r="N3537">
        <v>15</v>
      </c>
      <c r="O3537" t="s">
        <v>29</v>
      </c>
      <c r="P3537" t="s">
        <v>30</v>
      </c>
      <c r="Q3537" t="s">
        <v>213</v>
      </c>
      <c r="R3537">
        <v>930000</v>
      </c>
      <c r="S3537">
        <v>2011</v>
      </c>
      <c r="T3537">
        <v>5.7</v>
      </c>
      <c r="U3537">
        <v>1.7</v>
      </c>
      <c r="V3537">
        <v>-909814</v>
      </c>
      <c r="W3537" t="s">
        <v>38</v>
      </c>
    </row>
    <row r="3538" spans="1:23" x14ac:dyDescent="0.3">
      <c r="A3538" t="s">
        <v>5257</v>
      </c>
      <c r="B3538">
        <v>233</v>
      </c>
      <c r="C3538">
        <v>113</v>
      </c>
      <c r="D3538">
        <v>1185783</v>
      </c>
      <c r="E3538" t="s">
        <v>55</v>
      </c>
      <c r="L3538" t="s">
        <v>5258</v>
      </c>
      <c r="M3538">
        <v>44763</v>
      </c>
      <c r="N3538">
        <v>172</v>
      </c>
      <c r="O3538" t="s">
        <v>5259</v>
      </c>
      <c r="P3538" t="s">
        <v>2395</v>
      </c>
      <c r="Q3538" t="s">
        <v>2708</v>
      </c>
      <c r="R3538">
        <v>590000</v>
      </c>
      <c r="S3538">
        <v>2007</v>
      </c>
      <c r="T3538">
        <v>7.9</v>
      </c>
      <c r="U3538">
        <v>1.9</v>
      </c>
      <c r="V3538">
        <v>595783</v>
      </c>
      <c r="W3538" t="s">
        <v>21</v>
      </c>
    </row>
    <row r="3539" spans="1:23" x14ac:dyDescent="0.3">
      <c r="A3539" t="s">
        <v>961</v>
      </c>
      <c r="B3539">
        <v>231</v>
      </c>
      <c r="C3539">
        <v>104</v>
      </c>
      <c r="D3539">
        <v>1007962</v>
      </c>
      <c r="E3539" t="s">
        <v>56</v>
      </c>
      <c r="F3539" t="s">
        <v>55</v>
      </c>
      <c r="G3539" t="s">
        <v>35</v>
      </c>
      <c r="L3539" t="s">
        <v>5260</v>
      </c>
      <c r="M3539">
        <v>131969</v>
      </c>
      <c r="N3539">
        <v>651</v>
      </c>
      <c r="O3539" t="s">
        <v>29</v>
      </c>
      <c r="P3539" t="s">
        <v>30</v>
      </c>
      <c r="Q3539" t="s">
        <v>213</v>
      </c>
      <c r="R3539">
        <v>950000</v>
      </c>
      <c r="S3539">
        <v>2005</v>
      </c>
      <c r="T3539">
        <v>7.1</v>
      </c>
      <c r="U3539">
        <v>1.7</v>
      </c>
      <c r="V3539">
        <v>57962</v>
      </c>
      <c r="W3539" t="s">
        <v>21</v>
      </c>
    </row>
    <row r="3540" spans="1:23" x14ac:dyDescent="0.3">
      <c r="A3540" t="s">
        <v>5157</v>
      </c>
      <c r="B3540">
        <v>65</v>
      </c>
      <c r="C3540">
        <v>91</v>
      </c>
      <c r="D3540">
        <v>381186</v>
      </c>
      <c r="E3540" t="s">
        <v>55</v>
      </c>
      <c r="F3540" t="s">
        <v>35</v>
      </c>
      <c r="L3540" t="s">
        <v>5261</v>
      </c>
      <c r="M3540">
        <v>13485</v>
      </c>
      <c r="N3540">
        <v>90</v>
      </c>
      <c r="O3540" t="s">
        <v>29</v>
      </c>
      <c r="P3540" t="s">
        <v>30</v>
      </c>
      <c r="Q3540" t="s">
        <v>213</v>
      </c>
      <c r="R3540">
        <v>900000</v>
      </c>
      <c r="S3540">
        <v>2005</v>
      </c>
      <c r="T3540">
        <v>6.4</v>
      </c>
      <c r="U3540">
        <v>1.5</v>
      </c>
      <c r="V3540">
        <v>-518814</v>
      </c>
      <c r="W3540" t="s">
        <v>38</v>
      </c>
    </row>
    <row r="3541" spans="1:23" x14ac:dyDescent="0.3">
      <c r="A3541" t="s">
        <v>1924</v>
      </c>
      <c r="B3541">
        <v>327</v>
      </c>
      <c r="C3541">
        <v>85</v>
      </c>
      <c r="D3541">
        <v>16097842</v>
      </c>
      <c r="E3541" t="s">
        <v>242</v>
      </c>
      <c r="F3541" t="s">
        <v>55</v>
      </c>
      <c r="G3541" t="s">
        <v>44</v>
      </c>
      <c r="L3541" t="s">
        <v>5262</v>
      </c>
      <c r="M3541">
        <v>53919</v>
      </c>
      <c r="N3541">
        <v>168</v>
      </c>
      <c r="O3541" t="s">
        <v>29</v>
      </c>
      <c r="P3541" t="s">
        <v>30</v>
      </c>
      <c r="Q3541" t="s">
        <v>213</v>
      </c>
      <c r="R3541">
        <v>900000</v>
      </c>
      <c r="S3541">
        <v>2013</v>
      </c>
      <c r="T3541">
        <v>7.5</v>
      </c>
      <c r="U3541">
        <v>1.4</v>
      </c>
      <c r="V3541">
        <v>15197842</v>
      </c>
      <c r="W3541" t="s">
        <v>21</v>
      </c>
    </row>
    <row r="3542" spans="1:23" x14ac:dyDescent="0.3">
      <c r="A3542" t="s">
        <v>5263</v>
      </c>
      <c r="B3542">
        <v>62</v>
      </c>
      <c r="C3542">
        <v>101</v>
      </c>
      <c r="D3542">
        <v>6643</v>
      </c>
      <c r="E3542" t="s">
        <v>48</v>
      </c>
      <c r="F3542" t="s">
        <v>26</v>
      </c>
      <c r="G3542" t="s">
        <v>35</v>
      </c>
      <c r="L3542" t="s">
        <v>5264</v>
      </c>
      <c r="M3542">
        <v>11965</v>
      </c>
      <c r="N3542">
        <v>39</v>
      </c>
      <c r="O3542" t="s">
        <v>29</v>
      </c>
      <c r="P3542" t="s">
        <v>30</v>
      </c>
      <c r="Q3542" t="s">
        <v>213</v>
      </c>
      <c r="R3542">
        <v>900000</v>
      </c>
      <c r="S3542">
        <v>2012</v>
      </c>
      <c r="T3542">
        <v>6.4</v>
      </c>
      <c r="U3542">
        <v>1.7</v>
      </c>
      <c r="V3542">
        <v>-893357</v>
      </c>
      <c r="W3542" t="s">
        <v>38</v>
      </c>
    </row>
    <row r="3543" spans="1:23" x14ac:dyDescent="0.3">
      <c r="A3543" t="s">
        <v>5265</v>
      </c>
      <c r="B3543">
        <v>35</v>
      </c>
      <c r="C3543">
        <v>107</v>
      </c>
      <c r="D3543">
        <v>819939</v>
      </c>
      <c r="E3543" t="s">
        <v>48</v>
      </c>
      <c r="F3543" t="s">
        <v>55</v>
      </c>
      <c r="G3543" t="s">
        <v>44</v>
      </c>
      <c r="L3543" t="s">
        <v>5266</v>
      </c>
      <c r="M3543">
        <v>14580</v>
      </c>
      <c r="N3543">
        <v>252</v>
      </c>
      <c r="O3543" t="s">
        <v>29</v>
      </c>
      <c r="P3543" t="s">
        <v>30</v>
      </c>
      <c r="Q3543" t="s">
        <v>213</v>
      </c>
      <c r="R3543">
        <v>850000</v>
      </c>
      <c r="S3543">
        <v>2003</v>
      </c>
      <c r="T3543">
        <v>7.2</v>
      </c>
      <c r="U3543">
        <v>1.8</v>
      </c>
      <c r="V3543">
        <v>-30061</v>
      </c>
      <c r="W3543" t="s">
        <v>38</v>
      </c>
    </row>
    <row r="3544" spans="1:23" x14ac:dyDescent="0.3">
      <c r="A3544" t="s">
        <v>5267</v>
      </c>
      <c r="B3544">
        <v>115</v>
      </c>
      <c r="C3544">
        <v>88</v>
      </c>
      <c r="D3544">
        <v>1243961</v>
      </c>
      <c r="E3544" t="s">
        <v>48</v>
      </c>
      <c r="L3544" t="s">
        <v>5268</v>
      </c>
      <c r="M3544">
        <v>13421</v>
      </c>
      <c r="N3544">
        <v>34</v>
      </c>
      <c r="O3544" t="s">
        <v>29</v>
      </c>
      <c r="P3544" t="s">
        <v>30</v>
      </c>
      <c r="Q3544" t="s">
        <v>213</v>
      </c>
      <c r="R3544">
        <v>850000</v>
      </c>
      <c r="S3544">
        <v>2012</v>
      </c>
      <c r="T3544">
        <v>6</v>
      </c>
      <c r="U3544">
        <v>1.5</v>
      </c>
      <c r="V3544">
        <v>393961</v>
      </c>
      <c r="W3544" t="s">
        <v>21</v>
      </c>
    </row>
    <row r="3545" spans="1:23" x14ac:dyDescent="0.3">
      <c r="A3545" t="s">
        <v>5269</v>
      </c>
      <c r="B3545">
        <v>16</v>
      </c>
      <c r="C3545">
        <v>95</v>
      </c>
      <c r="D3545">
        <v>15278</v>
      </c>
      <c r="E3545" t="s">
        <v>55</v>
      </c>
      <c r="F3545" t="s">
        <v>26</v>
      </c>
      <c r="G3545" t="s">
        <v>27</v>
      </c>
      <c r="L3545" t="s">
        <v>5270</v>
      </c>
      <c r="M3545">
        <v>1742</v>
      </c>
      <c r="N3545">
        <v>158</v>
      </c>
      <c r="O3545" t="s">
        <v>29</v>
      </c>
      <c r="P3545" t="s">
        <v>30</v>
      </c>
      <c r="Q3545" t="s">
        <v>52</v>
      </c>
      <c r="R3545">
        <v>825000</v>
      </c>
      <c r="S3545">
        <v>2002</v>
      </c>
      <c r="T3545">
        <v>5.6</v>
      </c>
      <c r="U3545">
        <v>1.6</v>
      </c>
      <c r="V3545">
        <v>-809722</v>
      </c>
      <c r="W3545" t="s">
        <v>38</v>
      </c>
    </row>
    <row r="3546" spans="1:23" x14ac:dyDescent="0.3">
      <c r="A3546" t="s">
        <v>5271</v>
      </c>
      <c r="B3546">
        <v>354</v>
      </c>
      <c r="C3546">
        <v>123</v>
      </c>
      <c r="D3546">
        <v>7098492</v>
      </c>
      <c r="E3546" t="s">
        <v>55</v>
      </c>
      <c r="F3546" t="s">
        <v>60</v>
      </c>
      <c r="L3546" t="s">
        <v>5272</v>
      </c>
      <c r="M3546">
        <v>151812</v>
      </c>
      <c r="N3546">
        <v>264</v>
      </c>
      <c r="O3546" t="s">
        <v>5273</v>
      </c>
      <c r="P3546" t="s">
        <v>3643</v>
      </c>
      <c r="Q3546" t="s">
        <v>31</v>
      </c>
      <c r="R3546">
        <v>500000</v>
      </c>
      <c r="S3546">
        <v>2011</v>
      </c>
      <c r="T3546">
        <v>8.4</v>
      </c>
      <c r="U3546">
        <v>2</v>
      </c>
      <c r="V3546">
        <v>6598492</v>
      </c>
      <c r="W3546" t="s">
        <v>21</v>
      </c>
    </row>
    <row r="3547" spans="1:23" x14ac:dyDescent="0.3">
      <c r="A3547" t="s">
        <v>5274</v>
      </c>
      <c r="B3547">
        <v>74</v>
      </c>
      <c r="C3547">
        <v>88</v>
      </c>
      <c r="D3547">
        <v>4771000</v>
      </c>
      <c r="E3547" t="s">
        <v>48</v>
      </c>
      <c r="F3547" t="s">
        <v>55</v>
      </c>
      <c r="L3547" t="s">
        <v>5275</v>
      </c>
      <c r="M3547">
        <v>26513</v>
      </c>
      <c r="N3547">
        <v>174</v>
      </c>
      <c r="O3547" t="s">
        <v>29</v>
      </c>
      <c r="P3547" t="s">
        <v>30</v>
      </c>
      <c r="Q3547" t="s">
        <v>213</v>
      </c>
      <c r="R3547">
        <v>800000</v>
      </c>
      <c r="S3547">
        <v>1995</v>
      </c>
      <c r="T3547">
        <v>7.5</v>
      </c>
      <c r="U3547">
        <v>1.5</v>
      </c>
      <c r="V3547">
        <v>3971000</v>
      </c>
      <c r="W3547" t="s">
        <v>21</v>
      </c>
    </row>
    <row r="3548" spans="1:23" x14ac:dyDescent="0.3">
      <c r="A3548" t="s">
        <v>4938</v>
      </c>
      <c r="B3548">
        <v>11</v>
      </c>
      <c r="C3548">
        <v>114</v>
      </c>
      <c r="D3548">
        <v>1001437</v>
      </c>
      <c r="E3548" t="s">
        <v>55</v>
      </c>
      <c r="F3548" t="s">
        <v>44</v>
      </c>
      <c r="L3548" t="s">
        <v>5276</v>
      </c>
      <c r="M3548">
        <v>2039</v>
      </c>
      <c r="N3548">
        <v>28</v>
      </c>
      <c r="O3548" t="s">
        <v>29</v>
      </c>
      <c r="P3548" t="s">
        <v>30</v>
      </c>
      <c r="Q3548" t="s">
        <v>213</v>
      </c>
      <c r="R3548">
        <v>800000</v>
      </c>
      <c r="S3548">
        <v>1993</v>
      </c>
      <c r="T3548">
        <v>7.2</v>
      </c>
      <c r="U3548">
        <v>1.9</v>
      </c>
      <c r="V3548">
        <v>201437</v>
      </c>
      <c r="W3548" t="s">
        <v>21</v>
      </c>
    </row>
    <row r="3549" spans="1:23" x14ac:dyDescent="0.3">
      <c r="A3549" t="s">
        <v>3996</v>
      </c>
      <c r="B3549">
        <v>59</v>
      </c>
      <c r="C3549">
        <v>88</v>
      </c>
      <c r="D3549">
        <v>2073984</v>
      </c>
      <c r="E3549" t="s">
        <v>55</v>
      </c>
      <c r="F3549" t="s">
        <v>44</v>
      </c>
      <c r="L3549" t="s">
        <v>5277</v>
      </c>
      <c r="M3549">
        <v>4743</v>
      </c>
      <c r="N3549">
        <v>135</v>
      </c>
      <c r="O3549" t="s">
        <v>29</v>
      </c>
      <c r="P3549" t="s">
        <v>545</v>
      </c>
      <c r="Q3549" t="s">
        <v>213</v>
      </c>
      <c r="R3549">
        <v>800000</v>
      </c>
      <c r="S3549">
        <v>2002</v>
      </c>
      <c r="T3549">
        <v>7.2</v>
      </c>
      <c r="U3549">
        <v>1.5</v>
      </c>
      <c r="V3549">
        <v>1273984</v>
      </c>
      <c r="W3549" t="s">
        <v>21</v>
      </c>
    </row>
    <row r="3550" spans="1:23" x14ac:dyDescent="0.3">
      <c r="A3550" t="s">
        <v>1183</v>
      </c>
      <c r="B3550">
        <v>29</v>
      </c>
      <c r="C3550">
        <v>104</v>
      </c>
      <c r="D3550">
        <v>144583</v>
      </c>
      <c r="E3550" t="s">
        <v>55</v>
      </c>
      <c r="F3550" t="s">
        <v>35</v>
      </c>
      <c r="L3550" t="s">
        <v>5278</v>
      </c>
      <c r="M3550">
        <v>2256</v>
      </c>
      <c r="N3550">
        <v>79</v>
      </c>
      <c r="O3550" t="s">
        <v>29</v>
      </c>
      <c r="P3550" t="s">
        <v>545</v>
      </c>
      <c r="Q3550" t="s">
        <v>213</v>
      </c>
      <c r="R3550">
        <v>800000</v>
      </c>
      <c r="S3550">
        <v>1999</v>
      </c>
      <c r="T3550">
        <v>6.5</v>
      </c>
      <c r="U3550">
        <v>1.7</v>
      </c>
      <c r="V3550">
        <v>-655417</v>
      </c>
      <c r="W3550" t="s">
        <v>38</v>
      </c>
    </row>
    <row r="3551" spans="1:23" x14ac:dyDescent="0.3">
      <c r="A3551" t="s">
        <v>1404</v>
      </c>
      <c r="B3551">
        <v>224</v>
      </c>
      <c r="C3551">
        <v>91</v>
      </c>
      <c r="D3551">
        <v>41709</v>
      </c>
      <c r="E3551" t="s">
        <v>48</v>
      </c>
      <c r="F3551" t="s">
        <v>57</v>
      </c>
      <c r="L3551" t="s">
        <v>5279</v>
      </c>
      <c r="M3551">
        <v>54601</v>
      </c>
      <c r="N3551">
        <v>200</v>
      </c>
      <c r="O3551" t="s">
        <v>4562</v>
      </c>
      <c r="P3551" t="s">
        <v>4563</v>
      </c>
      <c r="Q3551" t="s">
        <v>2708</v>
      </c>
      <c r="R3551">
        <v>800000</v>
      </c>
      <c r="S3551">
        <v>2009</v>
      </c>
      <c r="T3551">
        <v>6.4</v>
      </c>
      <c r="U3551">
        <v>1.5</v>
      </c>
      <c r="V3551">
        <v>-758291</v>
      </c>
      <c r="W3551" t="s">
        <v>38</v>
      </c>
    </row>
    <row r="3552" spans="1:23" x14ac:dyDescent="0.3">
      <c r="A3552" t="s">
        <v>422</v>
      </c>
      <c r="B3552">
        <v>100</v>
      </c>
      <c r="C3552">
        <v>112</v>
      </c>
      <c r="D3552">
        <v>115000000</v>
      </c>
      <c r="E3552" t="s">
        <v>48</v>
      </c>
      <c r="F3552" t="s">
        <v>55</v>
      </c>
      <c r="G3552" t="s">
        <v>59</v>
      </c>
      <c r="L3552" t="s">
        <v>5280</v>
      </c>
      <c r="M3552">
        <v>63839</v>
      </c>
      <c r="N3552">
        <v>238</v>
      </c>
      <c r="O3552" t="s">
        <v>29</v>
      </c>
      <c r="P3552" t="s">
        <v>30</v>
      </c>
      <c r="Q3552" t="s">
        <v>52</v>
      </c>
      <c r="R3552">
        <v>777000</v>
      </c>
      <c r="S3552">
        <v>1973</v>
      </c>
      <c r="T3552">
        <v>7.5</v>
      </c>
      <c r="U3552">
        <v>1.9</v>
      </c>
      <c r="V3552">
        <v>114223000</v>
      </c>
      <c r="W3552" t="s">
        <v>21</v>
      </c>
    </row>
    <row r="3553" spans="1:23" x14ac:dyDescent="0.3">
      <c r="A3553" t="s">
        <v>5281</v>
      </c>
      <c r="B3553">
        <v>82</v>
      </c>
      <c r="C3553">
        <v>86</v>
      </c>
      <c r="D3553">
        <v>5518918</v>
      </c>
      <c r="E3553" t="s">
        <v>24</v>
      </c>
      <c r="F3553" t="s">
        <v>25</v>
      </c>
      <c r="G3553" t="s">
        <v>47</v>
      </c>
      <c r="H3553" t="s">
        <v>48</v>
      </c>
      <c r="I3553" t="s">
        <v>26</v>
      </c>
      <c r="J3553" t="s">
        <v>27</v>
      </c>
      <c r="L3553" t="s">
        <v>5282</v>
      </c>
      <c r="M3553">
        <v>12160</v>
      </c>
      <c r="N3553">
        <v>73</v>
      </c>
      <c r="O3553" t="s">
        <v>29</v>
      </c>
      <c r="P3553" t="s">
        <v>30</v>
      </c>
      <c r="Q3553" t="s">
        <v>213</v>
      </c>
      <c r="R3553">
        <v>750000</v>
      </c>
      <c r="S3553">
        <v>2007</v>
      </c>
      <c r="T3553">
        <v>6.9</v>
      </c>
      <c r="U3553">
        <v>1.4</v>
      </c>
      <c r="V3553">
        <v>4768918</v>
      </c>
      <c r="W3553" t="s">
        <v>21</v>
      </c>
    </row>
    <row r="3554" spans="1:23" x14ac:dyDescent="0.3">
      <c r="A3554" t="s">
        <v>105</v>
      </c>
      <c r="B3554">
        <v>271</v>
      </c>
      <c r="C3554">
        <v>86</v>
      </c>
      <c r="D3554">
        <v>4007792</v>
      </c>
      <c r="E3554" t="s">
        <v>48</v>
      </c>
      <c r="F3554" t="s">
        <v>55</v>
      </c>
      <c r="G3554" t="s">
        <v>44</v>
      </c>
      <c r="L3554" t="s">
        <v>5283</v>
      </c>
      <c r="M3554">
        <v>101287</v>
      </c>
      <c r="N3554">
        <v>260</v>
      </c>
      <c r="O3554" t="s">
        <v>29</v>
      </c>
      <c r="P3554" t="s">
        <v>30</v>
      </c>
      <c r="Q3554" t="s">
        <v>213</v>
      </c>
      <c r="R3554">
        <v>750000</v>
      </c>
      <c r="S3554">
        <v>2012</v>
      </c>
      <c r="T3554">
        <v>7</v>
      </c>
      <c r="U3554">
        <v>1.4</v>
      </c>
      <c r="V3554">
        <v>3257792</v>
      </c>
      <c r="W3554" t="s">
        <v>21</v>
      </c>
    </row>
    <row r="3555" spans="1:23" x14ac:dyDescent="0.3">
      <c r="A3555" t="s">
        <v>5284</v>
      </c>
      <c r="B3555">
        <v>255</v>
      </c>
      <c r="C3555">
        <v>95</v>
      </c>
      <c r="D3555">
        <v>26297</v>
      </c>
      <c r="E3555" t="s">
        <v>56</v>
      </c>
      <c r="F3555" t="s">
        <v>57</v>
      </c>
      <c r="G3555" t="s">
        <v>35</v>
      </c>
      <c r="L3555" t="s">
        <v>5285</v>
      </c>
      <c r="M3555">
        <v>25750</v>
      </c>
      <c r="N3555">
        <v>209</v>
      </c>
      <c r="O3555" t="s">
        <v>29</v>
      </c>
      <c r="P3555" t="s">
        <v>37</v>
      </c>
      <c r="Q3555" t="s">
        <v>2708</v>
      </c>
      <c r="R3555">
        <v>500000</v>
      </c>
      <c r="S3555">
        <v>2011</v>
      </c>
      <c r="T3555">
        <v>6.3</v>
      </c>
      <c r="U3555">
        <v>1.6</v>
      </c>
      <c r="V3555">
        <v>-473703</v>
      </c>
      <c r="W3555" t="s">
        <v>38</v>
      </c>
    </row>
    <row r="3556" spans="1:23" x14ac:dyDescent="0.3">
      <c r="A3556" t="s">
        <v>5238</v>
      </c>
      <c r="B3556">
        <v>292</v>
      </c>
      <c r="C3556">
        <v>101</v>
      </c>
      <c r="D3556">
        <v>77501</v>
      </c>
      <c r="E3556" t="s">
        <v>57</v>
      </c>
      <c r="L3556" t="s">
        <v>5286</v>
      </c>
      <c r="M3556">
        <v>27260</v>
      </c>
      <c r="N3556">
        <v>247</v>
      </c>
      <c r="O3556" t="s">
        <v>29</v>
      </c>
      <c r="P3556" t="s">
        <v>30</v>
      </c>
      <c r="Q3556" t="s">
        <v>213</v>
      </c>
      <c r="R3556">
        <v>750000</v>
      </c>
      <c r="S3556">
        <v>2011</v>
      </c>
      <c r="T3556">
        <v>5.5</v>
      </c>
      <c r="U3556">
        <v>1.7</v>
      </c>
      <c r="V3556">
        <v>-672499</v>
      </c>
      <c r="W3556" t="s">
        <v>38</v>
      </c>
    </row>
    <row r="3557" spans="1:23" x14ac:dyDescent="0.3">
      <c r="A3557" t="s">
        <v>670</v>
      </c>
      <c r="B3557">
        <v>31</v>
      </c>
      <c r="C3557">
        <v>88</v>
      </c>
      <c r="D3557">
        <v>47329</v>
      </c>
      <c r="E3557" t="s">
        <v>55</v>
      </c>
      <c r="L3557" t="s">
        <v>5287</v>
      </c>
      <c r="M3557">
        <v>1661</v>
      </c>
      <c r="N3557">
        <v>31</v>
      </c>
      <c r="O3557" t="s">
        <v>29</v>
      </c>
      <c r="P3557" t="s">
        <v>30</v>
      </c>
      <c r="Q3557" t="s">
        <v>213</v>
      </c>
      <c r="R3557">
        <v>750000</v>
      </c>
      <c r="S3557">
        <v>2002</v>
      </c>
      <c r="T3557">
        <v>6.6</v>
      </c>
      <c r="U3557">
        <v>1.5</v>
      </c>
      <c r="V3557">
        <v>-702671</v>
      </c>
      <c r="W3557" t="s">
        <v>38</v>
      </c>
    </row>
    <row r="3558" spans="1:23" x14ac:dyDescent="0.3">
      <c r="A3558" t="s">
        <v>5288</v>
      </c>
      <c r="B3558">
        <v>114</v>
      </c>
      <c r="C3558">
        <v>99</v>
      </c>
      <c r="D3558">
        <v>18378</v>
      </c>
      <c r="E3558" t="s">
        <v>56</v>
      </c>
      <c r="F3558" t="s">
        <v>55</v>
      </c>
      <c r="G3558" t="s">
        <v>57</v>
      </c>
      <c r="H3558" t="s">
        <v>35</v>
      </c>
      <c r="L3558" t="s">
        <v>5289</v>
      </c>
      <c r="M3558">
        <v>9376</v>
      </c>
      <c r="N3558">
        <v>74</v>
      </c>
      <c r="O3558" t="s">
        <v>29</v>
      </c>
      <c r="P3558" t="s">
        <v>37</v>
      </c>
      <c r="Q3558" t="s">
        <v>213</v>
      </c>
      <c r="R3558">
        <v>900000</v>
      </c>
      <c r="S3558">
        <v>2008</v>
      </c>
      <c r="T3558">
        <v>5.2</v>
      </c>
      <c r="U3558">
        <v>1.6</v>
      </c>
      <c r="V3558">
        <v>-881622</v>
      </c>
      <c r="W3558" t="s">
        <v>38</v>
      </c>
    </row>
    <row r="3559" spans="1:23" x14ac:dyDescent="0.3">
      <c r="A3559" t="s">
        <v>4281</v>
      </c>
      <c r="B3559">
        <v>53</v>
      </c>
      <c r="C3559">
        <v>170</v>
      </c>
      <c r="D3559">
        <v>7830611</v>
      </c>
      <c r="E3559" t="s">
        <v>790</v>
      </c>
      <c r="F3559" t="s">
        <v>55</v>
      </c>
      <c r="G3559" t="s">
        <v>61</v>
      </c>
      <c r="L3559" t="s">
        <v>5290</v>
      </c>
      <c r="M3559">
        <v>18980</v>
      </c>
      <c r="N3559">
        <v>74</v>
      </c>
      <c r="O3559" t="s">
        <v>29</v>
      </c>
      <c r="P3559" t="s">
        <v>30</v>
      </c>
      <c r="Q3559" t="s">
        <v>31</v>
      </c>
      <c r="R3559">
        <v>700000</v>
      </c>
      <c r="S3559">
        <v>1994</v>
      </c>
      <c r="T3559">
        <v>8.3000000000000007</v>
      </c>
      <c r="U3559">
        <v>2.8</v>
      </c>
      <c r="V3559">
        <v>7130611</v>
      </c>
      <c r="W3559" t="s">
        <v>21</v>
      </c>
    </row>
    <row r="3560" spans="1:23" x14ac:dyDescent="0.3">
      <c r="A3560" t="s">
        <v>4664</v>
      </c>
      <c r="B3560">
        <v>64</v>
      </c>
      <c r="C3560">
        <v>97</v>
      </c>
      <c r="D3560">
        <v>1141829</v>
      </c>
      <c r="E3560" t="s">
        <v>56</v>
      </c>
      <c r="F3560" t="s">
        <v>55</v>
      </c>
      <c r="L3560" t="s">
        <v>5291</v>
      </c>
      <c r="M3560">
        <v>8509</v>
      </c>
      <c r="N3560">
        <v>109</v>
      </c>
      <c r="O3560" t="s">
        <v>29</v>
      </c>
      <c r="P3560" t="s">
        <v>30</v>
      </c>
      <c r="Q3560" t="s">
        <v>1824</v>
      </c>
      <c r="R3560">
        <v>700000</v>
      </c>
      <c r="S3560">
        <v>2001</v>
      </c>
      <c r="T3560">
        <v>7.2</v>
      </c>
      <c r="U3560">
        <v>1.6</v>
      </c>
      <c r="V3560">
        <v>441829</v>
      </c>
      <c r="W3560" t="s">
        <v>21</v>
      </c>
    </row>
    <row r="3561" spans="1:23" x14ac:dyDescent="0.3">
      <c r="A3561" t="s">
        <v>5292</v>
      </c>
      <c r="B3561">
        <v>208</v>
      </c>
      <c r="C3561">
        <v>106</v>
      </c>
      <c r="D3561">
        <v>2694973</v>
      </c>
      <c r="E3561" t="s">
        <v>55</v>
      </c>
      <c r="L3561" t="s">
        <v>5293</v>
      </c>
      <c r="M3561">
        <v>70885</v>
      </c>
      <c r="N3561">
        <v>189</v>
      </c>
      <c r="O3561" t="s">
        <v>29</v>
      </c>
      <c r="P3561" t="s">
        <v>30</v>
      </c>
      <c r="Q3561" t="s">
        <v>213</v>
      </c>
      <c r="R3561">
        <v>700000</v>
      </c>
      <c r="S3561">
        <v>2006</v>
      </c>
      <c r="T3561">
        <v>7.2</v>
      </c>
      <c r="U3561">
        <v>1.8</v>
      </c>
      <c r="V3561">
        <v>1994973</v>
      </c>
      <c r="W3561" t="s">
        <v>21</v>
      </c>
    </row>
    <row r="3562" spans="1:23" x14ac:dyDescent="0.3">
      <c r="A3562" t="s">
        <v>5294</v>
      </c>
      <c r="B3562">
        <v>66</v>
      </c>
      <c r="C3562">
        <v>81</v>
      </c>
      <c r="D3562">
        <v>3000000</v>
      </c>
      <c r="E3562" t="s">
        <v>48</v>
      </c>
      <c r="F3562" t="s">
        <v>50</v>
      </c>
      <c r="G3562" t="s">
        <v>44</v>
      </c>
      <c r="L3562" t="s">
        <v>5295</v>
      </c>
      <c r="M3562">
        <v>13269</v>
      </c>
      <c r="N3562">
        <v>98</v>
      </c>
      <c r="O3562" t="s">
        <v>29</v>
      </c>
      <c r="P3562" t="s">
        <v>30</v>
      </c>
      <c r="Q3562" t="s">
        <v>1636</v>
      </c>
      <c r="R3562">
        <v>609000</v>
      </c>
      <c r="S3562">
        <v>1935</v>
      </c>
      <c r="T3562">
        <v>7.8</v>
      </c>
      <c r="U3562">
        <v>1.4</v>
      </c>
      <c r="V3562">
        <v>2391000</v>
      </c>
      <c r="W3562" t="s">
        <v>21</v>
      </c>
    </row>
    <row r="3563" spans="1:23" x14ac:dyDescent="0.3">
      <c r="A3563" t="s">
        <v>5296</v>
      </c>
      <c r="B3563">
        <v>360</v>
      </c>
      <c r="C3563">
        <v>81</v>
      </c>
      <c r="D3563">
        <v>140530114</v>
      </c>
      <c r="E3563" t="s">
        <v>57</v>
      </c>
      <c r="L3563" t="s">
        <v>5297</v>
      </c>
      <c r="M3563">
        <v>186786</v>
      </c>
      <c r="N3563">
        <v>3400</v>
      </c>
      <c r="O3563" t="s">
        <v>29</v>
      </c>
      <c r="P3563" t="s">
        <v>30</v>
      </c>
      <c r="Q3563" t="s">
        <v>213</v>
      </c>
      <c r="R3563">
        <v>60000</v>
      </c>
      <c r="S3563">
        <v>1999</v>
      </c>
      <c r="T3563">
        <v>6.4</v>
      </c>
      <c r="U3563">
        <v>1.4</v>
      </c>
      <c r="V3563">
        <v>140470114</v>
      </c>
      <c r="W3563" t="s">
        <v>21</v>
      </c>
    </row>
    <row r="3564" spans="1:23" x14ac:dyDescent="0.3">
      <c r="A3564" t="s">
        <v>5298</v>
      </c>
      <c r="B3564">
        <v>53</v>
      </c>
      <c r="C3564">
        <v>215</v>
      </c>
      <c r="D3564">
        <v>13300000</v>
      </c>
      <c r="E3564" t="s">
        <v>790</v>
      </c>
      <c r="F3564" t="s">
        <v>54</v>
      </c>
      <c r="G3564" t="s">
        <v>59</v>
      </c>
      <c r="L3564" t="s">
        <v>5299</v>
      </c>
      <c r="M3564">
        <v>12631</v>
      </c>
      <c r="N3564">
        <v>63</v>
      </c>
      <c r="O3564" t="s">
        <v>29</v>
      </c>
      <c r="P3564" t="s">
        <v>30</v>
      </c>
      <c r="Q3564" t="s">
        <v>213</v>
      </c>
      <c r="R3564">
        <v>600000</v>
      </c>
      <c r="S3564">
        <v>1970</v>
      </c>
      <c r="T3564">
        <v>8.1</v>
      </c>
      <c r="U3564">
        <v>3.6</v>
      </c>
      <c r="V3564">
        <v>12700000</v>
      </c>
      <c r="W3564" t="s">
        <v>21</v>
      </c>
    </row>
    <row r="3565" spans="1:23" x14ac:dyDescent="0.3">
      <c r="A3565" t="s">
        <v>5300</v>
      </c>
      <c r="B3565">
        <v>15</v>
      </c>
      <c r="C3565">
        <v>106</v>
      </c>
      <c r="D3565">
        <v>171988</v>
      </c>
      <c r="E3565" t="s">
        <v>24</v>
      </c>
      <c r="F3565" t="s">
        <v>56</v>
      </c>
      <c r="G3565" t="s">
        <v>55</v>
      </c>
      <c r="L3565" t="s">
        <v>5301</v>
      </c>
      <c r="M3565">
        <v>448</v>
      </c>
      <c r="N3565">
        <v>16</v>
      </c>
      <c r="O3565" t="s">
        <v>29</v>
      </c>
      <c r="P3565" t="s">
        <v>30</v>
      </c>
      <c r="Q3565" t="s">
        <v>31</v>
      </c>
      <c r="R3565">
        <v>600000</v>
      </c>
      <c r="S3565">
        <v>2000</v>
      </c>
      <c r="T3565">
        <v>5.6</v>
      </c>
      <c r="U3565">
        <v>1.8</v>
      </c>
      <c r="V3565">
        <v>-428012</v>
      </c>
      <c r="W3565" t="s">
        <v>38</v>
      </c>
    </row>
    <row r="3566" spans="1:23" x14ac:dyDescent="0.3">
      <c r="A3566" t="s">
        <v>5302</v>
      </c>
      <c r="B3566">
        <v>18</v>
      </c>
      <c r="C3566">
        <v>90</v>
      </c>
      <c r="D3566">
        <v>13493</v>
      </c>
      <c r="E3566" t="s">
        <v>55</v>
      </c>
      <c r="L3566" t="s">
        <v>5303</v>
      </c>
      <c r="M3566">
        <v>531</v>
      </c>
      <c r="N3566">
        <v>19</v>
      </c>
      <c r="O3566" t="s">
        <v>29</v>
      </c>
      <c r="P3566" t="s">
        <v>30</v>
      </c>
      <c r="Q3566" t="s">
        <v>213</v>
      </c>
      <c r="R3566">
        <v>600000</v>
      </c>
      <c r="S3566">
        <v>1998</v>
      </c>
      <c r="T3566">
        <v>6.6</v>
      </c>
      <c r="U3566">
        <v>1.5</v>
      </c>
      <c r="V3566">
        <v>-586507</v>
      </c>
      <c r="W3566" t="s">
        <v>38</v>
      </c>
    </row>
    <row r="3567" spans="1:23" x14ac:dyDescent="0.3">
      <c r="A3567" t="s">
        <v>1313</v>
      </c>
      <c r="B3567">
        <v>105</v>
      </c>
      <c r="C3567">
        <v>87</v>
      </c>
      <c r="D3567">
        <v>515005</v>
      </c>
      <c r="E3567" t="s">
        <v>48</v>
      </c>
      <c r="F3567" t="s">
        <v>50</v>
      </c>
      <c r="L3567" t="s">
        <v>5304</v>
      </c>
      <c r="M3567">
        <v>31429</v>
      </c>
      <c r="N3567">
        <v>219</v>
      </c>
      <c r="O3567" t="s">
        <v>29</v>
      </c>
      <c r="P3567" t="s">
        <v>37</v>
      </c>
      <c r="Q3567" t="s">
        <v>1636</v>
      </c>
      <c r="R3567">
        <v>560000</v>
      </c>
      <c r="S3567">
        <v>1964</v>
      </c>
      <c r="T3567">
        <v>7.7</v>
      </c>
      <c r="U3567">
        <v>1.4</v>
      </c>
      <c r="V3567">
        <v>-44995</v>
      </c>
      <c r="W3567" t="s">
        <v>38</v>
      </c>
    </row>
    <row r="3568" spans="1:23" x14ac:dyDescent="0.3">
      <c r="A3568" t="s">
        <v>5008</v>
      </c>
      <c r="B3568">
        <v>50</v>
      </c>
      <c r="C3568">
        <v>122</v>
      </c>
      <c r="D3568">
        <v>33451479</v>
      </c>
      <c r="E3568" t="s">
        <v>55</v>
      </c>
      <c r="F3568" t="s">
        <v>44</v>
      </c>
      <c r="L3568" t="s">
        <v>5305</v>
      </c>
      <c r="M3568">
        <v>17068</v>
      </c>
      <c r="N3568">
        <v>215</v>
      </c>
      <c r="O3568" t="s">
        <v>29</v>
      </c>
      <c r="P3568" t="s">
        <v>30</v>
      </c>
      <c r="Q3568" t="s">
        <v>52</v>
      </c>
      <c r="R3568">
        <v>500000</v>
      </c>
      <c r="S3568">
        <v>2008</v>
      </c>
      <c r="T3568">
        <v>6.5</v>
      </c>
      <c r="U3568">
        <v>2</v>
      </c>
      <c r="V3568">
        <v>32951479</v>
      </c>
      <c r="W3568" t="s">
        <v>21</v>
      </c>
    </row>
    <row r="3569" spans="1:23" x14ac:dyDescent="0.3">
      <c r="A3569" t="s">
        <v>5306</v>
      </c>
      <c r="B3569">
        <v>5</v>
      </c>
      <c r="C3569">
        <v>86</v>
      </c>
      <c r="D3569">
        <v>39552600</v>
      </c>
      <c r="E3569" t="s">
        <v>25</v>
      </c>
      <c r="F3569" t="s">
        <v>49</v>
      </c>
      <c r="G3569" t="s">
        <v>44</v>
      </c>
      <c r="L3569" t="s">
        <v>5307</v>
      </c>
      <c r="M3569">
        <v>3411</v>
      </c>
      <c r="N3569">
        <v>36</v>
      </c>
      <c r="O3569" t="s">
        <v>29</v>
      </c>
      <c r="P3569" t="s">
        <v>30</v>
      </c>
      <c r="Q3569" t="s">
        <v>118</v>
      </c>
      <c r="R3569">
        <v>500000</v>
      </c>
      <c r="S3569">
        <v>1974</v>
      </c>
      <c r="T3569">
        <v>6.1</v>
      </c>
      <c r="U3569">
        <v>1.4</v>
      </c>
      <c r="V3569">
        <v>39052600</v>
      </c>
      <c r="W3569" t="s">
        <v>21</v>
      </c>
    </row>
    <row r="3570" spans="1:23" x14ac:dyDescent="0.3">
      <c r="A3570" t="s">
        <v>5005</v>
      </c>
      <c r="B3570">
        <v>235</v>
      </c>
      <c r="C3570">
        <v>79</v>
      </c>
      <c r="D3570">
        <v>30500882</v>
      </c>
      <c r="E3570" t="s">
        <v>25</v>
      </c>
      <c r="F3570" t="s">
        <v>242</v>
      </c>
      <c r="G3570" t="s">
        <v>55</v>
      </c>
      <c r="H3570" t="s">
        <v>57</v>
      </c>
      <c r="I3570" t="s">
        <v>35</v>
      </c>
      <c r="L3570" t="s">
        <v>5308</v>
      </c>
      <c r="M3570">
        <v>42256</v>
      </c>
      <c r="N3570">
        <v>916</v>
      </c>
      <c r="O3570" t="s">
        <v>29</v>
      </c>
      <c r="P3570" t="s">
        <v>30</v>
      </c>
      <c r="Q3570" t="s">
        <v>213</v>
      </c>
      <c r="R3570">
        <v>500000</v>
      </c>
      <c r="S3570">
        <v>2003</v>
      </c>
      <c r="T3570">
        <v>5.7</v>
      </c>
      <c r="U3570">
        <v>1.3</v>
      </c>
      <c r="V3570">
        <v>30000882</v>
      </c>
      <c r="W3570" t="s">
        <v>21</v>
      </c>
    </row>
    <row r="3571" spans="1:23" x14ac:dyDescent="0.3">
      <c r="A3571" t="s">
        <v>5309</v>
      </c>
      <c r="B3571">
        <v>95</v>
      </c>
      <c r="C3571">
        <v>97</v>
      </c>
      <c r="D3571">
        <v>17000000</v>
      </c>
      <c r="E3571" t="s">
        <v>57</v>
      </c>
      <c r="F3571" t="s">
        <v>27</v>
      </c>
      <c r="L3571" t="s">
        <v>5310</v>
      </c>
      <c r="M3571">
        <v>3274</v>
      </c>
      <c r="N3571">
        <v>84</v>
      </c>
      <c r="O3571" t="s">
        <v>29</v>
      </c>
      <c r="P3571" t="s">
        <v>30</v>
      </c>
      <c r="Q3571" t="s">
        <v>52</v>
      </c>
      <c r="R3571">
        <v>500000</v>
      </c>
      <c r="S3571">
        <v>1977</v>
      </c>
      <c r="T3571">
        <v>5.9</v>
      </c>
      <c r="U3571">
        <v>1.6</v>
      </c>
      <c r="V3571">
        <v>16500000</v>
      </c>
      <c r="W3571" t="s">
        <v>21</v>
      </c>
    </row>
    <row r="3572" spans="1:23" x14ac:dyDescent="0.3">
      <c r="A3572" t="s">
        <v>2919</v>
      </c>
      <c r="B3572">
        <v>154</v>
      </c>
      <c r="C3572">
        <v>89</v>
      </c>
      <c r="D3572">
        <v>5739376</v>
      </c>
      <c r="E3572" t="s">
        <v>48</v>
      </c>
      <c r="F3572" t="s">
        <v>55</v>
      </c>
      <c r="L3572" t="s">
        <v>5311</v>
      </c>
      <c r="M3572">
        <v>58260</v>
      </c>
      <c r="N3572">
        <v>286</v>
      </c>
      <c r="O3572" t="s">
        <v>29</v>
      </c>
      <c r="P3572" t="s">
        <v>30</v>
      </c>
      <c r="Q3572" t="s">
        <v>213</v>
      </c>
      <c r="R3572">
        <v>500000</v>
      </c>
      <c r="S3572">
        <v>2003</v>
      </c>
      <c r="T3572">
        <v>7.7</v>
      </c>
      <c r="U3572">
        <v>1.5</v>
      </c>
      <c r="V3572">
        <v>5239376</v>
      </c>
      <c r="W3572" t="s">
        <v>21</v>
      </c>
    </row>
    <row r="3573" spans="1:23" x14ac:dyDescent="0.3">
      <c r="A3573" t="s">
        <v>5312</v>
      </c>
      <c r="B3573">
        <v>20</v>
      </c>
      <c r="C3573">
        <v>120</v>
      </c>
      <c r="D3573">
        <v>3773863</v>
      </c>
      <c r="E3573" t="s">
        <v>55</v>
      </c>
      <c r="L3573" t="s">
        <v>5313</v>
      </c>
      <c r="M3573">
        <v>4583</v>
      </c>
      <c r="N3573">
        <v>55</v>
      </c>
      <c r="O3573" t="s">
        <v>29</v>
      </c>
      <c r="P3573" t="s">
        <v>30</v>
      </c>
      <c r="Q3573" t="s">
        <v>31</v>
      </c>
      <c r="R3573">
        <v>1000000</v>
      </c>
      <c r="S3573">
        <v>2009</v>
      </c>
      <c r="T3573">
        <v>7.1</v>
      </c>
      <c r="U3573">
        <v>2</v>
      </c>
      <c r="V3573">
        <v>2773863</v>
      </c>
      <c r="W3573" t="s">
        <v>21</v>
      </c>
    </row>
    <row r="3574" spans="1:23" x14ac:dyDescent="0.3">
      <c r="A3574" t="s">
        <v>5314</v>
      </c>
      <c r="B3574">
        <v>70</v>
      </c>
      <c r="C3574">
        <v>108</v>
      </c>
      <c r="D3574">
        <v>2047570</v>
      </c>
      <c r="E3574" t="s">
        <v>242</v>
      </c>
      <c r="F3574" t="s">
        <v>790</v>
      </c>
      <c r="G3574" t="s">
        <v>61</v>
      </c>
      <c r="L3574" t="s">
        <v>5315</v>
      </c>
      <c r="M3574">
        <v>6790</v>
      </c>
      <c r="N3574">
        <v>80</v>
      </c>
      <c r="O3574" t="s">
        <v>29</v>
      </c>
      <c r="P3574" t="s">
        <v>30</v>
      </c>
      <c r="Q3574" t="s">
        <v>213</v>
      </c>
      <c r="R3574">
        <v>500000</v>
      </c>
      <c r="S3574">
        <v>1999</v>
      </c>
      <c r="T3574">
        <v>7.6</v>
      </c>
      <c r="U3574">
        <v>1.8</v>
      </c>
      <c r="V3574">
        <v>1547570</v>
      </c>
      <c r="W3574" t="s">
        <v>21</v>
      </c>
    </row>
    <row r="3575" spans="1:23" x14ac:dyDescent="0.3">
      <c r="A3575" t="s">
        <v>5316</v>
      </c>
      <c r="B3575">
        <v>105</v>
      </c>
      <c r="C3575">
        <v>83</v>
      </c>
      <c r="D3575">
        <v>1127331</v>
      </c>
      <c r="E3575" t="s">
        <v>55</v>
      </c>
      <c r="L3575" t="s">
        <v>5317</v>
      </c>
      <c r="M3575">
        <v>7559</v>
      </c>
      <c r="N3575">
        <v>77</v>
      </c>
      <c r="O3575" t="s">
        <v>3000</v>
      </c>
      <c r="P3575" t="s">
        <v>5318</v>
      </c>
      <c r="Q3575" t="s">
        <v>31</v>
      </c>
      <c r="R3575">
        <v>46000</v>
      </c>
      <c r="S3575">
        <v>2003</v>
      </c>
      <c r="T3575">
        <v>7.4</v>
      </c>
      <c r="U3575">
        <v>1.4</v>
      </c>
      <c r="V3575">
        <v>1081331</v>
      </c>
      <c r="W3575" t="s">
        <v>21</v>
      </c>
    </row>
    <row r="3576" spans="1:23" x14ac:dyDescent="0.3">
      <c r="A3576" t="s">
        <v>5319</v>
      </c>
      <c r="B3576">
        <v>29</v>
      </c>
      <c r="C3576">
        <v>93</v>
      </c>
      <c r="D3576">
        <v>906666</v>
      </c>
      <c r="E3576" t="s">
        <v>790</v>
      </c>
      <c r="L3576" t="s">
        <v>5320</v>
      </c>
      <c r="M3576">
        <v>154</v>
      </c>
      <c r="N3576">
        <v>5</v>
      </c>
      <c r="O3576" t="s">
        <v>29</v>
      </c>
      <c r="P3576" t="s">
        <v>30</v>
      </c>
      <c r="Q3576" t="s">
        <v>3646</v>
      </c>
      <c r="R3576">
        <v>500000</v>
      </c>
      <c r="S3576">
        <v>2011</v>
      </c>
      <c r="T3576">
        <v>6.8</v>
      </c>
      <c r="U3576">
        <v>1.6</v>
      </c>
      <c r="V3576">
        <v>406666</v>
      </c>
      <c r="W3576" t="s">
        <v>21</v>
      </c>
    </row>
    <row r="3577" spans="1:23" x14ac:dyDescent="0.3">
      <c r="A3577" t="s">
        <v>5321</v>
      </c>
      <c r="B3577">
        <v>46</v>
      </c>
      <c r="C3577">
        <v>86</v>
      </c>
      <c r="D3577">
        <v>1114943</v>
      </c>
      <c r="E3577" t="s">
        <v>55</v>
      </c>
      <c r="F3577" t="s">
        <v>59</v>
      </c>
      <c r="L3577" t="s">
        <v>5322</v>
      </c>
      <c r="M3577">
        <v>3562</v>
      </c>
      <c r="N3577">
        <v>74</v>
      </c>
      <c r="O3577" t="s">
        <v>29</v>
      </c>
      <c r="P3577" t="s">
        <v>30</v>
      </c>
      <c r="Q3577" t="s">
        <v>213</v>
      </c>
      <c r="R3577">
        <v>500000</v>
      </c>
      <c r="S3577">
        <v>2000</v>
      </c>
      <c r="T3577">
        <v>6.5</v>
      </c>
      <c r="U3577">
        <v>1.4</v>
      </c>
      <c r="V3577">
        <v>614943</v>
      </c>
      <c r="W3577" t="s">
        <v>21</v>
      </c>
    </row>
    <row r="3578" spans="1:23" x14ac:dyDescent="0.3">
      <c r="A3578" t="s">
        <v>3704</v>
      </c>
      <c r="B3578">
        <v>54</v>
      </c>
      <c r="C3578">
        <v>111</v>
      </c>
      <c r="D3578">
        <v>985341</v>
      </c>
      <c r="E3578" t="s">
        <v>55</v>
      </c>
      <c r="L3578" t="s">
        <v>5323</v>
      </c>
      <c r="M3578">
        <v>3479</v>
      </c>
      <c r="N3578">
        <v>87</v>
      </c>
      <c r="O3578" t="s">
        <v>29</v>
      </c>
      <c r="P3578" t="s">
        <v>30</v>
      </c>
      <c r="Q3578" t="s">
        <v>213</v>
      </c>
      <c r="R3578">
        <v>500000</v>
      </c>
      <c r="S3578">
        <v>1999</v>
      </c>
      <c r="T3578">
        <v>7.3</v>
      </c>
      <c r="U3578">
        <v>1.8</v>
      </c>
      <c r="V3578">
        <v>485341</v>
      </c>
      <c r="W3578" t="s">
        <v>21</v>
      </c>
    </row>
    <row r="3579" spans="1:23" x14ac:dyDescent="0.3">
      <c r="A3579" t="s">
        <v>5324</v>
      </c>
      <c r="B3579">
        <v>126</v>
      </c>
      <c r="C3579">
        <v>90</v>
      </c>
      <c r="D3579">
        <v>603943</v>
      </c>
      <c r="E3579" t="s">
        <v>56</v>
      </c>
      <c r="F3579" t="s">
        <v>55</v>
      </c>
      <c r="L3579" t="s">
        <v>5325</v>
      </c>
      <c r="M3579">
        <v>26407</v>
      </c>
      <c r="N3579">
        <v>154</v>
      </c>
      <c r="O3579" t="s">
        <v>29</v>
      </c>
      <c r="P3579" t="s">
        <v>30</v>
      </c>
      <c r="Q3579" t="s">
        <v>213</v>
      </c>
      <c r="R3579">
        <v>500000</v>
      </c>
      <c r="S3579">
        <v>2004</v>
      </c>
      <c r="T3579">
        <v>7.3</v>
      </c>
      <c r="U3579">
        <v>1.5</v>
      </c>
      <c r="V3579">
        <v>103943</v>
      </c>
      <c r="W3579" t="s">
        <v>21</v>
      </c>
    </row>
    <row r="3580" spans="1:23" x14ac:dyDescent="0.3">
      <c r="A3580" t="s">
        <v>4675</v>
      </c>
      <c r="B3580">
        <v>17</v>
      </c>
      <c r="C3580">
        <v>86</v>
      </c>
      <c r="D3580">
        <v>334041</v>
      </c>
      <c r="E3580" t="s">
        <v>56</v>
      </c>
      <c r="F3580" t="s">
        <v>55</v>
      </c>
      <c r="G3580" t="s">
        <v>44</v>
      </c>
      <c r="L3580" t="s">
        <v>5326</v>
      </c>
      <c r="M3580">
        <v>1038</v>
      </c>
      <c r="N3580">
        <v>21</v>
      </c>
      <c r="O3580" t="s">
        <v>29</v>
      </c>
      <c r="P3580" t="s">
        <v>30</v>
      </c>
      <c r="Q3580" t="s">
        <v>213</v>
      </c>
      <c r="R3580">
        <v>500000</v>
      </c>
      <c r="S3580">
        <v>1997</v>
      </c>
      <c r="T3580">
        <v>6.5</v>
      </c>
      <c r="U3580">
        <v>1.4</v>
      </c>
      <c r="V3580">
        <v>-165959</v>
      </c>
      <c r="W3580" t="s">
        <v>38</v>
      </c>
    </row>
    <row r="3581" spans="1:23" x14ac:dyDescent="0.3">
      <c r="A3581" t="s">
        <v>5327</v>
      </c>
      <c r="B3581">
        <v>25</v>
      </c>
      <c r="C3581">
        <v>98</v>
      </c>
      <c r="D3581">
        <v>295468</v>
      </c>
      <c r="E3581" t="s">
        <v>48</v>
      </c>
      <c r="F3581" t="s">
        <v>44</v>
      </c>
      <c r="L3581" t="s">
        <v>5328</v>
      </c>
      <c r="M3581">
        <v>709</v>
      </c>
      <c r="N3581">
        <v>34</v>
      </c>
      <c r="O3581" t="s">
        <v>29</v>
      </c>
      <c r="P3581" t="s">
        <v>30</v>
      </c>
      <c r="Q3581" t="s">
        <v>213</v>
      </c>
      <c r="R3581">
        <v>500000</v>
      </c>
      <c r="S3581">
        <v>2001</v>
      </c>
      <c r="T3581">
        <v>6</v>
      </c>
      <c r="U3581">
        <v>1.6</v>
      </c>
      <c r="V3581">
        <v>-204532</v>
      </c>
      <c r="W3581" t="s">
        <v>38</v>
      </c>
    </row>
    <row r="3582" spans="1:23" x14ac:dyDescent="0.3">
      <c r="A3582" t="s">
        <v>5329</v>
      </c>
      <c r="B3582">
        <v>11</v>
      </c>
      <c r="C3582">
        <v>91</v>
      </c>
      <c r="D3582">
        <v>243347</v>
      </c>
      <c r="E3582" t="s">
        <v>56</v>
      </c>
      <c r="F3582" t="s">
        <v>55</v>
      </c>
      <c r="G3582" t="s">
        <v>35</v>
      </c>
      <c r="L3582" t="s">
        <v>5330</v>
      </c>
      <c r="M3582">
        <v>553</v>
      </c>
      <c r="N3582">
        <v>24</v>
      </c>
      <c r="O3582" t="s">
        <v>29</v>
      </c>
      <c r="P3582" t="s">
        <v>30</v>
      </c>
      <c r="Q3582" t="s">
        <v>213</v>
      </c>
      <c r="R3582">
        <v>500000</v>
      </c>
      <c r="S3582">
        <v>2002</v>
      </c>
      <c r="T3582">
        <v>5.3</v>
      </c>
      <c r="U3582">
        <v>1.5</v>
      </c>
      <c r="V3582">
        <v>-256653</v>
      </c>
      <c r="W3582" t="s">
        <v>38</v>
      </c>
    </row>
    <row r="3583" spans="1:23" x14ac:dyDescent="0.3">
      <c r="A3583" t="s">
        <v>5140</v>
      </c>
      <c r="B3583">
        <v>81</v>
      </c>
      <c r="C3583">
        <v>91</v>
      </c>
      <c r="D3583">
        <v>154077</v>
      </c>
      <c r="E3583" t="s">
        <v>48</v>
      </c>
      <c r="F3583" t="s">
        <v>55</v>
      </c>
      <c r="L3583" t="s">
        <v>5331</v>
      </c>
      <c r="M3583">
        <v>6884</v>
      </c>
      <c r="N3583">
        <v>53</v>
      </c>
      <c r="O3583" t="s">
        <v>29</v>
      </c>
      <c r="P3583" t="s">
        <v>30</v>
      </c>
      <c r="Q3583" t="s">
        <v>213</v>
      </c>
      <c r="R3583">
        <v>500000</v>
      </c>
      <c r="S3583">
        <v>2005</v>
      </c>
      <c r="T3583">
        <v>6.6</v>
      </c>
      <c r="U3583">
        <v>1.5</v>
      </c>
      <c r="V3583">
        <v>-345923</v>
      </c>
      <c r="W3583" t="s">
        <v>38</v>
      </c>
    </row>
    <row r="3584" spans="1:23" x14ac:dyDescent="0.3">
      <c r="A3584" t="s">
        <v>5332</v>
      </c>
      <c r="B3584">
        <v>153</v>
      </c>
      <c r="C3584">
        <v>202</v>
      </c>
      <c r="D3584">
        <v>269061</v>
      </c>
      <c r="E3584" t="s">
        <v>24</v>
      </c>
      <c r="F3584" t="s">
        <v>25</v>
      </c>
      <c r="G3584" t="s">
        <v>55</v>
      </c>
      <c r="L3584" t="s">
        <v>5333</v>
      </c>
      <c r="M3584">
        <v>229012</v>
      </c>
      <c r="N3584">
        <v>596</v>
      </c>
      <c r="O3584" t="s">
        <v>2104</v>
      </c>
      <c r="P3584" t="s">
        <v>812</v>
      </c>
      <c r="Q3584" t="s">
        <v>3646</v>
      </c>
      <c r="R3584">
        <v>2000000</v>
      </c>
      <c r="S3584">
        <v>1954</v>
      </c>
      <c r="T3584">
        <v>8.6999999999999993</v>
      </c>
      <c r="U3584">
        <v>3.4</v>
      </c>
      <c r="V3584">
        <v>-1730939</v>
      </c>
      <c r="W3584" t="s">
        <v>38</v>
      </c>
    </row>
    <row r="3585" spans="1:23" x14ac:dyDescent="0.3">
      <c r="A3585" t="s">
        <v>153</v>
      </c>
      <c r="B3585">
        <v>35</v>
      </c>
      <c r="C3585">
        <v>84</v>
      </c>
      <c r="D3585">
        <v>52850</v>
      </c>
      <c r="E3585" t="s">
        <v>48</v>
      </c>
      <c r="L3585" t="s">
        <v>5334</v>
      </c>
      <c r="M3585">
        <v>1656</v>
      </c>
      <c r="N3585">
        <v>12</v>
      </c>
      <c r="O3585" t="s">
        <v>29</v>
      </c>
      <c r="P3585" t="s">
        <v>30</v>
      </c>
      <c r="Q3585" t="s">
        <v>2708</v>
      </c>
      <c r="R3585">
        <v>500000</v>
      </c>
      <c r="S3585">
        <v>2007</v>
      </c>
      <c r="T3585">
        <v>6.2</v>
      </c>
      <c r="U3585">
        <v>1.4</v>
      </c>
      <c r="V3585">
        <v>-447150</v>
      </c>
      <c r="W3585" t="s">
        <v>38</v>
      </c>
    </row>
    <row r="3586" spans="1:23" x14ac:dyDescent="0.3">
      <c r="A3586" t="s">
        <v>5335</v>
      </c>
      <c r="B3586">
        <v>230</v>
      </c>
      <c r="C3586">
        <v>82</v>
      </c>
      <c r="D3586">
        <v>98017</v>
      </c>
      <c r="E3586" t="s">
        <v>48</v>
      </c>
      <c r="F3586" t="s">
        <v>26</v>
      </c>
      <c r="G3586" t="s">
        <v>57</v>
      </c>
      <c r="L3586" t="s">
        <v>5336</v>
      </c>
      <c r="M3586">
        <v>26185</v>
      </c>
      <c r="N3586">
        <v>170</v>
      </c>
      <c r="O3586" t="s">
        <v>29</v>
      </c>
      <c r="P3586" t="s">
        <v>545</v>
      </c>
      <c r="Q3586" t="s">
        <v>213</v>
      </c>
      <c r="R3586">
        <v>500000</v>
      </c>
      <c r="S3586">
        <v>2010</v>
      </c>
      <c r="T3586">
        <v>5.8</v>
      </c>
      <c r="U3586">
        <v>1.4</v>
      </c>
      <c r="V3586">
        <v>-401983</v>
      </c>
      <c r="W3586" t="s">
        <v>38</v>
      </c>
    </row>
    <row r="3587" spans="1:23" x14ac:dyDescent="0.3">
      <c r="A3587" t="s">
        <v>5265</v>
      </c>
      <c r="B3587">
        <v>9</v>
      </c>
      <c r="C3587">
        <v>100</v>
      </c>
      <c r="D3587">
        <v>31937</v>
      </c>
      <c r="E3587" t="s">
        <v>48</v>
      </c>
      <c r="F3587" t="s">
        <v>44</v>
      </c>
      <c r="L3587" t="s">
        <v>5337</v>
      </c>
      <c r="M3587">
        <v>1358</v>
      </c>
      <c r="N3587">
        <v>10</v>
      </c>
      <c r="O3587" t="s">
        <v>29</v>
      </c>
      <c r="P3587" t="s">
        <v>30</v>
      </c>
      <c r="Q3587" t="s">
        <v>213</v>
      </c>
      <c r="R3587">
        <v>500000</v>
      </c>
      <c r="S3587">
        <v>2007</v>
      </c>
      <c r="T3587">
        <v>5.7</v>
      </c>
      <c r="U3587">
        <v>1.7</v>
      </c>
      <c r="V3587">
        <v>-468063</v>
      </c>
      <c r="W3587" t="s">
        <v>38</v>
      </c>
    </row>
    <row r="3588" spans="1:23" x14ac:dyDescent="0.3">
      <c r="A3588" t="s">
        <v>5338</v>
      </c>
      <c r="B3588">
        <v>17</v>
      </c>
      <c r="C3588">
        <v>112</v>
      </c>
      <c r="D3588">
        <v>13134</v>
      </c>
      <c r="E3588" t="s">
        <v>55</v>
      </c>
      <c r="F3588" t="s">
        <v>61</v>
      </c>
      <c r="L3588" t="s">
        <v>5339</v>
      </c>
      <c r="M3588">
        <v>2004</v>
      </c>
      <c r="N3588">
        <v>32</v>
      </c>
      <c r="O3588" t="s">
        <v>29</v>
      </c>
      <c r="P3588" t="s">
        <v>30</v>
      </c>
      <c r="Q3588" t="s">
        <v>213</v>
      </c>
      <c r="R3588">
        <v>500000</v>
      </c>
      <c r="S3588">
        <v>2002</v>
      </c>
      <c r="T3588">
        <v>6.1</v>
      </c>
      <c r="U3588">
        <v>1.9</v>
      </c>
      <c r="V3588">
        <v>-486866</v>
      </c>
      <c r="W3588" t="s">
        <v>38</v>
      </c>
    </row>
    <row r="3589" spans="1:23" x14ac:dyDescent="0.3">
      <c r="A3589" t="s">
        <v>5340</v>
      </c>
      <c r="B3589">
        <v>344</v>
      </c>
      <c r="C3589">
        <v>94</v>
      </c>
      <c r="D3589">
        <v>237301</v>
      </c>
      <c r="E3589" t="s">
        <v>55</v>
      </c>
      <c r="F3589" t="s">
        <v>27</v>
      </c>
      <c r="G3589" t="s">
        <v>35</v>
      </c>
      <c r="L3589" t="s">
        <v>5341</v>
      </c>
      <c r="M3589">
        <v>75669</v>
      </c>
      <c r="N3589">
        <v>451</v>
      </c>
      <c r="O3589" t="s">
        <v>29</v>
      </c>
      <c r="P3589" t="s">
        <v>37</v>
      </c>
      <c r="Q3589" t="s">
        <v>213</v>
      </c>
      <c r="R3589">
        <v>500000</v>
      </c>
      <c r="S3589">
        <v>2010</v>
      </c>
      <c r="T3589">
        <v>6.4</v>
      </c>
      <c r="U3589">
        <v>1.6</v>
      </c>
      <c r="V3589">
        <v>-262699</v>
      </c>
      <c r="W3589" t="s">
        <v>38</v>
      </c>
    </row>
    <row r="3590" spans="1:23" x14ac:dyDescent="0.3">
      <c r="A3590" t="s">
        <v>5342</v>
      </c>
      <c r="B3590">
        <v>29</v>
      </c>
      <c r="C3590">
        <v>87</v>
      </c>
      <c r="D3590">
        <v>1332</v>
      </c>
      <c r="E3590" t="s">
        <v>48</v>
      </c>
      <c r="F3590" t="s">
        <v>57</v>
      </c>
      <c r="L3590" t="s">
        <v>5343</v>
      </c>
      <c r="M3590">
        <v>2038</v>
      </c>
      <c r="N3590">
        <v>20</v>
      </c>
      <c r="O3590" t="s">
        <v>29</v>
      </c>
      <c r="P3590" t="s">
        <v>30</v>
      </c>
      <c r="Q3590" t="s">
        <v>2708</v>
      </c>
      <c r="R3590">
        <v>500000</v>
      </c>
      <c r="S3590">
        <v>2012</v>
      </c>
      <c r="T3590">
        <v>4.5999999999999996</v>
      </c>
      <c r="U3590">
        <v>1.4</v>
      </c>
      <c r="V3590">
        <v>-498668</v>
      </c>
      <c r="W3590" t="s">
        <v>38</v>
      </c>
    </row>
    <row r="3591" spans="1:23" x14ac:dyDescent="0.3">
      <c r="A3591" t="s">
        <v>5344</v>
      </c>
      <c r="B3591">
        <v>8</v>
      </c>
      <c r="C3591">
        <v>91</v>
      </c>
      <c r="D3591">
        <v>2712293</v>
      </c>
      <c r="E3591" t="s">
        <v>56</v>
      </c>
      <c r="F3591" t="s">
        <v>55</v>
      </c>
      <c r="L3591" t="s">
        <v>5345</v>
      </c>
      <c r="M3591">
        <v>475</v>
      </c>
      <c r="N3591">
        <v>11</v>
      </c>
      <c r="O3591" t="s">
        <v>29</v>
      </c>
      <c r="P3591" t="s">
        <v>30</v>
      </c>
      <c r="Q3591" t="s">
        <v>213</v>
      </c>
      <c r="R3591">
        <v>450000</v>
      </c>
      <c r="S3591">
        <v>1991</v>
      </c>
      <c r="T3591">
        <v>5.9</v>
      </c>
      <c r="U3591">
        <v>1.5</v>
      </c>
      <c r="V3591">
        <v>2262293</v>
      </c>
      <c r="W3591" t="s">
        <v>21</v>
      </c>
    </row>
    <row r="3592" spans="1:23" x14ac:dyDescent="0.3">
      <c r="A3592" t="s">
        <v>349</v>
      </c>
      <c r="B3592">
        <v>92</v>
      </c>
      <c r="C3592">
        <v>107</v>
      </c>
      <c r="D3592">
        <v>768045</v>
      </c>
      <c r="E3592" t="s">
        <v>55</v>
      </c>
      <c r="F3592" t="s">
        <v>54</v>
      </c>
      <c r="G3592" t="s">
        <v>58</v>
      </c>
      <c r="L3592" t="s">
        <v>5346</v>
      </c>
      <c r="M3592">
        <v>19732</v>
      </c>
      <c r="N3592">
        <v>120</v>
      </c>
      <c r="O3592" t="s">
        <v>29</v>
      </c>
      <c r="P3592" t="s">
        <v>37</v>
      </c>
      <c r="Q3592" t="s">
        <v>213</v>
      </c>
      <c r="R3592">
        <v>2000000</v>
      </c>
      <c r="S3592">
        <v>2002</v>
      </c>
      <c r="T3592">
        <v>7.7</v>
      </c>
      <c r="U3592">
        <v>1.8</v>
      </c>
      <c r="V3592">
        <v>-1231955</v>
      </c>
      <c r="W3592" t="s">
        <v>38</v>
      </c>
    </row>
    <row r="3593" spans="1:23" x14ac:dyDescent="0.3">
      <c r="A3593" t="s">
        <v>5347</v>
      </c>
      <c r="B3593">
        <v>365</v>
      </c>
      <c r="C3593">
        <v>84</v>
      </c>
      <c r="D3593">
        <v>379122</v>
      </c>
      <c r="E3593" t="s">
        <v>48</v>
      </c>
      <c r="F3593" t="s">
        <v>55</v>
      </c>
      <c r="G3593" t="s">
        <v>44</v>
      </c>
      <c r="L3593" t="s">
        <v>5348</v>
      </c>
      <c r="M3593">
        <v>10143</v>
      </c>
      <c r="N3593">
        <v>54</v>
      </c>
      <c r="O3593" t="s">
        <v>29</v>
      </c>
      <c r="P3593" t="s">
        <v>37</v>
      </c>
      <c r="Q3593" t="s">
        <v>213</v>
      </c>
      <c r="R3593">
        <v>450000</v>
      </c>
      <c r="S3593">
        <v>2005</v>
      </c>
      <c r="T3593">
        <v>7.1</v>
      </c>
      <c r="U3593">
        <v>1.4</v>
      </c>
      <c r="V3593">
        <v>-70878</v>
      </c>
      <c r="W3593" t="s">
        <v>38</v>
      </c>
    </row>
    <row r="3594" spans="1:23" x14ac:dyDescent="0.3">
      <c r="A3594" t="s">
        <v>5349</v>
      </c>
      <c r="B3594">
        <v>88</v>
      </c>
      <c r="C3594">
        <v>103</v>
      </c>
      <c r="D3594">
        <v>23000</v>
      </c>
      <c r="E3594" t="s">
        <v>48</v>
      </c>
      <c r="F3594" t="s">
        <v>57</v>
      </c>
      <c r="G3594" t="s">
        <v>50</v>
      </c>
      <c r="L3594" t="s">
        <v>5350</v>
      </c>
      <c r="M3594">
        <v>5931</v>
      </c>
      <c r="N3594">
        <v>58</v>
      </c>
      <c r="O3594" t="s">
        <v>29</v>
      </c>
      <c r="P3594" t="s">
        <v>30</v>
      </c>
      <c r="Q3594" t="s">
        <v>3646</v>
      </c>
      <c r="R3594">
        <v>500000</v>
      </c>
      <c r="S3594">
        <v>2006</v>
      </c>
      <c r="T3594">
        <v>6.2</v>
      </c>
      <c r="U3594">
        <v>1.7</v>
      </c>
      <c r="V3594">
        <v>-477000</v>
      </c>
      <c r="W3594" t="s">
        <v>38</v>
      </c>
    </row>
    <row r="3595" spans="1:23" x14ac:dyDescent="0.3">
      <c r="A3595" t="s">
        <v>5351</v>
      </c>
      <c r="B3595">
        <v>65</v>
      </c>
      <c r="C3595">
        <v>89</v>
      </c>
      <c r="D3595">
        <v>2300000</v>
      </c>
      <c r="E3595" t="s">
        <v>48</v>
      </c>
      <c r="F3595" t="s">
        <v>50</v>
      </c>
      <c r="G3595" t="s">
        <v>44</v>
      </c>
      <c r="L3595" t="s">
        <v>5352</v>
      </c>
      <c r="M3595">
        <v>7921</v>
      </c>
      <c r="N3595">
        <v>97</v>
      </c>
      <c r="O3595" t="s">
        <v>29</v>
      </c>
      <c r="P3595" t="s">
        <v>30</v>
      </c>
      <c r="Q3595" t="s">
        <v>3646</v>
      </c>
      <c r="R3595">
        <v>439000</v>
      </c>
      <c r="S3595">
        <v>1933</v>
      </c>
      <c r="T3595">
        <v>7.7</v>
      </c>
      <c r="U3595">
        <v>1.5</v>
      </c>
      <c r="V3595">
        <v>1861000</v>
      </c>
      <c r="W3595" t="s">
        <v>21</v>
      </c>
    </row>
    <row r="3596" spans="1:23" x14ac:dyDescent="0.3">
      <c r="A3596" t="s">
        <v>5353</v>
      </c>
      <c r="B3596">
        <v>71</v>
      </c>
      <c r="C3596">
        <v>98</v>
      </c>
      <c r="D3596">
        <v>2938208</v>
      </c>
      <c r="E3596" t="s">
        <v>48</v>
      </c>
      <c r="F3596" t="s">
        <v>55</v>
      </c>
      <c r="G3596" t="s">
        <v>44</v>
      </c>
      <c r="L3596" t="s">
        <v>5354</v>
      </c>
      <c r="M3596">
        <v>7143</v>
      </c>
      <c r="N3596">
        <v>52</v>
      </c>
      <c r="O3596" t="s">
        <v>29</v>
      </c>
      <c r="P3596" t="s">
        <v>30</v>
      </c>
      <c r="Q3596" t="s">
        <v>31</v>
      </c>
      <c r="R3596">
        <v>225000</v>
      </c>
      <c r="S3596">
        <v>1990</v>
      </c>
      <c r="T3596">
        <v>7.5</v>
      </c>
      <c r="U3596">
        <v>1.6</v>
      </c>
      <c r="V3596">
        <v>2713208</v>
      </c>
      <c r="W3596" t="s">
        <v>21</v>
      </c>
    </row>
    <row r="3597" spans="1:23" x14ac:dyDescent="0.3">
      <c r="A3597" t="s">
        <v>2139</v>
      </c>
      <c r="B3597">
        <v>220</v>
      </c>
      <c r="C3597">
        <v>92</v>
      </c>
      <c r="D3597">
        <v>44540956</v>
      </c>
      <c r="E3597" t="s">
        <v>48</v>
      </c>
      <c r="L3597" t="s">
        <v>5355</v>
      </c>
      <c r="M3597">
        <v>161448</v>
      </c>
      <c r="N3597">
        <v>1473</v>
      </c>
      <c r="O3597" t="s">
        <v>29</v>
      </c>
      <c r="P3597" t="s">
        <v>30</v>
      </c>
      <c r="Q3597" t="s">
        <v>52</v>
      </c>
      <c r="R3597">
        <v>400000</v>
      </c>
      <c r="S3597">
        <v>2004</v>
      </c>
      <c r="T3597">
        <v>6.9</v>
      </c>
      <c r="U3597">
        <v>1.5</v>
      </c>
      <c r="V3597">
        <v>44140956</v>
      </c>
      <c r="W3597" t="s">
        <v>21</v>
      </c>
    </row>
    <row r="3598" spans="1:23" x14ac:dyDescent="0.3">
      <c r="A3598" t="s">
        <v>4669</v>
      </c>
      <c r="B3598">
        <v>279</v>
      </c>
      <c r="C3598">
        <v>90</v>
      </c>
      <c r="D3598">
        <v>258113</v>
      </c>
      <c r="E3598" t="s">
        <v>56</v>
      </c>
      <c r="F3598" t="s">
        <v>55</v>
      </c>
      <c r="G3598" t="s">
        <v>35</v>
      </c>
      <c r="L3598" t="s">
        <v>5356</v>
      </c>
      <c r="M3598">
        <v>42678</v>
      </c>
      <c r="N3598">
        <v>135</v>
      </c>
      <c r="O3598" t="s">
        <v>29</v>
      </c>
      <c r="P3598" t="s">
        <v>30</v>
      </c>
      <c r="Q3598" t="s">
        <v>213</v>
      </c>
      <c r="R3598">
        <v>1066167</v>
      </c>
      <c r="S3598">
        <v>2013</v>
      </c>
      <c r="T3598">
        <v>7.1</v>
      </c>
      <c r="U3598">
        <v>1.5</v>
      </c>
      <c r="V3598">
        <v>-808054</v>
      </c>
      <c r="W3598" t="s">
        <v>38</v>
      </c>
    </row>
    <row r="3599" spans="1:23" x14ac:dyDescent="0.3">
      <c r="A3599" t="s">
        <v>5357</v>
      </c>
      <c r="B3599">
        <v>409</v>
      </c>
      <c r="C3599">
        <v>84</v>
      </c>
      <c r="D3599">
        <v>107917283</v>
      </c>
      <c r="E3599" t="s">
        <v>57</v>
      </c>
      <c r="L3599" t="s">
        <v>5358</v>
      </c>
      <c r="M3599">
        <v>184824</v>
      </c>
      <c r="N3599">
        <v>1189</v>
      </c>
      <c r="O3599" t="s">
        <v>29</v>
      </c>
      <c r="P3599" t="s">
        <v>30</v>
      </c>
      <c r="Q3599" t="s">
        <v>213</v>
      </c>
      <c r="R3599">
        <v>15000</v>
      </c>
      <c r="S3599">
        <v>2007</v>
      </c>
      <c r="T3599">
        <v>6.3</v>
      </c>
      <c r="U3599">
        <v>1.4</v>
      </c>
      <c r="V3599">
        <v>107902283</v>
      </c>
      <c r="W3599" t="s">
        <v>21</v>
      </c>
    </row>
    <row r="3600" spans="1:23" x14ac:dyDescent="0.3">
      <c r="A3600" t="s">
        <v>768</v>
      </c>
      <c r="B3600">
        <v>131</v>
      </c>
      <c r="C3600">
        <v>91</v>
      </c>
      <c r="D3600">
        <v>1229197</v>
      </c>
      <c r="E3600" t="s">
        <v>25</v>
      </c>
      <c r="F3600" t="s">
        <v>48</v>
      </c>
      <c r="G3600" t="s">
        <v>26</v>
      </c>
      <c r="L3600" t="s">
        <v>5359</v>
      </c>
      <c r="M3600">
        <v>382240</v>
      </c>
      <c r="N3600">
        <v>660</v>
      </c>
      <c r="O3600" t="s">
        <v>29</v>
      </c>
      <c r="P3600" t="s">
        <v>37</v>
      </c>
      <c r="Q3600" t="s">
        <v>52</v>
      </c>
      <c r="R3600">
        <v>229575</v>
      </c>
      <c r="S3600">
        <v>1975</v>
      </c>
      <c r="T3600">
        <v>8.3000000000000007</v>
      </c>
      <c r="U3600">
        <v>1.5</v>
      </c>
      <c r="V3600">
        <v>999622</v>
      </c>
      <c r="W3600" t="s">
        <v>21</v>
      </c>
    </row>
    <row r="3601" spans="1:23" x14ac:dyDescent="0.3">
      <c r="A3601" t="s">
        <v>4611</v>
      </c>
      <c r="B3601">
        <v>69</v>
      </c>
      <c r="C3601">
        <v>90</v>
      </c>
      <c r="D3601">
        <v>1689999</v>
      </c>
      <c r="E3601" t="s">
        <v>55</v>
      </c>
      <c r="L3601" t="s">
        <v>5360</v>
      </c>
      <c r="M3601">
        <v>3675</v>
      </c>
      <c r="N3601">
        <v>48</v>
      </c>
      <c r="O3601" t="s">
        <v>763</v>
      </c>
      <c r="P3601" t="s">
        <v>30</v>
      </c>
      <c r="Q3601" t="s">
        <v>213</v>
      </c>
      <c r="R3601">
        <v>400000</v>
      </c>
      <c r="S3601">
        <v>2006</v>
      </c>
      <c r="T3601">
        <v>7.1</v>
      </c>
      <c r="U3601">
        <v>1.5</v>
      </c>
      <c r="V3601">
        <v>1289999</v>
      </c>
      <c r="W3601" t="s">
        <v>21</v>
      </c>
    </row>
    <row r="3602" spans="1:23" x14ac:dyDescent="0.3">
      <c r="A3602" t="s">
        <v>5361</v>
      </c>
      <c r="B3602">
        <v>72</v>
      </c>
      <c r="C3602">
        <v>88</v>
      </c>
      <c r="D3602">
        <v>592014</v>
      </c>
      <c r="E3602" t="s">
        <v>242</v>
      </c>
      <c r="F3602" t="s">
        <v>790</v>
      </c>
      <c r="L3602" t="s">
        <v>5362</v>
      </c>
      <c r="M3602">
        <v>5709</v>
      </c>
      <c r="N3602">
        <v>114</v>
      </c>
      <c r="O3602" t="s">
        <v>29</v>
      </c>
      <c r="P3602" t="s">
        <v>30</v>
      </c>
      <c r="Q3602" t="s">
        <v>3646</v>
      </c>
      <c r="R3602">
        <v>218</v>
      </c>
      <c r="S3602">
        <v>2003</v>
      </c>
      <c r="T3602">
        <v>7.2</v>
      </c>
      <c r="U3602">
        <v>1.5</v>
      </c>
      <c r="V3602">
        <v>591796</v>
      </c>
      <c r="W3602" t="s">
        <v>21</v>
      </c>
    </row>
    <row r="3603" spans="1:23" x14ac:dyDescent="0.3">
      <c r="A3603" t="s">
        <v>5363</v>
      </c>
      <c r="B3603">
        <v>4</v>
      </c>
      <c r="C3603">
        <v>92</v>
      </c>
      <c r="D3603">
        <v>425899</v>
      </c>
      <c r="E3603" t="s">
        <v>790</v>
      </c>
      <c r="L3603" t="s">
        <v>5364</v>
      </c>
      <c r="M3603">
        <v>1123</v>
      </c>
      <c r="N3603">
        <v>31</v>
      </c>
      <c r="O3603" t="s">
        <v>29</v>
      </c>
      <c r="P3603" t="s">
        <v>30</v>
      </c>
      <c r="Q3603" t="s">
        <v>52</v>
      </c>
      <c r="R3603">
        <v>400000</v>
      </c>
      <c r="S3603">
        <v>2010</v>
      </c>
      <c r="T3603">
        <v>5.0999999999999996</v>
      </c>
      <c r="U3603">
        <v>1.5</v>
      </c>
      <c r="V3603">
        <v>25899</v>
      </c>
      <c r="W3603" t="s">
        <v>21</v>
      </c>
    </row>
    <row r="3604" spans="1:23" x14ac:dyDescent="0.3">
      <c r="A3604" t="s">
        <v>5365</v>
      </c>
      <c r="B3604">
        <v>203</v>
      </c>
      <c r="C3604">
        <v>82</v>
      </c>
      <c r="D3604">
        <v>126387</v>
      </c>
      <c r="E3604" t="s">
        <v>57</v>
      </c>
      <c r="L3604" t="s">
        <v>5366</v>
      </c>
      <c r="M3604">
        <v>14985</v>
      </c>
      <c r="N3604">
        <v>253</v>
      </c>
      <c r="O3604" t="s">
        <v>2648</v>
      </c>
      <c r="P3604" t="s">
        <v>2365</v>
      </c>
      <c r="Q3604" t="s">
        <v>1989</v>
      </c>
      <c r="R3604">
        <v>400000</v>
      </c>
      <c r="S3604">
        <v>1981</v>
      </c>
      <c r="T3604">
        <v>6.9</v>
      </c>
      <c r="U3604">
        <v>1.4</v>
      </c>
      <c r="V3604">
        <v>-273613</v>
      </c>
      <c r="W3604" t="s">
        <v>38</v>
      </c>
    </row>
    <row r="3605" spans="1:23" x14ac:dyDescent="0.3">
      <c r="A3605" t="s">
        <v>2199</v>
      </c>
      <c r="B3605">
        <v>148</v>
      </c>
      <c r="C3605">
        <v>101</v>
      </c>
      <c r="D3605">
        <v>80276912</v>
      </c>
      <c r="E3605" t="s">
        <v>48</v>
      </c>
      <c r="F3605" t="s">
        <v>44</v>
      </c>
      <c r="L3605" t="s">
        <v>5367</v>
      </c>
      <c r="M3605">
        <v>140740</v>
      </c>
      <c r="N3605">
        <v>151</v>
      </c>
      <c r="O3605" t="s">
        <v>29</v>
      </c>
      <c r="P3605" t="s">
        <v>30</v>
      </c>
      <c r="Q3605" t="s">
        <v>31</v>
      </c>
      <c r="R3605">
        <v>35000000</v>
      </c>
      <c r="S3605">
        <v>2008</v>
      </c>
      <c r="T3605">
        <v>6.1</v>
      </c>
      <c r="U3605">
        <v>1.7</v>
      </c>
      <c r="V3605">
        <v>45276912</v>
      </c>
      <c r="W3605" t="s">
        <v>21</v>
      </c>
    </row>
    <row r="3606" spans="1:23" x14ac:dyDescent="0.3">
      <c r="A3606" t="s">
        <v>5368</v>
      </c>
      <c r="B3606">
        <v>36</v>
      </c>
      <c r="C3606">
        <v>100</v>
      </c>
      <c r="D3606">
        <v>2808000</v>
      </c>
      <c r="E3606" t="s">
        <v>50</v>
      </c>
      <c r="F3606" t="s">
        <v>44</v>
      </c>
      <c r="L3606" t="s">
        <v>5369</v>
      </c>
      <c r="M3606">
        <v>4546</v>
      </c>
      <c r="N3606">
        <v>71</v>
      </c>
      <c r="O3606" t="s">
        <v>29</v>
      </c>
      <c r="P3606" t="s">
        <v>30</v>
      </c>
      <c r="Q3606" t="s">
        <v>4803</v>
      </c>
      <c r="R3606">
        <v>379000</v>
      </c>
      <c r="S3606">
        <v>1929</v>
      </c>
      <c r="T3606">
        <v>6.3</v>
      </c>
      <c r="U3606">
        <v>1.7</v>
      </c>
      <c r="V3606">
        <v>2429000</v>
      </c>
      <c r="W3606" t="s">
        <v>21</v>
      </c>
    </row>
    <row r="3607" spans="1:23" x14ac:dyDescent="0.3">
      <c r="A3607" t="s">
        <v>5370</v>
      </c>
      <c r="B3607">
        <v>279</v>
      </c>
      <c r="C3607">
        <v>89</v>
      </c>
      <c r="D3607">
        <v>12843</v>
      </c>
      <c r="E3607" t="s">
        <v>57</v>
      </c>
      <c r="F3607" t="s">
        <v>35</v>
      </c>
      <c r="L3607" t="s">
        <v>5371</v>
      </c>
      <c r="M3607">
        <v>27297</v>
      </c>
      <c r="N3607">
        <v>131</v>
      </c>
      <c r="O3607" t="s">
        <v>29</v>
      </c>
      <c r="P3607" t="s">
        <v>545</v>
      </c>
      <c r="Q3607" t="s">
        <v>2708</v>
      </c>
      <c r="R3607">
        <v>6000000</v>
      </c>
      <c r="S3607">
        <v>2012</v>
      </c>
      <c r="T3607">
        <v>6.1</v>
      </c>
      <c r="U3607">
        <v>1.5</v>
      </c>
      <c r="V3607">
        <v>-5987157</v>
      </c>
      <c r="W3607" t="s">
        <v>38</v>
      </c>
    </row>
    <row r="3608" spans="1:23" x14ac:dyDescent="0.3">
      <c r="A3608" t="s">
        <v>5372</v>
      </c>
      <c r="B3608">
        <v>110</v>
      </c>
      <c r="C3608">
        <v>88</v>
      </c>
      <c r="D3608">
        <v>1523883</v>
      </c>
      <c r="E3608" t="s">
        <v>790</v>
      </c>
      <c r="F3608" t="s">
        <v>61</v>
      </c>
      <c r="L3608" t="s">
        <v>5373</v>
      </c>
      <c r="M3608">
        <v>9037</v>
      </c>
      <c r="N3608">
        <v>70</v>
      </c>
      <c r="O3608" t="s">
        <v>29</v>
      </c>
      <c r="P3608" t="s">
        <v>30</v>
      </c>
      <c r="Q3608" t="s">
        <v>213</v>
      </c>
      <c r="R3608">
        <v>1750211</v>
      </c>
      <c r="S3608">
        <v>2005</v>
      </c>
      <c r="T3608">
        <v>7.8</v>
      </c>
      <c r="U3608">
        <v>1.5</v>
      </c>
      <c r="V3608">
        <v>-226328</v>
      </c>
      <c r="W3608" t="s">
        <v>38</v>
      </c>
    </row>
    <row r="3609" spans="1:23" x14ac:dyDescent="0.3">
      <c r="A3609" t="s">
        <v>5374</v>
      </c>
      <c r="B3609">
        <v>40</v>
      </c>
      <c r="C3609">
        <v>90</v>
      </c>
      <c r="D3609">
        <v>4000000</v>
      </c>
      <c r="E3609" t="s">
        <v>24</v>
      </c>
      <c r="F3609" t="s">
        <v>55</v>
      </c>
      <c r="L3609" t="s">
        <v>5375</v>
      </c>
      <c r="M3609">
        <v>6046</v>
      </c>
      <c r="N3609">
        <v>46</v>
      </c>
      <c r="O3609" t="s">
        <v>29</v>
      </c>
      <c r="P3609" t="s">
        <v>30</v>
      </c>
      <c r="Q3609" t="s">
        <v>213</v>
      </c>
      <c r="R3609">
        <v>350000</v>
      </c>
      <c r="S3609">
        <v>1987</v>
      </c>
      <c r="T3609">
        <v>4.7</v>
      </c>
      <c r="U3609">
        <v>1.5</v>
      </c>
      <c r="V3609">
        <v>3650000</v>
      </c>
      <c r="W3609" t="s">
        <v>21</v>
      </c>
    </row>
    <row r="3610" spans="1:23" x14ac:dyDescent="0.3">
      <c r="A3610" t="s">
        <v>2337</v>
      </c>
      <c r="B3610">
        <v>64</v>
      </c>
      <c r="C3610">
        <v>102</v>
      </c>
      <c r="D3610">
        <v>1281176</v>
      </c>
      <c r="E3610" t="s">
        <v>48</v>
      </c>
      <c r="F3610" t="s">
        <v>55</v>
      </c>
      <c r="L3610" t="s">
        <v>5376</v>
      </c>
      <c r="M3610">
        <v>2932</v>
      </c>
      <c r="N3610">
        <v>73</v>
      </c>
      <c r="O3610" t="s">
        <v>29</v>
      </c>
      <c r="P3610" t="s">
        <v>30</v>
      </c>
      <c r="Q3610" t="s">
        <v>31</v>
      </c>
      <c r="R3610">
        <v>312000</v>
      </c>
      <c r="S3610">
        <v>1999</v>
      </c>
      <c r="T3610">
        <v>6.7</v>
      </c>
      <c r="U3610">
        <v>1.7</v>
      </c>
      <c r="V3610">
        <v>969176</v>
      </c>
      <c r="W3610" t="s">
        <v>21</v>
      </c>
    </row>
    <row r="3611" spans="1:23" x14ac:dyDescent="0.3">
      <c r="A3611" t="s">
        <v>5377</v>
      </c>
      <c r="B3611">
        <v>56</v>
      </c>
      <c r="C3611">
        <v>98</v>
      </c>
      <c r="D3611">
        <v>16115878</v>
      </c>
      <c r="E3611" t="s">
        <v>24</v>
      </c>
      <c r="F3611" t="s">
        <v>26</v>
      </c>
      <c r="G3611" t="s">
        <v>57</v>
      </c>
      <c r="H3611" t="s">
        <v>60</v>
      </c>
      <c r="I3611" t="s">
        <v>35</v>
      </c>
      <c r="L3611" t="s">
        <v>5378</v>
      </c>
      <c r="M3611">
        <v>24438</v>
      </c>
      <c r="N3611">
        <v>194</v>
      </c>
      <c r="O3611" t="s">
        <v>29</v>
      </c>
      <c r="P3611" t="s">
        <v>30</v>
      </c>
      <c r="Q3611" t="s">
        <v>213</v>
      </c>
      <c r="R3611">
        <v>8000000</v>
      </c>
      <c r="S3611">
        <v>1995</v>
      </c>
      <c r="T3611">
        <v>6.6</v>
      </c>
      <c r="U3611">
        <v>1.6</v>
      </c>
      <c r="V3611">
        <v>8115878</v>
      </c>
      <c r="W3611" t="s">
        <v>21</v>
      </c>
    </row>
    <row r="3612" spans="1:23" x14ac:dyDescent="0.3">
      <c r="A3612" t="s">
        <v>4525</v>
      </c>
      <c r="B3612">
        <v>29</v>
      </c>
      <c r="C3612">
        <v>91</v>
      </c>
      <c r="D3612">
        <v>1652472</v>
      </c>
      <c r="E3612" t="s">
        <v>48</v>
      </c>
      <c r="F3612" t="s">
        <v>44</v>
      </c>
      <c r="L3612" t="s">
        <v>5379</v>
      </c>
      <c r="M3612">
        <v>2843</v>
      </c>
      <c r="N3612">
        <v>25</v>
      </c>
      <c r="O3612" t="s">
        <v>792</v>
      </c>
      <c r="P3612" t="s">
        <v>545</v>
      </c>
      <c r="Q3612" t="s">
        <v>213</v>
      </c>
      <c r="R3612">
        <v>300000</v>
      </c>
      <c r="S3612">
        <v>1996</v>
      </c>
      <c r="T3612">
        <v>6.9</v>
      </c>
      <c r="U3612">
        <v>1.5</v>
      </c>
      <c r="V3612">
        <v>1352472</v>
      </c>
      <c r="W3612" t="s">
        <v>21</v>
      </c>
    </row>
    <row r="3613" spans="1:23" x14ac:dyDescent="0.3">
      <c r="A3613" t="s">
        <v>1764</v>
      </c>
      <c r="B3613">
        <v>131</v>
      </c>
      <c r="C3613">
        <v>80</v>
      </c>
      <c r="D3613">
        <v>2360184</v>
      </c>
      <c r="E3613" t="s">
        <v>48</v>
      </c>
      <c r="F3613" t="s">
        <v>55</v>
      </c>
      <c r="L3613" t="s">
        <v>5380</v>
      </c>
      <c r="M3613">
        <v>18035</v>
      </c>
      <c r="N3613">
        <v>177</v>
      </c>
      <c r="O3613" t="s">
        <v>29</v>
      </c>
      <c r="P3613" t="s">
        <v>30</v>
      </c>
      <c r="Q3613" t="s">
        <v>31</v>
      </c>
      <c r="R3613">
        <v>300000</v>
      </c>
      <c r="S3613">
        <v>2003</v>
      </c>
      <c r="T3613">
        <v>7.1</v>
      </c>
      <c r="U3613">
        <v>1.3</v>
      </c>
      <c r="V3613">
        <v>2060184</v>
      </c>
      <c r="W3613" t="s">
        <v>21</v>
      </c>
    </row>
    <row r="3614" spans="1:23" x14ac:dyDescent="0.3">
      <c r="A3614" t="s">
        <v>5381</v>
      </c>
      <c r="B3614">
        <v>88</v>
      </c>
      <c r="C3614">
        <v>76</v>
      </c>
      <c r="D3614">
        <v>255352</v>
      </c>
      <c r="E3614" t="s">
        <v>55</v>
      </c>
      <c r="L3614" t="s">
        <v>5382</v>
      </c>
      <c r="M3614">
        <v>4423</v>
      </c>
      <c r="N3614">
        <v>57</v>
      </c>
      <c r="O3614" t="s">
        <v>29</v>
      </c>
      <c r="P3614" t="s">
        <v>30</v>
      </c>
      <c r="Q3614" t="s">
        <v>3646</v>
      </c>
      <c r="R3614">
        <v>300000</v>
      </c>
      <c r="S3614">
        <v>2006</v>
      </c>
      <c r="T3614">
        <v>6.7</v>
      </c>
      <c r="U3614">
        <v>1.3</v>
      </c>
      <c r="V3614">
        <v>-44648</v>
      </c>
      <c r="W3614" t="s">
        <v>38</v>
      </c>
    </row>
    <row r="3615" spans="1:23" x14ac:dyDescent="0.3">
      <c r="A3615" t="s">
        <v>5381</v>
      </c>
      <c r="B3615">
        <v>189</v>
      </c>
      <c r="C3615">
        <v>80</v>
      </c>
      <c r="D3615">
        <v>856942</v>
      </c>
      <c r="E3615" t="s">
        <v>55</v>
      </c>
      <c r="L3615" t="s">
        <v>5383</v>
      </c>
      <c r="M3615">
        <v>12241</v>
      </c>
      <c r="N3615">
        <v>112</v>
      </c>
      <c r="O3615" t="s">
        <v>29</v>
      </c>
      <c r="P3615" t="s">
        <v>30</v>
      </c>
      <c r="Q3615" t="s">
        <v>213</v>
      </c>
      <c r="R3615">
        <v>200000</v>
      </c>
      <c r="S3615">
        <v>2008</v>
      </c>
      <c r="T3615">
        <v>7.1</v>
      </c>
      <c r="U3615">
        <v>1.3</v>
      </c>
      <c r="V3615">
        <v>656942</v>
      </c>
      <c r="W3615" t="s">
        <v>21</v>
      </c>
    </row>
    <row r="3616" spans="1:23" x14ac:dyDescent="0.3">
      <c r="A3616" t="s">
        <v>5384</v>
      </c>
      <c r="B3616">
        <v>13</v>
      </c>
      <c r="C3616">
        <v>109</v>
      </c>
      <c r="D3616">
        <v>5199</v>
      </c>
      <c r="E3616" t="s">
        <v>55</v>
      </c>
      <c r="F3616" t="s">
        <v>61</v>
      </c>
      <c r="L3616" t="s">
        <v>5385</v>
      </c>
      <c r="M3616">
        <v>720</v>
      </c>
      <c r="N3616">
        <v>23</v>
      </c>
      <c r="O3616" t="s">
        <v>29</v>
      </c>
      <c r="P3616" t="s">
        <v>30</v>
      </c>
      <c r="Q3616" t="s">
        <v>213</v>
      </c>
      <c r="R3616">
        <v>200000</v>
      </c>
      <c r="S3616">
        <v>2004</v>
      </c>
      <c r="T3616">
        <v>6.6</v>
      </c>
      <c r="U3616">
        <v>1.8</v>
      </c>
      <c r="V3616">
        <v>-194801</v>
      </c>
      <c r="W3616" t="s">
        <v>38</v>
      </c>
    </row>
    <row r="3617" spans="1:23" x14ac:dyDescent="0.3">
      <c r="A3617" t="s">
        <v>5386</v>
      </c>
      <c r="B3617">
        <v>10</v>
      </c>
      <c r="C3617">
        <v>95</v>
      </c>
      <c r="D3617">
        <v>2468</v>
      </c>
      <c r="E3617" t="s">
        <v>35</v>
      </c>
      <c r="L3617" t="s">
        <v>5387</v>
      </c>
      <c r="M3617">
        <v>241</v>
      </c>
      <c r="N3617">
        <v>5</v>
      </c>
      <c r="O3617" t="s">
        <v>29</v>
      </c>
      <c r="P3617" t="s">
        <v>30</v>
      </c>
      <c r="Q3617" t="s">
        <v>213</v>
      </c>
      <c r="R3617">
        <v>300000</v>
      </c>
      <c r="S3617">
        <v>2014</v>
      </c>
      <c r="T3617">
        <v>4.8</v>
      </c>
      <c r="U3617">
        <v>1.6</v>
      </c>
      <c r="V3617">
        <v>-297532</v>
      </c>
      <c r="W3617" t="s">
        <v>38</v>
      </c>
    </row>
    <row r="3618" spans="1:23" x14ac:dyDescent="0.3">
      <c r="A3618" t="s">
        <v>5388</v>
      </c>
      <c r="B3618">
        <v>286</v>
      </c>
      <c r="C3618">
        <v>90</v>
      </c>
      <c r="D3618">
        <v>318622</v>
      </c>
      <c r="E3618" t="s">
        <v>242</v>
      </c>
      <c r="F3618" t="s">
        <v>56</v>
      </c>
      <c r="G3618" t="s">
        <v>55</v>
      </c>
      <c r="H3618" t="s">
        <v>35</v>
      </c>
      <c r="L3618" t="s">
        <v>5389</v>
      </c>
      <c r="M3618">
        <v>24668</v>
      </c>
      <c r="N3618">
        <v>175</v>
      </c>
      <c r="O3618" t="s">
        <v>29</v>
      </c>
      <c r="P3618" t="s">
        <v>30</v>
      </c>
      <c r="Q3618" t="s">
        <v>213</v>
      </c>
      <c r="R3618">
        <v>270000</v>
      </c>
      <c r="S3618">
        <v>2012</v>
      </c>
      <c r="T3618">
        <v>6.4</v>
      </c>
      <c r="U3618">
        <v>1.5</v>
      </c>
      <c r="V3618">
        <v>48622</v>
      </c>
      <c r="W3618" t="s">
        <v>21</v>
      </c>
    </row>
    <row r="3619" spans="1:23" x14ac:dyDescent="0.3">
      <c r="A3619" t="s">
        <v>1935</v>
      </c>
      <c r="B3619">
        <v>147</v>
      </c>
      <c r="C3619">
        <v>113</v>
      </c>
      <c r="D3619">
        <v>12006514</v>
      </c>
      <c r="E3619" t="s">
        <v>48</v>
      </c>
      <c r="F3619" t="s">
        <v>55</v>
      </c>
      <c r="G3619" t="s">
        <v>44</v>
      </c>
      <c r="L3619" t="s">
        <v>5390</v>
      </c>
      <c r="M3619">
        <v>114070</v>
      </c>
      <c r="N3619">
        <v>500</v>
      </c>
      <c r="O3619" t="s">
        <v>29</v>
      </c>
      <c r="P3619" t="s">
        <v>30</v>
      </c>
      <c r="Q3619" t="s">
        <v>213</v>
      </c>
      <c r="R3619">
        <v>250000</v>
      </c>
      <c r="S3619">
        <v>1997</v>
      </c>
      <c r="T3619">
        <v>7.3</v>
      </c>
      <c r="U3619">
        <v>1.9</v>
      </c>
      <c r="V3619">
        <v>11756514</v>
      </c>
      <c r="W3619" t="s">
        <v>21</v>
      </c>
    </row>
    <row r="3620" spans="1:23" x14ac:dyDescent="0.3">
      <c r="A3620" t="s">
        <v>4262</v>
      </c>
      <c r="B3620">
        <v>71</v>
      </c>
      <c r="C3620">
        <v>91</v>
      </c>
      <c r="D3620">
        <v>4186931</v>
      </c>
      <c r="E3620" t="s">
        <v>48</v>
      </c>
      <c r="F3620" t="s">
        <v>55</v>
      </c>
      <c r="G3620" t="s">
        <v>44</v>
      </c>
      <c r="L3620" t="s">
        <v>5391</v>
      </c>
      <c r="M3620">
        <v>6041</v>
      </c>
      <c r="N3620">
        <v>85</v>
      </c>
      <c r="O3620" t="s">
        <v>29</v>
      </c>
      <c r="P3620" t="s">
        <v>30</v>
      </c>
      <c r="Q3620" t="s">
        <v>213</v>
      </c>
      <c r="R3620">
        <v>250000</v>
      </c>
      <c r="S3620">
        <v>2001</v>
      </c>
      <c r="T3620">
        <v>6.9</v>
      </c>
      <c r="U3620">
        <v>1.5</v>
      </c>
      <c r="V3620">
        <v>3936931</v>
      </c>
      <c r="W3620" t="s">
        <v>21</v>
      </c>
    </row>
    <row r="3621" spans="1:23" x14ac:dyDescent="0.3">
      <c r="A3621" t="s">
        <v>153</v>
      </c>
      <c r="B3621">
        <v>51</v>
      </c>
      <c r="C3621">
        <v>98</v>
      </c>
      <c r="D3621">
        <v>3799339</v>
      </c>
      <c r="E3621" t="s">
        <v>56</v>
      </c>
      <c r="F3621" t="s">
        <v>55</v>
      </c>
      <c r="G3621" t="s">
        <v>44</v>
      </c>
      <c r="L3621" t="s">
        <v>5392</v>
      </c>
      <c r="M3621">
        <v>8000</v>
      </c>
      <c r="N3621">
        <v>138</v>
      </c>
      <c r="O3621" t="s">
        <v>29</v>
      </c>
      <c r="P3621" t="s">
        <v>30</v>
      </c>
      <c r="Q3621" t="s">
        <v>213</v>
      </c>
      <c r="R3621">
        <v>250000</v>
      </c>
      <c r="S3621">
        <v>2002</v>
      </c>
      <c r="T3621">
        <v>7.2</v>
      </c>
      <c r="U3621">
        <v>1.6</v>
      </c>
      <c r="V3621">
        <v>3549339</v>
      </c>
      <c r="W3621" t="s">
        <v>21</v>
      </c>
    </row>
    <row r="3622" spans="1:23" x14ac:dyDescent="0.3">
      <c r="A3622" t="s">
        <v>5393</v>
      </c>
      <c r="B3622">
        <v>23</v>
      </c>
      <c r="C3622">
        <v>94</v>
      </c>
      <c r="D3622">
        <v>1977544</v>
      </c>
      <c r="E3622" t="s">
        <v>48</v>
      </c>
      <c r="F3622" t="s">
        <v>55</v>
      </c>
      <c r="G3622" t="s">
        <v>44</v>
      </c>
      <c r="L3622" t="s">
        <v>5394</v>
      </c>
      <c r="M3622">
        <v>3513</v>
      </c>
      <c r="N3622">
        <v>36</v>
      </c>
      <c r="O3622" t="s">
        <v>29</v>
      </c>
      <c r="P3622" t="s">
        <v>30</v>
      </c>
      <c r="Q3622" t="s">
        <v>213</v>
      </c>
      <c r="R3622">
        <v>250000</v>
      </c>
      <c r="S3622">
        <v>1995</v>
      </c>
      <c r="T3622">
        <v>6.5</v>
      </c>
      <c r="U3622">
        <v>1.6</v>
      </c>
      <c r="V3622">
        <v>1727544</v>
      </c>
      <c r="W3622" t="s">
        <v>21</v>
      </c>
    </row>
    <row r="3623" spans="1:23" x14ac:dyDescent="0.3">
      <c r="A3623" t="s">
        <v>2426</v>
      </c>
      <c r="B3623">
        <v>59</v>
      </c>
      <c r="C3623">
        <v>96</v>
      </c>
      <c r="D3623">
        <v>1050600</v>
      </c>
      <c r="E3623" t="s">
        <v>48</v>
      </c>
      <c r="F3623" t="s">
        <v>55</v>
      </c>
      <c r="L3623" t="s">
        <v>5395</v>
      </c>
      <c r="M3623">
        <v>4662</v>
      </c>
      <c r="N3623">
        <v>136</v>
      </c>
      <c r="O3623" t="s">
        <v>29</v>
      </c>
      <c r="P3623" t="s">
        <v>30</v>
      </c>
      <c r="Q3623" t="s">
        <v>213</v>
      </c>
      <c r="R3623">
        <v>250000</v>
      </c>
      <c r="S3623">
        <v>2000</v>
      </c>
      <c r="T3623">
        <v>6.6</v>
      </c>
      <c r="U3623">
        <v>1.6</v>
      </c>
      <c r="V3623">
        <v>800600</v>
      </c>
      <c r="W3623" t="s">
        <v>21</v>
      </c>
    </row>
    <row r="3624" spans="1:23" x14ac:dyDescent="0.3">
      <c r="A3624" t="s">
        <v>5396</v>
      </c>
      <c r="B3624">
        <v>9</v>
      </c>
      <c r="C3624">
        <v>100</v>
      </c>
      <c r="D3624">
        <v>902835</v>
      </c>
      <c r="E3624" t="s">
        <v>48</v>
      </c>
      <c r="F3624" t="s">
        <v>55</v>
      </c>
      <c r="G3624" t="s">
        <v>44</v>
      </c>
      <c r="L3624" t="s">
        <v>5397</v>
      </c>
      <c r="M3624">
        <v>1489</v>
      </c>
      <c r="N3624">
        <v>40</v>
      </c>
      <c r="O3624" t="s">
        <v>29</v>
      </c>
      <c r="P3624" t="s">
        <v>30</v>
      </c>
      <c r="Q3624" t="s">
        <v>3646</v>
      </c>
      <c r="R3624">
        <v>250000</v>
      </c>
      <c r="S3624">
        <v>2001</v>
      </c>
      <c r="T3624">
        <v>6.7</v>
      </c>
      <c r="U3624">
        <v>1.7</v>
      </c>
      <c r="V3624">
        <v>652835</v>
      </c>
      <c r="W3624" t="s">
        <v>21</v>
      </c>
    </row>
    <row r="3625" spans="1:23" x14ac:dyDescent="0.3">
      <c r="A3625" t="s">
        <v>2333</v>
      </c>
      <c r="B3625">
        <v>99</v>
      </c>
      <c r="C3625">
        <v>90</v>
      </c>
      <c r="D3625">
        <v>489220</v>
      </c>
      <c r="E3625" t="s">
        <v>60</v>
      </c>
      <c r="F3625" t="s">
        <v>27</v>
      </c>
      <c r="G3625" t="s">
        <v>35</v>
      </c>
      <c r="L3625" t="s">
        <v>5398</v>
      </c>
      <c r="M3625">
        <v>160511</v>
      </c>
      <c r="N3625">
        <v>696</v>
      </c>
      <c r="O3625" t="s">
        <v>29</v>
      </c>
      <c r="P3625" t="s">
        <v>115</v>
      </c>
      <c r="Q3625" t="s">
        <v>213</v>
      </c>
      <c r="R3625">
        <v>365000</v>
      </c>
      <c r="S3625">
        <v>1997</v>
      </c>
      <c r="T3625">
        <v>7.3</v>
      </c>
      <c r="U3625">
        <v>1.5</v>
      </c>
      <c r="V3625">
        <v>124220</v>
      </c>
      <c r="W3625" t="s">
        <v>21</v>
      </c>
    </row>
    <row r="3626" spans="1:23" x14ac:dyDescent="0.3">
      <c r="A3626" t="s">
        <v>5399</v>
      </c>
      <c r="B3626">
        <v>19</v>
      </c>
      <c r="C3626">
        <v>75</v>
      </c>
      <c r="D3626">
        <v>203134</v>
      </c>
      <c r="E3626" t="s">
        <v>47</v>
      </c>
      <c r="F3626" t="s">
        <v>48</v>
      </c>
      <c r="G3626" t="s">
        <v>55</v>
      </c>
      <c r="H3626" t="s">
        <v>26</v>
      </c>
      <c r="I3626" t="s">
        <v>27</v>
      </c>
      <c r="L3626" t="s">
        <v>5400</v>
      </c>
      <c r="M3626">
        <v>1428</v>
      </c>
      <c r="N3626">
        <v>21</v>
      </c>
      <c r="O3626" t="s">
        <v>29</v>
      </c>
      <c r="P3626" t="s">
        <v>30</v>
      </c>
      <c r="Q3626" t="s">
        <v>213</v>
      </c>
      <c r="R3626">
        <v>250000</v>
      </c>
      <c r="S3626">
        <v>1997</v>
      </c>
      <c r="T3626">
        <v>7</v>
      </c>
      <c r="U3626">
        <v>1.2</v>
      </c>
      <c r="V3626">
        <v>-46866</v>
      </c>
      <c r="W3626" t="s">
        <v>38</v>
      </c>
    </row>
    <row r="3627" spans="1:23" x14ac:dyDescent="0.3">
      <c r="A3627" t="s">
        <v>5321</v>
      </c>
      <c r="B3627">
        <v>43</v>
      </c>
      <c r="C3627">
        <v>78</v>
      </c>
      <c r="D3627">
        <v>191309</v>
      </c>
      <c r="E3627" t="s">
        <v>55</v>
      </c>
      <c r="F3627" t="s">
        <v>60</v>
      </c>
      <c r="G3627" t="s">
        <v>35</v>
      </c>
      <c r="L3627" t="s">
        <v>5401</v>
      </c>
      <c r="M3627">
        <v>2787</v>
      </c>
      <c r="N3627">
        <v>64</v>
      </c>
      <c r="O3627" t="s">
        <v>29</v>
      </c>
      <c r="P3627" t="s">
        <v>30</v>
      </c>
      <c r="Q3627" t="s">
        <v>213</v>
      </c>
      <c r="R3627">
        <v>150000</v>
      </c>
      <c r="S3627">
        <v>2004</v>
      </c>
      <c r="T3627">
        <v>5.5</v>
      </c>
      <c r="U3627">
        <v>1.3</v>
      </c>
      <c r="V3627">
        <v>41309</v>
      </c>
      <c r="W3627" t="s">
        <v>21</v>
      </c>
    </row>
    <row r="3628" spans="1:23" x14ac:dyDescent="0.3">
      <c r="A3628" t="s">
        <v>5402</v>
      </c>
      <c r="B3628">
        <v>206</v>
      </c>
      <c r="C3628">
        <v>90</v>
      </c>
      <c r="D3628">
        <v>3388210</v>
      </c>
      <c r="E3628" t="s">
        <v>55</v>
      </c>
      <c r="F3628" t="s">
        <v>44</v>
      </c>
      <c r="L3628" t="s">
        <v>5403</v>
      </c>
      <c r="M3628">
        <v>46813</v>
      </c>
      <c r="N3628">
        <v>150</v>
      </c>
      <c r="O3628" t="s">
        <v>29</v>
      </c>
      <c r="P3628" t="s">
        <v>30</v>
      </c>
      <c r="Q3628" t="s">
        <v>31</v>
      </c>
      <c r="R3628">
        <v>250000</v>
      </c>
      <c r="S3628">
        <v>2011</v>
      </c>
      <c r="T3628">
        <v>6.7</v>
      </c>
      <c r="U3628">
        <v>1.5</v>
      </c>
      <c r="V3628">
        <v>3138210</v>
      </c>
      <c r="W3628" t="s">
        <v>21</v>
      </c>
    </row>
    <row r="3629" spans="1:23" x14ac:dyDescent="0.3">
      <c r="A3629" t="s">
        <v>4385</v>
      </c>
      <c r="B3629">
        <v>162</v>
      </c>
      <c r="C3629">
        <v>99</v>
      </c>
      <c r="D3629">
        <v>49494</v>
      </c>
      <c r="E3629" t="s">
        <v>55</v>
      </c>
      <c r="F3629" t="s">
        <v>35</v>
      </c>
      <c r="L3629" t="s">
        <v>5404</v>
      </c>
      <c r="M3629">
        <v>8511</v>
      </c>
      <c r="N3629">
        <v>87</v>
      </c>
      <c r="O3629" t="s">
        <v>29</v>
      </c>
      <c r="P3629" t="s">
        <v>30</v>
      </c>
      <c r="Q3629" t="s">
        <v>213</v>
      </c>
      <c r="R3629">
        <v>250000</v>
      </c>
      <c r="S3629">
        <v>2013</v>
      </c>
      <c r="T3629">
        <v>3.9</v>
      </c>
      <c r="U3629">
        <v>1.6</v>
      </c>
      <c r="V3629">
        <v>-200506</v>
      </c>
      <c r="W3629" t="s">
        <v>38</v>
      </c>
    </row>
    <row r="3630" spans="1:23" x14ac:dyDescent="0.3">
      <c r="A3630" t="s">
        <v>5405</v>
      </c>
      <c r="B3630">
        <v>22</v>
      </c>
      <c r="C3630">
        <v>86</v>
      </c>
      <c r="D3630">
        <v>111300</v>
      </c>
      <c r="E3630" t="s">
        <v>790</v>
      </c>
      <c r="L3630" t="s">
        <v>5406</v>
      </c>
      <c r="M3630">
        <v>575</v>
      </c>
      <c r="N3630">
        <v>6</v>
      </c>
      <c r="O3630" t="s">
        <v>29</v>
      </c>
      <c r="P3630" t="s">
        <v>30</v>
      </c>
      <c r="Q3630" t="s">
        <v>2708</v>
      </c>
      <c r="R3630">
        <v>225000</v>
      </c>
      <c r="S3630">
        <v>2012</v>
      </c>
      <c r="T3630">
        <v>7.5</v>
      </c>
      <c r="U3630">
        <v>1.4</v>
      </c>
      <c r="V3630">
        <v>-113700</v>
      </c>
      <c r="W3630" t="s">
        <v>38</v>
      </c>
    </row>
    <row r="3631" spans="1:23" x14ac:dyDescent="0.3">
      <c r="A3631" t="s">
        <v>5407</v>
      </c>
      <c r="B3631">
        <v>38</v>
      </c>
      <c r="C3631">
        <v>106</v>
      </c>
      <c r="D3631">
        <v>1027119</v>
      </c>
      <c r="E3631" t="s">
        <v>55</v>
      </c>
      <c r="L3631" t="s">
        <v>5408</v>
      </c>
      <c r="M3631">
        <v>2742</v>
      </c>
      <c r="N3631">
        <v>73</v>
      </c>
      <c r="O3631" t="s">
        <v>29</v>
      </c>
      <c r="P3631" t="s">
        <v>30</v>
      </c>
      <c r="Q3631" t="s">
        <v>213</v>
      </c>
      <c r="R3631">
        <v>225000</v>
      </c>
      <c r="S3631">
        <v>2000</v>
      </c>
      <c r="T3631">
        <v>7</v>
      </c>
      <c r="U3631">
        <v>1.8</v>
      </c>
      <c r="V3631">
        <v>802119</v>
      </c>
      <c r="W3631" t="s">
        <v>21</v>
      </c>
    </row>
    <row r="3632" spans="1:23" x14ac:dyDescent="0.3">
      <c r="A3632" t="s">
        <v>5409</v>
      </c>
      <c r="B3632">
        <v>67</v>
      </c>
      <c r="C3632">
        <v>80</v>
      </c>
      <c r="D3632">
        <v>5000000</v>
      </c>
      <c r="E3632" t="s">
        <v>25</v>
      </c>
      <c r="F3632" t="s">
        <v>57</v>
      </c>
      <c r="G3632" t="s">
        <v>27</v>
      </c>
      <c r="L3632" t="s">
        <v>5410</v>
      </c>
      <c r="M3632">
        <v>4812</v>
      </c>
      <c r="N3632">
        <v>88</v>
      </c>
      <c r="O3632" t="s">
        <v>29</v>
      </c>
      <c r="P3632" t="s">
        <v>30</v>
      </c>
      <c r="Q3632" t="s">
        <v>1636</v>
      </c>
      <c r="R3632">
        <v>210000</v>
      </c>
      <c r="S3632">
        <v>1953</v>
      </c>
      <c r="T3632">
        <v>6.7</v>
      </c>
      <c r="U3632">
        <v>1.3</v>
      </c>
      <c r="V3632">
        <v>4790000</v>
      </c>
      <c r="W3632" t="s">
        <v>21</v>
      </c>
    </row>
    <row r="3633" spans="1:23" x14ac:dyDescent="0.3">
      <c r="A3633" t="s">
        <v>181</v>
      </c>
      <c r="B3633">
        <v>77</v>
      </c>
      <c r="C3633">
        <v>96</v>
      </c>
      <c r="D3633">
        <v>4505922</v>
      </c>
      <c r="E3633" t="s">
        <v>48</v>
      </c>
      <c r="F3633" t="s">
        <v>55</v>
      </c>
      <c r="L3633" t="s">
        <v>5411</v>
      </c>
      <c r="M3633">
        <v>63951</v>
      </c>
      <c r="N3633">
        <v>252</v>
      </c>
      <c r="O3633" t="s">
        <v>29</v>
      </c>
      <c r="P3633" t="s">
        <v>30</v>
      </c>
      <c r="Q3633" t="s">
        <v>213</v>
      </c>
      <c r="R3633">
        <v>200000</v>
      </c>
      <c r="S3633">
        <v>1996</v>
      </c>
      <c r="T3633">
        <v>7.4</v>
      </c>
      <c r="U3633">
        <v>1.6</v>
      </c>
      <c r="V3633">
        <v>4305922</v>
      </c>
      <c r="W3633" t="s">
        <v>21</v>
      </c>
    </row>
    <row r="3634" spans="1:23" x14ac:dyDescent="0.3">
      <c r="A3634" t="s">
        <v>2363</v>
      </c>
      <c r="B3634">
        <v>122</v>
      </c>
      <c r="C3634">
        <v>99</v>
      </c>
      <c r="D3634">
        <v>3500000</v>
      </c>
      <c r="E3634" t="s">
        <v>24</v>
      </c>
      <c r="F3634" t="s">
        <v>55</v>
      </c>
      <c r="G3634" t="s">
        <v>53</v>
      </c>
      <c r="L3634" t="s">
        <v>5412</v>
      </c>
      <c r="M3634">
        <v>147566</v>
      </c>
      <c r="N3634">
        <v>235</v>
      </c>
      <c r="O3634" t="s">
        <v>2648</v>
      </c>
      <c r="P3634" t="s">
        <v>2365</v>
      </c>
      <c r="Q3634" t="s">
        <v>213</v>
      </c>
      <c r="R3634">
        <v>200000</v>
      </c>
      <c r="S3634">
        <v>1964</v>
      </c>
      <c r="T3634">
        <v>8</v>
      </c>
      <c r="U3634">
        <v>1.6</v>
      </c>
      <c r="V3634">
        <v>3300000</v>
      </c>
      <c r="W3634" t="s">
        <v>21</v>
      </c>
    </row>
    <row r="3635" spans="1:23" x14ac:dyDescent="0.3">
      <c r="A3635" t="s">
        <v>5413</v>
      </c>
      <c r="B3635">
        <v>15</v>
      </c>
      <c r="C3635">
        <v>85</v>
      </c>
      <c r="D3635">
        <v>381225</v>
      </c>
      <c r="E3635" t="s">
        <v>790</v>
      </c>
      <c r="L3635" t="s">
        <v>5414</v>
      </c>
      <c r="M3635">
        <v>131</v>
      </c>
      <c r="N3635">
        <v>13</v>
      </c>
      <c r="O3635" t="s">
        <v>29</v>
      </c>
      <c r="P3635" t="s">
        <v>30</v>
      </c>
      <c r="Q3635" t="s">
        <v>3646</v>
      </c>
      <c r="R3635">
        <v>200000</v>
      </c>
      <c r="S3635">
        <v>2004</v>
      </c>
      <c r="T3635">
        <v>7.2</v>
      </c>
      <c r="U3635">
        <v>1.4</v>
      </c>
      <c r="V3635">
        <v>181225</v>
      </c>
      <c r="W3635" t="s">
        <v>21</v>
      </c>
    </row>
    <row r="3636" spans="1:23" x14ac:dyDescent="0.3">
      <c r="A3636" t="s">
        <v>2908</v>
      </c>
      <c r="B3636">
        <v>37</v>
      </c>
      <c r="C3636">
        <v>97</v>
      </c>
      <c r="D3636">
        <v>78030</v>
      </c>
      <c r="E3636" t="s">
        <v>55</v>
      </c>
      <c r="L3636" t="s">
        <v>5415</v>
      </c>
      <c r="M3636">
        <v>1034</v>
      </c>
      <c r="N3636">
        <v>10</v>
      </c>
      <c r="O3636" t="s">
        <v>29</v>
      </c>
      <c r="P3636" t="s">
        <v>30</v>
      </c>
      <c r="Q3636" t="s">
        <v>213</v>
      </c>
      <c r="R3636">
        <v>200000</v>
      </c>
      <c r="S3636">
        <v>2012</v>
      </c>
      <c r="T3636">
        <v>6.5</v>
      </c>
      <c r="U3636">
        <v>1.6</v>
      </c>
      <c r="V3636">
        <v>-121970</v>
      </c>
      <c r="W3636" t="s">
        <v>38</v>
      </c>
    </row>
    <row r="3637" spans="1:23" x14ac:dyDescent="0.3">
      <c r="A3637" t="s">
        <v>5416</v>
      </c>
      <c r="B3637">
        <v>11</v>
      </c>
      <c r="C3637">
        <v>106</v>
      </c>
      <c r="D3637">
        <v>1111</v>
      </c>
      <c r="E3637" t="s">
        <v>56</v>
      </c>
      <c r="F3637" t="s">
        <v>790</v>
      </c>
      <c r="L3637" t="s">
        <v>5417</v>
      </c>
      <c r="M3637">
        <v>771</v>
      </c>
      <c r="N3637">
        <v>10</v>
      </c>
      <c r="O3637" t="s">
        <v>29</v>
      </c>
      <c r="P3637" t="s">
        <v>30</v>
      </c>
      <c r="Q3637" t="s">
        <v>31</v>
      </c>
      <c r="R3637">
        <v>200000</v>
      </c>
      <c r="S3637">
        <v>2006</v>
      </c>
      <c r="T3637">
        <v>7.7</v>
      </c>
      <c r="U3637">
        <v>1.8</v>
      </c>
      <c r="V3637">
        <v>-198889</v>
      </c>
      <c r="W3637" t="s">
        <v>38</v>
      </c>
    </row>
    <row r="3638" spans="1:23" x14ac:dyDescent="0.3">
      <c r="A3638" t="s">
        <v>5418</v>
      </c>
      <c r="B3638">
        <v>46</v>
      </c>
      <c r="C3638">
        <v>89</v>
      </c>
      <c r="D3638">
        <v>925402</v>
      </c>
      <c r="E3638" t="s">
        <v>55</v>
      </c>
      <c r="F3638" t="s">
        <v>49</v>
      </c>
      <c r="L3638" t="s">
        <v>5419</v>
      </c>
      <c r="M3638">
        <v>27882</v>
      </c>
      <c r="N3638">
        <v>130</v>
      </c>
      <c r="O3638" t="s">
        <v>5273</v>
      </c>
      <c r="P3638" t="s">
        <v>3643</v>
      </c>
      <c r="Q3638" t="s">
        <v>52</v>
      </c>
      <c r="R3638">
        <v>180000</v>
      </c>
      <c r="S3638">
        <v>1997</v>
      </c>
      <c r="T3638">
        <v>8.5</v>
      </c>
      <c r="U3638">
        <v>1.5</v>
      </c>
      <c r="V3638">
        <v>745402</v>
      </c>
      <c r="W3638" t="s">
        <v>21</v>
      </c>
    </row>
    <row r="3639" spans="1:23" x14ac:dyDescent="0.3">
      <c r="A3639" t="s">
        <v>5420</v>
      </c>
      <c r="B3639">
        <v>143</v>
      </c>
      <c r="C3639">
        <v>97</v>
      </c>
      <c r="D3639">
        <v>469947</v>
      </c>
      <c r="E3639" t="s">
        <v>55</v>
      </c>
      <c r="F3639" t="s">
        <v>44</v>
      </c>
      <c r="L3639" t="s">
        <v>5421</v>
      </c>
      <c r="M3639">
        <v>19846</v>
      </c>
      <c r="N3639">
        <v>68</v>
      </c>
      <c r="O3639" t="s">
        <v>29</v>
      </c>
      <c r="P3639" t="s">
        <v>37</v>
      </c>
      <c r="Q3639" t="s">
        <v>2708</v>
      </c>
      <c r="R3639">
        <v>120000</v>
      </c>
      <c r="S3639">
        <v>2011</v>
      </c>
      <c r="T3639">
        <v>7.7</v>
      </c>
      <c r="U3639">
        <v>1.6</v>
      </c>
      <c r="V3639">
        <v>349947</v>
      </c>
      <c r="W3639" t="s">
        <v>21</v>
      </c>
    </row>
    <row r="3640" spans="1:23" x14ac:dyDescent="0.3">
      <c r="A3640" t="s">
        <v>1375</v>
      </c>
      <c r="B3640">
        <v>26</v>
      </c>
      <c r="C3640">
        <v>88</v>
      </c>
      <c r="D3640">
        <v>7137502</v>
      </c>
      <c r="E3640" t="s">
        <v>48</v>
      </c>
      <c r="F3640" t="s">
        <v>44</v>
      </c>
      <c r="L3640" t="s">
        <v>5422</v>
      </c>
      <c r="M3640">
        <v>4769</v>
      </c>
      <c r="N3640">
        <v>26</v>
      </c>
      <c r="O3640" t="s">
        <v>29</v>
      </c>
      <c r="P3640" t="s">
        <v>30</v>
      </c>
      <c r="Q3640" t="s">
        <v>213</v>
      </c>
      <c r="R3640">
        <v>175000</v>
      </c>
      <c r="S3640">
        <v>1986</v>
      </c>
      <c r="T3640">
        <v>6.5</v>
      </c>
      <c r="U3640">
        <v>1.5</v>
      </c>
      <c r="V3640">
        <v>6962502</v>
      </c>
      <c r="W3640" t="s">
        <v>21</v>
      </c>
    </row>
    <row r="3641" spans="1:23" x14ac:dyDescent="0.3">
      <c r="A3641" t="s">
        <v>5423</v>
      </c>
      <c r="B3641">
        <v>242</v>
      </c>
      <c r="C3641">
        <v>92</v>
      </c>
      <c r="D3641">
        <v>1316074</v>
      </c>
      <c r="E3641" t="s">
        <v>55</v>
      </c>
      <c r="F3641" t="s">
        <v>44</v>
      </c>
      <c r="G3641" t="s">
        <v>27</v>
      </c>
      <c r="L3641" t="s">
        <v>5424</v>
      </c>
      <c r="M3641">
        <v>71387</v>
      </c>
      <c r="N3641">
        <v>228</v>
      </c>
      <c r="O3641" t="s">
        <v>29</v>
      </c>
      <c r="P3641" t="s">
        <v>30</v>
      </c>
      <c r="Q3641" t="s">
        <v>31</v>
      </c>
      <c r="R3641">
        <v>100000</v>
      </c>
      <c r="S3641">
        <v>2011</v>
      </c>
      <c r="T3641">
        <v>7</v>
      </c>
      <c r="U3641">
        <v>1.5</v>
      </c>
      <c r="V3641">
        <v>1216074</v>
      </c>
      <c r="W3641" t="s">
        <v>21</v>
      </c>
    </row>
    <row r="3642" spans="1:23" x14ac:dyDescent="0.3">
      <c r="A3642" t="s">
        <v>5425</v>
      </c>
      <c r="B3642">
        <v>38</v>
      </c>
      <c r="C3642">
        <v>97</v>
      </c>
      <c r="D3642">
        <v>15180000</v>
      </c>
      <c r="E3642" t="s">
        <v>56</v>
      </c>
      <c r="F3642" t="s">
        <v>55</v>
      </c>
      <c r="G3642" t="s">
        <v>35</v>
      </c>
      <c r="L3642" t="s">
        <v>5426</v>
      </c>
      <c r="M3642">
        <v>3340</v>
      </c>
      <c r="N3642">
        <v>50</v>
      </c>
      <c r="O3642" t="s">
        <v>29</v>
      </c>
      <c r="P3642" t="s">
        <v>30</v>
      </c>
      <c r="Q3642" t="s">
        <v>213</v>
      </c>
      <c r="R3642">
        <v>500000</v>
      </c>
      <c r="S3642">
        <v>1971</v>
      </c>
      <c r="T3642">
        <v>5.5</v>
      </c>
      <c r="U3642">
        <v>1.6</v>
      </c>
      <c r="V3642">
        <v>14680000</v>
      </c>
      <c r="W3642" t="s">
        <v>21</v>
      </c>
    </row>
    <row r="3643" spans="1:23" x14ac:dyDescent="0.3">
      <c r="A3643" t="s">
        <v>2242</v>
      </c>
      <c r="B3643">
        <v>91</v>
      </c>
      <c r="C3643">
        <v>78</v>
      </c>
      <c r="D3643">
        <v>2882062</v>
      </c>
      <c r="E3643" t="s">
        <v>48</v>
      </c>
      <c r="F3643" t="s">
        <v>55</v>
      </c>
      <c r="G3643" t="s">
        <v>44</v>
      </c>
      <c r="L3643" t="s">
        <v>5427</v>
      </c>
      <c r="M3643">
        <v>5178</v>
      </c>
      <c r="N3643">
        <v>101</v>
      </c>
      <c r="O3643" t="s">
        <v>29</v>
      </c>
      <c r="P3643" t="s">
        <v>30</v>
      </c>
      <c r="Q3643" t="s">
        <v>31</v>
      </c>
      <c r="R3643">
        <v>150000</v>
      </c>
      <c r="S3643">
        <v>2000</v>
      </c>
      <c r="T3643">
        <v>6.3</v>
      </c>
      <c r="U3643">
        <v>1.3</v>
      </c>
      <c r="V3643">
        <v>2732062</v>
      </c>
      <c r="W3643" t="s">
        <v>21</v>
      </c>
    </row>
    <row r="3644" spans="1:23" x14ac:dyDescent="0.3">
      <c r="A3644" t="s">
        <v>4285</v>
      </c>
      <c r="B3644">
        <v>232</v>
      </c>
      <c r="C3644">
        <v>85</v>
      </c>
      <c r="D3644">
        <v>9437933</v>
      </c>
      <c r="E3644" t="s">
        <v>55</v>
      </c>
      <c r="F3644" t="s">
        <v>59</v>
      </c>
      <c r="G3644" t="s">
        <v>44</v>
      </c>
      <c r="L3644" t="s">
        <v>5428</v>
      </c>
      <c r="M3644">
        <v>90827</v>
      </c>
      <c r="N3644">
        <v>329</v>
      </c>
      <c r="O3644" t="s">
        <v>29</v>
      </c>
      <c r="P3644" t="s">
        <v>2161</v>
      </c>
      <c r="Q3644" t="s">
        <v>213</v>
      </c>
      <c r="R3644">
        <v>180000</v>
      </c>
      <c r="S3644">
        <v>2007</v>
      </c>
      <c r="T3644">
        <v>7.9</v>
      </c>
      <c r="U3644">
        <v>1.4</v>
      </c>
      <c r="V3644">
        <v>9257933</v>
      </c>
      <c r="W3644" t="s">
        <v>21</v>
      </c>
    </row>
    <row r="3645" spans="1:23" x14ac:dyDescent="0.3">
      <c r="A3645" t="s">
        <v>5429</v>
      </c>
      <c r="B3645">
        <v>29</v>
      </c>
      <c r="C3645">
        <v>93</v>
      </c>
      <c r="D3645">
        <v>155984</v>
      </c>
      <c r="E3645" t="s">
        <v>790</v>
      </c>
      <c r="L3645" t="s">
        <v>5430</v>
      </c>
      <c r="M3645">
        <v>586</v>
      </c>
      <c r="N3645">
        <v>9</v>
      </c>
      <c r="O3645" t="s">
        <v>29</v>
      </c>
      <c r="P3645" t="s">
        <v>30</v>
      </c>
      <c r="Q3645" t="s">
        <v>3646</v>
      </c>
      <c r="R3645">
        <v>160000</v>
      </c>
      <c r="S3645">
        <v>2009</v>
      </c>
      <c r="T3645">
        <v>7.4</v>
      </c>
      <c r="U3645">
        <v>1.6</v>
      </c>
      <c r="V3645">
        <v>-4016</v>
      </c>
      <c r="W3645" t="s">
        <v>38</v>
      </c>
    </row>
    <row r="3646" spans="1:23" x14ac:dyDescent="0.3">
      <c r="A3646" t="s">
        <v>4173</v>
      </c>
      <c r="B3646">
        <v>40</v>
      </c>
      <c r="C3646">
        <v>91</v>
      </c>
      <c r="D3646">
        <v>6706368</v>
      </c>
      <c r="E3646" t="s">
        <v>790</v>
      </c>
      <c r="L3646" t="s">
        <v>5431</v>
      </c>
      <c r="M3646">
        <v>22800</v>
      </c>
      <c r="N3646">
        <v>133</v>
      </c>
      <c r="O3646" t="s">
        <v>29</v>
      </c>
      <c r="P3646" t="s">
        <v>30</v>
      </c>
      <c r="Q3646" t="s">
        <v>213</v>
      </c>
      <c r="R3646">
        <v>160000</v>
      </c>
      <c r="S3646">
        <v>1989</v>
      </c>
      <c r="T3646">
        <v>7.5</v>
      </c>
      <c r="U3646">
        <v>1.5</v>
      </c>
      <c r="V3646">
        <v>6546368</v>
      </c>
      <c r="W3646" t="s">
        <v>21</v>
      </c>
    </row>
    <row r="3647" spans="1:23" x14ac:dyDescent="0.3">
      <c r="A3647" t="s">
        <v>5008</v>
      </c>
      <c r="B3647">
        <v>31</v>
      </c>
      <c r="C3647">
        <v>111</v>
      </c>
      <c r="D3647">
        <v>10174663</v>
      </c>
      <c r="E3647" t="s">
        <v>55</v>
      </c>
      <c r="F3647" t="s">
        <v>61</v>
      </c>
      <c r="L3647" t="s">
        <v>5432</v>
      </c>
      <c r="M3647">
        <v>12399</v>
      </c>
      <c r="N3647">
        <v>382</v>
      </c>
      <c r="O3647" t="s">
        <v>29</v>
      </c>
      <c r="P3647" t="s">
        <v>30</v>
      </c>
      <c r="Q3647" t="s">
        <v>52</v>
      </c>
      <c r="R3647">
        <v>100000</v>
      </c>
      <c r="S3647">
        <v>2006</v>
      </c>
      <c r="T3647">
        <v>6.7</v>
      </c>
      <c r="U3647">
        <v>1.8</v>
      </c>
      <c r="V3647">
        <v>10074663</v>
      </c>
      <c r="W3647" t="s">
        <v>21</v>
      </c>
    </row>
    <row r="3648" spans="1:23" x14ac:dyDescent="0.3">
      <c r="A3648" t="s">
        <v>5433</v>
      </c>
      <c r="B3648">
        <v>159</v>
      </c>
      <c r="C3648">
        <v>81</v>
      </c>
      <c r="D3648">
        <v>22757819</v>
      </c>
      <c r="E3648" t="s">
        <v>57</v>
      </c>
      <c r="F3648" t="s">
        <v>35</v>
      </c>
      <c r="L3648" t="s">
        <v>5434</v>
      </c>
      <c r="M3648">
        <v>13521</v>
      </c>
      <c r="N3648">
        <v>150</v>
      </c>
      <c r="O3648" t="s">
        <v>29</v>
      </c>
      <c r="P3648" t="s">
        <v>30</v>
      </c>
      <c r="Q3648" t="s">
        <v>213</v>
      </c>
      <c r="R3648">
        <v>100000</v>
      </c>
      <c r="S3648">
        <v>2015</v>
      </c>
      <c r="T3648">
        <v>4.2</v>
      </c>
      <c r="U3648">
        <v>1.4</v>
      </c>
      <c r="V3648">
        <v>22657819</v>
      </c>
      <c r="W3648" t="s">
        <v>21</v>
      </c>
    </row>
    <row r="3649" spans="1:23" x14ac:dyDescent="0.3">
      <c r="A3649" t="s">
        <v>5435</v>
      </c>
      <c r="B3649">
        <v>21</v>
      </c>
      <c r="C3649">
        <v>81</v>
      </c>
      <c r="D3649">
        <v>5228617</v>
      </c>
      <c r="E3649" t="s">
        <v>48</v>
      </c>
      <c r="L3649" t="s">
        <v>5436</v>
      </c>
      <c r="M3649">
        <v>2770</v>
      </c>
      <c r="N3649">
        <v>32</v>
      </c>
      <c r="O3649" t="s">
        <v>29</v>
      </c>
      <c r="P3649" t="s">
        <v>30</v>
      </c>
      <c r="Q3649" t="s">
        <v>213</v>
      </c>
      <c r="R3649">
        <v>100000</v>
      </c>
      <c r="S3649">
        <v>1987</v>
      </c>
      <c r="T3649">
        <v>7</v>
      </c>
      <c r="U3649">
        <v>1.4</v>
      </c>
      <c r="V3649">
        <v>5128617</v>
      </c>
      <c r="W3649" t="s">
        <v>21</v>
      </c>
    </row>
    <row r="3650" spans="1:23" x14ac:dyDescent="0.3">
      <c r="A3650" t="s">
        <v>5437</v>
      </c>
      <c r="B3650">
        <v>88</v>
      </c>
      <c r="C3650">
        <v>90</v>
      </c>
      <c r="D3650">
        <v>110536</v>
      </c>
      <c r="E3650" t="s">
        <v>48</v>
      </c>
      <c r="F3650" t="s">
        <v>57</v>
      </c>
      <c r="G3650" t="s">
        <v>27</v>
      </c>
      <c r="L3650" t="s">
        <v>5438</v>
      </c>
      <c r="M3650">
        <v>4117</v>
      </c>
      <c r="N3650">
        <v>118</v>
      </c>
      <c r="O3650" t="s">
        <v>29</v>
      </c>
      <c r="P3650" t="s">
        <v>30</v>
      </c>
      <c r="Q3650" t="s">
        <v>52</v>
      </c>
      <c r="R3650">
        <v>40000</v>
      </c>
      <c r="S3650">
        <v>2001</v>
      </c>
      <c r="T3650">
        <v>7</v>
      </c>
      <c r="U3650">
        <v>1.5</v>
      </c>
      <c r="V3650">
        <v>70536</v>
      </c>
      <c r="W3650" t="s">
        <v>21</v>
      </c>
    </row>
    <row r="3651" spans="1:23" x14ac:dyDescent="0.3">
      <c r="A3651" t="s">
        <v>5439</v>
      </c>
      <c r="B3651">
        <v>193</v>
      </c>
      <c r="C3651">
        <v>88</v>
      </c>
      <c r="D3651">
        <v>59379</v>
      </c>
      <c r="E3651" t="s">
        <v>48</v>
      </c>
      <c r="F3651" t="s">
        <v>56</v>
      </c>
      <c r="G3651" t="s">
        <v>55</v>
      </c>
      <c r="H3651" t="s">
        <v>57</v>
      </c>
      <c r="I3651" t="s">
        <v>35</v>
      </c>
      <c r="L3651" t="s">
        <v>5440</v>
      </c>
      <c r="M3651">
        <v>12796</v>
      </c>
      <c r="N3651">
        <v>52</v>
      </c>
      <c r="O3651" t="s">
        <v>29</v>
      </c>
      <c r="P3651" t="s">
        <v>30</v>
      </c>
      <c r="Q3651" t="s">
        <v>2708</v>
      </c>
      <c r="R3651">
        <v>200000</v>
      </c>
      <c r="S3651">
        <v>2013</v>
      </c>
      <c r="T3651">
        <v>6.8</v>
      </c>
      <c r="U3651">
        <v>1.5</v>
      </c>
      <c r="V3651">
        <v>-140621</v>
      </c>
      <c r="W3651" t="s">
        <v>38</v>
      </c>
    </row>
    <row r="3652" spans="1:23" x14ac:dyDescent="0.3">
      <c r="A3652" t="s">
        <v>363</v>
      </c>
      <c r="B3652">
        <v>138</v>
      </c>
      <c r="C3652">
        <v>84</v>
      </c>
      <c r="D3652">
        <v>3216970</v>
      </c>
      <c r="E3652" t="s">
        <v>55</v>
      </c>
      <c r="F3652" t="s">
        <v>60</v>
      </c>
      <c r="G3652" t="s">
        <v>35</v>
      </c>
      <c r="L3652" t="s">
        <v>5441</v>
      </c>
      <c r="M3652">
        <v>142619</v>
      </c>
      <c r="N3652">
        <v>586</v>
      </c>
      <c r="O3652" t="s">
        <v>29</v>
      </c>
      <c r="P3652" t="s">
        <v>30</v>
      </c>
      <c r="Q3652" t="s">
        <v>213</v>
      </c>
      <c r="R3652">
        <v>60000</v>
      </c>
      <c r="S3652">
        <v>1998</v>
      </c>
      <c r="T3652">
        <v>7.5</v>
      </c>
      <c r="U3652">
        <v>1.4</v>
      </c>
      <c r="V3652">
        <v>3156970</v>
      </c>
      <c r="W3652" t="s">
        <v>21</v>
      </c>
    </row>
    <row r="3653" spans="1:23" x14ac:dyDescent="0.3">
      <c r="A3653" t="s">
        <v>5442</v>
      </c>
      <c r="B3653">
        <v>32</v>
      </c>
      <c r="C3653">
        <v>87</v>
      </c>
      <c r="D3653">
        <v>536767</v>
      </c>
      <c r="E3653" t="s">
        <v>242</v>
      </c>
      <c r="F3653" t="s">
        <v>48</v>
      </c>
      <c r="G3653" t="s">
        <v>44</v>
      </c>
      <c r="L3653" t="s">
        <v>5443</v>
      </c>
      <c r="M3653">
        <v>1622</v>
      </c>
      <c r="N3653">
        <v>83</v>
      </c>
      <c r="O3653" t="s">
        <v>29</v>
      </c>
      <c r="P3653" t="s">
        <v>30</v>
      </c>
      <c r="Q3653" t="s">
        <v>213</v>
      </c>
      <c r="R3653">
        <v>60000</v>
      </c>
      <c r="S3653">
        <v>1998</v>
      </c>
      <c r="T3653">
        <v>5.3</v>
      </c>
      <c r="U3653">
        <v>1.4</v>
      </c>
      <c r="V3653">
        <v>476767</v>
      </c>
      <c r="W3653" t="s">
        <v>21</v>
      </c>
    </row>
    <row r="3654" spans="1:23" x14ac:dyDescent="0.3">
      <c r="A3654" t="s">
        <v>4035</v>
      </c>
      <c r="B3654">
        <v>193</v>
      </c>
      <c r="C3654">
        <v>100</v>
      </c>
      <c r="D3654">
        <v>11529368</v>
      </c>
      <c r="E3654" t="s">
        <v>48</v>
      </c>
      <c r="F3654" t="s">
        <v>790</v>
      </c>
      <c r="G3654" t="s">
        <v>55</v>
      </c>
      <c r="L3654" t="s">
        <v>5444</v>
      </c>
      <c r="M3654">
        <v>85028</v>
      </c>
      <c r="N3654">
        <v>404</v>
      </c>
      <c r="O3654" t="s">
        <v>29</v>
      </c>
      <c r="P3654" t="s">
        <v>30</v>
      </c>
      <c r="Q3654" t="s">
        <v>52</v>
      </c>
      <c r="R3654">
        <v>65000</v>
      </c>
      <c r="S3654">
        <v>2004</v>
      </c>
      <c r="T3654">
        <v>7.3</v>
      </c>
      <c r="U3654">
        <v>1.7</v>
      </c>
      <c r="V3654">
        <v>11464368</v>
      </c>
      <c r="W3654" t="s">
        <v>21</v>
      </c>
    </row>
    <row r="3655" spans="1:23" x14ac:dyDescent="0.3">
      <c r="A3655" t="s">
        <v>5445</v>
      </c>
      <c r="B3655">
        <v>66</v>
      </c>
      <c r="C3655">
        <v>82</v>
      </c>
      <c r="D3655">
        <v>40557</v>
      </c>
      <c r="E3655" t="s">
        <v>48</v>
      </c>
      <c r="L3655" t="s">
        <v>5446</v>
      </c>
      <c r="M3655">
        <v>1389</v>
      </c>
      <c r="N3655">
        <v>22</v>
      </c>
      <c r="O3655" t="s">
        <v>29</v>
      </c>
      <c r="P3655" t="s">
        <v>30</v>
      </c>
      <c r="Q3655" t="s">
        <v>213</v>
      </c>
      <c r="R3655">
        <v>60000</v>
      </c>
      <c r="S3655">
        <v>2011</v>
      </c>
      <c r="T3655">
        <v>5.6</v>
      </c>
      <c r="U3655">
        <v>1.4</v>
      </c>
      <c r="V3655">
        <v>-19443</v>
      </c>
      <c r="W3655" t="s">
        <v>38</v>
      </c>
    </row>
    <row r="3656" spans="1:23" x14ac:dyDescent="0.3">
      <c r="A3656" t="s">
        <v>5447</v>
      </c>
      <c r="B3656">
        <v>65</v>
      </c>
      <c r="C3656">
        <v>82</v>
      </c>
      <c r="D3656">
        <v>30084</v>
      </c>
      <c r="E3656" t="s">
        <v>48</v>
      </c>
      <c r="F3656" t="s">
        <v>55</v>
      </c>
      <c r="L3656" t="s">
        <v>5448</v>
      </c>
      <c r="M3656">
        <v>5507</v>
      </c>
      <c r="N3656">
        <v>23</v>
      </c>
      <c r="O3656" t="s">
        <v>29</v>
      </c>
      <c r="P3656" t="s">
        <v>30</v>
      </c>
      <c r="Q3656" t="s">
        <v>213</v>
      </c>
      <c r="R3656">
        <v>70000</v>
      </c>
      <c r="S3656">
        <v>2014</v>
      </c>
      <c r="T3656">
        <v>5.6</v>
      </c>
      <c r="U3656">
        <v>1.4</v>
      </c>
      <c r="V3656">
        <v>-39916</v>
      </c>
      <c r="W3656" t="s">
        <v>38</v>
      </c>
    </row>
    <row r="3657" spans="1:23" x14ac:dyDescent="0.3">
      <c r="A3657" t="s">
        <v>4823</v>
      </c>
      <c r="B3657">
        <v>36</v>
      </c>
      <c r="C3657">
        <v>98</v>
      </c>
      <c r="D3657">
        <v>10246600</v>
      </c>
      <c r="E3657" t="s">
        <v>48</v>
      </c>
      <c r="F3657" t="s">
        <v>55</v>
      </c>
      <c r="G3657" t="s">
        <v>44</v>
      </c>
      <c r="L3657" t="s">
        <v>5449</v>
      </c>
      <c r="M3657">
        <v>6375</v>
      </c>
      <c r="N3657">
        <v>36</v>
      </c>
      <c r="O3657" t="s">
        <v>29</v>
      </c>
      <c r="P3657" t="s">
        <v>30</v>
      </c>
      <c r="Q3657" t="s">
        <v>213</v>
      </c>
      <c r="R3657">
        <v>25000</v>
      </c>
      <c r="S3657">
        <v>1995</v>
      </c>
      <c r="T3657">
        <v>6.6</v>
      </c>
      <c r="U3657">
        <v>1.6</v>
      </c>
      <c r="V3657">
        <v>10221600</v>
      </c>
      <c r="W3657" t="s">
        <v>21</v>
      </c>
    </row>
    <row r="3658" spans="1:23" x14ac:dyDescent="0.3">
      <c r="A3658" t="s">
        <v>5450</v>
      </c>
      <c r="B3658">
        <v>113</v>
      </c>
      <c r="C3658">
        <v>98</v>
      </c>
      <c r="D3658">
        <v>389804</v>
      </c>
      <c r="E3658" t="s">
        <v>48</v>
      </c>
      <c r="F3658" t="s">
        <v>55</v>
      </c>
      <c r="G3658" t="s">
        <v>44</v>
      </c>
      <c r="L3658" t="s">
        <v>5451</v>
      </c>
      <c r="M3658">
        <v>11816</v>
      </c>
      <c r="N3658">
        <v>35</v>
      </c>
      <c r="O3658" t="s">
        <v>29</v>
      </c>
      <c r="P3658" t="s">
        <v>30</v>
      </c>
      <c r="Q3658" t="s">
        <v>2708</v>
      </c>
      <c r="R3658">
        <v>65000</v>
      </c>
      <c r="S3658">
        <v>2010</v>
      </c>
      <c r="T3658">
        <v>6.3</v>
      </c>
      <c r="U3658">
        <v>1.6</v>
      </c>
      <c r="V3658">
        <v>324804</v>
      </c>
      <c r="W3658" t="s">
        <v>21</v>
      </c>
    </row>
    <row r="3659" spans="1:23" x14ac:dyDescent="0.3">
      <c r="A3659" t="s">
        <v>1476</v>
      </c>
      <c r="B3659">
        <v>75</v>
      </c>
      <c r="C3659">
        <v>90</v>
      </c>
      <c r="D3659">
        <v>241816</v>
      </c>
      <c r="E3659" t="s">
        <v>55</v>
      </c>
      <c r="L3659" t="s">
        <v>5452</v>
      </c>
      <c r="M3659">
        <v>6246</v>
      </c>
      <c r="N3659">
        <v>76</v>
      </c>
      <c r="O3659" t="s">
        <v>29</v>
      </c>
      <c r="P3659" t="s">
        <v>30</v>
      </c>
      <c r="Q3659" t="s">
        <v>3646</v>
      </c>
      <c r="R3659">
        <v>42000</v>
      </c>
      <c r="S3659">
        <v>2000</v>
      </c>
      <c r="T3659">
        <v>7.5</v>
      </c>
      <c r="U3659">
        <v>1.5</v>
      </c>
      <c r="V3659">
        <v>199816</v>
      </c>
      <c r="W3659" t="s">
        <v>21</v>
      </c>
    </row>
    <row r="3660" spans="1:23" x14ac:dyDescent="0.3">
      <c r="A3660" t="s">
        <v>5453</v>
      </c>
      <c r="B3660">
        <v>21</v>
      </c>
      <c r="C3660">
        <v>90</v>
      </c>
      <c r="D3660">
        <v>277233</v>
      </c>
      <c r="E3660" t="s">
        <v>48</v>
      </c>
      <c r="F3660" t="s">
        <v>44</v>
      </c>
      <c r="L3660" t="s">
        <v>5454</v>
      </c>
      <c r="M3660">
        <v>2631</v>
      </c>
      <c r="N3660">
        <v>26</v>
      </c>
      <c r="O3660" t="s">
        <v>29</v>
      </c>
      <c r="P3660" t="s">
        <v>30</v>
      </c>
      <c r="Q3660" t="s">
        <v>213</v>
      </c>
      <c r="R3660">
        <v>40000</v>
      </c>
      <c r="S3660">
        <v>1999</v>
      </c>
      <c r="T3660">
        <v>7.6</v>
      </c>
      <c r="U3660">
        <v>1.5</v>
      </c>
      <c r="V3660">
        <v>237233</v>
      </c>
      <c r="W3660" t="s">
        <v>21</v>
      </c>
    </row>
    <row r="3661" spans="1:23" x14ac:dyDescent="0.3">
      <c r="A3661" t="s">
        <v>5455</v>
      </c>
      <c r="B3661">
        <v>3</v>
      </c>
      <c r="C3661">
        <v>78</v>
      </c>
      <c r="D3661">
        <v>243768</v>
      </c>
      <c r="E3661" t="s">
        <v>53</v>
      </c>
      <c r="L3661" t="s">
        <v>5456</v>
      </c>
      <c r="M3661">
        <v>143</v>
      </c>
      <c r="N3661">
        <v>9</v>
      </c>
      <c r="O3661" t="s">
        <v>29</v>
      </c>
      <c r="P3661" t="s">
        <v>30</v>
      </c>
      <c r="Q3661" t="s">
        <v>213</v>
      </c>
      <c r="R3661">
        <v>30000</v>
      </c>
      <c r="S3661">
        <v>2007</v>
      </c>
      <c r="T3661">
        <v>4.0999999999999996</v>
      </c>
      <c r="U3661">
        <v>1.3</v>
      </c>
      <c r="V3661">
        <v>213768</v>
      </c>
      <c r="W3661" t="s">
        <v>21</v>
      </c>
    </row>
    <row r="3662" spans="1:23" x14ac:dyDescent="0.3">
      <c r="A3662" t="s">
        <v>1935</v>
      </c>
      <c r="B3662">
        <v>136</v>
      </c>
      <c r="C3662">
        <v>102</v>
      </c>
      <c r="D3662">
        <v>3151130</v>
      </c>
      <c r="E3662" t="s">
        <v>48</v>
      </c>
      <c r="L3662" t="s">
        <v>5457</v>
      </c>
      <c r="M3662">
        <v>181749</v>
      </c>
      <c r="N3662">
        <v>615</v>
      </c>
      <c r="O3662" t="s">
        <v>29</v>
      </c>
      <c r="P3662" t="s">
        <v>30</v>
      </c>
      <c r="Q3662" t="s">
        <v>213</v>
      </c>
      <c r="R3662">
        <v>230000</v>
      </c>
      <c r="S3662">
        <v>1994</v>
      </c>
      <c r="T3662">
        <v>7.8</v>
      </c>
      <c r="U3662">
        <v>1.7</v>
      </c>
      <c r="V3662">
        <v>2921130</v>
      </c>
      <c r="W3662" t="s">
        <v>21</v>
      </c>
    </row>
    <row r="3663" spans="1:23" x14ac:dyDescent="0.3">
      <c r="A3663" t="s">
        <v>2728</v>
      </c>
      <c r="B3663">
        <v>80</v>
      </c>
      <c r="C3663">
        <v>97</v>
      </c>
      <c r="D3663">
        <v>2856622</v>
      </c>
      <c r="E3663" t="s">
        <v>48</v>
      </c>
      <c r="F3663" t="s">
        <v>55</v>
      </c>
      <c r="L3663" t="s">
        <v>5458</v>
      </c>
      <c r="M3663">
        <v>11550</v>
      </c>
      <c r="N3663">
        <v>197</v>
      </c>
      <c r="O3663" t="s">
        <v>29</v>
      </c>
      <c r="P3663" t="s">
        <v>115</v>
      </c>
      <c r="Q3663" t="s">
        <v>213</v>
      </c>
      <c r="R3663">
        <v>25000</v>
      </c>
      <c r="S3663">
        <v>1997</v>
      </c>
      <c r="T3663">
        <v>7.3</v>
      </c>
      <c r="U3663">
        <v>1.6</v>
      </c>
      <c r="V3663">
        <v>2831622</v>
      </c>
      <c r="W3663" t="s">
        <v>21</v>
      </c>
    </row>
    <row r="3664" spans="1:23" x14ac:dyDescent="0.3">
      <c r="A3664" t="s">
        <v>2478</v>
      </c>
      <c r="B3664">
        <v>61</v>
      </c>
      <c r="C3664">
        <v>100</v>
      </c>
      <c r="D3664">
        <v>1227508</v>
      </c>
      <c r="E3664" t="s">
        <v>48</v>
      </c>
      <c r="F3664" t="s">
        <v>55</v>
      </c>
      <c r="L3664" t="s">
        <v>5459</v>
      </c>
      <c r="M3664">
        <v>15103</v>
      </c>
      <c r="N3664">
        <v>80</v>
      </c>
      <c r="O3664" t="s">
        <v>29</v>
      </c>
      <c r="P3664" t="s">
        <v>30</v>
      </c>
      <c r="Q3664" t="s">
        <v>213</v>
      </c>
      <c r="R3664">
        <v>23000</v>
      </c>
      <c r="S3664">
        <v>1991</v>
      </c>
      <c r="T3664">
        <v>7.1</v>
      </c>
      <c r="U3664">
        <v>1.7</v>
      </c>
      <c r="V3664">
        <v>1204508</v>
      </c>
      <c r="W3664" t="s">
        <v>21</v>
      </c>
    </row>
    <row r="3665" spans="1:23" x14ac:dyDescent="0.3">
      <c r="A3665" t="s">
        <v>3710</v>
      </c>
      <c r="B3665">
        <v>73</v>
      </c>
      <c r="C3665">
        <v>108</v>
      </c>
      <c r="D3665">
        <v>180483</v>
      </c>
      <c r="E3665" t="s">
        <v>48</v>
      </c>
      <c r="F3665" t="s">
        <v>56</v>
      </c>
      <c r="G3665" t="s">
        <v>57</v>
      </c>
      <c r="L3665" t="s">
        <v>5460</v>
      </c>
      <c r="M3665">
        <v>16792</v>
      </c>
      <c r="N3665">
        <v>183</v>
      </c>
      <c r="O3665" t="s">
        <v>29</v>
      </c>
      <c r="P3665" t="s">
        <v>30</v>
      </c>
      <c r="Q3665" t="s">
        <v>1824</v>
      </c>
      <c r="R3665">
        <v>10000</v>
      </c>
      <c r="S3665">
        <v>1972</v>
      </c>
      <c r="T3665">
        <v>6.1</v>
      </c>
      <c r="U3665">
        <v>1.8</v>
      </c>
      <c r="V3665">
        <v>170483</v>
      </c>
      <c r="W3665" t="s">
        <v>21</v>
      </c>
    </row>
    <row r="3666" spans="1:23" x14ac:dyDescent="0.3">
      <c r="A3666" t="s">
        <v>3722</v>
      </c>
      <c r="B3666">
        <v>81</v>
      </c>
      <c r="C3666">
        <v>110</v>
      </c>
      <c r="D3666">
        <v>136007</v>
      </c>
      <c r="E3666" t="s">
        <v>55</v>
      </c>
      <c r="F3666" t="s">
        <v>59</v>
      </c>
      <c r="G3666" t="s">
        <v>44</v>
      </c>
      <c r="L3666" t="s">
        <v>5461</v>
      </c>
      <c r="M3666">
        <v>3924</v>
      </c>
      <c r="N3666">
        <v>39</v>
      </c>
      <c r="O3666" t="s">
        <v>792</v>
      </c>
      <c r="P3666" t="s">
        <v>545</v>
      </c>
      <c r="Q3666" t="s">
        <v>213</v>
      </c>
      <c r="R3666">
        <v>4500</v>
      </c>
      <c r="S3666">
        <v>2004</v>
      </c>
      <c r="T3666">
        <v>6.9</v>
      </c>
      <c r="U3666">
        <v>1.8</v>
      </c>
      <c r="V3666">
        <v>131507</v>
      </c>
      <c r="W3666" t="s">
        <v>21</v>
      </c>
    </row>
    <row r="3667" spans="1:23" x14ac:dyDescent="0.3">
      <c r="A3667" t="s">
        <v>5462</v>
      </c>
      <c r="B3667">
        <v>64</v>
      </c>
      <c r="C3667">
        <v>90</v>
      </c>
      <c r="D3667">
        <v>673780</v>
      </c>
      <c r="E3667" t="s">
        <v>55</v>
      </c>
      <c r="L3667" t="s">
        <v>5463</v>
      </c>
      <c r="M3667">
        <v>4555</v>
      </c>
      <c r="N3667">
        <v>26</v>
      </c>
      <c r="O3667" t="s">
        <v>5273</v>
      </c>
      <c r="P3667" t="s">
        <v>3643</v>
      </c>
      <c r="Q3667" t="s">
        <v>2708</v>
      </c>
      <c r="R3667">
        <v>10000</v>
      </c>
      <c r="S3667">
        <v>2000</v>
      </c>
      <c r="T3667">
        <v>7.5</v>
      </c>
      <c r="U3667">
        <v>1.5</v>
      </c>
      <c r="V3667">
        <v>663780</v>
      </c>
      <c r="W3667" t="s">
        <v>21</v>
      </c>
    </row>
    <row r="3668" spans="1:23" x14ac:dyDescent="0.3">
      <c r="A3668" t="s">
        <v>5464</v>
      </c>
      <c r="B3668">
        <v>143</v>
      </c>
      <c r="C3668">
        <v>77</v>
      </c>
      <c r="D3668">
        <v>424760</v>
      </c>
      <c r="E3668" t="s">
        <v>55</v>
      </c>
      <c r="F3668" t="s">
        <v>27</v>
      </c>
      <c r="G3668" t="s">
        <v>35</v>
      </c>
      <c r="L3668" t="s">
        <v>5465</v>
      </c>
      <c r="M3668">
        <v>72639</v>
      </c>
      <c r="N3668">
        <v>371</v>
      </c>
      <c r="O3668" t="s">
        <v>29</v>
      </c>
      <c r="P3668" t="s">
        <v>30</v>
      </c>
      <c r="Q3668" t="s">
        <v>31</v>
      </c>
      <c r="R3668">
        <v>7000</v>
      </c>
      <c r="S3668">
        <v>2004</v>
      </c>
      <c r="T3668">
        <v>7</v>
      </c>
      <c r="U3668">
        <v>1.3</v>
      </c>
      <c r="V3668">
        <v>417760</v>
      </c>
      <c r="W3668" t="s">
        <v>21</v>
      </c>
    </row>
    <row r="3669" spans="1:23" x14ac:dyDescent="0.3">
      <c r="A3669" t="s">
        <v>1325</v>
      </c>
      <c r="B3669">
        <v>56</v>
      </c>
      <c r="C3669">
        <v>81</v>
      </c>
      <c r="D3669">
        <v>2040920</v>
      </c>
      <c r="E3669" t="s">
        <v>24</v>
      </c>
      <c r="F3669" t="s">
        <v>56</v>
      </c>
      <c r="G3669" t="s">
        <v>55</v>
      </c>
      <c r="H3669" t="s">
        <v>44</v>
      </c>
      <c r="I3669" t="s">
        <v>35</v>
      </c>
      <c r="L3669" t="s">
        <v>5466</v>
      </c>
      <c r="M3669">
        <v>52055</v>
      </c>
      <c r="N3669">
        <v>130</v>
      </c>
      <c r="O3669" t="s">
        <v>763</v>
      </c>
      <c r="P3669" t="s">
        <v>30</v>
      </c>
      <c r="Q3669" t="s">
        <v>213</v>
      </c>
      <c r="R3669">
        <v>7000</v>
      </c>
      <c r="S3669">
        <v>1992</v>
      </c>
      <c r="T3669">
        <v>6.9</v>
      </c>
      <c r="U3669">
        <v>1.4</v>
      </c>
      <c r="V3669">
        <v>2033920</v>
      </c>
      <c r="W3669" t="s">
        <v>21</v>
      </c>
    </row>
    <row r="3670" spans="1:23" x14ac:dyDescent="0.3">
      <c r="A3670" t="s">
        <v>5300</v>
      </c>
      <c r="B3670">
        <v>43</v>
      </c>
      <c r="C3670">
        <v>90</v>
      </c>
      <c r="D3670">
        <v>85222</v>
      </c>
      <c r="E3670" t="s">
        <v>790</v>
      </c>
      <c r="L3670" t="s">
        <v>5467</v>
      </c>
      <c r="M3670">
        <v>4285</v>
      </c>
      <c r="N3670">
        <v>84</v>
      </c>
      <c r="O3670" t="s">
        <v>29</v>
      </c>
      <c r="P3670" t="s">
        <v>30</v>
      </c>
      <c r="Q3670" t="s">
        <v>52</v>
      </c>
      <c r="R3670">
        <v>1100</v>
      </c>
      <c r="S3670">
        <v>2004</v>
      </c>
      <c r="T3670">
        <v>6.6</v>
      </c>
      <c r="U3670">
        <v>1.5</v>
      </c>
      <c r="V3670">
        <v>84122</v>
      </c>
      <c r="W3670" t="s">
        <v>21</v>
      </c>
    </row>
  </sheetData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576D1-5CFC-4DC1-8101-13C2D7A2D1E6}">
  <dimension ref="A1:O3670"/>
  <sheetViews>
    <sheetView workbookViewId="0">
      <selection activeCell="J10" sqref="J10"/>
    </sheetView>
  </sheetViews>
  <sheetFormatPr defaultRowHeight="14.4" x14ac:dyDescent="0.3"/>
  <cols>
    <col min="1" max="1" width="13.33203125" customWidth="1"/>
    <col min="2" max="2" width="13" customWidth="1"/>
    <col min="3" max="3" width="13.6640625" customWidth="1"/>
    <col min="4" max="4" width="16.88671875" customWidth="1"/>
    <col min="5" max="5" width="13.44140625" customWidth="1"/>
    <col min="6" max="6" width="14.5546875" customWidth="1"/>
    <col min="10" max="10" width="13.88671875" customWidth="1"/>
    <col min="11" max="11" width="10.44140625" customWidth="1"/>
    <col min="12" max="12" width="9.21875" customWidth="1"/>
    <col min="14" max="14" width="8.77734375" customWidth="1"/>
    <col min="15" max="15" width="12.21875" customWidth="1"/>
    <col min="16" max="16" width="16.33203125" customWidth="1"/>
    <col min="17" max="17" width="12.5546875" customWidth="1"/>
    <col min="18" max="18" width="11.44140625" customWidth="1"/>
    <col min="19" max="19" width="11.5546875" customWidth="1"/>
    <col min="20" max="20" width="8.88671875" customWidth="1"/>
    <col min="21" max="21" width="14.77734375" customWidth="1"/>
  </cols>
  <sheetData>
    <row r="1" spans="1:10" x14ac:dyDescent="0.3">
      <c r="A1" t="s">
        <v>3</v>
      </c>
      <c r="B1" t="s">
        <v>11</v>
      </c>
      <c r="C1" t="s">
        <v>17</v>
      </c>
      <c r="D1" t="s">
        <v>19</v>
      </c>
      <c r="E1" t="s">
        <v>21</v>
      </c>
      <c r="F1" t="s">
        <v>22</v>
      </c>
    </row>
    <row r="2" spans="1:10" x14ac:dyDescent="0.3">
      <c r="A2">
        <v>760505847</v>
      </c>
      <c r="B2" t="s">
        <v>28</v>
      </c>
      <c r="C2">
        <v>237000000</v>
      </c>
      <c r="D2">
        <v>7.9</v>
      </c>
      <c r="E2">
        <v>523505847</v>
      </c>
      <c r="F2" t="s">
        <v>21</v>
      </c>
    </row>
    <row r="3" spans="1:10" x14ac:dyDescent="0.3">
      <c r="A3">
        <v>309404152</v>
      </c>
      <c r="B3" t="s">
        <v>33</v>
      </c>
      <c r="C3">
        <v>300000000</v>
      </c>
      <c r="D3">
        <v>7.1</v>
      </c>
      <c r="E3">
        <v>9404152</v>
      </c>
      <c r="F3" t="s">
        <v>21</v>
      </c>
    </row>
    <row r="4" spans="1:10" x14ac:dyDescent="0.3">
      <c r="A4">
        <v>200074175</v>
      </c>
      <c r="B4" t="s">
        <v>36</v>
      </c>
      <c r="C4">
        <v>245000000</v>
      </c>
      <c r="D4">
        <v>6.8</v>
      </c>
      <c r="E4">
        <v>-44925825</v>
      </c>
      <c r="F4" t="s">
        <v>38</v>
      </c>
    </row>
    <row r="5" spans="1:10" x14ac:dyDescent="0.3">
      <c r="A5">
        <v>448130642</v>
      </c>
      <c r="B5" t="s">
        <v>40</v>
      </c>
      <c r="C5">
        <v>250000000</v>
      </c>
      <c r="D5">
        <v>8.5</v>
      </c>
      <c r="E5">
        <v>198130642</v>
      </c>
      <c r="F5" t="s">
        <v>21</v>
      </c>
      <c r="J5" s="12" t="s">
        <v>5489</v>
      </c>
    </row>
    <row r="6" spans="1:10" x14ac:dyDescent="0.3">
      <c r="A6">
        <v>73058679</v>
      </c>
      <c r="B6" t="s">
        <v>42</v>
      </c>
      <c r="C6">
        <v>263700000</v>
      </c>
      <c r="D6">
        <v>6.6</v>
      </c>
      <c r="E6">
        <v>-190641321</v>
      </c>
      <c r="F6" t="s">
        <v>38</v>
      </c>
      <c r="J6">
        <f>CORREL(C:C,A:A )</f>
        <v>0.22013867118578395</v>
      </c>
    </row>
    <row r="7" spans="1:10" x14ac:dyDescent="0.3">
      <c r="A7">
        <v>336530303</v>
      </c>
      <c r="B7" t="s">
        <v>45</v>
      </c>
      <c r="C7">
        <v>258000000</v>
      </c>
      <c r="D7">
        <v>6.2</v>
      </c>
      <c r="E7">
        <v>78530303</v>
      </c>
      <c r="F7" t="s">
        <v>21</v>
      </c>
    </row>
    <row r="8" spans="1:10" x14ac:dyDescent="0.3">
      <c r="A8">
        <v>200807262</v>
      </c>
      <c r="B8" t="s">
        <v>51</v>
      </c>
      <c r="C8">
        <v>260000000</v>
      </c>
      <c r="D8">
        <v>7.8</v>
      </c>
      <c r="E8">
        <v>-59192738</v>
      </c>
      <c r="F8" t="s">
        <v>38</v>
      </c>
    </row>
    <row r="9" spans="1:10" x14ac:dyDescent="0.3">
      <c r="A9">
        <v>458991599</v>
      </c>
      <c r="B9" t="s">
        <v>63</v>
      </c>
      <c r="C9">
        <v>250000000</v>
      </c>
      <c r="D9">
        <v>7.5</v>
      </c>
      <c r="E9">
        <v>208991599</v>
      </c>
      <c r="F9" t="s">
        <v>21</v>
      </c>
      <c r="J9" s="12" t="s">
        <v>5490</v>
      </c>
    </row>
    <row r="10" spans="1:10" x14ac:dyDescent="0.3">
      <c r="A10">
        <v>301956980</v>
      </c>
      <c r="B10" t="s">
        <v>65</v>
      </c>
      <c r="C10">
        <v>250000000</v>
      </c>
      <c r="D10">
        <v>7.5</v>
      </c>
      <c r="E10">
        <v>51956980</v>
      </c>
      <c r="F10" t="s">
        <v>21</v>
      </c>
      <c r="J10">
        <f>MAX(E:E)</f>
        <v>523505847</v>
      </c>
    </row>
    <row r="11" spans="1:10" x14ac:dyDescent="0.3">
      <c r="A11">
        <v>330249062</v>
      </c>
      <c r="B11" t="s">
        <v>67</v>
      </c>
      <c r="C11">
        <v>250000000</v>
      </c>
      <c r="D11">
        <v>6.9</v>
      </c>
      <c r="E11">
        <v>80249062</v>
      </c>
      <c r="F11" t="s">
        <v>21</v>
      </c>
    </row>
    <row r="12" spans="1:10" x14ac:dyDescent="0.3">
      <c r="A12">
        <v>200069408</v>
      </c>
      <c r="B12" t="s">
        <v>69</v>
      </c>
      <c r="C12">
        <v>209000000</v>
      </c>
      <c r="D12">
        <v>6.1</v>
      </c>
      <c r="E12">
        <v>-8930592</v>
      </c>
      <c r="F12" t="s">
        <v>38</v>
      </c>
    </row>
    <row r="13" spans="1:10" x14ac:dyDescent="0.3">
      <c r="A13">
        <v>168368427</v>
      </c>
      <c r="B13" t="s">
        <v>71</v>
      </c>
      <c r="C13">
        <v>200000000</v>
      </c>
      <c r="D13">
        <v>6.7</v>
      </c>
      <c r="E13">
        <v>-31631573</v>
      </c>
      <c r="F13" t="s">
        <v>38</v>
      </c>
    </row>
    <row r="14" spans="1:10" x14ac:dyDescent="0.3">
      <c r="A14">
        <v>423032628</v>
      </c>
      <c r="B14" t="s">
        <v>72</v>
      </c>
      <c r="C14">
        <v>225000000</v>
      </c>
      <c r="D14">
        <v>7.3</v>
      </c>
      <c r="E14">
        <v>198032628</v>
      </c>
      <c r="F14" t="s">
        <v>21</v>
      </c>
    </row>
    <row r="15" spans="1:10" x14ac:dyDescent="0.3">
      <c r="A15">
        <v>89289910</v>
      </c>
      <c r="B15" t="s">
        <v>80</v>
      </c>
      <c r="C15">
        <v>215000000</v>
      </c>
      <c r="D15">
        <v>6.5</v>
      </c>
      <c r="E15">
        <v>-125710090</v>
      </c>
      <c r="F15" t="s">
        <v>38</v>
      </c>
    </row>
    <row r="16" spans="1:10" x14ac:dyDescent="0.3">
      <c r="A16">
        <v>291021565</v>
      </c>
      <c r="B16" t="s">
        <v>81</v>
      </c>
      <c r="C16">
        <v>225000000</v>
      </c>
      <c r="D16">
        <v>7.2</v>
      </c>
      <c r="E16">
        <v>66021565</v>
      </c>
      <c r="F16" t="s">
        <v>21</v>
      </c>
    </row>
    <row r="17" spans="1:15" x14ac:dyDescent="0.3">
      <c r="A17">
        <v>141614023</v>
      </c>
      <c r="B17" t="s">
        <v>83</v>
      </c>
      <c r="C17">
        <v>225000000</v>
      </c>
      <c r="D17">
        <v>6.6</v>
      </c>
      <c r="E17">
        <v>-83385977</v>
      </c>
      <c r="F17" t="s">
        <v>38</v>
      </c>
    </row>
    <row r="18" spans="1:15" x14ac:dyDescent="0.3">
      <c r="A18">
        <v>623279547</v>
      </c>
      <c r="B18" t="s">
        <v>84</v>
      </c>
      <c r="C18">
        <v>220000000</v>
      </c>
      <c r="D18">
        <v>8.1</v>
      </c>
      <c r="E18">
        <v>403279547</v>
      </c>
      <c r="F18" t="s">
        <v>21</v>
      </c>
    </row>
    <row r="19" spans="1:15" x14ac:dyDescent="0.3">
      <c r="A19">
        <v>241063875</v>
      </c>
      <c r="B19" t="s">
        <v>86</v>
      </c>
      <c r="C19">
        <v>250000000</v>
      </c>
      <c r="D19">
        <v>6.7</v>
      </c>
      <c r="E19">
        <v>-8936125</v>
      </c>
      <c r="F19" t="s">
        <v>38</v>
      </c>
      <c r="O19" s="9"/>
    </row>
    <row r="20" spans="1:15" x14ac:dyDescent="0.3">
      <c r="A20">
        <v>179020854</v>
      </c>
      <c r="B20" t="s">
        <v>88</v>
      </c>
      <c r="C20">
        <v>225000000</v>
      </c>
      <c r="D20">
        <v>6.8</v>
      </c>
      <c r="E20">
        <v>-45979146</v>
      </c>
      <c r="F20" t="s">
        <v>38</v>
      </c>
    </row>
    <row r="21" spans="1:15" x14ac:dyDescent="0.3">
      <c r="A21">
        <v>255108370</v>
      </c>
      <c r="B21" t="s">
        <v>90</v>
      </c>
      <c r="C21">
        <v>250000000</v>
      </c>
      <c r="D21">
        <v>7.5</v>
      </c>
      <c r="E21">
        <v>5108370</v>
      </c>
      <c r="F21" t="s">
        <v>21</v>
      </c>
    </row>
    <row r="22" spans="1:15" x14ac:dyDescent="0.3">
      <c r="A22">
        <v>262030663</v>
      </c>
      <c r="B22" t="s">
        <v>93</v>
      </c>
      <c r="C22">
        <v>230000000</v>
      </c>
      <c r="D22">
        <v>7</v>
      </c>
      <c r="E22">
        <v>32030663</v>
      </c>
      <c r="F22" t="s">
        <v>21</v>
      </c>
    </row>
    <row r="23" spans="1:15" x14ac:dyDescent="0.3">
      <c r="A23">
        <v>105219735</v>
      </c>
      <c r="B23" t="s">
        <v>95</v>
      </c>
      <c r="C23">
        <v>200000000</v>
      </c>
      <c r="D23">
        <v>6.7</v>
      </c>
      <c r="E23">
        <v>-94780265</v>
      </c>
      <c r="F23" t="s">
        <v>38</v>
      </c>
    </row>
    <row r="24" spans="1:15" x14ac:dyDescent="0.3">
      <c r="A24">
        <v>258355354</v>
      </c>
      <c r="B24" t="s">
        <v>96</v>
      </c>
      <c r="C24">
        <v>225000000</v>
      </c>
      <c r="D24">
        <v>7.9</v>
      </c>
      <c r="E24">
        <v>33355354</v>
      </c>
      <c r="F24" t="s">
        <v>21</v>
      </c>
    </row>
    <row r="25" spans="1:15" x14ac:dyDescent="0.3">
      <c r="A25">
        <v>70083519</v>
      </c>
      <c r="B25" t="s">
        <v>98</v>
      </c>
      <c r="C25">
        <v>180000000</v>
      </c>
      <c r="D25">
        <v>6.1</v>
      </c>
      <c r="E25">
        <v>-109916481</v>
      </c>
      <c r="F25" t="s">
        <v>38</v>
      </c>
    </row>
    <row r="26" spans="1:15" x14ac:dyDescent="0.3">
      <c r="A26">
        <v>218051260</v>
      </c>
      <c r="B26" t="s">
        <v>99</v>
      </c>
      <c r="C26">
        <v>207000000</v>
      </c>
      <c r="D26">
        <v>7.2</v>
      </c>
      <c r="E26">
        <v>11051260</v>
      </c>
      <c r="F26" t="s">
        <v>21</v>
      </c>
    </row>
    <row r="27" spans="1:15" x14ac:dyDescent="0.3">
      <c r="A27">
        <v>658672302</v>
      </c>
      <c r="B27" t="s">
        <v>100</v>
      </c>
      <c r="C27">
        <v>200000000</v>
      </c>
      <c r="D27">
        <v>7.7</v>
      </c>
      <c r="E27">
        <v>458672302</v>
      </c>
      <c r="F27" t="s">
        <v>21</v>
      </c>
    </row>
    <row r="28" spans="1:15" x14ac:dyDescent="0.3">
      <c r="A28">
        <v>407197282</v>
      </c>
      <c r="B28" t="s">
        <v>102</v>
      </c>
      <c r="C28">
        <v>250000000</v>
      </c>
      <c r="D28">
        <v>8.1999999999999993</v>
      </c>
      <c r="E28">
        <v>157197282</v>
      </c>
      <c r="F28" t="s">
        <v>21</v>
      </c>
    </row>
    <row r="29" spans="1:15" x14ac:dyDescent="0.3">
      <c r="A29">
        <v>65173160</v>
      </c>
      <c r="B29" t="s">
        <v>104</v>
      </c>
      <c r="C29">
        <v>209000000</v>
      </c>
      <c r="D29">
        <v>5.9</v>
      </c>
      <c r="E29">
        <v>-143826840</v>
      </c>
      <c r="F29" t="s">
        <v>38</v>
      </c>
    </row>
    <row r="30" spans="1:15" x14ac:dyDescent="0.3">
      <c r="A30">
        <v>652177271</v>
      </c>
      <c r="B30" t="s">
        <v>106</v>
      </c>
      <c r="C30">
        <v>150000000</v>
      </c>
      <c r="D30">
        <v>7</v>
      </c>
      <c r="E30">
        <v>502177271</v>
      </c>
      <c r="F30" t="s">
        <v>21</v>
      </c>
    </row>
    <row r="31" spans="1:15" x14ac:dyDescent="0.3">
      <c r="A31">
        <v>304360277</v>
      </c>
      <c r="B31" t="s">
        <v>107</v>
      </c>
      <c r="C31">
        <v>200000000</v>
      </c>
      <c r="D31">
        <v>7.8</v>
      </c>
      <c r="E31">
        <v>104360277</v>
      </c>
      <c r="F31" t="s">
        <v>21</v>
      </c>
    </row>
    <row r="32" spans="1:15" x14ac:dyDescent="0.3">
      <c r="A32">
        <v>373377893</v>
      </c>
      <c r="B32" t="s">
        <v>108</v>
      </c>
      <c r="C32">
        <v>200000000</v>
      </c>
      <c r="D32">
        <v>7.3</v>
      </c>
      <c r="E32">
        <v>173377893</v>
      </c>
      <c r="F32" t="s">
        <v>21</v>
      </c>
    </row>
    <row r="33" spans="1:6" x14ac:dyDescent="0.3">
      <c r="A33">
        <v>408992272</v>
      </c>
      <c r="B33" t="s">
        <v>110</v>
      </c>
      <c r="C33">
        <v>200000000</v>
      </c>
      <c r="D33">
        <v>7.2</v>
      </c>
      <c r="E33">
        <v>208992272</v>
      </c>
      <c r="F33" t="s">
        <v>21</v>
      </c>
    </row>
    <row r="34" spans="1:6" x14ac:dyDescent="0.3">
      <c r="A34">
        <v>334185206</v>
      </c>
      <c r="B34" t="s">
        <v>112</v>
      </c>
      <c r="C34">
        <v>200000000</v>
      </c>
      <c r="D34">
        <v>6.5</v>
      </c>
      <c r="E34">
        <v>134185206</v>
      </c>
      <c r="F34" t="s">
        <v>21</v>
      </c>
    </row>
    <row r="35" spans="1:6" x14ac:dyDescent="0.3">
      <c r="A35">
        <v>234360014</v>
      </c>
      <c r="B35" t="s">
        <v>114</v>
      </c>
      <c r="C35">
        <v>210000000</v>
      </c>
      <c r="D35">
        <v>6.8</v>
      </c>
      <c r="E35">
        <v>24360014</v>
      </c>
      <c r="F35" t="s">
        <v>21</v>
      </c>
    </row>
    <row r="36" spans="1:6" x14ac:dyDescent="0.3">
      <c r="A36">
        <v>268488329</v>
      </c>
      <c r="B36" t="s">
        <v>117</v>
      </c>
      <c r="C36">
        <v>200000000</v>
      </c>
      <c r="D36">
        <v>7.3</v>
      </c>
      <c r="E36">
        <v>68488329</v>
      </c>
      <c r="F36" t="s">
        <v>21</v>
      </c>
    </row>
    <row r="37" spans="1:6" x14ac:dyDescent="0.3">
      <c r="A37">
        <v>402076689</v>
      </c>
      <c r="B37" t="s">
        <v>120</v>
      </c>
      <c r="C37">
        <v>200000000</v>
      </c>
      <c r="D37">
        <v>6</v>
      </c>
      <c r="E37">
        <v>202076689</v>
      </c>
      <c r="F37" t="s">
        <v>21</v>
      </c>
    </row>
    <row r="38" spans="1:6" x14ac:dyDescent="0.3">
      <c r="A38">
        <v>245428137</v>
      </c>
      <c r="B38" t="s">
        <v>121</v>
      </c>
      <c r="C38">
        <v>210000000</v>
      </c>
      <c r="D38">
        <v>5.7</v>
      </c>
      <c r="E38">
        <v>35428137</v>
      </c>
      <c r="F38" t="s">
        <v>21</v>
      </c>
    </row>
    <row r="39" spans="1:6" x14ac:dyDescent="0.3">
      <c r="A39">
        <v>234903076</v>
      </c>
      <c r="B39" t="s">
        <v>122</v>
      </c>
      <c r="C39">
        <v>215000000</v>
      </c>
      <c r="D39">
        <v>6.4</v>
      </c>
      <c r="E39">
        <v>19903076</v>
      </c>
      <c r="F39" t="s">
        <v>21</v>
      </c>
    </row>
    <row r="40" spans="1:6" x14ac:dyDescent="0.3">
      <c r="A40">
        <v>202853933</v>
      </c>
      <c r="B40" t="s">
        <v>123</v>
      </c>
      <c r="C40">
        <v>200000000</v>
      </c>
      <c r="D40">
        <v>6.7</v>
      </c>
      <c r="E40">
        <v>2853933</v>
      </c>
      <c r="F40" t="s">
        <v>21</v>
      </c>
    </row>
    <row r="41" spans="1:6" x14ac:dyDescent="0.3">
      <c r="A41">
        <v>172051787</v>
      </c>
      <c r="B41" t="s">
        <v>125</v>
      </c>
      <c r="C41">
        <v>170000000</v>
      </c>
      <c r="D41">
        <v>6.8</v>
      </c>
      <c r="E41">
        <v>2051787</v>
      </c>
      <c r="F41" t="s">
        <v>21</v>
      </c>
    </row>
    <row r="42" spans="1:6" x14ac:dyDescent="0.3">
      <c r="A42">
        <v>191450875</v>
      </c>
      <c r="B42" t="s">
        <v>127</v>
      </c>
      <c r="C42">
        <v>200000000</v>
      </c>
      <c r="D42">
        <v>6.3</v>
      </c>
      <c r="E42">
        <v>-8549125</v>
      </c>
      <c r="F42" t="s">
        <v>38</v>
      </c>
    </row>
    <row r="43" spans="1:6" x14ac:dyDescent="0.3">
      <c r="A43">
        <v>116593191</v>
      </c>
      <c r="B43" t="s">
        <v>129</v>
      </c>
      <c r="C43">
        <v>200000000</v>
      </c>
      <c r="D43">
        <v>5.6</v>
      </c>
      <c r="E43">
        <v>-83406809</v>
      </c>
      <c r="F43" t="s">
        <v>38</v>
      </c>
    </row>
    <row r="44" spans="1:6" x14ac:dyDescent="0.3">
      <c r="A44">
        <v>414984497</v>
      </c>
      <c r="B44" t="s">
        <v>131</v>
      </c>
      <c r="C44">
        <v>200000000</v>
      </c>
      <c r="D44">
        <v>8.3000000000000007</v>
      </c>
      <c r="E44">
        <v>214984497</v>
      </c>
      <c r="F44" t="s">
        <v>21</v>
      </c>
    </row>
    <row r="45" spans="1:6" x14ac:dyDescent="0.3">
      <c r="A45">
        <v>125320003</v>
      </c>
      <c r="B45" t="s">
        <v>133</v>
      </c>
      <c r="C45">
        <v>200000000</v>
      </c>
      <c r="D45">
        <v>6.6</v>
      </c>
      <c r="E45">
        <v>-74679997</v>
      </c>
      <c r="F45" t="s">
        <v>38</v>
      </c>
    </row>
    <row r="46" spans="1:6" x14ac:dyDescent="0.3">
      <c r="A46">
        <v>350034110</v>
      </c>
      <c r="B46" t="s">
        <v>135</v>
      </c>
      <c r="C46">
        <v>190000000</v>
      </c>
      <c r="D46">
        <v>7.2</v>
      </c>
      <c r="E46">
        <v>160034110</v>
      </c>
      <c r="F46" t="s">
        <v>21</v>
      </c>
    </row>
    <row r="47" spans="1:6" x14ac:dyDescent="0.3">
      <c r="A47">
        <v>202351611</v>
      </c>
      <c r="B47" t="s">
        <v>136</v>
      </c>
      <c r="C47">
        <v>190000000</v>
      </c>
      <c r="D47">
        <v>7</v>
      </c>
      <c r="E47">
        <v>12351611</v>
      </c>
      <c r="F47" t="s">
        <v>21</v>
      </c>
    </row>
    <row r="48" spans="1:6" x14ac:dyDescent="0.3">
      <c r="A48">
        <v>233914986</v>
      </c>
      <c r="B48" t="s">
        <v>137</v>
      </c>
      <c r="C48">
        <v>200000000</v>
      </c>
      <c r="D48">
        <v>8</v>
      </c>
      <c r="E48">
        <v>33914986</v>
      </c>
      <c r="F48" t="s">
        <v>21</v>
      </c>
    </row>
    <row r="49" spans="1:6" x14ac:dyDescent="0.3">
      <c r="A49">
        <v>228756232</v>
      </c>
      <c r="B49" t="s">
        <v>139</v>
      </c>
      <c r="C49">
        <v>190000000</v>
      </c>
      <c r="D49">
        <v>7.8</v>
      </c>
      <c r="E49">
        <v>38756232</v>
      </c>
      <c r="F49" t="s">
        <v>21</v>
      </c>
    </row>
    <row r="50" spans="1:6" x14ac:dyDescent="0.3">
      <c r="A50">
        <v>65171860</v>
      </c>
      <c r="B50" t="s">
        <v>140</v>
      </c>
      <c r="C50">
        <v>195000000</v>
      </c>
      <c r="D50">
        <v>6.3</v>
      </c>
      <c r="E50">
        <v>-129828140</v>
      </c>
      <c r="F50" t="s">
        <v>38</v>
      </c>
    </row>
    <row r="51" spans="1:6" x14ac:dyDescent="0.3">
      <c r="A51">
        <v>144812796</v>
      </c>
      <c r="B51" t="s">
        <v>142</v>
      </c>
      <c r="C51">
        <v>105000000</v>
      </c>
      <c r="D51">
        <v>7.3</v>
      </c>
      <c r="E51">
        <v>39812796</v>
      </c>
      <c r="F51" t="s">
        <v>21</v>
      </c>
    </row>
    <row r="52" spans="1:6" x14ac:dyDescent="0.3">
      <c r="A52">
        <v>90755643</v>
      </c>
      <c r="B52" t="s">
        <v>145</v>
      </c>
      <c r="C52">
        <v>200000000</v>
      </c>
      <c r="D52">
        <v>6.6</v>
      </c>
      <c r="E52">
        <v>-109244357</v>
      </c>
      <c r="F52" t="s">
        <v>38</v>
      </c>
    </row>
    <row r="53" spans="1:6" x14ac:dyDescent="0.3">
      <c r="A53">
        <v>101785482</v>
      </c>
      <c r="B53" t="s">
        <v>147</v>
      </c>
      <c r="C53">
        <v>190000000</v>
      </c>
      <c r="D53">
        <v>7</v>
      </c>
      <c r="E53">
        <v>-88214518</v>
      </c>
      <c r="F53" t="s">
        <v>38</v>
      </c>
    </row>
    <row r="54" spans="1:6" x14ac:dyDescent="0.3">
      <c r="A54">
        <v>352358779</v>
      </c>
      <c r="B54" t="s">
        <v>148</v>
      </c>
      <c r="C54">
        <v>195000000</v>
      </c>
      <c r="D54">
        <v>6.3</v>
      </c>
      <c r="E54">
        <v>157358779</v>
      </c>
      <c r="F54" t="s">
        <v>21</v>
      </c>
    </row>
    <row r="55" spans="1:6" x14ac:dyDescent="0.3">
      <c r="A55">
        <v>317011114</v>
      </c>
      <c r="B55" t="s">
        <v>150</v>
      </c>
      <c r="C55">
        <v>185000000</v>
      </c>
      <c r="D55">
        <v>6.2</v>
      </c>
      <c r="E55">
        <v>132011114</v>
      </c>
      <c r="F55" t="s">
        <v>21</v>
      </c>
    </row>
    <row r="56" spans="1:6" x14ac:dyDescent="0.3">
      <c r="A56">
        <v>237282182</v>
      </c>
      <c r="B56" t="s">
        <v>152</v>
      </c>
      <c r="C56">
        <v>185000000</v>
      </c>
      <c r="D56">
        <v>7.2</v>
      </c>
      <c r="E56">
        <v>52282182</v>
      </c>
      <c r="F56" t="s">
        <v>21</v>
      </c>
    </row>
    <row r="57" spans="1:6" x14ac:dyDescent="0.3">
      <c r="A57">
        <v>130468626</v>
      </c>
      <c r="B57" t="s">
        <v>154</v>
      </c>
      <c r="C57">
        <v>185000000</v>
      </c>
      <c r="D57">
        <v>7.5</v>
      </c>
      <c r="E57">
        <v>-54531374</v>
      </c>
      <c r="F57" t="s">
        <v>38</v>
      </c>
    </row>
    <row r="58" spans="1:6" x14ac:dyDescent="0.3">
      <c r="A58">
        <v>223806889</v>
      </c>
      <c r="B58" t="s">
        <v>155</v>
      </c>
      <c r="C58">
        <v>180000000</v>
      </c>
      <c r="D58">
        <v>8.4</v>
      </c>
      <c r="E58">
        <v>43806889</v>
      </c>
      <c r="F58" t="s">
        <v>21</v>
      </c>
    </row>
    <row r="59" spans="1:6" x14ac:dyDescent="0.3">
      <c r="A59">
        <v>140080850</v>
      </c>
      <c r="B59" t="s">
        <v>156</v>
      </c>
      <c r="C59">
        <v>140000000</v>
      </c>
      <c r="D59">
        <v>6.2</v>
      </c>
      <c r="E59">
        <v>80850</v>
      </c>
      <c r="F59" t="s">
        <v>21</v>
      </c>
    </row>
    <row r="60" spans="1:6" x14ac:dyDescent="0.3">
      <c r="A60">
        <v>166112167</v>
      </c>
      <c r="B60">
        <v>2012</v>
      </c>
      <c r="C60">
        <v>200000000</v>
      </c>
      <c r="D60">
        <v>5.8</v>
      </c>
      <c r="E60">
        <v>-33887833</v>
      </c>
      <c r="F60" t="s">
        <v>38</v>
      </c>
    </row>
    <row r="61" spans="1:6" x14ac:dyDescent="0.3">
      <c r="A61">
        <v>137850096</v>
      </c>
      <c r="B61" t="s">
        <v>159</v>
      </c>
      <c r="C61">
        <v>200000000</v>
      </c>
      <c r="D61">
        <v>6.8</v>
      </c>
      <c r="E61">
        <v>-62149904</v>
      </c>
      <c r="F61" t="s">
        <v>38</v>
      </c>
    </row>
    <row r="62" spans="1:6" x14ac:dyDescent="0.3">
      <c r="A62">
        <v>47375327</v>
      </c>
      <c r="B62" t="s">
        <v>161</v>
      </c>
      <c r="C62">
        <v>176000000</v>
      </c>
      <c r="D62">
        <v>5.4</v>
      </c>
      <c r="E62">
        <v>-128624673</v>
      </c>
      <c r="F62" t="s">
        <v>38</v>
      </c>
    </row>
    <row r="63" spans="1:6" x14ac:dyDescent="0.3">
      <c r="A63">
        <v>124051759</v>
      </c>
      <c r="B63" t="s">
        <v>162</v>
      </c>
      <c r="C63">
        <v>180000000</v>
      </c>
      <c r="D63">
        <v>6.6</v>
      </c>
      <c r="E63">
        <v>-55948241</v>
      </c>
      <c r="F63" t="s">
        <v>38</v>
      </c>
    </row>
    <row r="64" spans="1:6" x14ac:dyDescent="0.3">
      <c r="A64">
        <v>291709845</v>
      </c>
      <c r="B64" t="s">
        <v>163</v>
      </c>
      <c r="C64">
        <v>180000000</v>
      </c>
      <c r="D64">
        <v>6.9</v>
      </c>
      <c r="E64">
        <v>111709845</v>
      </c>
      <c r="F64" t="s">
        <v>21</v>
      </c>
    </row>
    <row r="65" spans="1:6" x14ac:dyDescent="0.3">
      <c r="A65">
        <v>154985087</v>
      </c>
      <c r="B65" t="s">
        <v>164</v>
      </c>
      <c r="C65">
        <v>178000000</v>
      </c>
      <c r="D65">
        <v>7.3</v>
      </c>
      <c r="E65">
        <v>-23014913</v>
      </c>
      <c r="F65" t="s">
        <v>38</v>
      </c>
    </row>
    <row r="66" spans="1:6" x14ac:dyDescent="0.3">
      <c r="A66">
        <v>533316061</v>
      </c>
      <c r="B66" t="s">
        <v>165</v>
      </c>
      <c r="C66">
        <v>185000000</v>
      </c>
      <c r="D66">
        <v>9</v>
      </c>
      <c r="E66">
        <v>348316061</v>
      </c>
      <c r="F66" t="s">
        <v>21</v>
      </c>
    </row>
    <row r="67" spans="1:6" x14ac:dyDescent="0.3">
      <c r="A67">
        <v>292979556</v>
      </c>
      <c r="B67" t="s">
        <v>167</v>
      </c>
      <c r="C67">
        <v>175000000</v>
      </c>
      <c r="D67">
        <v>8.3000000000000007</v>
      </c>
      <c r="E67">
        <v>117979556</v>
      </c>
      <c r="F67" t="s">
        <v>21</v>
      </c>
    </row>
    <row r="68" spans="1:6" x14ac:dyDescent="0.3">
      <c r="A68">
        <v>198332128</v>
      </c>
      <c r="B68" t="s">
        <v>169</v>
      </c>
      <c r="C68">
        <v>175000000</v>
      </c>
      <c r="D68">
        <v>6.5</v>
      </c>
      <c r="E68">
        <v>23332128</v>
      </c>
      <c r="F68" t="s">
        <v>21</v>
      </c>
    </row>
    <row r="69" spans="1:6" x14ac:dyDescent="0.3">
      <c r="A69">
        <v>318298180</v>
      </c>
      <c r="B69" t="s">
        <v>171</v>
      </c>
      <c r="C69">
        <v>140000000</v>
      </c>
      <c r="D69">
        <v>7.9</v>
      </c>
      <c r="E69">
        <v>178298180</v>
      </c>
      <c r="F69" t="s">
        <v>21</v>
      </c>
    </row>
    <row r="70" spans="1:6" x14ac:dyDescent="0.3">
      <c r="A70">
        <v>73820094</v>
      </c>
      <c r="B70" t="s">
        <v>173</v>
      </c>
      <c r="C70">
        <v>170000000</v>
      </c>
      <c r="D70">
        <v>7.5</v>
      </c>
      <c r="E70">
        <v>-96179906</v>
      </c>
      <c r="F70" t="s">
        <v>38</v>
      </c>
    </row>
    <row r="71" spans="1:6" x14ac:dyDescent="0.3">
      <c r="A71">
        <v>113745408</v>
      </c>
      <c r="B71" t="s">
        <v>174</v>
      </c>
      <c r="C71">
        <v>170000000</v>
      </c>
      <c r="D71">
        <v>4.8</v>
      </c>
      <c r="E71">
        <v>-56254592</v>
      </c>
      <c r="F71" t="s">
        <v>38</v>
      </c>
    </row>
    <row r="72" spans="1:6" x14ac:dyDescent="0.3">
      <c r="A72">
        <v>102176165</v>
      </c>
      <c r="B72" t="s">
        <v>176</v>
      </c>
      <c r="C72">
        <v>145000000</v>
      </c>
      <c r="D72">
        <v>5.2</v>
      </c>
      <c r="E72">
        <v>-42823835</v>
      </c>
      <c r="F72" t="s">
        <v>38</v>
      </c>
    </row>
    <row r="73" spans="1:6" x14ac:dyDescent="0.3">
      <c r="A73">
        <v>161087183</v>
      </c>
      <c r="B73" t="s">
        <v>178</v>
      </c>
      <c r="C73">
        <v>175000000</v>
      </c>
      <c r="D73">
        <v>6.9</v>
      </c>
      <c r="E73">
        <v>-13912817</v>
      </c>
      <c r="F73" t="s">
        <v>38</v>
      </c>
    </row>
    <row r="74" spans="1:6" x14ac:dyDescent="0.3">
      <c r="A74">
        <v>100289690</v>
      </c>
      <c r="B74" t="s">
        <v>180</v>
      </c>
      <c r="C74">
        <v>175000000</v>
      </c>
      <c r="D74">
        <v>5.4</v>
      </c>
      <c r="E74">
        <v>-74710310</v>
      </c>
      <c r="F74" t="s">
        <v>38</v>
      </c>
    </row>
    <row r="75" spans="1:6" x14ac:dyDescent="0.3">
      <c r="A75">
        <v>100189501</v>
      </c>
      <c r="B75" t="s">
        <v>182</v>
      </c>
      <c r="C75">
        <v>178000000</v>
      </c>
      <c r="D75">
        <v>7.9</v>
      </c>
      <c r="E75">
        <v>-77810499</v>
      </c>
      <c r="F75" t="s">
        <v>38</v>
      </c>
    </row>
    <row r="76" spans="1:6" x14ac:dyDescent="0.3">
      <c r="A76">
        <v>88246220</v>
      </c>
      <c r="B76" t="s">
        <v>184</v>
      </c>
      <c r="C76">
        <v>175000000</v>
      </c>
      <c r="D76">
        <v>6.1</v>
      </c>
      <c r="E76">
        <v>-86753780</v>
      </c>
      <c r="F76" t="s">
        <v>38</v>
      </c>
    </row>
    <row r="77" spans="1:6" x14ac:dyDescent="0.3">
      <c r="A77">
        <v>150167630</v>
      </c>
      <c r="B77" t="s">
        <v>186</v>
      </c>
      <c r="C77">
        <v>175000000</v>
      </c>
      <c r="D77">
        <v>5.8</v>
      </c>
      <c r="E77">
        <v>-24832370</v>
      </c>
      <c r="F77" t="s">
        <v>38</v>
      </c>
    </row>
    <row r="78" spans="1:6" x14ac:dyDescent="0.3">
      <c r="A78">
        <v>356454367</v>
      </c>
      <c r="B78" t="s">
        <v>187</v>
      </c>
      <c r="C78">
        <v>175000000</v>
      </c>
      <c r="D78">
        <v>8.3000000000000007</v>
      </c>
      <c r="E78">
        <v>181454367</v>
      </c>
      <c r="F78" t="s">
        <v>21</v>
      </c>
    </row>
    <row r="79" spans="1:6" x14ac:dyDescent="0.3">
      <c r="A79">
        <v>362645141</v>
      </c>
      <c r="B79" t="s">
        <v>188</v>
      </c>
      <c r="C79">
        <v>175000000</v>
      </c>
      <c r="D79">
        <v>7.8</v>
      </c>
      <c r="E79">
        <v>187645141</v>
      </c>
      <c r="F79" t="s">
        <v>21</v>
      </c>
    </row>
    <row r="80" spans="1:6" x14ac:dyDescent="0.3">
      <c r="A80">
        <v>312057433</v>
      </c>
      <c r="B80" t="s">
        <v>189</v>
      </c>
      <c r="C80">
        <v>200000000</v>
      </c>
      <c r="D80">
        <v>7</v>
      </c>
      <c r="E80">
        <v>112057433</v>
      </c>
      <c r="F80" t="s">
        <v>21</v>
      </c>
    </row>
    <row r="81" spans="1:6" x14ac:dyDescent="0.3">
      <c r="A81">
        <v>155111815</v>
      </c>
      <c r="B81" t="s">
        <v>191</v>
      </c>
      <c r="C81">
        <v>170000000</v>
      </c>
      <c r="D81">
        <v>6.1</v>
      </c>
      <c r="E81">
        <v>-14888185</v>
      </c>
      <c r="F81" t="s">
        <v>38</v>
      </c>
    </row>
    <row r="82" spans="1:6" x14ac:dyDescent="0.3">
      <c r="A82">
        <v>241407328</v>
      </c>
      <c r="B82" t="s">
        <v>193</v>
      </c>
      <c r="C82">
        <v>180000000</v>
      </c>
      <c r="D82">
        <v>7</v>
      </c>
      <c r="E82">
        <v>61407328</v>
      </c>
      <c r="F82" t="s">
        <v>21</v>
      </c>
    </row>
    <row r="83" spans="1:6" x14ac:dyDescent="0.3">
      <c r="A83">
        <v>208543795</v>
      </c>
      <c r="B83" t="s">
        <v>195</v>
      </c>
      <c r="C83">
        <v>170000000</v>
      </c>
      <c r="D83">
        <v>7.6</v>
      </c>
      <c r="E83">
        <v>38543795</v>
      </c>
      <c r="F83" t="s">
        <v>21</v>
      </c>
    </row>
    <row r="84" spans="1:6" x14ac:dyDescent="0.3">
      <c r="A84">
        <v>38297305</v>
      </c>
      <c r="B84" t="s">
        <v>197</v>
      </c>
      <c r="C84">
        <v>175000000</v>
      </c>
      <c r="D84">
        <v>6.3</v>
      </c>
      <c r="E84">
        <v>-136702695</v>
      </c>
      <c r="F84" t="s">
        <v>38</v>
      </c>
    </row>
    <row r="85" spans="1:6" x14ac:dyDescent="0.3">
      <c r="A85">
        <v>259746958</v>
      </c>
      <c r="B85" t="s">
        <v>198</v>
      </c>
      <c r="C85">
        <v>170000000</v>
      </c>
      <c r="D85">
        <v>7.8</v>
      </c>
      <c r="E85">
        <v>89746958</v>
      </c>
      <c r="F85" t="s">
        <v>21</v>
      </c>
    </row>
    <row r="86" spans="1:6" x14ac:dyDescent="0.3">
      <c r="A86">
        <v>238371987</v>
      </c>
      <c r="B86" t="s">
        <v>200</v>
      </c>
      <c r="C86">
        <v>165000000</v>
      </c>
      <c r="D86">
        <v>6.4</v>
      </c>
      <c r="E86">
        <v>73371987</v>
      </c>
      <c r="F86" t="s">
        <v>21</v>
      </c>
    </row>
    <row r="87" spans="1:6" x14ac:dyDescent="0.3">
      <c r="A87">
        <v>93417865</v>
      </c>
      <c r="B87" t="s">
        <v>202</v>
      </c>
      <c r="C87">
        <v>190000000</v>
      </c>
      <c r="D87">
        <v>6.5</v>
      </c>
      <c r="E87">
        <v>-96582135</v>
      </c>
      <c r="F87" t="s">
        <v>38</v>
      </c>
    </row>
    <row r="88" spans="1:6" x14ac:dyDescent="0.3">
      <c r="A88">
        <v>222487711</v>
      </c>
      <c r="B88" t="s">
        <v>204</v>
      </c>
      <c r="C88">
        <v>165000000</v>
      </c>
      <c r="D88">
        <v>7.9</v>
      </c>
      <c r="E88">
        <v>57487711</v>
      </c>
      <c r="F88" t="s">
        <v>21</v>
      </c>
    </row>
    <row r="89" spans="1:6" x14ac:dyDescent="0.3">
      <c r="A89">
        <v>189412677</v>
      </c>
      <c r="B89" t="s">
        <v>206</v>
      </c>
      <c r="C89">
        <v>165000000</v>
      </c>
      <c r="D89">
        <v>7.8</v>
      </c>
      <c r="E89">
        <v>24412677</v>
      </c>
      <c r="F89" t="s">
        <v>21</v>
      </c>
    </row>
    <row r="90" spans="1:6" x14ac:dyDescent="0.3">
      <c r="A90">
        <v>665426</v>
      </c>
      <c r="B90" t="s">
        <v>207</v>
      </c>
      <c r="C90">
        <v>165000000</v>
      </c>
      <c r="D90">
        <v>6.6</v>
      </c>
      <c r="E90">
        <v>-164334574</v>
      </c>
      <c r="F90" t="s">
        <v>38</v>
      </c>
    </row>
    <row r="91" spans="1:6" x14ac:dyDescent="0.3">
      <c r="A91">
        <v>102315545</v>
      </c>
      <c r="B91" t="s">
        <v>208</v>
      </c>
      <c r="C91">
        <v>165000000</v>
      </c>
      <c r="D91">
        <v>5.5</v>
      </c>
      <c r="E91">
        <v>-62684455</v>
      </c>
      <c r="F91" t="s">
        <v>38</v>
      </c>
    </row>
    <row r="92" spans="1:6" x14ac:dyDescent="0.3">
      <c r="A92">
        <v>217387997</v>
      </c>
      <c r="B92" t="s">
        <v>210</v>
      </c>
      <c r="C92">
        <v>165000000</v>
      </c>
      <c r="D92">
        <v>8.1999999999999993</v>
      </c>
      <c r="E92">
        <v>52387997</v>
      </c>
      <c r="F92" t="s">
        <v>21</v>
      </c>
    </row>
    <row r="93" spans="1:6" x14ac:dyDescent="0.3">
      <c r="A93">
        <v>150350192</v>
      </c>
      <c r="B93" t="s">
        <v>212</v>
      </c>
      <c r="C93">
        <v>200000000</v>
      </c>
      <c r="D93">
        <v>6.4</v>
      </c>
      <c r="E93">
        <v>-49649808</v>
      </c>
      <c r="F93" t="s">
        <v>38</v>
      </c>
    </row>
    <row r="94" spans="1:6" x14ac:dyDescent="0.3">
      <c r="A94">
        <v>333130696</v>
      </c>
      <c r="B94" t="s">
        <v>215</v>
      </c>
      <c r="C94">
        <v>170000000</v>
      </c>
      <c r="D94">
        <v>8.1</v>
      </c>
      <c r="E94">
        <v>163130696</v>
      </c>
      <c r="F94" t="s">
        <v>21</v>
      </c>
    </row>
    <row r="95" spans="1:6" x14ac:dyDescent="0.3">
      <c r="A95">
        <v>187991439</v>
      </c>
      <c r="B95" t="s">
        <v>216</v>
      </c>
      <c r="C95">
        <v>165000000</v>
      </c>
      <c r="D95">
        <v>8.6</v>
      </c>
      <c r="E95">
        <v>22991439</v>
      </c>
      <c r="F95" t="s">
        <v>21</v>
      </c>
    </row>
    <row r="96" spans="1:6" x14ac:dyDescent="0.3">
      <c r="A96">
        <v>292568851</v>
      </c>
      <c r="B96" t="s">
        <v>217</v>
      </c>
      <c r="C96">
        <v>160000000</v>
      </c>
      <c r="D96">
        <v>8.8000000000000007</v>
      </c>
      <c r="E96">
        <v>132568851</v>
      </c>
      <c r="F96" t="s">
        <v>21</v>
      </c>
    </row>
    <row r="97" spans="1:6" x14ac:dyDescent="0.3">
      <c r="A97">
        <v>144512310</v>
      </c>
      <c r="B97" t="s">
        <v>218</v>
      </c>
      <c r="C97">
        <v>38000000</v>
      </c>
      <c r="D97">
        <v>6.7</v>
      </c>
      <c r="E97">
        <v>106512310</v>
      </c>
      <c r="F97" t="s">
        <v>21</v>
      </c>
    </row>
    <row r="98" spans="1:6" x14ac:dyDescent="0.3">
      <c r="A98">
        <v>127490802</v>
      </c>
      <c r="B98" t="s">
        <v>220</v>
      </c>
      <c r="C98">
        <v>150000000</v>
      </c>
      <c r="D98">
        <v>7.8</v>
      </c>
      <c r="E98">
        <v>-22509198</v>
      </c>
      <c r="F98" t="s">
        <v>38</v>
      </c>
    </row>
    <row r="99" spans="1:6" x14ac:dyDescent="0.3">
      <c r="A99">
        <v>146405371</v>
      </c>
      <c r="B99" t="s">
        <v>222</v>
      </c>
      <c r="C99">
        <v>160000000</v>
      </c>
      <c r="D99">
        <v>7.8</v>
      </c>
      <c r="E99">
        <v>-13594629</v>
      </c>
      <c r="F99" t="s">
        <v>38</v>
      </c>
    </row>
    <row r="100" spans="1:6" x14ac:dyDescent="0.3">
      <c r="A100">
        <v>281666058</v>
      </c>
      <c r="B100" t="s">
        <v>224</v>
      </c>
      <c r="C100">
        <v>160000000</v>
      </c>
      <c r="D100">
        <v>6.6</v>
      </c>
      <c r="E100">
        <v>121666058</v>
      </c>
      <c r="F100" t="s">
        <v>21</v>
      </c>
    </row>
    <row r="101" spans="1:6" x14ac:dyDescent="0.3">
      <c r="A101">
        <v>63143812</v>
      </c>
      <c r="B101" t="s">
        <v>226</v>
      </c>
      <c r="C101">
        <v>150000000</v>
      </c>
      <c r="D101">
        <v>6.1</v>
      </c>
      <c r="E101">
        <v>-86856188</v>
      </c>
      <c r="F101" t="s">
        <v>38</v>
      </c>
    </row>
    <row r="102" spans="1:6" x14ac:dyDescent="0.3">
      <c r="A102">
        <v>60655503</v>
      </c>
      <c r="B102" t="s">
        <v>228</v>
      </c>
      <c r="C102">
        <v>160000000</v>
      </c>
      <c r="D102">
        <v>5.6</v>
      </c>
      <c r="E102">
        <v>-99344497</v>
      </c>
      <c r="F102" t="s">
        <v>38</v>
      </c>
    </row>
    <row r="103" spans="1:6" x14ac:dyDescent="0.3">
      <c r="A103">
        <v>76846624</v>
      </c>
      <c r="B103" t="s">
        <v>230</v>
      </c>
      <c r="C103">
        <v>170000000</v>
      </c>
      <c r="D103">
        <v>6.4</v>
      </c>
      <c r="E103">
        <v>-93153376</v>
      </c>
      <c r="F103" t="s">
        <v>38</v>
      </c>
    </row>
    <row r="104" spans="1:6" x14ac:dyDescent="0.3">
      <c r="A104">
        <v>320706665</v>
      </c>
      <c r="B104" t="s">
        <v>232</v>
      </c>
      <c r="C104">
        <v>160000000</v>
      </c>
      <c r="D104">
        <v>6.1</v>
      </c>
      <c r="E104">
        <v>160706665</v>
      </c>
      <c r="F104" t="s">
        <v>21</v>
      </c>
    </row>
    <row r="105" spans="1:6" x14ac:dyDescent="0.3">
      <c r="A105">
        <v>46978995</v>
      </c>
      <c r="B105" t="s">
        <v>234</v>
      </c>
      <c r="C105">
        <v>160000000</v>
      </c>
      <c r="D105">
        <v>7.3</v>
      </c>
      <c r="E105">
        <v>-113021005</v>
      </c>
      <c r="F105" t="s">
        <v>38</v>
      </c>
    </row>
    <row r="106" spans="1:6" x14ac:dyDescent="0.3">
      <c r="A106">
        <v>89732035</v>
      </c>
      <c r="B106" t="s">
        <v>236</v>
      </c>
      <c r="C106">
        <v>155000000</v>
      </c>
      <c r="D106">
        <v>6.6</v>
      </c>
      <c r="E106">
        <v>-65267965</v>
      </c>
      <c r="F106" t="s">
        <v>38</v>
      </c>
    </row>
    <row r="107" spans="1:6" x14ac:dyDescent="0.3">
      <c r="A107">
        <v>104383624</v>
      </c>
      <c r="B107" t="s">
        <v>238</v>
      </c>
      <c r="C107">
        <v>155000000</v>
      </c>
      <c r="D107">
        <v>6.3</v>
      </c>
      <c r="E107">
        <v>-50616376</v>
      </c>
      <c r="F107" t="s">
        <v>38</v>
      </c>
    </row>
    <row r="108" spans="1:6" x14ac:dyDescent="0.3">
      <c r="A108">
        <v>198539855</v>
      </c>
      <c r="B108" t="s">
        <v>239</v>
      </c>
      <c r="C108">
        <v>140000000</v>
      </c>
      <c r="D108">
        <v>6.1</v>
      </c>
      <c r="E108">
        <v>58539855</v>
      </c>
      <c r="F108" t="s">
        <v>21</v>
      </c>
    </row>
    <row r="109" spans="1:6" x14ac:dyDescent="0.3">
      <c r="A109">
        <v>318759914</v>
      </c>
      <c r="B109" t="s">
        <v>240</v>
      </c>
      <c r="C109">
        <v>150000000</v>
      </c>
      <c r="D109">
        <v>7.1</v>
      </c>
      <c r="E109">
        <v>168759914</v>
      </c>
      <c r="F109" t="s">
        <v>21</v>
      </c>
    </row>
    <row r="110" spans="1:6" x14ac:dyDescent="0.3">
      <c r="A110">
        <v>34293771</v>
      </c>
      <c r="B110" t="s">
        <v>243</v>
      </c>
      <c r="C110">
        <v>155000000</v>
      </c>
      <c r="D110">
        <v>5.5</v>
      </c>
      <c r="E110">
        <v>-120706229</v>
      </c>
      <c r="F110" t="s">
        <v>38</v>
      </c>
    </row>
    <row r="111" spans="1:6" x14ac:dyDescent="0.3">
      <c r="A111">
        <v>292000866</v>
      </c>
      <c r="B111" t="s">
        <v>245</v>
      </c>
      <c r="C111">
        <v>150000000</v>
      </c>
      <c r="D111">
        <v>7.5</v>
      </c>
      <c r="E111">
        <v>142000866</v>
      </c>
      <c r="F111" t="s">
        <v>21</v>
      </c>
    </row>
    <row r="112" spans="1:6" x14ac:dyDescent="0.3">
      <c r="A112">
        <v>289994397</v>
      </c>
      <c r="B112" t="s">
        <v>246</v>
      </c>
      <c r="C112">
        <v>150000000</v>
      </c>
      <c r="D112">
        <v>7.6</v>
      </c>
      <c r="E112">
        <v>139994397</v>
      </c>
      <c r="F112" t="s">
        <v>21</v>
      </c>
    </row>
    <row r="113" spans="1:6" x14ac:dyDescent="0.3">
      <c r="A113">
        <v>227946274</v>
      </c>
      <c r="B113" t="s">
        <v>247</v>
      </c>
      <c r="C113">
        <v>150000000</v>
      </c>
      <c r="D113">
        <v>6.4</v>
      </c>
      <c r="E113">
        <v>77946274</v>
      </c>
      <c r="F113" t="s">
        <v>21</v>
      </c>
    </row>
    <row r="114" spans="1:6" x14ac:dyDescent="0.3">
      <c r="A114">
        <v>256386216</v>
      </c>
      <c r="B114" t="s">
        <v>248</v>
      </c>
      <c r="C114">
        <v>150000000</v>
      </c>
      <c r="D114">
        <v>7.2</v>
      </c>
      <c r="E114">
        <v>106386216</v>
      </c>
      <c r="F114" t="s">
        <v>21</v>
      </c>
    </row>
    <row r="115" spans="1:6" x14ac:dyDescent="0.3">
      <c r="A115">
        <v>206456431</v>
      </c>
      <c r="B115" t="s">
        <v>249</v>
      </c>
      <c r="C115">
        <v>150000000</v>
      </c>
      <c r="D115">
        <v>6.7</v>
      </c>
      <c r="E115">
        <v>56456431</v>
      </c>
      <c r="F115" t="s">
        <v>21</v>
      </c>
    </row>
    <row r="116" spans="1:6" x14ac:dyDescent="0.3">
      <c r="A116">
        <v>206435493</v>
      </c>
      <c r="B116" t="s">
        <v>250</v>
      </c>
      <c r="C116">
        <v>150000000</v>
      </c>
      <c r="D116">
        <v>8</v>
      </c>
      <c r="E116">
        <v>56435493</v>
      </c>
      <c r="F116" t="s">
        <v>21</v>
      </c>
    </row>
    <row r="117" spans="1:6" x14ac:dyDescent="0.3">
      <c r="A117">
        <v>205343774</v>
      </c>
      <c r="B117" t="s">
        <v>251</v>
      </c>
      <c r="C117">
        <v>150000000</v>
      </c>
      <c r="D117">
        <v>8.3000000000000007</v>
      </c>
      <c r="E117">
        <v>55343774</v>
      </c>
      <c r="F117" t="s">
        <v>21</v>
      </c>
    </row>
    <row r="118" spans="1:6" x14ac:dyDescent="0.3">
      <c r="A118">
        <v>179982968</v>
      </c>
      <c r="B118" t="s">
        <v>253</v>
      </c>
      <c r="C118">
        <v>150000000</v>
      </c>
      <c r="D118">
        <v>6.7</v>
      </c>
      <c r="E118">
        <v>29982968</v>
      </c>
      <c r="F118" t="s">
        <v>21</v>
      </c>
    </row>
    <row r="119" spans="1:6" x14ac:dyDescent="0.3">
      <c r="A119">
        <v>177243721</v>
      </c>
      <c r="B119" t="s">
        <v>255</v>
      </c>
      <c r="C119">
        <v>150000000</v>
      </c>
      <c r="D119">
        <v>5.9</v>
      </c>
      <c r="E119">
        <v>27243721</v>
      </c>
      <c r="F119" t="s">
        <v>21</v>
      </c>
    </row>
    <row r="120" spans="1:6" x14ac:dyDescent="0.3">
      <c r="A120">
        <v>179883016</v>
      </c>
      <c r="B120" t="s">
        <v>257</v>
      </c>
      <c r="C120">
        <v>150000000</v>
      </c>
      <c r="D120">
        <v>6.7</v>
      </c>
      <c r="E120">
        <v>29883016</v>
      </c>
      <c r="F120" t="s">
        <v>21</v>
      </c>
    </row>
    <row r="121" spans="1:6" x14ac:dyDescent="0.3">
      <c r="A121">
        <v>139259759</v>
      </c>
      <c r="B121" t="s">
        <v>258</v>
      </c>
      <c r="C121">
        <v>150000000</v>
      </c>
      <c r="D121">
        <v>6.7</v>
      </c>
      <c r="E121">
        <v>-10740241</v>
      </c>
      <c r="F121" t="s">
        <v>38</v>
      </c>
    </row>
    <row r="122" spans="1:6" x14ac:dyDescent="0.3">
      <c r="A122">
        <v>400736600</v>
      </c>
      <c r="B122" t="s">
        <v>260</v>
      </c>
      <c r="C122">
        <v>150000000</v>
      </c>
      <c r="D122">
        <v>7.6</v>
      </c>
      <c r="E122">
        <v>250736600</v>
      </c>
      <c r="F122" t="s">
        <v>21</v>
      </c>
    </row>
    <row r="123" spans="1:6" x14ac:dyDescent="0.3">
      <c r="A123">
        <v>281492479</v>
      </c>
      <c r="B123" t="s">
        <v>261</v>
      </c>
      <c r="C123">
        <v>150000000</v>
      </c>
      <c r="D123">
        <v>7.2</v>
      </c>
      <c r="E123">
        <v>131492479</v>
      </c>
      <c r="F123" t="s">
        <v>21</v>
      </c>
    </row>
    <row r="124" spans="1:6" x14ac:dyDescent="0.3">
      <c r="A124">
        <v>206360018</v>
      </c>
      <c r="B124" t="s">
        <v>262</v>
      </c>
      <c r="C124">
        <v>170000000</v>
      </c>
      <c r="D124">
        <v>7.1</v>
      </c>
      <c r="E124">
        <v>36360018</v>
      </c>
      <c r="F124" t="s">
        <v>21</v>
      </c>
    </row>
    <row r="125" spans="1:6" x14ac:dyDescent="0.3">
      <c r="A125">
        <v>153629485</v>
      </c>
      <c r="B125" t="s">
        <v>264</v>
      </c>
      <c r="C125">
        <v>150000000</v>
      </c>
      <c r="D125">
        <v>8.1</v>
      </c>
      <c r="E125">
        <v>3629485</v>
      </c>
      <c r="F125" t="s">
        <v>21</v>
      </c>
    </row>
    <row r="126" spans="1:6" x14ac:dyDescent="0.3">
      <c r="A126">
        <v>133375846</v>
      </c>
      <c r="B126" t="s">
        <v>266</v>
      </c>
      <c r="C126">
        <v>150000000</v>
      </c>
      <c r="D126">
        <v>6.7</v>
      </c>
      <c r="E126">
        <v>-16624154</v>
      </c>
      <c r="F126" t="s">
        <v>38</v>
      </c>
    </row>
    <row r="127" spans="1:6" x14ac:dyDescent="0.3">
      <c r="A127">
        <v>181015141</v>
      </c>
      <c r="B127" t="s">
        <v>268</v>
      </c>
      <c r="C127">
        <v>150000000</v>
      </c>
      <c r="D127">
        <v>7</v>
      </c>
      <c r="E127">
        <v>31015141</v>
      </c>
      <c r="F127" t="s">
        <v>21</v>
      </c>
    </row>
    <row r="128" spans="1:6" x14ac:dyDescent="0.3">
      <c r="A128">
        <v>114053579</v>
      </c>
      <c r="B128" t="s">
        <v>270</v>
      </c>
      <c r="C128">
        <v>150000000</v>
      </c>
      <c r="D128">
        <v>6.9</v>
      </c>
      <c r="E128">
        <v>-35946421</v>
      </c>
      <c r="F128" t="s">
        <v>38</v>
      </c>
    </row>
    <row r="129" spans="1:6" x14ac:dyDescent="0.3">
      <c r="A129">
        <v>119420252</v>
      </c>
      <c r="B129" t="s">
        <v>272</v>
      </c>
      <c r="C129">
        <v>150000000</v>
      </c>
      <c r="D129">
        <v>5.0999999999999996</v>
      </c>
      <c r="E129">
        <v>-30579748</v>
      </c>
      <c r="F129" t="s">
        <v>38</v>
      </c>
    </row>
    <row r="130" spans="1:6" x14ac:dyDescent="0.3">
      <c r="A130">
        <v>83640426</v>
      </c>
      <c r="B130" t="s">
        <v>274</v>
      </c>
      <c r="C130">
        <v>150000000</v>
      </c>
      <c r="D130">
        <v>5.8</v>
      </c>
      <c r="E130">
        <v>-66359574</v>
      </c>
      <c r="F130" t="s">
        <v>38</v>
      </c>
    </row>
    <row r="131" spans="1:6" x14ac:dyDescent="0.3">
      <c r="A131">
        <v>79711678</v>
      </c>
      <c r="B131" t="s">
        <v>275</v>
      </c>
      <c r="C131">
        <v>100000000</v>
      </c>
      <c r="D131">
        <v>6.2</v>
      </c>
      <c r="E131">
        <v>-20288322</v>
      </c>
      <c r="F131" t="s">
        <v>38</v>
      </c>
    </row>
    <row r="132" spans="1:6" x14ac:dyDescent="0.3">
      <c r="A132">
        <v>195000874</v>
      </c>
      <c r="B132" t="s">
        <v>277</v>
      </c>
      <c r="C132">
        <v>150000000</v>
      </c>
      <c r="D132">
        <v>7.4</v>
      </c>
      <c r="E132">
        <v>45000874</v>
      </c>
      <c r="F132" t="s">
        <v>21</v>
      </c>
    </row>
    <row r="133" spans="1:6" x14ac:dyDescent="0.3">
      <c r="A133">
        <v>61937495</v>
      </c>
      <c r="B133" t="s">
        <v>280</v>
      </c>
      <c r="C133">
        <v>150000000</v>
      </c>
      <c r="D133">
        <v>5.8</v>
      </c>
      <c r="E133">
        <v>-88062505</v>
      </c>
      <c r="F133" t="s">
        <v>38</v>
      </c>
    </row>
    <row r="134" spans="1:6" x14ac:dyDescent="0.3">
      <c r="A134">
        <v>126597121</v>
      </c>
      <c r="B134" t="s">
        <v>282</v>
      </c>
      <c r="C134">
        <v>150000000</v>
      </c>
      <c r="D134">
        <v>6.2</v>
      </c>
      <c r="E134">
        <v>-23402879</v>
      </c>
      <c r="F134" t="s">
        <v>38</v>
      </c>
    </row>
    <row r="135" spans="1:6" x14ac:dyDescent="0.3">
      <c r="A135">
        <v>165230261</v>
      </c>
      <c r="B135" t="s">
        <v>284</v>
      </c>
      <c r="C135">
        <v>150000000</v>
      </c>
      <c r="D135">
        <v>7.3</v>
      </c>
      <c r="E135">
        <v>15230261</v>
      </c>
      <c r="F135" t="s">
        <v>21</v>
      </c>
    </row>
    <row r="136" spans="1:6" x14ac:dyDescent="0.3">
      <c r="A136">
        <v>131564731</v>
      </c>
      <c r="B136" t="s">
        <v>286</v>
      </c>
      <c r="C136">
        <v>150000000</v>
      </c>
      <c r="D136">
        <v>4.2</v>
      </c>
      <c r="E136">
        <v>-18435269</v>
      </c>
      <c r="F136" t="s">
        <v>38</v>
      </c>
    </row>
    <row r="137" spans="1:6" x14ac:dyDescent="0.3">
      <c r="A137">
        <v>133382309</v>
      </c>
      <c r="B137" t="s">
        <v>287</v>
      </c>
      <c r="C137">
        <v>150000000</v>
      </c>
      <c r="D137">
        <v>6.9</v>
      </c>
      <c r="E137">
        <v>-16617691</v>
      </c>
      <c r="F137" t="s">
        <v>38</v>
      </c>
    </row>
    <row r="138" spans="1:6" x14ac:dyDescent="0.3">
      <c r="A138">
        <v>73103784</v>
      </c>
      <c r="B138" t="s">
        <v>288</v>
      </c>
      <c r="C138">
        <v>150000000</v>
      </c>
      <c r="D138">
        <v>6.4</v>
      </c>
      <c r="E138">
        <v>-76896216</v>
      </c>
      <c r="F138" t="s">
        <v>38</v>
      </c>
    </row>
    <row r="139" spans="1:6" x14ac:dyDescent="0.3">
      <c r="A139">
        <v>21379315</v>
      </c>
      <c r="B139" t="s">
        <v>290</v>
      </c>
      <c r="C139">
        <v>150000000</v>
      </c>
      <c r="D139">
        <v>5.4</v>
      </c>
      <c r="E139">
        <v>-128620685</v>
      </c>
      <c r="F139" t="s">
        <v>38</v>
      </c>
    </row>
    <row r="140" spans="1:6" x14ac:dyDescent="0.3">
      <c r="A140">
        <v>64459316</v>
      </c>
      <c r="B140" t="s">
        <v>292</v>
      </c>
      <c r="C140">
        <v>149000000</v>
      </c>
      <c r="D140">
        <v>6.7</v>
      </c>
      <c r="E140">
        <v>-84540684</v>
      </c>
      <c r="F140" t="s">
        <v>38</v>
      </c>
    </row>
    <row r="141" spans="1:6" x14ac:dyDescent="0.3">
      <c r="A141">
        <v>34964818</v>
      </c>
      <c r="B141" t="s">
        <v>294</v>
      </c>
      <c r="C141">
        <v>150000000</v>
      </c>
      <c r="D141">
        <v>5.8</v>
      </c>
      <c r="E141">
        <v>-115035182</v>
      </c>
      <c r="F141" t="s">
        <v>38</v>
      </c>
    </row>
    <row r="142" spans="1:6" x14ac:dyDescent="0.3">
      <c r="A142">
        <v>111505642</v>
      </c>
      <c r="B142" t="s">
        <v>296</v>
      </c>
      <c r="C142">
        <v>145000000</v>
      </c>
      <c r="D142">
        <v>6.9</v>
      </c>
      <c r="E142">
        <v>-33494358</v>
      </c>
      <c r="F142" t="s">
        <v>38</v>
      </c>
    </row>
    <row r="143" spans="1:6" x14ac:dyDescent="0.3">
      <c r="A143">
        <v>133228348</v>
      </c>
      <c r="B143" t="s">
        <v>297</v>
      </c>
      <c r="C143">
        <v>175000000</v>
      </c>
      <c r="D143">
        <v>7.2</v>
      </c>
      <c r="E143">
        <v>-41771652</v>
      </c>
      <c r="F143" t="s">
        <v>38</v>
      </c>
    </row>
    <row r="144" spans="1:6" x14ac:dyDescent="0.3">
      <c r="A144">
        <v>216366733</v>
      </c>
      <c r="B144" t="s">
        <v>298</v>
      </c>
      <c r="C144">
        <v>145000000</v>
      </c>
      <c r="D144">
        <v>6.9</v>
      </c>
      <c r="E144">
        <v>71366733</v>
      </c>
      <c r="F144" t="s">
        <v>21</v>
      </c>
    </row>
    <row r="145" spans="1:6" x14ac:dyDescent="0.3">
      <c r="A145">
        <v>160201106</v>
      </c>
      <c r="B145" t="s">
        <v>300</v>
      </c>
      <c r="C145">
        <v>142000000</v>
      </c>
      <c r="D145">
        <v>6.1</v>
      </c>
      <c r="E145">
        <v>18201106</v>
      </c>
      <c r="F145" t="s">
        <v>21</v>
      </c>
    </row>
    <row r="146" spans="1:6" x14ac:dyDescent="0.3">
      <c r="A146">
        <v>118099659</v>
      </c>
      <c r="B146" t="s">
        <v>302</v>
      </c>
      <c r="C146">
        <v>144000000</v>
      </c>
      <c r="D146">
        <v>5.5</v>
      </c>
      <c r="E146">
        <v>-25900341</v>
      </c>
      <c r="F146" t="s">
        <v>38</v>
      </c>
    </row>
    <row r="147" spans="1:6" x14ac:dyDescent="0.3">
      <c r="A147">
        <v>201573391</v>
      </c>
      <c r="B147" t="s">
        <v>303</v>
      </c>
      <c r="C147">
        <v>140000000</v>
      </c>
      <c r="D147">
        <v>6.6</v>
      </c>
      <c r="E147">
        <v>61573391</v>
      </c>
      <c r="F147" t="s">
        <v>21</v>
      </c>
    </row>
    <row r="148" spans="1:6" x14ac:dyDescent="0.3">
      <c r="A148">
        <v>190418803</v>
      </c>
      <c r="B148" t="s">
        <v>304</v>
      </c>
      <c r="C148">
        <v>140000000</v>
      </c>
      <c r="D148">
        <v>6.1</v>
      </c>
      <c r="E148">
        <v>50418803</v>
      </c>
      <c r="F148" t="s">
        <v>21</v>
      </c>
    </row>
    <row r="149" spans="1:6" x14ac:dyDescent="0.3">
      <c r="A149">
        <v>82161969</v>
      </c>
      <c r="B149" t="s">
        <v>305</v>
      </c>
      <c r="C149">
        <v>150000000</v>
      </c>
      <c r="D149">
        <v>6.3</v>
      </c>
      <c r="E149">
        <v>-67838031</v>
      </c>
      <c r="F149" t="s">
        <v>38</v>
      </c>
    </row>
    <row r="150" spans="1:6" x14ac:dyDescent="0.3">
      <c r="A150">
        <v>143523463</v>
      </c>
      <c r="B150" t="s">
        <v>307</v>
      </c>
      <c r="C150">
        <v>145000000</v>
      </c>
      <c r="D150">
        <v>7.2</v>
      </c>
      <c r="E150">
        <v>-1476537</v>
      </c>
      <c r="F150" t="s">
        <v>38</v>
      </c>
    </row>
    <row r="151" spans="1:6" x14ac:dyDescent="0.3">
      <c r="A151">
        <v>209364921</v>
      </c>
      <c r="B151" t="s">
        <v>308</v>
      </c>
      <c r="C151">
        <v>145000000</v>
      </c>
      <c r="D151">
        <v>7.4</v>
      </c>
      <c r="E151">
        <v>64364921</v>
      </c>
      <c r="F151" t="s">
        <v>21</v>
      </c>
    </row>
    <row r="152" spans="1:6" x14ac:dyDescent="0.3">
      <c r="A152">
        <v>103400692</v>
      </c>
      <c r="B152" t="s">
        <v>310</v>
      </c>
      <c r="C152">
        <v>145000000</v>
      </c>
      <c r="D152">
        <v>7.3</v>
      </c>
      <c r="E152">
        <v>-41599308</v>
      </c>
      <c r="F152" t="s">
        <v>38</v>
      </c>
    </row>
    <row r="153" spans="1:6" x14ac:dyDescent="0.3">
      <c r="A153">
        <v>110332737</v>
      </c>
      <c r="B153" t="s">
        <v>312</v>
      </c>
      <c r="C153">
        <v>100000000</v>
      </c>
      <c r="D153">
        <v>6.1</v>
      </c>
      <c r="E153">
        <v>10332737</v>
      </c>
      <c r="F153" t="s">
        <v>21</v>
      </c>
    </row>
    <row r="154" spans="1:6" x14ac:dyDescent="0.3">
      <c r="A154">
        <v>111110575</v>
      </c>
      <c r="B154" t="s">
        <v>314</v>
      </c>
      <c r="C154">
        <v>140000000</v>
      </c>
      <c r="D154">
        <v>7.7</v>
      </c>
      <c r="E154">
        <v>-28889425</v>
      </c>
      <c r="F154" t="s">
        <v>38</v>
      </c>
    </row>
    <row r="155" spans="1:6" x14ac:dyDescent="0.3">
      <c r="A155">
        <v>65007045</v>
      </c>
      <c r="B155" t="s">
        <v>315</v>
      </c>
      <c r="C155">
        <v>140000000</v>
      </c>
      <c r="D155">
        <v>6.1</v>
      </c>
      <c r="E155">
        <v>-74992955</v>
      </c>
      <c r="F155" t="s">
        <v>38</v>
      </c>
    </row>
    <row r="156" spans="1:6" x14ac:dyDescent="0.3">
      <c r="A156">
        <v>257704099</v>
      </c>
      <c r="B156" t="s">
        <v>316</v>
      </c>
      <c r="C156">
        <v>150000000</v>
      </c>
      <c r="D156">
        <v>8</v>
      </c>
      <c r="E156">
        <v>107704099</v>
      </c>
      <c r="F156" t="s">
        <v>21</v>
      </c>
    </row>
    <row r="157" spans="1:6" x14ac:dyDescent="0.3">
      <c r="A157">
        <v>403706375</v>
      </c>
      <c r="B157" t="s">
        <v>317</v>
      </c>
      <c r="C157">
        <v>139000000</v>
      </c>
      <c r="D157">
        <v>7.3</v>
      </c>
      <c r="E157">
        <v>264706375</v>
      </c>
      <c r="F157" t="s">
        <v>21</v>
      </c>
    </row>
    <row r="158" spans="1:6" x14ac:dyDescent="0.3">
      <c r="A158">
        <v>176997107</v>
      </c>
      <c r="B158" t="s">
        <v>318</v>
      </c>
      <c r="C158">
        <v>145000000</v>
      </c>
      <c r="D158">
        <v>7.9</v>
      </c>
      <c r="E158">
        <v>31997107</v>
      </c>
      <c r="F158" t="s">
        <v>21</v>
      </c>
    </row>
    <row r="159" spans="1:6" x14ac:dyDescent="0.3">
      <c r="A159">
        <v>31141074</v>
      </c>
      <c r="B159" t="s">
        <v>320</v>
      </c>
      <c r="C159">
        <v>140000000</v>
      </c>
      <c r="D159">
        <v>5.5</v>
      </c>
      <c r="E159">
        <v>-108858926</v>
      </c>
      <c r="F159" t="s">
        <v>38</v>
      </c>
    </row>
    <row r="160" spans="1:6" x14ac:dyDescent="0.3">
      <c r="A160">
        <v>31704416</v>
      </c>
      <c r="B160" t="s">
        <v>321</v>
      </c>
      <c r="C160">
        <v>135000000</v>
      </c>
      <c r="D160">
        <v>5</v>
      </c>
      <c r="E160">
        <v>-103295584</v>
      </c>
      <c r="F160" t="s">
        <v>38</v>
      </c>
    </row>
    <row r="161" spans="1:6" x14ac:dyDescent="0.3">
      <c r="A161">
        <v>107503316</v>
      </c>
      <c r="B161" t="s">
        <v>322</v>
      </c>
      <c r="C161">
        <v>130000000</v>
      </c>
      <c r="D161">
        <v>7.7</v>
      </c>
      <c r="E161">
        <v>-22496684</v>
      </c>
      <c r="F161" t="s">
        <v>38</v>
      </c>
    </row>
    <row r="162" spans="1:6" x14ac:dyDescent="0.3">
      <c r="A162">
        <v>129734803</v>
      </c>
      <c r="B162" t="s">
        <v>324</v>
      </c>
      <c r="C162">
        <v>140000000</v>
      </c>
      <c r="D162">
        <v>6.6</v>
      </c>
      <c r="E162">
        <v>-10265197</v>
      </c>
      <c r="F162" t="s">
        <v>38</v>
      </c>
    </row>
    <row r="163" spans="1:6" x14ac:dyDescent="0.3">
      <c r="A163">
        <v>132122995</v>
      </c>
      <c r="B163" t="s">
        <v>326</v>
      </c>
      <c r="C163">
        <v>137000000</v>
      </c>
      <c r="D163">
        <v>5.7</v>
      </c>
      <c r="E163">
        <v>-4877005</v>
      </c>
      <c r="F163" t="s">
        <v>38</v>
      </c>
    </row>
    <row r="164" spans="1:6" x14ac:dyDescent="0.3">
      <c r="A164">
        <v>122512052</v>
      </c>
      <c r="B164" t="s">
        <v>328</v>
      </c>
      <c r="C164">
        <v>130000000</v>
      </c>
      <c r="D164">
        <v>5.8</v>
      </c>
      <c r="E164">
        <v>-7487948</v>
      </c>
      <c r="F164" t="s">
        <v>38</v>
      </c>
    </row>
    <row r="165" spans="1:6" x14ac:dyDescent="0.3">
      <c r="A165">
        <v>68642452</v>
      </c>
      <c r="B165" t="s">
        <v>330</v>
      </c>
      <c r="C165">
        <v>130000000</v>
      </c>
      <c r="D165">
        <v>6</v>
      </c>
      <c r="E165">
        <v>-61357548</v>
      </c>
      <c r="F165" t="s">
        <v>38</v>
      </c>
    </row>
    <row r="166" spans="1:6" x14ac:dyDescent="0.3">
      <c r="A166">
        <v>32131830</v>
      </c>
      <c r="B166" t="s">
        <v>332</v>
      </c>
      <c r="C166">
        <v>137000000</v>
      </c>
      <c r="D166">
        <v>6.4</v>
      </c>
      <c r="E166">
        <v>-104868170</v>
      </c>
      <c r="F166" t="s">
        <v>38</v>
      </c>
    </row>
    <row r="167" spans="1:6" x14ac:dyDescent="0.3">
      <c r="A167">
        <v>176636816</v>
      </c>
      <c r="B167" t="s">
        <v>333</v>
      </c>
      <c r="C167">
        <v>140000000</v>
      </c>
      <c r="D167">
        <v>6.9</v>
      </c>
      <c r="E167">
        <v>36636816</v>
      </c>
      <c r="F167" t="s">
        <v>21</v>
      </c>
    </row>
    <row r="168" spans="1:6" x14ac:dyDescent="0.3">
      <c r="A168">
        <v>126930660</v>
      </c>
      <c r="B168" t="s">
        <v>334</v>
      </c>
      <c r="C168">
        <v>135000000</v>
      </c>
      <c r="D168">
        <v>6.4</v>
      </c>
      <c r="E168">
        <v>-8069340</v>
      </c>
      <c r="F168" t="s">
        <v>38</v>
      </c>
    </row>
    <row r="169" spans="1:6" x14ac:dyDescent="0.3">
      <c r="A169">
        <v>93926386</v>
      </c>
      <c r="B169" t="s">
        <v>336</v>
      </c>
      <c r="C169">
        <v>150000000</v>
      </c>
      <c r="D169">
        <v>7.4</v>
      </c>
      <c r="E169">
        <v>-56073614</v>
      </c>
      <c r="F169" t="s">
        <v>38</v>
      </c>
    </row>
    <row r="170" spans="1:6" x14ac:dyDescent="0.3">
      <c r="A170">
        <v>292298923</v>
      </c>
      <c r="B170" t="s">
        <v>338</v>
      </c>
      <c r="C170">
        <v>120000000</v>
      </c>
      <c r="D170">
        <v>5.5</v>
      </c>
      <c r="E170">
        <v>172298923</v>
      </c>
      <c r="F170" t="s">
        <v>21</v>
      </c>
    </row>
    <row r="171" spans="1:6" x14ac:dyDescent="0.3">
      <c r="A171">
        <v>63992328</v>
      </c>
      <c r="B171" t="s">
        <v>339</v>
      </c>
      <c r="C171">
        <v>135000000</v>
      </c>
      <c r="D171">
        <v>5.9</v>
      </c>
      <c r="E171">
        <v>-71007672</v>
      </c>
      <c r="F171" t="s">
        <v>38</v>
      </c>
    </row>
    <row r="172" spans="1:6" x14ac:dyDescent="0.3">
      <c r="A172">
        <v>134518390</v>
      </c>
      <c r="B172" t="s">
        <v>341</v>
      </c>
      <c r="C172">
        <v>150000000</v>
      </c>
      <c r="D172">
        <v>6.8</v>
      </c>
      <c r="E172">
        <v>-15481610</v>
      </c>
      <c r="F172" t="s">
        <v>38</v>
      </c>
    </row>
    <row r="173" spans="1:6" x14ac:dyDescent="0.3">
      <c r="A173">
        <v>52792307</v>
      </c>
      <c r="B173" t="s">
        <v>342</v>
      </c>
      <c r="C173">
        <v>140000000</v>
      </c>
      <c r="D173">
        <v>6.8</v>
      </c>
      <c r="E173">
        <v>-87207693</v>
      </c>
      <c r="F173" t="s">
        <v>38</v>
      </c>
    </row>
    <row r="174" spans="1:6" x14ac:dyDescent="0.3">
      <c r="A174">
        <v>183635922</v>
      </c>
      <c r="B174" t="s">
        <v>344</v>
      </c>
      <c r="C174">
        <v>135000000</v>
      </c>
      <c r="D174">
        <v>8.1</v>
      </c>
      <c r="E174">
        <v>48635922</v>
      </c>
      <c r="F174" t="s">
        <v>21</v>
      </c>
    </row>
    <row r="175" spans="1:6" x14ac:dyDescent="0.3">
      <c r="A175">
        <v>83024900</v>
      </c>
      <c r="B175" t="s">
        <v>346</v>
      </c>
      <c r="C175">
        <v>135000000</v>
      </c>
      <c r="D175">
        <v>6.5</v>
      </c>
      <c r="E175">
        <v>-51975100</v>
      </c>
      <c r="F175" t="s">
        <v>38</v>
      </c>
    </row>
    <row r="176" spans="1:6" x14ac:dyDescent="0.3">
      <c r="A176">
        <v>123207194</v>
      </c>
      <c r="B176" t="s">
        <v>347</v>
      </c>
      <c r="C176">
        <v>135000000</v>
      </c>
      <c r="D176">
        <v>7.2</v>
      </c>
      <c r="E176">
        <v>-11792806</v>
      </c>
      <c r="F176" t="s">
        <v>38</v>
      </c>
    </row>
    <row r="177" spans="1:6" x14ac:dyDescent="0.3">
      <c r="A177">
        <v>83348920</v>
      </c>
      <c r="B177" t="s">
        <v>348</v>
      </c>
      <c r="C177">
        <v>132000000</v>
      </c>
      <c r="D177">
        <v>6.7</v>
      </c>
      <c r="E177">
        <v>-48651080</v>
      </c>
      <c r="F177" t="s">
        <v>38</v>
      </c>
    </row>
    <row r="178" spans="1:6" x14ac:dyDescent="0.3">
      <c r="A178">
        <v>227137090</v>
      </c>
      <c r="B178" t="s">
        <v>350</v>
      </c>
      <c r="C178">
        <v>110000000</v>
      </c>
      <c r="D178">
        <v>8.1</v>
      </c>
      <c r="E178">
        <v>117137090</v>
      </c>
      <c r="F178" t="s">
        <v>21</v>
      </c>
    </row>
    <row r="179" spans="1:6" x14ac:dyDescent="0.3">
      <c r="A179">
        <v>215395021</v>
      </c>
      <c r="B179" t="s">
        <v>352</v>
      </c>
      <c r="C179">
        <v>130000000</v>
      </c>
      <c r="D179">
        <v>7.6</v>
      </c>
      <c r="E179">
        <v>85395021</v>
      </c>
      <c r="F179" t="s">
        <v>21</v>
      </c>
    </row>
    <row r="180" spans="1:6" x14ac:dyDescent="0.3">
      <c r="A180">
        <v>180191634</v>
      </c>
      <c r="B180" t="s">
        <v>354</v>
      </c>
      <c r="C180">
        <v>130000000</v>
      </c>
      <c r="D180">
        <v>7.4</v>
      </c>
      <c r="E180">
        <v>50191634</v>
      </c>
      <c r="F180" t="s">
        <v>21</v>
      </c>
    </row>
    <row r="181" spans="1:6" x14ac:dyDescent="0.3">
      <c r="A181">
        <v>424645577</v>
      </c>
      <c r="B181" t="s">
        <v>355</v>
      </c>
      <c r="C181">
        <v>130000000</v>
      </c>
      <c r="D181">
        <v>7.6</v>
      </c>
      <c r="E181">
        <v>294645577</v>
      </c>
      <c r="F181" t="s">
        <v>21</v>
      </c>
    </row>
    <row r="182" spans="1:6" x14ac:dyDescent="0.3">
      <c r="A182">
        <v>177343675</v>
      </c>
      <c r="B182" t="s">
        <v>357</v>
      </c>
      <c r="C182">
        <v>135000000</v>
      </c>
      <c r="D182">
        <v>6.7</v>
      </c>
      <c r="E182">
        <v>42343675</v>
      </c>
      <c r="F182" t="s">
        <v>21</v>
      </c>
    </row>
    <row r="183" spans="1:6" x14ac:dyDescent="0.3">
      <c r="A183">
        <v>234277056</v>
      </c>
      <c r="B183" t="s">
        <v>358</v>
      </c>
      <c r="C183">
        <v>132000000</v>
      </c>
      <c r="D183">
        <v>6.5</v>
      </c>
      <c r="E183">
        <v>102277056</v>
      </c>
      <c r="F183" t="s">
        <v>21</v>
      </c>
    </row>
    <row r="184" spans="1:6" x14ac:dyDescent="0.3">
      <c r="A184">
        <v>138396624</v>
      </c>
      <c r="B184" t="s">
        <v>359</v>
      </c>
      <c r="C184">
        <v>130000000</v>
      </c>
      <c r="D184">
        <v>6.6</v>
      </c>
      <c r="E184">
        <v>8396624</v>
      </c>
      <c r="F184" t="s">
        <v>21</v>
      </c>
    </row>
    <row r="185" spans="1:6" x14ac:dyDescent="0.3">
      <c r="A185">
        <v>149234747</v>
      </c>
      <c r="B185" t="s">
        <v>360</v>
      </c>
      <c r="C185">
        <v>130000000</v>
      </c>
      <c r="D185">
        <v>6.7</v>
      </c>
      <c r="E185">
        <v>19234747</v>
      </c>
      <c r="F185" t="s">
        <v>21</v>
      </c>
    </row>
    <row r="186" spans="1:6" x14ac:dyDescent="0.3">
      <c r="A186">
        <v>118311368</v>
      </c>
      <c r="B186" t="s">
        <v>362</v>
      </c>
      <c r="C186">
        <v>110000000</v>
      </c>
      <c r="D186">
        <v>6.4</v>
      </c>
      <c r="E186">
        <v>8311368</v>
      </c>
      <c r="F186" t="s">
        <v>21</v>
      </c>
    </row>
    <row r="187" spans="1:6" x14ac:dyDescent="0.3">
      <c r="A187">
        <v>101160529</v>
      </c>
      <c r="B187" t="s">
        <v>364</v>
      </c>
      <c r="C187">
        <v>125000000</v>
      </c>
      <c r="D187">
        <v>5.8</v>
      </c>
      <c r="E187">
        <v>-23839471</v>
      </c>
      <c r="F187" t="s">
        <v>38</v>
      </c>
    </row>
    <row r="188" spans="1:6" x14ac:dyDescent="0.3">
      <c r="A188">
        <v>77564037</v>
      </c>
      <c r="B188" t="s">
        <v>365</v>
      </c>
      <c r="C188">
        <v>135000000</v>
      </c>
      <c r="D188">
        <v>7.4</v>
      </c>
      <c r="E188">
        <v>-57435963</v>
      </c>
      <c r="F188" t="s">
        <v>38</v>
      </c>
    </row>
    <row r="189" spans="1:6" x14ac:dyDescent="0.3">
      <c r="A189">
        <v>249358727</v>
      </c>
      <c r="B189" t="s">
        <v>367</v>
      </c>
      <c r="C189">
        <v>130000000</v>
      </c>
      <c r="D189">
        <v>7.8</v>
      </c>
      <c r="E189">
        <v>119358727</v>
      </c>
      <c r="F189" t="s">
        <v>21</v>
      </c>
    </row>
    <row r="190" spans="1:6" x14ac:dyDescent="0.3">
      <c r="A190">
        <v>49551662</v>
      </c>
      <c r="B190" t="s">
        <v>143</v>
      </c>
      <c r="C190">
        <v>130000000</v>
      </c>
      <c r="D190">
        <v>6.6</v>
      </c>
      <c r="E190">
        <v>-80448338</v>
      </c>
      <c r="F190" t="s">
        <v>38</v>
      </c>
    </row>
    <row r="191" spans="1:6" x14ac:dyDescent="0.3">
      <c r="A191">
        <v>60522097</v>
      </c>
      <c r="B191" t="s">
        <v>368</v>
      </c>
      <c r="C191">
        <v>130000000</v>
      </c>
      <c r="D191">
        <v>4.9000000000000004</v>
      </c>
      <c r="E191">
        <v>-69477903</v>
      </c>
      <c r="F191" t="s">
        <v>38</v>
      </c>
    </row>
    <row r="192" spans="1:6" x14ac:dyDescent="0.3">
      <c r="A192">
        <v>137748063</v>
      </c>
      <c r="B192" t="s">
        <v>370</v>
      </c>
      <c r="C192">
        <v>127500000</v>
      </c>
      <c r="D192">
        <v>6.5</v>
      </c>
      <c r="E192">
        <v>10248063</v>
      </c>
      <c r="F192" t="s">
        <v>21</v>
      </c>
    </row>
    <row r="193" spans="1:6" x14ac:dyDescent="0.3">
      <c r="A193">
        <v>113733726</v>
      </c>
      <c r="B193" t="s">
        <v>371</v>
      </c>
      <c r="C193">
        <v>127000000</v>
      </c>
      <c r="D193">
        <v>6.2</v>
      </c>
      <c r="E193">
        <v>-13266274</v>
      </c>
      <c r="F193" t="s">
        <v>38</v>
      </c>
    </row>
    <row r="194" spans="1:6" x14ac:dyDescent="0.3">
      <c r="A194">
        <v>148337537</v>
      </c>
      <c r="B194" t="s">
        <v>373</v>
      </c>
      <c r="C194">
        <v>130000000</v>
      </c>
      <c r="D194">
        <v>7.3</v>
      </c>
      <c r="E194">
        <v>18337537</v>
      </c>
      <c r="F194" t="s">
        <v>21</v>
      </c>
    </row>
    <row r="195" spans="1:6" x14ac:dyDescent="0.3">
      <c r="A195">
        <v>317557891</v>
      </c>
      <c r="B195" t="s">
        <v>375</v>
      </c>
      <c r="C195">
        <v>125000000</v>
      </c>
      <c r="D195">
        <v>7.5</v>
      </c>
      <c r="E195">
        <v>192557891</v>
      </c>
      <c r="F195" t="s">
        <v>21</v>
      </c>
    </row>
    <row r="196" spans="1:6" x14ac:dyDescent="0.3">
      <c r="A196">
        <v>33592415</v>
      </c>
      <c r="B196" t="s">
        <v>377</v>
      </c>
      <c r="C196">
        <v>130000000</v>
      </c>
      <c r="D196">
        <v>5.6</v>
      </c>
      <c r="E196">
        <v>-96407585</v>
      </c>
      <c r="F196" t="s">
        <v>38</v>
      </c>
    </row>
    <row r="197" spans="1:6" x14ac:dyDescent="0.3">
      <c r="A197">
        <v>305388685</v>
      </c>
      <c r="B197" t="s">
        <v>378</v>
      </c>
      <c r="C197">
        <v>140000000</v>
      </c>
      <c r="D197">
        <v>8.1</v>
      </c>
      <c r="E197">
        <v>165388685</v>
      </c>
      <c r="F197" t="s">
        <v>21</v>
      </c>
    </row>
    <row r="198" spans="1:6" x14ac:dyDescent="0.3">
      <c r="A198">
        <v>337103873</v>
      </c>
      <c r="B198" t="s">
        <v>379</v>
      </c>
      <c r="C198">
        <v>125000000</v>
      </c>
      <c r="D198">
        <v>6.7</v>
      </c>
      <c r="E198">
        <v>212103873</v>
      </c>
      <c r="F198" t="s">
        <v>21</v>
      </c>
    </row>
    <row r="199" spans="1:6" x14ac:dyDescent="0.3">
      <c r="A199">
        <v>217536138</v>
      </c>
      <c r="B199" t="s">
        <v>380</v>
      </c>
      <c r="C199">
        <v>125000000</v>
      </c>
      <c r="D199">
        <v>6.6</v>
      </c>
      <c r="E199">
        <v>92536138</v>
      </c>
      <c r="F199" t="s">
        <v>21</v>
      </c>
    </row>
    <row r="200" spans="1:6" x14ac:dyDescent="0.3">
      <c r="A200">
        <v>131536019</v>
      </c>
      <c r="B200" t="s">
        <v>382</v>
      </c>
      <c r="C200">
        <v>103000000</v>
      </c>
      <c r="D200">
        <v>6.4</v>
      </c>
      <c r="E200">
        <v>28536019</v>
      </c>
      <c r="F200" t="s">
        <v>21</v>
      </c>
    </row>
    <row r="201" spans="1:6" x14ac:dyDescent="0.3">
      <c r="A201">
        <v>214948780</v>
      </c>
      <c r="B201" t="s">
        <v>383</v>
      </c>
      <c r="C201">
        <v>110000000</v>
      </c>
      <c r="D201">
        <v>7.5</v>
      </c>
      <c r="E201">
        <v>104948780</v>
      </c>
      <c r="F201" t="s">
        <v>21</v>
      </c>
    </row>
    <row r="202" spans="1:6" x14ac:dyDescent="0.3">
      <c r="A202">
        <v>209805005</v>
      </c>
      <c r="B202" t="s">
        <v>384</v>
      </c>
      <c r="C202">
        <v>125000000</v>
      </c>
      <c r="D202">
        <v>7.3</v>
      </c>
      <c r="E202">
        <v>84805005</v>
      </c>
      <c r="F202" t="s">
        <v>21</v>
      </c>
    </row>
    <row r="203" spans="1:6" x14ac:dyDescent="0.3">
      <c r="A203">
        <v>186830669</v>
      </c>
      <c r="B203" t="s">
        <v>386</v>
      </c>
      <c r="C203">
        <v>125000000</v>
      </c>
      <c r="D203">
        <v>7.5</v>
      </c>
      <c r="E203">
        <v>61830669</v>
      </c>
      <c r="F203" t="s">
        <v>21</v>
      </c>
    </row>
    <row r="204" spans="1:6" x14ac:dyDescent="0.3">
      <c r="A204">
        <v>163192114</v>
      </c>
      <c r="B204" t="s">
        <v>387</v>
      </c>
      <c r="C204">
        <v>125000000</v>
      </c>
      <c r="D204">
        <v>5.8</v>
      </c>
      <c r="E204">
        <v>38192114</v>
      </c>
      <c r="F204" t="s">
        <v>21</v>
      </c>
    </row>
    <row r="205" spans="1:6" x14ac:dyDescent="0.3">
      <c r="A205">
        <v>119412921</v>
      </c>
      <c r="B205" t="s">
        <v>389</v>
      </c>
      <c r="C205">
        <v>65000000</v>
      </c>
      <c r="D205">
        <v>7.5</v>
      </c>
      <c r="E205">
        <v>54412921</v>
      </c>
      <c r="F205" t="s">
        <v>21</v>
      </c>
    </row>
    <row r="206" spans="1:6" x14ac:dyDescent="0.3">
      <c r="A206">
        <v>32694788</v>
      </c>
      <c r="B206" t="s">
        <v>391</v>
      </c>
      <c r="C206">
        <v>85000000</v>
      </c>
      <c r="D206">
        <v>6.6</v>
      </c>
      <c r="E206">
        <v>-52305212</v>
      </c>
      <c r="F206" t="s">
        <v>38</v>
      </c>
    </row>
    <row r="207" spans="1:6" x14ac:dyDescent="0.3">
      <c r="A207">
        <v>113165635</v>
      </c>
      <c r="B207" t="s">
        <v>393</v>
      </c>
      <c r="C207">
        <v>125000000</v>
      </c>
      <c r="D207">
        <v>6.7</v>
      </c>
      <c r="E207">
        <v>-11834365</v>
      </c>
      <c r="F207" t="s">
        <v>38</v>
      </c>
    </row>
    <row r="208" spans="1:6" x14ac:dyDescent="0.3">
      <c r="A208">
        <v>107285004</v>
      </c>
      <c r="B208" t="s">
        <v>395</v>
      </c>
      <c r="C208">
        <v>125000000</v>
      </c>
      <c r="D208">
        <v>3.7</v>
      </c>
      <c r="E208">
        <v>-17714996</v>
      </c>
      <c r="F208" t="s">
        <v>38</v>
      </c>
    </row>
    <row r="209" spans="1:6" x14ac:dyDescent="0.3">
      <c r="A209">
        <v>260031035</v>
      </c>
      <c r="B209" t="s">
        <v>396</v>
      </c>
      <c r="C209">
        <v>123000000</v>
      </c>
      <c r="D209">
        <v>6</v>
      </c>
      <c r="E209">
        <v>137031035</v>
      </c>
      <c r="F209" t="s">
        <v>21</v>
      </c>
    </row>
    <row r="210" spans="1:6" x14ac:dyDescent="0.3">
      <c r="A210">
        <v>186739919</v>
      </c>
      <c r="B210" t="s">
        <v>397</v>
      </c>
      <c r="C210">
        <v>125000000</v>
      </c>
      <c r="D210">
        <v>6.4</v>
      </c>
      <c r="E210">
        <v>61739919</v>
      </c>
      <c r="F210" t="s">
        <v>21</v>
      </c>
    </row>
    <row r="211" spans="1:6" x14ac:dyDescent="0.3">
      <c r="A211">
        <v>215397307</v>
      </c>
      <c r="B211" t="s">
        <v>399</v>
      </c>
      <c r="C211">
        <v>125000000</v>
      </c>
      <c r="D211">
        <v>6.1</v>
      </c>
      <c r="E211">
        <v>90397307</v>
      </c>
      <c r="F211" t="s">
        <v>21</v>
      </c>
    </row>
    <row r="212" spans="1:6" x14ac:dyDescent="0.3">
      <c r="A212">
        <v>182618434</v>
      </c>
      <c r="B212" t="s">
        <v>400</v>
      </c>
      <c r="C212">
        <v>140000000</v>
      </c>
      <c r="D212">
        <v>6.4</v>
      </c>
      <c r="E212">
        <v>42618434</v>
      </c>
      <c r="F212" t="s">
        <v>21</v>
      </c>
    </row>
    <row r="213" spans="1:6" x14ac:dyDescent="0.3">
      <c r="A213">
        <v>131920333</v>
      </c>
      <c r="B213" t="s">
        <v>402</v>
      </c>
      <c r="C213">
        <v>130000000</v>
      </c>
      <c r="D213">
        <v>5.6</v>
      </c>
      <c r="E213">
        <v>1920333</v>
      </c>
      <c r="F213" t="s">
        <v>21</v>
      </c>
    </row>
    <row r="214" spans="1:6" x14ac:dyDescent="0.3">
      <c r="A214">
        <v>124976634</v>
      </c>
      <c r="B214" t="s">
        <v>403</v>
      </c>
      <c r="C214">
        <v>120000000</v>
      </c>
      <c r="D214">
        <v>8</v>
      </c>
      <c r="E214">
        <v>4976634</v>
      </c>
      <c r="F214" t="s">
        <v>21</v>
      </c>
    </row>
    <row r="215" spans="1:6" x14ac:dyDescent="0.3">
      <c r="A215">
        <v>115802596</v>
      </c>
      <c r="B215" t="s">
        <v>405</v>
      </c>
      <c r="C215">
        <v>110000000</v>
      </c>
      <c r="D215">
        <v>5.2</v>
      </c>
      <c r="E215">
        <v>5802596</v>
      </c>
      <c r="F215" t="s">
        <v>21</v>
      </c>
    </row>
    <row r="216" spans="1:6" x14ac:dyDescent="0.3">
      <c r="A216">
        <v>108521835</v>
      </c>
      <c r="B216" t="s">
        <v>406</v>
      </c>
      <c r="C216">
        <v>120000000</v>
      </c>
      <c r="D216">
        <v>7.1</v>
      </c>
      <c r="E216">
        <v>-11478165</v>
      </c>
      <c r="F216" t="s">
        <v>38</v>
      </c>
    </row>
    <row r="217" spans="1:6" x14ac:dyDescent="0.3">
      <c r="A217">
        <v>100685880</v>
      </c>
      <c r="B217" t="s">
        <v>407</v>
      </c>
      <c r="C217">
        <v>120000000</v>
      </c>
      <c r="D217">
        <v>4.8</v>
      </c>
      <c r="E217">
        <v>-19314120</v>
      </c>
      <c r="F217" t="s">
        <v>38</v>
      </c>
    </row>
    <row r="218" spans="1:6" x14ac:dyDescent="0.3">
      <c r="A218">
        <v>126464904</v>
      </c>
      <c r="B218" t="s">
        <v>408</v>
      </c>
      <c r="C218">
        <v>130000000</v>
      </c>
      <c r="D218">
        <v>7</v>
      </c>
      <c r="E218">
        <v>-3535096</v>
      </c>
      <c r="F218" t="s">
        <v>38</v>
      </c>
    </row>
    <row r="219" spans="1:6" x14ac:dyDescent="0.3">
      <c r="A219">
        <v>64736114</v>
      </c>
      <c r="B219" t="s">
        <v>409</v>
      </c>
      <c r="C219">
        <v>120000000</v>
      </c>
      <c r="D219">
        <v>5.4</v>
      </c>
      <c r="E219">
        <v>-55263886</v>
      </c>
      <c r="F219" t="s">
        <v>38</v>
      </c>
    </row>
    <row r="220" spans="1:6" x14ac:dyDescent="0.3">
      <c r="A220">
        <v>93050117</v>
      </c>
      <c r="B220" t="s">
        <v>411</v>
      </c>
      <c r="C220">
        <v>115000000</v>
      </c>
      <c r="D220">
        <v>6.6</v>
      </c>
      <c r="E220">
        <v>-21949883</v>
      </c>
      <c r="F220" t="s">
        <v>38</v>
      </c>
    </row>
    <row r="221" spans="1:6" x14ac:dyDescent="0.3">
      <c r="A221">
        <v>57637485</v>
      </c>
      <c r="B221" t="s">
        <v>413</v>
      </c>
      <c r="C221">
        <v>105000000</v>
      </c>
      <c r="D221">
        <v>6.7</v>
      </c>
      <c r="E221">
        <v>-47362515</v>
      </c>
      <c r="F221" t="s">
        <v>38</v>
      </c>
    </row>
    <row r="222" spans="1:6" x14ac:dyDescent="0.3">
      <c r="A222">
        <v>58607007</v>
      </c>
      <c r="B222" t="s">
        <v>415</v>
      </c>
      <c r="C222">
        <v>100000000</v>
      </c>
      <c r="D222">
        <v>6.2</v>
      </c>
      <c r="E222">
        <v>-41392993</v>
      </c>
      <c r="F222" t="s">
        <v>38</v>
      </c>
    </row>
    <row r="223" spans="1:6" x14ac:dyDescent="0.3">
      <c r="A223">
        <v>43929341</v>
      </c>
      <c r="B223" t="s">
        <v>416</v>
      </c>
      <c r="C223">
        <v>120000000</v>
      </c>
      <c r="D223">
        <v>6.1</v>
      </c>
      <c r="E223">
        <v>-76070659</v>
      </c>
      <c r="F223" t="s">
        <v>38</v>
      </c>
    </row>
    <row r="224" spans="1:6" x14ac:dyDescent="0.3">
      <c r="A224">
        <v>30212620</v>
      </c>
      <c r="B224" t="s">
        <v>418</v>
      </c>
      <c r="C224">
        <v>120000000</v>
      </c>
      <c r="D224">
        <v>5.3</v>
      </c>
      <c r="E224">
        <v>-89787380</v>
      </c>
      <c r="F224" t="s">
        <v>38</v>
      </c>
    </row>
    <row r="225" spans="1:6" x14ac:dyDescent="0.3">
      <c r="A225">
        <v>76418654</v>
      </c>
      <c r="B225" t="s">
        <v>420</v>
      </c>
      <c r="C225">
        <v>117000000</v>
      </c>
      <c r="D225">
        <v>6.3</v>
      </c>
      <c r="E225">
        <v>-40581346</v>
      </c>
      <c r="F225" t="s">
        <v>38</v>
      </c>
    </row>
    <row r="226" spans="1:6" x14ac:dyDescent="0.3">
      <c r="A226">
        <v>89021735</v>
      </c>
      <c r="B226" t="s">
        <v>421</v>
      </c>
      <c r="C226">
        <v>120000000</v>
      </c>
      <c r="D226">
        <v>7</v>
      </c>
      <c r="E226">
        <v>-30978265</v>
      </c>
      <c r="F226" t="s">
        <v>38</v>
      </c>
    </row>
    <row r="227" spans="1:6" x14ac:dyDescent="0.3">
      <c r="A227">
        <v>380262555</v>
      </c>
      <c r="B227" t="s">
        <v>423</v>
      </c>
      <c r="C227">
        <v>113000000</v>
      </c>
      <c r="D227">
        <v>7.6</v>
      </c>
      <c r="E227">
        <v>267262555</v>
      </c>
      <c r="F227" t="s">
        <v>21</v>
      </c>
    </row>
    <row r="228" spans="1:6" x14ac:dyDescent="0.3">
      <c r="A228">
        <v>310675583</v>
      </c>
      <c r="B228" t="s">
        <v>424</v>
      </c>
      <c r="C228">
        <v>115000000</v>
      </c>
      <c r="D228">
        <v>6.7</v>
      </c>
      <c r="E228">
        <v>195675583</v>
      </c>
      <c r="F228" t="s">
        <v>21</v>
      </c>
    </row>
    <row r="229" spans="1:6" x14ac:dyDescent="0.3">
      <c r="A229">
        <v>289907418</v>
      </c>
      <c r="B229" t="s">
        <v>425</v>
      </c>
      <c r="C229">
        <v>115000000</v>
      </c>
      <c r="D229">
        <v>8.1</v>
      </c>
      <c r="E229">
        <v>174907418</v>
      </c>
      <c r="F229" t="s">
        <v>21</v>
      </c>
    </row>
    <row r="230" spans="1:6" x14ac:dyDescent="0.3">
      <c r="A230">
        <v>132550960</v>
      </c>
      <c r="B230" t="s">
        <v>426</v>
      </c>
      <c r="C230">
        <v>120000000</v>
      </c>
      <c r="D230">
        <v>6.7</v>
      </c>
      <c r="E230">
        <v>12550960</v>
      </c>
      <c r="F230" t="s">
        <v>21</v>
      </c>
    </row>
    <row r="231" spans="1:6" x14ac:dyDescent="0.3">
      <c r="A231">
        <v>474544677</v>
      </c>
      <c r="B231" t="s">
        <v>427</v>
      </c>
      <c r="C231">
        <v>115000000</v>
      </c>
      <c r="D231">
        <v>6.5</v>
      </c>
      <c r="E231">
        <v>359544677</v>
      </c>
      <c r="F231" t="s">
        <v>21</v>
      </c>
    </row>
    <row r="232" spans="1:6" x14ac:dyDescent="0.3">
      <c r="A232">
        <v>187165546</v>
      </c>
      <c r="B232" t="s">
        <v>429</v>
      </c>
      <c r="C232">
        <v>135000000</v>
      </c>
      <c r="D232">
        <v>7.3</v>
      </c>
      <c r="E232">
        <v>52165546</v>
      </c>
      <c r="F232" t="s">
        <v>21</v>
      </c>
    </row>
    <row r="233" spans="1:6" x14ac:dyDescent="0.3">
      <c r="A233">
        <v>40911830</v>
      </c>
      <c r="B233" t="s">
        <v>430</v>
      </c>
      <c r="C233">
        <v>115000000</v>
      </c>
      <c r="D233">
        <v>6</v>
      </c>
      <c r="E233">
        <v>-74088170</v>
      </c>
      <c r="F233" t="s">
        <v>38</v>
      </c>
    </row>
    <row r="234" spans="1:6" x14ac:dyDescent="0.3">
      <c r="A234">
        <v>47952020</v>
      </c>
      <c r="B234" t="s">
        <v>432</v>
      </c>
      <c r="C234">
        <v>115000000</v>
      </c>
      <c r="D234">
        <v>6.1</v>
      </c>
      <c r="E234">
        <v>-67047980</v>
      </c>
      <c r="F234" t="s">
        <v>38</v>
      </c>
    </row>
    <row r="235" spans="1:6" x14ac:dyDescent="0.3">
      <c r="A235">
        <v>190871240</v>
      </c>
      <c r="B235" t="s">
        <v>433</v>
      </c>
      <c r="C235">
        <v>125000000</v>
      </c>
      <c r="D235">
        <v>5.9</v>
      </c>
      <c r="E235">
        <v>65871240</v>
      </c>
      <c r="F235" t="s">
        <v>21</v>
      </c>
    </row>
    <row r="236" spans="1:6" x14ac:dyDescent="0.3">
      <c r="A236">
        <v>274084951</v>
      </c>
      <c r="B236" t="s">
        <v>434</v>
      </c>
      <c r="C236">
        <v>100000000</v>
      </c>
      <c r="D236">
        <v>7.8</v>
      </c>
      <c r="E236">
        <v>174084951</v>
      </c>
      <c r="F236" t="s">
        <v>21</v>
      </c>
    </row>
    <row r="237" spans="1:6" x14ac:dyDescent="0.3">
      <c r="A237">
        <v>67155742</v>
      </c>
      <c r="B237" t="s">
        <v>436</v>
      </c>
      <c r="C237">
        <v>116000000</v>
      </c>
      <c r="D237">
        <v>5.8</v>
      </c>
      <c r="E237">
        <v>-48844258</v>
      </c>
      <c r="F237" t="s">
        <v>38</v>
      </c>
    </row>
    <row r="238" spans="1:6" x14ac:dyDescent="0.3">
      <c r="A238">
        <v>56114221</v>
      </c>
      <c r="B238" t="s">
        <v>438</v>
      </c>
      <c r="C238">
        <v>120000000</v>
      </c>
      <c r="D238">
        <v>4.3</v>
      </c>
      <c r="E238">
        <v>-63885779</v>
      </c>
      <c r="F238" t="s">
        <v>38</v>
      </c>
    </row>
    <row r="239" spans="1:6" x14ac:dyDescent="0.3">
      <c r="A239">
        <v>250863268</v>
      </c>
      <c r="B239" t="s">
        <v>439</v>
      </c>
      <c r="C239">
        <v>110000000</v>
      </c>
      <c r="D239">
        <v>6.4</v>
      </c>
      <c r="E239">
        <v>140863268</v>
      </c>
      <c r="F239" t="s">
        <v>21</v>
      </c>
    </row>
    <row r="240" spans="1:6" x14ac:dyDescent="0.3">
      <c r="A240">
        <v>155181732</v>
      </c>
      <c r="B240" t="s">
        <v>441</v>
      </c>
      <c r="C240">
        <v>110000000</v>
      </c>
      <c r="D240">
        <v>6.1</v>
      </c>
      <c r="E240">
        <v>45181732</v>
      </c>
      <c r="F240" t="s">
        <v>21</v>
      </c>
    </row>
    <row r="241" spans="1:6" x14ac:dyDescent="0.3">
      <c r="A241">
        <v>125332007</v>
      </c>
      <c r="B241" t="s">
        <v>443</v>
      </c>
      <c r="C241">
        <v>110000000</v>
      </c>
      <c r="D241">
        <v>6.5</v>
      </c>
      <c r="E241">
        <v>15332007</v>
      </c>
      <c r="F241" t="s">
        <v>21</v>
      </c>
    </row>
    <row r="242" spans="1:6" x14ac:dyDescent="0.3">
      <c r="A242">
        <v>113330342</v>
      </c>
      <c r="B242" t="s">
        <v>444</v>
      </c>
      <c r="C242">
        <v>110000000</v>
      </c>
      <c r="D242">
        <v>7.1</v>
      </c>
      <c r="E242">
        <v>3330342</v>
      </c>
      <c r="F242" t="s">
        <v>21</v>
      </c>
    </row>
    <row r="243" spans="1:6" x14ac:dyDescent="0.3">
      <c r="A243">
        <v>125531634</v>
      </c>
      <c r="B243" t="s">
        <v>446</v>
      </c>
      <c r="C243">
        <v>110000000</v>
      </c>
      <c r="D243">
        <v>6.4</v>
      </c>
      <c r="E243">
        <v>15531634</v>
      </c>
      <c r="F243" t="s">
        <v>21</v>
      </c>
    </row>
    <row r="244" spans="1:6" x14ac:dyDescent="0.3">
      <c r="A244">
        <v>186336103</v>
      </c>
      <c r="B244" t="s">
        <v>447</v>
      </c>
      <c r="C244">
        <v>120000000</v>
      </c>
      <c r="D244">
        <v>6.5</v>
      </c>
      <c r="E244">
        <v>66336103</v>
      </c>
      <c r="F244" t="s">
        <v>21</v>
      </c>
    </row>
    <row r="245" spans="1:6" x14ac:dyDescent="0.3">
      <c r="A245">
        <v>129995817</v>
      </c>
      <c r="B245" t="s">
        <v>448</v>
      </c>
      <c r="C245">
        <v>110000000</v>
      </c>
      <c r="D245">
        <v>6.3</v>
      </c>
      <c r="E245">
        <v>19995817</v>
      </c>
      <c r="F245" t="s">
        <v>21</v>
      </c>
    </row>
    <row r="246" spans="1:6" x14ac:dyDescent="0.3">
      <c r="A246">
        <v>102608827</v>
      </c>
      <c r="B246" t="s">
        <v>449</v>
      </c>
      <c r="C246">
        <v>110000000</v>
      </c>
      <c r="D246">
        <v>7.5</v>
      </c>
      <c r="E246">
        <v>-7391173</v>
      </c>
      <c r="F246" t="s">
        <v>38</v>
      </c>
    </row>
    <row r="247" spans="1:6" x14ac:dyDescent="0.3">
      <c r="A247">
        <v>42776259</v>
      </c>
      <c r="B247" t="s">
        <v>450</v>
      </c>
      <c r="C247">
        <v>112000000</v>
      </c>
      <c r="D247">
        <v>4.9000000000000004</v>
      </c>
      <c r="E247">
        <v>-69223741</v>
      </c>
      <c r="F247" t="s">
        <v>38</v>
      </c>
    </row>
    <row r="248" spans="1:6" x14ac:dyDescent="0.3">
      <c r="A248">
        <v>98780042</v>
      </c>
      <c r="B248" t="s">
        <v>452</v>
      </c>
      <c r="C248">
        <v>120000000</v>
      </c>
      <c r="D248">
        <v>5.8</v>
      </c>
      <c r="E248">
        <v>-21219958</v>
      </c>
      <c r="F248" t="s">
        <v>38</v>
      </c>
    </row>
    <row r="249" spans="1:6" x14ac:dyDescent="0.3">
      <c r="A249">
        <v>106369117</v>
      </c>
      <c r="B249" t="s">
        <v>454</v>
      </c>
      <c r="C249">
        <v>110000000</v>
      </c>
      <c r="D249">
        <v>6.2</v>
      </c>
      <c r="E249">
        <v>-3630883</v>
      </c>
      <c r="F249" t="s">
        <v>38</v>
      </c>
    </row>
    <row r="250" spans="1:6" x14ac:dyDescent="0.3">
      <c r="A250">
        <v>142614158</v>
      </c>
      <c r="B250" t="s">
        <v>456</v>
      </c>
      <c r="C250">
        <v>110000000</v>
      </c>
      <c r="D250">
        <v>5.5</v>
      </c>
      <c r="E250">
        <v>32614158</v>
      </c>
      <c r="F250" t="s">
        <v>21</v>
      </c>
    </row>
    <row r="251" spans="1:6" x14ac:dyDescent="0.3">
      <c r="A251">
        <v>50026353</v>
      </c>
      <c r="B251" t="s">
        <v>458</v>
      </c>
      <c r="C251">
        <v>110000000</v>
      </c>
      <c r="D251">
        <v>5.4</v>
      </c>
      <c r="E251">
        <v>-59973647</v>
      </c>
      <c r="F251" t="s">
        <v>38</v>
      </c>
    </row>
    <row r="252" spans="1:6" x14ac:dyDescent="0.3">
      <c r="A252">
        <v>66002193</v>
      </c>
      <c r="B252" t="s">
        <v>459</v>
      </c>
      <c r="C252">
        <v>110000000</v>
      </c>
      <c r="D252">
        <v>5.8</v>
      </c>
      <c r="E252">
        <v>-43997807</v>
      </c>
      <c r="F252" t="s">
        <v>38</v>
      </c>
    </row>
    <row r="253" spans="1:6" x14ac:dyDescent="0.3">
      <c r="A253">
        <v>85463309</v>
      </c>
      <c r="B253" t="s">
        <v>460</v>
      </c>
      <c r="C253">
        <v>110000000</v>
      </c>
      <c r="D253">
        <v>7.1</v>
      </c>
      <c r="E253">
        <v>-24536691</v>
      </c>
      <c r="F253" t="s">
        <v>38</v>
      </c>
    </row>
    <row r="254" spans="1:6" x14ac:dyDescent="0.3">
      <c r="A254">
        <v>71017784</v>
      </c>
      <c r="B254" t="s">
        <v>461</v>
      </c>
      <c r="C254">
        <v>105000000</v>
      </c>
      <c r="D254">
        <v>5.4</v>
      </c>
      <c r="E254">
        <v>-33982216</v>
      </c>
      <c r="F254" t="s">
        <v>38</v>
      </c>
    </row>
    <row r="255" spans="1:6" x14ac:dyDescent="0.3">
      <c r="A255">
        <v>48068396</v>
      </c>
      <c r="B255" t="s">
        <v>463</v>
      </c>
      <c r="C255">
        <v>160000000</v>
      </c>
      <c r="D255">
        <v>3.7</v>
      </c>
      <c r="E255">
        <v>-111931604</v>
      </c>
      <c r="F255" t="s">
        <v>38</v>
      </c>
    </row>
    <row r="256" spans="1:6" x14ac:dyDescent="0.3">
      <c r="A256">
        <v>61656849</v>
      </c>
      <c r="B256" t="s">
        <v>464</v>
      </c>
      <c r="C256">
        <v>110000000</v>
      </c>
      <c r="D256">
        <v>6.7</v>
      </c>
      <c r="E256">
        <v>-48343151</v>
      </c>
      <c r="F256" t="s">
        <v>38</v>
      </c>
    </row>
    <row r="257" spans="1:6" x14ac:dyDescent="0.3">
      <c r="A257">
        <v>134520804</v>
      </c>
      <c r="B257" t="s">
        <v>466</v>
      </c>
      <c r="C257">
        <v>110000000</v>
      </c>
      <c r="D257">
        <v>7.2</v>
      </c>
      <c r="E257">
        <v>24520804</v>
      </c>
      <c r="F257" t="s">
        <v>21</v>
      </c>
    </row>
    <row r="258" spans="1:6" x14ac:dyDescent="0.3">
      <c r="A258">
        <v>313837577</v>
      </c>
      <c r="B258" t="s">
        <v>467</v>
      </c>
      <c r="C258">
        <v>93000000</v>
      </c>
      <c r="D258">
        <v>8.8000000000000007</v>
      </c>
      <c r="E258">
        <v>220837577</v>
      </c>
      <c r="F258" t="s">
        <v>21</v>
      </c>
    </row>
    <row r="259" spans="1:6" x14ac:dyDescent="0.3">
      <c r="A259">
        <v>24004159</v>
      </c>
      <c r="B259" t="s">
        <v>469</v>
      </c>
      <c r="C259">
        <v>110000000</v>
      </c>
      <c r="D259">
        <v>5.8</v>
      </c>
      <c r="E259">
        <v>-85995841</v>
      </c>
      <c r="F259" t="s">
        <v>38</v>
      </c>
    </row>
    <row r="260" spans="1:6" x14ac:dyDescent="0.3">
      <c r="A260">
        <v>58183966</v>
      </c>
      <c r="B260" t="s">
        <v>471</v>
      </c>
      <c r="C260">
        <v>107000000</v>
      </c>
      <c r="D260">
        <v>6.8</v>
      </c>
      <c r="E260">
        <v>-48816034</v>
      </c>
      <c r="F260" t="s">
        <v>38</v>
      </c>
    </row>
    <row r="261" spans="1:6" x14ac:dyDescent="0.3">
      <c r="A261">
        <v>100446895</v>
      </c>
      <c r="B261" t="s">
        <v>473</v>
      </c>
      <c r="C261">
        <v>109000000</v>
      </c>
      <c r="D261">
        <v>3.8</v>
      </c>
      <c r="E261">
        <v>-8553105</v>
      </c>
      <c r="F261" t="s">
        <v>38</v>
      </c>
    </row>
    <row r="262" spans="1:6" x14ac:dyDescent="0.3">
      <c r="A262">
        <v>144795350</v>
      </c>
      <c r="B262" t="s">
        <v>474</v>
      </c>
      <c r="C262">
        <v>120000000</v>
      </c>
      <c r="D262">
        <v>7.1</v>
      </c>
      <c r="E262">
        <v>24795350</v>
      </c>
      <c r="F262" t="s">
        <v>21</v>
      </c>
    </row>
    <row r="263" spans="1:6" x14ac:dyDescent="0.3">
      <c r="A263">
        <v>47396698</v>
      </c>
      <c r="B263" t="s">
        <v>475</v>
      </c>
      <c r="C263">
        <v>130000000</v>
      </c>
      <c r="D263">
        <v>7.2</v>
      </c>
      <c r="E263">
        <v>-82603302</v>
      </c>
      <c r="F263" t="s">
        <v>38</v>
      </c>
    </row>
    <row r="264" spans="1:6" x14ac:dyDescent="0.3">
      <c r="A264">
        <v>140015224</v>
      </c>
      <c r="B264" t="s">
        <v>476</v>
      </c>
      <c r="C264">
        <v>133000000</v>
      </c>
      <c r="D264">
        <v>5.9</v>
      </c>
      <c r="E264">
        <v>7015224</v>
      </c>
      <c r="F264" t="s">
        <v>21</v>
      </c>
    </row>
    <row r="265" spans="1:6" x14ac:dyDescent="0.3">
      <c r="A265">
        <v>104374107</v>
      </c>
      <c r="B265" t="s">
        <v>478</v>
      </c>
      <c r="C265">
        <v>105000000</v>
      </c>
      <c r="D265">
        <v>7.1</v>
      </c>
      <c r="E265">
        <v>-625893</v>
      </c>
      <c r="F265" t="s">
        <v>38</v>
      </c>
    </row>
    <row r="266" spans="1:6" x14ac:dyDescent="0.3">
      <c r="A266">
        <v>228430993</v>
      </c>
      <c r="B266" t="s">
        <v>479</v>
      </c>
      <c r="C266">
        <v>108000000</v>
      </c>
      <c r="D266">
        <v>8.1</v>
      </c>
      <c r="E266">
        <v>120430993</v>
      </c>
      <c r="F266" t="s">
        <v>21</v>
      </c>
    </row>
    <row r="267" spans="1:6" x14ac:dyDescent="0.3">
      <c r="A267">
        <v>35799026</v>
      </c>
      <c r="B267" t="s">
        <v>480</v>
      </c>
      <c r="C267">
        <v>126000000</v>
      </c>
      <c r="D267">
        <v>6.9</v>
      </c>
      <c r="E267">
        <v>-90200974</v>
      </c>
      <c r="F267" t="s">
        <v>38</v>
      </c>
    </row>
    <row r="268" spans="1:6" x14ac:dyDescent="0.3">
      <c r="A268">
        <v>6712451</v>
      </c>
      <c r="B268" t="s">
        <v>482</v>
      </c>
      <c r="C268">
        <v>90000000</v>
      </c>
      <c r="D268">
        <v>4.4000000000000004</v>
      </c>
      <c r="E268">
        <v>-83287549</v>
      </c>
      <c r="F268" t="s">
        <v>38</v>
      </c>
    </row>
    <row r="269" spans="1:6" x14ac:dyDescent="0.3">
      <c r="A269">
        <v>101643008</v>
      </c>
      <c r="B269" t="s">
        <v>485</v>
      </c>
      <c r="C269">
        <v>90000000</v>
      </c>
      <c r="D269">
        <v>6.5</v>
      </c>
      <c r="E269">
        <v>11643008</v>
      </c>
      <c r="F269" t="s">
        <v>21</v>
      </c>
    </row>
    <row r="270" spans="1:6" x14ac:dyDescent="0.3">
      <c r="A270">
        <v>187670866</v>
      </c>
      <c r="B270" t="s">
        <v>486</v>
      </c>
      <c r="C270">
        <v>103000000</v>
      </c>
      <c r="D270">
        <v>8.5</v>
      </c>
      <c r="E270">
        <v>84670866</v>
      </c>
      <c r="F270" t="s">
        <v>21</v>
      </c>
    </row>
    <row r="271" spans="1:6" x14ac:dyDescent="0.3">
      <c r="A271">
        <v>132014112</v>
      </c>
      <c r="B271" t="s">
        <v>487</v>
      </c>
      <c r="C271">
        <v>102000000</v>
      </c>
      <c r="D271">
        <v>7.7</v>
      </c>
      <c r="E271">
        <v>30014112</v>
      </c>
      <c r="F271" t="s">
        <v>21</v>
      </c>
    </row>
    <row r="272" spans="1:6" x14ac:dyDescent="0.3">
      <c r="A272">
        <v>261970615</v>
      </c>
      <c r="B272" t="s">
        <v>488</v>
      </c>
      <c r="C272">
        <v>100000000</v>
      </c>
      <c r="D272">
        <v>7.4</v>
      </c>
      <c r="E272">
        <v>161970615</v>
      </c>
      <c r="F272" t="s">
        <v>21</v>
      </c>
    </row>
    <row r="273" spans="1:6" x14ac:dyDescent="0.3">
      <c r="A273">
        <v>167007184</v>
      </c>
      <c r="B273" t="s">
        <v>489</v>
      </c>
      <c r="C273">
        <v>150000000</v>
      </c>
      <c r="D273">
        <v>8</v>
      </c>
      <c r="E273">
        <v>17007184</v>
      </c>
      <c r="F273" t="s">
        <v>21</v>
      </c>
    </row>
    <row r="274" spans="1:6" x14ac:dyDescent="0.3">
      <c r="A274">
        <v>180011740</v>
      </c>
      <c r="B274" t="s">
        <v>490</v>
      </c>
      <c r="C274">
        <v>100000000</v>
      </c>
      <c r="D274">
        <v>5.7</v>
      </c>
      <c r="E274">
        <v>80011740</v>
      </c>
      <c r="F274" t="s">
        <v>21</v>
      </c>
    </row>
    <row r="275" spans="1:6" x14ac:dyDescent="0.3">
      <c r="A275">
        <v>204843350</v>
      </c>
      <c r="B275" t="s">
        <v>491</v>
      </c>
      <c r="C275">
        <v>102000000</v>
      </c>
      <c r="D275">
        <v>8.5</v>
      </c>
      <c r="E275">
        <v>102843350</v>
      </c>
      <c r="F275" t="s">
        <v>21</v>
      </c>
    </row>
    <row r="276" spans="1:6" x14ac:dyDescent="0.3">
      <c r="A276">
        <v>97030725</v>
      </c>
      <c r="B276" t="s">
        <v>492</v>
      </c>
      <c r="C276">
        <v>100000000</v>
      </c>
      <c r="D276">
        <v>7</v>
      </c>
      <c r="E276">
        <v>-2969275</v>
      </c>
      <c r="F276" t="s">
        <v>38</v>
      </c>
    </row>
    <row r="277" spans="1:6" x14ac:dyDescent="0.3">
      <c r="A277">
        <v>130127620</v>
      </c>
      <c r="B277" t="s">
        <v>493</v>
      </c>
      <c r="C277">
        <v>100000000</v>
      </c>
      <c r="D277">
        <v>7.8</v>
      </c>
      <c r="E277">
        <v>30127620</v>
      </c>
      <c r="F277" t="s">
        <v>21</v>
      </c>
    </row>
    <row r="278" spans="1:6" x14ac:dyDescent="0.3">
      <c r="A278">
        <v>146282411</v>
      </c>
      <c r="B278" t="s">
        <v>494</v>
      </c>
      <c r="C278">
        <v>115000000</v>
      </c>
      <c r="D278">
        <v>7.2</v>
      </c>
      <c r="E278">
        <v>31282411</v>
      </c>
      <c r="F278" t="s">
        <v>21</v>
      </c>
    </row>
    <row r="279" spans="1:6" x14ac:dyDescent="0.3">
      <c r="A279">
        <v>65452312</v>
      </c>
      <c r="B279" t="s">
        <v>496</v>
      </c>
      <c r="C279">
        <v>100000000</v>
      </c>
      <c r="D279">
        <v>6.4</v>
      </c>
      <c r="E279">
        <v>-34547688</v>
      </c>
      <c r="F279" t="s">
        <v>38</v>
      </c>
    </row>
    <row r="280" spans="1:6" x14ac:dyDescent="0.3">
      <c r="A280">
        <v>148383780</v>
      </c>
      <c r="B280" t="s">
        <v>498</v>
      </c>
      <c r="C280">
        <v>100000000</v>
      </c>
      <c r="D280">
        <v>5.5</v>
      </c>
      <c r="E280">
        <v>48383780</v>
      </c>
      <c r="F280" t="s">
        <v>21</v>
      </c>
    </row>
    <row r="281" spans="1:6" x14ac:dyDescent="0.3">
      <c r="A281">
        <v>119219978</v>
      </c>
      <c r="B281" t="s">
        <v>500</v>
      </c>
      <c r="C281">
        <v>100000000</v>
      </c>
      <c r="D281">
        <v>6.7</v>
      </c>
      <c r="E281">
        <v>19219978</v>
      </c>
      <c r="F281" t="s">
        <v>21</v>
      </c>
    </row>
    <row r="282" spans="1:6" x14ac:dyDescent="0.3">
      <c r="A282">
        <v>101228120</v>
      </c>
      <c r="B282" t="s">
        <v>502</v>
      </c>
      <c r="C282">
        <v>100000000</v>
      </c>
      <c r="D282">
        <v>6.1</v>
      </c>
      <c r="E282">
        <v>1228120</v>
      </c>
      <c r="F282" t="s">
        <v>21</v>
      </c>
    </row>
    <row r="283" spans="1:6" x14ac:dyDescent="0.3">
      <c r="A283">
        <v>162804648</v>
      </c>
      <c r="B283" t="s">
        <v>504</v>
      </c>
      <c r="C283">
        <v>100000000</v>
      </c>
      <c r="D283">
        <v>8.5</v>
      </c>
      <c r="E283">
        <v>62804648</v>
      </c>
      <c r="F283" t="s">
        <v>21</v>
      </c>
    </row>
    <row r="284" spans="1:6" x14ac:dyDescent="0.3">
      <c r="A284">
        <v>100117603</v>
      </c>
      <c r="B284" t="s">
        <v>506</v>
      </c>
      <c r="C284">
        <v>100000000</v>
      </c>
      <c r="D284">
        <v>6.9</v>
      </c>
      <c r="E284">
        <v>117603</v>
      </c>
      <c r="F284" t="s">
        <v>21</v>
      </c>
    </row>
    <row r="285" spans="1:6" x14ac:dyDescent="0.3">
      <c r="A285">
        <v>89296573</v>
      </c>
      <c r="B285" t="s">
        <v>508</v>
      </c>
      <c r="C285">
        <v>100000000</v>
      </c>
      <c r="D285">
        <v>7.3</v>
      </c>
      <c r="E285">
        <v>-10703427</v>
      </c>
      <c r="F285" t="s">
        <v>38</v>
      </c>
    </row>
    <row r="286" spans="1:6" x14ac:dyDescent="0.3">
      <c r="A286">
        <v>85017401</v>
      </c>
      <c r="B286" t="s">
        <v>510</v>
      </c>
      <c r="C286">
        <v>92000000</v>
      </c>
      <c r="D286">
        <v>6.7</v>
      </c>
      <c r="E286">
        <v>-6982599</v>
      </c>
      <c r="F286" t="s">
        <v>38</v>
      </c>
    </row>
    <row r="287" spans="1:6" x14ac:dyDescent="0.3">
      <c r="A287">
        <v>173005002</v>
      </c>
      <c r="B287" t="s">
        <v>511</v>
      </c>
      <c r="C287">
        <v>100000000</v>
      </c>
      <c r="D287">
        <v>6.9</v>
      </c>
      <c r="E287">
        <v>73005002</v>
      </c>
      <c r="F287" t="s">
        <v>21</v>
      </c>
    </row>
    <row r="288" spans="1:6" x14ac:dyDescent="0.3">
      <c r="A288">
        <v>75030163</v>
      </c>
      <c r="B288" t="s">
        <v>513</v>
      </c>
      <c r="C288">
        <v>100000000</v>
      </c>
      <c r="D288">
        <v>5.0999999999999996</v>
      </c>
      <c r="E288">
        <v>-24969837</v>
      </c>
      <c r="F288" t="s">
        <v>38</v>
      </c>
    </row>
    <row r="289" spans="1:6" x14ac:dyDescent="0.3">
      <c r="A289">
        <v>77222184</v>
      </c>
      <c r="B289" t="s">
        <v>515</v>
      </c>
      <c r="C289">
        <v>100000000</v>
      </c>
      <c r="D289">
        <v>6.8</v>
      </c>
      <c r="E289">
        <v>-22777816</v>
      </c>
      <c r="F289" t="s">
        <v>38</v>
      </c>
    </row>
    <row r="290" spans="1:6" x14ac:dyDescent="0.3">
      <c r="A290">
        <v>107515297</v>
      </c>
      <c r="B290" t="s">
        <v>517</v>
      </c>
      <c r="C290">
        <v>100000000</v>
      </c>
      <c r="D290">
        <v>6.7</v>
      </c>
      <c r="E290">
        <v>7515297</v>
      </c>
      <c r="F290" t="s">
        <v>21</v>
      </c>
    </row>
    <row r="291" spans="1:6" x14ac:dyDescent="0.3">
      <c r="A291">
        <v>67631157</v>
      </c>
      <c r="B291" t="s">
        <v>519</v>
      </c>
      <c r="C291">
        <v>100000000</v>
      </c>
      <c r="D291">
        <v>6</v>
      </c>
      <c r="E291">
        <v>-32368843</v>
      </c>
      <c r="F291" t="s">
        <v>38</v>
      </c>
    </row>
    <row r="292" spans="1:6" x14ac:dyDescent="0.3">
      <c r="A292">
        <v>66862068</v>
      </c>
      <c r="B292" t="s">
        <v>521</v>
      </c>
      <c r="C292">
        <v>83000000</v>
      </c>
      <c r="D292">
        <v>5.7</v>
      </c>
      <c r="E292">
        <v>-16137932</v>
      </c>
      <c r="F292" t="s">
        <v>38</v>
      </c>
    </row>
    <row r="293" spans="1:6" x14ac:dyDescent="0.3">
      <c r="A293">
        <v>57366262</v>
      </c>
      <c r="B293" t="s">
        <v>522</v>
      </c>
      <c r="C293">
        <v>100000000</v>
      </c>
      <c r="D293">
        <v>8</v>
      </c>
      <c r="E293">
        <v>-42633738</v>
      </c>
      <c r="F293" t="s">
        <v>38</v>
      </c>
    </row>
    <row r="294" spans="1:6" x14ac:dyDescent="0.3">
      <c r="A294">
        <v>116866727</v>
      </c>
      <c r="B294" t="s">
        <v>523</v>
      </c>
      <c r="C294">
        <v>100000000</v>
      </c>
      <c r="D294">
        <v>8.1999999999999993</v>
      </c>
      <c r="E294">
        <v>16866727</v>
      </c>
      <c r="F294" t="s">
        <v>21</v>
      </c>
    </row>
    <row r="295" spans="1:6" x14ac:dyDescent="0.3">
      <c r="A295">
        <v>184031112</v>
      </c>
      <c r="B295" t="s">
        <v>524</v>
      </c>
      <c r="C295">
        <v>100000000</v>
      </c>
      <c r="D295">
        <v>5.4</v>
      </c>
      <c r="E295">
        <v>84031112</v>
      </c>
      <c r="F295" t="s">
        <v>21</v>
      </c>
    </row>
    <row r="296" spans="1:6" x14ac:dyDescent="0.3">
      <c r="A296">
        <v>54700065</v>
      </c>
      <c r="B296" t="s">
        <v>525</v>
      </c>
      <c r="C296">
        <v>105000000</v>
      </c>
      <c r="D296">
        <v>7.2</v>
      </c>
      <c r="E296">
        <v>-50299935</v>
      </c>
      <c r="F296" t="s">
        <v>38</v>
      </c>
    </row>
    <row r="297" spans="1:6" x14ac:dyDescent="0.3">
      <c r="A297">
        <v>27098580</v>
      </c>
      <c r="B297" t="s">
        <v>527</v>
      </c>
      <c r="C297">
        <v>102000000</v>
      </c>
      <c r="D297">
        <v>7.5</v>
      </c>
      <c r="E297">
        <v>-74901420</v>
      </c>
      <c r="F297" t="s">
        <v>38</v>
      </c>
    </row>
    <row r="298" spans="1:6" x14ac:dyDescent="0.3">
      <c r="A298">
        <v>55673333</v>
      </c>
      <c r="B298" t="s">
        <v>528</v>
      </c>
      <c r="C298">
        <v>80000000</v>
      </c>
      <c r="D298">
        <v>7</v>
      </c>
      <c r="E298">
        <v>-24326667</v>
      </c>
      <c r="F298" t="s">
        <v>38</v>
      </c>
    </row>
    <row r="299" spans="1:6" x14ac:dyDescent="0.3">
      <c r="A299">
        <v>40198710</v>
      </c>
      <c r="B299" t="s">
        <v>530</v>
      </c>
      <c r="C299">
        <v>100000000</v>
      </c>
      <c r="D299">
        <v>3.3</v>
      </c>
      <c r="E299">
        <v>-59801290</v>
      </c>
      <c r="F299" t="s">
        <v>38</v>
      </c>
    </row>
    <row r="300" spans="1:6" x14ac:dyDescent="0.3">
      <c r="A300">
        <v>72660029</v>
      </c>
      <c r="B300" t="s">
        <v>531</v>
      </c>
      <c r="C300">
        <v>100000000</v>
      </c>
      <c r="D300">
        <v>6</v>
      </c>
      <c r="E300">
        <v>-27339971</v>
      </c>
      <c r="F300" t="s">
        <v>38</v>
      </c>
    </row>
    <row r="301" spans="1:6" x14ac:dyDescent="0.3">
      <c r="A301">
        <v>38120554</v>
      </c>
      <c r="B301" t="s">
        <v>532</v>
      </c>
      <c r="C301">
        <v>140000000</v>
      </c>
      <c r="D301">
        <v>7.1</v>
      </c>
      <c r="E301">
        <v>-101879446</v>
      </c>
      <c r="F301" t="s">
        <v>38</v>
      </c>
    </row>
    <row r="302" spans="1:6" x14ac:dyDescent="0.3">
      <c r="A302">
        <v>49392095</v>
      </c>
      <c r="B302" t="s">
        <v>534</v>
      </c>
      <c r="C302">
        <v>100000000</v>
      </c>
      <c r="D302">
        <v>5.4</v>
      </c>
      <c r="E302">
        <v>-50607905</v>
      </c>
      <c r="F302" t="s">
        <v>38</v>
      </c>
    </row>
    <row r="303" spans="1:6" x14ac:dyDescent="0.3">
      <c r="A303">
        <v>39292022</v>
      </c>
      <c r="B303" t="s">
        <v>536</v>
      </c>
      <c r="C303">
        <v>90000000</v>
      </c>
      <c r="D303">
        <v>6.1</v>
      </c>
      <c r="E303">
        <v>-50707978</v>
      </c>
      <c r="F303" t="s">
        <v>38</v>
      </c>
    </row>
    <row r="304" spans="1:6" x14ac:dyDescent="0.3">
      <c r="A304">
        <v>28772222</v>
      </c>
      <c r="B304" t="s">
        <v>538</v>
      </c>
      <c r="C304">
        <v>105000000</v>
      </c>
      <c r="D304">
        <v>5.3</v>
      </c>
      <c r="E304">
        <v>-76227778</v>
      </c>
      <c r="F304" t="s">
        <v>38</v>
      </c>
    </row>
    <row r="305" spans="1:6" x14ac:dyDescent="0.3">
      <c r="A305">
        <v>17010646</v>
      </c>
      <c r="B305" t="s">
        <v>540</v>
      </c>
      <c r="C305">
        <v>84000000</v>
      </c>
      <c r="D305">
        <v>2.2000000000000002</v>
      </c>
      <c r="E305">
        <v>-66989354</v>
      </c>
      <c r="F305" t="s">
        <v>38</v>
      </c>
    </row>
    <row r="306" spans="1:6" x14ac:dyDescent="0.3">
      <c r="A306">
        <v>24985612</v>
      </c>
      <c r="B306" t="s">
        <v>541</v>
      </c>
      <c r="C306">
        <v>100000000</v>
      </c>
      <c r="D306">
        <v>7</v>
      </c>
      <c r="E306">
        <v>-75014388</v>
      </c>
      <c r="F306" t="s">
        <v>38</v>
      </c>
    </row>
    <row r="307" spans="1:6" x14ac:dyDescent="0.3">
      <c r="A307">
        <v>4411102</v>
      </c>
      <c r="B307" t="s">
        <v>543</v>
      </c>
      <c r="C307">
        <v>100000000</v>
      </c>
      <c r="D307">
        <v>3.8</v>
      </c>
      <c r="E307">
        <v>-95588898</v>
      </c>
      <c r="F307" t="s">
        <v>38</v>
      </c>
    </row>
    <row r="308" spans="1:6" x14ac:dyDescent="0.3">
      <c r="A308">
        <v>35024475</v>
      </c>
      <c r="B308" t="s">
        <v>544</v>
      </c>
      <c r="C308">
        <v>100000000</v>
      </c>
      <c r="D308">
        <v>6.9</v>
      </c>
      <c r="E308">
        <v>-64975525</v>
      </c>
      <c r="F308" t="s">
        <v>38</v>
      </c>
    </row>
    <row r="309" spans="1:6" x14ac:dyDescent="0.3">
      <c r="A309">
        <v>130174897</v>
      </c>
      <c r="B309" t="s">
        <v>547</v>
      </c>
      <c r="C309">
        <v>99000000</v>
      </c>
      <c r="D309">
        <v>7.2</v>
      </c>
      <c r="E309">
        <v>31174897</v>
      </c>
      <c r="F309" t="s">
        <v>21</v>
      </c>
    </row>
    <row r="310" spans="1:6" x14ac:dyDescent="0.3">
      <c r="A310">
        <v>10200000</v>
      </c>
      <c r="B310" t="s">
        <v>549</v>
      </c>
      <c r="C310">
        <v>10000000</v>
      </c>
      <c r="D310">
        <v>7.3</v>
      </c>
      <c r="E310">
        <v>200000</v>
      </c>
      <c r="F310" t="s">
        <v>21</v>
      </c>
    </row>
    <row r="311" spans="1:6" x14ac:dyDescent="0.3">
      <c r="A311">
        <v>202007640</v>
      </c>
      <c r="B311" t="s">
        <v>550</v>
      </c>
      <c r="C311">
        <v>98000000</v>
      </c>
      <c r="D311">
        <v>6.3</v>
      </c>
      <c r="E311">
        <v>104007640</v>
      </c>
      <c r="F311" t="s">
        <v>21</v>
      </c>
    </row>
    <row r="312" spans="1:6" x14ac:dyDescent="0.3">
      <c r="A312">
        <v>77679638</v>
      </c>
      <c r="B312" t="s">
        <v>551</v>
      </c>
      <c r="C312">
        <v>100000000</v>
      </c>
      <c r="D312">
        <v>7.5</v>
      </c>
      <c r="E312">
        <v>-22320362</v>
      </c>
      <c r="F312" t="s">
        <v>38</v>
      </c>
    </row>
    <row r="313" spans="1:6" x14ac:dyDescent="0.3">
      <c r="A313">
        <v>9213</v>
      </c>
      <c r="B313" t="s">
        <v>553</v>
      </c>
      <c r="C313">
        <v>94000000</v>
      </c>
      <c r="D313">
        <v>7.6</v>
      </c>
      <c r="E313">
        <v>-93990787</v>
      </c>
      <c r="F313" t="s">
        <v>38</v>
      </c>
    </row>
    <row r="314" spans="1:6" x14ac:dyDescent="0.3">
      <c r="A314">
        <v>58867694</v>
      </c>
      <c r="B314" t="s">
        <v>556</v>
      </c>
      <c r="C314">
        <v>100000000</v>
      </c>
      <c r="D314">
        <v>6.8</v>
      </c>
      <c r="E314">
        <v>-41132306</v>
      </c>
      <c r="F314" t="s">
        <v>38</v>
      </c>
    </row>
    <row r="315" spans="1:6" x14ac:dyDescent="0.3">
      <c r="A315">
        <v>59475623</v>
      </c>
      <c r="B315" t="s">
        <v>558</v>
      </c>
      <c r="C315">
        <v>90000000</v>
      </c>
      <c r="D315">
        <v>5.2</v>
      </c>
      <c r="E315">
        <v>-30524377</v>
      </c>
      <c r="F315" t="s">
        <v>38</v>
      </c>
    </row>
    <row r="316" spans="1:6" x14ac:dyDescent="0.3">
      <c r="A316">
        <v>108638745</v>
      </c>
      <c r="B316" t="s">
        <v>559</v>
      </c>
      <c r="C316">
        <v>92000000</v>
      </c>
      <c r="D316">
        <v>7.7</v>
      </c>
      <c r="E316">
        <v>16638745</v>
      </c>
      <c r="F316" t="s">
        <v>21</v>
      </c>
    </row>
    <row r="317" spans="1:6" x14ac:dyDescent="0.3">
      <c r="A317">
        <v>86897182</v>
      </c>
      <c r="B317" t="s">
        <v>561</v>
      </c>
      <c r="C317">
        <v>95000000</v>
      </c>
      <c r="D317">
        <v>6.2</v>
      </c>
      <c r="E317">
        <v>-8102818</v>
      </c>
      <c r="F317" t="s">
        <v>38</v>
      </c>
    </row>
    <row r="318" spans="1:6" x14ac:dyDescent="0.3">
      <c r="A318">
        <v>63540020</v>
      </c>
      <c r="B318" t="s">
        <v>563</v>
      </c>
      <c r="C318">
        <v>93000000</v>
      </c>
      <c r="D318">
        <v>7.7</v>
      </c>
      <c r="E318">
        <v>-29459980</v>
      </c>
      <c r="F318" t="s">
        <v>38</v>
      </c>
    </row>
    <row r="319" spans="1:6" x14ac:dyDescent="0.3">
      <c r="A319">
        <v>95328937</v>
      </c>
      <c r="B319" t="s">
        <v>565</v>
      </c>
      <c r="C319">
        <v>100000000</v>
      </c>
      <c r="D319">
        <v>4.3</v>
      </c>
      <c r="E319">
        <v>-4671063</v>
      </c>
      <c r="F319" t="s">
        <v>38</v>
      </c>
    </row>
    <row r="320" spans="1:6" x14ac:dyDescent="0.3">
      <c r="A320">
        <v>50802661</v>
      </c>
      <c r="B320" t="s">
        <v>567</v>
      </c>
      <c r="C320">
        <v>95000000</v>
      </c>
      <c r="D320">
        <v>6.9</v>
      </c>
      <c r="E320">
        <v>-44197339</v>
      </c>
      <c r="F320" t="s">
        <v>38</v>
      </c>
    </row>
    <row r="321" spans="1:6" x14ac:dyDescent="0.3">
      <c r="A321">
        <v>161317423</v>
      </c>
      <c r="B321" t="s">
        <v>568</v>
      </c>
      <c r="C321">
        <v>95000000</v>
      </c>
      <c r="D321">
        <v>6.6</v>
      </c>
      <c r="E321">
        <v>66317423</v>
      </c>
      <c r="F321" t="s">
        <v>21</v>
      </c>
    </row>
    <row r="322" spans="1:6" x14ac:dyDescent="0.3">
      <c r="A322">
        <v>201148159</v>
      </c>
      <c r="B322" t="s">
        <v>569</v>
      </c>
      <c r="C322">
        <v>95000000</v>
      </c>
      <c r="D322">
        <v>7</v>
      </c>
      <c r="E322">
        <v>106148159</v>
      </c>
      <c r="F322" t="s">
        <v>21</v>
      </c>
    </row>
    <row r="323" spans="1:6" x14ac:dyDescent="0.3">
      <c r="A323">
        <v>43982842</v>
      </c>
      <c r="B323" t="s">
        <v>570</v>
      </c>
      <c r="C323">
        <v>65000000</v>
      </c>
      <c r="D323">
        <v>6.7</v>
      </c>
      <c r="E323">
        <v>-21017158</v>
      </c>
      <c r="F323" t="s">
        <v>38</v>
      </c>
    </row>
    <row r="324" spans="1:6" x14ac:dyDescent="0.3">
      <c r="A324">
        <v>380838870</v>
      </c>
      <c r="B324" t="s">
        <v>571</v>
      </c>
      <c r="C324">
        <v>94000000</v>
      </c>
      <c r="D324">
        <v>8.1999999999999993</v>
      </c>
      <c r="E324">
        <v>286838870</v>
      </c>
      <c r="F324" t="s">
        <v>21</v>
      </c>
    </row>
    <row r="325" spans="1:6" x14ac:dyDescent="0.3">
      <c r="A325">
        <v>377019252</v>
      </c>
      <c r="B325" t="s">
        <v>572</v>
      </c>
      <c r="C325">
        <v>94000000</v>
      </c>
      <c r="D325">
        <v>8.9</v>
      </c>
      <c r="E325">
        <v>283019252</v>
      </c>
      <c r="F325" t="s">
        <v>21</v>
      </c>
    </row>
    <row r="326" spans="1:6" x14ac:dyDescent="0.3">
      <c r="A326">
        <v>340478898</v>
      </c>
      <c r="B326" t="s">
        <v>573</v>
      </c>
      <c r="C326">
        <v>94000000</v>
      </c>
      <c r="D326">
        <v>8.6999999999999993</v>
      </c>
      <c r="E326">
        <v>246478898</v>
      </c>
      <c r="F326" t="s">
        <v>21</v>
      </c>
    </row>
    <row r="327" spans="1:6" x14ac:dyDescent="0.3">
      <c r="A327">
        <v>17176900</v>
      </c>
      <c r="B327" t="s">
        <v>575</v>
      </c>
      <c r="C327">
        <v>95000000</v>
      </c>
      <c r="D327">
        <v>5.5</v>
      </c>
      <c r="E327">
        <v>-77823100</v>
      </c>
      <c r="F327" t="s">
        <v>38</v>
      </c>
    </row>
    <row r="328" spans="1:6" x14ac:dyDescent="0.3">
      <c r="A328">
        <v>131144183</v>
      </c>
      <c r="B328" t="s">
        <v>576</v>
      </c>
      <c r="C328">
        <v>115000000</v>
      </c>
      <c r="D328">
        <v>5.7</v>
      </c>
      <c r="E328">
        <v>16144183</v>
      </c>
      <c r="F328" t="s">
        <v>21</v>
      </c>
    </row>
    <row r="329" spans="1:6" x14ac:dyDescent="0.3">
      <c r="A329">
        <v>23014504</v>
      </c>
      <c r="B329" t="s">
        <v>578</v>
      </c>
      <c r="C329">
        <v>100000000</v>
      </c>
      <c r="D329">
        <v>6.3</v>
      </c>
      <c r="E329">
        <v>-76985496</v>
      </c>
      <c r="F329" t="s">
        <v>38</v>
      </c>
    </row>
    <row r="330" spans="1:6" x14ac:dyDescent="0.3">
      <c r="A330">
        <v>181166115</v>
      </c>
      <c r="B330" t="s">
        <v>579</v>
      </c>
      <c r="C330">
        <v>93000000</v>
      </c>
      <c r="D330">
        <v>5.9</v>
      </c>
      <c r="E330">
        <v>88166115</v>
      </c>
      <c r="F330" t="s">
        <v>21</v>
      </c>
    </row>
    <row r="331" spans="1:6" x14ac:dyDescent="0.3">
      <c r="A331">
        <v>176740650</v>
      </c>
      <c r="B331" t="s">
        <v>581</v>
      </c>
      <c r="C331">
        <v>93000000</v>
      </c>
      <c r="D331">
        <v>7.6</v>
      </c>
      <c r="E331">
        <v>83740650</v>
      </c>
      <c r="F331" t="s">
        <v>21</v>
      </c>
    </row>
    <row r="332" spans="1:6" x14ac:dyDescent="0.3">
      <c r="A332">
        <v>71148699</v>
      </c>
      <c r="B332" t="s">
        <v>583</v>
      </c>
      <c r="C332">
        <v>90000000</v>
      </c>
      <c r="D332">
        <v>6.6</v>
      </c>
      <c r="E332">
        <v>-18851301</v>
      </c>
      <c r="F332" t="s">
        <v>38</v>
      </c>
    </row>
    <row r="333" spans="1:6" x14ac:dyDescent="0.3">
      <c r="A333">
        <v>67344392</v>
      </c>
      <c r="B333" t="s">
        <v>585</v>
      </c>
      <c r="C333">
        <v>92000000</v>
      </c>
      <c r="D333">
        <v>5.3</v>
      </c>
      <c r="E333">
        <v>-24655608</v>
      </c>
      <c r="F333" t="s">
        <v>38</v>
      </c>
    </row>
    <row r="334" spans="1:6" x14ac:dyDescent="0.3">
      <c r="A334">
        <v>22406362</v>
      </c>
      <c r="B334" t="s">
        <v>587</v>
      </c>
      <c r="C334">
        <v>107000000</v>
      </c>
      <c r="D334">
        <v>6</v>
      </c>
      <c r="E334">
        <v>-84593638</v>
      </c>
      <c r="F334" t="s">
        <v>38</v>
      </c>
    </row>
    <row r="335" spans="1:6" x14ac:dyDescent="0.3">
      <c r="A335">
        <v>261437578</v>
      </c>
      <c r="B335" t="s">
        <v>588</v>
      </c>
      <c r="C335">
        <v>92000000</v>
      </c>
      <c r="D335">
        <v>8</v>
      </c>
      <c r="E335">
        <v>169437578</v>
      </c>
      <c r="F335" t="s">
        <v>21</v>
      </c>
    </row>
    <row r="336" spans="1:6" x14ac:dyDescent="0.3">
      <c r="A336">
        <v>11000000</v>
      </c>
      <c r="B336" t="s">
        <v>590</v>
      </c>
      <c r="C336">
        <v>98000000</v>
      </c>
      <c r="D336">
        <v>5.6</v>
      </c>
      <c r="E336">
        <v>-87000000</v>
      </c>
      <c r="F336" t="s">
        <v>38</v>
      </c>
    </row>
    <row r="337" spans="1:6" x14ac:dyDescent="0.3">
      <c r="A337">
        <v>88761720</v>
      </c>
      <c r="B337" t="s">
        <v>591</v>
      </c>
      <c r="C337">
        <v>95000000</v>
      </c>
      <c r="D337">
        <v>5.9</v>
      </c>
      <c r="E337">
        <v>-6238280</v>
      </c>
      <c r="F337" t="s">
        <v>38</v>
      </c>
    </row>
    <row r="338" spans="1:6" x14ac:dyDescent="0.3">
      <c r="A338">
        <v>250147615</v>
      </c>
      <c r="B338" t="s">
        <v>592</v>
      </c>
      <c r="C338">
        <v>90000000</v>
      </c>
      <c r="D338">
        <v>7.3</v>
      </c>
      <c r="E338">
        <v>160147615</v>
      </c>
      <c r="F338" t="s">
        <v>21</v>
      </c>
    </row>
    <row r="339" spans="1:6" x14ac:dyDescent="0.3">
      <c r="A339">
        <v>245823397</v>
      </c>
      <c r="B339" t="s">
        <v>593</v>
      </c>
      <c r="C339">
        <v>90000000</v>
      </c>
      <c r="D339">
        <v>7.9</v>
      </c>
      <c r="E339">
        <v>155823397</v>
      </c>
      <c r="F339" t="s">
        <v>21</v>
      </c>
    </row>
    <row r="340" spans="1:6" x14ac:dyDescent="0.3">
      <c r="A340">
        <v>81557479</v>
      </c>
      <c r="B340" t="s">
        <v>594</v>
      </c>
      <c r="C340">
        <v>100000000</v>
      </c>
      <c r="D340">
        <v>6.8</v>
      </c>
      <c r="E340">
        <v>-18442521</v>
      </c>
      <c r="F340" t="s">
        <v>38</v>
      </c>
    </row>
    <row r="341" spans="1:6" x14ac:dyDescent="0.3">
      <c r="A341">
        <v>226138454</v>
      </c>
      <c r="B341" t="s">
        <v>595</v>
      </c>
      <c r="C341">
        <v>90000000</v>
      </c>
      <c r="D341">
        <v>6.6</v>
      </c>
      <c r="E341">
        <v>136138454</v>
      </c>
      <c r="F341" t="s">
        <v>21</v>
      </c>
    </row>
    <row r="342" spans="1:6" x14ac:dyDescent="0.3">
      <c r="A342">
        <v>155370362</v>
      </c>
      <c r="B342" t="s">
        <v>596</v>
      </c>
      <c r="C342">
        <v>100000000</v>
      </c>
      <c r="D342">
        <v>6.6</v>
      </c>
      <c r="E342">
        <v>55370362</v>
      </c>
      <c r="F342" t="s">
        <v>21</v>
      </c>
    </row>
    <row r="343" spans="1:6" x14ac:dyDescent="0.3">
      <c r="A343">
        <v>124870275</v>
      </c>
      <c r="B343" t="s">
        <v>598</v>
      </c>
      <c r="C343">
        <v>100000000</v>
      </c>
      <c r="D343">
        <v>7</v>
      </c>
      <c r="E343">
        <v>24870275</v>
      </c>
      <c r="F343" t="s">
        <v>21</v>
      </c>
    </row>
    <row r="344" spans="1:6" x14ac:dyDescent="0.3">
      <c r="A344">
        <v>196573705</v>
      </c>
      <c r="B344" t="s">
        <v>599</v>
      </c>
      <c r="C344">
        <v>90000000</v>
      </c>
      <c r="D344">
        <v>7</v>
      </c>
      <c r="E344">
        <v>106573705</v>
      </c>
      <c r="F344" t="s">
        <v>21</v>
      </c>
    </row>
    <row r="345" spans="1:6" x14ac:dyDescent="0.3">
      <c r="A345">
        <v>58229120</v>
      </c>
      <c r="B345" t="s">
        <v>601</v>
      </c>
      <c r="C345">
        <v>90000000</v>
      </c>
      <c r="D345">
        <v>7.3</v>
      </c>
      <c r="E345">
        <v>-31770880</v>
      </c>
      <c r="F345" t="s">
        <v>38</v>
      </c>
    </row>
    <row r="346" spans="1:6" x14ac:dyDescent="0.3">
      <c r="A346">
        <v>125305545</v>
      </c>
      <c r="B346" t="s">
        <v>602</v>
      </c>
      <c r="C346">
        <v>92000000</v>
      </c>
      <c r="D346">
        <v>5.5</v>
      </c>
      <c r="E346">
        <v>33305545</v>
      </c>
      <c r="F346" t="s">
        <v>21</v>
      </c>
    </row>
    <row r="347" spans="1:6" x14ac:dyDescent="0.3">
      <c r="A347">
        <v>132373442</v>
      </c>
      <c r="B347" t="s">
        <v>603</v>
      </c>
      <c r="C347">
        <v>90000000</v>
      </c>
      <c r="D347">
        <v>8.5</v>
      </c>
      <c r="E347">
        <v>42373442</v>
      </c>
      <c r="F347" t="s">
        <v>21</v>
      </c>
    </row>
    <row r="348" spans="1:6" x14ac:dyDescent="0.3">
      <c r="A348">
        <v>120618403</v>
      </c>
      <c r="B348" t="s">
        <v>605</v>
      </c>
      <c r="C348">
        <v>90000000</v>
      </c>
      <c r="D348">
        <v>7.5</v>
      </c>
      <c r="E348">
        <v>30618403</v>
      </c>
      <c r="F348" t="s">
        <v>21</v>
      </c>
    </row>
    <row r="349" spans="1:6" x14ac:dyDescent="0.3">
      <c r="A349">
        <v>110416702</v>
      </c>
      <c r="B349" t="s">
        <v>606</v>
      </c>
      <c r="C349">
        <v>92000000</v>
      </c>
      <c r="D349">
        <v>7</v>
      </c>
      <c r="E349">
        <v>18416702</v>
      </c>
      <c r="F349" t="s">
        <v>21</v>
      </c>
    </row>
    <row r="350" spans="1:6" x14ac:dyDescent="0.3">
      <c r="A350">
        <v>102515793</v>
      </c>
      <c r="B350" t="s">
        <v>607</v>
      </c>
      <c r="C350">
        <v>90000000</v>
      </c>
      <c r="D350">
        <v>7.8</v>
      </c>
      <c r="E350">
        <v>12515793</v>
      </c>
      <c r="F350" t="s">
        <v>21</v>
      </c>
    </row>
    <row r="351" spans="1:6" x14ac:dyDescent="0.3">
      <c r="A351">
        <v>100012500</v>
      </c>
      <c r="B351" t="s">
        <v>608</v>
      </c>
      <c r="C351">
        <v>90000000</v>
      </c>
      <c r="D351">
        <v>7.6</v>
      </c>
      <c r="E351">
        <v>10012500</v>
      </c>
      <c r="F351" t="s">
        <v>21</v>
      </c>
    </row>
    <row r="352" spans="1:6" x14ac:dyDescent="0.3">
      <c r="A352">
        <v>209019489</v>
      </c>
      <c r="B352" t="s">
        <v>609</v>
      </c>
      <c r="C352">
        <v>90000000</v>
      </c>
      <c r="D352">
        <v>7.6</v>
      </c>
      <c r="E352">
        <v>119019489</v>
      </c>
      <c r="F352" t="s">
        <v>21</v>
      </c>
    </row>
    <row r="353" spans="1:6" x14ac:dyDescent="0.3">
      <c r="A353">
        <v>84037039</v>
      </c>
      <c r="B353" t="s">
        <v>610</v>
      </c>
      <c r="C353">
        <v>120000000</v>
      </c>
      <c r="D353">
        <v>6.8</v>
      </c>
      <c r="E353">
        <v>-35962961</v>
      </c>
      <c r="F353" t="s">
        <v>38</v>
      </c>
    </row>
    <row r="354" spans="1:6" x14ac:dyDescent="0.3">
      <c r="A354">
        <v>85884815</v>
      </c>
      <c r="B354" t="s">
        <v>612</v>
      </c>
      <c r="C354">
        <v>90000000</v>
      </c>
      <c r="D354">
        <v>5</v>
      </c>
      <c r="E354">
        <v>-4115185</v>
      </c>
      <c r="F354" t="s">
        <v>38</v>
      </c>
    </row>
    <row r="355" spans="1:6" x14ac:dyDescent="0.3">
      <c r="A355">
        <v>83077470</v>
      </c>
      <c r="B355" t="s">
        <v>613</v>
      </c>
      <c r="C355">
        <v>75000000</v>
      </c>
      <c r="D355">
        <v>7.1</v>
      </c>
      <c r="E355">
        <v>8077470</v>
      </c>
      <c r="F355" t="s">
        <v>21</v>
      </c>
    </row>
    <row r="356" spans="1:6" x14ac:dyDescent="0.3">
      <c r="A356">
        <v>100018837</v>
      </c>
      <c r="B356" t="s">
        <v>615</v>
      </c>
      <c r="C356">
        <v>90000000</v>
      </c>
      <c r="D356">
        <v>5.5</v>
      </c>
      <c r="E356">
        <v>10018837</v>
      </c>
      <c r="F356" t="s">
        <v>21</v>
      </c>
    </row>
    <row r="357" spans="1:6" x14ac:dyDescent="0.3">
      <c r="A357">
        <v>78747585</v>
      </c>
      <c r="B357" t="s">
        <v>616</v>
      </c>
      <c r="C357">
        <v>88000000</v>
      </c>
      <c r="D357">
        <v>5.6</v>
      </c>
      <c r="E357">
        <v>-9252415</v>
      </c>
      <c r="F357" t="s">
        <v>38</v>
      </c>
    </row>
    <row r="358" spans="1:6" x14ac:dyDescent="0.3">
      <c r="A358">
        <v>78616689</v>
      </c>
      <c r="B358" t="s">
        <v>617</v>
      </c>
      <c r="C358">
        <v>100000000</v>
      </c>
      <c r="D358">
        <v>7.1</v>
      </c>
      <c r="E358">
        <v>-21383311</v>
      </c>
      <c r="F358" t="s">
        <v>38</v>
      </c>
    </row>
    <row r="359" spans="1:6" x14ac:dyDescent="0.3">
      <c r="A359">
        <v>75817994</v>
      </c>
      <c r="B359" t="s">
        <v>618</v>
      </c>
      <c r="C359">
        <v>90000000</v>
      </c>
      <c r="D359">
        <v>4.9000000000000004</v>
      </c>
      <c r="E359">
        <v>-14182006</v>
      </c>
      <c r="F359" t="s">
        <v>38</v>
      </c>
    </row>
    <row r="360" spans="1:6" x14ac:dyDescent="0.3">
      <c r="A360">
        <v>100853835</v>
      </c>
      <c r="B360" t="s">
        <v>619</v>
      </c>
      <c r="C360">
        <v>90000000</v>
      </c>
      <c r="D360">
        <v>7.4</v>
      </c>
      <c r="E360">
        <v>10853835</v>
      </c>
      <c r="F360" t="s">
        <v>21</v>
      </c>
    </row>
    <row r="361" spans="1:6" x14ac:dyDescent="0.3">
      <c r="A361">
        <v>73209340</v>
      </c>
      <c r="B361" t="s">
        <v>620</v>
      </c>
      <c r="C361">
        <v>95000000</v>
      </c>
      <c r="D361">
        <v>5.7</v>
      </c>
      <c r="E361">
        <v>-21790660</v>
      </c>
      <c r="F361" t="s">
        <v>38</v>
      </c>
    </row>
    <row r="362" spans="1:6" x14ac:dyDescent="0.3">
      <c r="A362">
        <v>72515360</v>
      </c>
      <c r="B362" t="s">
        <v>622</v>
      </c>
      <c r="C362">
        <v>80000000</v>
      </c>
      <c r="D362">
        <v>6.4</v>
      </c>
      <c r="E362">
        <v>-7484640</v>
      </c>
      <c r="F362" t="s">
        <v>38</v>
      </c>
    </row>
    <row r="363" spans="1:6" x14ac:dyDescent="0.3">
      <c r="A363">
        <v>68558662</v>
      </c>
      <c r="B363" t="s">
        <v>625</v>
      </c>
      <c r="C363">
        <v>90000000</v>
      </c>
      <c r="D363">
        <v>5.9</v>
      </c>
      <c r="E363">
        <v>-21441338</v>
      </c>
      <c r="F363" t="s">
        <v>38</v>
      </c>
    </row>
    <row r="364" spans="1:6" x14ac:dyDescent="0.3">
      <c r="A364">
        <v>65653758</v>
      </c>
      <c r="B364" t="s">
        <v>626</v>
      </c>
      <c r="C364">
        <v>95000000</v>
      </c>
      <c r="D364">
        <v>5.5</v>
      </c>
      <c r="E364">
        <v>-29346242</v>
      </c>
      <c r="F364" t="s">
        <v>38</v>
      </c>
    </row>
    <row r="365" spans="1:6" x14ac:dyDescent="0.3">
      <c r="A365">
        <v>64685359</v>
      </c>
      <c r="B365" t="s">
        <v>627</v>
      </c>
      <c r="C365">
        <v>90000000</v>
      </c>
      <c r="D365">
        <v>6.9</v>
      </c>
      <c r="E365">
        <v>-25314641</v>
      </c>
      <c r="F365" t="s">
        <v>38</v>
      </c>
    </row>
    <row r="366" spans="1:6" x14ac:dyDescent="0.3">
      <c r="A366">
        <v>61355436</v>
      </c>
      <c r="B366" t="s">
        <v>628</v>
      </c>
      <c r="C366">
        <v>68000000</v>
      </c>
      <c r="D366">
        <v>6.2</v>
      </c>
      <c r="E366">
        <v>-6644564</v>
      </c>
      <c r="F366" t="s">
        <v>38</v>
      </c>
    </row>
    <row r="367" spans="1:6" x14ac:dyDescent="0.3">
      <c r="A367">
        <v>26871</v>
      </c>
      <c r="B367" t="s">
        <v>629</v>
      </c>
      <c r="C367">
        <v>92000000</v>
      </c>
      <c r="D367">
        <v>7</v>
      </c>
      <c r="E367">
        <v>-91973129</v>
      </c>
      <c r="F367" t="s">
        <v>38</v>
      </c>
    </row>
    <row r="368" spans="1:6" x14ac:dyDescent="0.3">
      <c r="A368">
        <v>60874615</v>
      </c>
      <c r="B368" t="s">
        <v>631</v>
      </c>
      <c r="C368">
        <v>90000000</v>
      </c>
      <c r="D368">
        <v>5.6</v>
      </c>
      <c r="E368">
        <v>-29125385</v>
      </c>
      <c r="F368" t="s">
        <v>38</v>
      </c>
    </row>
    <row r="369" spans="1:6" x14ac:dyDescent="0.3">
      <c r="A369">
        <v>143618384</v>
      </c>
      <c r="B369" t="s">
        <v>632</v>
      </c>
      <c r="C369">
        <v>90000000</v>
      </c>
      <c r="D369">
        <v>7</v>
      </c>
      <c r="E369">
        <v>53618384</v>
      </c>
      <c r="F369" t="s">
        <v>21</v>
      </c>
    </row>
    <row r="370" spans="1:6" x14ac:dyDescent="0.3">
      <c r="A370">
        <v>58220776</v>
      </c>
      <c r="B370" t="s">
        <v>633</v>
      </c>
      <c r="C370">
        <v>100000000</v>
      </c>
      <c r="D370">
        <v>6.8</v>
      </c>
      <c r="E370">
        <v>-41779224</v>
      </c>
      <c r="F370" t="s">
        <v>38</v>
      </c>
    </row>
    <row r="371" spans="1:6" x14ac:dyDescent="0.3">
      <c r="A371">
        <v>47474112</v>
      </c>
      <c r="B371" t="s">
        <v>635</v>
      </c>
      <c r="C371">
        <v>90000000</v>
      </c>
      <c r="D371">
        <v>5.4</v>
      </c>
      <c r="E371">
        <v>-42525888</v>
      </c>
      <c r="F371" t="s">
        <v>38</v>
      </c>
    </row>
    <row r="372" spans="1:6" x14ac:dyDescent="0.3">
      <c r="A372">
        <v>42877165</v>
      </c>
      <c r="B372" t="s">
        <v>637</v>
      </c>
      <c r="C372">
        <v>86000000</v>
      </c>
      <c r="D372">
        <v>6.1</v>
      </c>
      <c r="E372">
        <v>-43122835</v>
      </c>
      <c r="F372" t="s">
        <v>38</v>
      </c>
    </row>
    <row r="373" spans="1:6" x14ac:dyDescent="0.3">
      <c r="A373">
        <v>35168677</v>
      </c>
      <c r="B373" t="s">
        <v>639</v>
      </c>
      <c r="C373">
        <v>100000000</v>
      </c>
      <c r="D373">
        <v>6.7</v>
      </c>
      <c r="E373">
        <v>-64831323</v>
      </c>
      <c r="F373" t="s">
        <v>38</v>
      </c>
    </row>
    <row r="374" spans="1:6" x14ac:dyDescent="0.3">
      <c r="A374">
        <v>37567440</v>
      </c>
      <c r="B374" t="s">
        <v>641</v>
      </c>
      <c r="C374">
        <v>20000000</v>
      </c>
      <c r="D374">
        <v>6.9</v>
      </c>
      <c r="E374">
        <v>17567440</v>
      </c>
      <c r="F374" t="s">
        <v>21</v>
      </c>
    </row>
    <row r="375" spans="1:6" x14ac:dyDescent="0.3">
      <c r="A375">
        <v>61644321</v>
      </c>
      <c r="B375" t="s">
        <v>642</v>
      </c>
      <c r="C375">
        <v>88000000</v>
      </c>
      <c r="D375">
        <v>8</v>
      </c>
      <c r="E375">
        <v>-26355679</v>
      </c>
      <c r="F375" t="s">
        <v>38</v>
      </c>
    </row>
    <row r="376" spans="1:6" x14ac:dyDescent="0.3">
      <c r="A376">
        <v>190562</v>
      </c>
      <c r="B376" t="s">
        <v>644</v>
      </c>
      <c r="C376">
        <v>90000000</v>
      </c>
      <c r="D376">
        <v>4.4000000000000004</v>
      </c>
      <c r="E376">
        <v>-89809438</v>
      </c>
      <c r="F376" t="s">
        <v>38</v>
      </c>
    </row>
    <row r="377" spans="1:6" x14ac:dyDescent="0.3">
      <c r="A377">
        <v>120147445</v>
      </c>
      <c r="B377" t="s">
        <v>646</v>
      </c>
      <c r="C377">
        <v>87000000</v>
      </c>
      <c r="D377">
        <v>7.3</v>
      </c>
      <c r="E377">
        <v>33147445</v>
      </c>
      <c r="F377" t="s">
        <v>21</v>
      </c>
    </row>
    <row r="378" spans="1:6" x14ac:dyDescent="0.3">
      <c r="A378">
        <v>241688385</v>
      </c>
      <c r="B378" t="s">
        <v>647</v>
      </c>
      <c r="C378">
        <v>92000000</v>
      </c>
      <c r="D378">
        <v>6.3</v>
      </c>
      <c r="E378">
        <v>149688385</v>
      </c>
      <c r="F378" t="s">
        <v>21</v>
      </c>
    </row>
    <row r="379" spans="1:6" x14ac:dyDescent="0.3">
      <c r="A379">
        <v>233630478</v>
      </c>
      <c r="B379" t="s">
        <v>648</v>
      </c>
      <c r="C379">
        <v>90000000</v>
      </c>
      <c r="D379">
        <v>7.7</v>
      </c>
      <c r="E379">
        <v>143630478</v>
      </c>
      <c r="F379" t="s">
        <v>21</v>
      </c>
    </row>
    <row r="380" spans="1:6" x14ac:dyDescent="0.3">
      <c r="A380">
        <v>197992827</v>
      </c>
      <c r="B380" t="s">
        <v>649</v>
      </c>
      <c r="C380">
        <v>100000000</v>
      </c>
      <c r="D380">
        <v>6.5</v>
      </c>
      <c r="E380">
        <v>97992827</v>
      </c>
      <c r="F380" t="s">
        <v>21</v>
      </c>
    </row>
    <row r="381" spans="1:6" x14ac:dyDescent="0.3">
      <c r="A381">
        <v>176049130</v>
      </c>
      <c r="B381" t="s">
        <v>650</v>
      </c>
      <c r="C381">
        <v>75000000</v>
      </c>
      <c r="D381">
        <v>7.8</v>
      </c>
      <c r="E381">
        <v>101049130</v>
      </c>
      <c r="F381" t="s">
        <v>21</v>
      </c>
    </row>
    <row r="382" spans="1:6" x14ac:dyDescent="0.3">
      <c r="A382">
        <v>172620724</v>
      </c>
      <c r="B382" t="s">
        <v>651</v>
      </c>
      <c r="C382">
        <v>85000000</v>
      </c>
      <c r="D382">
        <v>6.4</v>
      </c>
      <c r="E382">
        <v>87620724</v>
      </c>
      <c r="F382" t="s">
        <v>21</v>
      </c>
    </row>
    <row r="383" spans="1:6" x14ac:dyDescent="0.3">
      <c r="A383">
        <v>183405771</v>
      </c>
      <c r="B383" t="s">
        <v>652</v>
      </c>
      <c r="C383">
        <v>85000000</v>
      </c>
      <c r="D383">
        <v>7.8</v>
      </c>
      <c r="E383">
        <v>98405771</v>
      </c>
      <c r="F383" t="s">
        <v>21</v>
      </c>
    </row>
    <row r="384" spans="1:6" x14ac:dyDescent="0.3">
      <c r="A384">
        <v>20315324</v>
      </c>
      <c r="B384" t="s">
        <v>654</v>
      </c>
      <c r="C384">
        <v>75000000</v>
      </c>
      <c r="D384">
        <v>5.8</v>
      </c>
      <c r="E384">
        <v>-54684676</v>
      </c>
      <c r="F384" t="s">
        <v>38</v>
      </c>
    </row>
    <row r="385" spans="1:6" x14ac:dyDescent="0.3">
      <c r="A385">
        <v>148313048</v>
      </c>
      <c r="B385" t="s">
        <v>656</v>
      </c>
      <c r="C385">
        <v>85000000</v>
      </c>
      <c r="D385">
        <v>7.1</v>
      </c>
      <c r="E385">
        <v>63313048</v>
      </c>
      <c r="F385" t="s">
        <v>21</v>
      </c>
    </row>
    <row r="386" spans="1:6" x14ac:dyDescent="0.3">
      <c r="A386">
        <v>127706877</v>
      </c>
      <c r="B386" t="s">
        <v>658</v>
      </c>
      <c r="C386">
        <v>85000000</v>
      </c>
      <c r="D386">
        <v>7.1</v>
      </c>
      <c r="E386">
        <v>42706877</v>
      </c>
      <c r="F386" t="s">
        <v>21</v>
      </c>
    </row>
    <row r="387" spans="1:6" x14ac:dyDescent="0.3">
      <c r="A387">
        <v>126149655</v>
      </c>
      <c r="B387" t="s">
        <v>660</v>
      </c>
      <c r="C387">
        <v>85000000</v>
      </c>
      <c r="D387">
        <v>6.8</v>
      </c>
      <c r="E387">
        <v>41149655</v>
      </c>
      <c r="F387" t="s">
        <v>21</v>
      </c>
    </row>
    <row r="388" spans="1:6" x14ac:dyDescent="0.3">
      <c r="A388">
        <v>66941559</v>
      </c>
      <c r="B388" t="s">
        <v>661</v>
      </c>
      <c r="C388">
        <v>85000000</v>
      </c>
      <c r="D388">
        <v>4.8</v>
      </c>
      <c r="E388">
        <v>-18058441</v>
      </c>
      <c r="F388" t="s">
        <v>38</v>
      </c>
    </row>
    <row r="389" spans="1:6" x14ac:dyDescent="0.3">
      <c r="A389">
        <v>78009155</v>
      </c>
      <c r="B389" t="s">
        <v>662</v>
      </c>
      <c r="C389">
        <v>75000000</v>
      </c>
      <c r="D389">
        <v>6.2</v>
      </c>
      <c r="E389">
        <v>3009155</v>
      </c>
      <c r="F389" t="s">
        <v>21</v>
      </c>
    </row>
    <row r="390" spans="1:6" x14ac:dyDescent="0.3">
      <c r="A390">
        <v>63224849</v>
      </c>
      <c r="B390" t="s">
        <v>664</v>
      </c>
      <c r="C390">
        <v>85000000</v>
      </c>
      <c r="D390">
        <v>6.9</v>
      </c>
      <c r="E390">
        <v>-21775151</v>
      </c>
      <c r="F390" t="s">
        <v>38</v>
      </c>
    </row>
    <row r="391" spans="1:6" x14ac:dyDescent="0.3">
      <c r="A391">
        <v>111544445</v>
      </c>
      <c r="B391" t="s">
        <v>665</v>
      </c>
      <c r="C391">
        <v>90000000</v>
      </c>
      <c r="D391">
        <v>7.3</v>
      </c>
      <c r="E391">
        <v>21544445</v>
      </c>
      <c r="F391" t="s">
        <v>21</v>
      </c>
    </row>
    <row r="392" spans="1:6" x14ac:dyDescent="0.3">
      <c r="A392">
        <v>112703470</v>
      </c>
      <c r="B392" t="s">
        <v>666</v>
      </c>
      <c r="C392">
        <v>85000000</v>
      </c>
      <c r="D392">
        <v>6.6</v>
      </c>
      <c r="E392">
        <v>27703470</v>
      </c>
      <c r="F392" t="s">
        <v>21</v>
      </c>
    </row>
    <row r="393" spans="1:6" x14ac:dyDescent="0.3">
      <c r="A393">
        <v>117144465</v>
      </c>
      <c r="B393" t="s">
        <v>667</v>
      </c>
      <c r="C393">
        <v>85000000</v>
      </c>
      <c r="D393">
        <v>6.9</v>
      </c>
      <c r="E393">
        <v>32144465</v>
      </c>
      <c r="F393" t="s">
        <v>21</v>
      </c>
    </row>
    <row r="394" spans="1:6" x14ac:dyDescent="0.3">
      <c r="A394">
        <v>84303558</v>
      </c>
      <c r="B394" t="s">
        <v>669</v>
      </c>
      <c r="C394">
        <v>85000000</v>
      </c>
      <c r="D394">
        <v>6.2</v>
      </c>
      <c r="E394">
        <v>-696442</v>
      </c>
      <c r="F394" t="s">
        <v>38</v>
      </c>
    </row>
    <row r="395" spans="1:6" x14ac:dyDescent="0.3">
      <c r="A395">
        <v>150832203</v>
      </c>
      <c r="B395" t="s">
        <v>671</v>
      </c>
      <c r="C395">
        <v>85000000</v>
      </c>
      <c r="D395">
        <v>6.7</v>
      </c>
      <c r="E395">
        <v>65832203</v>
      </c>
      <c r="F395" t="s">
        <v>21</v>
      </c>
    </row>
    <row r="396" spans="1:6" x14ac:dyDescent="0.3">
      <c r="A396">
        <v>51396781</v>
      </c>
      <c r="B396" t="s">
        <v>673</v>
      </c>
      <c r="C396">
        <v>68000000</v>
      </c>
      <c r="D396">
        <v>7.6</v>
      </c>
      <c r="E396">
        <v>-16603219</v>
      </c>
      <c r="F396" t="s">
        <v>38</v>
      </c>
    </row>
    <row r="397" spans="1:6" x14ac:dyDescent="0.3">
      <c r="A397">
        <v>47592825</v>
      </c>
      <c r="B397" t="s">
        <v>674</v>
      </c>
      <c r="C397">
        <v>85000000</v>
      </c>
      <c r="D397">
        <v>6.7</v>
      </c>
      <c r="E397">
        <v>-37407175</v>
      </c>
      <c r="F397" t="s">
        <v>38</v>
      </c>
    </row>
    <row r="398" spans="1:6" x14ac:dyDescent="0.3">
      <c r="A398">
        <v>50016394</v>
      </c>
      <c r="B398" t="s">
        <v>675</v>
      </c>
      <c r="C398">
        <v>70000000</v>
      </c>
      <c r="D398">
        <v>6.2</v>
      </c>
      <c r="E398">
        <v>-19983606</v>
      </c>
      <c r="F398" t="s">
        <v>38</v>
      </c>
    </row>
    <row r="399" spans="1:6" x14ac:dyDescent="0.3">
      <c r="A399">
        <v>57010853</v>
      </c>
      <c r="B399" t="s">
        <v>676</v>
      </c>
      <c r="C399">
        <v>85000000</v>
      </c>
      <c r="D399">
        <v>7.3</v>
      </c>
      <c r="E399">
        <v>-27989147</v>
      </c>
      <c r="F399" t="s">
        <v>38</v>
      </c>
    </row>
    <row r="400" spans="1:6" x14ac:dyDescent="0.3">
      <c r="A400">
        <v>62494975</v>
      </c>
      <c r="B400" t="s">
        <v>677</v>
      </c>
      <c r="C400">
        <v>85000000</v>
      </c>
      <c r="D400">
        <v>6</v>
      </c>
      <c r="E400">
        <v>-22505025</v>
      </c>
      <c r="F400" t="s">
        <v>38</v>
      </c>
    </row>
    <row r="401" spans="1:6" x14ac:dyDescent="0.3">
      <c r="A401">
        <v>46440491</v>
      </c>
      <c r="B401" t="s">
        <v>679</v>
      </c>
      <c r="C401">
        <v>100000000</v>
      </c>
      <c r="D401">
        <v>7.1</v>
      </c>
      <c r="E401">
        <v>-53559509</v>
      </c>
      <c r="F401" t="s">
        <v>38</v>
      </c>
    </row>
    <row r="402" spans="1:6" x14ac:dyDescent="0.3">
      <c r="A402">
        <v>44606335</v>
      </c>
      <c r="B402" t="s">
        <v>681</v>
      </c>
      <c r="C402">
        <v>90000000</v>
      </c>
      <c r="D402">
        <v>7.1</v>
      </c>
      <c r="E402">
        <v>-45393665</v>
      </c>
      <c r="F402" t="s">
        <v>38</v>
      </c>
    </row>
    <row r="403" spans="1:6" x14ac:dyDescent="0.3">
      <c r="A403">
        <v>40048332</v>
      </c>
      <c r="B403" t="s">
        <v>683</v>
      </c>
      <c r="C403">
        <v>85000000</v>
      </c>
      <c r="D403">
        <v>5.5</v>
      </c>
      <c r="E403">
        <v>-44951668</v>
      </c>
      <c r="F403" t="s">
        <v>38</v>
      </c>
    </row>
    <row r="404" spans="1:6" x14ac:dyDescent="0.3">
      <c r="A404">
        <v>64933670</v>
      </c>
      <c r="B404" t="s">
        <v>685</v>
      </c>
      <c r="C404">
        <v>85000000</v>
      </c>
      <c r="D404">
        <v>5.6</v>
      </c>
      <c r="E404">
        <v>-20066330</v>
      </c>
      <c r="F404" t="s">
        <v>38</v>
      </c>
    </row>
    <row r="405" spans="1:6" x14ac:dyDescent="0.3">
      <c r="A405">
        <v>31494270</v>
      </c>
      <c r="B405" t="s">
        <v>687</v>
      </c>
      <c r="C405">
        <v>60000000</v>
      </c>
      <c r="D405">
        <v>7.5</v>
      </c>
      <c r="E405">
        <v>-28505730</v>
      </c>
      <c r="F405" t="s">
        <v>38</v>
      </c>
    </row>
    <row r="406" spans="1:6" x14ac:dyDescent="0.3">
      <c r="A406">
        <v>31111260</v>
      </c>
      <c r="B406" t="s">
        <v>689</v>
      </c>
      <c r="C406">
        <v>60000000</v>
      </c>
      <c r="D406">
        <v>5.4</v>
      </c>
      <c r="E406">
        <v>-28888740</v>
      </c>
      <c r="F406" t="s">
        <v>38</v>
      </c>
    </row>
    <row r="407" spans="1:6" x14ac:dyDescent="0.3">
      <c r="A407">
        <v>123307945</v>
      </c>
      <c r="B407" t="s">
        <v>691</v>
      </c>
      <c r="C407">
        <v>65000000</v>
      </c>
      <c r="D407">
        <v>4.3</v>
      </c>
      <c r="E407">
        <v>58307945</v>
      </c>
      <c r="F407" t="s">
        <v>21</v>
      </c>
    </row>
    <row r="408" spans="1:6" x14ac:dyDescent="0.3">
      <c r="A408">
        <v>153288182</v>
      </c>
      <c r="B408" t="s">
        <v>692</v>
      </c>
      <c r="C408">
        <v>84000000</v>
      </c>
      <c r="D408">
        <v>4.9000000000000004</v>
      </c>
      <c r="E408">
        <v>69288182</v>
      </c>
      <c r="F408" t="s">
        <v>21</v>
      </c>
    </row>
    <row r="409" spans="1:6" x14ac:dyDescent="0.3">
      <c r="A409">
        <v>13401683</v>
      </c>
      <c r="B409" t="s">
        <v>694</v>
      </c>
      <c r="C409">
        <v>35000000</v>
      </c>
      <c r="D409">
        <v>7.1</v>
      </c>
      <c r="E409">
        <v>-21598317</v>
      </c>
      <c r="F409" t="s">
        <v>38</v>
      </c>
    </row>
    <row r="410" spans="1:6" x14ac:dyDescent="0.3">
      <c r="A410">
        <v>137340146</v>
      </c>
      <c r="B410" t="s">
        <v>695</v>
      </c>
      <c r="C410">
        <v>70000000</v>
      </c>
      <c r="D410">
        <v>6.4</v>
      </c>
      <c r="E410">
        <v>67340146</v>
      </c>
      <c r="F410" t="s">
        <v>21</v>
      </c>
    </row>
    <row r="411" spans="1:6" x14ac:dyDescent="0.3">
      <c r="A411">
        <v>43575716</v>
      </c>
      <c r="B411" t="s">
        <v>696</v>
      </c>
      <c r="C411">
        <v>85000000</v>
      </c>
      <c r="D411">
        <v>4.3</v>
      </c>
      <c r="E411">
        <v>-41424284</v>
      </c>
      <c r="F411" t="s">
        <v>38</v>
      </c>
    </row>
    <row r="412" spans="1:6" x14ac:dyDescent="0.3">
      <c r="A412">
        <v>80170146</v>
      </c>
      <c r="B412" t="s">
        <v>697</v>
      </c>
      <c r="C412">
        <v>85000000</v>
      </c>
      <c r="D412">
        <v>6.1</v>
      </c>
      <c r="E412">
        <v>-4829854</v>
      </c>
      <c r="F412" t="s">
        <v>38</v>
      </c>
    </row>
    <row r="413" spans="1:6" x14ac:dyDescent="0.3">
      <c r="A413">
        <v>75754670</v>
      </c>
      <c r="B413" t="s">
        <v>698</v>
      </c>
      <c r="C413">
        <v>85000000</v>
      </c>
      <c r="D413">
        <v>7</v>
      </c>
      <c r="E413">
        <v>-9245330</v>
      </c>
      <c r="F413" t="s">
        <v>38</v>
      </c>
    </row>
    <row r="414" spans="1:6" x14ac:dyDescent="0.3">
      <c r="A414">
        <v>33048353</v>
      </c>
      <c r="B414" t="s">
        <v>699</v>
      </c>
      <c r="C414">
        <v>65000000</v>
      </c>
      <c r="D414">
        <v>7.7</v>
      </c>
      <c r="E414">
        <v>-31951647</v>
      </c>
      <c r="F414" t="s">
        <v>38</v>
      </c>
    </row>
    <row r="415" spans="1:6" x14ac:dyDescent="0.3">
      <c r="A415">
        <v>34543701</v>
      </c>
      <c r="B415" t="s">
        <v>700</v>
      </c>
      <c r="C415">
        <v>82000000</v>
      </c>
      <c r="D415">
        <v>5.9</v>
      </c>
      <c r="E415">
        <v>-47456299</v>
      </c>
      <c r="F415" t="s">
        <v>38</v>
      </c>
    </row>
    <row r="416" spans="1:6" x14ac:dyDescent="0.3">
      <c r="A416">
        <v>242589580</v>
      </c>
      <c r="B416" t="s">
        <v>701</v>
      </c>
      <c r="C416">
        <v>81000000</v>
      </c>
      <c r="D416">
        <v>6.7</v>
      </c>
      <c r="E416">
        <v>161589580</v>
      </c>
      <c r="F416" t="s">
        <v>21</v>
      </c>
    </row>
    <row r="417" spans="1:6" x14ac:dyDescent="0.3">
      <c r="A417">
        <v>102981571</v>
      </c>
      <c r="B417" t="s">
        <v>703</v>
      </c>
      <c r="C417">
        <v>80000000</v>
      </c>
      <c r="D417">
        <v>6.5</v>
      </c>
      <c r="E417">
        <v>22981571</v>
      </c>
      <c r="F417" t="s">
        <v>21</v>
      </c>
    </row>
    <row r="418" spans="1:6" x14ac:dyDescent="0.3">
      <c r="A418">
        <v>180965237</v>
      </c>
      <c r="B418" t="s">
        <v>704</v>
      </c>
      <c r="C418">
        <v>80000000</v>
      </c>
      <c r="D418">
        <v>7.1</v>
      </c>
      <c r="E418">
        <v>100965237</v>
      </c>
      <c r="F418" t="s">
        <v>21</v>
      </c>
    </row>
    <row r="419" spans="1:6" x14ac:dyDescent="0.3">
      <c r="A419">
        <v>407999255</v>
      </c>
      <c r="B419" t="s">
        <v>705</v>
      </c>
      <c r="C419">
        <v>78000000</v>
      </c>
      <c r="D419">
        <v>7.3</v>
      </c>
      <c r="E419">
        <v>329999255</v>
      </c>
      <c r="F419" t="s">
        <v>21</v>
      </c>
    </row>
    <row r="420" spans="1:6" x14ac:dyDescent="0.3">
      <c r="A420">
        <v>254455986</v>
      </c>
      <c r="B420" t="s">
        <v>707</v>
      </c>
      <c r="C420">
        <v>80000000</v>
      </c>
      <c r="D420">
        <v>6.5</v>
      </c>
      <c r="E420">
        <v>174455986</v>
      </c>
      <c r="F420" t="s">
        <v>21</v>
      </c>
    </row>
    <row r="421" spans="1:6" x14ac:dyDescent="0.3">
      <c r="A421">
        <v>162831698</v>
      </c>
      <c r="B421" t="s">
        <v>708</v>
      </c>
      <c r="C421">
        <v>80000000</v>
      </c>
      <c r="D421">
        <v>7</v>
      </c>
      <c r="E421">
        <v>82831698</v>
      </c>
      <c r="F421" t="s">
        <v>21</v>
      </c>
    </row>
    <row r="422" spans="1:6" x14ac:dyDescent="0.3">
      <c r="A422">
        <v>155019340</v>
      </c>
      <c r="B422" t="s">
        <v>709</v>
      </c>
      <c r="C422">
        <v>80000000</v>
      </c>
      <c r="D422">
        <v>6.8</v>
      </c>
      <c r="E422">
        <v>75019340</v>
      </c>
      <c r="F422" t="s">
        <v>21</v>
      </c>
    </row>
    <row r="423" spans="1:6" x14ac:dyDescent="0.3">
      <c r="A423">
        <v>145771527</v>
      </c>
      <c r="B423" t="s">
        <v>710</v>
      </c>
      <c r="C423">
        <v>80000000</v>
      </c>
      <c r="D423">
        <v>7.2</v>
      </c>
      <c r="E423">
        <v>65771527</v>
      </c>
      <c r="F423" t="s">
        <v>21</v>
      </c>
    </row>
    <row r="424" spans="1:6" x14ac:dyDescent="0.3">
      <c r="A424">
        <v>140459099</v>
      </c>
      <c r="B424" t="s">
        <v>712</v>
      </c>
      <c r="C424">
        <v>75000000</v>
      </c>
      <c r="D424">
        <v>6.1</v>
      </c>
      <c r="E424">
        <v>65459099</v>
      </c>
      <c r="F424" t="s">
        <v>21</v>
      </c>
    </row>
    <row r="425" spans="1:6" x14ac:dyDescent="0.3">
      <c r="A425">
        <v>53215979</v>
      </c>
      <c r="B425" t="s">
        <v>713</v>
      </c>
      <c r="C425">
        <v>84000000</v>
      </c>
      <c r="D425">
        <v>6.7</v>
      </c>
      <c r="E425">
        <v>-30784021</v>
      </c>
      <c r="F425" t="s">
        <v>38</v>
      </c>
    </row>
    <row r="426" spans="1:6" x14ac:dyDescent="0.3">
      <c r="A426">
        <v>158115031</v>
      </c>
      <c r="B426" t="s">
        <v>714</v>
      </c>
      <c r="C426">
        <v>82000000</v>
      </c>
      <c r="D426">
        <v>6.4</v>
      </c>
      <c r="E426">
        <v>76115031</v>
      </c>
      <c r="F426" t="s">
        <v>21</v>
      </c>
    </row>
    <row r="427" spans="1:6" x14ac:dyDescent="0.3">
      <c r="A427">
        <v>133103929</v>
      </c>
      <c r="B427" t="s">
        <v>715</v>
      </c>
      <c r="C427">
        <v>75000000</v>
      </c>
      <c r="D427">
        <v>4.4000000000000004</v>
      </c>
      <c r="E427">
        <v>58103929</v>
      </c>
      <c r="F427" t="s">
        <v>21</v>
      </c>
    </row>
    <row r="428" spans="1:6" x14ac:dyDescent="0.3">
      <c r="A428">
        <v>133668525</v>
      </c>
      <c r="B428" t="s">
        <v>716</v>
      </c>
      <c r="C428">
        <v>80000000</v>
      </c>
      <c r="D428">
        <v>5.4</v>
      </c>
      <c r="E428">
        <v>53668525</v>
      </c>
      <c r="F428" t="s">
        <v>21</v>
      </c>
    </row>
    <row r="429" spans="1:6" x14ac:dyDescent="0.3">
      <c r="A429">
        <v>130313314</v>
      </c>
      <c r="B429" t="s">
        <v>717</v>
      </c>
      <c r="C429">
        <v>80000000</v>
      </c>
      <c r="D429">
        <v>6.5</v>
      </c>
      <c r="E429">
        <v>50313314</v>
      </c>
      <c r="F429" t="s">
        <v>21</v>
      </c>
    </row>
    <row r="430" spans="1:6" x14ac:dyDescent="0.3">
      <c r="A430">
        <v>124590960</v>
      </c>
      <c r="B430" t="s">
        <v>718</v>
      </c>
      <c r="C430">
        <v>80000000</v>
      </c>
      <c r="D430">
        <v>6.7</v>
      </c>
      <c r="E430">
        <v>44590960</v>
      </c>
      <c r="F430" t="s">
        <v>21</v>
      </c>
    </row>
    <row r="431" spans="1:6" x14ac:dyDescent="0.3">
      <c r="A431">
        <v>127968405</v>
      </c>
      <c r="B431" t="s">
        <v>719</v>
      </c>
      <c r="C431">
        <v>80000000</v>
      </c>
      <c r="D431">
        <v>8.1</v>
      </c>
      <c r="E431">
        <v>47968405</v>
      </c>
      <c r="F431" t="s">
        <v>21</v>
      </c>
    </row>
    <row r="432" spans="1:6" x14ac:dyDescent="0.3">
      <c r="A432">
        <v>120136047</v>
      </c>
      <c r="B432" t="s">
        <v>721</v>
      </c>
      <c r="C432">
        <v>80000000</v>
      </c>
      <c r="D432">
        <v>5.6</v>
      </c>
      <c r="E432">
        <v>40136047</v>
      </c>
      <c r="F432" t="s">
        <v>21</v>
      </c>
    </row>
    <row r="433" spans="1:6" x14ac:dyDescent="0.3">
      <c r="A433">
        <v>128200012</v>
      </c>
      <c r="B433" t="s">
        <v>722</v>
      </c>
      <c r="C433">
        <v>75000000</v>
      </c>
      <c r="D433">
        <v>6.3</v>
      </c>
      <c r="E433">
        <v>53200012</v>
      </c>
      <c r="F433" t="s">
        <v>21</v>
      </c>
    </row>
    <row r="434" spans="1:6" x14ac:dyDescent="0.3">
      <c r="A434">
        <v>112225777</v>
      </c>
      <c r="B434" t="s">
        <v>723</v>
      </c>
      <c r="C434">
        <v>80000000</v>
      </c>
      <c r="D434">
        <v>7.3</v>
      </c>
      <c r="E434">
        <v>32225777</v>
      </c>
      <c r="F434" t="s">
        <v>21</v>
      </c>
    </row>
    <row r="435" spans="1:6" x14ac:dyDescent="0.3">
      <c r="A435">
        <v>109993847</v>
      </c>
      <c r="B435" t="s">
        <v>725</v>
      </c>
      <c r="C435">
        <v>80000000</v>
      </c>
      <c r="D435">
        <v>6.1</v>
      </c>
      <c r="E435">
        <v>29993847</v>
      </c>
      <c r="F435" t="s">
        <v>21</v>
      </c>
    </row>
    <row r="436" spans="1:6" x14ac:dyDescent="0.3">
      <c r="A436">
        <v>104054514</v>
      </c>
      <c r="B436" t="s">
        <v>726</v>
      </c>
      <c r="C436">
        <v>80000000</v>
      </c>
      <c r="D436">
        <v>7.7</v>
      </c>
      <c r="E436">
        <v>24054514</v>
      </c>
      <c r="F436" t="s">
        <v>21</v>
      </c>
    </row>
    <row r="437" spans="1:6" x14ac:dyDescent="0.3">
      <c r="A437">
        <v>103028109</v>
      </c>
      <c r="B437" t="s">
        <v>727</v>
      </c>
      <c r="C437">
        <v>80000000</v>
      </c>
      <c r="D437">
        <v>6.4</v>
      </c>
      <c r="E437">
        <v>23028109</v>
      </c>
      <c r="F437" t="s">
        <v>21</v>
      </c>
    </row>
    <row r="438" spans="1:6" x14ac:dyDescent="0.3">
      <c r="A438">
        <v>101087161</v>
      </c>
      <c r="B438" t="s">
        <v>728</v>
      </c>
      <c r="C438">
        <v>75000000</v>
      </c>
      <c r="D438">
        <v>6.8</v>
      </c>
      <c r="E438">
        <v>26087161</v>
      </c>
      <c r="F438" t="s">
        <v>21</v>
      </c>
    </row>
    <row r="439" spans="1:6" x14ac:dyDescent="0.3">
      <c r="A439">
        <v>101111837</v>
      </c>
      <c r="B439" t="s">
        <v>730</v>
      </c>
      <c r="C439">
        <v>80000000</v>
      </c>
      <c r="D439">
        <v>6.6</v>
      </c>
      <c r="E439">
        <v>21111837</v>
      </c>
      <c r="F439" t="s">
        <v>21</v>
      </c>
    </row>
    <row r="440" spans="1:6" x14ac:dyDescent="0.3">
      <c r="A440">
        <v>95632614</v>
      </c>
      <c r="B440" t="s">
        <v>732</v>
      </c>
      <c r="C440">
        <v>79000000</v>
      </c>
      <c r="D440">
        <v>7.2</v>
      </c>
      <c r="E440">
        <v>16632614</v>
      </c>
      <c r="F440" t="s">
        <v>21</v>
      </c>
    </row>
    <row r="441" spans="1:6" x14ac:dyDescent="0.3">
      <c r="A441">
        <v>94822707</v>
      </c>
      <c r="B441" t="s">
        <v>734</v>
      </c>
      <c r="C441">
        <v>80000000</v>
      </c>
      <c r="D441">
        <v>6.9</v>
      </c>
      <c r="E441">
        <v>14822707</v>
      </c>
      <c r="F441" t="s">
        <v>21</v>
      </c>
    </row>
    <row r="442" spans="1:6" x14ac:dyDescent="0.3">
      <c r="A442">
        <v>92969824</v>
      </c>
      <c r="B442" t="s">
        <v>736</v>
      </c>
      <c r="C442">
        <v>80000000</v>
      </c>
      <c r="D442">
        <v>5.2</v>
      </c>
      <c r="E442">
        <v>12969824</v>
      </c>
      <c r="F442" t="s">
        <v>21</v>
      </c>
    </row>
    <row r="443" spans="1:6" x14ac:dyDescent="0.3">
      <c r="A443">
        <v>91188905</v>
      </c>
      <c r="B443" t="s">
        <v>737</v>
      </c>
      <c r="C443">
        <v>80000000</v>
      </c>
      <c r="D443">
        <v>4.9000000000000004</v>
      </c>
      <c r="E443">
        <v>11188905</v>
      </c>
      <c r="F443" t="s">
        <v>21</v>
      </c>
    </row>
    <row r="444" spans="1:6" x14ac:dyDescent="0.3">
      <c r="A444">
        <v>90443603</v>
      </c>
      <c r="B444" t="s">
        <v>739</v>
      </c>
      <c r="C444">
        <v>80000000</v>
      </c>
      <c r="D444">
        <v>6.3</v>
      </c>
      <c r="E444">
        <v>10443603</v>
      </c>
      <c r="F444" t="s">
        <v>21</v>
      </c>
    </row>
    <row r="445" spans="1:6" x14ac:dyDescent="0.3">
      <c r="A445">
        <v>82226474</v>
      </c>
      <c r="B445" t="s">
        <v>740</v>
      </c>
      <c r="C445">
        <v>65000000</v>
      </c>
      <c r="D445">
        <v>5.6</v>
      </c>
      <c r="E445">
        <v>17226474</v>
      </c>
      <c r="F445" t="s">
        <v>21</v>
      </c>
    </row>
    <row r="446" spans="1:6" x14ac:dyDescent="0.3">
      <c r="A446">
        <v>79363785</v>
      </c>
      <c r="B446" t="s">
        <v>742</v>
      </c>
      <c r="C446">
        <v>80000000</v>
      </c>
      <c r="D446">
        <v>5.5</v>
      </c>
      <c r="E446">
        <v>-636215</v>
      </c>
      <c r="F446" t="s">
        <v>38</v>
      </c>
    </row>
    <row r="447" spans="1:6" x14ac:dyDescent="0.3">
      <c r="A447">
        <v>76081498</v>
      </c>
      <c r="B447" t="s">
        <v>743</v>
      </c>
      <c r="C447">
        <v>75000000</v>
      </c>
      <c r="D447">
        <v>6.7</v>
      </c>
      <c r="E447">
        <v>1081498</v>
      </c>
      <c r="F447" t="s">
        <v>21</v>
      </c>
    </row>
    <row r="448" spans="1:6" x14ac:dyDescent="0.3">
      <c r="A448">
        <v>85707116</v>
      </c>
      <c r="B448" t="s">
        <v>744</v>
      </c>
      <c r="C448">
        <v>68000000</v>
      </c>
      <c r="D448">
        <v>7.6</v>
      </c>
      <c r="E448">
        <v>17707116</v>
      </c>
      <c r="F448" t="s">
        <v>21</v>
      </c>
    </row>
    <row r="449" spans="1:6" x14ac:dyDescent="0.3">
      <c r="A449">
        <v>74329966</v>
      </c>
      <c r="B449" t="s">
        <v>746</v>
      </c>
      <c r="C449">
        <v>70000000</v>
      </c>
      <c r="D449">
        <v>5.7</v>
      </c>
      <c r="E449">
        <v>4329966</v>
      </c>
      <c r="F449" t="s">
        <v>21</v>
      </c>
    </row>
    <row r="450" spans="1:6" x14ac:dyDescent="0.3">
      <c r="A450">
        <v>100169068</v>
      </c>
      <c r="B450" t="s">
        <v>748</v>
      </c>
      <c r="C450">
        <v>80000000</v>
      </c>
      <c r="D450">
        <v>4.5999999999999996</v>
      </c>
      <c r="E450">
        <v>20169068</v>
      </c>
      <c r="F450" t="s">
        <v>21</v>
      </c>
    </row>
    <row r="451" spans="1:6" x14ac:dyDescent="0.3">
      <c r="A451">
        <v>73215310</v>
      </c>
      <c r="B451" t="s">
        <v>750</v>
      </c>
      <c r="C451">
        <v>80000000</v>
      </c>
      <c r="D451">
        <v>7</v>
      </c>
      <c r="E451">
        <v>-6784690</v>
      </c>
      <c r="F451" t="s">
        <v>38</v>
      </c>
    </row>
    <row r="452" spans="1:6" x14ac:dyDescent="0.3">
      <c r="A452">
        <v>80360866</v>
      </c>
      <c r="B452" t="s">
        <v>751</v>
      </c>
      <c r="C452">
        <v>80000000</v>
      </c>
      <c r="D452">
        <v>5.2</v>
      </c>
      <c r="E452">
        <v>360866</v>
      </c>
      <c r="F452" t="s">
        <v>21</v>
      </c>
    </row>
    <row r="453" spans="1:6" x14ac:dyDescent="0.3">
      <c r="A453">
        <v>69102910</v>
      </c>
      <c r="B453" t="s">
        <v>753</v>
      </c>
      <c r="C453">
        <v>80000000</v>
      </c>
      <c r="D453">
        <v>5.0999999999999996</v>
      </c>
      <c r="E453">
        <v>-10897090</v>
      </c>
      <c r="F453" t="s">
        <v>38</v>
      </c>
    </row>
    <row r="454" spans="1:6" x14ac:dyDescent="0.3">
      <c r="A454">
        <v>65948711</v>
      </c>
      <c r="B454" t="s">
        <v>755</v>
      </c>
      <c r="C454">
        <v>80000000</v>
      </c>
      <c r="D454">
        <v>6.6</v>
      </c>
      <c r="E454">
        <v>-14051289</v>
      </c>
      <c r="F454" t="s">
        <v>38</v>
      </c>
    </row>
    <row r="455" spans="1:6" x14ac:dyDescent="0.3">
      <c r="A455">
        <v>169692572</v>
      </c>
      <c r="B455" t="s">
        <v>756</v>
      </c>
      <c r="C455">
        <v>80000000</v>
      </c>
      <c r="D455">
        <v>6.7</v>
      </c>
      <c r="E455">
        <v>89692572</v>
      </c>
      <c r="F455" t="s">
        <v>21</v>
      </c>
    </row>
    <row r="456" spans="1:6" x14ac:dyDescent="0.3">
      <c r="A456">
        <v>60507228</v>
      </c>
      <c r="B456" t="s">
        <v>758</v>
      </c>
      <c r="C456">
        <v>80000000</v>
      </c>
      <c r="D456">
        <v>7.3</v>
      </c>
      <c r="E456">
        <v>-19492772</v>
      </c>
      <c r="F456" t="s">
        <v>38</v>
      </c>
    </row>
    <row r="457" spans="1:6" x14ac:dyDescent="0.3">
      <c r="A457">
        <v>56684819</v>
      </c>
      <c r="B457" t="s">
        <v>759</v>
      </c>
      <c r="C457">
        <v>80000000</v>
      </c>
      <c r="D457">
        <v>5.9</v>
      </c>
      <c r="E457">
        <v>-23315181</v>
      </c>
      <c r="F457" t="s">
        <v>38</v>
      </c>
    </row>
    <row r="458" spans="1:6" x14ac:dyDescent="0.3">
      <c r="A458">
        <v>50628009</v>
      </c>
      <c r="B458" t="s">
        <v>760</v>
      </c>
      <c r="C458">
        <v>90000000</v>
      </c>
      <c r="D458">
        <v>5.6</v>
      </c>
      <c r="E458">
        <v>-39371991</v>
      </c>
      <c r="F458" t="s">
        <v>38</v>
      </c>
    </row>
    <row r="459" spans="1:6" x14ac:dyDescent="0.3">
      <c r="A459">
        <v>69772969</v>
      </c>
      <c r="B459" t="s">
        <v>761</v>
      </c>
      <c r="C459">
        <v>80000000</v>
      </c>
      <c r="D459">
        <v>6.5</v>
      </c>
      <c r="E459">
        <v>-10227031</v>
      </c>
      <c r="F459" t="s">
        <v>38</v>
      </c>
    </row>
    <row r="460" spans="1:6" x14ac:dyDescent="0.3">
      <c r="A460">
        <v>45356386</v>
      </c>
      <c r="B460" t="s">
        <v>762</v>
      </c>
      <c r="C460">
        <v>75000000</v>
      </c>
      <c r="D460">
        <v>5.9</v>
      </c>
      <c r="E460">
        <v>-29643614</v>
      </c>
      <c r="F460" t="s">
        <v>38</v>
      </c>
    </row>
    <row r="461" spans="1:6" x14ac:dyDescent="0.3">
      <c r="A461">
        <v>55350897</v>
      </c>
      <c r="B461" t="s">
        <v>765</v>
      </c>
      <c r="C461">
        <v>85000000</v>
      </c>
      <c r="D461">
        <v>7</v>
      </c>
      <c r="E461">
        <v>-29649103</v>
      </c>
      <c r="F461" t="s">
        <v>38</v>
      </c>
    </row>
    <row r="462" spans="1:6" x14ac:dyDescent="0.3">
      <c r="A462">
        <v>39442871</v>
      </c>
      <c r="B462" t="s">
        <v>767</v>
      </c>
      <c r="C462">
        <v>80000000</v>
      </c>
      <c r="D462">
        <v>5.3</v>
      </c>
      <c r="E462">
        <v>-40557129</v>
      </c>
      <c r="F462" t="s">
        <v>38</v>
      </c>
    </row>
    <row r="463" spans="1:6" x14ac:dyDescent="0.3">
      <c r="A463">
        <v>37899638</v>
      </c>
      <c r="B463" t="s">
        <v>769</v>
      </c>
      <c r="C463">
        <v>88000000</v>
      </c>
      <c r="D463">
        <v>5.9</v>
      </c>
      <c r="E463">
        <v>-50100362</v>
      </c>
      <c r="F463" t="s">
        <v>38</v>
      </c>
    </row>
    <row r="464" spans="1:6" x14ac:dyDescent="0.3">
      <c r="A464">
        <v>37754208</v>
      </c>
      <c r="B464" t="s">
        <v>770</v>
      </c>
      <c r="C464">
        <v>70000000</v>
      </c>
      <c r="D464">
        <v>6.3</v>
      </c>
      <c r="E464">
        <v>-32245792</v>
      </c>
      <c r="F464" t="s">
        <v>38</v>
      </c>
    </row>
    <row r="465" spans="1:6" x14ac:dyDescent="0.3">
      <c r="A465">
        <v>38542418</v>
      </c>
      <c r="B465" t="s">
        <v>771</v>
      </c>
      <c r="C465">
        <v>80000000</v>
      </c>
      <c r="D465">
        <v>6.3</v>
      </c>
      <c r="E465">
        <v>-41457582</v>
      </c>
      <c r="F465" t="s">
        <v>38</v>
      </c>
    </row>
    <row r="466" spans="1:6" x14ac:dyDescent="0.3">
      <c r="A466">
        <v>34566746</v>
      </c>
      <c r="B466" t="s">
        <v>772</v>
      </c>
      <c r="C466">
        <v>80000000</v>
      </c>
      <c r="D466">
        <v>7.3</v>
      </c>
      <c r="E466">
        <v>-45433254</v>
      </c>
      <c r="F466" t="s">
        <v>38</v>
      </c>
    </row>
    <row r="467" spans="1:6" x14ac:dyDescent="0.3">
      <c r="A467">
        <v>32885565</v>
      </c>
      <c r="B467" t="s">
        <v>773</v>
      </c>
      <c r="C467">
        <v>80000000</v>
      </c>
      <c r="D467">
        <v>5.8</v>
      </c>
      <c r="E467">
        <v>-47114435</v>
      </c>
      <c r="F467" t="s">
        <v>38</v>
      </c>
    </row>
    <row r="468" spans="1:6" x14ac:dyDescent="0.3">
      <c r="A468">
        <v>36073232</v>
      </c>
      <c r="B468" t="s">
        <v>775</v>
      </c>
      <c r="C468">
        <v>80000000</v>
      </c>
      <c r="D468">
        <v>5.2</v>
      </c>
      <c r="E468">
        <v>-43926768</v>
      </c>
      <c r="F468" t="s">
        <v>38</v>
      </c>
    </row>
    <row r="469" spans="1:6" x14ac:dyDescent="0.3">
      <c r="A469">
        <v>21471685</v>
      </c>
      <c r="B469" t="s">
        <v>777</v>
      </c>
      <c r="C469">
        <v>44000000</v>
      </c>
      <c r="D469">
        <v>2.4</v>
      </c>
      <c r="E469">
        <v>-22528315</v>
      </c>
      <c r="F469" t="s">
        <v>38</v>
      </c>
    </row>
    <row r="470" spans="1:6" x14ac:dyDescent="0.3">
      <c r="A470">
        <v>20950820</v>
      </c>
      <c r="B470" t="s">
        <v>779</v>
      </c>
      <c r="C470">
        <v>80000000</v>
      </c>
      <c r="D470">
        <v>5.7</v>
      </c>
      <c r="E470">
        <v>-59049180</v>
      </c>
      <c r="F470" t="s">
        <v>38</v>
      </c>
    </row>
    <row r="471" spans="1:6" x14ac:dyDescent="0.3">
      <c r="A471">
        <v>19673424</v>
      </c>
      <c r="B471" t="s">
        <v>780</v>
      </c>
      <c r="C471">
        <v>80000000</v>
      </c>
      <c r="D471">
        <v>5.8</v>
      </c>
      <c r="E471">
        <v>-60326576</v>
      </c>
      <c r="F471" t="s">
        <v>38</v>
      </c>
    </row>
    <row r="472" spans="1:6" x14ac:dyDescent="0.3">
      <c r="A472">
        <v>19480739</v>
      </c>
      <c r="B472" t="s">
        <v>781</v>
      </c>
      <c r="C472">
        <v>80000000</v>
      </c>
      <c r="D472">
        <v>5.6</v>
      </c>
      <c r="E472">
        <v>-60519261</v>
      </c>
      <c r="F472" t="s">
        <v>38</v>
      </c>
    </row>
    <row r="473" spans="1:6" x14ac:dyDescent="0.3">
      <c r="A473">
        <v>17593391</v>
      </c>
      <c r="B473" t="s">
        <v>783</v>
      </c>
      <c r="C473">
        <v>80000000</v>
      </c>
      <c r="D473">
        <v>6</v>
      </c>
      <c r="E473">
        <v>-62406609</v>
      </c>
      <c r="F473" t="s">
        <v>38</v>
      </c>
    </row>
    <row r="474" spans="1:6" x14ac:dyDescent="0.3">
      <c r="A474">
        <v>18318000</v>
      </c>
      <c r="B474" t="s">
        <v>784</v>
      </c>
      <c r="C474">
        <v>80000000</v>
      </c>
      <c r="D474">
        <v>5.8</v>
      </c>
      <c r="E474">
        <v>-61682000</v>
      </c>
      <c r="F474" t="s">
        <v>38</v>
      </c>
    </row>
    <row r="475" spans="1:6" x14ac:dyDescent="0.3">
      <c r="A475">
        <v>27356090</v>
      </c>
      <c r="B475" t="s">
        <v>785</v>
      </c>
      <c r="C475">
        <v>90000000</v>
      </c>
      <c r="D475">
        <v>6</v>
      </c>
      <c r="E475">
        <v>-62643910</v>
      </c>
      <c r="F475" t="s">
        <v>38</v>
      </c>
    </row>
    <row r="476" spans="1:6" x14ac:dyDescent="0.3">
      <c r="A476">
        <v>17473245</v>
      </c>
      <c r="B476" t="s">
        <v>787</v>
      </c>
      <c r="C476">
        <v>70000000</v>
      </c>
      <c r="D476">
        <v>5.7</v>
      </c>
      <c r="E476">
        <v>-52526755</v>
      </c>
      <c r="F476" t="s">
        <v>38</v>
      </c>
    </row>
    <row r="477" spans="1:6" x14ac:dyDescent="0.3">
      <c r="A477">
        <v>15131330</v>
      </c>
      <c r="B477" t="s">
        <v>788</v>
      </c>
      <c r="C477">
        <v>86000000</v>
      </c>
      <c r="D477">
        <v>6</v>
      </c>
      <c r="E477">
        <v>-70868670</v>
      </c>
      <c r="F477" t="s">
        <v>38</v>
      </c>
    </row>
    <row r="478" spans="1:6" x14ac:dyDescent="0.3">
      <c r="A478">
        <v>19406406</v>
      </c>
      <c r="B478" t="s">
        <v>791</v>
      </c>
      <c r="C478">
        <v>40000000</v>
      </c>
      <c r="D478">
        <v>7.8</v>
      </c>
      <c r="E478">
        <v>-20593594</v>
      </c>
      <c r="F478" t="s">
        <v>38</v>
      </c>
    </row>
    <row r="479" spans="1:6" x14ac:dyDescent="0.3">
      <c r="A479">
        <v>1891821</v>
      </c>
      <c r="B479" t="s">
        <v>793</v>
      </c>
      <c r="C479">
        <v>52000000</v>
      </c>
      <c r="D479">
        <v>4.2</v>
      </c>
      <c r="E479">
        <v>-50108179</v>
      </c>
      <c r="F479" t="s">
        <v>38</v>
      </c>
    </row>
    <row r="480" spans="1:6" x14ac:dyDescent="0.3">
      <c r="A480">
        <v>23219748</v>
      </c>
      <c r="B480" t="s">
        <v>794</v>
      </c>
      <c r="C480">
        <v>80000000</v>
      </c>
      <c r="D480">
        <v>5.6</v>
      </c>
      <c r="E480">
        <v>-56780252</v>
      </c>
      <c r="F480" t="s">
        <v>38</v>
      </c>
    </row>
    <row r="481" spans="1:6" x14ac:dyDescent="0.3">
      <c r="A481">
        <v>170708996</v>
      </c>
      <c r="B481" t="s">
        <v>795</v>
      </c>
      <c r="C481">
        <v>58000000</v>
      </c>
      <c r="D481">
        <v>8.1999999999999993</v>
      </c>
      <c r="E481">
        <v>112708996</v>
      </c>
      <c r="F481" t="s">
        <v>21</v>
      </c>
    </row>
    <row r="482" spans="1:6" x14ac:dyDescent="0.3">
      <c r="A482">
        <v>422783777</v>
      </c>
      <c r="B482" t="s">
        <v>796</v>
      </c>
      <c r="C482">
        <v>45000000</v>
      </c>
      <c r="D482">
        <v>8.5</v>
      </c>
      <c r="E482">
        <v>377783777</v>
      </c>
      <c r="F482" t="s">
        <v>21</v>
      </c>
    </row>
    <row r="483" spans="1:6" x14ac:dyDescent="0.3">
      <c r="A483">
        <v>103812241</v>
      </c>
      <c r="B483" t="s">
        <v>797</v>
      </c>
      <c r="C483">
        <v>79000000</v>
      </c>
      <c r="D483">
        <v>5.8</v>
      </c>
      <c r="E483">
        <v>24812241</v>
      </c>
      <c r="F483" t="s">
        <v>21</v>
      </c>
    </row>
    <row r="484" spans="1:6" x14ac:dyDescent="0.3">
      <c r="A484">
        <v>119793567</v>
      </c>
      <c r="B484" t="s">
        <v>799</v>
      </c>
      <c r="C484">
        <v>78000000</v>
      </c>
      <c r="D484">
        <v>6.5</v>
      </c>
      <c r="E484">
        <v>41793567</v>
      </c>
      <c r="F484" t="s">
        <v>21</v>
      </c>
    </row>
    <row r="485" spans="1:6" x14ac:dyDescent="0.3">
      <c r="A485">
        <v>92930005</v>
      </c>
      <c r="B485" t="s">
        <v>800</v>
      </c>
      <c r="C485">
        <v>78000000</v>
      </c>
      <c r="D485">
        <v>7.2</v>
      </c>
      <c r="E485">
        <v>14930005</v>
      </c>
      <c r="F485" t="s">
        <v>21</v>
      </c>
    </row>
    <row r="486" spans="1:6" x14ac:dyDescent="0.3">
      <c r="A486">
        <v>67286731</v>
      </c>
      <c r="B486" t="s">
        <v>801</v>
      </c>
      <c r="C486">
        <v>100000000</v>
      </c>
      <c r="D486">
        <v>6.7</v>
      </c>
      <c r="E486">
        <v>-32713269</v>
      </c>
      <c r="F486" t="s">
        <v>38</v>
      </c>
    </row>
    <row r="487" spans="1:6" x14ac:dyDescent="0.3">
      <c r="A487">
        <v>74158157</v>
      </c>
      <c r="B487" t="s">
        <v>802</v>
      </c>
      <c r="C487">
        <v>79000000</v>
      </c>
      <c r="D487">
        <v>3.4</v>
      </c>
      <c r="E487">
        <v>-4841843</v>
      </c>
      <c r="F487" t="s">
        <v>38</v>
      </c>
    </row>
    <row r="488" spans="1:6" x14ac:dyDescent="0.3">
      <c r="A488">
        <v>127083765</v>
      </c>
      <c r="B488" t="s">
        <v>804</v>
      </c>
      <c r="C488">
        <v>76000000</v>
      </c>
      <c r="D488">
        <v>5.9</v>
      </c>
      <c r="E488">
        <v>51083765</v>
      </c>
      <c r="F488" t="s">
        <v>21</v>
      </c>
    </row>
    <row r="489" spans="1:6" x14ac:dyDescent="0.3">
      <c r="A489">
        <v>1339152</v>
      </c>
      <c r="B489" t="s">
        <v>805</v>
      </c>
      <c r="C489">
        <v>81200000</v>
      </c>
      <c r="D489">
        <v>7.8</v>
      </c>
      <c r="E489">
        <v>-79860848</v>
      </c>
      <c r="F489" t="s">
        <v>38</v>
      </c>
    </row>
    <row r="490" spans="1:6" x14ac:dyDescent="0.3">
      <c r="A490">
        <v>15071514</v>
      </c>
      <c r="B490" t="s">
        <v>807</v>
      </c>
      <c r="C490">
        <v>80000000</v>
      </c>
      <c r="D490">
        <v>5.9</v>
      </c>
      <c r="E490">
        <v>-64928486</v>
      </c>
      <c r="F490" t="s">
        <v>38</v>
      </c>
    </row>
    <row r="491" spans="1:6" x14ac:dyDescent="0.3">
      <c r="A491">
        <v>26000610</v>
      </c>
      <c r="B491" t="s">
        <v>809</v>
      </c>
      <c r="C491">
        <v>76000000</v>
      </c>
      <c r="D491">
        <v>4.0999999999999996</v>
      </c>
      <c r="E491">
        <v>-49999390</v>
      </c>
      <c r="F491" t="s">
        <v>38</v>
      </c>
    </row>
    <row r="492" spans="1:6" x14ac:dyDescent="0.3">
      <c r="A492">
        <v>323505540</v>
      </c>
      <c r="B492" t="s">
        <v>811</v>
      </c>
      <c r="C492">
        <v>75000000</v>
      </c>
      <c r="D492">
        <v>6.8</v>
      </c>
      <c r="E492">
        <v>248505540</v>
      </c>
      <c r="F492" t="s">
        <v>21</v>
      </c>
    </row>
    <row r="493" spans="1:6" x14ac:dyDescent="0.3">
      <c r="A493">
        <v>66462600</v>
      </c>
      <c r="B493" t="s">
        <v>814</v>
      </c>
      <c r="C493">
        <v>78000000</v>
      </c>
      <c r="D493">
        <v>5.8</v>
      </c>
      <c r="E493">
        <v>-11537400</v>
      </c>
      <c r="F493" t="s">
        <v>38</v>
      </c>
    </row>
    <row r="494" spans="1:6" x14ac:dyDescent="0.3">
      <c r="A494">
        <v>368049635</v>
      </c>
      <c r="B494" t="s">
        <v>816</v>
      </c>
      <c r="C494">
        <v>76000000</v>
      </c>
      <c r="D494">
        <v>7.5</v>
      </c>
      <c r="E494">
        <v>292049635</v>
      </c>
      <c r="F494" t="s">
        <v>21</v>
      </c>
    </row>
    <row r="495" spans="1:6" x14ac:dyDescent="0.3">
      <c r="A495">
        <v>306124059</v>
      </c>
      <c r="B495" t="s">
        <v>817</v>
      </c>
      <c r="C495">
        <v>75000000</v>
      </c>
      <c r="D495">
        <v>6.9</v>
      </c>
      <c r="E495">
        <v>231124059</v>
      </c>
      <c r="F495" t="s">
        <v>21</v>
      </c>
    </row>
    <row r="496" spans="1:6" x14ac:dyDescent="0.3">
      <c r="A496">
        <v>229074524</v>
      </c>
      <c r="B496" t="s">
        <v>818</v>
      </c>
      <c r="C496">
        <v>73000000</v>
      </c>
      <c r="D496">
        <v>6.5</v>
      </c>
      <c r="E496">
        <v>156074524</v>
      </c>
      <c r="F496" t="s">
        <v>21</v>
      </c>
    </row>
    <row r="497" spans="1:6" x14ac:dyDescent="0.3">
      <c r="A497">
        <v>193136719</v>
      </c>
      <c r="B497" t="s">
        <v>819</v>
      </c>
      <c r="C497">
        <v>75000000</v>
      </c>
      <c r="D497">
        <v>6.9</v>
      </c>
      <c r="E497">
        <v>118136719</v>
      </c>
      <c r="F497" t="s">
        <v>21</v>
      </c>
    </row>
    <row r="498" spans="1:6" x14ac:dyDescent="0.3">
      <c r="A498">
        <v>35286428</v>
      </c>
      <c r="B498" t="s">
        <v>820</v>
      </c>
      <c r="C498">
        <v>76000000</v>
      </c>
      <c r="D498">
        <v>7.9</v>
      </c>
      <c r="E498">
        <v>-40713572</v>
      </c>
      <c r="F498" t="s">
        <v>38</v>
      </c>
    </row>
    <row r="499" spans="1:6" x14ac:dyDescent="0.3">
      <c r="A499">
        <v>157299717</v>
      </c>
      <c r="B499" t="s">
        <v>821</v>
      </c>
      <c r="C499">
        <v>75000000</v>
      </c>
      <c r="D499">
        <v>7.4</v>
      </c>
      <c r="E499">
        <v>82299717</v>
      </c>
      <c r="F499" t="s">
        <v>21</v>
      </c>
    </row>
    <row r="500" spans="1:6" x14ac:dyDescent="0.3">
      <c r="A500">
        <v>134568845</v>
      </c>
      <c r="B500" t="s">
        <v>823</v>
      </c>
      <c r="C500">
        <v>75000000</v>
      </c>
      <c r="D500">
        <v>6.7</v>
      </c>
      <c r="E500">
        <v>59568845</v>
      </c>
      <c r="F500" t="s">
        <v>21</v>
      </c>
    </row>
    <row r="501" spans="1:6" x14ac:dyDescent="0.3">
      <c r="A501">
        <v>134006721</v>
      </c>
      <c r="B501" t="s">
        <v>824</v>
      </c>
      <c r="C501">
        <v>75000000</v>
      </c>
      <c r="D501">
        <v>7.4</v>
      </c>
      <c r="E501">
        <v>59006721</v>
      </c>
      <c r="F501" t="s">
        <v>21</v>
      </c>
    </row>
    <row r="502" spans="1:6" x14ac:dyDescent="0.3">
      <c r="A502">
        <v>195329763</v>
      </c>
      <c r="B502" t="s">
        <v>825</v>
      </c>
      <c r="C502">
        <v>80000000</v>
      </c>
      <c r="D502">
        <v>6.9</v>
      </c>
      <c r="E502">
        <v>115329763</v>
      </c>
      <c r="F502" t="s">
        <v>21</v>
      </c>
    </row>
    <row r="503" spans="1:6" x14ac:dyDescent="0.3">
      <c r="A503">
        <v>120776832</v>
      </c>
      <c r="B503" t="s">
        <v>826</v>
      </c>
      <c r="C503">
        <v>75000000</v>
      </c>
      <c r="D503">
        <v>6.8</v>
      </c>
      <c r="E503">
        <v>45776832</v>
      </c>
      <c r="F503" t="s">
        <v>21</v>
      </c>
    </row>
    <row r="504" spans="1:6" x14ac:dyDescent="0.3">
      <c r="A504">
        <v>118823091</v>
      </c>
      <c r="B504" t="s">
        <v>827</v>
      </c>
      <c r="C504">
        <v>75000000</v>
      </c>
      <c r="D504">
        <v>6.7</v>
      </c>
      <c r="E504">
        <v>43823091</v>
      </c>
      <c r="F504" t="s">
        <v>21</v>
      </c>
    </row>
    <row r="505" spans="1:6" x14ac:dyDescent="0.3">
      <c r="A505">
        <v>41814863</v>
      </c>
      <c r="B505" t="s">
        <v>828</v>
      </c>
      <c r="C505">
        <v>50000000</v>
      </c>
      <c r="D505">
        <v>5.0999999999999996</v>
      </c>
      <c r="E505">
        <v>-8185137</v>
      </c>
      <c r="F505" t="s">
        <v>38</v>
      </c>
    </row>
    <row r="506" spans="1:6" x14ac:dyDescent="0.3">
      <c r="A506">
        <v>97360069</v>
      </c>
      <c r="B506" t="s">
        <v>830</v>
      </c>
      <c r="C506">
        <v>75000000</v>
      </c>
      <c r="D506">
        <v>4.0999999999999996</v>
      </c>
      <c r="E506">
        <v>22360069</v>
      </c>
      <c r="F506" t="s">
        <v>21</v>
      </c>
    </row>
    <row r="507" spans="1:6" x14ac:dyDescent="0.3">
      <c r="A507">
        <v>117698894</v>
      </c>
      <c r="B507" t="s">
        <v>831</v>
      </c>
      <c r="C507">
        <v>75000000</v>
      </c>
      <c r="D507">
        <v>7.3</v>
      </c>
      <c r="E507">
        <v>42698894</v>
      </c>
      <c r="F507" t="s">
        <v>21</v>
      </c>
    </row>
    <row r="508" spans="1:6" x14ac:dyDescent="0.3">
      <c r="A508">
        <v>162001186</v>
      </c>
      <c r="B508" t="s">
        <v>832</v>
      </c>
      <c r="C508">
        <v>80000000</v>
      </c>
      <c r="D508">
        <v>6</v>
      </c>
      <c r="E508">
        <v>82001186</v>
      </c>
      <c r="F508" t="s">
        <v>21</v>
      </c>
    </row>
    <row r="509" spans="1:6" x14ac:dyDescent="0.3">
      <c r="A509">
        <v>77032279</v>
      </c>
      <c r="B509" t="s">
        <v>833</v>
      </c>
      <c r="C509">
        <v>60000000</v>
      </c>
      <c r="D509">
        <v>7.3</v>
      </c>
      <c r="E509">
        <v>17032279</v>
      </c>
      <c r="F509" t="s">
        <v>21</v>
      </c>
    </row>
    <row r="510" spans="1:6" x14ac:dyDescent="0.3">
      <c r="A510">
        <v>73023275</v>
      </c>
      <c r="B510" t="s">
        <v>834</v>
      </c>
      <c r="C510">
        <v>35000000</v>
      </c>
      <c r="D510">
        <v>5.4</v>
      </c>
      <c r="E510">
        <v>38023275</v>
      </c>
      <c r="F510" t="s">
        <v>21</v>
      </c>
    </row>
    <row r="511" spans="1:6" x14ac:dyDescent="0.3">
      <c r="A511">
        <v>68473360</v>
      </c>
      <c r="B511" t="s">
        <v>835</v>
      </c>
      <c r="C511">
        <v>75000000</v>
      </c>
      <c r="D511">
        <v>5.9</v>
      </c>
      <c r="E511">
        <v>-6526640</v>
      </c>
      <c r="F511" t="s">
        <v>38</v>
      </c>
    </row>
    <row r="512" spans="1:6" x14ac:dyDescent="0.3">
      <c r="A512">
        <v>66636385</v>
      </c>
      <c r="B512" t="s">
        <v>837</v>
      </c>
      <c r="C512">
        <v>75000000</v>
      </c>
      <c r="D512">
        <v>7.1</v>
      </c>
      <c r="E512">
        <v>-8363615</v>
      </c>
      <c r="F512" t="s">
        <v>38</v>
      </c>
    </row>
    <row r="513" spans="1:6" x14ac:dyDescent="0.3">
      <c r="A513">
        <v>160762022</v>
      </c>
      <c r="B513" t="s">
        <v>838</v>
      </c>
      <c r="C513">
        <v>75000000</v>
      </c>
      <c r="D513">
        <v>6</v>
      </c>
      <c r="E513">
        <v>85762022</v>
      </c>
      <c r="F513" t="s">
        <v>21</v>
      </c>
    </row>
    <row r="514" spans="1:6" x14ac:dyDescent="0.3">
      <c r="A514">
        <v>103338338</v>
      </c>
      <c r="B514" t="s">
        <v>839</v>
      </c>
      <c r="C514">
        <v>70000000</v>
      </c>
      <c r="D514">
        <v>6.5</v>
      </c>
      <c r="E514">
        <v>33338338</v>
      </c>
      <c r="F514" t="s">
        <v>21</v>
      </c>
    </row>
    <row r="515" spans="1:6" x14ac:dyDescent="0.3">
      <c r="A515">
        <v>55808744</v>
      </c>
      <c r="B515" t="s">
        <v>841</v>
      </c>
      <c r="C515">
        <v>53000000</v>
      </c>
      <c r="D515">
        <v>5.7</v>
      </c>
      <c r="E515">
        <v>2808744</v>
      </c>
      <c r="F515" t="s">
        <v>21</v>
      </c>
    </row>
    <row r="516" spans="1:6" x14ac:dyDescent="0.3">
      <c r="A516">
        <v>47379090</v>
      </c>
      <c r="B516" t="s">
        <v>842</v>
      </c>
      <c r="C516">
        <v>70000000</v>
      </c>
      <c r="D516">
        <v>7.6</v>
      </c>
      <c r="E516">
        <v>-22620910</v>
      </c>
      <c r="F516" t="s">
        <v>38</v>
      </c>
    </row>
    <row r="517" spans="1:6" x14ac:dyDescent="0.3">
      <c r="A517">
        <v>43426961</v>
      </c>
      <c r="B517" t="s">
        <v>844</v>
      </c>
      <c r="C517">
        <v>70000000</v>
      </c>
      <c r="D517">
        <v>6.6</v>
      </c>
      <c r="E517">
        <v>-26573039</v>
      </c>
      <c r="F517" t="s">
        <v>38</v>
      </c>
    </row>
    <row r="518" spans="1:6" x14ac:dyDescent="0.3">
      <c r="A518">
        <v>47000485</v>
      </c>
      <c r="B518" t="s">
        <v>846</v>
      </c>
      <c r="C518">
        <v>75000000</v>
      </c>
      <c r="D518">
        <v>5.4</v>
      </c>
      <c r="E518">
        <v>-27999515</v>
      </c>
      <c r="F518" t="s">
        <v>38</v>
      </c>
    </row>
    <row r="519" spans="1:6" x14ac:dyDescent="0.3">
      <c r="A519">
        <v>45434443</v>
      </c>
      <c r="B519" t="s">
        <v>847</v>
      </c>
      <c r="C519">
        <v>75000000</v>
      </c>
      <c r="D519">
        <v>7.3</v>
      </c>
      <c r="E519">
        <v>-29565557</v>
      </c>
      <c r="F519" t="s">
        <v>38</v>
      </c>
    </row>
    <row r="520" spans="1:6" x14ac:dyDescent="0.3">
      <c r="A520">
        <v>42044321</v>
      </c>
      <c r="B520" t="s">
        <v>848</v>
      </c>
      <c r="C520">
        <v>80000000</v>
      </c>
      <c r="D520">
        <v>6.5</v>
      </c>
      <c r="E520">
        <v>-37955679</v>
      </c>
      <c r="F520" t="s">
        <v>38</v>
      </c>
    </row>
    <row r="521" spans="1:6" x14ac:dyDescent="0.3">
      <c r="A521">
        <v>73661010</v>
      </c>
      <c r="B521" t="s">
        <v>850</v>
      </c>
      <c r="C521">
        <v>75000000</v>
      </c>
      <c r="D521">
        <v>6.6</v>
      </c>
      <c r="E521">
        <v>-1338990</v>
      </c>
      <c r="F521" t="s">
        <v>38</v>
      </c>
    </row>
    <row r="522" spans="1:6" x14ac:dyDescent="0.3">
      <c r="A522">
        <v>41523271</v>
      </c>
      <c r="B522" t="s">
        <v>852</v>
      </c>
      <c r="C522">
        <v>80000000</v>
      </c>
      <c r="D522">
        <v>6.6</v>
      </c>
      <c r="E522">
        <v>-38476729</v>
      </c>
      <c r="F522" t="s">
        <v>38</v>
      </c>
    </row>
    <row r="523" spans="1:6" x14ac:dyDescent="0.3">
      <c r="A523">
        <v>37600435</v>
      </c>
      <c r="B523" t="s">
        <v>854</v>
      </c>
      <c r="C523">
        <v>55000000</v>
      </c>
      <c r="D523">
        <v>5.9</v>
      </c>
      <c r="E523">
        <v>-17399565</v>
      </c>
      <c r="F523" t="s">
        <v>38</v>
      </c>
    </row>
    <row r="524" spans="1:6" x14ac:dyDescent="0.3">
      <c r="A524">
        <v>39251128</v>
      </c>
      <c r="B524" t="s">
        <v>856</v>
      </c>
      <c r="C524">
        <v>75000000</v>
      </c>
      <c r="D524">
        <v>6.7</v>
      </c>
      <c r="E524">
        <v>-35748872</v>
      </c>
      <c r="F524" t="s">
        <v>38</v>
      </c>
    </row>
    <row r="525" spans="1:6" x14ac:dyDescent="0.3">
      <c r="A525">
        <v>83503161</v>
      </c>
      <c r="B525" t="s">
        <v>857</v>
      </c>
      <c r="C525">
        <v>75000000</v>
      </c>
      <c r="D525">
        <v>6.1</v>
      </c>
      <c r="E525">
        <v>8503161</v>
      </c>
      <c r="F525" t="s">
        <v>21</v>
      </c>
    </row>
    <row r="526" spans="1:6" x14ac:dyDescent="0.3">
      <c r="A526">
        <v>34636443</v>
      </c>
      <c r="B526" t="s">
        <v>859</v>
      </c>
      <c r="C526">
        <v>52000000</v>
      </c>
      <c r="D526">
        <v>6.6</v>
      </c>
      <c r="E526">
        <v>-17363557</v>
      </c>
      <c r="F526" t="s">
        <v>38</v>
      </c>
    </row>
    <row r="527" spans="1:6" x14ac:dyDescent="0.3">
      <c r="A527">
        <v>22751979</v>
      </c>
      <c r="B527" t="s">
        <v>861</v>
      </c>
      <c r="C527">
        <v>75000000</v>
      </c>
      <c r="D527">
        <v>6.6</v>
      </c>
      <c r="E527">
        <v>-52248021</v>
      </c>
      <c r="F527" t="s">
        <v>38</v>
      </c>
    </row>
    <row r="528" spans="1:6" x14ac:dyDescent="0.3">
      <c r="A528">
        <v>30013346</v>
      </c>
      <c r="B528" t="s">
        <v>863</v>
      </c>
      <c r="C528">
        <v>75000000</v>
      </c>
      <c r="D528">
        <v>5.3</v>
      </c>
      <c r="E528">
        <v>-44986654</v>
      </c>
      <c r="F528" t="s">
        <v>38</v>
      </c>
    </row>
    <row r="529" spans="1:6" x14ac:dyDescent="0.3">
      <c r="A529">
        <v>14567883</v>
      </c>
      <c r="B529" t="s">
        <v>864</v>
      </c>
      <c r="C529">
        <v>75000000</v>
      </c>
      <c r="D529">
        <v>6</v>
      </c>
      <c r="E529">
        <v>-60432117</v>
      </c>
      <c r="F529" t="s">
        <v>38</v>
      </c>
    </row>
    <row r="530" spans="1:6" x14ac:dyDescent="0.3">
      <c r="A530">
        <v>5409517</v>
      </c>
      <c r="B530" t="s">
        <v>866</v>
      </c>
      <c r="C530">
        <v>75000000</v>
      </c>
      <c r="D530">
        <v>4.7</v>
      </c>
      <c r="E530">
        <v>-69590483</v>
      </c>
      <c r="F530" t="s">
        <v>38</v>
      </c>
    </row>
    <row r="531" spans="1:6" x14ac:dyDescent="0.3">
      <c r="A531">
        <v>21009180</v>
      </c>
      <c r="B531" t="s">
        <v>867</v>
      </c>
      <c r="C531">
        <v>45000000</v>
      </c>
      <c r="D531">
        <v>6.1</v>
      </c>
      <c r="E531">
        <v>-23990820</v>
      </c>
      <c r="F531" t="s">
        <v>38</v>
      </c>
    </row>
    <row r="532" spans="1:6" x14ac:dyDescent="0.3">
      <c r="A532">
        <v>94999143</v>
      </c>
      <c r="B532" t="s">
        <v>868</v>
      </c>
      <c r="C532">
        <v>75000000</v>
      </c>
      <c r="D532">
        <v>7.2</v>
      </c>
      <c r="E532">
        <v>19999143</v>
      </c>
      <c r="F532" t="s">
        <v>21</v>
      </c>
    </row>
    <row r="533" spans="1:6" x14ac:dyDescent="0.3">
      <c r="A533">
        <v>336029560</v>
      </c>
      <c r="B533" t="s">
        <v>870</v>
      </c>
      <c r="C533">
        <v>74000000</v>
      </c>
      <c r="D533">
        <v>6.4</v>
      </c>
      <c r="E533">
        <v>262029560</v>
      </c>
      <c r="F533" t="s">
        <v>21</v>
      </c>
    </row>
    <row r="534" spans="1:6" x14ac:dyDescent="0.3">
      <c r="A534">
        <v>36381716</v>
      </c>
      <c r="B534" t="s">
        <v>871</v>
      </c>
      <c r="C534">
        <v>82000000</v>
      </c>
      <c r="D534">
        <v>6.1</v>
      </c>
      <c r="E534">
        <v>-45618284</v>
      </c>
      <c r="F534" t="s">
        <v>38</v>
      </c>
    </row>
    <row r="535" spans="1:6" x14ac:dyDescent="0.3">
      <c r="A535">
        <v>55585389</v>
      </c>
      <c r="B535" t="s">
        <v>872</v>
      </c>
      <c r="C535">
        <v>69000000</v>
      </c>
      <c r="D535">
        <v>5.9</v>
      </c>
      <c r="E535">
        <v>-13414611</v>
      </c>
      <c r="F535" t="s">
        <v>38</v>
      </c>
    </row>
    <row r="536" spans="1:6" x14ac:dyDescent="0.3">
      <c r="A536">
        <v>36976367</v>
      </c>
      <c r="B536" t="s">
        <v>873</v>
      </c>
      <c r="C536">
        <v>75000000</v>
      </c>
      <c r="D536">
        <v>6</v>
      </c>
      <c r="E536">
        <v>-38023633</v>
      </c>
      <c r="F536" t="s">
        <v>38</v>
      </c>
    </row>
    <row r="537" spans="1:6" x14ac:dyDescent="0.3">
      <c r="A537">
        <v>107225164</v>
      </c>
      <c r="B537" t="s">
        <v>875</v>
      </c>
      <c r="C537">
        <v>73000000</v>
      </c>
      <c r="D537">
        <v>6.3</v>
      </c>
      <c r="E537">
        <v>34225164</v>
      </c>
      <c r="F537" t="s">
        <v>21</v>
      </c>
    </row>
    <row r="538" spans="1:6" x14ac:dyDescent="0.3">
      <c r="A538">
        <v>70224196</v>
      </c>
      <c r="B538" t="s">
        <v>876</v>
      </c>
      <c r="C538">
        <v>70000000</v>
      </c>
      <c r="D538">
        <v>5.6</v>
      </c>
      <c r="E538">
        <v>224196</v>
      </c>
      <c r="F538" t="s">
        <v>21</v>
      </c>
    </row>
    <row r="539" spans="1:6" x14ac:dyDescent="0.3">
      <c r="A539">
        <v>51814190</v>
      </c>
      <c r="B539" t="s">
        <v>878</v>
      </c>
      <c r="C539">
        <v>75000000</v>
      </c>
      <c r="D539">
        <v>6.4</v>
      </c>
      <c r="E539">
        <v>-23185810</v>
      </c>
      <c r="F539" t="s">
        <v>38</v>
      </c>
    </row>
    <row r="540" spans="1:6" x14ac:dyDescent="0.3">
      <c r="A540">
        <v>47456450</v>
      </c>
      <c r="B540" t="s">
        <v>879</v>
      </c>
      <c r="C540">
        <v>70000000</v>
      </c>
      <c r="D540">
        <v>7.1</v>
      </c>
      <c r="E540">
        <v>-22543550</v>
      </c>
      <c r="F540" t="s">
        <v>38</v>
      </c>
    </row>
    <row r="541" spans="1:6" x14ac:dyDescent="0.3">
      <c r="A541">
        <v>148213377</v>
      </c>
      <c r="B541" t="s">
        <v>880</v>
      </c>
      <c r="C541">
        <v>73000000</v>
      </c>
      <c r="D541">
        <v>6.6</v>
      </c>
      <c r="E541">
        <v>75213377</v>
      </c>
      <c r="F541" t="s">
        <v>21</v>
      </c>
    </row>
    <row r="542" spans="1:6" x14ac:dyDescent="0.3">
      <c r="A542">
        <v>112950721</v>
      </c>
      <c r="B542" t="s">
        <v>882</v>
      </c>
      <c r="C542">
        <v>72000000</v>
      </c>
      <c r="D542">
        <v>4.5999999999999996</v>
      </c>
      <c r="E542">
        <v>40950721</v>
      </c>
      <c r="F542" t="s">
        <v>21</v>
      </c>
    </row>
    <row r="543" spans="1:6" x14ac:dyDescent="0.3">
      <c r="A543">
        <v>75600000</v>
      </c>
      <c r="B543" t="s">
        <v>884</v>
      </c>
      <c r="C543">
        <v>72000000</v>
      </c>
      <c r="D543">
        <v>8.4</v>
      </c>
      <c r="E543">
        <v>3600000</v>
      </c>
      <c r="F543" t="s">
        <v>21</v>
      </c>
    </row>
    <row r="544" spans="1:6" x14ac:dyDescent="0.3">
      <c r="A544">
        <v>62647540</v>
      </c>
      <c r="B544" t="s">
        <v>885</v>
      </c>
      <c r="C544">
        <v>70000000</v>
      </c>
      <c r="D544">
        <v>7.1</v>
      </c>
      <c r="E544">
        <v>-7352460</v>
      </c>
      <c r="F544" t="s">
        <v>38</v>
      </c>
    </row>
    <row r="545" spans="1:6" x14ac:dyDescent="0.3">
      <c r="A545">
        <v>183132370</v>
      </c>
      <c r="B545" t="s">
        <v>887</v>
      </c>
      <c r="C545">
        <v>75000000</v>
      </c>
      <c r="D545">
        <v>7.4</v>
      </c>
      <c r="E545">
        <v>108132370</v>
      </c>
      <c r="F545" t="s">
        <v>21</v>
      </c>
    </row>
    <row r="546" spans="1:6" x14ac:dyDescent="0.3">
      <c r="A546">
        <v>27796042</v>
      </c>
      <c r="B546" t="s">
        <v>889</v>
      </c>
      <c r="C546">
        <v>72000000</v>
      </c>
      <c r="D546">
        <v>6.9</v>
      </c>
      <c r="E546">
        <v>-44203958</v>
      </c>
      <c r="F546" t="s">
        <v>38</v>
      </c>
    </row>
    <row r="547" spans="1:6" x14ac:dyDescent="0.3">
      <c r="A547">
        <v>32616869</v>
      </c>
      <c r="B547" t="s">
        <v>890</v>
      </c>
      <c r="C547">
        <v>72000000</v>
      </c>
      <c r="D547">
        <v>4.5</v>
      </c>
      <c r="E547">
        <v>-39383131</v>
      </c>
      <c r="F547" t="s">
        <v>38</v>
      </c>
    </row>
    <row r="548" spans="1:6" x14ac:dyDescent="0.3">
      <c r="A548">
        <v>18947630</v>
      </c>
      <c r="B548" t="s">
        <v>891</v>
      </c>
      <c r="C548">
        <v>59660000</v>
      </c>
      <c r="D548">
        <v>7.1</v>
      </c>
      <c r="E548">
        <v>-40712370</v>
      </c>
      <c r="F548" t="s">
        <v>38</v>
      </c>
    </row>
    <row r="549" spans="1:6" x14ac:dyDescent="0.3">
      <c r="A549">
        <v>114195633</v>
      </c>
      <c r="B549" t="s">
        <v>892</v>
      </c>
      <c r="C549">
        <v>60000000</v>
      </c>
      <c r="D549">
        <v>6.5</v>
      </c>
      <c r="E549">
        <v>54195633</v>
      </c>
      <c r="F549" t="s">
        <v>21</v>
      </c>
    </row>
    <row r="550" spans="1:6" x14ac:dyDescent="0.3">
      <c r="A550">
        <v>144156464</v>
      </c>
      <c r="B550" t="s">
        <v>894</v>
      </c>
      <c r="C550">
        <v>71500000</v>
      </c>
      <c r="D550">
        <v>5.3</v>
      </c>
      <c r="E550">
        <v>72656464</v>
      </c>
      <c r="F550" t="s">
        <v>21</v>
      </c>
    </row>
    <row r="551" spans="1:6" x14ac:dyDescent="0.3">
      <c r="A551">
        <v>227965690</v>
      </c>
      <c r="B551" t="s">
        <v>895</v>
      </c>
      <c r="C551">
        <v>72000000</v>
      </c>
      <c r="D551">
        <v>6.7</v>
      </c>
      <c r="E551">
        <v>155965690</v>
      </c>
      <c r="F551" t="s">
        <v>21</v>
      </c>
    </row>
    <row r="552" spans="1:6" x14ac:dyDescent="0.3">
      <c r="A552">
        <v>436471036</v>
      </c>
      <c r="B552" t="s">
        <v>896</v>
      </c>
      <c r="C552">
        <v>150000000</v>
      </c>
      <c r="D552">
        <v>7.2</v>
      </c>
      <c r="E552">
        <v>286471036</v>
      </c>
      <c r="F552" t="s">
        <v>21</v>
      </c>
    </row>
    <row r="553" spans="1:6" x14ac:dyDescent="0.3">
      <c r="A553">
        <v>244052771</v>
      </c>
      <c r="B553" t="s">
        <v>897</v>
      </c>
      <c r="C553">
        <v>120000000</v>
      </c>
      <c r="D553">
        <v>7.2</v>
      </c>
      <c r="E553">
        <v>124052771</v>
      </c>
      <c r="F553" t="s">
        <v>21</v>
      </c>
    </row>
    <row r="554" spans="1:6" x14ac:dyDescent="0.3">
      <c r="A554">
        <v>152149590</v>
      </c>
      <c r="B554" t="s">
        <v>899</v>
      </c>
      <c r="C554">
        <v>70000000</v>
      </c>
      <c r="D554">
        <v>5.5</v>
      </c>
      <c r="E554">
        <v>82149590</v>
      </c>
      <c r="F554" t="s">
        <v>21</v>
      </c>
    </row>
    <row r="555" spans="1:6" x14ac:dyDescent="0.3">
      <c r="A555">
        <v>141204016</v>
      </c>
      <c r="B555" t="s">
        <v>900</v>
      </c>
      <c r="C555">
        <v>70000000</v>
      </c>
      <c r="D555">
        <v>5.8</v>
      </c>
      <c r="E555">
        <v>71204016</v>
      </c>
      <c r="F555" t="s">
        <v>21</v>
      </c>
    </row>
    <row r="556" spans="1:6" x14ac:dyDescent="0.3">
      <c r="A556">
        <v>162495848</v>
      </c>
      <c r="B556" t="s">
        <v>902</v>
      </c>
      <c r="C556">
        <v>74000000</v>
      </c>
      <c r="D556">
        <v>6</v>
      </c>
      <c r="E556">
        <v>88495848</v>
      </c>
      <c r="F556" t="s">
        <v>21</v>
      </c>
    </row>
    <row r="557" spans="1:6" x14ac:dyDescent="0.3">
      <c r="A557">
        <v>136448821</v>
      </c>
      <c r="B557" t="s">
        <v>903</v>
      </c>
      <c r="C557">
        <v>80000000</v>
      </c>
      <c r="D557">
        <v>6.6</v>
      </c>
      <c r="E557">
        <v>56448821</v>
      </c>
      <c r="F557" t="s">
        <v>21</v>
      </c>
    </row>
    <row r="558" spans="1:6" x14ac:dyDescent="0.3">
      <c r="A558">
        <v>120523073</v>
      </c>
      <c r="B558" t="s">
        <v>904</v>
      </c>
      <c r="C558">
        <v>75000000</v>
      </c>
      <c r="D558">
        <v>8.3000000000000007</v>
      </c>
      <c r="E558">
        <v>45523073</v>
      </c>
      <c r="F558" t="s">
        <v>21</v>
      </c>
    </row>
    <row r="559" spans="1:6" x14ac:dyDescent="0.3">
      <c r="A559">
        <v>119654900</v>
      </c>
      <c r="B559" t="s">
        <v>905</v>
      </c>
      <c r="C559">
        <v>70000000</v>
      </c>
      <c r="D559">
        <v>6.7</v>
      </c>
      <c r="E559">
        <v>49654900</v>
      </c>
      <c r="F559" t="s">
        <v>21</v>
      </c>
    </row>
    <row r="560" spans="1:6" x14ac:dyDescent="0.3">
      <c r="A560">
        <v>117541000</v>
      </c>
      <c r="B560" t="s">
        <v>906</v>
      </c>
      <c r="C560">
        <v>70000000</v>
      </c>
      <c r="D560">
        <v>7.1</v>
      </c>
      <c r="E560">
        <v>47541000</v>
      </c>
      <c r="F560" t="s">
        <v>21</v>
      </c>
    </row>
    <row r="561" spans="1:6" x14ac:dyDescent="0.3">
      <c r="A561">
        <v>116643346</v>
      </c>
      <c r="B561" t="s">
        <v>908</v>
      </c>
      <c r="C561">
        <v>80000000</v>
      </c>
      <c r="D561">
        <v>6</v>
      </c>
      <c r="E561">
        <v>36643346</v>
      </c>
      <c r="F561" t="s">
        <v>21</v>
      </c>
    </row>
    <row r="562" spans="1:6" x14ac:dyDescent="0.3">
      <c r="A562">
        <v>100614858</v>
      </c>
      <c r="B562" t="s">
        <v>910</v>
      </c>
      <c r="C562">
        <v>68000000</v>
      </c>
      <c r="D562">
        <v>6.9</v>
      </c>
      <c r="E562">
        <v>32614858</v>
      </c>
      <c r="F562" t="s">
        <v>21</v>
      </c>
    </row>
    <row r="563" spans="1:6" x14ac:dyDescent="0.3">
      <c r="A563">
        <v>42272747</v>
      </c>
      <c r="B563" t="s">
        <v>911</v>
      </c>
      <c r="C563">
        <v>70000000</v>
      </c>
      <c r="D563">
        <v>5.6</v>
      </c>
      <c r="E563">
        <v>-27727253</v>
      </c>
      <c r="F563" t="s">
        <v>38</v>
      </c>
    </row>
    <row r="564" spans="1:6" x14ac:dyDescent="0.3">
      <c r="A564">
        <v>80281096</v>
      </c>
      <c r="B564" t="s">
        <v>912</v>
      </c>
      <c r="C564">
        <v>60000000</v>
      </c>
      <c r="D564">
        <v>5.6</v>
      </c>
      <c r="E564">
        <v>20281096</v>
      </c>
      <c r="F564" t="s">
        <v>21</v>
      </c>
    </row>
    <row r="565" spans="1:6" x14ac:dyDescent="0.3">
      <c r="A565">
        <v>219613391</v>
      </c>
      <c r="B565" t="s">
        <v>913</v>
      </c>
      <c r="C565">
        <v>75000000</v>
      </c>
      <c r="D565">
        <v>4.5</v>
      </c>
      <c r="E565">
        <v>144613391</v>
      </c>
      <c r="F565" t="s">
        <v>21</v>
      </c>
    </row>
    <row r="566" spans="1:6" x14ac:dyDescent="0.3">
      <c r="A566">
        <v>78120196</v>
      </c>
      <c r="B566" t="s">
        <v>915</v>
      </c>
      <c r="C566">
        <v>75000000</v>
      </c>
      <c r="D566">
        <v>7.1</v>
      </c>
      <c r="E566">
        <v>3120196</v>
      </c>
      <c r="F566" t="s">
        <v>21</v>
      </c>
    </row>
    <row r="567" spans="1:6" x14ac:dyDescent="0.3">
      <c r="A567">
        <v>98895417</v>
      </c>
      <c r="B567" t="s">
        <v>916</v>
      </c>
      <c r="C567">
        <v>70000000</v>
      </c>
      <c r="D567">
        <v>6.5</v>
      </c>
      <c r="E567">
        <v>28895417</v>
      </c>
      <c r="F567" t="s">
        <v>21</v>
      </c>
    </row>
    <row r="568" spans="1:6" x14ac:dyDescent="0.3">
      <c r="A568">
        <v>70117571</v>
      </c>
      <c r="B568" t="s">
        <v>918</v>
      </c>
      <c r="C568">
        <v>58000000</v>
      </c>
      <c r="D568">
        <v>6.4</v>
      </c>
      <c r="E568">
        <v>12117571</v>
      </c>
      <c r="F568" t="s">
        <v>21</v>
      </c>
    </row>
    <row r="569" spans="1:6" x14ac:dyDescent="0.3">
      <c r="A569">
        <v>83552429</v>
      </c>
      <c r="B569" t="s">
        <v>919</v>
      </c>
      <c r="C569">
        <v>70000000</v>
      </c>
      <c r="D569">
        <v>5.8</v>
      </c>
      <c r="E569">
        <v>13552429</v>
      </c>
      <c r="F569" t="s">
        <v>21</v>
      </c>
    </row>
    <row r="570" spans="1:6" x14ac:dyDescent="0.3">
      <c r="A570">
        <v>66257002</v>
      </c>
      <c r="B570" t="s">
        <v>920</v>
      </c>
      <c r="C570">
        <v>70000000</v>
      </c>
      <c r="D570">
        <v>8</v>
      </c>
      <c r="E570">
        <v>-3742998</v>
      </c>
      <c r="F570" t="s">
        <v>38</v>
      </c>
    </row>
    <row r="571" spans="1:6" x14ac:dyDescent="0.3">
      <c r="A571">
        <v>65012000</v>
      </c>
      <c r="B571" t="s">
        <v>921</v>
      </c>
      <c r="C571">
        <v>70000000</v>
      </c>
      <c r="D571">
        <v>6.2</v>
      </c>
      <c r="E571">
        <v>-4988000</v>
      </c>
      <c r="F571" t="s">
        <v>38</v>
      </c>
    </row>
    <row r="572" spans="1:6" x14ac:dyDescent="0.3">
      <c r="A572">
        <v>79883359</v>
      </c>
      <c r="B572" t="s">
        <v>922</v>
      </c>
      <c r="C572">
        <v>66000000</v>
      </c>
      <c r="D572">
        <v>7.2</v>
      </c>
      <c r="E572">
        <v>13883359</v>
      </c>
      <c r="F572" t="s">
        <v>21</v>
      </c>
    </row>
    <row r="573" spans="1:6" x14ac:dyDescent="0.3">
      <c r="A573">
        <v>78031620</v>
      </c>
      <c r="B573" t="s">
        <v>924</v>
      </c>
      <c r="C573">
        <v>70000000</v>
      </c>
      <c r="D573">
        <v>6.1</v>
      </c>
      <c r="E573">
        <v>8031620</v>
      </c>
      <c r="F573" t="s">
        <v>21</v>
      </c>
    </row>
    <row r="574" spans="1:6" x14ac:dyDescent="0.3">
      <c r="A574">
        <v>54222000</v>
      </c>
      <c r="B574" t="s">
        <v>925</v>
      </c>
      <c r="C574">
        <v>69500000</v>
      </c>
      <c r="D574">
        <v>7.6</v>
      </c>
      <c r="E574">
        <v>-15278000</v>
      </c>
      <c r="F574" t="s">
        <v>38</v>
      </c>
    </row>
    <row r="575" spans="1:6" x14ac:dyDescent="0.3">
      <c r="A575">
        <v>52474616</v>
      </c>
      <c r="B575" t="s">
        <v>926</v>
      </c>
      <c r="C575">
        <v>70000000</v>
      </c>
      <c r="D575">
        <v>6.3</v>
      </c>
      <c r="E575">
        <v>-17525384</v>
      </c>
      <c r="F575" t="s">
        <v>38</v>
      </c>
    </row>
    <row r="576" spans="1:6" x14ac:dyDescent="0.3">
      <c r="A576">
        <v>55942830</v>
      </c>
      <c r="B576" t="s">
        <v>928</v>
      </c>
      <c r="C576">
        <v>70000000</v>
      </c>
      <c r="D576">
        <v>6.3</v>
      </c>
      <c r="E576">
        <v>-14057170</v>
      </c>
      <c r="F576" t="s">
        <v>38</v>
      </c>
    </row>
    <row r="577" spans="1:6" x14ac:dyDescent="0.3">
      <c r="A577">
        <v>40932372</v>
      </c>
      <c r="B577" t="s">
        <v>929</v>
      </c>
      <c r="C577">
        <v>70000000</v>
      </c>
      <c r="D577">
        <v>6.3</v>
      </c>
      <c r="E577">
        <v>-29067628</v>
      </c>
      <c r="F577" t="s">
        <v>38</v>
      </c>
    </row>
    <row r="578" spans="1:6" x14ac:dyDescent="0.3">
      <c r="A578">
        <v>38345403</v>
      </c>
      <c r="B578" t="s">
        <v>930</v>
      </c>
      <c r="C578">
        <v>70000000</v>
      </c>
      <c r="D578">
        <v>7.7</v>
      </c>
      <c r="E578">
        <v>-31654597</v>
      </c>
      <c r="F578" t="s">
        <v>38</v>
      </c>
    </row>
    <row r="579" spans="1:6" x14ac:dyDescent="0.3">
      <c r="A579">
        <v>37901509</v>
      </c>
      <c r="B579" t="s">
        <v>931</v>
      </c>
      <c r="C579">
        <v>70000000</v>
      </c>
      <c r="D579">
        <v>7</v>
      </c>
      <c r="E579">
        <v>-32098491</v>
      </c>
      <c r="F579" t="s">
        <v>38</v>
      </c>
    </row>
    <row r="580" spans="1:6" x14ac:dyDescent="0.3">
      <c r="A580">
        <v>48430355</v>
      </c>
      <c r="B580" t="s">
        <v>932</v>
      </c>
      <c r="C580">
        <v>70000000</v>
      </c>
      <c r="D580">
        <v>5.3</v>
      </c>
      <c r="E580">
        <v>-21569645</v>
      </c>
      <c r="F580" t="s">
        <v>38</v>
      </c>
    </row>
    <row r="581" spans="1:6" x14ac:dyDescent="0.3">
      <c r="A581">
        <v>30157016</v>
      </c>
      <c r="B581" t="s">
        <v>933</v>
      </c>
      <c r="C581">
        <v>70000000</v>
      </c>
      <c r="D581">
        <v>5.6</v>
      </c>
      <c r="E581">
        <v>-39842984</v>
      </c>
      <c r="F581" t="s">
        <v>38</v>
      </c>
    </row>
    <row r="582" spans="1:6" x14ac:dyDescent="0.3">
      <c r="A582">
        <v>28031250</v>
      </c>
      <c r="B582" t="s">
        <v>935</v>
      </c>
      <c r="C582">
        <v>60000000</v>
      </c>
      <c r="D582">
        <v>5.2</v>
      </c>
      <c r="E582">
        <v>-31968750</v>
      </c>
      <c r="F582" t="s">
        <v>38</v>
      </c>
    </row>
    <row r="583" spans="1:6" x14ac:dyDescent="0.3">
      <c r="A583">
        <v>33105600</v>
      </c>
      <c r="B583" t="s">
        <v>936</v>
      </c>
      <c r="C583">
        <v>70000000</v>
      </c>
      <c r="D583">
        <v>5.4</v>
      </c>
      <c r="E583">
        <v>-36894400</v>
      </c>
      <c r="F583" t="s">
        <v>38</v>
      </c>
    </row>
    <row r="584" spans="1:6" x14ac:dyDescent="0.3">
      <c r="A584">
        <v>62321039</v>
      </c>
      <c r="B584" t="s">
        <v>938</v>
      </c>
      <c r="C584">
        <v>70000000</v>
      </c>
      <c r="D584">
        <v>6.4</v>
      </c>
      <c r="E584">
        <v>-7678961</v>
      </c>
      <c r="F584" t="s">
        <v>38</v>
      </c>
    </row>
    <row r="585" spans="1:6" x14ac:dyDescent="0.3">
      <c r="A585">
        <v>38509342</v>
      </c>
      <c r="B585" t="s">
        <v>939</v>
      </c>
      <c r="C585">
        <v>75000000</v>
      </c>
      <c r="D585">
        <v>5.9</v>
      </c>
      <c r="E585">
        <v>-36490658</v>
      </c>
      <c r="F585" t="s">
        <v>38</v>
      </c>
    </row>
    <row r="586" spans="1:6" x14ac:dyDescent="0.3">
      <c r="A586">
        <v>19076815</v>
      </c>
      <c r="B586" t="s">
        <v>941</v>
      </c>
      <c r="C586">
        <v>60000000</v>
      </c>
      <c r="D586">
        <v>6.3</v>
      </c>
      <c r="E586">
        <v>-40923185</v>
      </c>
      <c r="F586" t="s">
        <v>38</v>
      </c>
    </row>
    <row r="587" spans="1:6" x14ac:dyDescent="0.3">
      <c r="A587">
        <v>25093607</v>
      </c>
      <c r="B587" t="s">
        <v>943</v>
      </c>
      <c r="C587">
        <v>35000000</v>
      </c>
      <c r="D587">
        <v>6.5</v>
      </c>
      <c r="E587">
        <v>-9906393</v>
      </c>
      <c r="F587" t="s">
        <v>38</v>
      </c>
    </row>
    <row r="588" spans="1:6" x14ac:dyDescent="0.3">
      <c r="A588">
        <v>18990542</v>
      </c>
      <c r="B588" t="s">
        <v>944</v>
      </c>
      <c r="C588">
        <v>70000000</v>
      </c>
      <c r="D588">
        <v>3</v>
      </c>
      <c r="E588">
        <v>-51009458</v>
      </c>
      <c r="F588" t="s">
        <v>38</v>
      </c>
    </row>
    <row r="589" spans="1:6" x14ac:dyDescent="0.3">
      <c r="A589">
        <v>14294842</v>
      </c>
      <c r="B589" t="s">
        <v>946</v>
      </c>
      <c r="C589">
        <v>70000000</v>
      </c>
      <c r="D589">
        <v>3.6</v>
      </c>
      <c r="E589">
        <v>-55705158</v>
      </c>
      <c r="F589" t="s">
        <v>38</v>
      </c>
    </row>
    <row r="590" spans="1:6" x14ac:dyDescent="0.3">
      <c r="A590">
        <v>19819494</v>
      </c>
      <c r="B590" t="s">
        <v>948</v>
      </c>
      <c r="C590">
        <v>70000000</v>
      </c>
      <c r="D590">
        <v>5.8</v>
      </c>
      <c r="E590">
        <v>-50180506</v>
      </c>
      <c r="F590" t="s">
        <v>38</v>
      </c>
    </row>
    <row r="591" spans="1:6" x14ac:dyDescent="0.3">
      <c r="A591">
        <v>13596911</v>
      </c>
      <c r="B591" t="s">
        <v>950</v>
      </c>
      <c r="C591">
        <v>70000000</v>
      </c>
      <c r="D591">
        <v>6.2</v>
      </c>
      <c r="E591">
        <v>-56403089</v>
      </c>
      <c r="F591" t="s">
        <v>38</v>
      </c>
    </row>
    <row r="592" spans="1:6" x14ac:dyDescent="0.3">
      <c r="A592">
        <v>7097125</v>
      </c>
      <c r="B592" t="s">
        <v>951</v>
      </c>
      <c r="C592">
        <v>70000000</v>
      </c>
      <c r="D592">
        <v>5.4</v>
      </c>
      <c r="E592">
        <v>-62902875</v>
      </c>
      <c r="F592" t="s">
        <v>38</v>
      </c>
    </row>
    <row r="593" spans="1:6" x14ac:dyDescent="0.3">
      <c r="A593">
        <v>37760080</v>
      </c>
      <c r="B593" t="s">
        <v>953</v>
      </c>
      <c r="C593">
        <v>70000000</v>
      </c>
      <c r="D593">
        <v>6.1</v>
      </c>
      <c r="E593">
        <v>-32239920</v>
      </c>
      <c r="F593" t="s">
        <v>38</v>
      </c>
    </row>
    <row r="594" spans="1:6" x14ac:dyDescent="0.3">
      <c r="A594">
        <v>5851188</v>
      </c>
      <c r="B594" t="s">
        <v>955</v>
      </c>
      <c r="C594">
        <v>70000000</v>
      </c>
      <c r="D594">
        <v>4.2</v>
      </c>
      <c r="E594">
        <v>-64148812</v>
      </c>
      <c r="F594" t="s">
        <v>38</v>
      </c>
    </row>
    <row r="595" spans="1:6" x14ac:dyDescent="0.3">
      <c r="A595">
        <v>25121291</v>
      </c>
      <c r="B595" t="s">
        <v>957</v>
      </c>
      <c r="C595">
        <v>50000000</v>
      </c>
      <c r="D595">
        <v>6.7</v>
      </c>
      <c r="E595">
        <v>-24878709</v>
      </c>
      <c r="F595" t="s">
        <v>38</v>
      </c>
    </row>
    <row r="596" spans="1:6" x14ac:dyDescent="0.3">
      <c r="A596">
        <v>18821279</v>
      </c>
      <c r="B596" t="s">
        <v>958</v>
      </c>
      <c r="C596">
        <v>70000000</v>
      </c>
      <c r="D596">
        <v>4.2</v>
      </c>
      <c r="E596">
        <v>-51178721</v>
      </c>
      <c r="F596" t="s">
        <v>38</v>
      </c>
    </row>
    <row r="597" spans="1:6" x14ac:dyDescent="0.3">
      <c r="A597">
        <v>118471320</v>
      </c>
      <c r="B597" t="s">
        <v>960</v>
      </c>
      <c r="C597">
        <v>68000000</v>
      </c>
      <c r="D597">
        <v>6.4</v>
      </c>
      <c r="E597">
        <v>50471320</v>
      </c>
      <c r="F597" t="s">
        <v>21</v>
      </c>
    </row>
    <row r="598" spans="1:6" x14ac:dyDescent="0.3">
      <c r="A598">
        <v>300523113</v>
      </c>
      <c r="B598" t="s">
        <v>962</v>
      </c>
      <c r="C598">
        <v>68000000</v>
      </c>
      <c r="D598">
        <v>4.9000000000000004</v>
      </c>
      <c r="E598">
        <v>232523113</v>
      </c>
      <c r="F598" t="s">
        <v>21</v>
      </c>
    </row>
    <row r="599" spans="1:6" x14ac:dyDescent="0.3">
      <c r="A599">
        <v>71069884</v>
      </c>
      <c r="B599" t="s">
        <v>963</v>
      </c>
      <c r="C599">
        <v>68000000</v>
      </c>
      <c r="D599">
        <v>6.8</v>
      </c>
      <c r="E599">
        <v>3069884</v>
      </c>
      <c r="F599" t="s">
        <v>21</v>
      </c>
    </row>
    <row r="600" spans="1:6" x14ac:dyDescent="0.3">
      <c r="A600">
        <v>251501645</v>
      </c>
      <c r="B600" t="s">
        <v>964</v>
      </c>
      <c r="C600">
        <v>69000000</v>
      </c>
      <c r="D600">
        <v>7.7</v>
      </c>
      <c r="E600">
        <v>182501645</v>
      </c>
      <c r="F600" t="s">
        <v>21</v>
      </c>
    </row>
    <row r="601" spans="1:6" x14ac:dyDescent="0.3">
      <c r="A601">
        <v>35324232</v>
      </c>
      <c r="B601" t="s">
        <v>966</v>
      </c>
      <c r="C601">
        <v>68000000</v>
      </c>
      <c r="D601">
        <v>5.6</v>
      </c>
      <c r="E601">
        <v>-32675768</v>
      </c>
      <c r="F601" t="s">
        <v>38</v>
      </c>
    </row>
    <row r="602" spans="1:6" x14ac:dyDescent="0.3">
      <c r="A602">
        <v>81257500</v>
      </c>
      <c r="B602" t="s">
        <v>968</v>
      </c>
      <c r="C602">
        <v>68000000</v>
      </c>
      <c r="D602">
        <v>6.4</v>
      </c>
      <c r="E602">
        <v>13257500</v>
      </c>
      <c r="F602" t="s">
        <v>21</v>
      </c>
    </row>
    <row r="603" spans="1:6" x14ac:dyDescent="0.3">
      <c r="A603">
        <v>617840</v>
      </c>
      <c r="B603" t="s">
        <v>970</v>
      </c>
      <c r="C603">
        <v>70000000</v>
      </c>
      <c r="D603">
        <v>7.2</v>
      </c>
      <c r="E603">
        <v>-69382160</v>
      </c>
      <c r="F603" t="s">
        <v>38</v>
      </c>
    </row>
    <row r="604" spans="1:6" x14ac:dyDescent="0.3">
      <c r="A604">
        <v>29655590</v>
      </c>
      <c r="B604" t="s">
        <v>973</v>
      </c>
      <c r="C604">
        <v>65000000</v>
      </c>
      <c r="D604">
        <v>6</v>
      </c>
      <c r="E604">
        <v>-35344410</v>
      </c>
      <c r="F604" t="s">
        <v>38</v>
      </c>
    </row>
    <row r="605" spans="1:6" x14ac:dyDescent="0.3">
      <c r="A605">
        <v>45045037</v>
      </c>
      <c r="B605" t="s">
        <v>974</v>
      </c>
      <c r="C605">
        <v>36000000</v>
      </c>
      <c r="D605">
        <v>5.9</v>
      </c>
      <c r="E605">
        <v>9045037</v>
      </c>
      <c r="F605" t="s">
        <v>21</v>
      </c>
    </row>
    <row r="606" spans="1:6" x14ac:dyDescent="0.3">
      <c r="A606">
        <v>28965197</v>
      </c>
      <c r="B606" t="s">
        <v>975</v>
      </c>
      <c r="C606">
        <v>68000000</v>
      </c>
      <c r="D606">
        <v>7.9</v>
      </c>
      <c r="E606">
        <v>-39034803</v>
      </c>
      <c r="F606" t="s">
        <v>38</v>
      </c>
    </row>
    <row r="607" spans="1:6" x14ac:dyDescent="0.3">
      <c r="A607">
        <v>39380442</v>
      </c>
      <c r="B607" t="s">
        <v>976</v>
      </c>
      <c r="C607">
        <v>70000000</v>
      </c>
      <c r="D607">
        <v>7.1</v>
      </c>
      <c r="E607">
        <v>-30619558</v>
      </c>
      <c r="F607" t="s">
        <v>38</v>
      </c>
    </row>
    <row r="608" spans="1:6" x14ac:dyDescent="0.3">
      <c r="A608">
        <v>37516013</v>
      </c>
      <c r="B608" t="s">
        <v>977</v>
      </c>
      <c r="C608">
        <v>69000000</v>
      </c>
      <c r="D608">
        <v>5.9</v>
      </c>
      <c r="E608">
        <v>-31483987</v>
      </c>
      <c r="F608" t="s">
        <v>38</v>
      </c>
    </row>
    <row r="609" spans="1:6" x14ac:dyDescent="0.3">
      <c r="A609">
        <v>87704396</v>
      </c>
      <c r="B609" t="s">
        <v>978</v>
      </c>
      <c r="C609">
        <v>66000000</v>
      </c>
      <c r="D609">
        <v>6.2</v>
      </c>
      <c r="E609">
        <v>21704396</v>
      </c>
      <c r="F609" t="s">
        <v>21</v>
      </c>
    </row>
    <row r="610" spans="1:6" x14ac:dyDescent="0.3">
      <c r="A610">
        <v>83892374</v>
      </c>
      <c r="B610" t="s">
        <v>980</v>
      </c>
      <c r="C610">
        <v>66000000</v>
      </c>
      <c r="D610">
        <v>7</v>
      </c>
      <c r="E610">
        <v>17892374</v>
      </c>
      <c r="F610" t="s">
        <v>21</v>
      </c>
    </row>
    <row r="611" spans="1:6" x14ac:dyDescent="0.3">
      <c r="A611">
        <v>5932060</v>
      </c>
      <c r="B611" t="s">
        <v>982</v>
      </c>
      <c r="C611">
        <v>35000000</v>
      </c>
      <c r="D611">
        <v>5.4</v>
      </c>
      <c r="E611">
        <v>-29067940</v>
      </c>
      <c r="F611" t="s">
        <v>38</v>
      </c>
    </row>
    <row r="612" spans="1:6" x14ac:dyDescent="0.3">
      <c r="A612">
        <v>216119491</v>
      </c>
      <c r="B612" t="s">
        <v>983</v>
      </c>
      <c r="C612">
        <v>70000000</v>
      </c>
      <c r="D612">
        <v>8.6</v>
      </c>
      <c r="E612">
        <v>146119491</v>
      </c>
      <c r="F612" t="s">
        <v>21</v>
      </c>
    </row>
    <row r="613" spans="1:6" x14ac:dyDescent="0.3">
      <c r="A613">
        <v>43568507</v>
      </c>
      <c r="B613" t="s">
        <v>985</v>
      </c>
      <c r="C613">
        <v>66000000</v>
      </c>
      <c r="D613">
        <v>6.5</v>
      </c>
      <c r="E613">
        <v>-22431493</v>
      </c>
      <c r="F613" t="s">
        <v>38</v>
      </c>
    </row>
    <row r="614" spans="1:6" x14ac:dyDescent="0.3">
      <c r="A614">
        <v>182805123</v>
      </c>
      <c r="B614" t="s">
        <v>986</v>
      </c>
      <c r="C614">
        <v>70000000</v>
      </c>
      <c r="D614">
        <v>6.4</v>
      </c>
      <c r="E614">
        <v>112805123</v>
      </c>
      <c r="F614" t="s">
        <v>21</v>
      </c>
    </row>
    <row r="615" spans="1:6" x14ac:dyDescent="0.3">
      <c r="A615">
        <v>176387405</v>
      </c>
      <c r="B615" t="s">
        <v>987</v>
      </c>
      <c r="C615">
        <v>59000000</v>
      </c>
      <c r="D615">
        <v>7.6</v>
      </c>
      <c r="E615">
        <v>117387405</v>
      </c>
      <c r="F615" t="s">
        <v>21</v>
      </c>
    </row>
    <row r="616" spans="1:6" x14ac:dyDescent="0.3">
      <c r="A616">
        <v>33685268</v>
      </c>
      <c r="B616" t="s">
        <v>989</v>
      </c>
      <c r="C616">
        <v>68000000</v>
      </c>
      <c r="D616">
        <v>5.5</v>
      </c>
      <c r="E616">
        <v>-34314732</v>
      </c>
      <c r="F616" t="s">
        <v>38</v>
      </c>
    </row>
    <row r="617" spans="1:6" x14ac:dyDescent="0.3">
      <c r="A617">
        <v>182204440</v>
      </c>
      <c r="B617" t="s">
        <v>990</v>
      </c>
      <c r="C617">
        <v>65000000</v>
      </c>
      <c r="D617">
        <v>7.4</v>
      </c>
      <c r="E617">
        <v>117204440</v>
      </c>
      <c r="F617" t="s">
        <v>21</v>
      </c>
    </row>
    <row r="618" spans="1:6" x14ac:dyDescent="0.3">
      <c r="A618">
        <v>171383253</v>
      </c>
      <c r="B618" t="s">
        <v>991</v>
      </c>
      <c r="C618">
        <v>63000000</v>
      </c>
      <c r="D618">
        <v>8.6999999999999993</v>
      </c>
      <c r="E618">
        <v>108383253</v>
      </c>
      <c r="F618" t="s">
        <v>21</v>
      </c>
    </row>
    <row r="619" spans="1:6" x14ac:dyDescent="0.3">
      <c r="A619">
        <v>172071312</v>
      </c>
      <c r="B619" t="s">
        <v>992</v>
      </c>
      <c r="C619">
        <v>62000000</v>
      </c>
      <c r="D619">
        <v>7.6</v>
      </c>
      <c r="E619">
        <v>110071312</v>
      </c>
      <c r="F619" t="s">
        <v>21</v>
      </c>
    </row>
    <row r="620" spans="1:6" x14ac:dyDescent="0.3">
      <c r="A620">
        <v>139225854</v>
      </c>
      <c r="B620" t="s">
        <v>994</v>
      </c>
      <c r="C620">
        <v>60000000</v>
      </c>
      <c r="D620">
        <v>5.5</v>
      </c>
      <c r="E620">
        <v>79225854</v>
      </c>
      <c r="F620" t="s">
        <v>21</v>
      </c>
    </row>
    <row r="621" spans="1:6" x14ac:dyDescent="0.3">
      <c r="A621">
        <v>148775460</v>
      </c>
      <c r="B621" t="s">
        <v>996</v>
      </c>
      <c r="C621">
        <v>61000000</v>
      </c>
      <c r="D621">
        <v>7.6</v>
      </c>
      <c r="E621">
        <v>87775460</v>
      </c>
      <c r="F621" t="s">
        <v>21</v>
      </c>
    </row>
    <row r="622" spans="1:6" x14ac:dyDescent="0.3">
      <c r="A622">
        <v>115731542</v>
      </c>
      <c r="B622" t="s">
        <v>998</v>
      </c>
      <c r="C622">
        <v>65000000</v>
      </c>
      <c r="D622">
        <v>6.5</v>
      </c>
      <c r="E622">
        <v>50731542</v>
      </c>
      <c r="F622" t="s">
        <v>21</v>
      </c>
    </row>
    <row r="623" spans="1:6" x14ac:dyDescent="0.3">
      <c r="A623">
        <v>100468793</v>
      </c>
      <c r="B623" t="s">
        <v>999</v>
      </c>
      <c r="C623">
        <v>65000000</v>
      </c>
      <c r="D623">
        <v>6.9</v>
      </c>
      <c r="E623">
        <v>35468793</v>
      </c>
      <c r="F623" t="s">
        <v>21</v>
      </c>
    </row>
    <row r="624" spans="1:6" x14ac:dyDescent="0.3">
      <c r="A624">
        <v>93771072</v>
      </c>
      <c r="B624" t="s">
        <v>1000</v>
      </c>
      <c r="C624">
        <v>65000000</v>
      </c>
      <c r="D624">
        <v>6.7</v>
      </c>
      <c r="E624">
        <v>28771072</v>
      </c>
      <c r="F624" t="s">
        <v>21</v>
      </c>
    </row>
    <row r="625" spans="1:6" x14ac:dyDescent="0.3">
      <c r="A625">
        <v>100448498</v>
      </c>
      <c r="B625" t="s">
        <v>1001</v>
      </c>
      <c r="C625">
        <v>65000000</v>
      </c>
      <c r="D625">
        <v>6.6</v>
      </c>
      <c r="E625">
        <v>35448498</v>
      </c>
      <c r="F625" t="s">
        <v>21</v>
      </c>
    </row>
    <row r="626" spans="1:6" x14ac:dyDescent="0.3">
      <c r="A626">
        <v>115603980</v>
      </c>
      <c r="B626" t="s">
        <v>1003</v>
      </c>
      <c r="C626">
        <v>65000000</v>
      </c>
      <c r="D626">
        <v>7.2</v>
      </c>
      <c r="E626">
        <v>50603980</v>
      </c>
      <c r="F626" t="s">
        <v>21</v>
      </c>
    </row>
    <row r="627" spans="1:6" x14ac:dyDescent="0.3">
      <c r="A627">
        <v>90454043</v>
      </c>
      <c r="B627" t="s">
        <v>1005</v>
      </c>
      <c r="C627">
        <v>65000000</v>
      </c>
      <c r="D627">
        <v>6.4</v>
      </c>
      <c r="E627">
        <v>25454043</v>
      </c>
      <c r="F627" t="s">
        <v>21</v>
      </c>
    </row>
    <row r="628" spans="1:6" x14ac:dyDescent="0.3">
      <c r="A628">
        <v>84049211</v>
      </c>
      <c r="B628" t="s">
        <v>1006</v>
      </c>
      <c r="C628">
        <v>70000000</v>
      </c>
      <c r="D628">
        <v>6.4</v>
      </c>
      <c r="E628">
        <v>14049211</v>
      </c>
      <c r="F628" t="s">
        <v>21</v>
      </c>
    </row>
    <row r="629" spans="1:6" x14ac:dyDescent="0.3">
      <c r="A629">
        <v>70450000</v>
      </c>
      <c r="B629" t="s">
        <v>1007</v>
      </c>
      <c r="C629">
        <v>50000000</v>
      </c>
      <c r="D629">
        <v>6</v>
      </c>
      <c r="E629">
        <v>20450000</v>
      </c>
      <c r="F629" t="s">
        <v>21</v>
      </c>
    </row>
    <row r="630" spans="1:6" x14ac:dyDescent="0.3">
      <c r="A630">
        <v>69688384</v>
      </c>
      <c r="B630" t="s">
        <v>1008</v>
      </c>
      <c r="C630">
        <v>60000000</v>
      </c>
      <c r="D630">
        <v>6.1</v>
      </c>
      <c r="E630">
        <v>9688384</v>
      </c>
      <c r="F630" t="s">
        <v>21</v>
      </c>
    </row>
    <row r="631" spans="1:6" x14ac:dyDescent="0.3">
      <c r="A631">
        <v>70236496</v>
      </c>
      <c r="B631" t="s">
        <v>1009</v>
      </c>
      <c r="C631">
        <v>63000000</v>
      </c>
      <c r="D631">
        <v>6</v>
      </c>
      <c r="E631">
        <v>7236496</v>
      </c>
      <c r="F631" t="s">
        <v>21</v>
      </c>
    </row>
    <row r="632" spans="1:6" x14ac:dyDescent="0.3">
      <c r="A632">
        <v>63695760</v>
      </c>
      <c r="B632" t="s">
        <v>1010</v>
      </c>
      <c r="C632">
        <v>65000000</v>
      </c>
      <c r="D632">
        <v>6.4</v>
      </c>
      <c r="E632">
        <v>-1304240</v>
      </c>
      <c r="F632" t="s">
        <v>38</v>
      </c>
    </row>
    <row r="633" spans="1:6" x14ac:dyDescent="0.3">
      <c r="A633">
        <v>59617068</v>
      </c>
      <c r="B633" t="s">
        <v>1012</v>
      </c>
      <c r="C633">
        <v>65000000</v>
      </c>
      <c r="D633">
        <v>6.4</v>
      </c>
      <c r="E633">
        <v>-5382932</v>
      </c>
      <c r="F633" t="s">
        <v>38</v>
      </c>
    </row>
    <row r="634" spans="1:6" x14ac:dyDescent="0.3">
      <c r="A634">
        <v>55637680</v>
      </c>
      <c r="B634" t="s">
        <v>1014</v>
      </c>
      <c r="C634">
        <v>65000000</v>
      </c>
      <c r="D634">
        <v>7.3</v>
      </c>
      <c r="E634">
        <v>-9362320</v>
      </c>
      <c r="F634" t="s">
        <v>38</v>
      </c>
    </row>
    <row r="635" spans="1:6" x14ac:dyDescent="0.3">
      <c r="A635">
        <v>85911262</v>
      </c>
      <c r="B635" t="s">
        <v>1016</v>
      </c>
      <c r="C635">
        <v>65000000</v>
      </c>
      <c r="D635">
        <v>5.2</v>
      </c>
      <c r="E635">
        <v>20911262</v>
      </c>
      <c r="F635" t="s">
        <v>21</v>
      </c>
    </row>
    <row r="636" spans="1:6" x14ac:dyDescent="0.3">
      <c r="A636">
        <v>53846915</v>
      </c>
      <c r="B636" t="s">
        <v>1018</v>
      </c>
      <c r="C636">
        <v>50100000</v>
      </c>
      <c r="D636">
        <v>6.6</v>
      </c>
      <c r="E636">
        <v>3746915</v>
      </c>
      <c r="F636" t="s">
        <v>21</v>
      </c>
    </row>
    <row r="637" spans="1:6" x14ac:dyDescent="0.3">
      <c r="A637">
        <v>54758461</v>
      </c>
      <c r="B637" t="s">
        <v>1019</v>
      </c>
      <c r="C637">
        <v>65000000</v>
      </c>
      <c r="D637">
        <v>6.3</v>
      </c>
      <c r="E637">
        <v>-10241539</v>
      </c>
      <c r="F637" t="s">
        <v>38</v>
      </c>
    </row>
    <row r="638" spans="1:6" x14ac:dyDescent="0.3">
      <c r="A638">
        <v>52397389</v>
      </c>
      <c r="B638" t="s">
        <v>1021</v>
      </c>
      <c r="C638">
        <v>65000000</v>
      </c>
      <c r="D638">
        <v>5.9</v>
      </c>
      <c r="E638">
        <v>-12602611</v>
      </c>
      <c r="F638" t="s">
        <v>38</v>
      </c>
    </row>
    <row r="639" spans="1:6" x14ac:dyDescent="0.3">
      <c r="A639">
        <v>38966057</v>
      </c>
      <c r="B639" t="s">
        <v>1022</v>
      </c>
      <c r="C639">
        <v>65000000</v>
      </c>
      <c r="D639">
        <v>6.7</v>
      </c>
      <c r="E639">
        <v>-26033943</v>
      </c>
      <c r="F639" t="s">
        <v>38</v>
      </c>
    </row>
    <row r="640" spans="1:6" x14ac:dyDescent="0.3">
      <c r="A640">
        <v>42345531</v>
      </c>
      <c r="B640" t="s">
        <v>1023</v>
      </c>
      <c r="C640">
        <v>65000000</v>
      </c>
      <c r="D640">
        <v>5.4</v>
      </c>
      <c r="E640">
        <v>-22654469</v>
      </c>
      <c r="F640" t="s">
        <v>38</v>
      </c>
    </row>
    <row r="641" spans="1:6" x14ac:dyDescent="0.3">
      <c r="A641">
        <v>36064910</v>
      </c>
      <c r="B641" t="s">
        <v>1024</v>
      </c>
      <c r="C641">
        <v>45000000</v>
      </c>
      <c r="D641">
        <v>6.4</v>
      </c>
      <c r="E641">
        <v>-8935090</v>
      </c>
      <c r="F641" t="s">
        <v>38</v>
      </c>
    </row>
    <row r="642" spans="1:6" x14ac:dyDescent="0.3">
      <c r="A642">
        <v>33328051</v>
      </c>
      <c r="B642" t="s">
        <v>1025</v>
      </c>
      <c r="C642">
        <v>65000000</v>
      </c>
      <c r="D642">
        <v>6.7</v>
      </c>
      <c r="E642">
        <v>-31671949</v>
      </c>
      <c r="F642" t="s">
        <v>38</v>
      </c>
    </row>
    <row r="643" spans="1:6" x14ac:dyDescent="0.3">
      <c r="A643">
        <v>32598931</v>
      </c>
      <c r="B643" t="s">
        <v>1027</v>
      </c>
      <c r="C643">
        <v>65000000</v>
      </c>
      <c r="D643">
        <v>6.2</v>
      </c>
      <c r="E643">
        <v>-32401069</v>
      </c>
      <c r="F643" t="s">
        <v>38</v>
      </c>
    </row>
    <row r="644" spans="1:6" x14ac:dyDescent="0.3">
      <c r="A644">
        <v>28045540</v>
      </c>
      <c r="B644" t="s">
        <v>1028</v>
      </c>
      <c r="C644">
        <v>65000000</v>
      </c>
      <c r="D644">
        <v>6.1</v>
      </c>
      <c r="E644">
        <v>-36954460</v>
      </c>
      <c r="F644" t="s">
        <v>38</v>
      </c>
    </row>
    <row r="645" spans="1:6" x14ac:dyDescent="0.3">
      <c r="A645">
        <v>37023395</v>
      </c>
      <c r="B645" t="s">
        <v>1029</v>
      </c>
      <c r="C645">
        <v>63000000</v>
      </c>
      <c r="D645">
        <v>8.8000000000000007</v>
      </c>
      <c r="E645">
        <v>-25976605</v>
      </c>
      <c r="F645" t="s">
        <v>38</v>
      </c>
    </row>
    <row r="646" spans="1:6" x14ac:dyDescent="0.3">
      <c r="A646">
        <v>43532294</v>
      </c>
      <c r="B646" t="s">
        <v>1030</v>
      </c>
      <c r="C646">
        <v>65000000</v>
      </c>
      <c r="D646">
        <v>7.1</v>
      </c>
      <c r="E646">
        <v>-21467706</v>
      </c>
      <c r="F646" t="s">
        <v>38</v>
      </c>
    </row>
    <row r="647" spans="1:6" x14ac:dyDescent="0.3">
      <c r="A647">
        <v>17218080</v>
      </c>
      <c r="B647" t="s">
        <v>1032</v>
      </c>
      <c r="C647">
        <v>70000000</v>
      </c>
      <c r="D647">
        <v>5.7</v>
      </c>
      <c r="E647">
        <v>-52781920</v>
      </c>
      <c r="F647" t="s">
        <v>38</v>
      </c>
    </row>
    <row r="648" spans="1:6" x14ac:dyDescent="0.3">
      <c r="A648">
        <v>10014234</v>
      </c>
      <c r="B648" t="s">
        <v>1033</v>
      </c>
      <c r="C648">
        <v>65000000</v>
      </c>
      <c r="D648">
        <v>5</v>
      </c>
      <c r="E648">
        <v>-54985766</v>
      </c>
      <c r="F648" t="s">
        <v>38</v>
      </c>
    </row>
    <row r="649" spans="1:6" x14ac:dyDescent="0.3">
      <c r="A649">
        <v>19059018</v>
      </c>
      <c r="B649" t="s">
        <v>1035</v>
      </c>
      <c r="C649">
        <v>65000000</v>
      </c>
      <c r="D649">
        <v>5.0999999999999996</v>
      </c>
      <c r="E649">
        <v>-45940982</v>
      </c>
      <c r="F649" t="s">
        <v>38</v>
      </c>
    </row>
    <row r="650" spans="1:6" x14ac:dyDescent="0.3">
      <c r="A650">
        <v>1987287</v>
      </c>
      <c r="B650" t="s">
        <v>1037</v>
      </c>
      <c r="C650">
        <v>50000000</v>
      </c>
      <c r="D650">
        <v>6.9</v>
      </c>
      <c r="E650">
        <v>-48012713</v>
      </c>
      <c r="F650" t="s">
        <v>38</v>
      </c>
    </row>
    <row r="651" spans="1:6" x14ac:dyDescent="0.3">
      <c r="A651">
        <v>24407944</v>
      </c>
      <c r="B651" t="s">
        <v>1038</v>
      </c>
      <c r="C651">
        <v>43000000</v>
      </c>
      <c r="D651">
        <v>4.8</v>
      </c>
      <c r="E651">
        <v>-18592056</v>
      </c>
      <c r="F651" t="s">
        <v>38</v>
      </c>
    </row>
    <row r="652" spans="1:6" x14ac:dyDescent="0.3">
      <c r="A652">
        <v>13750556</v>
      </c>
      <c r="B652" t="s">
        <v>1040</v>
      </c>
      <c r="C652">
        <v>65000000</v>
      </c>
      <c r="D652">
        <v>6.5</v>
      </c>
      <c r="E652">
        <v>-51249444</v>
      </c>
      <c r="F652" t="s">
        <v>38</v>
      </c>
    </row>
    <row r="653" spans="1:6" x14ac:dyDescent="0.3">
      <c r="A653">
        <v>31054924</v>
      </c>
      <c r="B653" t="s">
        <v>1041</v>
      </c>
      <c r="C653">
        <v>64000000</v>
      </c>
      <c r="D653">
        <v>5.0999999999999996</v>
      </c>
      <c r="E653">
        <v>-32945076</v>
      </c>
      <c r="F653" t="s">
        <v>38</v>
      </c>
    </row>
    <row r="654" spans="1:6" x14ac:dyDescent="0.3">
      <c r="A654">
        <v>43247140</v>
      </c>
      <c r="B654" t="s">
        <v>1043</v>
      </c>
      <c r="C654">
        <v>55000000</v>
      </c>
      <c r="D654">
        <v>7.1</v>
      </c>
      <c r="E654">
        <v>-11752860</v>
      </c>
      <c r="F654" t="s">
        <v>38</v>
      </c>
    </row>
    <row r="655" spans="1:6" x14ac:dyDescent="0.3">
      <c r="A655">
        <v>2208939</v>
      </c>
      <c r="B655" t="s">
        <v>1044</v>
      </c>
      <c r="C655">
        <v>50000000</v>
      </c>
      <c r="D655">
        <v>7.5</v>
      </c>
      <c r="E655">
        <v>-47791061</v>
      </c>
      <c r="F655" t="s">
        <v>38</v>
      </c>
    </row>
    <row r="656" spans="1:6" x14ac:dyDescent="0.3">
      <c r="A656">
        <v>213079163</v>
      </c>
      <c r="B656" t="s">
        <v>1045</v>
      </c>
      <c r="C656">
        <v>63000000</v>
      </c>
      <c r="D656">
        <v>6.2</v>
      </c>
      <c r="E656">
        <v>150079163</v>
      </c>
      <c r="F656" t="s">
        <v>21</v>
      </c>
    </row>
    <row r="657" spans="1:6" x14ac:dyDescent="0.3">
      <c r="A657">
        <v>19548064</v>
      </c>
      <c r="B657" t="s">
        <v>1046</v>
      </c>
      <c r="C657">
        <v>65000000</v>
      </c>
      <c r="D657">
        <v>6.3</v>
      </c>
      <c r="E657">
        <v>-45451936</v>
      </c>
      <c r="F657" t="s">
        <v>38</v>
      </c>
    </row>
    <row r="658" spans="1:6" x14ac:dyDescent="0.3">
      <c r="A658">
        <v>356784000</v>
      </c>
      <c r="B658" t="s">
        <v>1048</v>
      </c>
      <c r="C658">
        <v>63000000</v>
      </c>
      <c r="D658">
        <v>8.1</v>
      </c>
      <c r="E658">
        <v>293784000</v>
      </c>
      <c r="F658" t="s">
        <v>21</v>
      </c>
    </row>
    <row r="659" spans="1:6" x14ac:dyDescent="0.3">
      <c r="A659">
        <v>25052000</v>
      </c>
      <c r="B659" t="s">
        <v>1049</v>
      </c>
      <c r="C659">
        <v>63000000</v>
      </c>
      <c r="D659">
        <v>6.6</v>
      </c>
      <c r="E659">
        <v>-37948000</v>
      </c>
      <c r="F659" t="s">
        <v>38</v>
      </c>
    </row>
    <row r="660" spans="1:6" x14ac:dyDescent="0.3">
      <c r="A660">
        <v>122012710</v>
      </c>
      <c r="B660" t="s">
        <v>1050</v>
      </c>
      <c r="C660">
        <v>62000000</v>
      </c>
      <c r="D660">
        <v>6.9</v>
      </c>
      <c r="E660">
        <v>60012710</v>
      </c>
      <c r="F660" t="s">
        <v>21</v>
      </c>
    </row>
    <row r="661" spans="1:6" x14ac:dyDescent="0.3">
      <c r="A661">
        <v>72413</v>
      </c>
      <c r="B661" t="s">
        <v>1052</v>
      </c>
      <c r="C661">
        <v>65000000</v>
      </c>
      <c r="D661">
        <v>6.1</v>
      </c>
      <c r="E661">
        <v>-64927587</v>
      </c>
      <c r="F661" t="s">
        <v>38</v>
      </c>
    </row>
    <row r="662" spans="1:6" x14ac:dyDescent="0.3">
      <c r="A662">
        <v>58255287</v>
      </c>
      <c r="B662" t="s">
        <v>1054</v>
      </c>
      <c r="C662">
        <v>64000000</v>
      </c>
      <c r="D662">
        <v>4.3</v>
      </c>
      <c r="E662">
        <v>-5744713</v>
      </c>
      <c r="F662" t="s">
        <v>38</v>
      </c>
    </row>
    <row r="663" spans="1:6" x14ac:dyDescent="0.3">
      <c r="A663">
        <v>77086030</v>
      </c>
      <c r="B663" t="s">
        <v>1055</v>
      </c>
      <c r="C663">
        <v>62000000</v>
      </c>
      <c r="D663">
        <v>6.6</v>
      </c>
      <c r="E663">
        <v>15086030</v>
      </c>
      <c r="F663" t="s">
        <v>21</v>
      </c>
    </row>
    <row r="664" spans="1:6" x14ac:dyDescent="0.3">
      <c r="A664">
        <v>65000000</v>
      </c>
      <c r="B664" t="s">
        <v>1057</v>
      </c>
      <c r="C664">
        <v>62000000</v>
      </c>
      <c r="D664">
        <v>6.8</v>
      </c>
      <c r="E664">
        <v>3000000</v>
      </c>
      <c r="F664" t="s">
        <v>21</v>
      </c>
    </row>
    <row r="665" spans="1:6" x14ac:dyDescent="0.3">
      <c r="A665">
        <v>32178777</v>
      </c>
      <c r="B665" t="s">
        <v>1059</v>
      </c>
      <c r="C665">
        <v>62000000</v>
      </c>
      <c r="D665">
        <v>3.8</v>
      </c>
      <c r="E665">
        <v>-29821223</v>
      </c>
      <c r="F665" t="s">
        <v>38</v>
      </c>
    </row>
    <row r="666" spans="1:6" x14ac:dyDescent="0.3">
      <c r="A666">
        <v>15738632</v>
      </c>
      <c r="B666" t="s">
        <v>1061</v>
      </c>
      <c r="C666">
        <v>42000000</v>
      </c>
      <c r="D666">
        <v>5.9</v>
      </c>
      <c r="E666">
        <v>-26261368</v>
      </c>
      <c r="F666" t="s">
        <v>38</v>
      </c>
    </row>
    <row r="667" spans="1:6" x14ac:dyDescent="0.3">
      <c r="A667">
        <v>54116191</v>
      </c>
      <c r="B667" t="s">
        <v>1062</v>
      </c>
      <c r="C667">
        <v>44000000</v>
      </c>
      <c r="D667">
        <v>7.9</v>
      </c>
      <c r="E667">
        <v>10116191</v>
      </c>
      <c r="F667" t="s">
        <v>21</v>
      </c>
    </row>
    <row r="668" spans="1:6" x14ac:dyDescent="0.3">
      <c r="A668">
        <v>118153533</v>
      </c>
      <c r="B668" t="s">
        <v>1064</v>
      </c>
      <c r="C668">
        <v>61000000</v>
      </c>
      <c r="D668">
        <v>6.3</v>
      </c>
      <c r="E668">
        <v>57153533</v>
      </c>
      <c r="F668" t="s">
        <v>21</v>
      </c>
    </row>
    <row r="669" spans="1:6" x14ac:dyDescent="0.3">
      <c r="A669">
        <v>108012170</v>
      </c>
      <c r="B669" t="s">
        <v>1066</v>
      </c>
      <c r="C669">
        <v>63000000</v>
      </c>
      <c r="D669">
        <v>5.5</v>
      </c>
      <c r="E669">
        <v>45012170</v>
      </c>
      <c r="F669" t="s">
        <v>21</v>
      </c>
    </row>
    <row r="670" spans="1:6" x14ac:dyDescent="0.3">
      <c r="A670">
        <v>210592590</v>
      </c>
      <c r="B670">
        <v>300</v>
      </c>
      <c r="C670">
        <v>65000000</v>
      </c>
      <c r="D670">
        <v>7.7</v>
      </c>
      <c r="E670">
        <v>145592590</v>
      </c>
      <c r="F670" t="s">
        <v>21</v>
      </c>
    </row>
    <row r="671" spans="1:6" x14ac:dyDescent="0.3">
      <c r="A671">
        <v>279167575</v>
      </c>
      <c r="B671" t="s">
        <v>1067</v>
      </c>
      <c r="C671">
        <v>80000000</v>
      </c>
      <c r="D671">
        <v>6.3</v>
      </c>
      <c r="E671">
        <v>199167575</v>
      </c>
      <c r="F671" t="s">
        <v>21</v>
      </c>
    </row>
    <row r="672" spans="1:6" x14ac:dyDescent="0.3">
      <c r="A672">
        <v>143151473</v>
      </c>
      <c r="B672" t="s">
        <v>1069</v>
      </c>
      <c r="C672">
        <v>60000000</v>
      </c>
      <c r="D672">
        <v>7.1</v>
      </c>
      <c r="E672">
        <v>83151473</v>
      </c>
      <c r="F672" t="s">
        <v>21</v>
      </c>
    </row>
    <row r="673" spans="1:6" x14ac:dyDescent="0.3">
      <c r="A673">
        <v>136801374</v>
      </c>
      <c r="B673" t="s">
        <v>1070</v>
      </c>
      <c r="C673">
        <v>60000000</v>
      </c>
      <c r="D673">
        <v>8.5</v>
      </c>
      <c r="E673">
        <v>76801374</v>
      </c>
      <c r="F673" t="s">
        <v>21</v>
      </c>
    </row>
    <row r="674" spans="1:6" x14ac:dyDescent="0.3">
      <c r="A674">
        <v>135381507</v>
      </c>
      <c r="B674" t="s">
        <v>1071</v>
      </c>
      <c r="C674">
        <v>150000000</v>
      </c>
      <c r="D674">
        <v>5.8</v>
      </c>
      <c r="E674">
        <v>-14618493</v>
      </c>
      <c r="F674" t="s">
        <v>38</v>
      </c>
    </row>
    <row r="675" spans="1:6" x14ac:dyDescent="0.3">
      <c r="A675">
        <v>167735396</v>
      </c>
      <c r="B675" t="s">
        <v>1072</v>
      </c>
      <c r="C675">
        <v>61000000</v>
      </c>
      <c r="D675">
        <v>8.1</v>
      </c>
      <c r="E675">
        <v>106735396</v>
      </c>
      <c r="F675" t="s">
        <v>21</v>
      </c>
    </row>
    <row r="676" spans="1:6" x14ac:dyDescent="0.3">
      <c r="A676">
        <v>121468960</v>
      </c>
      <c r="B676" t="s">
        <v>1073</v>
      </c>
      <c r="C676">
        <v>60000000</v>
      </c>
      <c r="D676">
        <v>7.9</v>
      </c>
      <c r="E676">
        <v>61468960</v>
      </c>
      <c r="F676" t="s">
        <v>21</v>
      </c>
    </row>
    <row r="677" spans="1:6" x14ac:dyDescent="0.3">
      <c r="A677">
        <v>106635996</v>
      </c>
      <c r="B677" t="s">
        <v>1074</v>
      </c>
      <c r="C677">
        <v>58000000</v>
      </c>
      <c r="D677">
        <v>7.2</v>
      </c>
      <c r="E677">
        <v>48635996</v>
      </c>
      <c r="F677" t="s">
        <v>21</v>
      </c>
    </row>
    <row r="678" spans="1:6" x14ac:dyDescent="0.3">
      <c r="A678">
        <v>102678089</v>
      </c>
      <c r="B678" t="s">
        <v>1075</v>
      </c>
      <c r="C678">
        <v>95000000</v>
      </c>
      <c r="D678">
        <v>6.3</v>
      </c>
      <c r="E678">
        <v>7678089</v>
      </c>
      <c r="F678" t="s">
        <v>21</v>
      </c>
    </row>
    <row r="679" spans="1:6" x14ac:dyDescent="0.3">
      <c r="A679">
        <v>125603360</v>
      </c>
      <c r="B679" t="s">
        <v>1076</v>
      </c>
      <c r="C679">
        <v>60000000</v>
      </c>
      <c r="D679">
        <v>8.1</v>
      </c>
      <c r="E679">
        <v>65603360</v>
      </c>
      <c r="F679" t="s">
        <v>21</v>
      </c>
    </row>
    <row r="680" spans="1:6" x14ac:dyDescent="0.3">
      <c r="A680">
        <v>101217900</v>
      </c>
      <c r="B680" t="s">
        <v>1078</v>
      </c>
      <c r="C680">
        <v>70000000</v>
      </c>
      <c r="D680">
        <v>7</v>
      </c>
      <c r="E680">
        <v>31217900</v>
      </c>
      <c r="F680" t="s">
        <v>21</v>
      </c>
    </row>
    <row r="681" spans="1:6" x14ac:dyDescent="0.3">
      <c r="A681">
        <v>104148781</v>
      </c>
      <c r="B681" t="s">
        <v>1079</v>
      </c>
      <c r="C681">
        <v>60000000</v>
      </c>
      <c r="D681">
        <v>5.5</v>
      </c>
      <c r="E681">
        <v>44148781</v>
      </c>
      <c r="F681" t="s">
        <v>21</v>
      </c>
    </row>
    <row r="682" spans="1:6" x14ac:dyDescent="0.3">
      <c r="A682">
        <v>75573300</v>
      </c>
      <c r="B682" t="s">
        <v>1080</v>
      </c>
      <c r="C682">
        <v>61000000</v>
      </c>
      <c r="D682">
        <v>6.7</v>
      </c>
      <c r="E682">
        <v>14573300</v>
      </c>
      <c r="F682" t="s">
        <v>21</v>
      </c>
    </row>
    <row r="683" spans="1:6" x14ac:dyDescent="0.3">
      <c r="A683">
        <v>93375151</v>
      </c>
      <c r="B683" t="s">
        <v>1081</v>
      </c>
      <c r="C683">
        <v>60000000</v>
      </c>
      <c r="D683">
        <v>5.2</v>
      </c>
      <c r="E683">
        <v>33375151</v>
      </c>
      <c r="F683" t="s">
        <v>21</v>
      </c>
    </row>
    <row r="684" spans="1:6" x14ac:dyDescent="0.3">
      <c r="A684">
        <v>106126012</v>
      </c>
      <c r="B684" t="s">
        <v>1082</v>
      </c>
      <c r="C684">
        <v>60000000</v>
      </c>
      <c r="D684">
        <v>7</v>
      </c>
      <c r="E684">
        <v>46126012</v>
      </c>
      <c r="F684" t="s">
        <v>21</v>
      </c>
    </row>
    <row r="685" spans="1:6" x14ac:dyDescent="0.3">
      <c r="A685">
        <v>93307796</v>
      </c>
      <c r="B685" t="s">
        <v>1084</v>
      </c>
      <c r="C685">
        <v>60000000</v>
      </c>
      <c r="D685">
        <v>6.1</v>
      </c>
      <c r="E685">
        <v>33307796</v>
      </c>
      <c r="F685" t="s">
        <v>21</v>
      </c>
    </row>
    <row r="686" spans="1:6" x14ac:dyDescent="0.3">
      <c r="A686">
        <v>90646554</v>
      </c>
      <c r="B686" t="s">
        <v>1085</v>
      </c>
      <c r="C686">
        <v>105000000</v>
      </c>
      <c r="D686">
        <v>6.6</v>
      </c>
      <c r="E686">
        <v>-14353446</v>
      </c>
      <c r="F686" t="s">
        <v>38</v>
      </c>
    </row>
    <row r="687" spans="1:6" x14ac:dyDescent="0.3">
      <c r="A687">
        <v>109176215</v>
      </c>
      <c r="B687" t="s">
        <v>1087</v>
      </c>
      <c r="C687">
        <v>60000000</v>
      </c>
      <c r="D687">
        <v>5.5</v>
      </c>
      <c r="E687">
        <v>49176215</v>
      </c>
      <c r="F687" t="s">
        <v>21</v>
      </c>
    </row>
    <row r="688" spans="1:6" x14ac:dyDescent="0.3">
      <c r="A688">
        <v>82670733</v>
      </c>
      <c r="B688" t="s">
        <v>1088</v>
      </c>
      <c r="C688">
        <v>60000000</v>
      </c>
      <c r="D688">
        <v>5.9</v>
      </c>
      <c r="E688">
        <v>22670733</v>
      </c>
      <c r="F688" t="s">
        <v>21</v>
      </c>
    </row>
    <row r="689" spans="1:6" x14ac:dyDescent="0.3">
      <c r="A689">
        <v>82569532</v>
      </c>
      <c r="B689" t="s">
        <v>1089</v>
      </c>
      <c r="C689">
        <v>60000000</v>
      </c>
      <c r="D689">
        <v>5.4</v>
      </c>
      <c r="E689">
        <v>22569532</v>
      </c>
      <c r="F689" t="s">
        <v>21</v>
      </c>
    </row>
    <row r="690" spans="1:6" x14ac:dyDescent="0.3">
      <c r="A690">
        <v>81687587</v>
      </c>
      <c r="B690" t="s">
        <v>1091</v>
      </c>
      <c r="C690">
        <v>61000000</v>
      </c>
      <c r="D690">
        <v>6.4</v>
      </c>
      <c r="E690">
        <v>20687587</v>
      </c>
      <c r="F690" t="s">
        <v>21</v>
      </c>
    </row>
    <row r="691" spans="1:6" x14ac:dyDescent="0.3">
      <c r="A691">
        <v>80574010</v>
      </c>
      <c r="B691" t="s">
        <v>1093</v>
      </c>
      <c r="C691">
        <v>60000000</v>
      </c>
      <c r="D691">
        <v>5.7</v>
      </c>
      <c r="E691">
        <v>20574010</v>
      </c>
      <c r="F691" t="s">
        <v>21</v>
      </c>
    </row>
    <row r="692" spans="1:6" x14ac:dyDescent="0.3">
      <c r="A692">
        <v>75764085</v>
      </c>
      <c r="B692" t="s">
        <v>1094</v>
      </c>
      <c r="C692">
        <v>60000000</v>
      </c>
      <c r="D692">
        <v>6.7</v>
      </c>
      <c r="E692">
        <v>15764085</v>
      </c>
      <c r="F692" t="s">
        <v>21</v>
      </c>
    </row>
    <row r="693" spans="1:6" x14ac:dyDescent="0.3">
      <c r="A693">
        <v>90356857</v>
      </c>
      <c r="B693" t="s">
        <v>1095</v>
      </c>
      <c r="C693">
        <v>58000000</v>
      </c>
      <c r="D693">
        <v>7.1</v>
      </c>
      <c r="E693">
        <v>32356857</v>
      </c>
      <c r="F693" t="s">
        <v>21</v>
      </c>
    </row>
    <row r="694" spans="1:6" x14ac:dyDescent="0.3">
      <c r="A694">
        <v>75530832</v>
      </c>
      <c r="B694" t="s">
        <v>1096</v>
      </c>
      <c r="C694">
        <v>55000000</v>
      </c>
      <c r="D694">
        <v>6.8</v>
      </c>
      <c r="E694">
        <v>20530832</v>
      </c>
      <c r="F694" t="s">
        <v>21</v>
      </c>
    </row>
    <row r="695" spans="1:6" x14ac:dyDescent="0.3">
      <c r="A695">
        <v>75370763</v>
      </c>
      <c r="B695" t="s">
        <v>1098</v>
      </c>
      <c r="C695">
        <v>60000000</v>
      </c>
      <c r="D695">
        <v>6.5</v>
      </c>
      <c r="E695">
        <v>15370763</v>
      </c>
      <c r="F695" t="s">
        <v>21</v>
      </c>
    </row>
    <row r="696" spans="1:6" x14ac:dyDescent="0.3">
      <c r="A696">
        <v>100003492</v>
      </c>
      <c r="B696" t="s">
        <v>1099</v>
      </c>
      <c r="C696">
        <v>65000000</v>
      </c>
      <c r="D696">
        <v>7.6</v>
      </c>
      <c r="E696">
        <v>35003492</v>
      </c>
      <c r="F696" t="s">
        <v>21</v>
      </c>
    </row>
    <row r="697" spans="1:6" x14ac:dyDescent="0.3">
      <c r="A697">
        <v>90341670</v>
      </c>
      <c r="B697" t="s">
        <v>1100</v>
      </c>
      <c r="C697">
        <v>60000000</v>
      </c>
      <c r="D697">
        <v>5.5</v>
      </c>
      <c r="E697">
        <v>30341670</v>
      </c>
      <c r="F697" t="s">
        <v>21</v>
      </c>
    </row>
    <row r="698" spans="1:6" x14ac:dyDescent="0.3">
      <c r="A698">
        <v>74540762</v>
      </c>
      <c r="B698" t="s">
        <v>1102</v>
      </c>
      <c r="C698">
        <v>55000000</v>
      </c>
      <c r="D698">
        <v>6.5</v>
      </c>
      <c r="E698">
        <v>19540762</v>
      </c>
      <c r="F698" t="s">
        <v>21</v>
      </c>
    </row>
    <row r="699" spans="1:6" x14ac:dyDescent="0.3">
      <c r="A699">
        <v>80033643</v>
      </c>
      <c r="B699" t="s">
        <v>1103</v>
      </c>
      <c r="C699">
        <v>60000000</v>
      </c>
      <c r="D699">
        <v>7</v>
      </c>
      <c r="E699">
        <v>20033643</v>
      </c>
      <c r="F699" t="s">
        <v>21</v>
      </c>
    </row>
    <row r="700" spans="1:6" x14ac:dyDescent="0.3">
      <c r="A700">
        <v>73648142</v>
      </c>
      <c r="B700" t="s">
        <v>1104</v>
      </c>
      <c r="C700">
        <v>60000000</v>
      </c>
      <c r="D700">
        <v>5.8</v>
      </c>
      <c r="E700">
        <v>13648142</v>
      </c>
      <c r="F700" t="s">
        <v>21</v>
      </c>
    </row>
    <row r="701" spans="1:6" x14ac:dyDescent="0.3">
      <c r="A701">
        <v>71844424</v>
      </c>
      <c r="B701" t="s">
        <v>1106</v>
      </c>
      <c r="C701">
        <v>60000000</v>
      </c>
      <c r="D701">
        <v>7.3</v>
      </c>
      <c r="E701">
        <v>11844424</v>
      </c>
      <c r="F701" t="s">
        <v>21</v>
      </c>
    </row>
    <row r="702" spans="1:6" x14ac:dyDescent="0.3">
      <c r="A702">
        <v>75638743</v>
      </c>
      <c r="B702" t="s">
        <v>1107</v>
      </c>
      <c r="C702">
        <v>60000000</v>
      </c>
      <c r="D702">
        <v>6.6</v>
      </c>
      <c r="E702">
        <v>15638743</v>
      </c>
      <c r="F702" t="s">
        <v>21</v>
      </c>
    </row>
    <row r="703" spans="1:6" x14ac:dyDescent="0.3">
      <c r="A703">
        <v>66734992</v>
      </c>
      <c r="B703" t="s">
        <v>1109</v>
      </c>
      <c r="C703">
        <v>60000000</v>
      </c>
      <c r="D703">
        <v>4.4000000000000004</v>
      </c>
      <c r="E703">
        <v>6734992</v>
      </c>
      <c r="F703" t="s">
        <v>21</v>
      </c>
    </row>
    <row r="704" spans="1:6" x14ac:dyDescent="0.3">
      <c r="A704">
        <v>75280058</v>
      </c>
      <c r="B704" t="s">
        <v>1110</v>
      </c>
      <c r="C704">
        <v>60000000</v>
      </c>
      <c r="D704">
        <v>7.7</v>
      </c>
      <c r="E704">
        <v>15280058</v>
      </c>
      <c r="F704" t="s">
        <v>21</v>
      </c>
    </row>
    <row r="705" spans="1:6" x14ac:dyDescent="0.3">
      <c r="A705">
        <v>64505912</v>
      </c>
      <c r="B705" t="s">
        <v>1111</v>
      </c>
      <c r="C705">
        <v>48000000</v>
      </c>
      <c r="D705">
        <v>5</v>
      </c>
      <c r="E705">
        <v>16505912</v>
      </c>
      <c r="F705" t="s">
        <v>21</v>
      </c>
    </row>
    <row r="706" spans="1:6" x14ac:dyDescent="0.3">
      <c r="A706">
        <v>77862546</v>
      </c>
      <c r="B706" t="s">
        <v>1112</v>
      </c>
      <c r="C706">
        <v>70000000</v>
      </c>
      <c r="D706">
        <v>7.7</v>
      </c>
      <c r="E706">
        <v>7862546</v>
      </c>
      <c r="F706" t="s">
        <v>21</v>
      </c>
    </row>
    <row r="707" spans="1:6" x14ac:dyDescent="0.3">
      <c r="A707">
        <v>61112916</v>
      </c>
      <c r="B707" t="s">
        <v>1114</v>
      </c>
      <c r="C707">
        <v>50000000</v>
      </c>
      <c r="D707">
        <v>4.4000000000000004</v>
      </c>
      <c r="E707">
        <v>11112916</v>
      </c>
      <c r="F707" t="s">
        <v>21</v>
      </c>
    </row>
    <row r="708" spans="1:6" x14ac:dyDescent="0.3">
      <c r="A708">
        <v>88200225</v>
      </c>
      <c r="B708" t="s">
        <v>1115</v>
      </c>
      <c r="C708">
        <v>60000000</v>
      </c>
      <c r="D708">
        <v>6.1</v>
      </c>
      <c r="E708">
        <v>28200225</v>
      </c>
      <c r="F708" t="s">
        <v>21</v>
      </c>
    </row>
    <row r="709" spans="1:6" x14ac:dyDescent="0.3">
      <c r="A709">
        <v>60573641</v>
      </c>
      <c r="B709" t="s">
        <v>1117</v>
      </c>
      <c r="C709">
        <v>60000000</v>
      </c>
      <c r="D709">
        <v>5.4</v>
      </c>
      <c r="E709">
        <v>573641</v>
      </c>
      <c r="F709" t="s">
        <v>21</v>
      </c>
    </row>
    <row r="710" spans="1:6" x14ac:dyDescent="0.3">
      <c r="A710">
        <v>59035104</v>
      </c>
      <c r="B710" t="s">
        <v>1118</v>
      </c>
      <c r="C710">
        <v>66000000</v>
      </c>
      <c r="D710">
        <v>6.8</v>
      </c>
      <c r="E710">
        <v>-6964896</v>
      </c>
      <c r="F710" t="s">
        <v>38</v>
      </c>
    </row>
    <row r="711" spans="1:6" x14ac:dyDescent="0.3">
      <c r="A711">
        <v>56702901</v>
      </c>
      <c r="B711" t="s">
        <v>1120</v>
      </c>
      <c r="C711">
        <v>60000000</v>
      </c>
      <c r="D711">
        <v>6.5</v>
      </c>
      <c r="E711">
        <v>-3297099</v>
      </c>
      <c r="F711" t="s">
        <v>38</v>
      </c>
    </row>
    <row r="712" spans="1:6" x14ac:dyDescent="0.3">
      <c r="A712">
        <v>55994557</v>
      </c>
      <c r="B712" t="s">
        <v>1122</v>
      </c>
      <c r="C712">
        <v>60000000</v>
      </c>
      <c r="D712">
        <v>7</v>
      </c>
      <c r="E712">
        <v>-4005443</v>
      </c>
      <c r="F712" t="s">
        <v>38</v>
      </c>
    </row>
    <row r="713" spans="1:6" x14ac:dyDescent="0.3">
      <c r="A713">
        <v>54910560</v>
      </c>
      <c r="B713" t="s">
        <v>1123</v>
      </c>
      <c r="C713">
        <v>60000000</v>
      </c>
      <c r="D713">
        <v>6.3</v>
      </c>
      <c r="E713">
        <v>-5089440</v>
      </c>
      <c r="F713" t="s">
        <v>38</v>
      </c>
    </row>
    <row r="714" spans="1:6" x14ac:dyDescent="0.3">
      <c r="A714">
        <v>53789313</v>
      </c>
      <c r="B714" t="s">
        <v>1124</v>
      </c>
      <c r="C714">
        <v>60000000</v>
      </c>
      <c r="D714">
        <v>6.3</v>
      </c>
      <c r="E714">
        <v>-6210687</v>
      </c>
      <c r="F714" t="s">
        <v>38</v>
      </c>
    </row>
    <row r="715" spans="1:6" x14ac:dyDescent="0.3">
      <c r="A715">
        <v>51045801</v>
      </c>
      <c r="B715" t="s">
        <v>1126</v>
      </c>
      <c r="C715">
        <v>60000000</v>
      </c>
      <c r="D715">
        <v>6.1</v>
      </c>
      <c r="E715">
        <v>-8954199</v>
      </c>
      <c r="F715" t="s">
        <v>38</v>
      </c>
    </row>
    <row r="716" spans="1:6" x14ac:dyDescent="0.3">
      <c r="A716">
        <v>50818750</v>
      </c>
      <c r="B716" t="s">
        <v>1128</v>
      </c>
      <c r="C716">
        <v>60000000</v>
      </c>
      <c r="D716">
        <v>6.1</v>
      </c>
      <c r="E716">
        <v>-9181250</v>
      </c>
      <c r="F716" t="s">
        <v>38</v>
      </c>
    </row>
    <row r="717" spans="1:6" x14ac:dyDescent="0.3">
      <c r="A717">
        <v>50189179</v>
      </c>
      <c r="B717" t="s">
        <v>1130</v>
      </c>
      <c r="C717">
        <v>60000000</v>
      </c>
      <c r="D717">
        <v>5.3</v>
      </c>
      <c r="E717">
        <v>-9810821</v>
      </c>
      <c r="F717" t="s">
        <v>38</v>
      </c>
    </row>
    <row r="718" spans="1:6" x14ac:dyDescent="0.3">
      <c r="A718">
        <v>50024083</v>
      </c>
      <c r="B718" t="s">
        <v>1132</v>
      </c>
      <c r="C718">
        <v>60000000</v>
      </c>
      <c r="D718">
        <v>5.4</v>
      </c>
      <c r="E718">
        <v>-9975917</v>
      </c>
      <c r="F718" t="s">
        <v>38</v>
      </c>
    </row>
    <row r="719" spans="1:6" x14ac:dyDescent="0.3">
      <c r="A719">
        <v>50549107</v>
      </c>
      <c r="B719" t="s">
        <v>1133</v>
      </c>
      <c r="C719">
        <v>60000000</v>
      </c>
      <c r="D719">
        <v>6.2</v>
      </c>
      <c r="E719">
        <v>-9450893</v>
      </c>
      <c r="F719" t="s">
        <v>38</v>
      </c>
    </row>
    <row r="720" spans="1:6" x14ac:dyDescent="0.3">
      <c r="A720">
        <v>56443482</v>
      </c>
      <c r="B720" t="s">
        <v>1135</v>
      </c>
      <c r="C720">
        <v>60000000</v>
      </c>
      <c r="D720">
        <v>6.6</v>
      </c>
      <c r="E720">
        <v>-3556518</v>
      </c>
      <c r="F720" t="s">
        <v>38</v>
      </c>
    </row>
    <row r="721" spans="1:6" x14ac:dyDescent="0.3">
      <c r="A721">
        <v>62401264</v>
      </c>
      <c r="B721" t="s">
        <v>1137</v>
      </c>
      <c r="C721">
        <v>60000000</v>
      </c>
      <c r="D721">
        <v>5.9</v>
      </c>
      <c r="E721">
        <v>2401264</v>
      </c>
      <c r="F721" t="s">
        <v>21</v>
      </c>
    </row>
    <row r="722" spans="1:6" x14ac:dyDescent="0.3">
      <c r="A722">
        <v>47748610</v>
      </c>
      <c r="B722" t="s">
        <v>1139</v>
      </c>
      <c r="C722">
        <v>75000000</v>
      </c>
      <c r="D722">
        <v>6.3</v>
      </c>
      <c r="E722">
        <v>-27251390</v>
      </c>
      <c r="F722" t="s">
        <v>38</v>
      </c>
    </row>
    <row r="723" spans="1:6" x14ac:dyDescent="0.3">
      <c r="A723">
        <v>46975183</v>
      </c>
      <c r="B723" t="s">
        <v>1140</v>
      </c>
      <c r="C723">
        <v>61000000</v>
      </c>
      <c r="D723">
        <v>7.2</v>
      </c>
      <c r="E723">
        <v>-14024817</v>
      </c>
      <c r="F723" t="s">
        <v>38</v>
      </c>
    </row>
    <row r="724" spans="1:6" x14ac:dyDescent="0.3">
      <c r="A724">
        <v>50807639</v>
      </c>
      <c r="B724" t="s">
        <v>1142</v>
      </c>
      <c r="C724">
        <v>60000000</v>
      </c>
      <c r="D724">
        <v>6.8</v>
      </c>
      <c r="E724">
        <v>-9192361</v>
      </c>
      <c r="F724" t="s">
        <v>38</v>
      </c>
    </row>
    <row r="725" spans="1:6" x14ac:dyDescent="0.3">
      <c r="A725">
        <v>46611204</v>
      </c>
      <c r="B725" t="s">
        <v>1144</v>
      </c>
      <c r="C725">
        <v>48000000</v>
      </c>
      <c r="D725">
        <v>6.1</v>
      </c>
      <c r="E725">
        <v>-1388796</v>
      </c>
      <c r="F725" t="s">
        <v>38</v>
      </c>
    </row>
    <row r="726" spans="1:6" x14ac:dyDescent="0.3">
      <c r="A726">
        <v>257756197</v>
      </c>
      <c r="B726" t="s">
        <v>1145</v>
      </c>
      <c r="C726">
        <v>60000000</v>
      </c>
      <c r="D726">
        <v>7.8</v>
      </c>
      <c r="E726">
        <v>197756197</v>
      </c>
      <c r="F726" t="s">
        <v>21</v>
      </c>
    </row>
    <row r="727" spans="1:6" x14ac:dyDescent="0.3">
      <c r="A727">
        <v>48472213</v>
      </c>
      <c r="B727" t="s">
        <v>1147</v>
      </c>
      <c r="C727">
        <v>45000000</v>
      </c>
      <c r="D727">
        <v>5</v>
      </c>
      <c r="E727">
        <v>3472213</v>
      </c>
      <c r="F727" t="s">
        <v>21</v>
      </c>
    </row>
    <row r="728" spans="1:6" x14ac:dyDescent="0.3">
      <c r="A728">
        <v>43060566</v>
      </c>
      <c r="B728" t="s">
        <v>1148</v>
      </c>
      <c r="C728">
        <v>60000000</v>
      </c>
      <c r="D728">
        <v>6.2</v>
      </c>
      <c r="E728">
        <v>-16939434</v>
      </c>
      <c r="F728" t="s">
        <v>38</v>
      </c>
    </row>
    <row r="729" spans="1:6" x14ac:dyDescent="0.3">
      <c r="A729">
        <v>45996718</v>
      </c>
      <c r="B729" t="s">
        <v>1150</v>
      </c>
      <c r="C729">
        <v>60000000</v>
      </c>
      <c r="D729">
        <v>6.7</v>
      </c>
      <c r="E729">
        <v>-14003282</v>
      </c>
      <c r="F729" t="s">
        <v>38</v>
      </c>
    </row>
    <row r="730" spans="1:6" x14ac:dyDescent="0.3">
      <c r="A730">
        <v>43337279</v>
      </c>
      <c r="B730" t="s">
        <v>1152</v>
      </c>
      <c r="C730">
        <v>60000000</v>
      </c>
      <c r="D730">
        <v>4.9000000000000004</v>
      </c>
      <c r="E730">
        <v>-16662721</v>
      </c>
      <c r="F730" t="s">
        <v>38</v>
      </c>
    </row>
    <row r="731" spans="1:6" x14ac:dyDescent="0.3">
      <c r="A731">
        <v>37479778</v>
      </c>
      <c r="B731" t="s">
        <v>1153</v>
      </c>
      <c r="C731">
        <v>60000000</v>
      </c>
      <c r="D731">
        <v>7.4</v>
      </c>
      <c r="E731">
        <v>-22520222</v>
      </c>
      <c r="F731" t="s">
        <v>38</v>
      </c>
    </row>
    <row r="732" spans="1:6" x14ac:dyDescent="0.3">
      <c r="A732">
        <v>40559930</v>
      </c>
      <c r="B732" t="s">
        <v>1154</v>
      </c>
      <c r="C732">
        <v>60000000</v>
      </c>
      <c r="D732">
        <v>6.2</v>
      </c>
      <c r="E732">
        <v>-19440070</v>
      </c>
      <c r="F732" t="s">
        <v>38</v>
      </c>
    </row>
    <row r="733" spans="1:6" x14ac:dyDescent="0.3">
      <c r="A733">
        <v>36830057</v>
      </c>
      <c r="B733" t="s">
        <v>1156</v>
      </c>
      <c r="C733">
        <v>65000000</v>
      </c>
      <c r="D733">
        <v>4.9000000000000004</v>
      </c>
      <c r="E733">
        <v>-28169943</v>
      </c>
      <c r="F733" t="s">
        <v>38</v>
      </c>
    </row>
    <row r="734" spans="1:6" x14ac:dyDescent="0.3">
      <c r="A734">
        <v>36279230</v>
      </c>
      <c r="B734" t="s">
        <v>1157</v>
      </c>
      <c r="C734">
        <v>60000000</v>
      </c>
      <c r="D734">
        <v>6.1</v>
      </c>
      <c r="E734">
        <v>-23720770</v>
      </c>
      <c r="F734" t="s">
        <v>38</v>
      </c>
    </row>
    <row r="735" spans="1:6" x14ac:dyDescent="0.3">
      <c r="A735">
        <v>42194060</v>
      </c>
      <c r="B735" t="s">
        <v>1159</v>
      </c>
      <c r="C735">
        <v>70000000</v>
      </c>
      <c r="D735">
        <v>6.1</v>
      </c>
      <c r="E735">
        <v>-27805940</v>
      </c>
      <c r="F735" t="s">
        <v>38</v>
      </c>
    </row>
    <row r="736" spans="1:6" x14ac:dyDescent="0.3">
      <c r="A736">
        <v>43119879</v>
      </c>
      <c r="B736" t="s">
        <v>1161</v>
      </c>
      <c r="C736">
        <v>60000000</v>
      </c>
      <c r="D736">
        <v>6.4</v>
      </c>
      <c r="E736">
        <v>-16880121</v>
      </c>
      <c r="F736" t="s">
        <v>38</v>
      </c>
    </row>
    <row r="737" spans="1:6" x14ac:dyDescent="0.3">
      <c r="A737">
        <v>35096190</v>
      </c>
      <c r="B737" t="s">
        <v>1163</v>
      </c>
      <c r="C737">
        <v>60000000</v>
      </c>
      <c r="D737">
        <v>6.3</v>
      </c>
      <c r="E737">
        <v>-24903810</v>
      </c>
      <c r="F737" t="s">
        <v>38</v>
      </c>
    </row>
    <row r="738" spans="1:6" x14ac:dyDescent="0.3">
      <c r="A738">
        <v>43290977</v>
      </c>
      <c r="B738" t="s">
        <v>1164</v>
      </c>
      <c r="C738">
        <v>80000000</v>
      </c>
      <c r="D738">
        <v>6.6</v>
      </c>
      <c r="E738">
        <v>-36709023</v>
      </c>
      <c r="F738" t="s">
        <v>38</v>
      </c>
    </row>
    <row r="739" spans="1:6" x14ac:dyDescent="0.3">
      <c r="A739">
        <v>33927476</v>
      </c>
      <c r="B739" t="s">
        <v>1165</v>
      </c>
      <c r="C739">
        <v>40000000</v>
      </c>
      <c r="D739">
        <v>5.7</v>
      </c>
      <c r="E739">
        <v>-6072524</v>
      </c>
      <c r="F739" t="s">
        <v>38</v>
      </c>
    </row>
    <row r="740" spans="1:6" x14ac:dyDescent="0.3">
      <c r="A740">
        <v>32122249</v>
      </c>
      <c r="B740" t="s">
        <v>1166</v>
      </c>
      <c r="C740">
        <v>60000000</v>
      </c>
      <c r="D740">
        <v>5.9</v>
      </c>
      <c r="E740">
        <v>-27877751</v>
      </c>
      <c r="F740" t="s">
        <v>38</v>
      </c>
    </row>
    <row r="741" spans="1:6" x14ac:dyDescent="0.3">
      <c r="A741">
        <v>40076438</v>
      </c>
      <c r="B741" t="s">
        <v>1167</v>
      </c>
      <c r="C741">
        <v>60000000</v>
      </c>
      <c r="D741">
        <v>6</v>
      </c>
      <c r="E741">
        <v>-19923562</v>
      </c>
      <c r="F741" t="s">
        <v>38</v>
      </c>
    </row>
    <row r="742" spans="1:6" x14ac:dyDescent="0.3">
      <c r="A742">
        <v>32940507</v>
      </c>
      <c r="B742" t="s">
        <v>1169</v>
      </c>
      <c r="C742">
        <v>60000000</v>
      </c>
      <c r="D742">
        <v>6.1</v>
      </c>
      <c r="E742">
        <v>-27059493</v>
      </c>
      <c r="F742" t="s">
        <v>38</v>
      </c>
    </row>
    <row r="743" spans="1:6" x14ac:dyDescent="0.3">
      <c r="A743">
        <v>31670931</v>
      </c>
      <c r="B743" t="s">
        <v>1170</v>
      </c>
      <c r="C743">
        <v>60000000</v>
      </c>
      <c r="D743">
        <v>6.7</v>
      </c>
      <c r="E743">
        <v>-28329069</v>
      </c>
      <c r="F743" t="s">
        <v>38</v>
      </c>
    </row>
    <row r="744" spans="1:6" x14ac:dyDescent="0.3">
      <c r="A744">
        <v>30695227</v>
      </c>
      <c r="B744" t="s">
        <v>1171</v>
      </c>
      <c r="C744">
        <v>60000000</v>
      </c>
      <c r="D744">
        <v>6.7</v>
      </c>
      <c r="E744">
        <v>-29304773</v>
      </c>
      <c r="F744" t="s">
        <v>38</v>
      </c>
    </row>
    <row r="745" spans="1:6" x14ac:dyDescent="0.3">
      <c r="A745">
        <v>32522352</v>
      </c>
      <c r="B745" t="s">
        <v>1172</v>
      </c>
      <c r="C745">
        <v>60000000</v>
      </c>
      <c r="D745">
        <v>7.9</v>
      </c>
      <c r="E745">
        <v>-27477648</v>
      </c>
      <c r="F745" t="s">
        <v>38</v>
      </c>
    </row>
    <row r="746" spans="1:6" x14ac:dyDescent="0.3">
      <c r="A746">
        <v>26082914</v>
      </c>
      <c r="B746" t="s">
        <v>1173</v>
      </c>
      <c r="C746">
        <v>87000000</v>
      </c>
      <c r="D746">
        <v>4.3</v>
      </c>
      <c r="E746">
        <v>-60917086</v>
      </c>
      <c r="F746" t="s">
        <v>38</v>
      </c>
    </row>
    <row r="747" spans="1:6" x14ac:dyDescent="0.3">
      <c r="A747">
        <v>29136626</v>
      </c>
      <c r="B747" t="s">
        <v>1175</v>
      </c>
      <c r="C747">
        <v>60000000</v>
      </c>
      <c r="D747">
        <v>5.7</v>
      </c>
      <c r="E747">
        <v>-30863374</v>
      </c>
      <c r="F747" t="s">
        <v>38</v>
      </c>
    </row>
    <row r="748" spans="1:6" x14ac:dyDescent="0.3">
      <c r="A748">
        <v>26288320</v>
      </c>
      <c r="B748" t="s">
        <v>1177</v>
      </c>
      <c r="C748">
        <v>60000000</v>
      </c>
      <c r="D748">
        <v>6.7</v>
      </c>
      <c r="E748">
        <v>-33711680</v>
      </c>
      <c r="F748" t="s">
        <v>38</v>
      </c>
    </row>
    <row r="749" spans="1:6" x14ac:dyDescent="0.3">
      <c r="A749">
        <v>26616590</v>
      </c>
      <c r="B749" t="s">
        <v>1178</v>
      </c>
      <c r="C749">
        <v>60000000</v>
      </c>
      <c r="D749">
        <v>6.7</v>
      </c>
      <c r="E749">
        <v>-33383410</v>
      </c>
      <c r="F749" t="s">
        <v>38</v>
      </c>
    </row>
    <row r="750" spans="1:6" x14ac:dyDescent="0.3">
      <c r="A750">
        <v>30063805</v>
      </c>
      <c r="B750" t="s">
        <v>1179</v>
      </c>
      <c r="C750">
        <v>60000000</v>
      </c>
      <c r="D750">
        <v>6.1</v>
      </c>
      <c r="E750">
        <v>-29936195</v>
      </c>
      <c r="F750" t="s">
        <v>38</v>
      </c>
    </row>
    <row r="751" spans="1:6" x14ac:dyDescent="0.3">
      <c r="A751">
        <v>22518325</v>
      </c>
      <c r="B751" t="s">
        <v>1180</v>
      </c>
      <c r="C751">
        <v>50000000</v>
      </c>
      <c r="D751">
        <v>5.6</v>
      </c>
      <c r="E751">
        <v>-27481675</v>
      </c>
      <c r="F751" t="s">
        <v>38</v>
      </c>
    </row>
    <row r="752" spans="1:6" x14ac:dyDescent="0.3">
      <c r="A752">
        <v>13082288</v>
      </c>
      <c r="B752" t="s">
        <v>1182</v>
      </c>
      <c r="C752">
        <v>60000000</v>
      </c>
      <c r="D752">
        <v>6.6</v>
      </c>
      <c r="E752">
        <v>-46917712</v>
      </c>
      <c r="F752" t="s">
        <v>38</v>
      </c>
    </row>
    <row r="753" spans="1:6" x14ac:dyDescent="0.3">
      <c r="A753">
        <v>18208078</v>
      </c>
      <c r="B753" t="s">
        <v>1184</v>
      </c>
      <c r="C753">
        <v>60000000</v>
      </c>
      <c r="D753">
        <v>6.9</v>
      </c>
      <c r="E753">
        <v>-41791922</v>
      </c>
      <c r="F753" t="s">
        <v>38</v>
      </c>
    </row>
    <row r="754" spans="1:6" x14ac:dyDescent="0.3">
      <c r="A754">
        <v>14218868</v>
      </c>
      <c r="B754" t="s">
        <v>1186</v>
      </c>
      <c r="C754">
        <v>65000000</v>
      </c>
      <c r="D754">
        <v>4.8</v>
      </c>
      <c r="E754">
        <v>-50781132</v>
      </c>
      <c r="F754" t="s">
        <v>38</v>
      </c>
    </row>
    <row r="755" spans="1:6" x14ac:dyDescent="0.3">
      <c r="A755">
        <v>22451</v>
      </c>
      <c r="B755" t="s">
        <v>1188</v>
      </c>
      <c r="C755">
        <v>60000000</v>
      </c>
      <c r="D755">
        <v>6.2</v>
      </c>
      <c r="E755">
        <v>-59977549</v>
      </c>
      <c r="F755" t="s">
        <v>38</v>
      </c>
    </row>
    <row r="756" spans="1:6" x14ac:dyDescent="0.3">
      <c r="A756">
        <v>31165421</v>
      </c>
      <c r="B756" t="s">
        <v>1190</v>
      </c>
      <c r="C756">
        <v>60000000</v>
      </c>
      <c r="D756">
        <v>6</v>
      </c>
      <c r="E756">
        <v>-28834579</v>
      </c>
      <c r="F756" t="s">
        <v>38</v>
      </c>
    </row>
    <row r="757" spans="1:6" x14ac:dyDescent="0.3">
      <c r="A757">
        <v>11802056</v>
      </c>
      <c r="B757" t="s">
        <v>1191</v>
      </c>
      <c r="C757">
        <v>60000000</v>
      </c>
      <c r="D757">
        <v>4.9000000000000004</v>
      </c>
      <c r="E757">
        <v>-48197944</v>
      </c>
      <c r="F757" t="s">
        <v>38</v>
      </c>
    </row>
    <row r="758" spans="1:6" x14ac:dyDescent="0.3">
      <c r="A758">
        <v>25472967</v>
      </c>
      <c r="B758" t="s">
        <v>1193</v>
      </c>
      <c r="C758">
        <v>30000000</v>
      </c>
      <c r="D758">
        <v>5.6</v>
      </c>
      <c r="E758">
        <v>-4527033</v>
      </c>
      <c r="F758" t="s">
        <v>38</v>
      </c>
    </row>
    <row r="759" spans="1:6" x14ac:dyDescent="0.3">
      <c r="A759">
        <v>22362500</v>
      </c>
      <c r="B759" t="s">
        <v>1194</v>
      </c>
      <c r="C759">
        <v>55000000</v>
      </c>
      <c r="D759">
        <v>6.1</v>
      </c>
      <c r="E759">
        <v>-32637500</v>
      </c>
      <c r="F759" t="s">
        <v>38</v>
      </c>
    </row>
    <row r="760" spans="1:6" x14ac:dyDescent="0.3">
      <c r="A760">
        <v>17281832</v>
      </c>
      <c r="B760" t="s">
        <v>1196</v>
      </c>
      <c r="C760">
        <v>60000000</v>
      </c>
      <c r="D760">
        <v>6.1</v>
      </c>
      <c r="E760">
        <v>-42718168</v>
      </c>
      <c r="F760" t="s">
        <v>38</v>
      </c>
    </row>
    <row r="761" spans="1:6" x14ac:dyDescent="0.3">
      <c r="A761">
        <v>19781879</v>
      </c>
      <c r="B761" t="s">
        <v>1197</v>
      </c>
      <c r="C761">
        <v>60000000</v>
      </c>
      <c r="D761">
        <v>4.8</v>
      </c>
      <c r="E761">
        <v>-40218121</v>
      </c>
      <c r="F761" t="s">
        <v>38</v>
      </c>
    </row>
    <row r="762" spans="1:6" x14ac:dyDescent="0.3">
      <c r="A762">
        <v>7605668</v>
      </c>
      <c r="B762" t="s">
        <v>1199</v>
      </c>
      <c r="C762">
        <v>60000000</v>
      </c>
      <c r="D762">
        <v>5.5</v>
      </c>
      <c r="E762">
        <v>-52394332</v>
      </c>
      <c r="F762" t="s">
        <v>38</v>
      </c>
    </row>
    <row r="763" spans="1:6" x14ac:dyDescent="0.3">
      <c r="A763">
        <v>4535117</v>
      </c>
      <c r="B763" t="s">
        <v>1201</v>
      </c>
      <c r="C763">
        <v>60000000</v>
      </c>
      <c r="D763">
        <v>3.8</v>
      </c>
      <c r="E763">
        <v>-55464883</v>
      </c>
      <c r="F763" t="s">
        <v>38</v>
      </c>
    </row>
    <row r="764" spans="1:6" x14ac:dyDescent="0.3">
      <c r="A764">
        <v>4426297</v>
      </c>
      <c r="B764" t="s">
        <v>1202</v>
      </c>
      <c r="C764">
        <v>35000000</v>
      </c>
      <c r="D764">
        <v>6.5</v>
      </c>
      <c r="E764">
        <v>-30573703</v>
      </c>
      <c r="F764" t="s">
        <v>38</v>
      </c>
    </row>
    <row r="765" spans="1:6" x14ac:dyDescent="0.3">
      <c r="A765">
        <v>10166502</v>
      </c>
      <c r="B765" t="s">
        <v>1204</v>
      </c>
      <c r="C765">
        <v>80000000</v>
      </c>
      <c r="D765">
        <v>6.7</v>
      </c>
      <c r="E765">
        <v>-69833498</v>
      </c>
      <c r="F765" t="s">
        <v>38</v>
      </c>
    </row>
    <row r="766" spans="1:6" x14ac:dyDescent="0.3">
      <c r="A766">
        <v>363024263</v>
      </c>
      <c r="B766" t="s">
        <v>1207</v>
      </c>
      <c r="C766">
        <v>58000000</v>
      </c>
      <c r="D766">
        <v>8.1</v>
      </c>
      <c r="E766">
        <v>305024263</v>
      </c>
      <c r="F766" t="s">
        <v>21</v>
      </c>
    </row>
    <row r="767" spans="1:6" x14ac:dyDescent="0.3">
      <c r="A767">
        <v>12065985</v>
      </c>
      <c r="B767" t="s">
        <v>1209</v>
      </c>
      <c r="C767">
        <v>60000000</v>
      </c>
      <c r="D767">
        <v>4.9000000000000004</v>
      </c>
      <c r="E767">
        <v>-47934015</v>
      </c>
      <c r="F767" t="s">
        <v>38</v>
      </c>
    </row>
    <row r="768" spans="1:6" x14ac:dyDescent="0.3">
      <c r="A768">
        <v>350123553</v>
      </c>
      <c r="B768" t="s">
        <v>1210</v>
      </c>
      <c r="C768">
        <v>58800000</v>
      </c>
      <c r="D768">
        <v>7.3</v>
      </c>
      <c r="E768">
        <v>291323553</v>
      </c>
      <c r="F768" t="s">
        <v>21</v>
      </c>
    </row>
    <row r="769" spans="1:6" x14ac:dyDescent="0.3">
      <c r="A769">
        <v>80021740</v>
      </c>
      <c r="B769" t="s">
        <v>1211</v>
      </c>
      <c r="C769">
        <v>58000000</v>
      </c>
      <c r="D769">
        <v>6.4</v>
      </c>
      <c r="E769">
        <v>22021740</v>
      </c>
      <c r="F769" t="s">
        <v>21</v>
      </c>
    </row>
    <row r="770" spans="1:6" x14ac:dyDescent="0.3">
      <c r="A770">
        <v>48291624</v>
      </c>
      <c r="B770" t="s">
        <v>1212</v>
      </c>
      <c r="C770">
        <v>58000000</v>
      </c>
      <c r="D770">
        <v>6.7</v>
      </c>
      <c r="E770">
        <v>-9708376</v>
      </c>
      <c r="F770" t="s">
        <v>38</v>
      </c>
    </row>
    <row r="771" spans="1:6" x14ac:dyDescent="0.3">
      <c r="A771">
        <v>35231365</v>
      </c>
      <c r="B771" t="s">
        <v>1213</v>
      </c>
      <c r="C771">
        <v>60000000</v>
      </c>
      <c r="D771">
        <v>3.6</v>
      </c>
      <c r="E771">
        <v>-24768635</v>
      </c>
      <c r="F771" t="s">
        <v>38</v>
      </c>
    </row>
    <row r="772" spans="1:6" x14ac:dyDescent="0.3">
      <c r="A772">
        <v>53715611</v>
      </c>
      <c r="B772" t="s">
        <v>1215</v>
      </c>
      <c r="C772">
        <v>63000000</v>
      </c>
      <c r="D772">
        <v>5.7</v>
      </c>
      <c r="E772">
        <v>-9284389</v>
      </c>
      <c r="F772" t="s">
        <v>38</v>
      </c>
    </row>
    <row r="773" spans="1:6" x14ac:dyDescent="0.3">
      <c r="A773">
        <v>31199215</v>
      </c>
      <c r="B773" t="s">
        <v>1216</v>
      </c>
      <c r="C773">
        <v>58000000</v>
      </c>
      <c r="D773">
        <v>6</v>
      </c>
      <c r="E773">
        <v>-26800785</v>
      </c>
      <c r="F773" t="s">
        <v>38</v>
      </c>
    </row>
    <row r="774" spans="1:6" x14ac:dyDescent="0.3">
      <c r="A774">
        <v>29580087</v>
      </c>
      <c r="B774" t="s">
        <v>1217</v>
      </c>
      <c r="C774">
        <v>58000000</v>
      </c>
      <c r="D774">
        <v>4.7</v>
      </c>
      <c r="E774">
        <v>-28419913</v>
      </c>
      <c r="F774" t="s">
        <v>38</v>
      </c>
    </row>
    <row r="775" spans="1:6" x14ac:dyDescent="0.3">
      <c r="A775">
        <v>44665963</v>
      </c>
      <c r="B775" t="s">
        <v>1218</v>
      </c>
      <c r="C775">
        <v>58000000</v>
      </c>
      <c r="D775">
        <v>6.3</v>
      </c>
      <c r="E775">
        <v>-13334037</v>
      </c>
      <c r="F775" t="s">
        <v>38</v>
      </c>
    </row>
    <row r="776" spans="1:6" x14ac:dyDescent="0.3">
      <c r="A776">
        <v>60128566</v>
      </c>
      <c r="B776" t="s">
        <v>1219</v>
      </c>
      <c r="C776">
        <v>60000000</v>
      </c>
      <c r="D776">
        <v>5.9</v>
      </c>
      <c r="E776">
        <v>128566</v>
      </c>
      <c r="F776" t="s">
        <v>21</v>
      </c>
    </row>
    <row r="777" spans="1:6" x14ac:dyDescent="0.3">
      <c r="A777">
        <v>49875589</v>
      </c>
      <c r="B777" t="s">
        <v>1221</v>
      </c>
      <c r="C777">
        <v>58000000</v>
      </c>
      <c r="D777">
        <v>5.9</v>
      </c>
      <c r="E777">
        <v>-8124411</v>
      </c>
      <c r="F777" t="s">
        <v>38</v>
      </c>
    </row>
    <row r="778" spans="1:6" x14ac:dyDescent="0.3">
      <c r="A778">
        <v>60984028</v>
      </c>
      <c r="B778" t="s">
        <v>1222</v>
      </c>
      <c r="C778">
        <v>57000000</v>
      </c>
      <c r="D778">
        <v>7.5</v>
      </c>
      <c r="E778">
        <v>3984028</v>
      </c>
      <c r="F778" t="s">
        <v>21</v>
      </c>
    </row>
    <row r="779" spans="1:6" x14ac:dyDescent="0.3">
      <c r="A779">
        <v>36931089</v>
      </c>
      <c r="B779" t="s">
        <v>1224</v>
      </c>
      <c r="C779">
        <v>70000000</v>
      </c>
      <c r="D779">
        <v>5.6</v>
      </c>
      <c r="E779">
        <v>-33068911</v>
      </c>
      <c r="F779" t="s">
        <v>38</v>
      </c>
    </row>
    <row r="780" spans="1:6" x14ac:dyDescent="0.3">
      <c r="A780">
        <v>51317350</v>
      </c>
      <c r="B780" t="s">
        <v>1225</v>
      </c>
      <c r="C780">
        <v>57000000</v>
      </c>
      <c r="D780">
        <v>6.4</v>
      </c>
      <c r="E780">
        <v>-5682650</v>
      </c>
      <c r="F780" t="s">
        <v>38</v>
      </c>
    </row>
    <row r="781" spans="1:6" x14ac:dyDescent="0.3">
      <c r="A781">
        <v>28328132</v>
      </c>
      <c r="B781" t="s">
        <v>1226</v>
      </c>
      <c r="C781">
        <v>58000000</v>
      </c>
      <c r="D781">
        <v>6.3</v>
      </c>
      <c r="E781">
        <v>-29671868</v>
      </c>
      <c r="F781" t="s">
        <v>38</v>
      </c>
    </row>
    <row r="782" spans="1:6" x14ac:dyDescent="0.3">
      <c r="A782">
        <v>51774002</v>
      </c>
      <c r="B782" t="s">
        <v>1228</v>
      </c>
      <c r="C782">
        <v>57000000</v>
      </c>
      <c r="D782">
        <v>4.3</v>
      </c>
      <c r="E782">
        <v>-5225998</v>
      </c>
      <c r="F782" t="s">
        <v>38</v>
      </c>
    </row>
    <row r="783" spans="1:6" x14ac:dyDescent="0.3">
      <c r="A783">
        <v>25528495</v>
      </c>
      <c r="B783" t="s">
        <v>1230</v>
      </c>
      <c r="C783">
        <v>57000000</v>
      </c>
      <c r="D783">
        <v>5.9</v>
      </c>
      <c r="E783">
        <v>-31471505</v>
      </c>
      <c r="F783" t="s">
        <v>38</v>
      </c>
    </row>
    <row r="784" spans="1:6" x14ac:dyDescent="0.3">
      <c r="A784">
        <v>113006880</v>
      </c>
      <c r="B784" t="s">
        <v>1231</v>
      </c>
      <c r="C784">
        <v>56000000</v>
      </c>
      <c r="D784">
        <v>5.5</v>
      </c>
      <c r="E784">
        <v>57006880</v>
      </c>
      <c r="F784" t="s">
        <v>21</v>
      </c>
    </row>
    <row r="785" spans="1:6" x14ac:dyDescent="0.3">
      <c r="A785">
        <v>45860039</v>
      </c>
      <c r="B785" t="s">
        <v>1233</v>
      </c>
      <c r="C785">
        <v>56000000</v>
      </c>
      <c r="D785">
        <v>6.2</v>
      </c>
      <c r="E785">
        <v>-10139961</v>
      </c>
      <c r="F785" t="s">
        <v>38</v>
      </c>
    </row>
    <row r="786" spans="1:6" x14ac:dyDescent="0.3">
      <c r="A786">
        <v>329691196</v>
      </c>
      <c r="B786" t="s">
        <v>1234</v>
      </c>
      <c r="C786">
        <v>55000000</v>
      </c>
      <c r="D786">
        <v>8.8000000000000007</v>
      </c>
      <c r="E786">
        <v>274691196</v>
      </c>
      <c r="F786" t="s">
        <v>21</v>
      </c>
    </row>
    <row r="787" spans="1:6" x14ac:dyDescent="0.3">
      <c r="A787">
        <v>217326336</v>
      </c>
      <c r="B787" t="s">
        <v>1235</v>
      </c>
      <c r="C787">
        <v>60000000</v>
      </c>
      <c r="D787">
        <v>5.2</v>
      </c>
      <c r="E787">
        <v>157326336</v>
      </c>
      <c r="F787" t="s">
        <v>21</v>
      </c>
    </row>
    <row r="788" spans="1:6" x14ac:dyDescent="0.3">
      <c r="A788">
        <v>166225040</v>
      </c>
      <c r="B788" t="s">
        <v>1236</v>
      </c>
      <c r="C788">
        <v>55000000</v>
      </c>
      <c r="D788">
        <v>7</v>
      </c>
      <c r="E788">
        <v>111225040</v>
      </c>
      <c r="F788" t="s">
        <v>21</v>
      </c>
    </row>
    <row r="789" spans="1:6" x14ac:dyDescent="0.3">
      <c r="A789">
        <v>141600000</v>
      </c>
      <c r="B789" t="s">
        <v>1238</v>
      </c>
      <c r="C789">
        <v>55000000</v>
      </c>
      <c r="D789">
        <v>6.6</v>
      </c>
      <c r="E789">
        <v>86600000</v>
      </c>
      <c r="F789" t="s">
        <v>21</v>
      </c>
    </row>
    <row r="790" spans="1:6" x14ac:dyDescent="0.3">
      <c r="A790">
        <v>134218018</v>
      </c>
      <c r="B790" t="s">
        <v>1239</v>
      </c>
      <c r="C790">
        <v>55000000</v>
      </c>
      <c r="D790">
        <v>7.3</v>
      </c>
      <c r="E790">
        <v>79218018</v>
      </c>
      <c r="F790" t="s">
        <v>21</v>
      </c>
    </row>
    <row r="791" spans="1:6" x14ac:dyDescent="0.3">
      <c r="A791">
        <v>128769345</v>
      </c>
      <c r="B791" t="s">
        <v>1240</v>
      </c>
      <c r="C791">
        <v>54000000</v>
      </c>
      <c r="D791">
        <v>5.6</v>
      </c>
      <c r="E791">
        <v>74769345</v>
      </c>
      <c r="F791" t="s">
        <v>21</v>
      </c>
    </row>
    <row r="792" spans="1:6" x14ac:dyDescent="0.3">
      <c r="A792">
        <v>177575142</v>
      </c>
      <c r="B792" t="s">
        <v>1241</v>
      </c>
      <c r="C792">
        <v>70000000</v>
      </c>
      <c r="D792">
        <v>6.6</v>
      </c>
      <c r="E792">
        <v>107575142</v>
      </c>
      <c r="F792" t="s">
        <v>21</v>
      </c>
    </row>
    <row r="793" spans="1:6" x14ac:dyDescent="0.3">
      <c r="A793">
        <v>105263257</v>
      </c>
      <c r="B793" t="s">
        <v>1243</v>
      </c>
      <c r="C793">
        <v>55000000</v>
      </c>
      <c r="D793">
        <v>5.4</v>
      </c>
      <c r="E793">
        <v>50263257</v>
      </c>
      <c r="F793" t="s">
        <v>21</v>
      </c>
    </row>
    <row r="794" spans="1:6" x14ac:dyDescent="0.3">
      <c r="A794">
        <v>104354205</v>
      </c>
      <c r="B794" t="s">
        <v>1245</v>
      </c>
      <c r="C794">
        <v>55000000</v>
      </c>
      <c r="D794">
        <v>6.3</v>
      </c>
      <c r="E794">
        <v>49354205</v>
      </c>
      <c r="F794" t="s">
        <v>21</v>
      </c>
    </row>
    <row r="795" spans="1:6" x14ac:dyDescent="0.3">
      <c r="A795">
        <v>107100855</v>
      </c>
      <c r="B795" t="s">
        <v>1246</v>
      </c>
      <c r="C795">
        <v>55000000</v>
      </c>
      <c r="D795">
        <v>7.9</v>
      </c>
      <c r="E795">
        <v>52100855</v>
      </c>
      <c r="F795" t="s">
        <v>21</v>
      </c>
    </row>
    <row r="796" spans="1:6" x14ac:dyDescent="0.3">
      <c r="A796">
        <v>98711404</v>
      </c>
      <c r="B796" t="s">
        <v>1247</v>
      </c>
      <c r="C796">
        <v>55000000</v>
      </c>
      <c r="D796">
        <v>6.3</v>
      </c>
      <c r="E796">
        <v>43711404</v>
      </c>
      <c r="F796" t="s">
        <v>21</v>
      </c>
    </row>
    <row r="797" spans="1:6" x14ac:dyDescent="0.3">
      <c r="A797">
        <v>100328194</v>
      </c>
      <c r="B797" t="s">
        <v>1248</v>
      </c>
      <c r="C797">
        <v>50000000</v>
      </c>
      <c r="D797">
        <v>6</v>
      </c>
      <c r="E797">
        <v>50328194</v>
      </c>
      <c r="F797" t="s">
        <v>21</v>
      </c>
    </row>
    <row r="798" spans="1:6" x14ac:dyDescent="0.3">
      <c r="A798">
        <v>101530738</v>
      </c>
      <c r="B798" t="s">
        <v>1249</v>
      </c>
      <c r="C798">
        <v>55000000</v>
      </c>
      <c r="D798">
        <v>7.2</v>
      </c>
      <c r="E798">
        <v>46530738</v>
      </c>
      <c r="F798" t="s">
        <v>21</v>
      </c>
    </row>
    <row r="799" spans="1:6" x14ac:dyDescent="0.3">
      <c r="A799">
        <v>93815117</v>
      </c>
      <c r="B799" t="s">
        <v>1251</v>
      </c>
      <c r="C799">
        <v>55000000</v>
      </c>
      <c r="D799">
        <v>5.0999999999999996</v>
      </c>
      <c r="E799">
        <v>38815117</v>
      </c>
      <c r="F799" t="s">
        <v>21</v>
      </c>
    </row>
    <row r="800" spans="1:6" x14ac:dyDescent="0.3">
      <c r="A800">
        <v>91400000</v>
      </c>
      <c r="B800" t="s">
        <v>1252</v>
      </c>
      <c r="C800">
        <v>53000000</v>
      </c>
      <c r="D800">
        <v>7.3</v>
      </c>
      <c r="E800">
        <v>38400000</v>
      </c>
      <c r="F800" t="s">
        <v>21</v>
      </c>
    </row>
    <row r="801" spans="1:6" x14ac:dyDescent="0.3">
      <c r="A801">
        <v>162586036</v>
      </c>
      <c r="B801" t="s">
        <v>1254</v>
      </c>
      <c r="C801">
        <v>55000000</v>
      </c>
      <c r="D801">
        <v>8</v>
      </c>
      <c r="E801">
        <v>107586036</v>
      </c>
      <c r="F801" t="s">
        <v>21</v>
      </c>
    </row>
    <row r="802" spans="1:6" x14ac:dyDescent="0.3">
      <c r="A802">
        <v>89706988</v>
      </c>
      <c r="B802" t="s">
        <v>1255</v>
      </c>
      <c r="C802">
        <v>55000000</v>
      </c>
      <c r="D802">
        <v>6.2</v>
      </c>
      <c r="E802">
        <v>34706988</v>
      </c>
      <c r="F802" t="s">
        <v>21</v>
      </c>
    </row>
    <row r="803" spans="1:6" x14ac:dyDescent="0.3">
      <c r="A803">
        <v>83000000</v>
      </c>
      <c r="B803" t="s">
        <v>1256</v>
      </c>
      <c r="C803">
        <v>55000000</v>
      </c>
      <c r="D803">
        <v>6</v>
      </c>
      <c r="E803">
        <v>28000000</v>
      </c>
      <c r="F803" t="s">
        <v>21</v>
      </c>
    </row>
    <row r="804" spans="1:6" x14ac:dyDescent="0.3">
      <c r="A804">
        <v>78745923</v>
      </c>
      <c r="B804" t="s">
        <v>1257</v>
      </c>
      <c r="C804">
        <v>55000000</v>
      </c>
      <c r="D804">
        <v>6.7</v>
      </c>
      <c r="E804">
        <v>23745923</v>
      </c>
      <c r="F804" t="s">
        <v>21</v>
      </c>
    </row>
    <row r="805" spans="1:6" x14ac:dyDescent="0.3">
      <c r="A805">
        <v>70098138</v>
      </c>
      <c r="B805" t="s">
        <v>1258</v>
      </c>
      <c r="C805">
        <v>30000000</v>
      </c>
      <c r="D805">
        <v>8.1</v>
      </c>
      <c r="E805">
        <v>40098138</v>
      </c>
      <c r="F805" t="s">
        <v>21</v>
      </c>
    </row>
    <row r="806" spans="1:6" x14ac:dyDescent="0.3">
      <c r="A806">
        <v>66365290</v>
      </c>
      <c r="B806" t="s">
        <v>1259</v>
      </c>
      <c r="C806">
        <v>55000000</v>
      </c>
      <c r="D806">
        <v>6.4</v>
      </c>
      <c r="E806">
        <v>11365290</v>
      </c>
      <c r="F806" t="s">
        <v>21</v>
      </c>
    </row>
    <row r="807" spans="1:6" x14ac:dyDescent="0.3">
      <c r="A807">
        <v>66207920</v>
      </c>
      <c r="B807" t="s">
        <v>1260</v>
      </c>
      <c r="C807">
        <v>30000000</v>
      </c>
      <c r="D807">
        <v>8</v>
      </c>
      <c r="E807">
        <v>36207920</v>
      </c>
      <c r="F807" t="s">
        <v>21</v>
      </c>
    </row>
    <row r="808" spans="1:6" x14ac:dyDescent="0.3">
      <c r="A808">
        <v>63408614</v>
      </c>
      <c r="B808" t="s">
        <v>1261</v>
      </c>
      <c r="C808">
        <v>55000000</v>
      </c>
      <c r="D808">
        <v>6.3</v>
      </c>
      <c r="E808">
        <v>8408614</v>
      </c>
      <c r="F808" t="s">
        <v>21</v>
      </c>
    </row>
    <row r="809" spans="1:6" x14ac:dyDescent="0.3">
      <c r="A809">
        <v>58422650</v>
      </c>
      <c r="B809" t="s">
        <v>1262</v>
      </c>
      <c r="C809">
        <v>55000000</v>
      </c>
      <c r="D809">
        <v>6.4</v>
      </c>
      <c r="E809">
        <v>3422650</v>
      </c>
      <c r="F809" t="s">
        <v>21</v>
      </c>
    </row>
    <row r="810" spans="1:6" x14ac:dyDescent="0.3">
      <c r="A810">
        <v>56932305</v>
      </c>
      <c r="B810" t="s">
        <v>1264</v>
      </c>
      <c r="C810">
        <v>55000000</v>
      </c>
      <c r="D810">
        <v>6.6</v>
      </c>
      <c r="E810">
        <v>1932305</v>
      </c>
      <c r="F810" t="s">
        <v>21</v>
      </c>
    </row>
    <row r="811" spans="1:6" x14ac:dyDescent="0.3">
      <c r="A811">
        <v>68750000</v>
      </c>
      <c r="B811" t="s">
        <v>1265</v>
      </c>
      <c r="C811">
        <v>55000000</v>
      </c>
      <c r="D811">
        <v>6.4</v>
      </c>
      <c r="E811">
        <v>13750000</v>
      </c>
      <c r="F811" t="s">
        <v>21</v>
      </c>
    </row>
    <row r="812" spans="1:6" x14ac:dyDescent="0.3">
      <c r="A812">
        <v>68218041</v>
      </c>
      <c r="B812" t="s">
        <v>1266</v>
      </c>
      <c r="C812">
        <v>55000000</v>
      </c>
      <c r="D812">
        <v>6</v>
      </c>
      <c r="E812">
        <v>13218041</v>
      </c>
      <c r="F812" t="s">
        <v>21</v>
      </c>
    </row>
    <row r="813" spans="1:6" x14ac:dyDescent="0.3">
      <c r="A813">
        <v>25040293</v>
      </c>
      <c r="B813" t="s">
        <v>1267</v>
      </c>
      <c r="C813">
        <v>55000000</v>
      </c>
      <c r="D813">
        <v>6.6</v>
      </c>
      <c r="E813">
        <v>-29959707</v>
      </c>
      <c r="F813" t="s">
        <v>38</v>
      </c>
    </row>
    <row r="814" spans="1:6" x14ac:dyDescent="0.3">
      <c r="A814">
        <v>55747724</v>
      </c>
      <c r="B814" t="s">
        <v>1269</v>
      </c>
      <c r="C814">
        <v>55000000</v>
      </c>
      <c r="D814">
        <v>5.9</v>
      </c>
      <c r="E814">
        <v>747724</v>
      </c>
      <c r="F814" t="s">
        <v>21</v>
      </c>
    </row>
    <row r="815" spans="1:6" x14ac:dyDescent="0.3">
      <c r="A815">
        <v>55473600</v>
      </c>
      <c r="B815" t="s">
        <v>1270</v>
      </c>
      <c r="C815">
        <v>50000000</v>
      </c>
      <c r="D815">
        <v>6.4</v>
      </c>
      <c r="E815">
        <v>5473600</v>
      </c>
      <c r="F815" t="s">
        <v>21</v>
      </c>
    </row>
    <row r="816" spans="1:6" x14ac:dyDescent="0.3">
      <c r="A816">
        <v>49994804</v>
      </c>
      <c r="B816" t="s">
        <v>1272</v>
      </c>
      <c r="C816">
        <v>55000000</v>
      </c>
      <c r="D816">
        <v>6.3</v>
      </c>
      <c r="E816">
        <v>-5005196</v>
      </c>
      <c r="F816" t="s">
        <v>38</v>
      </c>
    </row>
    <row r="817" spans="1:6" x14ac:dyDescent="0.3">
      <c r="A817">
        <v>41609593</v>
      </c>
      <c r="B817" t="s">
        <v>1274</v>
      </c>
      <c r="C817">
        <v>55000000</v>
      </c>
      <c r="D817">
        <v>7.3</v>
      </c>
      <c r="E817">
        <v>-13390407</v>
      </c>
      <c r="F817" t="s">
        <v>38</v>
      </c>
    </row>
    <row r="818" spans="1:6" x14ac:dyDescent="0.3">
      <c r="A818">
        <v>38553833</v>
      </c>
      <c r="B818" t="s">
        <v>1275</v>
      </c>
      <c r="C818">
        <v>55000000</v>
      </c>
      <c r="D818">
        <v>6.8</v>
      </c>
      <c r="E818">
        <v>-16446167</v>
      </c>
      <c r="F818" t="s">
        <v>38</v>
      </c>
    </row>
    <row r="819" spans="1:6" x14ac:dyDescent="0.3">
      <c r="A819">
        <v>76137505</v>
      </c>
      <c r="B819" t="s">
        <v>1277</v>
      </c>
      <c r="C819">
        <v>55000000</v>
      </c>
      <c r="D819">
        <v>7.2</v>
      </c>
      <c r="E819">
        <v>21137505</v>
      </c>
      <c r="F819" t="s">
        <v>21</v>
      </c>
    </row>
    <row r="820" spans="1:6" x14ac:dyDescent="0.3">
      <c r="A820">
        <v>34350553</v>
      </c>
      <c r="B820" t="s">
        <v>1279</v>
      </c>
      <c r="C820">
        <v>68000000</v>
      </c>
      <c r="D820">
        <v>5.7</v>
      </c>
      <c r="E820">
        <v>-33649447</v>
      </c>
      <c r="F820" t="s">
        <v>38</v>
      </c>
    </row>
    <row r="821" spans="1:6" x14ac:dyDescent="0.3">
      <c r="A821">
        <v>34238611</v>
      </c>
      <c r="B821" t="s">
        <v>1281</v>
      </c>
      <c r="C821">
        <v>55000000</v>
      </c>
      <c r="D821">
        <v>6</v>
      </c>
      <c r="E821">
        <v>-20761389</v>
      </c>
      <c r="F821" t="s">
        <v>38</v>
      </c>
    </row>
    <row r="822" spans="1:6" x14ac:dyDescent="0.3">
      <c r="A822">
        <v>34098563</v>
      </c>
      <c r="B822" t="s">
        <v>1282</v>
      </c>
      <c r="C822">
        <v>55000000</v>
      </c>
      <c r="D822">
        <v>6.5</v>
      </c>
      <c r="E822">
        <v>-20901437</v>
      </c>
      <c r="F822" t="s">
        <v>38</v>
      </c>
    </row>
    <row r="823" spans="1:6" x14ac:dyDescent="0.3">
      <c r="A823">
        <v>33828318</v>
      </c>
      <c r="B823" t="s">
        <v>1283</v>
      </c>
      <c r="C823">
        <v>55000000</v>
      </c>
      <c r="D823">
        <v>5.8</v>
      </c>
      <c r="E823">
        <v>-21171682</v>
      </c>
      <c r="F823" t="s">
        <v>38</v>
      </c>
    </row>
    <row r="824" spans="1:6" x14ac:dyDescent="0.3">
      <c r="A824">
        <v>33472850</v>
      </c>
      <c r="B824" t="s">
        <v>1285</v>
      </c>
      <c r="C824">
        <v>55000000</v>
      </c>
      <c r="D824">
        <v>5.8</v>
      </c>
      <c r="E824">
        <v>-21527150</v>
      </c>
      <c r="F824" t="s">
        <v>38</v>
      </c>
    </row>
    <row r="825" spans="1:6" x14ac:dyDescent="0.3">
      <c r="A825">
        <v>31051126</v>
      </c>
      <c r="B825" t="s">
        <v>1287</v>
      </c>
      <c r="C825">
        <v>55000000</v>
      </c>
      <c r="D825">
        <v>6.7</v>
      </c>
      <c r="E825">
        <v>-23948874</v>
      </c>
      <c r="F825" t="s">
        <v>38</v>
      </c>
    </row>
    <row r="826" spans="1:6" x14ac:dyDescent="0.3">
      <c r="A826">
        <v>35707327</v>
      </c>
      <c r="B826" t="s">
        <v>1288</v>
      </c>
      <c r="C826">
        <v>55000000</v>
      </c>
      <c r="D826">
        <v>7.8</v>
      </c>
      <c r="E826">
        <v>-19292673</v>
      </c>
      <c r="F826" t="s">
        <v>38</v>
      </c>
    </row>
    <row r="827" spans="1:6" x14ac:dyDescent="0.3">
      <c r="A827">
        <v>20550712</v>
      </c>
      <c r="B827" t="s">
        <v>1289</v>
      </c>
      <c r="C827">
        <v>50000000</v>
      </c>
      <c r="D827">
        <v>5.6</v>
      </c>
      <c r="E827">
        <v>-29449288</v>
      </c>
      <c r="F827" t="s">
        <v>38</v>
      </c>
    </row>
    <row r="828" spans="1:6" x14ac:dyDescent="0.3">
      <c r="A828">
        <v>18573791</v>
      </c>
      <c r="B828" t="s">
        <v>1290</v>
      </c>
      <c r="C828">
        <v>55000000</v>
      </c>
      <c r="D828">
        <v>5.8</v>
      </c>
      <c r="E828">
        <v>-36426209</v>
      </c>
      <c r="F828" t="s">
        <v>38</v>
      </c>
    </row>
    <row r="829" spans="1:6" x14ac:dyDescent="0.3">
      <c r="A829">
        <v>51225796</v>
      </c>
      <c r="B829" t="s">
        <v>1291</v>
      </c>
      <c r="C829">
        <v>70000000</v>
      </c>
      <c r="D829">
        <v>7.4</v>
      </c>
      <c r="E829">
        <v>-18774204</v>
      </c>
      <c r="F829" t="s">
        <v>38</v>
      </c>
    </row>
    <row r="830" spans="1:6" x14ac:dyDescent="0.3">
      <c r="A830">
        <v>16264475</v>
      </c>
      <c r="B830" t="s">
        <v>1293</v>
      </c>
      <c r="C830">
        <v>55000000</v>
      </c>
      <c r="D830">
        <v>6.9</v>
      </c>
      <c r="E830">
        <v>-38735525</v>
      </c>
      <c r="F830" t="s">
        <v>38</v>
      </c>
    </row>
    <row r="831" spans="1:6" x14ac:dyDescent="0.3">
      <c r="A831">
        <v>25857987</v>
      </c>
      <c r="C831">
        <v>62000000</v>
      </c>
      <c r="D831">
        <v>5.5</v>
      </c>
      <c r="E831">
        <v>-36142013</v>
      </c>
      <c r="F831" t="s">
        <v>38</v>
      </c>
    </row>
    <row r="832" spans="1:6" x14ac:dyDescent="0.3">
      <c r="A832">
        <v>12870569</v>
      </c>
      <c r="B832" t="s">
        <v>1296</v>
      </c>
      <c r="C832">
        <v>56000000</v>
      </c>
      <c r="D832">
        <v>6.3</v>
      </c>
      <c r="E832">
        <v>-43129431</v>
      </c>
      <c r="F832" t="s">
        <v>38</v>
      </c>
    </row>
    <row r="833" spans="1:6" x14ac:dyDescent="0.3">
      <c r="A833">
        <v>11466088</v>
      </c>
      <c r="B833" t="s">
        <v>1298</v>
      </c>
      <c r="C833">
        <v>71000000</v>
      </c>
      <c r="D833">
        <v>4.7</v>
      </c>
      <c r="E833">
        <v>-59533912</v>
      </c>
      <c r="F833" t="s">
        <v>38</v>
      </c>
    </row>
    <row r="834" spans="1:6" x14ac:dyDescent="0.3">
      <c r="A834">
        <v>16088610</v>
      </c>
      <c r="B834" t="s">
        <v>1300</v>
      </c>
      <c r="C834">
        <v>55000000</v>
      </c>
      <c r="D834">
        <v>5.6</v>
      </c>
      <c r="E834">
        <v>-38911390</v>
      </c>
      <c r="F834" t="s">
        <v>38</v>
      </c>
    </row>
    <row r="835" spans="1:6" x14ac:dyDescent="0.3">
      <c r="A835">
        <v>51178893</v>
      </c>
      <c r="B835" t="s">
        <v>1301</v>
      </c>
      <c r="C835">
        <v>50000000</v>
      </c>
      <c r="D835">
        <v>6.4</v>
      </c>
      <c r="E835">
        <v>1178893</v>
      </c>
      <c r="F835" t="s">
        <v>21</v>
      </c>
    </row>
    <row r="836" spans="1:6" x14ac:dyDescent="0.3">
      <c r="A836">
        <v>6768055</v>
      </c>
      <c r="B836" t="s">
        <v>1302</v>
      </c>
      <c r="C836">
        <v>57000000</v>
      </c>
      <c r="D836">
        <v>4.2</v>
      </c>
      <c r="E836">
        <v>-50231945</v>
      </c>
      <c r="F836" t="s">
        <v>38</v>
      </c>
    </row>
    <row r="837" spans="1:6" x14ac:dyDescent="0.3">
      <c r="A837">
        <v>39440655</v>
      </c>
      <c r="B837" t="s">
        <v>1304</v>
      </c>
      <c r="C837">
        <v>55000000</v>
      </c>
      <c r="D837">
        <v>6.4</v>
      </c>
      <c r="E837">
        <v>-15559345</v>
      </c>
      <c r="F837" t="s">
        <v>38</v>
      </c>
    </row>
    <row r="838" spans="1:6" x14ac:dyDescent="0.3">
      <c r="A838">
        <v>6167817</v>
      </c>
      <c r="B838" t="s">
        <v>1305</v>
      </c>
      <c r="C838">
        <v>47000000</v>
      </c>
      <c r="D838">
        <v>7.7</v>
      </c>
      <c r="E838">
        <v>-40832183</v>
      </c>
      <c r="F838" t="s">
        <v>38</v>
      </c>
    </row>
    <row r="839" spans="1:6" x14ac:dyDescent="0.3">
      <c r="A839">
        <v>81645152</v>
      </c>
      <c r="B839" t="s">
        <v>1306</v>
      </c>
      <c r="C839">
        <v>54000000</v>
      </c>
      <c r="D839">
        <v>6.7</v>
      </c>
      <c r="E839">
        <v>27645152</v>
      </c>
      <c r="F839" t="s">
        <v>21</v>
      </c>
    </row>
    <row r="840" spans="1:6" x14ac:dyDescent="0.3">
      <c r="A840">
        <v>69951824</v>
      </c>
      <c r="B840" t="s">
        <v>1307</v>
      </c>
      <c r="C840">
        <v>55000000</v>
      </c>
      <c r="D840">
        <v>7.7</v>
      </c>
      <c r="E840">
        <v>14951824</v>
      </c>
      <c r="F840" t="s">
        <v>21</v>
      </c>
    </row>
    <row r="841" spans="1:6" x14ac:dyDescent="0.3">
      <c r="A841">
        <v>9483821</v>
      </c>
      <c r="B841" t="s">
        <v>1308</v>
      </c>
      <c r="C841">
        <v>55000000</v>
      </c>
      <c r="D841">
        <v>5.7</v>
      </c>
      <c r="E841">
        <v>-45516179</v>
      </c>
      <c r="F841" t="s">
        <v>38</v>
      </c>
    </row>
    <row r="842" spans="1:6" x14ac:dyDescent="0.3">
      <c r="A842">
        <v>66676062</v>
      </c>
      <c r="B842" t="s">
        <v>1310</v>
      </c>
      <c r="C842">
        <v>54000000</v>
      </c>
      <c r="D842">
        <v>7.6</v>
      </c>
      <c r="E842">
        <v>12676062</v>
      </c>
      <c r="F842" t="s">
        <v>21</v>
      </c>
    </row>
    <row r="843" spans="1:6" x14ac:dyDescent="0.3">
      <c r="A843">
        <v>26838389</v>
      </c>
      <c r="B843" t="s">
        <v>1311</v>
      </c>
      <c r="C843">
        <v>57000000</v>
      </c>
      <c r="D843">
        <v>6.4</v>
      </c>
      <c r="E843">
        <v>-30161611</v>
      </c>
      <c r="F843" t="s">
        <v>38</v>
      </c>
    </row>
    <row r="844" spans="1:6" x14ac:dyDescent="0.3">
      <c r="A844">
        <v>75604320</v>
      </c>
      <c r="B844" t="s">
        <v>1312</v>
      </c>
      <c r="C844">
        <v>54000000</v>
      </c>
      <c r="D844">
        <v>5.6</v>
      </c>
      <c r="E844">
        <v>21604320</v>
      </c>
      <c r="F844" t="s">
        <v>21</v>
      </c>
    </row>
    <row r="845" spans="1:6" x14ac:dyDescent="0.3">
      <c r="A845">
        <v>108200000</v>
      </c>
      <c r="B845" t="s">
        <v>1314</v>
      </c>
      <c r="C845">
        <v>54000000</v>
      </c>
      <c r="D845">
        <v>6.8</v>
      </c>
      <c r="E845">
        <v>54200000</v>
      </c>
      <c r="F845" t="s">
        <v>21</v>
      </c>
    </row>
    <row r="846" spans="1:6" x14ac:dyDescent="0.3">
      <c r="A846">
        <v>5660084</v>
      </c>
      <c r="B846" t="s">
        <v>1315</v>
      </c>
      <c r="C846">
        <v>54000000</v>
      </c>
      <c r="D846">
        <v>2.4</v>
      </c>
      <c r="E846">
        <v>-48339916</v>
      </c>
      <c r="F846" t="s">
        <v>38</v>
      </c>
    </row>
    <row r="847" spans="1:6" x14ac:dyDescent="0.3">
      <c r="A847">
        <v>7221458</v>
      </c>
      <c r="B847" t="s">
        <v>1316</v>
      </c>
      <c r="C847">
        <v>55000000</v>
      </c>
      <c r="D847">
        <v>6.2</v>
      </c>
      <c r="E847">
        <v>-47778542</v>
      </c>
      <c r="F847" t="s">
        <v>38</v>
      </c>
    </row>
    <row r="848" spans="1:6" x14ac:dyDescent="0.3">
      <c r="A848">
        <v>70327868</v>
      </c>
      <c r="B848" t="s">
        <v>1317</v>
      </c>
      <c r="C848">
        <v>46000000</v>
      </c>
      <c r="D848">
        <v>5.9</v>
      </c>
      <c r="E848">
        <v>24327868</v>
      </c>
      <c r="F848" t="s">
        <v>21</v>
      </c>
    </row>
    <row r="849" spans="1:6" x14ac:dyDescent="0.3">
      <c r="A849">
        <v>58297830</v>
      </c>
      <c r="B849" t="s">
        <v>1318</v>
      </c>
      <c r="C849">
        <v>50000000</v>
      </c>
      <c r="D849">
        <v>7.1</v>
      </c>
      <c r="E849">
        <v>8297830</v>
      </c>
      <c r="F849" t="s">
        <v>21</v>
      </c>
    </row>
    <row r="850" spans="1:6" x14ac:dyDescent="0.3">
      <c r="A850">
        <v>57386369</v>
      </c>
      <c r="B850" t="s">
        <v>1319</v>
      </c>
      <c r="C850">
        <v>52500000</v>
      </c>
      <c r="D850">
        <v>7.6</v>
      </c>
      <c r="E850">
        <v>4886369</v>
      </c>
      <c r="F850" t="s">
        <v>21</v>
      </c>
    </row>
    <row r="851" spans="1:6" x14ac:dyDescent="0.3">
      <c r="A851">
        <v>45207112</v>
      </c>
      <c r="B851" t="s">
        <v>1320</v>
      </c>
      <c r="C851">
        <v>53000000</v>
      </c>
      <c r="D851">
        <v>5.5</v>
      </c>
      <c r="E851">
        <v>-7792888</v>
      </c>
      <c r="F851" t="s">
        <v>38</v>
      </c>
    </row>
    <row r="852" spans="1:6" x14ac:dyDescent="0.3">
      <c r="A852">
        <v>62563543</v>
      </c>
      <c r="B852" t="s">
        <v>1322</v>
      </c>
      <c r="C852">
        <v>53000000</v>
      </c>
      <c r="D852">
        <v>7</v>
      </c>
      <c r="E852">
        <v>9563543</v>
      </c>
      <c r="F852" t="s">
        <v>21</v>
      </c>
    </row>
    <row r="853" spans="1:6" x14ac:dyDescent="0.3">
      <c r="A853">
        <v>33574332</v>
      </c>
      <c r="B853" t="s">
        <v>1323</v>
      </c>
      <c r="C853">
        <v>90000000</v>
      </c>
      <c r="D853">
        <v>7.1</v>
      </c>
      <c r="E853">
        <v>-56425668</v>
      </c>
      <c r="F853" t="s">
        <v>38</v>
      </c>
    </row>
    <row r="854" spans="1:6" x14ac:dyDescent="0.3">
      <c r="A854">
        <v>73343413</v>
      </c>
      <c r="B854" t="s">
        <v>1324</v>
      </c>
      <c r="C854">
        <v>50000000</v>
      </c>
      <c r="D854">
        <v>7.4</v>
      </c>
      <c r="E854">
        <v>23343413</v>
      </c>
      <c r="F854" t="s">
        <v>21</v>
      </c>
    </row>
    <row r="855" spans="1:6" x14ac:dyDescent="0.3">
      <c r="A855">
        <v>25031037</v>
      </c>
      <c r="B855" t="s">
        <v>1326</v>
      </c>
      <c r="C855">
        <v>53000000</v>
      </c>
      <c r="D855">
        <v>7.6</v>
      </c>
      <c r="E855">
        <v>-27968963</v>
      </c>
      <c r="F855" t="s">
        <v>38</v>
      </c>
    </row>
    <row r="856" spans="1:6" x14ac:dyDescent="0.3">
      <c r="A856">
        <v>22843047</v>
      </c>
      <c r="B856" t="s">
        <v>1327</v>
      </c>
      <c r="C856">
        <v>55000000</v>
      </c>
      <c r="D856">
        <v>5.9</v>
      </c>
      <c r="E856">
        <v>-32156953</v>
      </c>
      <c r="F856" t="s">
        <v>38</v>
      </c>
    </row>
    <row r="857" spans="1:6" x14ac:dyDescent="0.3">
      <c r="A857">
        <v>5755286</v>
      </c>
      <c r="B857" t="s">
        <v>1329</v>
      </c>
      <c r="C857">
        <v>55000000</v>
      </c>
      <c r="D857">
        <v>5.9</v>
      </c>
      <c r="E857">
        <v>-49244714</v>
      </c>
      <c r="F857" t="s">
        <v>38</v>
      </c>
    </row>
    <row r="858" spans="1:6" x14ac:dyDescent="0.3">
      <c r="A858">
        <v>164435221</v>
      </c>
      <c r="B858" t="s">
        <v>1330</v>
      </c>
      <c r="C858">
        <v>52000000</v>
      </c>
      <c r="D858">
        <v>8</v>
      </c>
      <c r="E858">
        <v>112435221</v>
      </c>
      <c r="F858" t="s">
        <v>21</v>
      </c>
    </row>
    <row r="859" spans="1:6" x14ac:dyDescent="0.3">
      <c r="A859">
        <v>95720716</v>
      </c>
      <c r="B859" t="s">
        <v>1331</v>
      </c>
      <c r="C859">
        <v>40000000</v>
      </c>
      <c r="D859">
        <v>7.4</v>
      </c>
      <c r="E859">
        <v>55720716</v>
      </c>
      <c r="F859" t="s">
        <v>21</v>
      </c>
    </row>
    <row r="860" spans="1:6" x14ac:dyDescent="0.3">
      <c r="A860">
        <v>118683135</v>
      </c>
      <c r="B860" t="s">
        <v>1332</v>
      </c>
      <c r="C860">
        <v>52000000</v>
      </c>
      <c r="D860">
        <v>5.8</v>
      </c>
      <c r="E860">
        <v>66683135</v>
      </c>
      <c r="F860" t="s">
        <v>21</v>
      </c>
    </row>
    <row r="861" spans="1:6" x14ac:dyDescent="0.3">
      <c r="A861">
        <v>143704210</v>
      </c>
      <c r="B861" t="s">
        <v>1334</v>
      </c>
      <c r="C861">
        <v>52000000</v>
      </c>
      <c r="D861">
        <v>6.3</v>
      </c>
      <c r="E861">
        <v>91704210</v>
      </c>
      <c r="F861" t="s">
        <v>21</v>
      </c>
    </row>
    <row r="862" spans="1:6" x14ac:dyDescent="0.3">
      <c r="A862">
        <v>110476776</v>
      </c>
      <c r="B862" t="s">
        <v>1335</v>
      </c>
      <c r="C862">
        <v>52000000</v>
      </c>
      <c r="D862">
        <v>5.7</v>
      </c>
      <c r="E862">
        <v>58476776</v>
      </c>
      <c r="F862" t="s">
        <v>21</v>
      </c>
    </row>
    <row r="863" spans="1:6" x14ac:dyDescent="0.3">
      <c r="A863">
        <v>80270227</v>
      </c>
      <c r="B863" t="s">
        <v>1337</v>
      </c>
      <c r="C863">
        <v>50000000</v>
      </c>
      <c r="D863">
        <v>5.0999999999999996</v>
      </c>
      <c r="E863">
        <v>30270227</v>
      </c>
      <c r="F863" t="s">
        <v>21</v>
      </c>
    </row>
    <row r="864" spans="1:6" x14ac:dyDescent="0.3">
      <c r="A864">
        <v>36385763</v>
      </c>
      <c r="B864" t="s">
        <v>1339</v>
      </c>
      <c r="C864">
        <v>52000000</v>
      </c>
      <c r="D864">
        <v>7.6</v>
      </c>
      <c r="E864">
        <v>-15614237</v>
      </c>
      <c r="F864" t="s">
        <v>38</v>
      </c>
    </row>
    <row r="865" spans="1:6" x14ac:dyDescent="0.3">
      <c r="A865">
        <v>37035845</v>
      </c>
      <c r="B865" t="s">
        <v>1341</v>
      </c>
      <c r="C865">
        <v>52000000</v>
      </c>
      <c r="D865">
        <v>6.4</v>
      </c>
      <c r="E865">
        <v>-14964155</v>
      </c>
      <c r="F865" t="s">
        <v>38</v>
      </c>
    </row>
    <row r="866" spans="1:6" x14ac:dyDescent="0.3">
      <c r="A866">
        <v>34580635</v>
      </c>
      <c r="B866" t="s">
        <v>1343</v>
      </c>
      <c r="C866">
        <v>52000000</v>
      </c>
      <c r="D866">
        <v>7.4</v>
      </c>
      <c r="E866">
        <v>-17419365</v>
      </c>
      <c r="F866" t="s">
        <v>38</v>
      </c>
    </row>
    <row r="867" spans="1:6" x14ac:dyDescent="0.3">
      <c r="A867">
        <v>42438300</v>
      </c>
      <c r="B867" t="s">
        <v>1344</v>
      </c>
      <c r="C867">
        <v>52000000</v>
      </c>
      <c r="D867">
        <v>8.1999999999999993</v>
      </c>
      <c r="E867">
        <v>-9561700</v>
      </c>
      <c r="F867" t="s">
        <v>38</v>
      </c>
    </row>
    <row r="868" spans="1:6" x14ac:dyDescent="0.3">
      <c r="A868">
        <v>23324666</v>
      </c>
      <c r="B868" t="s">
        <v>1346</v>
      </c>
      <c r="C868">
        <v>52000000</v>
      </c>
      <c r="D868">
        <v>6.5</v>
      </c>
      <c r="E868">
        <v>-28675334</v>
      </c>
      <c r="F868" t="s">
        <v>38</v>
      </c>
    </row>
    <row r="869" spans="1:6" x14ac:dyDescent="0.3">
      <c r="A869">
        <v>23020488</v>
      </c>
      <c r="B869" t="s">
        <v>1348</v>
      </c>
      <c r="C869">
        <v>52000000</v>
      </c>
      <c r="D869">
        <v>5.5</v>
      </c>
      <c r="E869">
        <v>-28979512</v>
      </c>
      <c r="F869" t="s">
        <v>38</v>
      </c>
    </row>
    <row r="870" spans="1:6" x14ac:dyDescent="0.3">
      <c r="A870">
        <v>90567722</v>
      </c>
      <c r="B870" t="s">
        <v>1349</v>
      </c>
      <c r="C870">
        <v>51000000</v>
      </c>
      <c r="D870">
        <v>6.5</v>
      </c>
      <c r="E870">
        <v>39567722</v>
      </c>
      <c r="F870" t="s">
        <v>21</v>
      </c>
    </row>
    <row r="871" spans="1:6" x14ac:dyDescent="0.3">
      <c r="A871">
        <v>72601713</v>
      </c>
      <c r="B871" t="s">
        <v>1351</v>
      </c>
      <c r="C871">
        <v>51000000</v>
      </c>
      <c r="D871">
        <v>5.6</v>
      </c>
      <c r="E871">
        <v>21601713</v>
      </c>
      <c r="F871" t="s">
        <v>21</v>
      </c>
    </row>
    <row r="872" spans="1:6" x14ac:dyDescent="0.3">
      <c r="A872">
        <v>296623634</v>
      </c>
      <c r="B872" t="s">
        <v>1352</v>
      </c>
      <c r="C872">
        <v>50000000</v>
      </c>
      <c r="D872">
        <v>4.5999999999999996</v>
      </c>
      <c r="E872">
        <v>246623634</v>
      </c>
      <c r="F872" t="s">
        <v>21</v>
      </c>
    </row>
    <row r="873" spans="1:6" x14ac:dyDescent="0.3">
      <c r="A873">
        <v>267652016</v>
      </c>
      <c r="B873" t="s">
        <v>1353</v>
      </c>
      <c r="C873">
        <v>60000000</v>
      </c>
      <c r="D873">
        <v>7.9</v>
      </c>
      <c r="E873">
        <v>207652016</v>
      </c>
      <c r="F873" t="s">
        <v>21</v>
      </c>
    </row>
    <row r="874" spans="1:6" x14ac:dyDescent="0.3">
      <c r="A874">
        <v>62453315</v>
      </c>
      <c r="B874" t="s">
        <v>1355</v>
      </c>
      <c r="C874">
        <v>50200000</v>
      </c>
      <c r="D874">
        <v>7.1</v>
      </c>
      <c r="E874">
        <v>12253315</v>
      </c>
      <c r="F874" t="s">
        <v>21</v>
      </c>
    </row>
    <row r="875" spans="1:6" x14ac:dyDescent="0.3">
      <c r="A875">
        <v>165500000</v>
      </c>
      <c r="B875" t="s">
        <v>1356</v>
      </c>
      <c r="C875">
        <v>48000000</v>
      </c>
      <c r="D875">
        <v>6.9</v>
      </c>
      <c r="E875">
        <v>117500000</v>
      </c>
      <c r="F875" t="s">
        <v>21</v>
      </c>
    </row>
    <row r="876" spans="1:6" x14ac:dyDescent="0.3">
      <c r="A876">
        <v>153620822</v>
      </c>
      <c r="B876" t="s">
        <v>1357</v>
      </c>
      <c r="C876">
        <v>50000000</v>
      </c>
      <c r="D876">
        <v>7.3</v>
      </c>
      <c r="E876">
        <v>103620822</v>
      </c>
      <c r="F876" t="s">
        <v>21</v>
      </c>
    </row>
    <row r="877" spans="1:6" x14ac:dyDescent="0.3">
      <c r="A877">
        <v>218628680</v>
      </c>
      <c r="B877" t="s">
        <v>1358</v>
      </c>
      <c r="C877">
        <v>50000000</v>
      </c>
      <c r="D877">
        <v>7</v>
      </c>
      <c r="E877">
        <v>168628680</v>
      </c>
      <c r="F877" t="s">
        <v>21</v>
      </c>
    </row>
    <row r="878" spans="1:6" x14ac:dyDescent="0.3">
      <c r="A878">
        <v>147637474</v>
      </c>
      <c r="B878" t="s">
        <v>1359</v>
      </c>
      <c r="C878">
        <v>50000000</v>
      </c>
      <c r="D878">
        <v>7.7</v>
      </c>
      <c r="E878">
        <v>97637474</v>
      </c>
      <c r="F878" t="s">
        <v>21</v>
      </c>
    </row>
    <row r="879" spans="1:6" x14ac:dyDescent="0.3">
      <c r="A879">
        <v>135014968</v>
      </c>
      <c r="B879" t="s">
        <v>1360</v>
      </c>
      <c r="C879">
        <v>50000000</v>
      </c>
      <c r="D879">
        <v>6.7</v>
      </c>
      <c r="E879">
        <v>85014968</v>
      </c>
      <c r="F879" t="s">
        <v>21</v>
      </c>
    </row>
    <row r="880" spans="1:6" x14ac:dyDescent="0.3">
      <c r="A880">
        <v>2175312</v>
      </c>
      <c r="B880" t="s">
        <v>1361</v>
      </c>
      <c r="C880">
        <v>50000000</v>
      </c>
      <c r="D880">
        <v>6.3</v>
      </c>
      <c r="E880">
        <v>-47824688</v>
      </c>
      <c r="F880" t="s">
        <v>38</v>
      </c>
    </row>
    <row r="881" spans="1:6" x14ac:dyDescent="0.3">
      <c r="A881">
        <v>126203320</v>
      </c>
      <c r="B881" t="s">
        <v>1362</v>
      </c>
      <c r="C881">
        <v>50000000</v>
      </c>
      <c r="D881">
        <v>5.8</v>
      </c>
      <c r="E881">
        <v>76203320</v>
      </c>
      <c r="F881" t="s">
        <v>21</v>
      </c>
    </row>
    <row r="882" spans="1:6" x14ac:dyDescent="0.3">
      <c r="A882">
        <v>126975169</v>
      </c>
      <c r="B882" t="s">
        <v>1363</v>
      </c>
      <c r="C882">
        <v>50000000</v>
      </c>
      <c r="D882">
        <v>7.1</v>
      </c>
      <c r="E882">
        <v>76975169</v>
      </c>
      <c r="F882" t="s">
        <v>21</v>
      </c>
    </row>
    <row r="883" spans="1:6" x14ac:dyDescent="0.3">
      <c r="A883">
        <v>125548685</v>
      </c>
      <c r="B883" t="s">
        <v>1364</v>
      </c>
      <c r="C883">
        <v>52000000</v>
      </c>
      <c r="D883">
        <v>7.3</v>
      </c>
      <c r="E883">
        <v>73548685</v>
      </c>
      <c r="F883" t="s">
        <v>21</v>
      </c>
    </row>
    <row r="884" spans="1:6" x14ac:dyDescent="0.3">
      <c r="A884">
        <v>105807520</v>
      </c>
      <c r="B884" t="s">
        <v>1365</v>
      </c>
      <c r="C884">
        <v>50000000</v>
      </c>
      <c r="D884">
        <v>6.4</v>
      </c>
      <c r="E884">
        <v>55807520</v>
      </c>
      <c r="F884" t="s">
        <v>21</v>
      </c>
    </row>
    <row r="885" spans="1:6" x14ac:dyDescent="0.3">
      <c r="A885">
        <v>191616238</v>
      </c>
      <c r="B885" t="s">
        <v>1366</v>
      </c>
      <c r="C885">
        <v>50000000</v>
      </c>
      <c r="D885">
        <v>7.1</v>
      </c>
      <c r="E885">
        <v>141616238</v>
      </c>
      <c r="F885" t="s">
        <v>21</v>
      </c>
    </row>
    <row r="886" spans="1:6" x14ac:dyDescent="0.3">
      <c r="A886">
        <v>105264608</v>
      </c>
      <c r="B886" t="s">
        <v>1368</v>
      </c>
      <c r="C886">
        <v>60000000</v>
      </c>
      <c r="D886">
        <v>7.6</v>
      </c>
      <c r="E886">
        <v>45264608</v>
      </c>
      <c r="F886" t="s">
        <v>21</v>
      </c>
    </row>
    <row r="887" spans="1:6" x14ac:dyDescent="0.3">
      <c r="A887">
        <v>97680195</v>
      </c>
      <c r="B887" t="s">
        <v>1369</v>
      </c>
      <c r="C887">
        <v>70000000</v>
      </c>
      <c r="D887">
        <v>6.8</v>
      </c>
      <c r="E887">
        <v>27680195</v>
      </c>
      <c r="F887" t="s">
        <v>21</v>
      </c>
    </row>
    <row r="888" spans="1:6" x14ac:dyDescent="0.3">
      <c r="A888">
        <v>126088877</v>
      </c>
      <c r="B888" t="s">
        <v>1371</v>
      </c>
      <c r="C888">
        <v>50000000</v>
      </c>
      <c r="D888">
        <v>6.6</v>
      </c>
      <c r="E888">
        <v>76088877</v>
      </c>
      <c r="F888" t="s">
        <v>21</v>
      </c>
    </row>
    <row r="889" spans="1:6" x14ac:dyDescent="0.3">
      <c r="A889">
        <v>91030827</v>
      </c>
      <c r="B889" t="s">
        <v>1372</v>
      </c>
      <c r="C889">
        <v>50000000</v>
      </c>
      <c r="D889">
        <v>6.7</v>
      </c>
      <c r="E889">
        <v>41030827</v>
      </c>
      <c r="F889" t="s">
        <v>21</v>
      </c>
    </row>
    <row r="890" spans="1:6" x14ac:dyDescent="0.3">
      <c r="A890">
        <v>150315155</v>
      </c>
      <c r="B890" t="s">
        <v>1373</v>
      </c>
      <c r="C890">
        <v>50000000</v>
      </c>
      <c r="D890">
        <v>6.1</v>
      </c>
      <c r="E890">
        <v>100315155</v>
      </c>
      <c r="F890" t="s">
        <v>21</v>
      </c>
    </row>
    <row r="891" spans="1:6" x14ac:dyDescent="0.3">
      <c r="A891">
        <v>127997349</v>
      </c>
      <c r="B891" t="s">
        <v>1374</v>
      </c>
      <c r="C891">
        <v>50000000</v>
      </c>
      <c r="D891">
        <v>6</v>
      </c>
      <c r="E891">
        <v>77997349</v>
      </c>
      <c r="F891" t="s">
        <v>21</v>
      </c>
    </row>
    <row r="892" spans="1:6" x14ac:dyDescent="0.3">
      <c r="A892">
        <v>88504640</v>
      </c>
      <c r="B892" t="s">
        <v>1376</v>
      </c>
      <c r="C892">
        <v>45000000</v>
      </c>
      <c r="D892">
        <v>7.6</v>
      </c>
      <c r="E892">
        <v>43504640</v>
      </c>
      <c r="F892" t="s">
        <v>21</v>
      </c>
    </row>
    <row r="893" spans="1:6" x14ac:dyDescent="0.3">
      <c r="A893">
        <v>81517441</v>
      </c>
      <c r="B893" t="s">
        <v>1378</v>
      </c>
      <c r="C893">
        <v>50000000</v>
      </c>
      <c r="D893">
        <v>7.1</v>
      </c>
      <c r="E893">
        <v>31517441</v>
      </c>
      <c r="F893" t="s">
        <v>21</v>
      </c>
    </row>
    <row r="894" spans="1:6" x14ac:dyDescent="0.3">
      <c r="A894">
        <v>81022333</v>
      </c>
      <c r="B894" t="s">
        <v>1380</v>
      </c>
      <c r="C894">
        <v>50000000</v>
      </c>
      <c r="D894">
        <v>5</v>
      </c>
      <c r="E894">
        <v>31022333</v>
      </c>
      <c r="F894" t="s">
        <v>21</v>
      </c>
    </row>
    <row r="895" spans="1:6" x14ac:dyDescent="0.3">
      <c r="A895">
        <v>79948113</v>
      </c>
      <c r="B895" t="s">
        <v>1381</v>
      </c>
      <c r="C895">
        <v>50000000</v>
      </c>
      <c r="D895">
        <v>6.2</v>
      </c>
      <c r="E895">
        <v>29948113</v>
      </c>
      <c r="F895" t="s">
        <v>21</v>
      </c>
    </row>
    <row r="896" spans="1:6" x14ac:dyDescent="0.3">
      <c r="A896">
        <v>88658172</v>
      </c>
      <c r="B896" t="s">
        <v>1382</v>
      </c>
      <c r="C896">
        <v>50000000</v>
      </c>
      <c r="D896">
        <v>5.6</v>
      </c>
      <c r="E896">
        <v>38658172</v>
      </c>
      <c r="F896" t="s">
        <v>21</v>
      </c>
    </row>
    <row r="897" spans="1:6" x14ac:dyDescent="0.3">
      <c r="A897">
        <v>84244877</v>
      </c>
      <c r="B897" t="s">
        <v>1383</v>
      </c>
      <c r="C897">
        <v>50000000</v>
      </c>
      <c r="D897">
        <v>7.4</v>
      </c>
      <c r="E897">
        <v>34244877</v>
      </c>
      <c r="F897" t="s">
        <v>21</v>
      </c>
    </row>
    <row r="898" spans="1:6" x14ac:dyDescent="0.3">
      <c r="A898">
        <v>75367693</v>
      </c>
      <c r="B898" t="s">
        <v>1385</v>
      </c>
      <c r="C898">
        <v>35000000</v>
      </c>
      <c r="D898">
        <v>5</v>
      </c>
      <c r="E898">
        <v>40367693</v>
      </c>
      <c r="F898" t="s">
        <v>21</v>
      </c>
    </row>
    <row r="899" spans="1:6" x14ac:dyDescent="0.3">
      <c r="A899">
        <v>73701902</v>
      </c>
      <c r="B899" t="s">
        <v>1387</v>
      </c>
      <c r="C899">
        <v>60000000</v>
      </c>
      <c r="D899">
        <v>5.2</v>
      </c>
      <c r="E899">
        <v>13701902</v>
      </c>
      <c r="F899" t="s">
        <v>21</v>
      </c>
    </row>
    <row r="900" spans="1:6" x14ac:dyDescent="0.3">
      <c r="A900">
        <v>75605492</v>
      </c>
      <c r="B900" t="s">
        <v>1389</v>
      </c>
      <c r="C900">
        <v>50000000</v>
      </c>
      <c r="D900">
        <v>7.6</v>
      </c>
      <c r="E900">
        <v>25605492</v>
      </c>
      <c r="F900" t="s">
        <v>21</v>
      </c>
    </row>
    <row r="901" spans="1:6" x14ac:dyDescent="0.3">
      <c r="A901">
        <v>67823573</v>
      </c>
      <c r="B901" t="s">
        <v>1390</v>
      </c>
      <c r="C901">
        <v>50000000</v>
      </c>
      <c r="D901">
        <v>6.6</v>
      </c>
      <c r="E901">
        <v>17823573</v>
      </c>
      <c r="F901" t="s">
        <v>21</v>
      </c>
    </row>
    <row r="902" spans="1:6" x14ac:dyDescent="0.3">
      <c r="A902">
        <v>91439400</v>
      </c>
      <c r="B902" t="s">
        <v>1392</v>
      </c>
      <c r="C902">
        <v>50000000</v>
      </c>
      <c r="D902">
        <v>7</v>
      </c>
      <c r="E902">
        <v>41439400</v>
      </c>
      <c r="F902" t="s">
        <v>21</v>
      </c>
    </row>
    <row r="903" spans="1:6" x14ac:dyDescent="0.3">
      <c r="A903">
        <v>67128202</v>
      </c>
      <c r="B903" t="s">
        <v>1394</v>
      </c>
      <c r="C903">
        <v>65000000</v>
      </c>
      <c r="D903">
        <v>5.7</v>
      </c>
      <c r="E903">
        <v>2128202</v>
      </c>
      <c r="F903" t="s">
        <v>21</v>
      </c>
    </row>
    <row r="904" spans="1:6" x14ac:dyDescent="0.3">
      <c r="A904">
        <v>70496802</v>
      </c>
      <c r="B904" t="s">
        <v>1396</v>
      </c>
      <c r="C904">
        <v>54000000</v>
      </c>
      <c r="D904">
        <v>8.1999999999999993</v>
      </c>
      <c r="E904">
        <v>16496802</v>
      </c>
      <c r="F904" t="s">
        <v>21</v>
      </c>
    </row>
    <row r="905" spans="1:6" x14ac:dyDescent="0.3">
      <c r="A905">
        <v>60470220</v>
      </c>
      <c r="B905" t="s">
        <v>1397</v>
      </c>
      <c r="C905">
        <v>50000000</v>
      </c>
      <c r="D905">
        <v>6.2</v>
      </c>
      <c r="E905">
        <v>10470220</v>
      </c>
      <c r="F905" t="s">
        <v>21</v>
      </c>
    </row>
    <row r="906" spans="1:6" x14ac:dyDescent="0.3">
      <c r="A906">
        <v>58336565</v>
      </c>
      <c r="B906" t="s">
        <v>1399</v>
      </c>
      <c r="C906">
        <v>50000000</v>
      </c>
      <c r="D906">
        <v>6.6</v>
      </c>
      <c r="E906">
        <v>8336565</v>
      </c>
      <c r="F906" t="s">
        <v>21</v>
      </c>
    </row>
    <row r="907" spans="1:6" x14ac:dyDescent="0.3">
      <c r="A907">
        <v>66002004</v>
      </c>
      <c r="B907" t="s">
        <v>1401</v>
      </c>
      <c r="C907">
        <v>50000000</v>
      </c>
      <c r="D907">
        <v>4.7</v>
      </c>
      <c r="E907">
        <v>16002004</v>
      </c>
      <c r="F907" t="s">
        <v>21</v>
      </c>
    </row>
    <row r="908" spans="1:6" x14ac:dyDescent="0.3">
      <c r="A908">
        <v>54997476</v>
      </c>
      <c r="B908" t="s">
        <v>1403</v>
      </c>
      <c r="C908">
        <v>50000000</v>
      </c>
      <c r="D908">
        <v>6.3</v>
      </c>
      <c r="E908">
        <v>4997476</v>
      </c>
      <c r="F908" t="s">
        <v>21</v>
      </c>
    </row>
    <row r="909" spans="1:6" x14ac:dyDescent="0.3">
      <c r="A909">
        <v>55682070</v>
      </c>
      <c r="B909" t="s">
        <v>1405</v>
      </c>
      <c r="C909">
        <v>50000000</v>
      </c>
      <c r="D909">
        <v>6.1</v>
      </c>
      <c r="E909">
        <v>5682070</v>
      </c>
      <c r="F909" t="s">
        <v>21</v>
      </c>
    </row>
    <row r="910" spans="1:6" x14ac:dyDescent="0.3">
      <c r="A910">
        <v>52752475</v>
      </c>
      <c r="B910" t="s">
        <v>1407</v>
      </c>
      <c r="C910">
        <v>50000000</v>
      </c>
      <c r="D910">
        <v>6.7</v>
      </c>
      <c r="E910">
        <v>2752475</v>
      </c>
      <c r="F910" t="s">
        <v>21</v>
      </c>
    </row>
    <row r="911" spans="1:6" x14ac:dyDescent="0.3">
      <c r="A911">
        <v>55092830</v>
      </c>
      <c r="B911" t="s">
        <v>1408</v>
      </c>
      <c r="C911">
        <v>60000000</v>
      </c>
      <c r="D911">
        <v>6.1</v>
      </c>
      <c r="E911">
        <v>-4907170</v>
      </c>
      <c r="F911" t="s">
        <v>38</v>
      </c>
    </row>
    <row r="912" spans="1:6" x14ac:dyDescent="0.3">
      <c r="A912">
        <v>50815288</v>
      </c>
      <c r="B912" t="s">
        <v>1410</v>
      </c>
      <c r="C912">
        <v>50000000</v>
      </c>
      <c r="D912">
        <v>7</v>
      </c>
      <c r="E912">
        <v>815288</v>
      </c>
      <c r="F912" t="s">
        <v>21</v>
      </c>
    </row>
    <row r="913" spans="1:6" x14ac:dyDescent="0.3">
      <c r="A913">
        <v>52822418</v>
      </c>
      <c r="B913" t="s">
        <v>1411</v>
      </c>
      <c r="C913">
        <v>50000000</v>
      </c>
      <c r="D913">
        <v>7.4</v>
      </c>
      <c r="E913">
        <v>2822418</v>
      </c>
      <c r="F913" t="s">
        <v>21</v>
      </c>
    </row>
    <row r="914" spans="1:6" x14ac:dyDescent="0.3">
      <c r="A914">
        <v>50150619</v>
      </c>
      <c r="B914" t="s">
        <v>1413</v>
      </c>
      <c r="C914">
        <v>50000000</v>
      </c>
      <c r="D914">
        <v>7.3</v>
      </c>
      <c r="E914">
        <v>150619</v>
      </c>
      <c r="F914" t="s">
        <v>21</v>
      </c>
    </row>
    <row r="915" spans="1:6" x14ac:dyDescent="0.3">
      <c r="A915">
        <v>48745150</v>
      </c>
      <c r="B915" t="s">
        <v>1415</v>
      </c>
      <c r="C915">
        <v>50000000</v>
      </c>
      <c r="D915">
        <v>5.8</v>
      </c>
      <c r="E915">
        <v>-1254850</v>
      </c>
      <c r="F915" t="s">
        <v>38</v>
      </c>
    </row>
    <row r="916" spans="1:6" x14ac:dyDescent="0.3">
      <c r="A916">
        <v>50007168</v>
      </c>
      <c r="B916" t="s">
        <v>1416</v>
      </c>
      <c r="C916">
        <v>50000000</v>
      </c>
      <c r="D916">
        <v>6.7</v>
      </c>
      <c r="E916">
        <v>7168</v>
      </c>
      <c r="F916" t="s">
        <v>21</v>
      </c>
    </row>
    <row r="917" spans="1:6" x14ac:dyDescent="0.3">
      <c r="A917">
        <v>48154732</v>
      </c>
      <c r="B917" t="s">
        <v>1417</v>
      </c>
      <c r="C917">
        <v>50000000</v>
      </c>
      <c r="D917">
        <v>5.8</v>
      </c>
      <c r="E917">
        <v>-1845268</v>
      </c>
      <c r="F917" t="s">
        <v>38</v>
      </c>
    </row>
    <row r="918" spans="1:6" x14ac:dyDescent="0.3">
      <c r="A918">
        <v>48265581</v>
      </c>
      <c r="B918" t="s">
        <v>1418</v>
      </c>
      <c r="C918">
        <v>50000000</v>
      </c>
      <c r="D918">
        <v>7.8</v>
      </c>
      <c r="E918">
        <v>-1734419</v>
      </c>
      <c r="F918" t="s">
        <v>38</v>
      </c>
    </row>
    <row r="919" spans="1:6" x14ac:dyDescent="0.3">
      <c r="A919">
        <v>46982632</v>
      </c>
      <c r="B919" t="s">
        <v>1420</v>
      </c>
      <c r="C919">
        <v>50000000</v>
      </c>
      <c r="D919">
        <v>6.6</v>
      </c>
      <c r="E919">
        <v>-3017368</v>
      </c>
      <c r="F919" t="s">
        <v>38</v>
      </c>
    </row>
    <row r="920" spans="1:6" x14ac:dyDescent="0.3">
      <c r="A920">
        <v>44737059</v>
      </c>
      <c r="B920" t="s">
        <v>1422</v>
      </c>
      <c r="C920">
        <v>50000000</v>
      </c>
      <c r="D920">
        <v>6.5</v>
      </c>
      <c r="E920">
        <v>-5262941</v>
      </c>
      <c r="F920" t="s">
        <v>38</v>
      </c>
    </row>
    <row r="921" spans="1:6" x14ac:dyDescent="0.3">
      <c r="A921">
        <v>56724080</v>
      </c>
      <c r="B921" t="s">
        <v>1424</v>
      </c>
      <c r="C921">
        <v>50000000</v>
      </c>
      <c r="D921">
        <v>6.7</v>
      </c>
      <c r="E921">
        <v>6724080</v>
      </c>
      <c r="F921" t="s">
        <v>21</v>
      </c>
    </row>
    <row r="922" spans="1:6" x14ac:dyDescent="0.3">
      <c r="A922">
        <v>44484065</v>
      </c>
      <c r="B922" t="s">
        <v>1425</v>
      </c>
      <c r="C922">
        <v>50000000</v>
      </c>
      <c r="D922">
        <v>7.3</v>
      </c>
      <c r="E922">
        <v>-5515935</v>
      </c>
      <c r="F922" t="s">
        <v>38</v>
      </c>
    </row>
    <row r="923" spans="1:6" x14ac:dyDescent="0.3">
      <c r="A923">
        <v>47553512</v>
      </c>
      <c r="B923" t="s">
        <v>1427</v>
      </c>
      <c r="C923">
        <v>50000000</v>
      </c>
      <c r="D923">
        <v>5.8</v>
      </c>
      <c r="E923">
        <v>-2446488</v>
      </c>
      <c r="F923" t="s">
        <v>38</v>
      </c>
    </row>
    <row r="924" spans="1:6" x14ac:dyDescent="0.3">
      <c r="A924">
        <v>42610000</v>
      </c>
      <c r="B924" t="s">
        <v>1429</v>
      </c>
      <c r="C924">
        <v>55000000</v>
      </c>
      <c r="D924">
        <v>5.5</v>
      </c>
      <c r="E924">
        <v>-12390000</v>
      </c>
      <c r="F924" t="s">
        <v>38</v>
      </c>
    </row>
    <row r="925" spans="1:6" x14ac:dyDescent="0.3">
      <c r="A925">
        <v>41482207</v>
      </c>
      <c r="B925" t="s">
        <v>1430</v>
      </c>
      <c r="C925">
        <v>50000000</v>
      </c>
      <c r="D925">
        <v>6.3</v>
      </c>
      <c r="E925">
        <v>-8517793</v>
      </c>
      <c r="F925" t="s">
        <v>38</v>
      </c>
    </row>
    <row r="926" spans="1:6" x14ac:dyDescent="0.3">
      <c r="A926">
        <v>47105085</v>
      </c>
      <c r="B926" t="s">
        <v>1431</v>
      </c>
      <c r="C926">
        <v>50000000</v>
      </c>
      <c r="D926">
        <v>7.4</v>
      </c>
      <c r="E926">
        <v>-2894915</v>
      </c>
      <c r="F926" t="s">
        <v>38</v>
      </c>
    </row>
    <row r="927" spans="1:6" x14ac:dyDescent="0.3">
      <c r="A927">
        <v>41256277</v>
      </c>
      <c r="B927" t="s">
        <v>1432</v>
      </c>
      <c r="C927">
        <v>50000000</v>
      </c>
      <c r="D927">
        <v>5.9</v>
      </c>
      <c r="E927">
        <v>-8743723</v>
      </c>
      <c r="F927" t="s">
        <v>38</v>
      </c>
    </row>
    <row r="928" spans="1:6" x14ac:dyDescent="0.3">
      <c r="A928">
        <v>50740078</v>
      </c>
      <c r="B928" t="s">
        <v>1434</v>
      </c>
      <c r="C928">
        <v>45000000</v>
      </c>
      <c r="D928">
        <v>6.2</v>
      </c>
      <c r="E928">
        <v>5740078</v>
      </c>
      <c r="F928" t="s">
        <v>21</v>
      </c>
    </row>
    <row r="929" spans="1:6" x14ac:dyDescent="0.3">
      <c r="A929">
        <v>40203020</v>
      </c>
      <c r="B929" t="s">
        <v>1436</v>
      </c>
      <c r="C929">
        <v>40000000</v>
      </c>
      <c r="D929">
        <v>5.9</v>
      </c>
      <c r="E929">
        <v>203020</v>
      </c>
      <c r="F929" t="s">
        <v>21</v>
      </c>
    </row>
    <row r="930" spans="1:6" x14ac:dyDescent="0.3">
      <c r="A930">
        <v>40905277</v>
      </c>
      <c r="B930" t="s">
        <v>1438</v>
      </c>
      <c r="C930">
        <v>50000000</v>
      </c>
      <c r="D930">
        <v>6.5</v>
      </c>
      <c r="E930">
        <v>-9094723</v>
      </c>
      <c r="F930" t="s">
        <v>38</v>
      </c>
    </row>
    <row r="931" spans="1:6" x14ac:dyDescent="0.3">
      <c r="A931">
        <v>38590500</v>
      </c>
      <c r="B931" t="s">
        <v>1440</v>
      </c>
      <c r="C931">
        <v>50000000</v>
      </c>
      <c r="D931">
        <v>4.4000000000000004</v>
      </c>
      <c r="E931">
        <v>-11409500</v>
      </c>
      <c r="F931" t="s">
        <v>38</v>
      </c>
    </row>
    <row r="932" spans="1:6" x14ac:dyDescent="0.3">
      <c r="A932">
        <v>39177541</v>
      </c>
      <c r="B932" t="s">
        <v>1441</v>
      </c>
      <c r="C932">
        <v>50000000</v>
      </c>
      <c r="D932">
        <v>3.5</v>
      </c>
      <c r="E932">
        <v>-10822459</v>
      </c>
      <c r="F932" t="s">
        <v>38</v>
      </c>
    </row>
    <row r="933" spans="1:6" x14ac:dyDescent="0.3">
      <c r="A933">
        <v>39778599</v>
      </c>
      <c r="B933" t="s">
        <v>1443</v>
      </c>
      <c r="C933">
        <v>50000000</v>
      </c>
      <c r="D933">
        <v>6.6</v>
      </c>
      <c r="E933">
        <v>-10221401</v>
      </c>
      <c r="F933" t="s">
        <v>38</v>
      </c>
    </row>
    <row r="934" spans="1:6" x14ac:dyDescent="0.3">
      <c r="A934">
        <v>37486138</v>
      </c>
      <c r="B934" t="s">
        <v>1444</v>
      </c>
      <c r="C934">
        <v>50000000</v>
      </c>
      <c r="D934">
        <v>6</v>
      </c>
      <c r="E934">
        <v>-12513862</v>
      </c>
      <c r="F934" t="s">
        <v>38</v>
      </c>
    </row>
    <row r="935" spans="1:6" x14ac:dyDescent="0.3">
      <c r="A935">
        <v>38105077</v>
      </c>
      <c r="B935" t="s">
        <v>1445</v>
      </c>
      <c r="C935">
        <v>40000000</v>
      </c>
      <c r="D935">
        <v>6.4</v>
      </c>
      <c r="E935">
        <v>-1894923</v>
      </c>
      <c r="F935" t="s">
        <v>38</v>
      </c>
    </row>
    <row r="936" spans="1:6" x14ac:dyDescent="0.3">
      <c r="A936">
        <v>35168395</v>
      </c>
      <c r="B936" t="s">
        <v>1446</v>
      </c>
      <c r="C936">
        <v>50000000</v>
      </c>
      <c r="D936">
        <v>6.5</v>
      </c>
      <c r="E936">
        <v>-14831605</v>
      </c>
      <c r="F936" t="s">
        <v>38</v>
      </c>
    </row>
    <row r="937" spans="1:6" x14ac:dyDescent="0.3">
      <c r="A937">
        <v>32800000</v>
      </c>
      <c r="B937" t="s">
        <v>1448</v>
      </c>
      <c r="C937">
        <v>40000000</v>
      </c>
      <c r="D937">
        <v>4.3</v>
      </c>
      <c r="E937">
        <v>-7200000</v>
      </c>
      <c r="F937" t="s">
        <v>38</v>
      </c>
    </row>
    <row r="938" spans="1:6" x14ac:dyDescent="0.3">
      <c r="A938">
        <v>33643461</v>
      </c>
      <c r="B938" t="s">
        <v>1449</v>
      </c>
      <c r="C938">
        <v>50000000</v>
      </c>
      <c r="D938">
        <v>4.2</v>
      </c>
      <c r="E938">
        <v>-16356539</v>
      </c>
      <c r="F938" t="s">
        <v>38</v>
      </c>
    </row>
    <row r="939" spans="1:6" x14ac:dyDescent="0.3">
      <c r="A939">
        <v>32741596</v>
      </c>
      <c r="B939" t="s">
        <v>1450</v>
      </c>
      <c r="C939">
        <v>50000000</v>
      </c>
      <c r="D939">
        <v>6.5</v>
      </c>
      <c r="E939">
        <v>-17258404</v>
      </c>
      <c r="F939" t="s">
        <v>38</v>
      </c>
    </row>
    <row r="940" spans="1:6" x14ac:dyDescent="0.3">
      <c r="A940">
        <v>31874869</v>
      </c>
      <c r="B940" t="s">
        <v>1452</v>
      </c>
      <c r="C940">
        <v>50000000</v>
      </c>
      <c r="D940">
        <v>6.1</v>
      </c>
      <c r="E940">
        <v>-18125131</v>
      </c>
      <c r="F940" t="s">
        <v>38</v>
      </c>
    </row>
    <row r="941" spans="1:6" x14ac:dyDescent="0.3">
      <c r="A941">
        <v>30306268</v>
      </c>
      <c r="B941" t="s">
        <v>1453</v>
      </c>
      <c r="C941">
        <v>50000000</v>
      </c>
      <c r="D941">
        <v>6.3</v>
      </c>
      <c r="E941">
        <v>-19693732</v>
      </c>
      <c r="F941" t="s">
        <v>38</v>
      </c>
    </row>
    <row r="942" spans="1:6" x14ac:dyDescent="0.3">
      <c r="A942">
        <v>27667947</v>
      </c>
      <c r="B942" t="s">
        <v>1455</v>
      </c>
      <c r="C942">
        <v>50000000</v>
      </c>
      <c r="D942">
        <v>6.2</v>
      </c>
      <c r="E942">
        <v>-22332053</v>
      </c>
      <c r="F942" t="s">
        <v>38</v>
      </c>
    </row>
    <row r="943" spans="1:6" x14ac:dyDescent="0.3">
      <c r="A943">
        <v>27067160</v>
      </c>
      <c r="B943" t="s">
        <v>1456</v>
      </c>
      <c r="C943">
        <v>50000000</v>
      </c>
      <c r="D943">
        <v>5.9</v>
      </c>
      <c r="E943">
        <v>-22932840</v>
      </c>
      <c r="F943" t="s">
        <v>38</v>
      </c>
    </row>
    <row r="944" spans="1:6" x14ac:dyDescent="0.3">
      <c r="A944">
        <v>26616999</v>
      </c>
      <c r="B944" t="s">
        <v>1458</v>
      </c>
      <c r="C944">
        <v>40000000</v>
      </c>
      <c r="D944">
        <v>5.9</v>
      </c>
      <c r="E944">
        <v>-13383001</v>
      </c>
      <c r="F944" t="s">
        <v>38</v>
      </c>
    </row>
    <row r="945" spans="1:6" x14ac:dyDescent="0.3">
      <c r="A945">
        <v>26536120</v>
      </c>
      <c r="B945" t="s">
        <v>1459</v>
      </c>
      <c r="C945">
        <v>50000000</v>
      </c>
      <c r="D945">
        <v>6.5</v>
      </c>
      <c r="E945">
        <v>-23463880</v>
      </c>
      <c r="F945" t="s">
        <v>38</v>
      </c>
    </row>
    <row r="946" spans="1:6" x14ac:dyDescent="0.3">
      <c r="A946">
        <v>26199517</v>
      </c>
      <c r="B946" t="s">
        <v>1460</v>
      </c>
      <c r="C946">
        <v>50000000</v>
      </c>
      <c r="D946">
        <v>6.4</v>
      </c>
      <c r="E946">
        <v>-23800483</v>
      </c>
      <c r="F946" t="s">
        <v>38</v>
      </c>
    </row>
    <row r="947" spans="1:6" x14ac:dyDescent="0.3">
      <c r="A947">
        <v>25450527</v>
      </c>
      <c r="B947" t="s">
        <v>1461</v>
      </c>
      <c r="C947">
        <v>50000000</v>
      </c>
      <c r="D947">
        <v>6.5</v>
      </c>
      <c r="E947">
        <v>-24549473</v>
      </c>
      <c r="F947" t="s">
        <v>38</v>
      </c>
    </row>
    <row r="948" spans="1:6" x14ac:dyDescent="0.3">
      <c r="A948">
        <v>25407250</v>
      </c>
      <c r="B948" t="s">
        <v>1463</v>
      </c>
      <c r="C948">
        <v>50000000</v>
      </c>
      <c r="D948">
        <v>5.7</v>
      </c>
      <c r="E948">
        <v>-24592750</v>
      </c>
      <c r="F948" t="s">
        <v>38</v>
      </c>
    </row>
    <row r="949" spans="1:6" x14ac:dyDescent="0.3">
      <c r="A949">
        <v>23159305</v>
      </c>
      <c r="B949" t="s">
        <v>1464</v>
      </c>
      <c r="C949">
        <v>70000000</v>
      </c>
      <c r="D949">
        <v>8</v>
      </c>
      <c r="E949">
        <v>-46840695</v>
      </c>
      <c r="F949" t="s">
        <v>38</v>
      </c>
    </row>
    <row r="950" spans="1:6" x14ac:dyDescent="0.3">
      <c r="A950">
        <v>24006726</v>
      </c>
      <c r="B950" t="s">
        <v>1466</v>
      </c>
      <c r="C950">
        <v>50000000</v>
      </c>
      <c r="D950">
        <v>7.3</v>
      </c>
      <c r="E950">
        <v>-25993274</v>
      </c>
      <c r="F950" t="s">
        <v>38</v>
      </c>
    </row>
    <row r="951" spans="1:6" x14ac:dyDescent="0.3">
      <c r="A951">
        <v>20389967</v>
      </c>
      <c r="B951" t="s">
        <v>1467</v>
      </c>
      <c r="C951">
        <v>50000000</v>
      </c>
      <c r="D951">
        <v>6.7</v>
      </c>
      <c r="E951">
        <v>-29610033</v>
      </c>
      <c r="F951" t="s">
        <v>38</v>
      </c>
    </row>
    <row r="952" spans="1:6" x14ac:dyDescent="0.3">
      <c r="A952">
        <v>19593740</v>
      </c>
      <c r="B952" t="s">
        <v>1468</v>
      </c>
      <c r="C952">
        <v>50000000</v>
      </c>
      <c r="D952">
        <v>7.5</v>
      </c>
      <c r="E952">
        <v>-30406260</v>
      </c>
      <c r="F952" t="s">
        <v>38</v>
      </c>
    </row>
    <row r="953" spans="1:6" x14ac:dyDescent="0.3">
      <c r="A953">
        <v>19118247</v>
      </c>
      <c r="B953" t="s">
        <v>1469</v>
      </c>
      <c r="C953">
        <v>40000000</v>
      </c>
      <c r="D953">
        <v>5.4</v>
      </c>
      <c r="E953">
        <v>-20881753</v>
      </c>
      <c r="F953" t="s">
        <v>38</v>
      </c>
    </row>
    <row r="954" spans="1:6" x14ac:dyDescent="0.3">
      <c r="A954">
        <v>26442251</v>
      </c>
      <c r="B954" t="s">
        <v>1470</v>
      </c>
      <c r="C954">
        <v>50000000</v>
      </c>
      <c r="D954">
        <v>6.6</v>
      </c>
      <c r="E954">
        <v>-23557749</v>
      </c>
      <c r="F954" t="s">
        <v>38</v>
      </c>
    </row>
    <row r="955" spans="1:6" x14ac:dyDescent="0.3">
      <c r="A955">
        <v>17114882</v>
      </c>
      <c r="B955" t="s">
        <v>1472</v>
      </c>
      <c r="C955">
        <v>25000000</v>
      </c>
      <c r="D955">
        <v>7.7</v>
      </c>
      <c r="E955">
        <v>-7885118</v>
      </c>
      <c r="F955" t="s">
        <v>38</v>
      </c>
    </row>
    <row r="956" spans="1:6" x14ac:dyDescent="0.3">
      <c r="A956">
        <v>18472363</v>
      </c>
      <c r="B956" t="s">
        <v>1474</v>
      </c>
      <c r="C956">
        <v>50000000</v>
      </c>
      <c r="D956">
        <v>5.8</v>
      </c>
      <c r="E956">
        <v>-31527637</v>
      </c>
      <c r="F956" t="s">
        <v>38</v>
      </c>
    </row>
    <row r="957" spans="1:6" x14ac:dyDescent="0.3">
      <c r="A957">
        <v>14131298</v>
      </c>
      <c r="B957" t="s">
        <v>1475</v>
      </c>
      <c r="C957">
        <v>390000000</v>
      </c>
      <c r="D957">
        <v>6.4</v>
      </c>
      <c r="E957">
        <v>-375868702</v>
      </c>
      <c r="F957" t="s">
        <v>38</v>
      </c>
    </row>
    <row r="958" spans="1:6" x14ac:dyDescent="0.3">
      <c r="A958">
        <v>21557240</v>
      </c>
      <c r="B958" t="s">
        <v>1477</v>
      </c>
      <c r="C958">
        <v>49900000</v>
      </c>
      <c r="D958">
        <v>5.6</v>
      </c>
      <c r="E958">
        <v>-28342760</v>
      </c>
      <c r="F958" t="s">
        <v>38</v>
      </c>
    </row>
    <row r="959" spans="1:6" x14ac:dyDescent="0.3">
      <c r="A959">
        <v>21283440</v>
      </c>
      <c r="B959" t="s">
        <v>1479</v>
      </c>
      <c r="C959">
        <v>55000000</v>
      </c>
      <c r="D959">
        <v>6</v>
      </c>
      <c r="E959">
        <v>-33716560</v>
      </c>
      <c r="F959" t="s">
        <v>38</v>
      </c>
    </row>
    <row r="960" spans="1:6" x14ac:dyDescent="0.3">
      <c r="A960">
        <v>10556196</v>
      </c>
      <c r="B960" t="s">
        <v>1481</v>
      </c>
      <c r="C960">
        <v>50000000</v>
      </c>
      <c r="D960">
        <v>6.2</v>
      </c>
      <c r="E960">
        <v>-39443804</v>
      </c>
      <c r="F960" t="s">
        <v>38</v>
      </c>
    </row>
    <row r="961" spans="1:6" x14ac:dyDescent="0.3">
      <c r="A961">
        <v>16671505</v>
      </c>
      <c r="B961" t="s">
        <v>1483</v>
      </c>
      <c r="C961">
        <v>50000000</v>
      </c>
      <c r="D961">
        <v>5.9</v>
      </c>
      <c r="E961">
        <v>-33328495</v>
      </c>
      <c r="F961" t="s">
        <v>38</v>
      </c>
    </row>
    <row r="962" spans="1:6" x14ac:dyDescent="0.3">
      <c r="A962">
        <v>10400000</v>
      </c>
      <c r="B962" t="s">
        <v>1485</v>
      </c>
      <c r="C962">
        <v>50000000</v>
      </c>
      <c r="D962">
        <v>5.0999999999999996</v>
      </c>
      <c r="E962">
        <v>-39600000</v>
      </c>
      <c r="F962" t="s">
        <v>38</v>
      </c>
    </row>
    <row r="963" spans="1:6" x14ac:dyDescent="0.3">
      <c r="A963">
        <v>9528092</v>
      </c>
      <c r="B963" t="s">
        <v>1486</v>
      </c>
      <c r="C963">
        <v>22000000</v>
      </c>
      <c r="D963">
        <v>6.8</v>
      </c>
      <c r="E963">
        <v>-12471908</v>
      </c>
      <c r="F963" t="s">
        <v>38</v>
      </c>
    </row>
    <row r="964" spans="1:6" x14ac:dyDescent="0.3">
      <c r="A964">
        <v>10137232</v>
      </c>
      <c r="B964" t="s">
        <v>1487</v>
      </c>
      <c r="C964">
        <v>50000000</v>
      </c>
      <c r="D964">
        <v>6</v>
      </c>
      <c r="E964">
        <v>-39862768</v>
      </c>
      <c r="F964" t="s">
        <v>38</v>
      </c>
    </row>
    <row r="965" spans="1:6" x14ac:dyDescent="0.3">
      <c r="A965">
        <v>9795017</v>
      </c>
      <c r="B965" t="s">
        <v>1488</v>
      </c>
      <c r="C965">
        <v>50000000</v>
      </c>
      <c r="D965">
        <v>5.0999999999999996</v>
      </c>
      <c r="E965">
        <v>-40204983</v>
      </c>
      <c r="F965" t="s">
        <v>38</v>
      </c>
    </row>
    <row r="966" spans="1:6" x14ac:dyDescent="0.3">
      <c r="A966">
        <v>20488579</v>
      </c>
      <c r="B966" t="s">
        <v>1489</v>
      </c>
      <c r="C966">
        <v>50000000</v>
      </c>
      <c r="D966">
        <v>5.8</v>
      </c>
      <c r="E966">
        <v>-29511421</v>
      </c>
      <c r="F966" t="s">
        <v>38</v>
      </c>
    </row>
    <row r="967" spans="1:6" x14ac:dyDescent="0.3">
      <c r="A967">
        <v>19445217</v>
      </c>
      <c r="B967" t="s">
        <v>1491</v>
      </c>
      <c r="C967">
        <v>60000000</v>
      </c>
      <c r="D967">
        <v>6.2</v>
      </c>
      <c r="E967">
        <v>-40554783</v>
      </c>
      <c r="F967" t="s">
        <v>38</v>
      </c>
    </row>
    <row r="968" spans="1:6" x14ac:dyDescent="0.3">
      <c r="A968">
        <v>8355815</v>
      </c>
      <c r="B968" t="s">
        <v>1493</v>
      </c>
      <c r="C968">
        <v>55000000</v>
      </c>
      <c r="D968">
        <v>6.4</v>
      </c>
      <c r="E968">
        <v>-46644185</v>
      </c>
      <c r="F968" t="s">
        <v>38</v>
      </c>
    </row>
    <row r="969" spans="1:6" x14ac:dyDescent="0.3">
      <c r="A969">
        <v>28837115</v>
      </c>
      <c r="B969" t="s">
        <v>1494</v>
      </c>
      <c r="C969">
        <v>50000000</v>
      </c>
      <c r="D969">
        <v>4.8</v>
      </c>
      <c r="E969">
        <v>-21162885</v>
      </c>
      <c r="F969" t="s">
        <v>38</v>
      </c>
    </row>
    <row r="970" spans="1:6" x14ac:dyDescent="0.3">
      <c r="A970">
        <v>6471394</v>
      </c>
      <c r="B970" t="s">
        <v>1496</v>
      </c>
      <c r="C970">
        <v>50000000</v>
      </c>
      <c r="D970">
        <v>4.9000000000000004</v>
      </c>
      <c r="E970">
        <v>-43528606</v>
      </c>
      <c r="F970" t="s">
        <v>38</v>
      </c>
    </row>
    <row r="971" spans="1:6" x14ac:dyDescent="0.3">
      <c r="A971">
        <v>6291602</v>
      </c>
      <c r="B971" t="s">
        <v>1497</v>
      </c>
      <c r="C971">
        <v>50000000</v>
      </c>
      <c r="D971">
        <v>5.6</v>
      </c>
      <c r="E971">
        <v>-43708398</v>
      </c>
      <c r="F971" t="s">
        <v>38</v>
      </c>
    </row>
    <row r="972" spans="1:6" x14ac:dyDescent="0.3">
      <c r="A972">
        <v>10706786</v>
      </c>
      <c r="B972" t="s">
        <v>1499</v>
      </c>
      <c r="C972">
        <v>50000000</v>
      </c>
      <c r="D972">
        <v>5.5</v>
      </c>
      <c r="E972">
        <v>-39293214</v>
      </c>
      <c r="F972" t="s">
        <v>38</v>
      </c>
    </row>
    <row r="973" spans="1:6" x14ac:dyDescent="0.3">
      <c r="A973">
        <v>8742261</v>
      </c>
      <c r="B973" t="s">
        <v>1500</v>
      </c>
      <c r="C973">
        <v>18000000</v>
      </c>
      <c r="D973">
        <v>3.7</v>
      </c>
      <c r="E973">
        <v>-9257739</v>
      </c>
      <c r="F973" t="s">
        <v>38</v>
      </c>
    </row>
    <row r="974" spans="1:6" x14ac:dyDescent="0.3">
      <c r="A974">
        <v>43905746</v>
      </c>
      <c r="B974" t="s">
        <v>1502</v>
      </c>
      <c r="C974">
        <v>49000000</v>
      </c>
      <c r="D974">
        <v>5.9</v>
      </c>
      <c r="E974">
        <v>-5094254</v>
      </c>
      <c r="F974" t="s">
        <v>38</v>
      </c>
    </row>
    <row r="975" spans="1:6" x14ac:dyDescent="0.3">
      <c r="A975">
        <v>21413502</v>
      </c>
      <c r="B975" t="s">
        <v>1503</v>
      </c>
      <c r="C975">
        <v>40000000</v>
      </c>
      <c r="D975">
        <v>6.3</v>
      </c>
      <c r="E975">
        <v>-18586498</v>
      </c>
      <c r="F975" t="s">
        <v>38</v>
      </c>
    </row>
    <row r="976" spans="1:6" x14ac:dyDescent="0.3">
      <c r="A976">
        <v>124107476</v>
      </c>
      <c r="B976" t="s">
        <v>1504</v>
      </c>
      <c r="C976">
        <v>48000000</v>
      </c>
      <c r="D976">
        <v>7.6</v>
      </c>
      <c r="E976">
        <v>76107476</v>
      </c>
      <c r="F976" t="s">
        <v>21</v>
      </c>
    </row>
    <row r="977" spans="1:6" x14ac:dyDescent="0.3">
      <c r="A977">
        <v>197171806</v>
      </c>
      <c r="B977" t="s">
        <v>1505</v>
      </c>
      <c r="C977">
        <v>48000000</v>
      </c>
      <c r="D977">
        <v>8.3000000000000007</v>
      </c>
      <c r="E977">
        <v>149171806</v>
      </c>
      <c r="F977" t="s">
        <v>21</v>
      </c>
    </row>
    <row r="978" spans="1:6" x14ac:dyDescent="0.3">
      <c r="A978">
        <v>31569268</v>
      </c>
      <c r="B978" t="s">
        <v>1506</v>
      </c>
      <c r="C978">
        <v>49000000</v>
      </c>
      <c r="D978">
        <v>6.9</v>
      </c>
      <c r="E978">
        <v>-17430732</v>
      </c>
      <c r="F978" t="s">
        <v>38</v>
      </c>
    </row>
    <row r="979" spans="1:6" x14ac:dyDescent="0.3">
      <c r="A979">
        <v>66488090</v>
      </c>
      <c r="B979" t="s">
        <v>1507</v>
      </c>
      <c r="C979">
        <v>48000000</v>
      </c>
      <c r="D979">
        <v>6.7</v>
      </c>
      <c r="E979">
        <v>18488090</v>
      </c>
      <c r="F979" t="s">
        <v>21</v>
      </c>
    </row>
    <row r="980" spans="1:6" x14ac:dyDescent="0.3">
      <c r="A980">
        <v>95308367</v>
      </c>
      <c r="B980" t="s">
        <v>1508</v>
      </c>
      <c r="C980">
        <v>48000000</v>
      </c>
      <c r="D980">
        <v>6.8</v>
      </c>
      <c r="E980">
        <v>47308367</v>
      </c>
      <c r="F980" t="s">
        <v>21</v>
      </c>
    </row>
    <row r="981" spans="1:6" x14ac:dyDescent="0.3">
      <c r="A981">
        <v>60652036</v>
      </c>
      <c r="B981" t="s">
        <v>1509</v>
      </c>
      <c r="C981">
        <v>48000000</v>
      </c>
      <c r="D981">
        <v>7.1</v>
      </c>
      <c r="E981">
        <v>12652036</v>
      </c>
      <c r="F981" t="s">
        <v>21</v>
      </c>
    </row>
    <row r="982" spans="1:6" x14ac:dyDescent="0.3">
      <c r="A982">
        <v>1206135</v>
      </c>
      <c r="B982" t="s">
        <v>1510</v>
      </c>
      <c r="C982">
        <v>50000000</v>
      </c>
      <c r="D982">
        <v>6.4</v>
      </c>
      <c r="E982">
        <v>-48793865</v>
      </c>
      <c r="F982" t="s">
        <v>38</v>
      </c>
    </row>
    <row r="983" spans="1:6" x14ac:dyDescent="0.3">
      <c r="A983">
        <v>56607223</v>
      </c>
      <c r="B983" t="s">
        <v>1512</v>
      </c>
      <c r="C983">
        <v>48000000</v>
      </c>
      <c r="D983">
        <v>6.4</v>
      </c>
      <c r="E983">
        <v>8607223</v>
      </c>
      <c r="F983" t="s">
        <v>21</v>
      </c>
    </row>
    <row r="984" spans="1:6" x14ac:dyDescent="0.3">
      <c r="A984">
        <v>50173190</v>
      </c>
      <c r="B984" t="s">
        <v>1513</v>
      </c>
      <c r="C984">
        <v>48000000</v>
      </c>
      <c r="D984">
        <v>7.4</v>
      </c>
      <c r="E984">
        <v>2173190</v>
      </c>
      <c r="F984" t="s">
        <v>21</v>
      </c>
    </row>
    <row r="985" spans="1:6" x14ac:dyDescent="0.3">
      <c r="A985">
        <v>47095453</v>
      </c>
      <c r="B985" t="s">
        <v>1514</v>
      </c>
      <c r="C985">
        <v>48000000</v>
      </c>
      <c r="D985">
        <v>6.4</v>
      </c>
      <c r="E985">
        <v>-904547</v>
      </c>
      <c r="F985" t="s">
        <v>38</v>
      </c>
    </row>
    <row r="986" spans="1:6" x14ac:dyDescent="0.3">
      <c r="A986">
        <v>37879996</v>
      </c>
      <c r="B986" t="s">
        <v>1515</v>
      </c>
      <c r="C986">
        <v>48000000</v>
      </c>
      <c r="D986">
        <v>6</v>
      </c>
      <c r="E986">
        <v>-10120004</v>
      </c>
      <c r="F986" t="s">
        <v>38</v>
      </c>
    </row>
    <row r="987" spans="1:6" x14ac:dyDescent="0.3">
      <c r="A987">
        <v>25900000</v>
      </c>
      <c r="B987" t="s">
        <v>1516</v>
      </c>
      <c r="C987">
        <v>58000000</v>
      </c>
      <c r="D987">
        <v>6.5</v>
      </c>
      <c r="E987">
        <v>-32100000</v>
      </c>
      <c r="F987" t="s">
        <v>38</v>
      </c>
    </row>
    <row r="988" spans="1:6" x14ac:dyDescent="0.3">
      <c r="A988">
        <v>53574088</v>
      </c>
      <c r="B988" t="s">
        <v>1517</v>
      </c>
      <c r="C988">
        <v>55000000</v>
      </c>
      <c r="D988">
        <v>7.8</v>
      </c>
      <c r="E988">
        <v>-1425912</v>
      </c>
      <c r="F988" t="s">
        <v>38</v>
      </c>
    </row>
    <row r="989" spans="1:6" x14ac:dyDescent="0.3">
      <c r="A989">
        <v>89253340</v>
      </c>
      <c r="B989" t="s">
        <v>1519</v>
      </c>
      <c r="C989">
        <v>48000000</v>
      </c>
      <c r="D989">
        <v>6</v>
      </c>
      <c r="E989">
        <v>41253340</v>
      </c>
      <c r="F989" t="s">
        <v>21</v>
      </c>
    </row>
    <row r="990" spans="1:6" x14ac:dyDescent="0.3">
      <c r="A990">
        <v>37339525</v>
      </c>
      <c r="B990" t="s">
        <v>1520</v>
      </c>
      <c r="C990">
        <v>48000000</v>
      </c>
      <c r="D990">
        <v>7</v>
      </c>
      <c r="E990">
        <v>-10660475</v>
      </c>
      <c r="F990" t="s">
        <v>38</v>
      </c>
    </row>
    <row r="991" spans="1:6" x14ac:dyDescent="0.3">
      <c r="A991">
        <v>60154431</v>
      </c>
      <c r="B991" t="s">
        <v>1521</v>
      </c>
      <c r="C991">
        <v>47000000</v>
      </c>
      <c r="D991">
        <v>6</v>
      </c>
      <c r="E991">
        <v>13154431</v>
      </c>
      <c r="F991" t="s">
        <v>21</v>
      </c>
    </row>
    <row r="992" spans="1:6" x14ac:dyDescent="0.3">
      <c r="A992">
        <v>103738726</v>
      </c>
      <c r="B992" t="s">
        <v>1523</v>
      </c>
      <c r="C992">
        <v>100000000</v>
      </c>
      <c r="D992">
        <v>6.1</v>
      </c>
      <c r="E992">
        <v>3738726</v>
      </c>
      <c r="F992" t="s">
        <v>21</v>
      </c>
    </row>
    <row r="993" spans="1:6" x14ac:dyDescent="0.3">
      <c r="A993">
        <v>69304264</v>
      </c>
      <c r="B993" t="s">
        <v>1524</v>
      </c>
      <c r="C993">
        <v>48000000</v>
      </c>
      <c r="D993">
        <v>6.8</v>
      </c>
      <c r="E993">
        <v>21304264</v>
      </c>
      <c r="F993" t="s">
        <v>21</v>
      </c>
    </row>
    <row r="994" spans="1:6" x14ac:dyDescent="0.3">
      <c r="A994">
        <v>29781453</v>
      </c>
      <c r="B994" t="s">
        <v>1526</v>
      </c>
      <c r="C994">
        <v>48000000</v>
      </c>
      <c r="D994">
        <v>6.4</v>
      </c>
      <c r="E994">
        <v>-18218547</v>
      </c>
      <c r="F994" t="s">
        <v>38</v>
      </c>
    </row>
    <row r="995" spans="1:6" x14ac:dyDescent="0.3">
      <c r="A995">
        <v>15519841</v>
      </c>
      <c r="B995" t="s">
        <v>1528</v>
      </c>
      <c r="C995">
        <v>47000000</v>
      </c>
      <c r="D995">
        <v>4.5</v>
      </c>
      <c r="E995">
        <v>-31480159</v>
      </c>
      <c r="F995" t="s">
        <v>38</v>
      </c>
    </row>
    <row r="996" spans="1:6" x14ac:dyDescent="0.3">
      <c r="A996">
        <v>5600000</v>
      </c>
      <c r="B996" t="s">
        <v>1530</v>
      </c>
      <c r="C996">
        <v>47000000</v>
      </c>
      <c r="D996">
        <v>5.8</v>
      </c>
      <c r="E996">
        <v>-41400000</v>
      </c>
      <c r="F996" t="s">
        <v>38</v>
      </c>
    </row>
    <row r="997" spans="1:6" x14ac:dyDescent="0.3">
      <c r="A997">
        <v>126805112</v>
      </c>
      <c r="B997" t="s">
        <v>1532</v>
      </c>
      <c r="C997">
        <v>46000000</v>
      </c>
      <c r="D997">
        <v>6.3</v>
      </c>
      <c r="E997">
        <v>80805112</v>
      </c>
      <c r="F997" t="s">
        <v>21</v>
      </c>
    </row>
    <row r="998" spans="1:6" x14ac:dyDescent="0.3">
      <c r="A998">
        <v>93607673</v>
      </c>
      <c r="B998" t="s">
        <v>1533</v>
      </c>
      <c r="C998">
        <v>48000000</v>
      </c>
      <c r="D998">
        <v>5.7</v>
      </c>
      <c r="E998">
        <v>45607673</v>
      </c>
      <c r="F998" t="s">
        <v>21</v>
      </c>
    </row>
    <row r="999" spans="1:6" x14ac:dyDescent="0.3">
      <c r="A999">
        <v>67263182</v>
      </c>
      <c r="B999" t="s">
        <v>1534</v>
      </c>
      <c r="C999">
        <v>46000000</v>
      </c>
      <c r="D999">
        <v>7.2</v>
      </c>
      <c r="E999">
        <v>21263182</v>
      </c>
      <c r="F999" t="s">
        <v>21</v>
      </c>
    </row>
    <row r="1000" spans="1:6" x14ac:dyDescent="0.3">
      <c r="A1000">
        <v>92001027</v>
      </c>
      <c r="B1000" t="s">
        <v>1535</v>
      </c>
      <c r="C1000">
        <v>45000000</v>
      </c>
      <c r="D1000">
        <v>7.6</v>
      </c>
      <c r="E1000">
        <v>47001027</v>
      </c>
      <c r="F1000" t="s">
        <v>21</v>
      </c>
    </row>
    <row r="1001" spans="1:6" x14ac:dyDescent="0.3">
      <c r="A1001">
        <v>10539414</v>
      </c>
      <c r="B1001" t="s">
        <v>1536</v>
      </c>
      <c r="C1001">
        <v>47000000</v>
      </c>
      <c r="D1001">
        <v>4.7</v>
      </c>
      <c r="E1001">
        <v>-36460586</v>
      </c>
      <c r="F1001" t="s">
        <v>38</v>
      </c>
    </row>
    <row r="1002" spans="1:6" x14ac:dyDescent="0.3">
      <c r="A1002">
        <v>58918501</v>
      </c>
      <c r="B1002" t="s">
        <v>1537</v>
      </c>
      <c r="C1002">
        <v>46000000</v>
      </c>
      <c r="D1002">
        <v>6.6</v>
      </c>
      <c r="E1002">
        <v>12918501</v>
      </c>
      <c r="F1002" t="s">
        <v>21</v>
      </c>
    </row>
    <row r="1003" spans="1:6" x14ac:dyDescent="0.3">
      <c r="A1003">
        <v>181395380</v>
      </c>
      <c r="B1003" t="s">
        <v>1538</v>
      </c>
      <c r="C1003">
        <v>45000000</v>
      </c>
      <c r="D1003">
        <v>6.8</v>
      </c>
      <c r="E1003">
        <v>136395380</v>
      </c>
      <c r="F1003" t="s">
        <v>21</v>
      </c>
    </row>
    <row r="1004" spans="1:6" x14ac:dyDescent="0.3">
      <c r="A1004">
        <v>14946229</v>
      </c>
      <c r="B1004" t="s">
        <v>1540</v>
      </c>
      <c r="C1004">
        <v>25000000</v>
      </c>
      <c r="D1004">
        <v>7.3</v>
      </c>
      <c r="E1004">
        <v>-10053771</v>
      </c>
      <c r="F1004" t="s">
        <v>38</v>
      </c>
    </row>
    <row r="1005" spans="1:6" x14ac:dyDescent="0.3">
      <c r="A1005">
        <v>130512915</v>
      </c>
      <c r="B1005" t="s">
        <v>1541</v>
      </c>
      <c r="C1005">
        <v>45000000</v>
      </c>
      <c r="D1005">
        <v>4.8</v>
      </c>
      <c r="E1005">
        <v>85512915</v>
      </c>
      <c r="F1005" t="s">
        <v>21</v>
      </c>
    </row>
    <row r="1006" spans="1:6" x14ac:dyDescent="0.3">
      <c r="A1006">
        <v>139852971</v>
      </c>
      <c r="B1006" t="s">
        <v>1542</v>
      </c>
      <c r="C1006">
        <v>45000000</v>
      </c>
      <c r="D1006">
        <v>6.3</v>
      </c>
      <c r="E1006">
        <v>94852971</v>
      </c>
      <c r="F1006" t="s">
        <v>21</v>
      </c>
    </row>
    <row r="1007" spans="1:6" x14ac:dyDescent="0.3">
      <c r="A1007">
        <v>110000082</v>
      </c>
      <c r="B1007" t="s">
        <v>1544</v>
      </c>
      <c r="C1007">
        <v>48000000</v>
      </c>
      <c r="D1007">
        <v>5.5</v>
      </c>
      <c r="E1007">
        <v>62000082</v>
      </c>
      <c r="F1007" t="s">
        <v>21</v>
      </c>
    </row>
    <row r="1008" spans="1:6" x14ac:dyDescent="0.3">
      <c r="A1008">
        <v>106807667</v>
      </c>
      <c r="B1008" t="s">
        <v>1545</v>
      </c>
      <c r="C1008">
        <v>45000000</v>
      </c>
      <c r="D1008">
        <v>6.2</v>
      </c>
      <c r="E1008">
        <v>61807667</v>
      </c>
      <c r="F1008" t="s">
        <v>21</v>
      </c>
    </row>
    <row r="1009" spans="1:6" x14ac:dyDescent="0.3">
      <c r="A1009">
        <v>101702060</v>
      </c>
      <c r="B1009" t="s">
        <v>1546</v>
      </c>
      <c r="C1009">
        <v>45000000</v>
      </c>
      <c r="D1009">
        <v>5.8</v>
      </c>
      <c r="E1009">
        <v>56702060</v>
      </c>
      <c r="F1009" t="s">
        <v>21</v>
      </c>
    </row>
    <row r="1010" spans="1:6" x14ac:dyDescent="0.3">
      <c r="A1010">
        <v>95149435</v>
      </c>
      <c r="B1010" t="s">
        <v>1547</v>
      </c>
      <c r="C1010">
        <v>40000000</v>
      </c>
      <c r="D1010">
        <v>5.7</v>
      </c>
      <c r="E1010">
        <v>55149435</v>
      </c>
      <c r="F1010" t="s">
        <v>21</v>
      </c>
    </row>
    <row r="1011" spans="1:6" x14ac:dyDescent="0.3">
      <c r="A1011">
        <v>100768056</v>
      </c>
      <c r="B1011" t="s">
        <v>1548</v>
      </c>
      <c r="C1011">
        <v>45000000</v>
      </c>
      <c r="D1011">
        <v>6.5</v>
      </c>
      <c r="E1011">
        <v>55768056</v>
      </c>
      <c r="F1011" t="s">
        <v>21</v>
      </c>
    </row>
    <row r="1012" spans="1:6" x14ac:dyDescent="0.3">
      <c r="A1012">
        <v>92115211</v>
      </c>
      <c r="B1012" t="s">
        <v>1549</v>
      </c>
      <c r="C1012">
        <v>45000000</v>
      </c>
      <c r="D1012">
        <v>6.7</v>
      </c>
      <c r="E1012">
        <v>47115211</v>
      </c>
      <c r="F1012" t="s">
        <v>21</v>
      </c>
    </row>
    <row r="1013" spans="1:6" x14ac:dyDescent="0.3">
      <c r="A1013">
        <v>93452056</v>
      </c>
      <c r="B1013" t="s">
        <v>1550</v>
      </c>
      <c r="C1013">
        <v>45000000</v>
      </c>
      <c r="D1013">
        <v>7.4</v>
      </c>
      <c r="E1013">
        <v>48452056</v>
      </c>
      <c r="F1013" t="s">
        <v>21</v>
      </c>
    </row>
    <row r="1014" spans="1:6" x14ac:dyDescent="0.3">
      <c r="A1014">
        <v>83287363</v>
      </c>
      <c r="B1014" t="s">
        <v>1551</v>
      </c>
      <c r="C1014">
        <v>45000000</v>
      </c>
      <c r="D1014">
        <v>6.9</v>
      </c>
      <c r="E1014">
        <v>38287363</v>
      </c>
      <c r="F1014" t="s">
        <v>21</v>
      </c>
    </row>
    <row r="1015" spans="1:6" x14ac:dyDescent="0.3">
      <c r="A1015">
        <v>82931301</v>
      </c>
      <c r="B1015" t="s">
        <v>1552</v>
      </c>
      <c r="C1015">
        <v>60000000</v>
      </c>
      <c r="D1015">
        <v>5.5</v>
      </c>
      <c r="E1015">
        <v>22931301</v>
      </c>
      <c r="F1015" t="s">
        <v>21</v>
      </c>
    </row>
    <row r="1016" spans="1:6" x14ac:dyDescent="0.3">
      <c r="A1016">
        <v>60962878</v>
      </c>
      <c r="B1016" t="s">
        <v>1554</v>
      </c>
      <c r="C1016">
        <v>46000000</v>
      </c>
      <c r="D1016">
        <v>8.1</v>
      </c>
      <c r="E1016">
        <v>14962878</v>
      </c>
      <c r="F1016" t="s">
        <v>21</v>
      </c>
    </row>
    <row r="1017" spans="1:6" x14ac:dyDescent="0.3">
      <c r="A1017">
        <v>76261036</v>
      </c>
      <c r="B1017" t="s">
        <v>1555</v>
      </c>
      <c r="C1017">
        <v>45000000</v>
      </c>
      <c r="D1017">
        <v>7.7</v>
      </c>
      <c r="E1017">
        <v>31261036</v>
      </c>
      <c r="F1017" t="s">
        <v>21</v>
      </c>
    </row>
    <row r="1018" spans="1:6" x14ac:dyDescent="0.3">
      <c r="A1018">
        <v>71423726</v>
      </c>
      <c r="B1018" t="s">
        <v>1556</v>
      </c>
      <c r="C1018">
        <v>45000000</v>
      </c>
      <c r="D1018">
        <v>7.3</v>
      </c>
      <c r="E1018">
        <v>26423726</v>
      </c>
      <c r="F1018" t="s">
        <v>21</v>
      </c>
    </row>
    <row r="1019" spans="1:6" x14ac:dyDescent="0.3">
      <c r="A1019">
        <v>71277420</v>
      </c>
      <c r="B1019" t="s">
        <v>1557</v>
      </c>
      <c r="C1019">
        <v>45000000</v>
      </c>
      <c r="D1019">
        <v>5.2</v>
      </c>
      <c r="E1019">
        <v>26277420</v>
      </c>
      <c r="F1019" t="s">
        <v>21</v>
      </c>
    </row>
    <row r="1020" spans="1:6" x14ac:dyDescent="0.3">
      <c r="A1020">
        <v>88625922</v>
      </c>
      <c r="B1020" t="s">
        <v>1558</v>
      </c>
      <c r="C1020">
        <v>45000000</v>
      </c>
      <c r="D1020">
        <v>7.1</v>
      </c>
      <c r="E1020">
        <v>43625922</v>
      </c>
      <c r="F1020" t="s">
        <v>21</v>
      </c>
    </row>
    <row r="1021" spans="1:6" x14ac:dyDescent="0.3">
      <c r="A1021">
        <v>70001065</v>
      </c>
      <c r="B1021" t="s">
        <v>1559</v>
      </c>
      <c r="C1021">
        <v>45000000</v>
      </c>
      <c r="D1021">
        <v>7.1</v>
      </c>
      <c r="E1021">
        <v>25001065</v>
      </c>
      <c r="F1021" t="s">
        <v>21</v>
      </c>
    </row>
    <row r="1022" spans="1:6" x14ac:dyDescent="0.3">
      <c r="A1022">
        <v>67253092</v>
      </c>
      <c r="B1022" t="s">
        <v>1561</v>
      </c>
      <c r="C1022">
        <v>30000000</v>
      </c>
      <c r="D1022">
        <v>7.2</v>
      </c>
      <c r="E1022">
        <v>37253092</v>
      </c>
      <c r="F1022" t="s">
        <v>21</v>
      </c>
    </row>
    <row r="1023" spans="1:6" x14ac:dyDescent="0.3">
      <c r="A1023">
        <v>66790248</v>
      </c>
      <c r="B1023" t="s">
        <v>1563</v>
      </c>
      <c r="C1023">
        <v>45000000</v>
      </c>
      <c r="D1023">
        <v>6.5</v>
      </c>
      <c r="E1023">
        <v>21790248</v>
      </c>
      <c r="F1023" t="s">
        <v>21</v>
      </c>
    </row>
    <row r="1024" spans="1:6" x14ac:dyDescent="0.3">
      <c r="A1024">
        <v>65557989</v>
      </c>
      <c r="B1024" t="s">
        <v>1565</v>
      </c>
      <c r="C1024">
        <v>45000000</v>
      </c>
      <c r="D1024">
        <v>4.5999999999999996</v>
      </c>
      <c r="E1024">
        <v>20557989</v>
      </c>
      <c r="F1024" t="s">
        <v>21</v>
      </c>
    </row>
    <row r="1025" spans="1:6" x14ac:dyDescent="0.3">
      <c r="A1025">
        <v>60786269</v>
      </c>
      <c r="B1025" t="s">
        <v>1566</v>
      </c>
      <c r="C1025">
        <v>45000000</v>
      </c>
      <c r="D1025">
        <v>5.6</v>
      </c>
      <c r="E1025">
        <v>15786269</v>
      </c>
      <c r="F1025" t="s">
        <v>21</v>
      </c>
    </row>
    <row r="1026" spans="1:6" x14ac:dyDescent="0.3">
      <c r="A1026">
        <v>59365105</v>
      </c>
      <c r="B1026" t="s">
        <v>1568</v>
      </c>
      <c r="C1026">
        <v>45000000</v>
      </c>
      <c r="D1026">
        <v>7.7</v>
      </c>
      <c r="E1026">
        <v>14365105</v>
      </c>
      <c r="F1026" t="s">
        <v>21</v>
      </c>
    </row>
    <row r="1027" spans="1:6" x14ac:dyDescent="0.3">
      <c r="A1027">
        <v>162792677</v>
      </c>
      <c r="B1027" t="s">
        <v>1569</v>
      </c>
      <c r="C1027">
        <v>120000000</v>
      </c>
      <c r="D1027">
        <v>7.2</v>
      </c>
      <c r="E1027">
        <v>42792677</v>
      </c>
      <c r="F1027" t="s">
        <v>21</v>
      </c>
    </row>
    <row r="1028" spans="1:6" x14ac:dyDescent="0.3">
      <c r="A1028">
        <v>31598308</v>
      </c>
      <c r="B1028" t="s">
        <v>1570</v>
      </c>
      <c r="C1028">
        <v>35000000</v>
      </c>
      <c r="D1028">
        <v>6.8</v>
      </c>
      <c r="E1028">
        <v>-3401692</v>
      </c>
      <c r="F1028" t="s">
        <v>38</v>
      </c>
    </row>
    <row r="1029" spans="1:6" x14ac:dyDescent="0.3">
      <c r="A1029">
        <v>57362581</v>
      </c>
      <c r="B1029" t="s">
        <v>1571</v>
      </c>
      <c r="C1029">
        <v>45000000</v>
      </c>
      <c r="D1029">
        <v>5.4</v>
      </c>
      <c r="E1029">
        <v>12362581</v>
      </c>
      <c r="F1029" t="s">
        <v>21</v>
      </c>
    </row>
    <row r="1030" spans="1:6" x14ac:dyDescent="0.3">
      <c r="A1030">
        <v>53854588</v>
      </c>
      <c r="B1030" t="s">
        <v>1573</v>
      </c>
      <c r="C1030">
        <v>45000000</v>
      </c>
      <c r="D1030">
        <v>6.3</v>
      </c>
      <c r="E1030">
        <v>8854588</v>
      </c>
      <c r="F1030" t="s">
        <v>21</v>
      </c>
    </row>
    <row r="1031" spans="1:6" x14ac:dyDescent="0.3">
      <c r="A1031">
        <v>52580895</v>
      </c>
      <c r="B1031" t="s">
        <v>1574</v>
      </c>
      <c r="C1031">
        <v>45000000</v>
      </c>
      <c r="D1031">
        <v>5.6</v>
      </c>
      <c r="E1031">
        <v>7580895</v>
      </c>
      <c r="F1031" t="s">
        <v>21</v>
      </c>
    </row>
    <row r="1032" spans="1:6" x14ac:dyDescent="0.3">
      <c r="A1032">
        <v>51019112</v>
      </c>
      <c r="B1032" t="s">
        <v>1576</v>
      </c>
      <c r="C1032">
        <v>50000000</v>
      </c>
      <c r="D1032">
        <v>6.8</v>
      </c>
      <c r="E1032">
        <v>1019112</v>
      </c>
      <c r="F1032" t="s">
        <v>21</v>
      </c>
    </row>
    <row r="1033" spans="1:6" x14ac:dyDescent="0.3">
      <c r="A1033">
        <v>48114556</v>
      </c>
      <c r="B1033" t="s">
        <v>1578</v>
      </c>
      <c r="C1033">
        <v>26000000</v>
      </c>
      <c r="D1033">
        <v>4.3</v>
      </c>
      <c r="E1033">
        <v>22114556</v>
      </c>
      <c r="F1033" t="s">
        <v>21</v>
      </c>
    </row>
    <row r="1034" spans="1:6" x14ac:dyDescent="0.3">
      <c r="A1034">
        <v>50648679</v>
      </c>
      <c r="B1034" t="s">
        <v>1580</v>
      </c>
      <c r="C1034">
        <v>45000000</v>
      </c>
      <c r="D1034">
        <v>6.3</v>
      </c>
      <c r="E1034">
        <v>5648679</v>
      </c>
      <c r="F1034" t="s">
        <v>21</v>
      </c>
    </row>
    <row r="1035" spans="1:6" x14ac:dyDescent="0.3">
      <c r="A1035">
        <v>46280507</v>
      </c>
      <c r="B1035" t="s">
        <v>1581</v>
      </c>
      <c r="C1035">
        <v>40000000</v>
      </c>
      <c r="D1035">
        <v>6.5</v>
      </c>
      <c r="E1035">
        <v>6280507</v>
      </c>
      <c r="F1035" t="s">
        <v>21</v>
      </c>
    </row>
    <row r="1036" spans="1:6" x14ac:dyDescent="0.3">
      <c r="A1036">
        <v>38360195</v>
      </c>
      <c r="B1036" t="s">
        <v>1582</v>
      </c>
      <c r="C1036">
        <v>45000000</v>
      </c>
      <c r="D1036">
        <v>6.4</v>
      </c>
      <c r="E1036">
        <v>-6639805</v>
      </c>
      <c r="F1036" t="s">
        <v>38</v>
      </c>
    </row>
    <row r="1037" spans="1:6" x14ac:dyDescent="0.3">
      <c r="A1037">
        <v>46815748</v>
      </c>
      <c r="B1037" t="s">
        <v>1583</v>
      </c>
      <c r="C1037">
        <v>45000000</v>
      </c>
      <c r="D1037">
        <v>6.3</v>
      </c>
      <c r="E1037">
        <v>1815748</v>
      </c>
      <c r="F1037" t="s">
        <v>21</v>
      </c>
    </row>
    <row r="1038" spans="1:6" x14ac:dyDescent="0.3">
      <c r="A1038">
        <v>35617599</v>
      </c>
      <c r="B1038" t="s">
        <v>1584</v>
      </c>
      <c r="C1038">
        <v>45000000</v>
      </c>
      <c r="D1038">
        <v>5.9</v>
      </c>
      <c r="E1038">
        <v>-9382401</v>
      </c>
      <c r="F1038" t="s">
        <v>38</v>
      </c>
    </row>
    <row r="1039" spans="1:6" x14ac:dyDescent="0.3">
      <c r="A1039">
        <v>47307550</v>
      </c>
      <c r="B1039" t="s">
        <v>1585</v>
      </c>
      <c r="C1039">
        <v>45000000</v>
      </c>
      <c r="D1039">
        <v>6.5</v>
      </c>
      <c r="E1039">
        <v>2307550</v>
      </c>
      <c r="F1039" t="s">
        <v>21</v>
      </c>
    </row>
    <row r="1040" spans="1:6" x14ac:dyDescent="0.3">
      <c r="A1040">
        <v>32003620</v>
      </c>
      <c r="B1040" t="s">
        <v>1587</v>
      </c>
      <c r="C1040">
        <v>25000000</v>
      </c>
      <c r="D1040">
        <v>6.5</v>
      </c>
      <c r="E1040">
        <v>7003620</v>
      </c>
      <c r="F1040" t="s">
        <v>21</v>
      </c>
    </row>
    <row r="1041" spans="1:6" x14ac:dyDescent="0.3">
      <c r="A1041">
        <v>27972410</v>
      </c>
      <c r="B1041" t="s">
        <v>1589</v>
      </c>
      <c r="C1041">
        <v>35000000</v>
      </c>
      <c r="D1041">
        <v>6.1</v>
      </c>
      <c r="E1041">
        <v>-7027590</v>
      </c>
      <c r="F1041" t="s">
        <v>38</v>
      </c>
    </row>
    <row r="1042" spans="1:6" x14ac:dyDescent="0.3">
      <c r="A1042">
        <v>28133159</v>
      </c>
      <c r="B1042" t="s">
        <v>1591</v>
      </c>
      <c r="C1042">
        <v>50000000</v>
      </c>
      <c r="D1042">
        <v>5.9</v>
      </c>
      <c r="E1042">
        <v>-21866841</v>
      </c>
      <c r="F1042" t="s">
        <v>38</v>
      </c>
    </row>
    <row r="1043" spans="1:6" x14ac:dyDescent="0.3">
      <c r="A1043">
        <v>27400000</v>
      </c>
      <c r="B1043" t="s">
        <v>1593</v>
      </c>
      <c r="C1043">
        <v>40000000</v>
      </c>
      <c r="D1043">
        <v>6.6</v>
      </c>
      <c r="E1043">
        <v>-12600000</v>
      </c>
      <c r="F1043" t="s">
        <v>38</v>
      </c>
    </row>
    <row r="1044" spans="1:6" x14ac:dyDescent="0.3">
      <c r="A1044">
        <v>24343673</v>
      </c>
      <c r="B1044" t="s">
        <v>1595</v>
      </c>
      <c r="C1044">
        <v>45000000</v>
      </c>
      <c r="D1044">
        <v>7.4</v>
      </c>
      <c r="E1044">
        <v>-20656327</v>
      </c>
      <c r="F1044" t="s">
        <v>38</v>
      </c>
    </row>
    <row r="1045" spans="1:6" x14ac:dyDescent="0.3">
      <c r="A1045">
        <v>22877808</v>
      </c>
      <c r="B1045" t="s">
        <v>1596</v>
      </c>
      <c r="C1045">
        <v>35000000</v>
      </c>
      <c r="D1045">
        <v>7.3</v>
      </c>
      <c r="E1045">
        <v>-12122192</v>
      </c>
      <c r="F1045" t="s">
        <v>38</v>
      </c>
    </row>
    <row r="1046" spans="1:6" x14ac:dyDescent="0.3">
      <c r="A1046">
        <v>36883539</v>
      </c>
      <c r="B1046" t="s">
        <v>1597</v>
      </c>
      <c r="C1046">
        <v>52000000</v>
      </c>
      <c r="D1046">
        <v>6.6</v>
      </c>
      <c r="E1046">
        <v>-15116461</v>
      </c>
      <c r="F1046" t="s">
        <v>38</v>
      </c>
    </row>
    <row r="1047" spans="1:6" x14ac:dyDescent="0.3">
      <c r="A1047">
        <v>22531698</v>
      </c>
      <c r="B1047" t="s">
        <v>1599</v>
      </c>
      <c r="C1047">
        <v>70000000</v>
      </c>
      <c r="D1047">
        <v>5.6</v>
      </c>
      <c r="E1047">
        <v>-47468302</v>
      </c>
      <c r="F1047" t="s">
        <v>38</v>
      </c>
    </row>
    <row r="1048" spans="1:6" x14ac:dyDescent="0.3">
      <c r="A1048">
        <v>20400913</v>
      </c>
      <c r="B1048" t="s">
        <v>1601</v>
      </c>
      <c r="C1048">
        <v>45000000</v>
      </c>
      <c r="D1048">
        <v>5.3</v>
      </c>
      <c r="E1048">
        <v>-24599087</v>
      </c>
      <c r="F1048" t="s">
        <v>38</v>
      </c>
    </row>
    <row r="1049" spans="1:6" x14ac:dyDescent="0.3">
      <c r="A1049">
        <v>20101861</v>
      </c>
      <c r="B1049" t="s">
        <v>1602</v>
      </c>
      <c r="C1049">
        <v>45000000</v>
      </c>
      <c r="D1049">
        <v>6</v>
      </c>
      <c r="E1049">
        <v>-24898139</v>
      </c>
      <c r="F1049" t="s">
        <v>38</v>
      </c>
    </row>
    <row r="1050" spans="1:6" x14ac:dyDescent="0.3">
      <c r="A1050">
        <v>25200412</v>
      </c>
      <c r="B1050" t="s">
        <v>1604</v>
      </c>
      <c r="C1050">
        <v>45000000</v>
      </c>
      <c r="D1050">
        <v>5.4</v>
      </c>
      <c r="E1050">
        <v>-19799588</v>
      </c>
      <c r="F1050" t="s">
        <v>38</v>
      </c>
    </row>
    <row r="1051" spans="1:6" x14ac:dyDescent="0.3">
      <c r="A1051">
        <v>19719930</v>
      </c>
      <c r="B1051" t="s">
        <v>1606</v>
      </c>
      <c r="C1051">
        <v>45000000</v>
      </c>
      <c r="D1051">
        <v>6.8</v>
      </c>
      <c r="E1051">
        <v>-25280070</v>
      </c>
      <c r="F1051" t="s">
        <v>38</v>
      </c>
    </row>
    <row r="1052" spans="1:6" x14ac:dyDescent="0.3">
      <c r="A1052">
        <v>19377727</v>
      </c>
      <c r="B1052" t="s">
        <v>1608</v>
      </c>
      <c r="C1052">
        <v>45000000</v>
      </c>
      <c r="D1052">
        <v>6.4</v>
      </c>
      <c r="E1052">
        <v>-25622273</v>
      </c>
      <c r="F1052" t="s">
        <v>38</v>
      </c>
    </row>
    <row r="1053" spans="1:6" x14ac:dyDescent="0.3">
      <c r="A1053">
        <v>17300889</v>
      </c>
      <c r="B1053" t="s">
        <v>1610</v>
      </c>
      <c r="C1053">
        <v>45000000</v>
      </c>
      <c r="D1053">
        <v>4.9000000000000004</v>
      </c>
      <c r="E1053">
        <v>-27699111</v>
      </c>
      <c r="F1053" t="s">
        <v>38</v>
      </c>
    </row>
    <row r="1054" spans="1:6" x14ac:dyDescent="0.3">
      <c r="A1054">
        <v>15527125</v>
      </c>
      <c r="B1054" t="s">
        <v>1612</v>
      </c>
      <c r="C1054">
        <v>57000000</v>
      </c>
      <c r="D1054">
        <v>5.8</v>
      </c>
      <c r="E1054">
        <v>-41472875</v>
      </c>
      <c r="F1054" t="s">
        <v>38</v>
      </c>
    </row>
    <row r="1055" spans="1:6" x14ac:dyDescent="0.3">
      <c r="A1055">
        <v>13560960</v>
      </c>
      <c r="B1055" t="s">
        <v>1613</v>
      </c>
      <c r="C1055">
        <v>50000000</v>
      </c>
      <c r="D1055">
        <v>7.1</v>
      </c>
      <c r="E1055">
        <v>-36439040</v>
      </c>
      <c r="F1055" t="s">
        <v>38</v>
      </c>
    </row>
    <row r="1056" spans="1:6" x14ac:dyDescent="0.3">
      <c r="A1056">
        <v>15523168</v>
      </c>
      <c r="B1056" t="s">
        <v>1614</v>
      </c>
      <c r="C1056">
        <v>45000000</v>
      </c>
      <c r="D1056">
        <v>7.2</v>
      </c>
      <c r="E1056">
        <v>-29476832</v>
      </c>
      <c r="F1056" t="s">
        <v>38</v>
      </c>
    </row>
    <row r="1057" spans="1:6" x14ac:dyDescent="0.3">
      <c r="A1057">
        <v>11146409</v>
      </c>
      <c r="B1057" t="s">
        <v>1615</v>
      </c>
      <c r="C1057">
        <v>45000000</v>
      </c>
      <c r="D1057">
        <v>6</v>
      </c>
      <c r="E1057">
        <v>-33853591</v>
      </c>
      <c r="F1057" t="s">
        <v>38</v>
      </c>
    </row>
    <row r="1058" spans="1:6" x14ac:dyDescent="0.3">
      <c r="A1058">
        <v>7916887</v>
      </c>
      <c r="B1058" t="s">
        <v>1616</v>
      </c>
      <c r="C1058">
        <v>45000000</v>
      </c>
      <c r="D1058">
        <v>6</v>
      </c>
      <c r="E1058">
        <v>-37083113</v>
      </c>
      <c r="F1058" t="s">
        <v>38</v>
      </c>
    </row>
    <row r="1059" spans="1:6" x14ac:dyDescent="0.3">
      <c r="A1059">
        <v>6565495</v>
      </c>
      <c r="B1059" t="s">
        <v>1617</v>
      </c>
      <c r="C1059">
        <v>45000000</v>
      </c>
      <c r="D1059">
        <v>7</v>
      </c>
      <c r="E1059">
        <v>-38434505</v>
      </c>
      <c r="F1059" t="s">
        <v>38</v>
      </c>
    </row>
    <row r="1060" spans="1:6" x14ac:dyDescent="0.3">
      <c r="A1060">
        <v>15279680</v>
      </c>
      <c r="B1060" t="s">
        <v>1619</v>
      </c>
      <c r="C1060">
        <v>40000000</v>
      </c>
      <c r="D1060">
        <v>5.4</v>
      </c>
      <c r="E1060">
        <v>-24720320</v>
      </c>
      <c r="F1060" t="s">
        <v>38</v>
      </c>
    </row>
    <row r="1061" spans="1:6" x14ac:dyDescent="0.3">
      <c r="A1061">
        <v>7262288</v>
      </c>
      <c r="B1061" t="s">
        <v>1620</v>
      </c>
      <c r="C1061">
        <v>40000000</v>
      </c>
      <c r="D1061">
        <v>6.5</v>
      </c>
      <c r="E1061">
        <v>-32737712</v>
      </c>
      <c r="F1061" t="s">
        <v>38</v>
      </c>
    </row>
    <row r="1062" spans="1:6" x14ac:dyDescent="0.3">
      <c r="A1062">
        <v>4584886</v>
      </c>
      <c r="B1062" t="s">
        <v>1621</v>
      </c>
      <c r="C1062">
        <v>45000000</v>
      </c>
      <c r="D1062">
        <v>6.4</v>
      </c>
      <c r="E1062">
        <v>-40415114</v>
      </c>
      <c r="F1062" t="s">
        <v>38</v>
      </c>
    </row>
    <row r="1063" spans="1:6" x14ac:dyDescent="0.3">
      <c r="A1063">
        <v>2154540</v>
      </c>
      <c r="B1063" t="s">
        <v>1623</v>
      </c>
      <c r="C1063">
        <v>45000000</v>
      </c>
      <c r="D1063">
        <v>4.9000000000000004</v>
      </c>
      <c r="E1063">
        <v>-42845460</v>
      </c>
      <c r="F1063" t="s">
        <v>38</v>
      </c>
    </row>
    <row r="1064" spans="1:6" x14ac:dyDescent="0.3">
      <c r="A1064">
        <v>8129455</v>
      </c>
      <c r="B1064" t="s">
        <v>1625</v>
      </c>
      <c r="C1064">
        <v>45000000</v>
      </c>
      <c r="D1064">
        <v>6.3</v>
      </c>
      <c r="E1064">
        <v>-36870545</v>
      </c>
      <c r="F1064" t="s">
        <v>38</v>
      </c>
    </row>
    <row r="1065" spans="1:6" x14ac:dyDescent="0.3">
      <c r="A1065">
        <v>136019448</v>
      </c>
      <c r="B1065" t="s">
        <v>1627</v>
      </c>
      <c r="C1065">
        <v>44500000</v>
      </c>
      <c r="D1065">
        <v>7.7</v>
      </c>
      <c r="E1065">
        <v>91519448</v>
      </c>
      <c r="F1065" t="s">
        <v>21</v>
      </c>
    </row>
    <row r="1066" spans="1:6" x14ac:dyDescent="0.3">
      <c r="A1066">
        <v>183875760</v>
      </c>
      <c r="B1066" t="s">
        <v>1628</v>
      </c>
      <c r="C1066">
        <v>44000000</v>
      </c>
      <c r="D1066">
        <v>7.8</v>
      </c>
      <c r="E1066">
        <v>139875760</v>
      </c>
      <c r="F1066" t="s">
        <v>21</v>
      </c>
    </row>
    <row r="1067" spans="1:6" x14ac:dyDescent="0.3">
      <c r="A1067">
        <v>67061228</v>
      </c>
      <c r="B1067" t="s">
        <v>1629</v>
      </c>
      <c r="C1067">
        <v>40000000</v>
      </c>
      <c r="D1067">
        <v>5.5</v>
      </c>
      <c r="E1067">
        <v>27061228</v>
      </c>
      <c r="F1067" t="s">
        <v>21</v>
      </c>
    </row>
    <row r="1068" spans="1:6" x14ac:dyDescent="0.3">
      <c r="A1068">
        <v>53300852</v>
      </c>
      <c r="B1068" t="s">
        <v>1630</v>
      </c>
      <c r="C1068">
        <v>44000000</v>
      </c>
      <c r="D1068">
        <v>7.5</v>
      </c>
      <c r="E1068">
        <v>9300852</v>
      </c>
      <c r="F1068" t="s">
        <v>21</v>
      </c>
    </row>
    <row r="1069" spans="1:6" x14ac:dyDescent="0.3">
      <c r="A1069">
        <v>150415432</v>
      </c>
      <c r="B1069" t="s">
        <v>1631</v>
      </c>
      <c r="C1069">
        <v>44000000</v>
      </c>
      <c r="D1069">
        <v>6.4</v>
      </c>
      <c r="E1069">
        <v>106415432</v>
      </c>
      <c r="F1069" t="s">
        <v>21</v>
      </c>
    </row>
    <row r="1070" spans="1:6" x14ac:dyDescent="0.3">
      <c r="A1070">
        <v>44834712</v>
      </c>
      <c r="B1070" t="s">
        <v>1633</v>
      </c>
      <c r="C1070">
        <v>44000000</v>
      </c>
      <c r="D1070">
        <v>5.6</v>
      </c>
      <c r="E1070">
        <v>834712</v>
      </c>
      <c r="F1070" t="s">
        <v>21</v>
      </c>
    </row>
    <row r="1071" spans="1:6" x14ac:dyDescent="0.3">
      <c r="A1071">
        <v>84300000</v>
      </c>
      <c r="B1071" t="s">
        <v>1635</v>
      </c>
      <c r="C1071">
        <v>2600000</v>
      </c>
      <c r="D1071">
        <v>7.5</v>
      </c>
      <c r="E1071">
        <v>81700000</v>
      </c>
      <c r="F1071" t="s">
        <v>21</v>
      </c>
    </row>
    <row r="1072" spans="1:6" x14ac:dyDescent="0.3">
      <c r="A1072">
        <v>1500000</v>
      </c>
      <c r="B1072" t="s">
        <v>1638</v>
      </c>
      <c r="C1072">
        <v>44000000</v>
      </c>
      <c r="D1072">
        <v>6.8</v>
      </c>
      <c r="E1072">
        <v>-42500000</v>
      </c>
      <c r="F1072" t="s">
        <v>38</v>
      </c>
    </row>
    <row r="1073" spans="1:6" x14ac:dyDescent="0.3">
      <c r="A1073">
        <v>62318875</v>
      </c>
      <c r="B1073" t="s">
        <v>1639</v>
      </c>
      <c r="C1073">
        <v>50000000</v>
      </c>
      <c r="D1073">
        <v>6.8</v>
      </c>
      <c r="E1073">
        <v>12318875</v>
      </c>
      <c r="F1073" t="s">
        <v>21</v>
      </c>
    </row>
    <row r="1074" spans="1:6" x14ac:dyDescent="0.3">
      <c r="A1074">
        <v>5773519</v>
      </c>
      <c r="B1074" t="s">
        <v>1641</v>
      </c>
      <c r="C1074">
        <v>40000000</v>
      </c>
      <c r="D1074">
        <v>6</v>
      </c>
      <c r="E1074">
        <v>-34226481</v>
      </c>
      <c r="F1074" t="s">
        <v>38</v>
      </c>
    </row>
    <row r="1075" spans="1:6" x14ac:dyDescent="0.3">
      <c r="A1075">
        <v>51768623</v>
      </c>
      <c r="B1075" t="s">
        <v>1643</v>
      </c>
      <c r="C1075">
        <v>43000000</v>
      </c>
      <c r="D1075">
        <v>7.3</v>
      </c>
      <c r="E1075">
        <v>8768623</v>
      </c>
      <c r="F1075" t="s">
        <v>21</v>
      </c>
    </row>
    <row r="1076" spans="1:6" x14ac:dyDescent="0.3">
      <c r="A1076">
        <v>37035515</v>
      </c>
      <c r="B1076" t="s">
        <v>1644</v>
      </c>
      <c r="C1076">
        <v>43000000</v>
      </c>
      <c r="D1076">
        <v>6</v>
      </c>
      <c r="E1076">
        <v>-5964485</v>
      </c>
      <c r="F1076" t="s">
        <v>38</v>
      </c>
    </row>
    <row r="1077" spans="1:6" x14ac:dyDescent="0.3">
      <c r="A1077">
        <v>24520892</v>
      </c>
      <c r="B1077" t="s">
        <v>1645</v>
      </c>
      <c r="C1077">
        <v>45000000</v>
      </c>
      <c r="D1077">
        <v>7</v>
      </c>
      <c r="E1077">
        <v>-20479108</v>
      </c>
      <c r="F1077" t="s">
        <v>38</v>
      </c>
    </row>
    <row r="1078" spans="1:6" x14ac:dyDescent="0.3">
      <c r="A1078">
        <v>24430272</v>
      </c>
      <c r="B1078" t="s">
        <v>1647</v>
      </c>
      <c r="C1078">
        <v>43000000</v>
      </c>
      <c r="D1078">
        <v>5.0999999999999996</v>
      </c>
      <c r="E1078">
        <v>-18569728</v>
      </c>
      <c r="F1078" t="s">
        <v>38</v>
      </c>
    </row>
    <row r="1079" spans="1:6" x14ac:dyDescent="0.3">
      <c r="A1079">
        <v>158348400</v>
      </c>
      <c r="B1079" t="s">
        <v>1648</v>
      </c>
      <c r="C1079">
        <v>42000000</v>
      </c>
      <c r="D1079">
        <v>6.8</v>
      </c>
      <c r="E1079">
        <v>116348400</v>
      </c>
      <c r="F1079" t="s">
        <v>21</v>
      </c>
    </row>
    <row r="1080" spans="1:6" x14ac:dyDescent="0.3">
      <c r="A1080">
        <v>31136950</v>
      </c>
      <c r="B1080" t="s">
        <v>1650</v>
      </c>
      <c r="C1080">
        <v>44000000</v>
      </c>
      <c r="D1080">
        <v>6.5</v>
      </c>
      <c r="E1080">
        <v>-12863050</v>
      </c>
      <c r="F1080" t="s">
        <v>38</v>
      </c>
    </row>
    <row r="1081" spans="1:6" x14ac:dyDescent="0.3">
      <c r="A1081">
        <v>29113588</v>
      </c>
      <c r="B1081" t="s">
        <v>1651</v>
      </c>
      <c r="C1081">
        <v>40000000</v>
      </c>
      <c r="D1081">
        <v>6.6</v>
      </c>
      <c r="E1081">
        <v>-10886412</v>
      </c>
      <c r="F1081" t="s">
        <v>38</v>
      </c>
    </row>
    <row r="1082" spans="1:6" x14ac:dyDescent="0.3">
      <c r="A1082">
        <v>138447667</v>
      </c>
      <c r="B1082" t="s">
        <v>1652</v>
      </c>
      <c r="C1082">
        <v>42000000</v>
      </c>
      <c r="D1082">
        <v>7.2</v>
      </c>
      <c r="E1082">
        <v>96447667</v>
      </c>
      <c r="F1082" t="s">
        <v>21</v>
      </c>
    </row>
    <row r="1083" spans="1:6" x14ac:dyDescent="0.3">
      <c r="A1083">
        <v>116006080</v>
      </c>
      <c r="B1083" t="s">
        <v>1653</v>
      </c>
      <c r="C1083">
        <v>42000000</v>
      </c>
      <c r="D1083">
        <v>7</v>
      </c>
      <c r="E1083">
        <v>74006080</v>
      </c>
      <c r="F1083" t="s">
        <v>21</v>
      </c>
    </row>
    <row r="1084" spans="1:6" x14ac:dyDescent="0.3">
      <c r="A1084">
        <v>106793915</v>
      </c>
      <c r="B1084" t="s">
        <v>1654</v>
      </c>
      <c r="C1084">
        <v>45000000</v>
      </c>
      <c r="D1084">
        <v>7</v>
      </c>
      <c r="E1084">
        <v>61793915</v>
      </c>
      <c r="F1084" t="s">
        <v>21</v>
      </c>
    </row>
    <row r="1085" spans="1:6" x14ac:dyDescent="0.3">
      <c r="A1085">
        <v>87856565</v>
      </c>
      <c r="B1085" t="s">
        <v>1656</v>
      </c>
      <c r="C1085">
        <v>42000000</v>
      </c>
      <c r="D1085">
        <v>5.9</v>
      </c>
      <c r="E1085">
        <v>45856565</v>
      </c>
      <c r="F1085" t="s">
        <v>21</v>
      </c>
    </row>
    <row r="1086" spans="1:6" x14ac:dyDescent="0.3">
      <c r="A1086">
        <v>70100000</v>
      </c>
      <c r="B1086" t="s">
        <v>1658</v>
      </c>
      <c r="C1086">
        <v>40000000</v>
      </c>
      <c r="D1086">
        <v>5.4</v>
      </c>
      <c r="E1086">
        <v>30100000</v>
      </c>
      <c r="F1086" t="s">
        <v>21</v>
      </c>
    </row>
    <row r="1087" spans="1:6" x14ac:dyDescent="0.3">
      <c r="A1087">
        <v>159578352</v>
      </c>
      <c r="B1087" t="s">
        <v>1659</v>
      </c>
      <c r="C1087">
        <v>43000000</v>
      </c>
      <c r="D1087">
        <v>6.6</v>
      </c>
      <c r="E1087">
        <v>116578352</v>
      </c>
      <c r="F1087" t="s">
        <v>21</v>
      </c>
    </row>
    <row r="1088" spans="1:6" x14ac:dyDescent="0.3">
      <c r="A1088">
        <v>57750000</v>
      </c>
      <c r="B1088" t="s">
        <v>1661</v>
      </c>
      <c r="C1088">
        <v>31115000</v>
      </c>
      <c r="D1088">
        <v>7</v>
      </c>
      <c r="E1088">
        <v>26635000</v>
      </c>
      <c r="F1088" t="s">
        <v>21</v>
      </c>
    </row>
    <row r="1089" spans="1:6" x14ac:dyDescent="0.3">
      <c r="A1089">
        <v>45290318</v>
      </c>
      <c r="B1089" t="s">
        <v>1662</v>
      </c>
      <c r="C1089">
        <v>42000000</v>
      </c>
      <c r="D1089">
        <v>6.5</v>
      </c>
      <c r="E1089">
        <v>3290318</v>
      </c>
      <c r="F1089" t="s">
        <v>21</v>
      </c>
    </row>
    <row r="1090" spans="1:6" x14ac:dyDescent="0.3">
      <c r="A1090">
        <v>41543207</v>
      </c>
      <c r="B1090" t="s">
        <v>1663</v>
      </c>
      <c r="C1090">
        <v>42000000</v>
      </c>
      <c r="D1090">
        <v>6.3</v>
      </c>
      <c r="E1090">
        <v>-456793</v>
      </c>
      <c r="F1090" t="s">
        <v>38</v>
      </c>
    </row>
    <row r="1091" spans="1:6" x14ac:dyDescent="0.3">
      <c r="A1091">
        <v>41252428</v>
      </c>
      <c r="B1091" t="s">
        <v>1665</v>
      </c>
      <c r="C1091">
        <v>42000000</v>
      </c>
      <c r="D1091">
        <v>6.5</v>
      </c>
      <c r="E1091">
        <v>-747572</v>
      </c>
      <c r="F1091" t="s">
        <v>38</v>
      </c>
    </row>
    <row r="1092" spans="1:6" x14ac:dyDescent="0.3">
      <c r="A1092">
        <v>35228696</v>
      </c>
      <c r="B1092" t="s">
        <v>1667</v>
      </c>
      <c r="C1092">
        <v>32000000</v>
      </c>
      <c r="D1092">
        <v>6.5</v>
      </c>
      <c r="E1092">
        <v>3228696</v>
      </c>
      <c r="F1092" t="s">
        <v>21</v>
      </c>
    </row>
    <row r="1093" spans="1:6" x14ac:dyDescent="0.3">
      <c r="A1093">
        <v>59992760</v>
      </c>
      <c r="B1093" t="s">
        <v>1668</v>
      </c>
      <c r="C1093">
        <v>42000000</v>
      </c>
      <c r="D1093">
        <v>5.8</v>
      </c>
      <c r="E1093">
        <v>17992760</v>
      </c>
      <c r="F1093" t="s">
        <v>21</v>
      </c>
    </row>
    <row r="1094" spans="1:6" x14ac:dyDescent="0.3">
      <c r="A1094">
        <v>34667015</v>
      </c>
      <c r="B1094" t="s">
        <v>1670</v>
      </c>
      <c r="C1094">
        <v>32000000</v>
      </c>
      <c r="D1094">
        <v>6.6</v>
      </c>
      <c r="E1094">
        <v>2667015</v>
      </c>
      <c r="F1094" t="s">
        <v>21</v>
      </c>
    </row>
    <row r="1095" spans="1:6" x14ac:dyDescent="0.3">
      <c r="A1095">
        <v>37652565</v>
      </c>
      <c r="B1095" t="s">
        <v>1672</v>
      </c>
      <c r="C1095">
        <v>42000000</v>
      </c>
      <c r="D1095">
        <v>5.4</v>
      </c>
      <c r="E1095">
        <v>-4347435</v>
      </c>
      <c r="F1095" t="s">
        <v>38</v>
      </c>
    </row>
    <row r="1096" spans="1:6" x14ac:dyDescent="0.3">
      <c r="A1096">
        <v>24375436</v>
      </c>
      <c r="B1096" t="s">
        <v>1674</v>
      </c>
      <c r="C1096">
        <v>42000000</v>
      </c>
      <c r="D1096">
        <v>6.1</v>
      </c>
      <c r="E1096">
        <v>-17624564</v>
      </c>
      <c r="F1096" t="s">
        <v>38</v>
      </c>
    </row>
    <row r="1097" spans="1:6" x14ac:dyDescent="0.3">
      <c r="A1097">
        <v>20915465</v>
      </c>
      <c r="B1097" t="s">
        <v>1676</v>
      </c>
      <c r="C1097">
        <v>42000000</v>
      </c>
      <c r="D1097">
        <v>4</v>
      </c>
      <c r="E1097">
        <v>-21084535</v>
      </c>
      <c r="F1097" t="s">
        <v>38</v>
      </c>
    </row>
    <row r="1098" spans="1:6" x14ac:dyDescent="0.3">
      <c r="A1098">
        <v>24127895</v>
      </c>
      <c r="B1098" t="s">
        <v>1677</v>
      </c>
      <c r="C1098">
        <v>50000000</v>
      </c>
      <c r="D1098">
        <v>7.6</v>
      </c>
      <c r="E1098">
        <v>-25872105</v>
      </c>
      <c r="F1098" t="s">
        <v>38</v>
      </c>
    </row>
    <row r="1099" spans="1:6" x14ac:dyDescent="0.3">
      <c r="A1099">
        <v>84961</v>
      </c>
      <c r="B1099" t="s">
        <v>1678</v>
      </c>
      <c r="C1099">
        <v>31000000</v>
      </c>
      <c r="D1099">
        <v>7.9</v>
      </c>
      <c r="E1099">
        <v>-30915039</v>
      </c>
      <c r="F1099" t="s">
        <v>38</v>
      </c>
    </row>
    <row r="1100" spans="1:6" x14ac:dyDescent="0.3">
      <c r="A1100">
        <v>26404753</v>
      </c>
      <c r="B1100" t="s">
        <v>1680</v>
      </c>
      <c r="C1100">
        <v>40000000</v>
      </c>
      <c r="D1100">
        <v>5.3</v>
      </c>
      <c r="E1100">
        <v>-13595247</v>
      </c>
      <c r="F1100" t="s">
        <v>38</v>
      </c>
    </row>
    <row r="1101" spans="1:6" x14ac:dyDescent="0.3">
      <c r="A1101">
        <v>6105175</v>
      </c>
      <c r="B1101" t="s">
        <v>1682</v>
      </c>
      <c r="C1101">
        <v>44000000</v>
      </c>
      <c r="D1101">
        <v>6.6</v>
      </c>
      <c r="E1101">
        <v>-37894825</v>
      </c>
      <c r="F1101" t="s">
        <v>38</v>
      </c>
    </row>
    <row r="1102" spans="1:6" x14ac:dyDescent="0.3">
      <c r="A1102">
        <v>5664251</v>
      </c>
      <c r="B1102" t="s">
        <v>1684</v>
      </c>
      <c r="C1102">
        <v>45000000</v>
      </c>
      <c r="D1102">
        <v>6.3</v>
      </c>
      <c r="E1102">
        <v>-39335749</v>
      </c>
      <c r="F1102" t="s">
        <v>38</v>
      </c>
    </row>
    <row r="1103" spans="1:6" x14ac:dyDescent="0.3">
      <c r="A1103">
        <v>1260917</v>
      </c>
      <c r="B1103" t="s">
        <v>1685</v>
      </c>
      <c r="C1103">
        <v>27000000</v>
      </c>
      <c r="D1103">
        <v>7.2</v>
      </c>
      <c r="E1103">
        <v>-25739083</v>
      </c>
      <c r="F1103" t="s">
        <v>38</v>
      </c>
    </row>
    <row r="1104" spans="1:6" x14ac:dyDescent="0.3">
      <c r="A1104">
        <v>116724075</v>
      </c>
      <c r="B1104" t="s">
        <v>1686</v>
      </c>
      <c r="C1104">
        <v>41000000</v>
      </c>
      <c r="D1104">
        <v>7</v>
      </c>
      <c r="E1104">
        <v>75724075</v>
      </c>
      <c r="F1104" t="s">
        <v>21</v>
      </c>
    </row>
    <row r="1105" spans="1:6" x14ac:dyDescent="0.3">
      <c r="A1105">
        <v>56083966</v>
      </c>
      <c r="B1105" t="s">
        <v>1687</v>
      </c>
      <c r="C1105">
        <v>65000000</v>
      </c>
      <c r="D1105">
        <v>6.9</v>
      </c>
      <c r="E1105">
        <v>-8916034</v>
      </c>
      <c r="F1105" t="s">
        <v>38</v>
      </c>
    </row>
    <row r="1106" spans="1:6" x14ac:dyDescent="0.3">
      <c r="A1106">
        <v>22108977</v>
      </c>
      <c r="B1106" t="s">
        <v>1689</v>
      </c>
      <c r="C1106">
        <v>41000000</v>
      </c>
      <c r="D1106">
        <v>5.2</v>
      </c>
      <c r="E1106">
        <v>-18891023</v>
      </c>
      <c r="F1106" t="s">
        <v>38</v>
      </c>
    </row>
    <row r="1107" spans="1:6" x14ac:dyDescent="0.3">
      <c r="A1107">
        <v>293501675</v>
      </c>
      <c r="B1107" t="s">
        <v>1690</v>
      </c>
      <c r="C1107">
        <v>40000000</v>
      </c>
      <c r="D1107">
        <v>8.1</v>
      </c>
      <c r="E1107">
        <v>253501675</v>
      </c>
      <c r="F1107" t="s">
        <v>21</v>
      </c>
    </row>
    <row r="1108" spans="1:6" x14ac:dyDescent="0.3">
      <c r="A1108">
        <v>18600911</v>
      </c>
      <c r="B1108" t="s">
        <v>1692</v>
      </c>
      <c r="C1108">
        <v>42000000</v>
      </c>
      <c r="D1108">
        <v>6.6</v>
      </c>
      <c r="E1108">
        <v>-23399089</v>
      </c>
      <c r="F1108" t="s">
        <v>38</v>
      </c>
    </row>
    <row r="1109" spans="1:6" x14ac:dyDescent="0.3">
      <c r="A1109">
        <v>7204138</v>
      </c>
      <c r="B1109" t="s">
        <v>1693</v>
      </c>
      <c r="C1109">
        <v>41000000</v>
      </c>
      <c r="D1109">
        <v>6.2</v>
      </c>
      <c r="E1109">
        <v>-33795862</v>
      </c>
      <c r="F1109" t="s">
        <v>38</v>
      </c>
    </row>
    <row r="1110" spans="1:6" x14ac:dyDescent="0.3">
      <c r="A1110">
        <v>90800000</v>
      </c>
      <c r="B1110" t="s">
        <v>1695</v>
      </c>
      <c r="C1110">
        <v>8000000</v>
      </c>
      <c r="D1110">
        <v>7.2</v>
      </c>
      <c r="E1110">
        <v>82800000</v>
      </c>
      <c r="F1110" t="s">
        <v>21</v>
      </c>
    </row>
    <row r="1111" spans="1:6" x14ac:dyDescent="0.3">
      <c r="A1111">
        <v>150117807</v>
      </c>
      <c r="B1111" t="s">
        <v>1696</v>
      </c>
      <c r="C1111">
        <v>40000000</v>
      </c>
      <c r="D1111">
        <v>7.3</v>
      </c>
      <c r="E1111">
        <v>110117807</v>
      </c>
      <c r="F1111" t="s">
        <v>21</v>
      </c>
    </row>
    <row r="1112" spans="1:6" x14ac:dyDescent="0.3">
      <c r="A1112">
        <v>163947053</v>
      </c>
      <c r="B1112" t="s">
        <v>1698</v>
      </c>
      <c r="C1112">
        <v>40000000</v>
      </c>
      <c r="D1112">
        <v>6.7</v>
      </c>
      <c r="E1112">
        <v>123947053</v>
      </c>
      <c r="F1112" t="s">
        <v>21</v>
      </c>
    </row>
    <row r="1113" spans="1:6" x14ac:dyDescent="0.3">
      <c r="A1113">
        <v>116735231</v>
      </c>
      <c r="B1113" t="s">
        <v>1700</v>
      </c>
      <c r="C1113">
        <v>70000000</v>
      </c>
      <c r="D1113">
        <v>6.4</v>
      </c>
      <c r="E1113">
        <v>46735231</v>
      </c>
      <c r="F1113" t="s">
        <v>21</v>
      </c>
    </row>
    <row r="1114" spans="1:6" x14ac:dyDescent="0.3">
      <c r="A1114">
        <v>118500000</v>
      </c>
      <c r="B1114" t="s">
        <v>1701</v>
      </c>
      <c r="C1114">
        <v>40000000</v>
      </c>
      <c r="D1114">
        <v>7.8</v>
      </c>
      <c r="E1114">
        <v>78500000</v>
      </c>
      <c r="F1114" t="s">
        <v>21</v>
      </c>
    </row>
    <row r="1115" spans="1:6" x14ac:dyDescent="0.3">
      <c r="A1115">
        <v>126546825</v>
      </c>
      <c r="B1115" t="s">
        <v>1702</v>
      </c>
      <c r="C1115">
        <v>40000000</v>
      </c>
      <c r="D1115">
        <v>6.4</v>
      </c>
      <c r="E1115">
        <v>86546825</v>
      </c>
      <c r="F1115" t="s">
        <v>21</v>
      </c>
    </row>
    <row r="1116" spans="1:6" x14ac:dyDescent="0.3">
      <c r="A1116">
        <v>166147885</v>
      </c>
      <c r="B1116" t="s">
        <v>1704</v>
      </c>
      <c r="C1116">
        <v>40000000</v>
      </c>
      <c r="D1116">
        <v>4.0999999999999996</v>
      </c>
      <c r="E1116">
        <v>126147885</v>
      </c>
      <c r="F1116" t="s">
        <v>21</v>
      </c>
    </row>
    <row r="1117" spans="1:6" x14ac:dyDescent="0.3">
      <c r="A1117">
        <v>111760631</v>
      </c>
      <c r="B1117" t="s">
        <v>1705</v>
      </c>
      <c r="C1117">
        <v>38000000</v>
      </c>
      <c r="D1117">
        <v>4.0999999999999996</v>
      </c>
      <c r="E1117">
        <v>73760631</v>
      </c>
      <c r="F1117" t="s">
        <v>21</v>
      </c>
    </row>
    <row r="1118" spans="1:6" x14ac:dyDescent="0.3">
      <c r="A1118">
        <v>108706165</v>
      </c>
      <c r="B1118" t="s">
        <v>1706</v>
      </c>
      <c r="C1118">
        <v>40000000</v>
      </c>
      <c r="D1118">
        <v>7.4</v>
      </c>
      <c r="E1118">
        <v>68706165</v>
      </c>
      <c r="F1118" t="s">
        <v>21</v>
      </c>
    </row>
    <row r="1119" spans="1:6" x14ac:dyDescent="0.3">
      <c r="A1119">
        <v>138614544</v>
      </c>
      <c r="B1119" t="s">
        <v>1707</v>
      </c>
      <c r="C1119">
        <v>40000000</v>
      </c>
      <c r="D1119">
        <v>5.8</v>
      </c>
      <c r="E1119">
        <v>98614544</v>
      </c>
      <c r="F1119" t="s">
        <v>21</v>
      </c>
    </row>
    <row r="1120" spans="1:6" x14ac:dyDescent="0.3">
      <c r="A1120">
        <v>125069696</v>
      </c>
      <c r="B1120" t="s">
        <v>1708</v>
      </c>
      <c r="C1120">
        <v>40000000</v>
      </c>
      <c r="D1120">
        <v>7.6</v>
      </c>
      <c r="E1120">
        <v>85069696</v>
      </c>
      <c r="F1120" t="s">
        <v>21</v>
      </c>
    </row>
    <row r="1121" spans="1:6" x14ac:dyDescent="0.3">
      <c r="A1121">
        <v>107458785</v>
      </c>
      <c r="B1121" t="s">
        <v>1709</v>
      </c>
      <c r="C1121">
        <v>40000000</v>
      </c>
      <c r="D1121">
        <v>7.2</v>
      </c>
      <c r="E1121">
        <v>67458785</v>
      </c>
      <c r="F1121" t="s">
        <v>21</v>
      </c>
    </row>
    <row r="1122" spans="1:6" x14ac:dyDescent="0.3">
      <c r="A1122">
        <v>102310175</v>
      </c>
      <c r="B1122" t="s">
        <v>1710</v>
      </c>
      <c r="C1122">
        <v>40000000</v>
      </c>
      <c r="D1122">
        <v>7.8</v>
      </c>
      <c r="E1122">
        <v>62310175</v>
      </c>
      <c r="F1122" t="s">
        <v>21</v>
      </c>
    </row>
    <row r="1123" spans="1:6" x14ac:dyDescent="0.3">
      <c r="A1123">
        <v>96917897</v>
      </c>
      <c r="B1123" t="s">
        <v>1711</v>
      </c>
      <c r="C1123">
        <v>40000000</v>
      </c>
      <c r="D1123">
        <v>7.7</v>
      </c>
      <c r="E1123">
        <v>56917897</v>
      </c>
      <c r="F1123" t="s">
        <v>21</v>
      </c>
    </row>
    <row r="1124" spans="1:6" x14ac:dyDescent="0.3">
      <c r="A1124">
        <v>93952276</v>
      </c>
      <c r="B1124" t="s">
        <v>1713</v>
      </c>
      <c r="C1124">
        <v>40000000</v>
      </c>
      <c r="D1124">
        <v>6.4</v>
      </c>
      <c r="E1124">
        <v>53952276</v>
      </c>
      <c r="F1124" t="s">
        <v>21</v>
      </c>
    </row>
    <row r="1125" spans="1:6" x14ac:dyDescent="0.3">
      <c r="A1125">
        <v>90703745</v>
      </c>
      <c r="B1125" t="s">
        <v>1714</v>
      </c>
      <c r="C1125">
        <v>45000000</v>
      </c>
      <c r="D1125">
        <v>5.0999999999999996</v>
      </c>
      <c r="E1125">
        <v>45703745</v>
      </c>
      <c r="F1125" t="s">
        <v>21</v>
      </c>
    </row>
    <row r="1126" spans="1:6" x14ac:dyDescent="0.3">
      <c r="A1126">
        <v>89138076</v>
      </c>
      <c r="B1126" t="s">
        <v>1716</v>
      </c>
      <c r="C1126">
        <v>40000000</v>
      </c>
      <c r="D1126">
        <v>5.5</v>
      </c>
      <c r="E1126">
        <v>49138076</v>
      </c>
      <c r="F1126" t="s">
        <v>21</v>
      </c>
    </row>
    <row r="1127" spans="1:6" x14ac:dyDescent="0.3">
      <c r="A1127">
        <v>87666629</v>
      </c>
      <c r="B1127" t="s">
        <v>1717</v>
      </c>
      <c r="C1127">
        <v>40000000</v>
      </c>
      <c r="D1127">
        <v>7.4</v>
      </c>
      <c r="E1127">
        <v>47666629</v>
      </c>
      <c r="F1127" t="s">
        <v>21</v>
      </c>
    </row>
    <row r="1128" spans="1:6" x14ac:dyDescent="0.3">
      <c r="A1128">
        <v>90353764</v>
      </c>
      <c r="B1128" t="s">
        <v>1719</v>
      </c>
      <c r="C1128">
        <v>40000000</v>
      </c>
      <c r="D1128">
        <v>6</v>
      </c>
      <c r="E1128">
        <v>50353764</v>
      </c>
      <c r="F1128" t="s">
        <v>21</v>
      </c>
    </row>
    <row r="1129" spans="1:6" x14ac:dyDescent="0.3">
      <c r="A1129">
        <v>82522790</v>
      </c>
      <c r="B1129" t="s">
        <v>1720</v>
      </c>
      <c r="C1129">
        <v>40000000</v>
      </c>
      <c r="D1129">
        <v>7.5</v>
      </c>
      <c r="E1129">
        <v>42522790</v>
      </c>
      <c r="F1129" t="s">
        <v>21</v>
      </c>
    </row>
    <row r="1130" spans="1:6" x14ac:dyDescent="0.3">
      <c r="A1130">
        <v>94125426</v>
      </c>
      <c r="B1130" t="s">
        <v>1721</v>
      </c>
      <c r="C1130">
        <v>40000000</v>
      </c>
      <c r="D1130">
        <v>7</v>
      </c>
      <c r="E1130">
        <v>54125426</v>
      </c>
      <c r="F1130" t="s">
        <v>21</v>
      </c>
    </row>
    <row r="1131" spans="1:6" x14ac:dyDescent="0.3">
      <c r="A1131">
        <v>95001343</v>
      </c>
      <c r="B1131">
        <v>42</v>
      </c>
      <c r="C1131">
        <v>40000000</v>
      </c>
      <c r="D1131">
        <v>7.5</v>
      </c>
      <c r="E1131">
        <v>55001343</v>
      </c>
      <c r="F1131" t="s">
        <v>21</v>
      </c>
    </row>
    <row r="1132" spans="1:6" x14ac:dyDescent="0.3">
      <c r="A1132">
        <v>81292135</v>
      </c>
      <c r="B1132" t="s">
        <v>1722</v>
      </c>
      <c r="C1132">
        <v>40000000</v>
      </c>
      <c r="D1132">
        <v>7.3</v>
      </c>
      <c r="E1132">
        <v>41292135</v>
      </c>
      <c r="F1132" t="s">
        <v>21</v>
      </c>
    </row>
    <row r="1133" spans="1:6" x14ac:dyDescent="0.3">
      <c r="A1133">
        <v>86208010</v>
      </c>
      <c r="B1133" t="s">
        <v>1723</v>
      </c>
      <c r="C1133">
        <v>35000000</v>
      </c>
      <c r="D1133">
        <v>5.7</v>
      </c>
      <c r="E1133">
        <v>51208010</v>
      </c>
      <c r="F1133" t="s">
        <v>21</v>
      </c>
    </row>
    <row r="1134" spans="1:6" x14ac:dyDescent="0.3">
      <c r="A1134">
        <v>81593527</v>
      </c>
      <c r="B1134" t="s">
        <v>1724</v>
      </c>
      <c r="C1134">
        <v>40000000</v>
      </c>
      <c r="D1134">
        <v>7.3</v>
      </c>
      <c r="E1134">
        <v>41593527</v>
      </c>
      <c r="F1134" t="s">
        <v>21</v>
      </c>
    </row>
    <row r="1135" spans="1:6" x14ac:dyDescent="0.3">
      <c r="A1135">
        <v>75274748</v>
      </c>
      <c r="B1135" t="s">
        <v>1725</v>
      </c>
      <c r="C1135">
        <v>35000000</v>
      </c>
      <c r="D1135">
        <v>7.2</v>
      </c>
      <c r="E1135">
        <v>40274748</v>
      </c>
      <c r="F1135" t="s">
        <v>21</v>
      </c>
    </row>
    <row r="1136" spans="1:6" x14ac:dyDescent="0.3">
      <c r="A1136">
        <v>90835030</v>
      </c>
      <c r="B1136" t="s">
        <v>1726</v>
      </c>
      <c r="C1136">
        <v>40000000</v>
      </c>
      <c r="D1136">
        <v>5.9</v>
      </c>
      <c r="E1136">
        <v>50835030</v>
      </c>
      <c r="F1136" t="s">
        <v>21</v>
      </c>
    </row>
    <row r="1137" spans="1:6" x14ac:dyDescent="0.3">
      <c r="A1137">
        <v>72455275</v>
      </c>
      <c r="B1137" t="s">
        <v>1727</v>
      </c>
      <c r="C1137">
        <v>40000000</v>
      </c>
      <c r="D1137">
        <v>7.8</v>
      </c>
      <c r="E1137">
        <v>32455275</v>
      </c>
      <c r="F1137" t="s">
        <v>21</v>
      </c>
    </row>
    <row r="1138" spans="1:6" x14ac:dyDescent="0.3">
      <c r="A1138">
        <v>75305995</v>
      </c>
      <c r="B1138" t="s">
        <v>1728</v>
      </c>
      <c r="C1138">
        <v>40000000</v>
      </c>
      <c r="D1138">
        <v>7.7</v>
      </c>
      <c r="E1138">
        <v>35305995</v>
      </c>
      <c r="F1138" t="s">
        <v>21</v>
      </c>
    </row>
    <row r="1139" spans="1:6" x14ac:dyDescent="0.3">
      <c r="A1139">
        <v>74098862</v>
      </c>
      <c r="B1139" t="s">
        <v>1729</v>
      </c>
      <c r="C1139">
        <v>40000000</v>
      </c>
      <c r="D1139">
        <v>8.1</v>
      </c>
      <c r="E1139">
        <v>34098862</v>
      </c>
      <c r="F1139" t="s">
        <v>21</v>
      </c>
    </row>
    <row r="1140" spans="1:6" x14ac:dyDescent="0.3">
      <c r="A1140">
        <v>72266306</v>
      </c>
      <c r="B1140" t="s">
        <v>1730</v>
      </c>
      <c r="C1140">
        <v>40000000</v>
      </c>
      <c r="D1140">
        <v>6.6</v>
      </c>
      <c r="E1140">
        <v>32266306</v>
      </c>
      <c r="F1140" t="s">
        <v>21</v>
      </c>
    </row>
    <row r="1141" spans="1:6" x14ac:dyDescent="0.3">
      <c r="A1141">
        <v>71347010</v>
      </c>
      <c r="B1141" t="s">
        <v>1731</v>
      </c>
      <c r="C1141">
        <v>40000000</v>
      </c>
      <c r="D1141">
        <v>7.1</v>
      </c>
      <c r="E1141">
        <v>31347010</v>
      </c>
      <c r="F1141" t="s">
        <v>21</v>
      </c>
    </row>
    <row r="1142" spans="1:6" x14ac:dyDescent="0.3">
      <c r="A1142">
        <v>70836296</v>
      </c>
      <c r="B1142" t="s">
        <v>1732</v>
      </c>
      <c r="C1142">
        <v>40000000</v>
      </c>
      <c r="D1142">
        <v>5.9</v>
      </c>
      <c r="E1142">
        <v>30836296</v>
      </c>
      <c r="F1142" t="s">
        <v>21</v>
      </c>
    </row>
    <row r="1143" spans="1:6" x14ac:dyDescent="0.3">
      <c r="A1143">
        <v>70405498</v>
      </c>
      <c r="B1143" t="s">
        <v>1733</v>
      </c>
      <c r="C1143">
        <v>40000000</v>
      </c>
      <c r="D1143">
        <v>8</v>
      </c>
      <c r="E1143">
        <v>30405498</v>
      </c>
      <c r="F1143" t="s">
        <v>21</v>
      </c>
    </row>
    <row r="1144" spans="1:6" x14ac:dyDescent="0.3">
      <c r="A1144">
        <v>70163652</v>
      </c>
      <c r="B1144" t="s">
        <v>1735</v>
      </c>
      <c r="C1144">
        <v>40000000</v>
      </c>
      <c r="D1144">
        <v>4.5999999999999996</v>
      </c>
      <c r="E1144">
        <v>30163652</v>
      </c>
      <c r="F1144" t="s">
        <v>21</v>
      </c>
    </row>
    <row r="1145" spans="1:6" x14ac:dyDescent="0.3">
      <c r="A1145">
        <v>66808615</v>
      </c>
      <c r="B1145" t="s">
        <v>1736</v>
      </c>
      <c r="C1145">
        <v>34000000</v>
      </c>
      <c r="D1145">
        <v>6.1</v>
      </c>
      <c r="E1145">
        <v>32808615</v>
      </c>
      <c r="F1145" t="s">
        <v>21</v>
      </c>
    </row>
    <row r="1146" spans="1:6" x14ac:dyDescent="0.3">
      <c r="A1146">
        <v>64149837</v>
      </c>
      <c r="B1146" t="s">
        <v>1737</v>
      </c>
      <c r="C1146">
        <v>20000000</v>
      </c>
      <c r="D1146">
        <v>6.4</v>
      </c>
      <c r="E1146">
        <v>44149837</v>
      </c>
      <c r="F1146" t="s">
        <v>21</v>
      </c>
    </row>
    <row r="1147" spans="1:6" x14ac:dyDescent="0.3">
      <c r="A1147">
        <v>83906114</v>
      </c>
      <c r="B1147" t="s">
        <v>1739</v>
      </c>
      <c r="C1147">
        <v>40000000</v>
      </c>
      <c r="D1147">
        <v>6</v>
      </c>
      <c r="E1147">
        <v>43906114</v>
      </c>
      <c r="F1147" t="s">
        <v>21</v>
      </c>
    </row>
    <row r="1148" spans="1:6" x14ac:dyDescent="0.3">
      <c r="A1148">
        <v>66466372</v>
      </c>
      <c r="B1148" t="s">
        <v>1740</v>
      </c>
      <c r="C1148">
        <v>40000000</v>
      </c>
      <c r="D1148">
        <v>5.2</v>
      </c>
      <c r="E1148">
        <v>26466372</v>
      </c>
      <c r="F1148" t="s">
        <v>21</v>
      </c>
    </row>
    <row r="1149" spans="1:6" x14ac:dyDescent="0.3">
      <c r="A1149">
        <v>72306065</v>
      </c>
      <c r="B1149" t="s">
        <v>1741</v>
      </c>
      <c r="C1149">
        <v>40000000</v>
      </c>
      <c r="D1149">
        <v>7.6</v>
      </c>
      <c r="E1149">
        <v>32306065</v>
      </c>
      <c r="F1149" t="s">
        <v>21</v>
      </c>
    </row>
    <row r="1150" spans="1:6" x14ac:dyDescent="0.3">
      <c r="A1150">
        <v>59068786</v>
      </c>
      <c r="B1150" t="s">
        <v>1742</v>
      </c>
      <c r="C1150">
        <v>40000000</v>
      </c>
      <c r="D1150">
        <v>6.4</v>
      </c>
      <c r="E1150">
        <v>19068786</v>
      </c>
      <c r="F1150" t="s">
        <v>21</v>
      </c>
    </row>
    <row r="1151" spans="1:6" x14ac:dyDescent="0.3">
      <c r="A1151">
        <v>57887882</v>
      </c>
      <c r="B1151" t="s">
        <v>1743</v>
      </c>
      <c r="C1151">
        <v>50000000</v>
      </c>
      <c r="D1151">
        <v>6.1</v>
      </c>
      <c r="E1151">
        <v>7887882</v>
      </c>
      <c r="F1151" t="s">
        <v>21</v>
      </c>
    </row>
    <row r="1152" spans="1:6" x14ac:dyDescent="0.3">
      <c r="A1152">
        <v>53955614</v>
      </c>
      <c r="B1152" t="s">
        <v>1744</v>
      </c>
      <c r="C1152">
        <v>40000000</v>
      </c>
      <c r="D1152">
        <v>6.1</v>
      </c>
      <c r="E1152">
        <v>13955614</v>
      </c>
      <c r="F1152" t="s">
        <v>21</v>
      </c>
    </row>
    <row r="1153" spans="1:6" x14ac:dyDescent="0.3">
      <c r="A1153">
        <v>54967359</v>
      </c>
      <c r="B1153" t="s">
        <v>1746</v>
      </c>
      <c r="C1153">
        <v>40000000</v>
      </c>
      <c r="D1153">
        <v>5.2</v>
      </c>
      <c r="E1153">
        <v>14967359</v>
      </c>
      <c r="F1153" t="s">
        <v>21</v>
      </c>
    </row>
    <row r="1154" spans="1:6" x14ac:dyDescent="0.3">
      <c r="A1154">
        <v>54228104</v>
      </c>
      <c r="B1154" t="s">
        <v>1747</v>
      </c>
      <c r="C1154">
        <v>35000000</v>
      </c>
      <c r="D1154">
        <v>7.7</v>
      </c>
      <c r="E1154">
        <v>19228104</v>
      </c>
      <c r="F1154" t="s">
        <v>21</v>
      </c>
    </row>
    <row r="1155" spans="1:6" x14ac:dyDescent="0.3">
      <c r="A1155">
        <v>57981889</v>
      </c>
      <c r="B1155" t="s">
        <v>1748</v>
      </c>
      <c r="C1155">
        <v>40000000</v>
      </c>
      <c r="D1155">
        <v>7.3</v>
      </c>
      <c r="E1155">
        <v>17981889</v>
      </c>
      <c r="F1155" t="s">
        <v>21</v>
      </c>
    </row>
    <row r="1156" spans="1:6" x14ac:dyDescent="0.3">
      <c r="A1156">
        <v>61094903</v>
      </c>
      <c r="B1156" t="s">
        <v>1749</v>
      </c>
      <c r="C1156">
        <v>30000000</v>
      </c>
      <c r="D1156">
        <v>6.9</v>
      </c>
      <c r="E1156">
        <v>31094903</v>
      </c>
      <c r="F1156" t="s">
        <v>21</v>
      </c>
    </row>
    <row r="1157" spans="1:6" x14ac:dyDescent="0.3">
      <c r="A1157">
        <v>53082743</v>
      </c>
      <c r="B1157" t="s">
        <v>1750</v>
      </c>
      <c r="C1157">
        <v>40000000</v>
      </c>
      <c r="D1157">
        <v>8.5</v>
      </c>
      <c r="E1157">
        <v>13082743</v>
      </c>
      <c r="F1157" t="s">
        <v>21</v>
      </c>
    </row>
    <row r="1158" spans="1:6" x14ac:dyDescent="0.3">
      <c r="A1158">
        <v>54414716</v>
      </c>
      <c r="B1158" t="s">
        <v>1751</v>
      </c>
      <c r="C1158">
        <v>42000000</v>
      </c>
      <c r="D1158">
        <v>6.3</v>
      </c>
      <c r="E1158">
        <v>12414716</v>
      </c>
      <c r="F1158" t="s">
        <v>21</v>
      </c>
    </row>
    <row r="1159" spans="1:6" x14ac:dyDescent="0.3">
      <c r="A1159">
        <v>57011847</v>
      </c>
      <c r="B1159" t="s">
        <v>1753</v>
      </c>
      <c r="C1159">
        <v>40000000</v>
      </c>
      <c r="D1159">
        <v>5.9</v>
      </c>
      <c r="E1159">
        <v>17011847</v>
      </c>
      <c r="F1159" t="s">
        <v>21</v>
      </c>
    </row>
    <row r="1160" spans="1:6" x14ac:dyDescent="0.3">
      <c r="A1160">
        <v>50859889</v>
      </c>
      <c r="B1160" t="s">
        <v>1754</v>
      </c>
      <c r="C1160">
        <v>40000000</v>
      </c>
      <c r="D1160">
        <v>7.8</v>
      </c>
      <c r="E1160">
        <v>10859889</v>
      </c>
      <c r="F1160" t="s">
        <v>21</v>
      </c>
    </row>
    <row r="1161" spans="1:6" x14ac:dyDescent="0.3">
      <c r="A1161">
        <v>51185897</v>
      </c>
      <c r="B1161" t="s">
        <v>1756</v>
      </c>
      <c r="C1161">
        <v>30000000</v>
      </c>
      <c r="D1161">
        <v>6.7</v>
      </c>
      <c r="E1161">
        <v>21185897</v>
      </c>
      <c r="F1161" t="s">
        <v>21</v>
      </c>
    </row>
    <row r="1162" spans="1:6" x14ac:dyDescent="0.3">
      <c r="A1162">
        <v>52000688</v>
      </c>
      <c r="B1162" t="s">
        <v>1758</v>
      </c>
      <c r="C1162">
        <v>40000000</v>
      </c>
      <c r="D1162">
        <v>6.4</v>
      </c>
      <c r="E1162">
        <v>12000688</v>
      </c>
      <c r="F1162" t="s">
        <v>21</v>
      </c>
    </row>
    <row r="1163" spans="1:6" x14ac:dyDescent="0.3">
      <c r="A1163">
        <v>49851591</v>
      </c>
      <c r="B1163" t="s">
        <v>1759</v>
      </c>
      <c r="C1163">
        <v>40000000</v>
      </c>
      <c r="D1163">
        <v>5.9</v>
      </c>
      <c r="E1163">
        <v>9851591</v>
      </c>
      <c r="F1163" t="s">
        <v>21</v>
      </c>
    </row>
    <row r="1164" spans="1:6" x14ac:dyDescent="0.3">
      <c r="A1164">
        <v>47781388</v>
      </c>
      <c r="B1164" t="s">
        <v>1760</v>
      </c>
      <c r="C1164">
        <v>40000000</v>
      </c>
      <c r="D1164">
        <v>6.6</v>
      </c>
      <c r="E1164">
        <v>7781388</v>
      </c>
      <c r="F1164" t="s">
        <v>21</v>
      </c>
    </row>
    <row r="1165" spans="1:6" x14ac:dyDescent="0.3">
      <c r="A1165">
        <v>52320979</v>
      </c>
      <c r="B1165" t="s">
        <v>1762</v>
      </c>
      <c r="C1165">
        <v>40000000</v>
      </c>
      <c r="D1165">
        <v>6.8</v>
      </c>
      <c r="E1165">
        <v>12320979</v>
      </c>
      <c r="F1165" t="s">
        <v>21</v>
      </c>
    </row>
    <row r="1166" spans="1:6" x14ac:dyDescent="0.3">
      <c r="A1166">
        <v>47806295</v>
      </c>
      <c r="B1166" t="s">
        <v>1763</v>
      </c>
      <c r="C1166">
        <v>43000000</v>
      </c>
      <c r="D1166">
        <v>6.5</v>
      </c>
      <c r="E1166">
        <v>4806295</v>
      </c>
      <c r="F1166" t="s">
        <v>21</v>
      </c>
    </row>
    <row r="1167" spans="1:6" x14ac:dyDescent="0.3">
      <c r="A1167">
        <v>51853450</v>
      </c>
      <c r="B1167" t="s">
        <v>1765</v>
      </c>
      <c r="C1167">
        <v>25000000</v>
      </c>
      <c r="D1167">
        <v>6.6</v>
      </c>
      <c r="E1167">
        <v>26853450</v>
      </c>
      <c r="F1167" t="s">
        <v>21</v>
      </c>
    </row>
    <row r="1168" spans="1:6" x14ac:dyDescent="0.3">
      <c r="A1168">
        <v>46012734</v>
      </c>
      <c r="B1168" t="s">
        <v>1767</v>
      </c>
      <c r="C1168">
        <v>40000000</v>
      </c>
      <c r="D1168">
        <v>5.8</v>
      </c>
      <c r="E1168">
        <v>6012734</v>
      </c>
      <c r="F1168" t="s">
        <v>21</v>
      </c>
    </row>
    <row r="1169" spans="1:6" x14ac:dyDescent="0.3">
      <c r="A1169">
        <v>47034272</v>
      </c>
      <c r="B1169" t="s">
        <v>1768</v>
      </c>
      <c r="C1169">
        <v>40000000</v>
      </c>
      <c r="D1169">
        <v>6.9</v>
      </c>
      <c r="E1169">
        <v>7034272</v>
      </c>
      <c r="F1169" t="s">
        <v>21</v>
      </c>
    </row>
    <row r="1170" spans="1:6" x14ac:dyDescent="0.3">
      <c r="A1170">
        <v>45856732</v>
      </c>
      <c r="B1170" t="s">
        <v>1769</v>
      </c>
      <c r="C1170">
        <v>40000000</v>
      </c>
      <c r="D1170">
        <v>7.1</v>
      </c>
      <c r="E1170">
        <v>5856732</v>
      </c>
      <c r="F1170" t="s">
        <v>21</v>
      </c>
    </row>
    <row r="1171" spans="1:6" x14ac:dyDescent="0.3">
      <c r="A1171">
        <v>59588068</v>
      </c>
      <c r="B1171" t="s">
        <v>1770</v>
      </c>
      <c r="C1171">
        <v>40000000</v>
      </c>
      <c r="D1171">
        <v>5.8</v>
      </c>
      <c r="E1171">
        <v>19588068</v>
      </c>
      <c r="F1171" t="s">
        <v>21</v>
      </c>
    </row>
    <row r="1172" spans="1:6" x14ac:dyDescent="0.3">
      <c r="A1172">
        <v>44175394</v>
      </c>
      <c r="B1172" t="s">
        <v>1771</v>
      </c>
      <c r="C1172">
        <v>36000000</v>
      </c>
      <c r="D1172">
        <v>7.2</v>
      </c>
      <c r="E1172">
        <v>8175394</v>
      </c>
      <c r="F1172" t="s">
        <v>21</v>
      </c>
    </row>
    <row r="1173" spans="1:6" x14ac:dyDescent="0.3">
      <c r="A1173">
        <v>45500797</v>
      </c>
      <c r="B1173" t="s">
        <v>1772</v>
      </c>
      <c r="C1173">
        <v>40000000</v>
      </c>
      <c r="D1173">
        <v>6</v>
      </c>
      <c r="E1173">
        <v>5500797</v>
      </c>
      <c r="F1173" t="s">
        <v>21</v>
      </c>
    </row>
    <row r="1174" spans="1:6" x14ac:dyDescent="0.3">
      <c r="A1174">
        <v>41797066</v>
      </c>
      <c r="B1174" t="s">
        <v>1774</v>
      </c>
      <c r="C1174">
        <v>40000000</v>
      </c>
      <c r="D1174">
        <v>4.7</v>
      </c>
      <c r="E1174">
        <v>1797066</v>
      </c>
      <c r="F1174" t="s">
        <v>21</v>
      </c>
    </row>
    <row r="1175" spans="1:6" x14ac:dyDescent="0.3">
      <c r="A1175">
        <v>38087756</v>
      </c>
      <c r="B1175" t="s">
        <v>1775</v>
      </c>
      <c r="C1175">
        <v>40000000</v>
      </c>
      <c r="D1175">
        <v>5.2</v>
      </c>
      <c r="E1175">
        <v>-1912244</v>
      </c>
      <c r="F1175" t="s">
        <v>38</v>
      </c>
    </row>
    <row r="1176" spans="1:6" x14ac:dyDescent="0.3">
      <c r="A1176">
        <v>37752931</v>
      </c>
      <c r="B1176" t="s">
        <v>1777</v>
      </c>
      <c r="C1176">
        <v>40000000</v>
      </c>
      <c r="D1176">
        <v>5.5</v>
      </c>
      <c r="E1176">
        <v>-2247069</v>
      </c>
      <c r="F1176" t="s">
        <v>38</v>
      </c>
    </row>
    <row r="1177" spans="1:6" x14ac:dyDescent="0.3">
      <c r="A1177">
        <v>37371385</v>
      </c>
      <c r="B1177" t="s">
        <v>1779</v>
      </c>
      <c r="C1177">
        <v>40000000</v>
      </c>
      <c r="D1177">
        <v>7</v>
      </c>
      <c r="E1177">
        <v>-2628615</v>
      </c>
      <c r="F1177" t="s">
        <v>38</v>
      </c>
    </row>
    <row r="1178" spans="1:6" x14ac:dyDescent="0.3">
      <c r="A1178">
        <v>37101011</v>
      </c>
      <c r="B1178" t="s">
        <v>1780</v>
      </c>
      <c r="C1178">
        <v>40000000</v>
      </c>
      <c r="D1178">
        <v>5.8</v>
      </c>
      <c r="E1178">
        <v>-2898989</v>
      </c>
      <c r="F1178" t="s">
        <v>38</v>
      </c>
    </row>
    <row r="1179" spans="1:6" x14ac:dyDescent="0.3">
      <c r="A1179">
        <v>38176892</v>
      </c>
      <c r="B1179" t="s">
        <v>1781</v>
      </c>
      <c r="C1179">
        <v>40000000</v>
      </c>
      <c r="D1179">
        <v>6.2</v>
      </c>
      <c r="E1179">
        <v>-1823108</v>
      </c>
      <c r="F1179" t="s">
        <v>38</v>
      </c>
    </row>
    <row r="1180" spans="1:6" x14ac:dyDescent="0.3">
      <c r="A1180">
        <v>36283504</v>
      </c>
      <c r="B1180" t="s">
        <v>1782</v>
      </c>
      <c r="C1180">
        <v>40000000</v>
      </c>
      <c r="D1180">
        <v>6.5</v>
      </c>
      <c r="E1180">
        <v>-3716496</v>
      </c>
      <c r="F1180" t="s">
        <v>38</v>
      </c>
    </row>
    <row r="1181" spans="1:6" x14ac:dyDescent="0.3">
      <c r="A1181">
        <v>35183792</v>
      </c>
      <c r="B1181" t="s">
        <v>1783</v>
      </c>
      <c r="C1181">
        <v>38000000</v>
      </c>
      <c r="D1181">
        <v>7.2</v>
      </c>
      <c r="E1181">
        <v>-2816208</v>
      </c>
      <c r="F1181" t="s">
        <v>38</v>
      </c>
    </row>
    <row r="1182" spans="1:6" x14ac:dyDescent="0.3">
      <c r="A1182">
        <v>38543473</v>
      </c>
      <c r="B1182" t="s">
        <v>1785</v>
      </c>
      <c r="C1182">
        <v>40000000</v>
      </c>
      <c r="D1182">
        <v>5.0999999999999996</v>
      </c>
      <c r="E1182">
        <v>-1456527</v>
      </c>
      <c r="F1182" t="s">
        <v>38</v>
      </c>
    </row>
    <row r="1183" spans="1:6" x14ac:dyDescent="0.3">
      <c r="A1183">
        <v>36037909</v>
      </c>
      <c r="B1183" t="s">
        <v>1787</v>
      </c>
      <c r="C1183">
        <v>60000000</v>
      </c>
      <c r="D1183">
        <v>4.7</v>
      </c>
      <c r="E1183">
        <v>-23962091</v>
      </c>
      <c r="F1183" t="s">
        <v>38</v>
      </c>
    </row>
    <row r="1184" spans="1:6" x14ac:dyDescent="0.3">
      <c r="A1184">
        <v>42575718</v>
      </c>
      <c r="B1184" t="s">
        <v>1788</v>
      </c>
      <c r="C1184">
        <v>40000000</v>
      </c>
      <c r="D1184">
        <v>5.9</v>
      </c>
      <c r="E1184">
        <v>2575718</v>
      </c>
      <c r="F1184" t="s">
        <v>21</v>
      </c>
    </row>
    <row r="1185" spans="1:6" x14ac:dyDescent="0.3">
      <c r="A1185">
        <v>33864342</v>
      </c>
      <c r="B1185" t="s">
        <v>1790</v>
      </c>
      <c r="C1185">
        <v>40000000</v>
      </c>
      <c r="D1185">
        <v>5.8</v>
      </c>
      <c r="E1185">
        <v>-6135658</v>
      </c>
      <c r="F1185" t="s">
        <v>38</v>
      </c>
    </row>
    <row r="1186" spans="1:6" x14ac:dyDescent="0.3">
      <c r="A1186">
        <v>33508922</v>
      </c>
      <c r="B1186" t="s">
        <v>1791</v>
      </c>
      <c r="C1186">
        <v>40000000</v>
      </c>
      <c r="D1186">
        <v>7.2</v>
      </c>
      <c r="E1186">
        <v>-6491078</v>
      </c>
      <c r="F1186" t="s">
        <v>38</v>
      </c>
    </row>
    <row r="1187" spans="1:6" x14ac:dyDescent="0.3">
      <c r="A1187">
        <v>42071069</v>
      </c>
      <c r="B1187" t="s">
        <v>1792</v>
      </c>
      <c r="C1187">
        <v>30000000</v>
      </c>
      <c r="D1187">
        <v>6.2</v>
      </c>
      <c r="E1187">
        <v>12071069</v>
      </c>
      <c r="F1187" t="s">
        <v>21</v>
      </c>
    </row>
    <row r="1188" spans="1:6" x14ac:dyDescent="0.3">
      <c r="A1188">
        <v>32853640</v>
      </c>
      <c r="B1188" t="s">
        <v>1793</v>
      </c>
      <c r="C1188">
        <v>40000000</v>
      </c>
      <c r="D1188">
        <v>5.7</v>
      </c>
      <c r="E1188">
        <v>-7146360</v>
      </c>
      <c r="F1188" t="s">
        <v>38</v>
      </c>
    </row>
    <row r="1189" spans="1:6" x14ac:dyDescent="0.3">
      <c r="A1189">
        <v>42615685</v>
      </c>
      <c r="B1189" t="s">
        <v>1794</v>
      </c>
      <c r="C1189">
        <v>40000000</v>
      </c>
      <c r="D1189">
        <v>6.1</v>
      </c>
      <c r="E1189">
        <v>2615685</v>
      </c>
      <c r="F1189" t="s">
        <v>21</v>
      </c>
    </row>
    <row r="1190" spans="1:6" x14ac:dyDescent="0.3">
      <c r="A1190">
        <v>32055248</v>
      </c>
      <c r="B1190" t="s">
        <v>1795</v>
      </c>
      <c r="C1190">
        <v>25000000</v>
      </c>
      <c r="D1190">
        <v>6</v>
      </c>
      <c r="E1190">
        <v>7055248</v>
      </c>
      <c r="F1190" t="s">
        <v>21</v>
      </c>
    </row>
    <row r="1191" spans="1:6" x14ac:dyDescent="0.3">
      <c r="A1191">
        <v>31836745</v>
      </c>
      <c r="B1191" t="s">
        <v>1797</v>
      </c>
      <c r="C1191">
        <v>40000000</v>
      </c>
      <c r="D1191">
        <v>6.9</v>
      </c>
      <c r="E1191">
        <v>-8163255</v>
      </c>
      <c r="F1191" t="s">
        <v>38</v>
      </c>
    </row>
    <row r="1192" spans="1:6" x14ac:dyDescent="0.3">
      <c r="A1192">
        <v>30993544</v>
      </c>
      <c r="B1192" t="s">
        <v>1798</v>
      </c>
      <c r="C1192">
        <v>40000000</v>
      </c>
      <c r="D1192">
        <v>6.5</v>
      </c>
      <c r="E1192">
        <v>-9006456</v>
      </c>
      <c r="F1192" t="s">
        <v>38</v>
      </c>
    </row>
    <row r="1193" spans="1:6" x14ac:dyDescent="0.3">
      <c r="A1193">
        <v>30981850</v>
      </c>
      <c r="B1193" t="s">
        <v>1799</v>
      </c>
      <c r="C1193">
        <v>40000000</v>
      </c>
      <c r="D1193">
        <v>5</v>
      </c>
      <c r="E1193">
        <v>-9018150</v>
      </c>
      <c r="F1193" t="s">
        <v>38</v>
      </c>
    </row>
    <row r="1194" spans="1:6" x14ac:dyDescent="0.3">
      <c r="A1194">
        <v>30199105</v>
      </c>
      <c r="B1194" t="s">
        <v>1801</v>
      </c>
      <c r="C1194">
        <v>40000000</v>
      </c>
      <c r="D1194">
        <v>5.7</v>
      </c>
      <c r="E1194">
        <v>-9800895</v>
      </c>
      <c r="F1194" t="s">
        <v>38</v>
      </c>
    </row>
    <row r="1195" spans="1:6" x14ac:dyDescent="0.3">
      <c r="A1195">
        <v>29077547</v>
      </c>
      <c r="B1195" t="s">
        <v>1802</v>
      </c>
      <c r="C1195">
        <v>40000000</v>
      </c>
      <c r="D1195">
        <v>7</v>
      </c>
      <c r="E1195">
        <v>-10922453</v>
      </c>
      <c r="F1195" t="s">
        <v>38</v>
      </c>
    </row>
    <row r="1196" spans="1:6" x14ac:dyDescent="0.3">
      <c r="A1196">
        <v>29374178</v>
      </c>
      <c r="B1196" t="s">
        <v>1803</v>
      </c>
      <c r="C1196">
        <v>40000000</v>
      </c>
      <c r="D1196">
        <v>5.0999999999999996</v>
      </c>
      <c r="E1196">
        <v>-10625822</v>
      </c>
      <c r="F1196" t="s">
        <v>38</v>
      </c>
    </row>
    <row r="1197" spans="1:6" x14ac:dyDescent="0.3">
      <c r="A1197">
        <v>28535768</v>
      </c>
      <c r="B1197" t="s">
        <v>1804</v>
      </c>
      <c r="C1197">
        <v>40000000</v>
      </c>
      <c r="D1197">
        <v>5.3</v>
      </c>
      <c r="E1197">
        <v>-11464232</v>
      </c>
      <c r="F1197" t="s">
        <v>38</v>
      </c>
    </row>
    <row r="1198" spans="1:6" x14ac:dyDescent="0.3">
      <c r="A1198">
        <v>27663982</v>
      </c>
      <c r="B1198" t="s">
        <v>1805</v>
      </c>
      <c r="C1198">
        <v>40000000</v>
      </c>
      <c r="D1198">
        <v>4.4000000000000004</v>
      </c>
      <c r="E1198">
        <v>-12336018</v>
      </c>
      <c r="F1198" t="s">
        <v>38</v>
      </c>
    </row>
    <row r="1199" spans="1:6" x14ac:dyDescent="0.3">
      <c r="A1199">
        <v>27053815</v>
      </c>
      <c r="B1199" t="s">
        <v>1806</v>
      </c>
      <c r="C1199">
        <v>40000000</v>
      </c>
      <c r="D1199">
        <v>4.7</v>
      </c>
      <c r="E1199">
        <v>-12946185</v>
      </c>
      <c r="F1199" t="s">
        <v>38</v>
      </c>
    </row>
    <row r="1200" spans="1:6" x14ac:dyDescent="0.3">
      <c r="A1200">
        <v>26814957</v>
      </c>
      <c r="B1200" t="s">
        <v>1808</v>
      </c>
      <c r="C1200">
        <v>35000000</v>
      </c>
      <c r="D1200">
        <v>6.7</v>
      </c>
      <c r="E1200">
        <v>-8185043</v>
      </c>
      <c r="F1200" t="s">
        <v>38</v>
      </c>
    </row>
    <row r="1201" spans="1:6" x14ac:dyDescent="0.3">
      <c r="A1201">
        <v>25178165</v>
      </c>
      <c r="B1201" t="s">
        <v>1810</v>
      </c>
      <c r="C1201">
        <v>40000000</v>
      </c>
      <c r="D1201">
        <v>6.7</v>
      </c>
      <c r="E1201">
        <v>-14821835</v>
      </c>
      <c r="F1201" t="s">
        <v>38</v>
      </c>
    </row>
    <row r="1202" spans="1:6" x14ac:dyDescent="0.3">
      <c r="A1202">
        <v>25117498</v>
      </c>
      <c r="B1202" t="s">
        <v>1811</v>
      </c>
      <c r="C1202">
        <v>40000000</v>
      </c>
      <c r="D1202">
        <v>5.7</v>
      </c>
      <c r="E1202">
        <v>-14882502</v>
      </c>
      <c r="F1202" t="s">
        <v>38</v>
      </c>
    </row>
    <row r="1203" spans="1:6" x14ac:dyDescent="0.3">
      <c r="A1203">
        <v>32645</v>
      </c>
      <c r="B1203" t="s">
        <v>1812</v>
      </c>
      <c r="C1203">
        <v>500000</v>
      </c>
      <c r="D1203">
        <v>7.4</v>
      </c>
      <c r="E1203">
        <v>-467355</v>
      </c>
      <c r="F1203" t="s">
        <v>38</v>
      </c>
    </row>
    <row r="1204" spans="1:6" x14ac:dyDescent="0.3">
      <c r="A1204">
        <v>24332324</v>
      </c>
      <c r="B1204" t="s">
        <v>1813</v>
      </c>
      <c r="C1204">
        <v>40000000</v>
      </c>
      <c r="D1204">
        <v>6.1</v>
      </c>
      <c r="E1204">
        <v>-15667676</v>
      </c>
      <c r="F1204" t="s">
        <v>38</v>
      </c>
    </row>
    <row r="1205" spans="1:6" x14ac:dyDescent="0.3">
      <c r="A1205">
        <v>36665854</v>
      </c>
      <c r="B1205" t="s">
        <v>1814</v>
      </c>
      <c r="C1205">
        <v>40000000</v>
      </c>
      <c r="D1205">
        <v>6.4</v>
      </c>
      <c r="E1205">
        <v>-3334146</v>
      </c>
      <c r="F1205" t="s">
        <v>38</v>
      </c>
    </row>
    <row r="1206" spans="1:6" x14ac:dyDescent="0.3">
      <c r="A1206">
        <v>22717758</v>
      </c>
      <c r="B1206" t="s">
        <v>1816</v>
      </c>
      <c r="C1206">
        <v>40000000</v>
      </c>
      <c r="D1206">
        <v>6.2</v>
      </c>
      <c r="E1206">
        <v>-17282242</v>
      </c>
      <c r="F1206" t="s">
        <v>38</v>
      </c>
    </row>
    <row r="1207" spans="1:6" x14ac:dyDescent="0.3">
      <c r="A1207">
        <v>22433915</v>
      </c>
      <c r="B1207" t="s">
        <v>1817</v>
      </c>
      <c r="C1207">
        <v>60000000</v>
      </c>
      <c r="D1207">
        <v>6.2</v>
      </c>
      <c r="E1207">
        <v>-37566085</v>
      </c>
      <c r="F1207" t="s">
        <v>38</v>
      </c>
    </row>
    <row r="1208" spans="1:6" x14ac:dyDescent="0.3">
      <c r="A1208">
        <v>22326247</v>
      </c>
      <c r="B1208" t="s">
        <v>1819</v>
      </c>
      <c r="C1208">
        <v>60000000</v>
      </c>
      <c r="D1208">
        <v>5.9</v>
      </c>
      <c r="E1208">
        <v>-37673753</v>
      </c>
      <c r="F1208" t="s">
        <v>38</v>
      </c>
    </row>
    <row r="1209" spans="1:6" x14ac:dyDescent="0.3">
      <c r="A1209">
        <v>21176322</v>
      </c>
      <c r="B1209" t="s">
        <v>1821</v>
      </c>
      <c r="C1209">
        <v>40000000</v>
      </c>
      <c r="D1209">
        <v>4</v>
      </c>
      <c r="E1209">
        <v>-18823678</v>
      </c>
      <c r="F1209" t="s">
        <v>38</v>
      </c>
    </row>
    <row r="1210" spans="1:6" x14ac:dyDescent="0.3">
      <c r="A1210">
        <v>20300000</v>
      </c>
      <c r="B1210" t="s">
        <v>1822</v>
      </c>
      <c r="C1210">
        <v>40000000</v>
      </c>
      <c r="D1210">
        <v>6.2</v>
      </c>
      <c r="E1210">
        <v>-19700000</v>
      </c>
      <c r="F1210" t="s">
        <v>38</v>
      </c>
    </row>
    <row r="1211" spans="1:6" x14ac:dyDescent="0.3">
      <c r="A1211">
        <v>20302961</v>
      </c>
      <c r="B1211" t="s">
        <v>1823</v>
      </c>
      <c r="C1211">
        <v>45000000</v>
      </c>
      <c r="D1211">
        <v>4.5999999999999996</v>
      </c>
      <c r="E1211">
        <v>-24697039</v>
      </c>
      <c r="F1211" t="s">
        <v>38</v>
      </c>
    </row>
    <row r="1212" spans="1:6" x14ac:dyDescent="0.3">
      <c r="A1212">
        <v>15962471</v>
      </c>
      <c r="B1212" t="s">
        <v>1826</v>
      </c>
      <c r="C1212">
        <v>40000000</v>
      </c>
      <c r="D1212">
        <v>6.4</v>
      </c>
      <c r="E1212">
        <v>-24037529</v>
      </c>
      <c r="F1212" t="s">
        <v>38</v>
      </c>
    </row>
    <row r="1213" spans="1:6" x14ac:dyDescent="0.3">
      <c r="A1213">
        <v>14942422</v>
      </c>
      <c r="B1213" t="s">
        <v>1827</v>
      </c>
      <c r="C1213">
        <v>40000000</v>
      </c>
      <c r="D1213">
        <v>5.9</v>
      </c>
      <c r="E1213">
        <v>-25057578</v>
      </c>
      <c r="F1213" t="s">
        <v>38</v>
      </c>
    </row>
    <row r="1214" spans="1:6" x14ac:dyDescent="0.3">
      <c r="A1214">
        <v>14967182</v>
      </c>
      <c r="B1214" t="s">
        <v>1829</v>
      </c>
      <c r="C1214">
        <v>40000000</v>
      </c>
      <c r="D1214">
        <v>5.0999999999999996</v>
      </c>
      <c r="E1214">
        <v>-25032818</v>
      </c>
      <c r="F1214" t="s">
        <v>38</v>
      </c>
    </row>
    <row r="1215" spans="1:6" x14ac:dyDescent="0.3">
      <c r="A1215">
        <v>18996755</v>
      </c>
      <c r="B1215" t="s">
        <v>1831</v>
      </c>
      <c r="C1215">
        <v>45000000</v>
      </c>
      <c r="D1215">
        <v>7.6</v>
      </c>
      <c r="E1215">
        <v>-26003245</v>
      </c>
      <c r="F1215" t="s">
        <v>38</v>
      </c>
    </row>
    <row r="1216" spans="1:6" x14ac:dyDescent="0.3">
      <c r="A1216">
        <v>14375181</v>
      </c>
      <c r="B1216" t="s">
        <v>1833</v>
      </c>
      <c r="C1216">
        <v>51000000</v>
      </c>
      <c r="D1216">
        <v>4.2</v>
      </c>
      <c r="E1216">
        <v>-36624819</v>
      </c>
      <c r="F1216" t="s">
        <v>38</v>
      </c>
    </row>
    <row r="1217" spans="1:6" x14ac:dyDescent="0.3">
      <c r="A1217">
        <v>20999103</v>
      </c>
      <c r="B1217" t="s">
        <v>1834</v>
      </c>
      <c r="C1217">
        <v>40000000</v>
      </c>
      <c r="D1217">
        <v>7.8</v>
      </c>
      <c r="E1217">
        <v>-19000897</v>
      </c>
      <c r="F1217" t="s">
        <v>38</v>
      </c>
    </row>
    <row r="1218" spans="1:6" x14ac:dyDescent="0.3">
      <c r="A1218">
        <v>14448589</v>
      </c>
      <c r="B1218" t="s">
        <v>1835</v>
      </c>
      <c r="C1218">
        <v>40000000</v>
      </c>
      <c r="D1218">
        <v>5.8</v>
      </c>
      <c r="E1218">
        <v>-25551411</v>
      </c>
      <c r="F1218" t="s">
        <v>38</v>
      </c>
    </row>
    <row r="1219" spans="1:6" x14ac:dyDescent="0.3">
      <c r="A1219">
        <v>14358033</v>
      </c>
      <c r="B1219" t="s">
        <v>1836</v>
      </c>
      <c r="C1219">
        <v>40000000</v>
      </c>
      <c r="D1219">
        <v>5.9</v>
      </c>
      <c r="E1219">
        <v>-25641967</v>
      </c>
      <c r="F1219" t="s">
        <v>38</v>
      </c>
    </row>
    <row r="1220" spans="1:6" x14ac:dyDescent="0.3">
      <c r="A1220">
        <v>33201661</v>
      </c>
      <c r="B1220" t="s">
        <v>1837</v>
      </c>
      <c r="C1220">
        <v>77000000</v>
      </c>
      <c r="D1220">
        <v>8.4</v>
      </c>
      <c r="E1220">
        <v>-43798339</v>
      </c>
      <c r="F1220" t="s">
        <v>38</v>
      </c>
    </row>
    <row r="1221" spans="1:6" x14ac:dyDescent="0.3">
      <c r="A1221">
        <v>14018364</v>
      </c>
      <c r="B1221" t="s">
        <v>1839</v>
      </c>
      <c r="C1221">
        <v>30000000</v>
      </c>
      <c r="D1221">
        <v>4.8</v>
      </c>
      <c r="E1221">
        <v>-15981636</v>
      </c>
      <c r="F1221" t="s">
        <v>38</v>
      </c>
    </row>
    <row r="1222" spans="1:6" x14ac:dyDescent="0.3">
      <c r="A1222">
        <v>13395939</v>
      </c>
      <c r="B1222" t="s">
        <v>1841</v>
      </c>
      <c r="C1222">
        <v>60000000</v>
      </c>
      <c r="D1222">
        <v>6.2</v>
      </c>
      <c r="E1222">
        <v>-46604061</v>
      </c>
      <c r="F1222" t="s">
        <v>38</v>
      </c>
    </row>
    <row r="1223" spans="1:6" x14ac:dyDescent="0.3">
      <c r="A1223">
        <v>20113965</v>
      </c>
      <c r="B1223" t="s">
        <v>1842</v>
      </c>
      <c r="C1223">
        <v>40000000</v>
      </c>
      <c r="D1223">
        <v>6.5</v>
      </c>
      <c r="E1223">
        <v>-19886035</v>
      </c>
      <c r="F1223" t="s">
        <v>38</v>
      </c>
    </row>
    <row r="1224" spans="1:6" x14ac:dyDescent="0.3">
      <c r="A1224">
        <v>13376506</v>
      </c>
      <c r="B1224" t="s">
        <v>1844</v>
      </c>
      <c r="C1224">
        <v>40000000</v>
      </c>
      <c r="D1224">
        <v>6.3</v>
      </c>
      <c r="E1224">
        <v>-26623494</v>
      </c>
      <c r="F1224" t="s">
        <v>38</v>
      </c>
    </row>
    <row r="1225" spans="1:6" x14ac:dyDescent="0.3">
      <c r="A1225">
        <v>13208023</v>
      </c>
      <c r="B1225" t="s">
        <v>1846</v>
      </c>
      <c r="C1225">
        <v>42000000</v>
      </c>
      <c r="D1225">
        <v>3.3</v>
      </c>
      <c r="E1225">
        <v>-28791977</v>
      </c>
      <c r="F1225" t="s">
        <v>38</v>
      </c>
    </row>
    <row r="1226" spans="1:6" x14ac:dyDescent="0.3">
      <c r="A1226">
        <v>13838130</v>
      </c>
      <c r="B1226" t="s">
        <v>1847</v>
      </c>
      <c r="C1226">
        <v>40000000</v>
      </c>
      <c r="D1226">
        <v>5.9</v>
      </c>
      <c r="E1226">
        <v>-26161870</v>
      </c>
      <c r="F1226" t="s">
        <v>38</v>
      </c>
    </row>
    <row r="1227" spans="1:6" x14ac:dyDescent="0.3">
      <c r="A1227">
        <v>9652000</v>
      </c>
      <c r="B1227" t="s">
        <v>1848</v>
      </c>
      <c r="C1227">
        <v>40000000</v>
      </c>
      <c r="D1227">
        <v>5.8</v>
      </c>
      <c r="E1227">
        <v>-30348000</v>
      </c>
      <c r="F1227" t="s">
        <v>38</v>
      </c>
    </row>
    <row r="1228" spans="1:6" x14ac:dyDescent="0.3">
      <c r="A1228">
        <v>7000000</v>
      </c>
      <c r="B1228" t="s">
        <v>1850</v>
      </c>
      <c r="C1228">
        <v>36000000</v>
      </c>
      <c r="D1228">
        <v>4.7</v>
      </c>
      <c r="E1228">
        <v>-29000000</v>
      </c>
      <c r="F1228" t="s">
        <v>38</v>
      </c>
    </row>
    <row r="1229" spans="1:6" x14ac:dyDescent="0.3">
      <c r="A1229">
        <v>10431220</v>
      </c>
      <c r="B1229" t="s">
        <v>1852</v>
      </c>
      <c r="C1229">
        <v>24000000</v>
      </c>
      <c r="D1229">
        <v>4.0999999999999996</v>
      </c>
      <c r="E1229">
        <v>-13568780</v>
      </c>
      <c r="F1229" t="s">
        <v>38</v>
      </c>
    </row>
    <row r="1230" spans="1:6" x14ac:dyDescent="0.3">
      <c r="A1230">
        <v>10326062</v>
      </c>
      <c r="B1230" t="s">
        <v>1854</v>
      </c>
      <c r="C1230">
        <v>33000000</v>
      </c>
      <c r="D1230">
        <v>6.8</v>
      </c>
      <c r="E1230">
        <v>-22673938</v>
      </c>
      <c r="F1230" t="s">
        <v>38</v>
      </c>
    </row>
    <row r="1231" spans="1:6" x14ac:dyDescent="0.3">
      <c r="A1231">
        <v>6114237</v>
      </c>
      <c r="B1231" t="s">
        <v>1855</v>
      </c>
      <c r="C1231">
        <v>40000000</v>
      </c>
      <c r="D1231">
        <v>6.2</v>
      </c>
      <c r="E1231">
        <v>-33885763</v>
      </c>
      <c r="F1231" t="s">
        <v>38</v>
      </c>
    </row>
    <row r="1232" spans="1:6" x14ac:dyDescent="0.3">
      <c r="A1232">
        <v>4835968</v>
      </c>
      <c r="B1232" t="s">
        <v>1856</v>
      </c>
      <c r="C1232">
        <v>40000000</v>
      </c>
      <c r="D1232">
        <v>4.5</v>
      </c>
      <c r="E1232">
        <v>-35164032</v>
      </c>
      <c r="F1232" t="s">
        <v>38</v>
      </c>
    </row>
    <row r="1233" spans="1:6" x14ac:dyDescent="0.3">
      <c r="A1233">
        <v>4777007</v>
      </c>
      <c r="B1233" t="s">
        <v>1858</v>
      </c>
      <c r="C1233">
        <v>40000000</v>
      </c>
      <c r="D1233">
        <v>5.8</v>
      </c>
      <c r="E1233">
        <v>-35222993</v>
      </c>
      <c r="F1233" t="s">
        <v>38</v>
      </c>
    </row>
    <row r="1234" spans="1:6" x14ac:dyDescent="0.3">
      <c r="A1234">
        <v>3675072</v>
      </c>
      <c r="B1234" t="s">
        <v>1859</v>
      </c>
      <c r="C1234">
        <v>26000000</v>
      </c>
      <c r="D1234">
        <v>7.3</v>
      </c>
      <c r="E1234">
        <v>-22324928</v>
      </c>
      <c r="F1234" t="s">
        <v>38</v>
      </c>
    </row>
    <row r="1235" spans="1:6" x14ac:dyDescent="0.3">
      <c r="A1235">
        <v>18438149</v>
      </c>
      <c r="B1235" t="s">
        <v>1860</v>
      </c>
      <c r="C1235">
        <v>40000000</v>
      </c>
      <c r="D1235">
        <v>5.9</v>
      </c>
      <c r="E1235">
        <v>-21561851</v>
      </c>
      <c r="F1235" t="s">
        <v>38</v>
      </c>
    </row>
    <row r="1236" spans="1:6" x14ac:dyDescent="0.3">
      <c r="A1236">
        <v>511920</v>
      </c>
      <c r="B1236" t="s">
        <v>1862</v>
      </c>
      <c r="C1236">
        <v>40000000</v>
      </c>
      <c r="D1236">
        <v>4.4000000000000004</v>
      </c>
      <c r="E1236">
        <v>-39488080</v>
      </c>
      <c r="F1236" t="s">
        <v>38</v>
      </c>
    </row>
    <row r="1237" spans="1:6" x14ac:dyDescent="0.3">
      <c r="A1237">
        <v>10640645</v>
      </c>
      <c r="B1237" t="s">
        <v>1863</v>
      </c>
      <c r="C1237">
        <v>40000000</v>
      </c>
      <c r="D1237">
        <v>5.8</v>
      </c>
      <c r="E1237">
        <v>-29359355</v>
      </c>
      <c r="F1237" t="s">
        <v>38</v>
      </c>
    </row>
    <row r="1238" spans="1:6" x14ac:dyDescent="0.3">
      <c r="A1238">
        <v>652526</v>
      </c>
      <c r="B1238" t="s">
        <v>1865</v>
      </c>
      <c r="C1238">
        <v>40000000</v>
      </c>
      <c r="D1238">
        <v>5.0999999999999996</v>
      </c>
      <c r="E1238">
        <v>-39347474</v>
      </c>
      <c r="F1238" t="s">
        <v>38</v>
      </c>
    </row>
    <row r="1239" spans="1:6" x14ac:dyDescent="0.3">
      <c r="A1239">
        <v>80050171</v>
      </c>
      <c r="B1239" t="s">
        <v>1866</v>
      </c>
      <c r="C1239">
        <v>20000000</v>
      </c>
      <c r="D1239">
        <v>6.9</v>
      </c>
      <c r="E1239">
        <v>60050171</v>
      </c>
      <c r="F1239" t="s">
        <v>21</v>
      </c>
    </row>
    <row r="1240" spans="1:6" x14ac:dyDescent="0.3">
      <c r="A1240">
        <v>7564000</v>
      </c>
      <c r="B1240" t="s">
        <v>1867</v>
      </c>
      <c r="C1240">
        <v>20000000</v>
      </c>
      <c r="D1240">
        <v>6.2</v>
      </c>
      <c r="E1240">
        <v>-12436000</v>
      </c>
      <c r="F1240" t="s">
        <v>38</v>
      </c>
    </row>
    <row r="1241" spans="1:6" x14ac:dyDescent="0.3">
      <c r="A1241">
        <v>876671</v>
      </c>
      <c r="B1241" t="s">
        <v>1869</v>
      </c>
      <c r="C1241">
        <v>25000000</v>
      </c>
      <c r="D1241">
        <v>6.9</v>
      </c>
      <c r="E1241">
        <v>-24123329</v>
      </c>
      <c r="F1241" t="s">
        <v>38</v>
      </c>
    </row>
    <row r="1242" spans="1:6" x14ac:dyDescent="0.3">
      <c r="A1242">
        <v>2869369</v>
      </c>
      <c r="B1242" t="s">
        <v>1870</v>
      </c>
      <c r="C1242">
        <v>30000000</v>
      </c>
      <c r="D1242">
        <v>7.3</v>
      </c>
      <c r="E1242">
        <v>-27130631</v>
      </c>
      <c r="F1242" t="s">
        <v>38</v>
      </c>
    </row>
    <row r="1243" spans="1:6" x14ac:dyDescent="0.3">
      <c r="A1243">
        <v>128978</v>
      </c>
      <c r="B1243" t="s">
        <v>1872</v>
      </c>
      <c r="C1243">
        <v>40000000</v>
      </c>
      <c r="D1243">
        <v>7.1</v>
      </c>
      <c r="E1243">
        <v>-39871022</v>
      </c>
      <c r="F1243" t="s">
        <v>38</v>
      </c>
    </row>
    <row r="1244" spans="1:6" x14ac:dyDescent="0.3">
      <c r="A1244">
        <v>77231</v>
      </c>
      <c r="B1244" t="s">
        <v>1873</v>
      </c>
      <c r="C1244">
        <v>25000000</v>
      </c>
      <c r="D1244">
        <v>6</v>
      </c>
      <c r="E1244">
        <v>-24922769</v>
      </c>
      <c r="F1244" t="s">
        <v>38</v>
      </c>
    </row>
    <row r="1245" spans="1:6" x14ac:dyDescent="0.3">
      <c r="A1245">
        <v>4563029</v>
      </c>
      <c r="B1245" t="s">
        <v>1876</v>
      </c>
      <c r="C1245">
        <v>39200000</v>
      </c>
      <c r="D1245">
        <v>7</v>
      </c>
      <c r="E1245">
        <v>-34636971</v>
      </c>
      <c r="F1245" t="s">
        <v>38</v>
      </c>
    </row>
    <row r="1246" spans="1:6" x14ac:dyDescent="0.3">
      <c r="A1246">
        <v>50693162</v>
      </c>
      <c r="B1246" t="s">
        <v>1878</v>
      </c>
      <c r="C1246">
        <v>23000000</v>
      </c>
      <c r="D1246">
        <v>7.6</v>
      </c>
      <c r="E1246">
        <v>27693162</v>
      </c>
      <c r="F1246" t="s">
        <v>21</v>
      </c>
    </row>
    <row r="1247" spans="1:6" x14ac:dyDescent="0.3">
      <c r="A1247">
        <v>63411478</v>
      </c>
      <c r="B1247" t="s">
        <v>1879</v>
      </c>
      <c r="C1247">
        <v>39000000</v>
      </c>
      <c r="D1247">
        <v>7.1</v>
      </c>
      <c r="E1247">
        <v>24411478</v>
      </c>
      <c r="F1247" t="s">
        <v>21</v>
      </c>
    </row>
    <row r="1248" spans="1:6" x14ac:dyDescent="0.3">
      <c r="A1248">
        <v>35287788</v>
      </c>
      <c r="B1248" t="s">
        <v>1880</v>
      </c>
      <c r="C1248">
        <v>39000000</v>
      </c>
      <c r="D1248">
        <v>7</v>
      </c>
      <c r="E1248">
        <v>-3712212</v>
      </c>
      <c r="F1248" t="s">
        <v>38</v>
      </c>
    </row>
    <row r="1249" spans="1:6" x14ac:dyDescent="0.3">
      <c r="A1249">
        <v>25335935</v>
      </c>
      <c r="B1249" t="s">
        <v>1881</v>
      </c>
      <c r="C1249">
        <v>40000000</v>
      </c>
      <c r="D1249">
        <v>8</v>
      </c>
      <c r="E1249">
        <v>-14664065</v>
      </c>
      <c r="F1249" t="s">
        <v>38</v>
      </c>
    </row>
    <row r="1250" spans="1:6" x14ac:dyDescent="0.3">
      <c r="A1250">
        <v>5881504</v>
      </c>
      <c r="B1250" t="s">
        <v>1883</v>
      </c>
      <c r="C1250">
        <v>39000000</v>
      </c>
      <c r="D1250">
        <v>5.3</v>
      </c>
      <c r="E1250">
        <v>-33118496</v>
      </c>
      <c r="F1250" t="s">
        <v>38</v>
      </c>
    </row>
    <row r="1251" spans="1:6" x14ac:dyDescent="0.3">
      <c r="A1251">
        <v>60000000</v>
      </c>
      <c r="B1251" t="s">
        <v>1884</v>
      </c>
      <c r="C1251">
        <v>39000000</v>
      </c>
      <c r="D1251">
        <v>4.9000000000000004</v>
      </c>
      <c r="E1251">
        <v>21000000</v>
      </c>
      <c r="F1251" t="s">
        <v>21</v>
      </c>
    </row>
    <row r="1252" spans="1:6" x14ac:dyDescent="0.3">
      <c r="A1252">
        <v>29802761</v>
      </c>
      <c r="B1252" t="s">
        <v>1885</v>
      </c>
      <c r="C1252">
        <v>40000000</v>
      </c>
      <c r="D1252">
        <v>6.4</v>
      </c>
      <c r="E1252">
        <v>-10197239</v>
      </c>
      <c r="F1252" t="s">
        <v>38</v>
      </c>
    </row>
    <row r="1253" spans="1:6" x14ac:dyDescent="0.3">
      <c r="A1253">
        <v>626809</v>
      </c>
      <c r="B1253" t="s">
        <v>1886</v>
      </c>
      <c r="C1253">
        <v>553632000</v>
      </c>
      <c r="D1253">
        <v>7.4</v>
      </c>
      <c r="E1253">
        <v>-553005191</v>
      </c>
      <c r="F1253" t="s">
        <v>38</v>
      </c>
    </row>
    <row r="1254" spans="1:6" x14ac:dyDescent="0.3">
      <c r="A1254">
        <v>127214072</v>
      </c>
      <c r="B1254" t="s">
        <v>1887</v>
      </c>
      <c r="C1254">
        <v>38000000</v>
      </c>
      <c r="D1254">
        <v>6.1</v>
      </c>
      <c r="E1254">
        <v>89214072</v>
      </c>
      <c r="F1254" t="s">
        <v>21</v>
      </c>
    </row>
    <row r="1255" spans="1:6" x14ac:dyDescent="0.3">
      <c r="A1255">
        <v>88915214</v>
      </c>
      <c r="B1255" t="s">
        <v>1888</v>
      </c>
      <c r="C1255">
        <v>38000000</v>
      </c>
      <c r="D1255">
        <v>6.5</v>
      </c>
      <c r="E1255">
        <v>50915214</v>
      </c>
      <c r="F1255" t="s">
        <v>21</v>
      </c>
    </row>
    <row r="1256" spans="1:6" x14ac:dyDescent="0.3">
      <c r="A1256">
        <v>30400000</v>
      </c>
      <c r="B1256" t="s">
        <v>1890</v>
      </c>
      <c r="C1256">
        <v>39000000</v>
      </c>
      <c r="D1256">
        <v>5.7</v>
      </c>
      <c r="E1256">
        <v>-8600000</v>
      </c>
      <c r="F1256" t="s">
        <v>38</v>
      </c>
    </row>
    <row r="1257" spans="1:6" x14ac:dyDescent="0.3">
      <c r="A1257">
        <v>85570368</v>
      </c>
      <c r="B1257" t="s">
        <v>1891</v>
      </c>
      <c r="C1257">
        <v>38000000</v>
      </c>
      <c r="D1257">
        <v>5.0999999999999996</v>
      </c>
      <c r="E1257">
        <v>47570368</v>
      </c>
      <c r="F1257" t="s">
        <v>21</v>
      </c>
    </row>
    <row r="1258" spans="1:6" x14ac:dyDescent="0.3">
      <c r="A1258">
        <v>75668868</v>
      </c>
      <c r="B1258" t="s">
        <v>1893</v>
      </c>
      <c r="C1258">
        <v>35000000</v>
      </c>
      <c r="D1258">
        <v>6.6</v>
      </c>
      <c r="E1258">
        <v>40668868</v>
      </c>
      <c r="F1258" t="s">
        <v>21</v>
      </c>
    </row>
    <row r="1259" spans="1:6" x14ac:dyDescent="0.3">
      <c r="A1259">
        <v>6594136</v>
      </c>
      <c r="B1259" t="s">
        <v>1895</v>
      </c>
      <c r="C1259">
        <v>38600000</v>
      </c>
      <c r="D1259">
        <v>6.5</v>
      </c>
      <c r="E1259">
        <v>-32005864</v>
      </c>
      <c r="F1259" t="s">
        <v>38</v>
      </c>
    </row>
    <row r="1260" spans="1:6" x14ac:dyDescent="0.3">
      <c r="A1260">
        <v>58700247</v>
      </c>
      <c r="B1260" t="s">
        <v>1896</v>
      </c>
      <c r="C1260">
        <v>38000000</v>
      </c>
      <c r="D1260">
        <v>6.9</v>
      </c>
      <c r="E1260">
        <v>20700247</v>
      </c>
      <c r="F1260" t="s">
        <v>21</v>
      </c>
    </row>
    <row r="1261" spans="1:6" x14ac:dyDescent="0.3">
      <c r="A1261">
        <v>50668906</v>
      </c>
      <c r="B1261" t="s">
        <v>1898</v>
      </c>
      <c r="C1261">
        <v>38000000</v>
      </c>
      <c r="D1261">
        <v>7.6</v>
      </c>
      <c r="E1261">
        <v>12668906</v>
      </c>
      <c r="F1261" t="s">
        <v>21</v>
      </c>
    </row>
    <row r="1262" spans="1:6" x14ac:dyDescent="0.3">
      <c r="A1262">
        <v>39177215</v>
      </c>
      <c r="B1262" t="s">
        <v>1899</v>
      </c>
      <c r="C1262">
        <v>38000000</v>
      </c>
      <c r="D1262">
        <v>5.6</v>
      </c>
      <c r="E1262">
        <v>1177215</v>
      </c>
      <c r="F1262" t="s">
        <v>21</v>
      </c>
    </row>
    <row r="1263" spans="1:6" x14ac:dyDescent="0.3">
      <c r="A1263">
        <v>40334024</v>
      </c>
      <c r="B1263" t="s">
        <v>1901</v>
      </c>
      <c r="C1263">
        <v>35000000</v>
      </c>
      <c r="D1263">
        <v>6.2</v>
      </c>
      <c r="E1263">
        <v>5334024</v>
      </c>
      <c r="F1263" t="s">
        <v>21</v>
      </c>
    </row>
    <row r="1264" spans="1:6" x14ac:dyDescent="0.3">
      <c r="A1264">
        <v>71038190</v>
      </c>
      <c r="B1264" t="s">
        <v>1902</v>
      </c>
      <c r="C1264">
        <v>30000000</v>
      </c>
      <c r="D1264">
        <v>4.4000000000000004</v>
      </c>
      <c r="E1264">
        <v>41038190</v>
      </c>
      <c r="F1264" t="s">
        <v>21</v>
      </c>
    </row>
    <row r="1265" spans="1:6" x14ac:dyDescent="0.3">
      <c r="A1265">
        <v>24044532</v>
      </c>
      <c r="B1265" t="s">
        <v>1904</v>
      </c>
      <c r="C1265">
        <v>38000000</v>
      </c>
      <c r="D1265">
        <v>5.6</v>
      </c>
      <c r="E1265">
        <v>-13955468</v>
      </c>
      <c r="F1265" t="s">
        <v>38</v>
      </c>
    </row>
    <row r="1266" spans="1:6" x14ac:dyDescent="0.3">
      <c r="A1266">
        <v>22770864</v>
      </c>
      <c r="B1266" t="s">
        <v>1905</v>
      </c>
      <c r="C1266">
        <v>38000000</v>
      </c>
      <c r="D1266">
        <v>5.5</v>
      </c>
      <c r="E1266">
        <v>-15229136</v>
      </c>
      <c r="F1266" t="s">
        <v>38</v>
      </c>
    </row>
    <row r="1267" spans="1:6" x14ac:dyDescent="0.3">
      <c r="A1267">
        <v>18653746</v>
      </c>
      <c r="B1267" t="s">
        <v>1906</v>
      </c>
      <c r="C1267">
        <v>38000000</v>
      </c>
      <c r="D1267">
        <v>6.7</v>
      </c>
      <c r="E1267">
        <v>-19346254</v>
      </c>
      <c r="F1267" t="s">
        <v>38</v>
      </c>
    </row>
    <row r="1268" spans="1:6" x14ac:dyDescent="0.3">
      <c r="A1268">
        <v>17305211</v>
      </c>
      <c r="B1268" t="s">
        <v>1907</v>
      </c>
      <c r="C1268">
        <v>38000000</v>
      </c>
      <c r="D1268">
        <v>6.1</v>
      </c>
      <c r="E1268">
        <v>-20694789</v>
      </c>
      <c r="F1268" t="s">
        <v>38</v>
      </c>
    </row>
    <row r="1269" spans="1:6" x14ac:dyDescent="0.3">
      <c r="A1269">
        <v>16991902</v>
      </c>
      <c r="B1269" t="s">
        <v>1908</v>
      </c>
      <c r="C1269">
        <v>57000000</v>
      </c>
      <c r="D1269">
        <v>6.2</v>
      </c>
      <c r="E1269">
        <v>-40008098</v>
      </c>
      <c r="F1269" t="s">
        <v>38</v>
      </c>
    </row>
    <row r="1270" spans="1:6" x14ac:dyDescent="0.3">
      <c r="A1270">
        <v>47536959</v>
      </c>
      <c r="B1270" t="s">
        <v>1910</v>
      </c>
      <c r="C1270">
        <v>10000000</v>
      </c>
      <c r="D1270">
        <v>7.3</v>
      </c>
      <c r="E1270">
        <v>37536959</v>
      </c>
      <c r="F1270" t="s">
        <v>21</v>
      </c>
    </row>
    <row r="1271" spans="1:6" x14ac:dyDescent="0.3">
      <c r="A1271">
        <v>10300000</v>
      </c>
      <c r="B1271" t="s">
        <v>1911</v>
      </c>
      <c r="C1271">
        <v>38000000</v>
      </c>
      <c r="D1271">
        <v>6.6</v>
      </c>
      <c r="E1271">
        <v>-27700000</v>
      </c>
      <c r="F1271" t="s">
        <v>38</v>
      </c>
    </row>
    <row r="1272" spans="1:6" x14ac:dyDescent="0.3">
      <c r="A1272">
        <v>13782838</v>
      </c>
      <c r="B1272" t="s">
        <v>1912</v>
      </c>
      <c r="C1272">
        <v>15000000</v>
      </c>
      <c r="D1272">
        <v>8.1999999999999993</v>
      </c>
      <c r="E1272">
        <v>-1217162</v>
      </c>
      <c r="F1272" t="s">
        <v>38</v>
      </c>
    </row>
    <row r="1273" spans="1:6" x14ac:dyDescent="0.3">
      <c r="A1273">
        <v>41997790</v>
      </c>
      <c r="B1273" t="s">
        <v>1913</v>
      </c>
      <c r="C1273">
        <v>38000000</v>
      </c>
      <c r="D1273">
        <v>6.4</v>
      </c>
      <c r="E1273">
        <v>3997790</v>
      </c>
      <c r="F1273" t="s">
        <v>21</v>
      </c>
    </row>
    <row r="1274" spans="1:6" x14ac:dyDescent="0.3">
      <c r="A1274">
        <v>6482195</v>
      </c>
      <c r="B1274" t="s">
        <v>1915</v>
      </c>
      <c r="C1274">
        <v>37000000</v>
      </c>
      <c r="D1274">
        <v>6.4</v>
      </c>
      <c r="E1274">
        <v>-30517805</v>
      </c>
      <c r="F1274" t="s">
        <v>38</v>
      </c>
    </row>
    <row r="1275" spans="1:6" x14ac:dyDescent="0.3">
      <c r="A1275">
        <v>623374</v>
      </c>
      <c r="B1275" t="s">
        <v>1917</v>
      </c>
      <c r="C1275">
        <v>38000000</v>
      </c>
      <c r="D1275">
        <v>5.2</v>
      </c>
      <c r="E1275">
        <v>-37376626</v>
      </c>
      <c r="F1275" t="s">
        <v>38</v>
      </c>
    </row>
    <row r="1276" spans="1:6" x14ac:dyDescent="0.3">
      <c r="A1276">
        <v>7871693</v>
      </c>
      <c r="B1276" t="s">
        <v>1918</v>
      </c>
      <c r="C1276">
        <v>55000000</v>
      </c>
      <c r="D1276">
        <v>6.5</v>
      </c>
      <c r="E1276">
        <v>-47128307</v>
      </c>
      <c r="F1276" t="s">
        <v>38</v>
      </c>
    </row>
    <row r="1277" spans="1:6" x14ac:dyDescent="0.3">
      <c r="A1277">
        <v>16377274</v>
      </c>
      <c r="B1277" t="s">
        <v>1920</v>
      </c>
      <c r="C1277">
        <v>32000000</v>
      </c>
      <c r="D1277">
        <v>7.1</v>
      </c>
      <c r="E1277">
        <v>-15622726</v>
      </c>
      <c r="F1277" t="s">
        <v>38</v>
      </c>
    </row>
    <row r="1278" spans="1:6" x14ac:dyDescent="0.3">
      <c r="A1278">
        <v>9589875</v>
      </c>
      <c r="B1278" t="s">
        <v>1921</v>
      </c>
      <c r="C1278">
        <v>40000000</v>
      </c>
      <c r="D1278">
        <v>7.3</v>
      </c>
      <c r="E1278">
        <v>-30410125</v>
      </c>
      <c r="F1278" t="s">
        <v>38</v>
      </c>
    </row>
    <row r="1279" spans="1:6" x14ac:dyDescent="0.3">
      <c r="A1279">
        <v>34912982</v>
      </c>
      <c r="B1279" t="s">
        <v>1923</v>
      </c>
      <c r="C1279">
        <v>38000000</v>
      </c>
      <c r="D1279">
        <v>5.2</v>
      </c>
      <c r="E1279">
        <v>-3087018</v>
      </c>
      <c r="F1279" t="s">
        <v>38</v>
      </c>
    </row>
    <row r="1280" spans="1:6" x14ac:dyDescent="0.3">
      <c r="A1280">
        <v>109712885</v>
      </c>
      <c r="B1280" t="s">
        <v>1925</v>
      </c>
      <c r="C1280">
        <v>35000000</v>
      </c>
      <c r="D1280">
        <v>7.7</v>
      </c>
      <c r="E1280">
        <v>74712885</v>
      </c>
      <c r="F1280" t="s">
        <v>21</v>
      </c>
    </row>
    <row r="1281" spans="1:6" x14ac:dyDescent="0.3">
      <c r="A1281">
        <v>92173235</v>
      </c>
      <c r="B1281" t="s">
        <v>1926</v>
      </c>
      <c r="C1281">
        <v>37000000</v>
      </c>
      <c r="D1281">
        <v>7.6</v>
      </c>
      <c r="E1281">
        <v>55173235</v>
      </c>
      <c r="F1281" t="s">
        <v>21</v>
      </c>
    </row>
    <row r="1282" spans="1:6" x14ac:dyDescent="0.3">
      <c r="A1282">
        <v>41102171</v>
      </c>
      <c r="B1282" t="s">
        <v>1928</v>
      </c>
      <c r="C1282">
        <v>40000000</v>
      </c>
      <c r="D1282">
        <v>5.7</v>
      </c>
      <c r="E1282">
        <v>1102171</v>
      </c>
      <c r="F1282" t="s">
        <v>21</v>
      </c>
    </row>
    <row r="1283" spans="1:6" x14ac:dyDescent="0.3">
      <c r="A1283">
        <v>60338891</v>
      </c>
      <c r="B1283" t="s">
        <v>1930</v>
      </c>
      <c r="C1283">
        <v>37000000</v>
      </c>
      <c r="D1283">
        <v>7</v>
      </c>
      <c r="E1283">
        <v>23338891</v>
      </c>
      <c r="F1283" t="s">
        <v>21</v>
      </c>
    </row>
    <row r="1284" spans="1:6" x14ac:dyDescent="0.3">
      <c r="A1284">
        <v>48006503</v>
      </c>
      <c r="B1284" t="s">
        <v>1932</v>
      </c>
      <c r="C1284">
        <v>37000000</v>
      </c>
      <c r="D1284">
        <v>6</v>
      </c>
      <c r="E1284">
        <v>11006503</v>
      </c>
      <c r="F1284" t="s">
        <v>21</v>
      </c>
    </row>
    <row r="1285" spans="1:6" x14ac:dyDescent="0.3">
      <c r="A1285">
        <v>26903709</v>
      </c>
      <c r="B1285" t="s">
        <v>1933</v>
      </c>
      <c r="C1285">
        <v>38000000</v>
      </c>
      <c r="D1285">
        <v>8.1</v>
      </c>
      <c r="E1285">
        <v>-11096291</v>
      </c>
      <c r="F1285" t="s">
        <v>38</v>
      </c>
    </row>
    <row r="1286" spans="1:6" x14ac:dyDescent="0.3">
      <c r="A1286">
        <v>22450975</v>
      </c>
      <c r="B1286" t="s">
        <v>1934</v>
      </c>
      <c r="C1286">
        <v>37000000</v>
      </c>
      <c r="D1286">
        <v>8</v>
      </c>
      <c r="E1286">
        <v>-14549025</v>
      </c>
      <c r="F1286" t="s">
        <v>38</v>
      </c>
    </row>
    <row r="1287" spans="1:6" x14ac:dyDescent="0.3">
      <c r="A1287">
        <v>44867349</v>
      </c>
      <c r="B1287" t="s">
        <v>1936</v>
      </c>
      <c r="C1287">
        <v>37000000</v>
      </c>
      <c r="D1287">
        <v>5.6</v>
      </c>
      <c r="E1287">
        <v>7867349</v>
      </c>
      <c r="F1287" t="s">
        <v>21</v>
      </c>
    </row>
    <row r="1288" spans="1:6" x14ac:dyDescent="0.3">
      <c r="A1288">
        <v>46813366</v>
      </c>
      <c r="B1288" t="s">
        <v>1938</v>
      </c>
      <c r="C1288">
        <v>38000000</v>
      </c>
      <c r="D1288">
        <v>6.1</v>
      </c>
      <c r="E1288">
        <v>8813366</v>
      </c>
      <c r="F1288" t="s">
        <v>21</v>
      </c>
    </row>
    <row r="1289" spans="1:6" x14ac:dyDescent="0.3">
      <c r="A1289">
        <v>72279690</v>
      </c>
      <c r="B1289" t="s">
        <v>1940</v>
      </c>
      <c r="C1289">
        <v>37000000</v>
      </c>
      <c r="D1289">
        <v>6.9</v>
      </c>
      <c r="E1289">
        <v>35279690</v>
      </c>
      <c r="F1289" t="s">
        <v>21</v>
      </c>
    </row>
    <row r="1290" spans="1:6" x14ac:dyDescent="0.3">
      <c r="A1290">
        <v>191449475</v>
      </c>
      <c r="B1290" t="s">
        <v>1941</v>
      </c>
      <c r="C1290">
        <v>37000000</v>
      </c>
      <c r="D1290">
        <v>5.2</v>
      </c>
      <c r="E1290">
        <v>154449475</v>
      </c>
      <c r="F1290" t="s">
        <v>21</v>
      </c>
    </row>
    <row r="1291" spans="1:6" x14ac:dyDescent="0.3">
      <c r="A1291">
        <v>71026631</v>
      </c>
      <c r="B1291" t="s">
        <v>1942</v>
      </c>
      <c r="C1291">
        <v>36000000</v>
      </c>
      <c r="D1291">
        <v>7</v>
      </c>
      <c r="E1291">
        <v>35026631</v>
      </c>
      <c r="F1291" t="s">
        <v>21</v>
      </c>
    </row>
    <row r="1292" spans="1:6" x14ac:dyDescent="0.3">
      <c r="A1292">
        <v>68208190</v>
      </c>
      <c r="B1292" t="s">
        <v>1943</v>
      </c>
      <c r="C1292">
        <v>65000000</v>
      </c>
      <c r="D1292">
        <v>6.3</v>
      </c>
      <c r="E1292">
        <v>3208190</v>
      </c>
      <c r="F1292" t="s">
        <v>21</v>
      </c>
    </row>
    <row r="1293" spans="1:6" x14ac:dyDescent="0.3">
      <c r="A1293">
        <v>150368971</v>
      </c>
      <c r="B1293" t="s">
        <v>1944</v>
      </c>
      <c r="C1293">
        <v>37000000</v>
      </c>
      <c r="D1293">
        <v>7</v>
      </c>
      <c r="E1293">
        <v>113368971</v>
      </c>
      <c r="F1293" t="s">
        <v>21</v>
      </c>
    </row>
    <row r="1294" spans="1:6" x14ac:dyDescent="0.3">
      <c r="A1294">
        <v>50129186</v>
      </c>
      <c r="B1294" t="s">
        <v>1945</v>
      </c>
      <c r="C1294">
        <v>36000000</v>
      </c>
      <c r="D1294">
        <v>6.9</v>
      </c>
      <c r="E1294">
        <v>14129186</v>
      </c>
      <c r="F1294" t="s">
        <v>21</v>
      </c>
    </row>
    <row r="1295" spans="1:6" x14ac:dyDescent="0.3">
      <c r="A1295">
        <v>55500000</v>
      </c>
      <c r="B1295" t="s">
        <v>1947</v>
      </c>
      <c r="C1295">
        <v>36000000</v>
      </c>
      <c r="D1295">
        <v>6.2</v>
      </c>
      <c r="E1295">
        <v>19500000</v>
      </c>
      <c r="F1295" t="s">
        <v>21</v>
      </c>
    </row>
    <row r="1296" spans="1:6" x14ac:dyDescent="0.3">
      <c r="A1296">
        <v>50213619</v>
      </c>
      <c r="B1296" t="s">
        <v>1949</v>
      </c>
      <c r="C1296">
        <v>36000000</v>
      </c>
      <c r="D1296">
        <v>6.4</v>
      </c>
      <c r="E1296">
        <v>14213619</v>
      </c>
      <c r="F1296" t="s">
        <v>21</v>
      </c>
    </row>
    <row r="1297" spans="1:6" x14ac:dyDescent="0.3">
      <c r="A1297">
        <v>42019483</v>
      </c>
      <c r="B1297" t="s">
        <v>1950</v>
      </c>
      <c r="C1297">
        <v>36000000</v>
      </c>
      <c r="D1297">
        <v>6.4</v>
      </c>
      <c r="E1297">
        <v>6019483</v>
      </c>
      <c r="F1297" t="s">
        <v>21</v>
      </c>
    </row>
    <row r="1298" spans="1:6" x14ac:dyDescent="0.3">
      <c r="A1298">
        <v>23360779</v>
      </c>
      <c r="B1298" t="s">
        <v>1951</v>
      </c>
      <c r="C1298">
        <v>34000000</v>
      </c>
      <c r="D1298">
        <v>5.7</v>
      </c>
      <c r="E1298">
        <v>-10639221</v>
      </c>
      <c r="F1298" t="s">
        <v>38</v>
      </c>
    </row>
    <row r="1299" spans="1:6" x14ac:dyDescent="0.3">
      <c r="A1299">
        <v>26183197</v>
      </c>
      <c r="B1299" t="s">
        <v>1952</v>
      </c>
      <c r="C1299">
        <v>36000000</v>
      </c>
      <c r="D1299">
        <v>6.1</v>
      </c>
      <c r="E1299">
        <v>-9816803</v>
      </c>
      <c r="F1299" t="s">
        <v>38</v>
      </c>
    </row>
    <row r="1300" spans="1:6" x14ac:dyDescent="0.3">
      <c r="A1300">
        <v>20991497</v>
      </c>
      <c r="B1300" t="s">
        <v>1953</v>
      </c>
      <c r="C1300">
        <v>37000000</v>
      </c>
      <c r="D1300">
        <v>5.4</v>
      </c>
      <c r="E1300">
        <v>-16008503</v>
      </c>
      <c r="F1300" t="s">
        <v>38</v>
      </c>
    </row>
    <row r="1301" spans="1:6" x14ac:dyDescent="0.3">
      <c r="A1301">
        <v>13052741</v>
      </c>
      <c r="B1301" t="s">
        <v>1954</v>
      </c>
      <c r="C1301">
        <v>36000000</v>
      </c>
      <c r="D1301">
        <v>6.7</v>
      </c>
      <c r="E1301">
        <v>-22947259</v>
      </c>
      <c r="F1301" t="s">
        <v>38</v>
      </c>
    </row>
    <row r="1302" spans="1:6" x14ac:dyDescent="0.3">
      <c r="A1302">
        <v>14378353</v>
      </c>
      <c r="B1302" t="s">
        <v>1956</v>
      </c>
      <c r="C1302">
        <v>36000000</v>
      </c>
      <c r="D1302">
        <v>6.8</v>
      </c>
      <c r="E1302">
        <v>-21621647</v>
      </c>
      <c r="F1302" t="s">
        <v>38</v>
      </c>
    </row>
    <row r="1303" spans="1:6" x14ac:dyDescent="0.3">
      <c r="A1303">
        <v>33037754</v>
      </c>
      <c r="B1303" t="s">
        <v>1957</v>
      </c>
      <c r="C1303">
        <v>37000000</v>
      </c>
      <c r="D1303">
        <v>6</v>
      </c>
      <c r="E1303">
        <v>-3962246</v>
      </c>
      <c r="F1303" t="s">
        <v>38</v>
      </c>
    </row>
    <row r="1304" spans="1:6" x14ac:dyDescent="0.3">
      <c r="A1304">
        <v>12339633</v>
      </c>
      <c r="B1304" t="s">
        <v>1958</v>
      </c>
      <c r="C1304">
        <v>36000000</v>
      </c>
      <c r="D1304">
        <v>7.8</v>
      </c>
      <c r="E1304">
        <v>-23660367</v>
      </c>
      <c r="F1304" t="s">
        <v>38</v>
      </c>
    </row>
    <row r="1305" spans="1:6" x14ac:dyDescent="0.3">
      <c r="A1305">
        <v>2954405</v>
      </c>
      <c r="B1305" t="s">
        <v>1959</v>
      </c>
      <c r="C1305">
        <v>36000000</v>
      </c>
      <c r="D1305">
        <v>5.3</v>
      </c>
      <c r="E1305">
        <v>-33045595</v>
      </c>
      <c r="F1305" t="s">
        <v>38</v>
      </c>
    </row>
    <row r="1306" spans="1:6" x14ac:dyDescent="0.3">
      <c r="A1306">
        <v>30105968</v>
      </c>
      <c r="B1306" t="s">
        <v>1960</v>
      </c>
      <c r="C1306">
        <v>37000000</v>
      </c>
      <c r="D1306">
        <v>4.5</v>
      </c>
      <c r="E1306">
        <v>-6894032</v>
      </c>
      <c r="F1306" t="s">
        <v>38</v>
      </c>
    </row>
    <row r="1307" spans="1:6" x14ac:dyDescent="0.3">
      <c r="A1307">
        <v>37788228</v>
      </c>
      <c r="B1307" t="s">
        <v>1962</v>
      </c>
      <c r="C1307">
        <v>35200000</v>
      </c>
      <c r="D1307">
        <v>5.4</v>
      </c>
      <c r="E1307">
        <v>2588228</v>
      </c>
      <c r="F1307" t="s">
        <v>21</v>
      </c>
    </row>
    <row r="1308" spans="1:6" x14ac:dyDescent="0.3">
      <c r="A1308">
        <v>277313371</v>
      </c>
      <c r="B1308" t="s">
        <v>1963</v>
      </c>
      <c r="C1308">
        <v>35000000</v>
      </c>
      <c r="D1308">
        <v>7.8</v>
      </c>
      <c r="E1308">
        <v>242313371</v>
      </c>
      <c r="F1308" t="s">
        <v>21</v>
      </c>
    </row>
    <row r="1309" spans="1:6" x14ac:dyDescent="0.3">
      <c r="A1309">
        <v>2126511</v>
      </c>
      <c r="B1309" t="s">
        <v>1965</v>
      </c>
      <c r="C1309">
        <v>36000000</v>
      </c>
      <c r="D1309">
        <v>7.2</v>
      </c>
      <c r="E1309">
        <v>-33873489</v>
      </c>
      <c r="F1309" t="s">
        <v>38</v>
      </c>
    </row>
    <row r="1310" spans="1:6" x14ac:dyDescent="0.3">
      <c r="A1310">
        <v>205399422</v>
      </c>
      <c r="B1310" t="s">
        <v>1967</v>
      </c>
      <c r="C1310">
        <v>33000000</v>
      </c>
      <c r="D1310">
        <v>6.6</v>
      </c>
      <c r="E1310">
        <v>172399422</v>
      </c>
      <c r="F1310" t="s">
        <v>21</v>
      </c>
    </row>
    <row r="1311" spans="1:6" x14ac:dyDescent="0.3">
      <c r="A1311">
        <v>251188924</v>
      </c>
      <c r="B1311" t="s">
        <v>1968</v>
      </c>
      <c r="C1311">
        <v>35000000</v>
      </c>
      <c r="D1311">
        <v>7.6</v>
      </c>
      <c r="E1311">
        <v>216188924</v>
      </c>
      <c r="F1311" t="s">
        <v>21</v>
      </c>
    </row>
    <row r="1312" spans="1:6" x14ac:dyDescent="0.3">
      <c r="A1312">
        <v>1068392</v>
      </c>
      <c r="B1312" t="s">
        <v>1969</v>
      </c>
      <c r="C1312">
        <v>36000000</v>
      </c>
      <c r="D1312">
        <v>5.9</v>
      </c>
      <c r="E1312">
        <v>-34931608</v>
      </c>
      <c r="F1312" t="s">
        <v>38</v>
      </c>
    </row>
    <row r="1313" spans="1:6" x14ac:dyDescent="0.3">
      <c r="A1313">
        <v>144731527</v>
      </c>
      <c r="B1313" t="s">
        <v>1970</v>
      </c>
      <c r="C1313">
        <v>35000000</v>
      </c>
      <c r="D1313">
        <v>6.7</v>
      </c>
      <c r="E1313">
        <v>109731527</v>
      </c>
      <c r="F1313" t="s">
        <v>21</v>
      </c>
    </row>
    <row r="1314" spans="1:6" x14ac:dyDescent="0.3">
      <c r="A1314">
        <v>255950375</v>
      </c>
      <c r="B1314" t="s">
        <v>1971</v>
      </c>
      <c r="C1314">
        <v>29000000</v>
      </c>
      <c r="D1314">
        <v>7.7</v>
      </c>
      <c r="E1314">
        <v>226950375</v>
      </c>
      <c r="F1314" t="s">
        <v>21</v>
      </c>
    </row>
    <row r="1315" spans="1:6" x14ac:dyDescent="0.3">
      <c r="A1315">
        <v>112692062</v>
      </c>
      <c r="B1315" t="s">
        <v>1972</v>
      </c>
      <c r="C1315">
        <v>35000000</v>
      </c>
      <c r="D1315">
        <v>5.4</v>
      </c>
      <c r="E1315">
        <v>77692062</v>
      </c>
      <c r="F1315" t="s">
        <v>21</v>
      </c>
    </row>
    <row r="1316" spans="1:6" x14ac:dyDescent="0.3">
      <c r="A1316">
        <v>117528646</v>
      </c>
      <c r="B1316" t="s">
        <v>1973</v>
      </c>
      <c r="C1316">
        <v>35000000</v>
      </c>
      <c r="D1316">
        <v>6.9</v>
      </c>
      <c r="E1316">
        <v>82528646</v>
      </c>
      <c r="F1316" t="s">
        <v>21</v>
      </c>
    </row>
    <row r="1317" spans="1:6" x14ac:dyDescent="0.3">
      <c r="A1317">
        <v>171031347</v>
      </c>
      <c r="B1317" t="s">
        <v>1974</v>
      </c>
      <c r="C1317">
        <v>38000000</v>
      </c>
      <c r="D1317">
        <v>7.7</v>
      </c>
      <c r="E1317">
        <v>133031347</v>
      </c>
      <c r="F1317" t="s">
        <v>21</v>
      </c>
    </row>
    <row r="1318" spans="1:6" x14ac:dyDescent="0.3">
      <c r="A1318">
        <v>124732962</v>
      </c>
      <c r="B1318" t="s">
        <v>1975</v>
      </c>
      <c r="C1318">
        <v>35000000</v>
      </c>
      <c r="D1318">
        <v>6.8</v>
      </c>
      <c r="E1318">
        <v>89732962</v>
      </c>
      <c r="F1318" t="s">
        <v>21</v>
      </c>
    </row>
    <row r="1319" spans="1:6" x14ac:dyDescent="0.3">
      <c r="A1319">
        <v>82300000</v>
      </c>
      <c r="B1319" t="s">
        <v>1977</v>
      </c>
      <c r="C1319">
        <v>35000000</v>
      </c>
      <c r="D1319">
        <v>6.4</v>
      </c>
      <c r="E1319">
        <v>47300000</v>
      </c>
      <c r="F1319" t="s">
        <v>21</v>
      </c>
    </row>
    <row r="1320" spans="1:6" x14ac:dyDescent="0.3">
      <c r="A1320">
        <v>134455175</v>
      </c>
      <c r="B1320" t="s">
        <v>1978</v>
      </c>
      <c r="C1320">
        <v>35000000</v>
      </c>
      <c r="D1320">
        <v>5.7</v>
      </c>
      <c r="E1320">
        <v>99455175</v>
      </c>
      <c r="F1320" t="s">
        <v>21</v>
      </c>
    </row>
    <row r="1321" spans="1:6" x14ac:dyDescent="0.3">
      <c r="A1321">
        <v>79100000</v>
      </c>
      <c r="B1321" t="s">
        <v>1979</v>
      </c>
      <c r="C1321">
        <v>35000000</v>
      </c>
      <c r="D1321">
        <v>7.3</v>
      </c>
      <c r="E1321">
        <v>44100000</v>
      </c>
      <c r="F1321" t="s">
        <v>21</v>
      </c>
    </row>
    <row r="1322" spans="1:6" x14ac:dyDescent="0.3">
      <c r="A1322">
        <v>81159365</v>
      </c>
      <c r="B1322">
        <v>21</v>
      </c>
      <c r="C1322">
        <v>35000000</v>
      </c>
      <c r="D1322">
        <v>6.8</v>
      </c>
      <c r="E1322">
        <v>46159365</v>
      </c>
      <c r="F1322" t="s">
        <v>21</v>
      </c>
    </row>
    <row r="1323" spans="1:6" x14ac:dyDescent="0.3">
      <c r="A1323">
        <v>110008260</v>
      </c>
      <c r="B1323" t="s">
        <v>1980</v>
      </c>
      <c r="C1323">
        <v>35000000</v>
      </c>
      <c r="D1323">
        <v>6.3</v>
      </c>
      <c r="E1323">
        <v>75008260</v>
      </c>
      <c r="F1323" t="s">
        <v>21</v>
      </c>
    </row>
    <row r="1324" spans="1:6" x14ac:dyDescent="0.3">
      <c r="A1324">
        <v>67962333</v>
      </c>
      <c r="B1324" t="s">
        <v>1982</v>
      </c>
      <c r="C1324">
        <v>35000000</v>
      </c>
      <c r="D1324">
        <v>5.9</v>
      </c>
      <c r="E1324">
        <v>32962333</v>
      </c>
      <c r="F1324" t="s">
        <v>21</v>
      </c>
    </row>
    <row r="1325" spans="1:6" x14ac:dyDescent="0.3">
      <c r="A1325">
        <v>78651430</v>
      </c>
      <c r="B1325" t="s">
        <v>1983</v>
      </c>
      <c r="C1325">
        <v>27000000</v>
      </c>
      <c r="D1325">
        <v>7.4</v>
      </c>
      <c r="E1325">
        <v>51651430</v>
      </c>
      <c r="F1325" t="s">
        <v>21</v>
      </c>
    </row>
    <row r="1326" spans="1:6" x14ac:dyDescent="0.3">
      <c r="A1326">
        <v>64604977</v>
      </c>
      <c r="B1326" t="s">
        <v>1984</v>
      </c>
      <c r="C1326">
        <v>35000000</v>
      </c>
      <c r="D1326">
        <v>8.3000000000000007</v>
      </c>
      <c r="E1326">
        <v>29604977</v>
      </c>
      <c r="F1326" t="s">
        <v>21</v>
      </c>
    </row>
    <row r="1327" spans="1:6" x14ac:dyDescent="0.3">
      <c r="A1327">
        <v>63939454</v>
      </c>
      <c r="B1327" t="s">
        <v>1985</v>
      </c>
      <c r="C1327">
        <v>35000000</v>
      </c>
      <c r="D1327">
        <v>6.2</v>
      </c>
      <c r="E1327">
        <v>28939454</v>
      </c>
      <c r="F1327" t="s">
        <v>21</v>
      </c>
    </row>
    <row r="1328" spans="1:6" x14ac:dyDescent="0.3">
      <c r="A1328">
        <v>63826569</v>
      </c>
      <c r="B1328" t="s">
        <v>1986</v>
      </c>
      <c r="C1328">
        <v>35000000</v>
      </c>
      <c r="D1328">
        <v>6.3</v>
      </c>
      <c r="E1328">
        <v>28826569</v>
      </c>
      <c r="F1328" t="s">
        <v>21</v>
      </c>
    </row>
    <row r="1329" spans="1:6" x14ac:dyDescent="0.3">
      <c r="A1329">
        <v>60054449</v>
      </c>
      <c r="B1329" t="s">
        <v>1987</v>
      </c>
      <c r="C1329">
        <v>35000000</v>
      </c>
      <c r="D1329">
        <v>5.8</v>
      </c>
      <c r="E1329">
        <v>25054449</v>
      </c>
      <c r="F1329" t="s">
        <v>21</v>
      </c>
    </row>
    <row r="1330" spans="1:6" x14ac:dyDescent="0.3">
      <c r="A1330">
        <v>26505000</v>
      </c>
      <c r="B1330" t="s">
        <v>1988</v>
      </c>
      <c r="C1330">
        <v>1800000</v>
      </c>
      <c r="D1330">
        <v>7.5</v>
      </c>
      <c r="E1330">
        <v>24705000</v>
      </c>
      <c r="F1330" t="s">
        <v>21</v>
      </c>
    </row>
    <row r="1331" spans="1:6" x14ac:dyDescent="0.3">
      <c r="A1331">
        <v>61280963</v>
      </c>
      <c r="B1331" t="s">
        <v>1990</v>
      </c>
      <c r="C1331">
        <v>33000000</v>
      </c>
      <c r="D1331">
        <v>6.3</v>
      </c>
      <c r="E1331">
        <v>28280963</v>
      </c>
      <c r="F1331" t="s">
        <v>21</v>
      </c>
    </row>
    <row r="1332" spans="1:6" x14ac:dyDescent="0.3">
      <c r="A1332">
        <v>56876365</v>
      </c>
      <c r="B1332" t="s">
        <v>1991</v>
      </c>
      <c r="C1332">
        <v>35000000</v>
      </c>
      <c r="D1332">
        <v>6.4</v>
      </c>
      <c r="E1332">
        <v>21876365</v>
      </c>
      <c r="F1332" t="s">
        <v>21</v>
      </c>
    </row>
    <row r="1333" spans="1:6" x14ac:dyDescent="0.3">
      <c r="A1333">
        <v>59699513</v>
      </c>
      <c r="B1333" t="s">
        <v>1992</v>
      </c>
      <c r="C1333">
        <v>35000000</v>
      </c>
      <c r="D1333">
        <v>7.2</v>
      </c>
      <c r="E1333">
        <v>24699513</v>
      </c>
      <c r="F1333" t="s">
        <v>21</v>
      </c>
    </row>
    <row r="1334" spans="1:6" x14ac:dyDescent="0.3">
      <c r="A1334">
        <v>54132596</v>
      </c>
      <c r="B1334" t="s">
        <v>1994</v>
      </c>
      <c r="C1334">
        <v>34000000</v>
      </c>
      <c r="D1334">
        <v>6.3</v>
      </c>
      <c r="E1334">
        <v>20132596</v>
      </c>
      <c r="F1334" t="s">
        <v>21</v>
      </c>
    </row>
    <row r="1335" spans="1:6" x14ac:dyDescent="0.3">
      <c r="A1335">
        <v>52277485</v>
      </c>
      <c r="B1335" t="s">
        <v>1996</v>
      </c>
      <c r="C1335">
        <v>35000000</v>
      </c>
      <c r="D1335">
        <v>6.9</v>
      </c>
      <c r="E1335">
        <v>17277485</v>
      </c>
      <c r="F1335" t="s">
        <v>21</v>
      </c>
    </row>
    <row r="1336" spans="1:6" x14ac:dyDescent="0.3">
      <c r="A1336">
        <v>55802754</v>
      </c>
      <c r="B1336" t="s">
        <v>1997</v>
      </c>
      <c r="C1336">
        <v>35000000</v>
      </c>
      <c r="D1336">
        <v>6.6</v>
      </c>
      <c r="E1336">
        <v>20802754</v>
      </c>
      <c r="F1336" t="s">
        <v>21</v>
      </c>
    </row>
    <row r="1337" spans="1:6" x14ac:dyDescent="0.3">
      <c r="A1337">
        <v>55291815</v>
      </c>
      <c r="B1337" t="s">
        <v>1999</v>
      </c>
      <c r="C1337">
        <v>35000000</v>
      </c>
      <c r="D1337">
        <v>6</v>
      </c>
      <c r="E1337">
        <v>20291815</v>
      </c>
      <c r="F1337" t="s">
        <v>21</v>
      </c>
    </row>
    <row r="1338" spans="1:6" x14ac:dyDescent="0.3">
      <c r="A1338">
        <v>83299761</v>
      </c>
      <c r="B1338" t="s">
        <v>2000</v>
      </c>
      <c r="C1338">
        <v>35000000</v>
      </c>
      <c r="D1338">
        <v>7.5</v>
      </c>
      <c r="E1338">
        <v>48299761</v>
      </c>
      <c r="F1338" t="s">
        <v>21</v>
      </c>
    </row>
    <row r="1339" spans="1:6" x14ac:dyDescent="0.3">
      <c r="A1339">
        <v>48169908</v>
      </c>
      <c r="B1339" t="s">
        <v>2001</v>
      </c>
      <c r="C1339">
        <v>33000000</v>
      </c>
      <c r="D1339">
        <v>7.7</v>
      </c>
      <c r="E1339">
        <v>15169908</v>
      </c>
      <c r="F1339" t="s">
        <v>21</v>
      </c>
    </row>
    <row r="1340" spans="1:6" x14ac:dyDescent="0.3">
      <c r="A1340">
        <v>67523385</v>
      </c>
      <c r="B1340" t="s">
        <v>2002</v>
      </c>
      <c r="C1340">
        <v>35000000</v>
      </c>
      <c r="D1340">
        <v>6.2</v>
      </c>
      <c r="E1340">
        <v>32523385</v>
      </c>
      <c r="F1340" t="s">
        <v>21</v>
      </c>
    </row>
    <row r="1341" spans="1:6" x14ac:dyDescent="0.3">
      <c r="A1341">
        <v>49474048</v>
      </c>
      <c r="B1341" t="s">
        <v>2003</v>
      </c>
      <c r="C1341">
        <v>35000000</v>
      </c>
      <c r="D1341">
        <v>5.4</v>
      </c>
      <c r="E1341">
        <v>14474048</v>
      </c>
      <c r="F1341" t="s">
        <v>21</v>
      </c>
    </row>
    <row r="1342" spans="1:6" x14ac:dyDescent="0.3">
      <c r="A1342">
        <v>45802315</v>
      </c>
      <c r="B1342" t="s">
        <v>2005</v>
      </c>
      <c r="C1342">
        <v>35000000</v>
      </c>
      <c r="D1342">
        <v>6.6</v>
      </c>
      <c r="E1342">
        <v>10802315</v>
      </c>
      <c r="F1342" t="s">
        <v>21</v>
      </c>
    </row>
    <row r="1343" spans="1:6" x14ac:dyDescent="0.3">
      <c r="A1343">
        <v>43792641</v>
      </c>
      <c r="B1343" t="s">
        <v>2006</v>
      </c>
      <c r="C1343">
        <v>35000000</v>
      </c>
      <c r="D1343">
        <v>5.3</v>
      </c>
      <c r="E1343">
        <v>8792641</v>
      </c>
      <c r="F1343" t="s">
        <v>21</v>
      </c>
    </row>
    <row r="1344" spans="1:6" x14ac:dyDescent="0.3">
      <c r="A1344">
        <v>57651794</v>
      </c>
      <c r="B1344" t="s">
        <v>2007</v>
      </c>
      <c r="C1344">
        <v>33000000</v>
      </c>
      <c r="D1344">
        <v>5.6</v>
      </c>
      <c r="E1344">
        <v>24651794</v>
      </c>
      <c r="F1344" t="s">
        <v>21</v>
      </c>
    </row>
    <row r="1345" spans="1:6" x14ac:dyDescent="0.3">
      <c r="A1345">
        <v>43894863</v>
      </c>
      <c r="B1345" t="s">
        <v>2009</v>
      </c>
      <c r="C1345">
        <v>30000000</v>
      </c>
      <c r="D1345">
        <v>5.9</v>
      </c>
      <c r="E1345">
        <v>13894863</v>
      </c>
      <c r="F1345" t="s">
        <v>21</v>
      </c>
    </row>
    <row r="1346" spans="1:6" x14ac:dyDescent="0.3">
      <c r="A1346">
        <v>41954997</v>
      </c>
      <c r="B1346" t="s">
        <v>2010</v>
      </c>
      <c r="C1346">
        <v>35000000</v>
      </c>
      <c r="D1346">
        <v>7.8</v>
      </c>
      <c r="E1346">
        <v>6954997</v>
      </c>
      <c r="F1346" t="s">
        <v>21</v>
      </c>
    </row>
    <row r="1347" spans="1:6" x14ac:dyDescent="0.3">
      <c r="A1347">
        <v>39532308</v>
      </c>
      <c r="B1347" t="s">
        <v>2011</v>
      </c>
      <c r="C1347">
        <v>33000000</v>
      </c>
      <c r="D1347">
        <v>6.7</v>
      </c>
      <c r="E1347">
        <v>6532308</v>
      </c>
      <c r="F1347" t="s">
        <v>21</v>
      </c>
    </row>
    <row r="1348" spans="1:6" x14ac:dyDescent="0.3">
      <c r="A1348">
        <v>76600000</v>
      </c>
      <c r="B1348" t="s">
        <v>2013</v>
      </c>
      <c r="C1348">
        <v>10700000</v>
      </c>
      <c r="D1348">
        <v>7.4</v>
      </c>
      <c r="E1348">
        <v>65900000</v>
      </c>
      <c r="F1348" t="s">
        <v>21</v>
      </c>
    </row>
    <row r="1349" spans="1:6" x14ac:dyDescent="0.3">
      <c r="A1349">
        <v>39692139</v>
      </c>
      <c r="B1349" t="s">
        <v>2014</v>
      </c>
      <c r="C1349">
        <v>35000000</v>
      </c>
      <c r="D1349">
        <v>6.2</v>
      </c>
      <c r="E1349">
        <v>4692139</v>
      </c>
      <c r="F1349" t="s">
        <v>21</v>
      </c>
    </row>
    <row r="1350" spans="1:6" x14ac:dyDescent="0.3">
      <c r="A1350">
        <v>40687294</v>
      </c>
      <c r="B1350" t="s">
        <v>2015</v>
      </c>
      <c r="C1350">
        <v>35000000</v>
      </c>
      <c r="D1350">
        <v>5.4</v>
      </c>
      <c r="E1350">
        <v>5687294</v>
      </c>
      <c r="F1350" t="s">
        <v>21</v>
      </c>
    </row>
    <row r="1351" spans="1:6" x14ac:dyDescent="0.3">
      <c r="A1351">
        <v>37553932</v>
      </c>
      <c r="B1351" t="s">
        <v>2016</v>
      </c>
      <c r="C1351">
        <v>40000000</v>
      </c>
      <c r="D1351">
        <v>6.7</v>
      </c>
      <c r="E1351">
        <v>-2446068</v>
      </c>
      <c r="F1351" t="s">
        <v>38</v>
      </c>
    </row>
    <row r="1352" spans="1:6" x14ac:dyDescent="0.3">
      <c r="A1352">
        <v>37481242</v>
      </c>
      <c r="B1352" t="s">
        <v>2018</v>
      </c>
      <c r="C1352">
        <v>35000000</v>
      </c>
      <c r="D1352">
        <v>5.3</v>
      </c>
      <c r="E1352">
        <v>2481242</v>
      </c>
      <c r="F1352" t="s">
        <v>21</v>
      </c>
    </row>
    <row r="1353" spans="1:6" x14ac:dyDescent="0.3">
      <c r="A1353">
        <v>39026186</v>
      </c>
      <c r="B1353" t="s">
        <v>2020</v>
      </c>
      <c r="C1353">
        <v>35000000</v>
      </c>
      <c r="D1353">
        <v>5.9</v>
      </c>
      <c r="E1353">
        <v>4026186</v>
      </c>
      <c r="F1353" t="s">
        <v>21</v>
      </c>
    </row>
    <row r="1354" spans="1:6" x14ac:dyDescent="0.3">
      <c r="A1354">
        <v>33422806</v>
      </c>
      <c r="B1354" t="s">
        <v>2022</v>
      </c>
      <c r="C1354">
        <v>50000000</v>
      </c>
      <c r="D1354">
        <v>4.8</v>
      </c>
      <c r="E1354">
        <v>-16577194</v>
      </c>
      <c r="F1354" t="s">
        <v>38</v>
      </c>
    </row>
    <row r="1355" spans="1:6" x14ac:dyDescent="0.3">
      <c r="A1355">
        <v>33423521</v>
      </c>
      <c r="B1355" t="s">
        <v>2024</v>
      </c>
      <c r="C1355">
        <v>35000000</v>
      </c>
      <c r="D1355">
        <v>3.8</v>
      </c>
      <c r="E1355">
        <v>-1576479</v>
      </c>
      <c r="F1355" t="s">
        <v>38</v>
      </c>
    </row>
    <row r="1356" spans="1:6" x14ac:dyDescent="0.3">
      <c r="A1356">
        <v>32519322</v>
      </c>
      <c r="B1356" t="s">
        <v>2025</v>
      </c>
      <c r="C1356">
        <v>35000000</v>
      </c>
      <c r="D1356">
        <v>8.5</v>
      </c>
      <c r="E1356">
        <v>-2480678</v>
      </c>
      <c r="F1356" t="s">
        <v>38</v>
      </c>
    </row>
    <row r="1357" spans="1:6" x14ac:dyDescent="0.3">
      <c r="A1357">
        <v>37617947</v>
      </c>
      <c r="B1357" t="s">
        <v>2026</v>
      </c>
      <c r="C1357">
        <v>30000000</v>
      </c>
      <c r="D1357">
        <v>6.8</v>
      </c>
      <c r="E1357">
        <v>7617947</v>
      </c>
      <c r="F1357" t="s">
        <v>21</v>
      </c>
    </row>
    <row r="1358" spans="1:6" x14ac:dyDescent="0.3">
      <c r="A1358">
        <v>32048809</v>
      </c>
      <c r="B1358" t="s">
        <v>2027</v>
      </c>
      <c r="C1358">
        <v>30000000</v>
      </c>
      <c r="D1358">
        <v>5.3</v>
      </c>
      <c r="E1358">
        <v>2048809</v>
      </c>
      <c r="F1358" t="s">
        <v>21</v>
      </c>
    </row>
    <row r="1359" spans="1:6" x14ac:dyDescent="0.3">
      <c r="A1359">
        <v>33987757</v>
      </c>
      <c r="B1359" t="s">
        <v>2028</v>
      </c>
      <c r="C1359">
        <v>27000000</v>
      </c>
      <c r="D1359">
        <v>7.3</v>
      </c>
      <c r="E1359">
        <v>6987757</v>
      </c>
      <c r="F1359" t="s">
        <v>21</v>
      </c>
    </row>
    <row r="1360" spans="1:6" x14ac:dyDescent="0.3">
      <c r="A1360">
        <v>37304950</v>
      </c>
      <c r="B1360" t="s">
        <v>2029</v>
      </c>
      <c r="C1360">
        <v>35000000</v>
      </c>
      <c r="D1360">
        <v>6.6</v>
      </c>
      <c r="E1360">
        <v>2304950</v>
      </c>
      <c r="F1360" t="s">
        <v>21</v>
      </c>
    </row>
    <row r="1361" spans="1:6" x14ac:dyDescent="0.3">
      <c r="A1361">
        <v>30691439</v>
      </c>
      <c r="B1361" t="s">
        <v>2031</v>
      </c>
      <c r="C1361">
        <v>35000000</v>
      </c>
      <c r="D1361">
        <v>6.2</v>
      </c>
      <c r="E1361">
        <v>-4308561</v>
      </c>
      <c r="F1361" t="s">
        <v>38</v>
      </c>
    </row>
    <row r="1362" spans="1:6" x14ac:dyDescent="0.3">
      <c r="A1362">
        <v>30307804</v>
      </c>
      <c r="B1362" t="s">
        <v>2033</v>
      </c>
      <c r="C1362">
        <v>35000000</v>
      </c>
      <c r="D1362">
        <v>5.2</v>
      </c>
      <c r="E1362">
        <v>-4692196</v>
      </c>
      <c r="F1362" t="s">
        <v>38</v>
      </c>
    </row>
    <row r="1363" spans="1:6" x14ac:dyDescent="0.3">
      <c r="A1363">
        <v>30669413</v>
      </c>
      <c r="B1363" t="s">
        <v>2034</v>
      </c>
      <c r="C1363">
        <v>35000000</v>
      </c>
      <c r="D1363">
        <v>6.2</v>
      </c>
      <c r="E1363">
        <v>-4330587</v>
      </c>
      <c r="F1363" t="s">
        <v>38</v>
      </c>
    </row>
    <row r="1364" spans="1:6" x14ac:dyDescent="0.3">
      <c r="A1364">
        <v>28687835</v>
      </c>
      <c r="B1364" t="s">
        <v>2035</v>
      </c>
      <c r="C1364">
        <v>35000000</v>
      </c>
      <c r="D1364">
        <v>6.2</v>
      </c>
      <c r="E1364">
        <v>-6312165</v>
      </c>
      <c r="F1364" t="s">
        <v>38</v>
      </c>
    </row>
    <row r="1365" spans="1:6" x14ac:dyDescent="0.3">
      <c r="A1365">
        <v>26494611</v>
      </c>
      <c r="B1365" t="s">
        <v>2037</v>
      </c>
      <c r="C1365">
        <v>35000000</v>
      </c>
      <c r="D1365">
        <v>6.6</v>
      </c>
      <c r="E1365">
        <v>-8505389</v>
      </c>
      <c r="F1365" t="s">
        <v>38</v>
      </c>
    </row>
    <row r="1366" spans="1:6" x14ac:dyDescent="0.3">
      <c r="A1366">
        <v>25266129</v>
      </c>
      <c r="B1366" t="s">
        <v>2038</v>
      </c>
      <c r="C1366">
        <v>35000000</v>
      </c>
      <c r="D1366">
        <v>6.2</v>
      </c>
      <c r="E1366">
        <v>-9733871</v>
      </c>
      <c r="F1366" t="s">
        <v>38</v>
      </c>
    </row>
    <row r="1367" spans="1:6" x14ac:dyDescent="0.3">
      <c r="A1367">
        <v>25863915</v>
      </c>
      <c r="B1367" t="s">
        <v>2039</v>
      </c>
      <c r="C1367">
        <v>35000000</v>
      </c>
      <c r="D1367">
        <v>5.0999999999999996</v>
      </c>
      <c r="E1367">
        <v>-9136085</v>
      </c>
      <c r="F1367" t="s">
        <v>38</v>
      </c>
    </row>
    <row r="1368" spans="1:6" x14ac:dyDescent="0.3">
      <c r="A1368">
        <v>25078937</v>
      </c>
      <c r="B1368" t="s">
        <v>2040</v>
      </c>
      <c r="C1368">
        <v>30000000</v>
      </c>
      <c r="D1368">
        <v>6.6</v>
      </c>
      <c r="E1368">
        <v>-4921063</v>
      </c>
      <c r="F1368" t="s">
        <v>38</v>
      </c>
    </row>
    <row r="1369" spans="1:6" x14ac:dyDescent="0.3">
      <c r="A1369">
        <v>28995450</v>
      </c>
      <c r="B1369" t="s">
        <v>2042</v>
      </c>
      <c r="C1369">
        <v>35000000</v>
      </c>
      <c r="D1369">
        <v>6.1</v>
      </c>
      <c r="E1369">
        <v>-6004550</v>
      </c>
      <c r="F1369" t="s">
        <v>38</v>
      </c>
    </row>
    <row r="1370" spans="1:6" x14ac:dyDescent="0.3">
      <c r="A1370">
        <v>24276500</v>
      </c>
      <c r="B1370" t="s">
        <v>2043</v>
      </c>
      <c r="C1370">
        <v>35000000</v>
      </c>
      <c r="D1370">
        <v>6.6</v>
      </c>
      <c r="E1370">
        <v>-10723500</v>
      </c>
      <c r="F1370" t="s">
        <v>38</v>
      </c>
    </row>
    <row r="1371" spans="1:6" x14ac:dyDescent="0.3">
      <c r="A1371">
        <v>20981633</v>
      </c>
      <c r="B1371" t="s">
        <v>2045</v>
      </c>
      <c r="C1371">
        <v>30000000</v>
      </c>
      <c r="D1371">
        <v>5.9</v>
      </c>
      <c r="E1371">
        <v>-9018367</v>
      </c>
      <c r="F1371" t="s">
        <v>38</v>
      </c>
    </row>
    <row r="1372" spans="1:6" x14ac:dyDescent="0.3">
      <c r="A1372">
        <v>22913677</v>
      </c>
      <c r="B1372" t="s">
        <v>2047</v>
      </c>
      <c r="C1372">
        <v>35000000</v>
      </c>
      <c r="D1372">
        <v>6.3</v>
      </c>
      <c r="E1372">
        <v>-12086323</v>
      </c>
      <c r="F1372" t="s">
        <v>38</v>
      </c>
    </row>
    <row r="1373" spans="1:6" x14ac:dyDescent="0.3">
      <c r="A1373">
        <v>34531832</v>
      </c>
      <c r="B1373" t="s">
        <v>2049</v>
      </c>
      <c r="C1373">
        <v>35000000</v>
      </c>
      <c r="D1373">
        <v>7.1</v>
      </c>
      <c r="E1373">
        <v>-468168</v>
      </c>
      <c r="F1373" t="s">
        <v>38</v>
      </c>
    </row>
    <row r="1374" spans="1:6" x14ac:dyDescent="0.3">
      <c r="A1374">
        <v>28064226</v>
      </c>
      <c r="B1374" t="s">
        <v>2050</v>
      </c>
      <c r="C1374">
        <v>35000000</v>
      </c>
      <c r="D1374">
        <v>5</v>
      </c>
      <c r="E1374">
        <v>-6935774</v>
      </c>
      <c r="F1374" t="s">
        <v>38</v>
      </c>
    </row>
    <row r="1375" spans="1:6" x14ac:dyDescent="0.3">
      <c r="A1375">
        <v>19447478</v>
      </c>
      <c r="B1375" t="s">
        <v>2052</v>
      </c>
      <c r="C1375">
        <v>35000000</v>
      </c>
      <c r="D1375">
        <v>5.6</v>
      </c>
      <c r="E1375">
        <v>-15552522</v>
      </c>
      <c r="F1375" t="s">
        <v>38</v>
      </c>
    </row>
    <row r="1376" spans="1:6" x14ac:dyDescent="0.3">
      <c r="A1376">
        <v>19389454</v>
      </c>
      <c r="B1376" t="s">
        <v>2053</v>
      </c>
      <c r="C1376">
        <v>55000000</v>
      </c>
      <c r="D1376">
        <v>7.4</v>
      </c>
      <c r="E1376">
        <v>-35610546</v>
      </c>
      <c r="F1376" t="s">
        <v>38</v>
      </c>
    </row>
    <row r="1377" spans="1:6" x14ac:dyDescent="0.3">
      <c r="A1377">
        <v>25871834</v>
      </c>
      <c r="B1377" t="s">
        <v>2055</v>
      </c>
      <c r="C1377">
        <v>35000000</v>
      </c>
      <c r="D1377">
        <v>4.5</v>
      </c>
      <c r="E1377">
        <v>-9128166</v>
      </c>
      <c r="F1377" t="s">
        <v>38</v>
      </c>
    </row>
    <row r="1378" spans="1:6" x14ac:dyDescent="0.3">
      <c r="A1378">
        <v>19692608</v>
      </c>
      <c r="B1378" t="s">
        <v>2057</v>
      </c>
      <c r="C1378">
        <v>35000000</v>
      </c>
      <c r="D1378">
        <v>6.2</v>
      </c>
      <c r="E1378">
        <v>-15307392</v>
      </c>
      <c r="F1378" t="s">
        <v>38</v>
      </c>
    </row>
    <row r="1379" spans="1:6" x14ac:dyDescent="0.3">
      <c r="A1379">
        <v>19294901</v>
      </c>
      <c r="B1379" t="s">
        <v>2058</v>
      </c>
      <c r="C1379">
        <v>35000000</v>
      </c>
      <c r="D1379">
        <v>5</v>
      </c>
      <c r="E1379">
        <v>-15705099</v>
      </c>
      <c r="F1379" t="s">
        <v>38</v>
      </c>
    </row>
    <row r="1380" spans="1:6" x14ac:dyDescent="0.3">
      <c r="A1380">
        <v>20275446</v>
      </c>
      <c r="B1380" t="s">
        <v>2059</v>
      </c>
      <c r="C1380">
        <v>35000000</v>
      </c>
      <c r="D1380">
        <v>6.5</v>
      </c>
      <c r="E1380">
        <v>-14724554</v>
      </c>
      <c r="F1380" t="s">
        <v>38</v>
      </c>
    </row>
    <row r="1381" spans="1:6" x14ac:dyDescent="0.3">
      <c r="A1381">
        <v>34507079</v>
      </c>
      <c r="B1381" t="s">
        <v>2060</v>
      </c>
      <c r="C1381">
        <v>35000000</v>
      </c>
      <c r="D1381">
        <v>5.0999999999999996</v>
      </c>
      <c r="E1381">
        <v>-492921</v>
      </c>
      <c r="F1381" t="s">
        <v>38</v>
      </c>
    </row>
    <row r="1382" spans="1:6" x14ac:dyDescent="0.3">
      <c r="A1382">
        <v>18306166</v>
      </c>
      <c r="B1382" t="s">
        <v>2061</v>
      </c>
      <c r="C1382">
        <v>35000000</v>
      </c>
      <c r="D1382">
        <v>6.5</v>
      </c>
      <c r="E1382">
        <v>-16693834</v>
      </c>
      <c r="F1382" t="s">
        <v>38</v>
      </c>
    </row>
    <row r="1383" spans="1:6" x14ac:dyDescent="0.3">
      <c r="A1383">
        <v>17609982</v>
      </c>
      <c r="B1383" t="s">
        <v>2062</v>
      </c>
      <c r="C1383">
        <v>35000000</v>
      </c>
      <c r="D1383">
        <v>6.2</v>
      </c>
      <c r="E1383">
        <v>-17390018</v>
      </c>
      <c r="F1383" t="s">
        <v>38</v>
      </c>
    </row>
    <row r="1384" spans="1:6" x14ac:dyDescent="0.3">
      <c r="A1384">
        <v>16831505</v>
      </c>
      <c r="B1384" t="s">
        <v>2063</v>
      </c>
      <c r="C1384">
        <v>31000000</v>
      </c>
      <c r="D1384">
        <v>6.3</v>
      </c>
      <c r="E1384">
        <v>-14168495</v>
      </c>
      <c r="F1384" t="s">
        <v>38</v>
      </c>
    </row>
    <row r="1385" spans="1:6" x14ac:dyDescent="0.3">
      <c r="A1385">
        <v>17596256</v>
      </c>
      <c r="B1385" t="s">
        <v>2064</v>
      </c>
      <c r="C1385">
        <v>35000000</v>
      </c>
      <c r="D1385">
        <v>3.8</v>
      </c>
      <c r="E1385">
        <v>-17403744</v>
      </c>
      <c r="F1385" t="s">
        <v>38</v>
      </c>
    </row>
    <row r="1386" spans="1:6" x14ac:dyDescent="0.3">
      <c r="A1386">
        <v>14998070</v>
      </c>
      <c r="B1386" t="s">
        <v>2065</v>
      </c>
      <c r="C1386">
        <v>35000000</v>
      </c>
      <c r="D1386">
        <v>6.2</v>
      </c>
      <c r="E1386">
        <v>-20001930</v>
      </c>
      <c r="F1386" t="s">
        <v>38</v>
      </c>
    </row>
    <row r="1387" spans="1:6" x14ac:dyDescent="0.3">
      <c r="A1387">
        <v>14587732</v>
      </c>
      <c r="B1387" t="s">
        <v>2066</v>
      </c>
      <c r="C1387">
        <v>35000000</v>
      </c>
      <c r="D1387">
        <v>5.7</v>
      </c>
      <c r="E1387">
        <v>-20412268</v>
      </c>
      <c r="F1387" t="s">
        <v>38</v>
      </c>
    </row>
    <row r="1388" spans="1:6" x14ac:dyDescent="0.3">
      <c r="A1388">
        <v>18317151</v>
      </c>
      <c r="B1388" t="s">
        <v>2067</v>
      </c>
      <c r="C1388">
        <v>35000000</v>
      </c>
      <c r="D1388">
        <v>6.7</v>
      </c>
      <c r="E1388">
        <v>-16682849</v>
      </c>
      <c r="F1388" t="s">
        <v>38</v>
      </c>
    </row>
    <row r="1389" spans="1:6" x14ac:dyDescent="0.3">
      <c r="A1389">
        <v>11405825</v>
      </c>
      <c r="B1389" t="s">
        <v>2069</v>
      </c>
      <c r="C1389">
        <v>35000000</v>
      </c>
      <c r="D1389">
        <v>6.8</v>
      </c>
      <c r="E1389">
        <v>-23594175</v>
      </c>
      <c r="F1389" t="s">
        <v>38</v>
      </c>
    </row>
    <row r="1390" spans="1:6" x14ac:dyDescent="0.3">
      <c r="A1390">
        <v>13264986</v>
      </c>
      <c r="B1390" t="s">
        <v>2070</v>
      </c>
      <c r="C1390">
        <v>35000000</v>
      </c>
      <c r="D1390">
        <v>6</v>
      </c>
      <c r="E1390">
        <v>-21735014</v>
      </c>
      <c r="F1390" t="s">
        <v>38</v>
      </c>
    </row>
    <row r="1391" spans="1:6" x14ac:dyDescent="0.3">
      <c r="A1391">
        <v>10991381</v>
      </c>
      <c r="B1391" t="s">
        <v>2072</v>
      </c>
      <c r="C1391">
        <v>35000000</v>
      </c>
      <c r="D1391">
        <v>7.3</v>
      </c>
      <c r="E1391">
        <v>-24008619</v>
      </c>
      <c r="F1391" t="s">
        <v>38</v>
      </c>
    </row>
    <row r="1392" spans="1:6" x14ac:dyDescent="0.3">
      <c r="A1392">
        <v>10268846</v>
      </c>
      <c r="B1392" t="s">
        <v>2073</v>
      </c>
      <c r="C1392">
        <v>35000000</v>
      </c>
      <c r="D1392">
        <v>5.5</v>
      </c>
      <c r="E1392">
        <v>-24731154</v>
      </c>
      <c r="F1392" t="s">
        <v>38</v>
      </c>
    </row>
    <row r="1393" spans="1:6" x14ac:dyDescent="0.3">
      <c r="A1393">
        <v>13303319</v>
      </c>
      <c r="B1393" t="s">
        <v>2074</v>
      </c>
      <c r="C1393">
        <v>32000000</v>
      </c>
      <c r="D1393">
        <v>6.7</v>
      </c>
      <c r="E1393">
        <v>-18696681</v>
      </c>
      <c r="F1393" t="s">
        <v>38</v>
      </c>
    </row>
    <row r="1394" spans="1:6" x14ac:dyDescent="0.3">
      <c r="A1394">
        <v>10076136</v>
      </c>
      <c r="B1394" t="s">
        <v>2076</v>
      </c>
      <c r="C1394">
        <v>35000000</v>
      </c>
      <c r="D1394">
        <v>4.8</v>
      </c>
      <c r="E1394">
        <v>-24923864</v>
      </c>
      <c r="F1394" t="s">
        <v>38</v>
      </c>
    </row>
    <row r="1395" spans="1:6" x14ac:dyDescent="0.3">
      <c r="A1395">
        <v>10499968</v>
      </c>
      <c r="B1395" t="s">
        <v>2078</v>
      </c>
      <c r="C1395">
        <v>35000000</v>
      </c>
      <c r="D1395">
        <v>5.7</v>
      </c>
      <c r="E1395">
        <v>-24500032</v>
      </c>
      <c r="F1395" t="s">
        <v>38</v>
      </c>
    </row>
    <row r="1396" spans="1:6" x14ac:dyDescent="0.3">
      <c r="A1396">
        <v>7659747</v>
      </c>
      <c r="B1396" t="s">
        <v>2079</v>
      </c>
      <c r="C1396">
        <v>38000000</v>
      </c>
      <c r="D1396">
        <v>5.0999999999999996</v>
      </c>
      <c r="E1396">
        <v>-30340253</v>
      </c>
      <c r="F1396" t="s">
        <v>38</v>
      </c>
    </row>
    <row r="1397" spans="1:6" x14ac:dyDescent="0.3">
      <c r="A1397">
        <v>7948159</v>
      </c>
      <c r="B1397" t="s">
        <v>2081</v>
      </c>
      <c r="C1397">
        <v>35000000</v>
      </c>
      <c r="D1397">
        <v>6</v>
      </c>
      <c r="E1397">
        <v>-27051841</v>
      </c>
      <c r="F1397" t="s">
        <v>38</v>
      </c>
    </row>
    <row r="1398" spans="1:6" x14ac:dyDescent="0.3">
      <c r="A1398">
        <v>11631245</v>
      </c>
      <c r="B1398" t="s">
        <v>2082</v>
      </c>
      <c r="C1398">
        <v>35000000</v>
      </c>
      <c r="D1398">
        <v>4.2</v>
      </c>
      <c r="E1398">
        <v>-23368755</v>
      </c>
      <c r="F1398" t="s">
        <v>38</v>
      </c>
    </row>
    <row r="1399" spans="1:6" x14ac:dyDescent="0.3">
      <c r="A1399">
        <v>10137502</v>
      </c>
      <c r="B1399" t="s">
        <v>2083</v>
      </c>
      <c r="C1399">
        <v>35000000</v>
      </c>
      <c r="D1399">
        <v>7.4</v>
      </c>
      <c r="E1399">
        <v>-24862498</v>
      </c>
      <c r="F1399" t="s">
        <v>38</v>
      </c>
    </row>
    <row r="1400" spans="1:6" x14ac:dyDescent="0.3">
      <c r="A1400">
        <v>6448817</v>
      </c>
      <c r="B1400" t="s">
        <v>2085</v>
      </c>
      <c r="C1400">
        <v>35000000</v>
      </c>
      <c r="D1400">
        <v>4.5999999999999996</v>
      </c>
      <c r="E1400">
        <v>-28551183</v>
      </c>
      <c r="F1400" t="s">
        <v>38</v>
      </c>
    </row>
    <row r="1401" spans="1:6" x14ac:dyDescent="0.3">
      <c r="A1401">
        <v>7458269</v>
      </c>
      <c r="B1401" t="s">
        <v>2086</v>
      </c>
      <c r="C1401">
        <v>35000000</v>
      </c>
      <c r="D1401">
        <v>6.9</v>
      </c>
      <c r="E1401">
        <v>-27541731</v>
      </c>
      <c r="F1401" t="s">
        <v>38</v>
      </c>
    </row>
    <row r="1402" spans="1:6" x14ac:dyDescent="0.3">
      <c r="A1402">
        <v>4651977</v>
      </c>
      <c r="B1402" t="s">
        <v>2087</v>
      </c>
      <c r="C1402">
        <v>35000000</v>
      </c>
      <c r="D1402">
        <v>6.9</v>
      </c>
      <c r="E1402">
        <v>-30348023</v>
      </c>
      <c r="F1402" t="s">
        <v>38</v>
      </c>
    </row>
    <row r="1403" spans="1:6" x14ac:dyDescent="0.3">
      <c r="A1403">
        <v>4496583</v>
      </c>
      <c r="B1403" t="s">
        <v>2088</v>
      </c>
      <c r="C1403">
        <v>35000000</v>
      </c>
      <c r="D1403">
        <v>8</v>
      </c>
      <c r="E1403">
        <v>-30503417</v>
      </c>
      <c r="F1403" t="s">
        <v>38</v>
      </c>
    </row>
    <row r="1404" spans="1:6" x14ac:dyDescent="0.3">
      <c r="A1404">
        <v>2221994</v>
      </c>
      <c r="B1404" t="s">
        <v>2090</v>
      </c>
      <c r="C1404">
        <v>35000000</v>
      </c>
      <c r="D1404">
        <v>6.4</v>
      </c>
      <c r="E1404">
        <v>-32778006</v>
      </c>
      <c r="F1404" t="s">
        <v>38</v>
      </c>
    </row>
    <row r="1405" spans="1:6" x14ac:dyDescent="0.3">
      <c r="A1405">
        <v>6592103</v>
      </c>
      <c r="B1405" t="s">
        <v>2092</v>
      </c>
      <c r="C1405">
        <v>35000000</v>
      </c>
      <c r="D1405">
        <v>6.3</v>
      </c>
      <c r="E1405">
        <v>-28407897</v>
      </c>
      <c r="F1405" t="s">
        <v>38</v>
      </c>
    </row>
    <row r="1406" spans="1:6" x14ac:dyDescent="0.3">
      <c r="A1406">
        <v>630779</v>
      </c>
      <c r="B1406" t="s">
        <v>2093</v>
      </c>
      <c r="C1406">
        <v>35000000</v>
      </c>
      <c r="D1406">
        <v>6.8</v>
      </c>
      <c r="E1406">
        <v>-34369221</v>
      </c>
      <c r="F1406" t="s">
        <v>38</v>
      </c>
    </row>
    <row r="1407" spans="1:6" x14ac:dyDescent="0.3">
      <c r="A1407">
        <v>102413606</v>
      </c>
      <c r="B1407" t="s">
        <v>2094</v>
      </c>
      <c r="C1407">
        <v>34000000</v>
      </c>
      <c r="D1407">
        <v>6.8</v>
      </c>
      <c r="E1407">
        <v>68413606</v>
      </c>
      <c r="F1407" t="s">
        <v>21</v>
      </c>
    </row>
    <row r="1408" spans="1:6" x14ac:dyDescent="0.3">
      <c r="A1408">
        <v>10214013</v>
      </c>
      <c r="B1408" t="s">
        <v>2096</v>
      </c>
      <c r="C1408">
        <v>35000000</v>
      </c>
      <c r="D1408">
        <v>5.4</v>
      </c>
      <c r="E1408">
        <v>-24785987</v>
      </c>
      <c r="F1408" t="s">
        <v>38</v>
      </c>
    </row>
    <row r="1409" spans="1:6" x14ac:dyDescent="0.3">
      <c r="A1409">
        <v>32000000</v>
      </c>
      <c r="B1409" t="s">
        <v>2097</v>
      </c>
      <c r="C1409">
        <v>30000000</v>
      </c>
      <c r="D1409">
        <v>7.2</v>
      </c>
      <c r="E1409">
        <v>2000000</v>
      </c>
      <c r="F1409" t="s">
        <v>21</v>
      </c>
    </row>
    <row r="1410" spans="1:6" x14ac:dyDescent="0.3">
      <c r="A1410">
        <v>10139254</v>
      </c>
      <c r="B1410" t="s">
        <v>2098</v>
      </c>
      <c r="C1410">
        <v>35000000</v>
      </c>
      <c r="D1410">
        <v>7.3</v>
      </c>
      <c r="E1410">
        <v>-24860746</v>
      </c>
      <c r="F1410" t="s">
        <v>38</v>
      </c>
    </row>
    <row r="1411" spans="1:6" x14ac:dyDescent="0.3">
      <c r="A1411">
        <v>11227940</v>
      </c>
      <c r="B1411" t="s">
        <v>2100</v>
      </c>
      <c r="C1411">
        <v>34000000</v>
      </c>
      <c r="D1411">
        <v>5.2</v>
      </c>
      <c r="E1411">
        <v>-22772060</v>
      </c>
      <c r="F1411" t="s">
        <v>38</v>
      </c>
    </row>
    <row r="1412" spans="1:6" x14ac:dyDescent="0.3">
      <c r="A1412">
        <v>183125</v>
      </c>
      <c r="B1412" t="s">
        <v>2101</v>
      </c>
      <c r="C1412">
        <v>35000000</v>
      </c>
      <c r="D1412">
        <v>5.5</v>
      </c>
      <c r="E1412">
        <v>-34816875</v>
      </c>
      <c r="F1412" t="s">
        <v>38</v>
      </c>
    </row>
    <row r="1413" spans="1:6" x14ac:dyDescent="0.3">
      <c r="A1413">
        <v>15081783</v>
      </c>
      <c r="B1413" t="s">
        <v>2103</v>
      </c>
      <c r="C1413">
        <v>34000000</v>
      </c>
      <c r="D1413">
        <v>7.7</v>
      </c>
      <c r="E1413">
        <v>-18918217</v>
      </c>
      <c r="F1413" t="s">
        <v>38</v>
      </c>
    </row>
    <row r="1414" spans="1:6" x14ac:dyDescent="0.3">
      <c r="A1414">
        <v>37432299</v>
      </c>
      <c r="B1414" t="s">
        <v>2106</v>
      </c>
      <c r="C1414">
        <v>34000000</v>
      </c>
      <c r="D1414">
        <v>7.1</v>
      </c>
      <c r="E1414">
        <v>3432299</v>
      </c>
      <c r="F1414" t="s">
        <v>21</v>
      </c>
    </row>
    <row r="1415" spans="1:6" x14ac:dyDescent="0.3">
      <c r="A1415">
        <v>10654581</v>
      </c>
      <c r="B1415" t="s">
        <v>2108</v>
      </c>
      <c r="C1415">
        <v>34000000</v>
      </c>
      <c r="D1415">
        <v>5.3</v>
      </c>
      <c r="E1415">
        <v>-23345419</v>
      </c>
      <c r="F1415" t="s">
        <v>38</v>
      </c>
    </row>
    <row r="1416" spans="1:6" x14ac:dyDescent="0.3">
      <c r="A1416">
        <v>6543194</v>
      </c>
      <c r="B1416" t="s">
        <v>2110</v>
      </c>
      <c r="C1416">
        <v>34000000</v>
      </c>
      <c r="D1416">
        <v>5.6</v>
      </c>
      <c r="E1416">
        <v>-27456806</v>
      </c>
      <c r="F1416" t="s">
        <v>38</v>
      </c>
    </row>
    <row r="1417" spans="1:6" x14ac:dyDescent="0.3">
      <c r="A1417">
        <v>13101142</v>
      </c>
      <c r="B1417" t="s">
        <v>2111</v>
      </c>
      <c r="C1417">
        <v>35000000</v>
      </c>
      <c r="D1417">
        <v>5.7</v>
      </c>
      <c r="E1417">
        <v>-21898858</v>
      </c>
      <c r="F1417" t="s">
        <v>38</v>
      </c>
    </row>
    <row r="1418" spans="1:6" x14ac:dyDescent="0.3">
      <c r="A1418">
        <v>8324748</v>
      </c>
      <c r="B1418" t="s">
        <v>2112</v>
      </c>
      <c r="C1418">
        <v>35000000</v>
      </c>
      <c r="D1418">
        <v>7.1</v>
      </c>
      <c r="E1418">
        <v>-26675252</v>
      </c>
      <c r="F1418" t="s">
        <v>38</v>
      </c>
    </row>
    <row r="1419" spans="1:6" x14ac:dyDescent="0.3">
      <c r="A1419">
        <v>141340178</v>
      </c>
      <c r="B1419" t="s">
        <v>2113</v>
      </c>
      <c r="C1419">
        <v>40000000</v>
      </c>
      <c r="D1419">
        <v>7.6</v>
      </c>
      <c r="E1419">
        <v>101340178</v>
      </c>
      <c r="F1419" t="s">
        <v>21</v>
      </c>
    </row>
    <row r="1420" spans="1:6" x14ac:dyDescent="0.3">
      <c r="A1420">
        <v>51758599</v>
      </c>
      <c r="B1420" t="s">
        <v>2114</v>
      </c>
      <c r="C1420">
        <v>33000000</v>
      </c>
      <c r="D1420">
        <v>5.5</v>
      </c>
      <c r="E1420">
        <v>18758599</v>
      </c>
      <c r="F1420" t="s">
        <v>21</v>
      </c>
    </row>
    <row r="1421" spans="1:6" x14ac:dyDescent="0.3">
      <c r="A1421">
        <v>117559438</v>
      </c>
      <c r="B1421" t="s">
        <v>2115</v>
      </c>
      <c r="C1421">
        <v>30000000</v>
      </c>
      <c r="D1421">
        <v>5.0999999999999996</v>
      </c>
      <c r="E1421">
        <v>87559438</v>
      </c>
      <c r="F1421" t="s">
        <v>21</v>
      </c>
    </row>
    <row r="1422" spans="1:6" x14ac:dyDescent="0.3">
      <c r="A1422">
        <v>21426805</v>
      </c>
      <c r="B1422" t="s">
        <v>2117</v>
      </c>
      <c r="C1422">
        <v>30000000</v>
      </c>
      <c r="D1422">
        <v>4.9000000000000004</v>
      </c>
      <c r="E1422">
        <v>-8573195</v>
      </c>
      <c r="F1422" t="s">
        <v>38</v>
      </c>
    </row>
    <row r="1423" spans="1:6" x14ac:dyDescent="0.3">
      <c r="A1423">
        <v>35057332</v>
      </c>
      <c r="B1423" t="s">
        <v>2119</v>
      </c>
      <c r="C1423">
        <v>33000000</v>
      </c>
      <c r="D1423">
        <v>6.5</v>
      </c>
      <c r="E1423">
        <v>2057332</v>
      </c>
      <c r="F1423" t="s">
        <v>21</v>
      </c>
    </row>
    <row r="1424" spans="1:6" x14ac:dyDescent="0.3">
      <c r="A1424">
        <v>34014398</v>
      </c>
      <c r="B1424" t="s">
        <v>2120</v>
      </c>
      <c r="C1424">
        <v>33000000</v>
      </c>
      <c r="D1424">
        <v>5.6</v>
      </c>
      <c r="E1424">
        <v>1014398</v>
      </c>
      <c r="F1424" t="s">
        <v>21</v>
      </c>
    </row>
    <row r="1425" spans="1:6" x14ac:dyDescent="0.3">
      <c r="A1425">
        <v>28927720</v>
      </c>
      <c r="B1425" t="s">
        <v>2122</v>
      </c>
      <c r="C1425">
        <v>33000000</v>
      </c>
      <c r="D1425">
        <v>5.3</v>
      </c>
      <c r="E1425">
        <v>-4072280</v>
      </c>
      <c r="F1425" t="s">
        <v>38</v>
      </c>
    </row>
    <row r="1426" spans="1:6" x14ac:dyDescent="0.3">
      <c r="A1426">
        <v>33682273</v>
      </c>
      <c r="B1426" t="s">
        <v>2124</v>
      </c>
      <c r="C1426">
        <v>33000000</v>
      </c>
      <c r="D1426">
        <v>6.5</v>
      </c>
      <c r="E1426">
        <v>682273</v>
      </c>
      <c r="F1426" t="s">
        <v>21</v>
      </c>
    </row>
    <row r="1427" spans="1:6" x14ac:dyDescent="0.3">
      <c r="A1427">
        <v>4280577</v>
      </c>
      <c r="B1427" t="s">
        <v>2126</v>
      </c>
      <c r="C1427">
        <v>10000000</v>
      </c>
      <c r="D1427">
        <v>6.8</v>
      </c>
      <c r="E1427">
        <v>-5719423</v>
      </c>
      <c r="F1427" t="s">
        <v>38</v>
      </c>
    </row>
    <row r="1428" spans="1:6" x14ac:dyDescent="0.3">
      <c r="A1428">
        <v>17120019</v>
      </c>
      <c r="B1428" t="s">
        <v>2128</v>
      </c>
      <c r="C1428">
        <v>30000000</v>
      </c>
      <c r="D1428">
        <v>6.5</v>
      </c>
      <c r="E1428">
        <v>-12879981</v>
      </c>
      <c r="F1428" t="s">
        <v>38</v>
      </c>
    </row>
    <row r="1429" spans="1:6" x14ac:dyDescent="0.3">
      <c r="A1429">
        <v>8406264</v>
      </c>
      <c r="B1429" t="s">
        <v>2129</v>
      </c>
      <c r="C1429">
        <v>38000000</v>
      </c>
      <c r="D1429">
        <v>6</v>
      </c>
      <c r="E1429">
        <v>-29593736</v>
      </c>
      <c r="F1429" t="s">
        <v>38</v>
      </c>
    </row>
    <row r="1430" spans="1:6" x14ac:dyDescent="0.3">
      <c r="A1430">
        <v>309125409</v>
      </c>
      <c r="B1430" t="s">
        <v>2131</v>
      </c>
      <c r="C1430">
        <v>32500000</v>
      </c>
      <c r="D1430">
        <v>8.4</v>
      </c>
      <c r="E1430">
        <v>276625409</v>
      </c>
      <c r="F1430" t="s">
        <v>21</v>
      </c>
    </row>
    <row r="1431" spans="1:6" x14ac:dyDescent="0.3">
      <c r="A1431">
        <v>10955425</v>
      </c>
      <c r="B1431" t="s">
        <v>2133</v>
      </c>
      <c r="C1431">
        <v>30000000</v>
      </c>
      <c r="D1431">
        <v>6</v>
      </c>
      <c r="E1431">
        <v>-19044575</v>
      </c>
      <c r="F1431" t="s">
        <v>38</v>
      </c>
    </row>
    <row r="1432" spans="1:6" x14ac:dyDescent="0.3">
      <c r="A1432">
        <v>34180954</v>
      </c>
      <c r="B1432" t="s">
        <v>2134</v>
      </c>
      <c r="C1432">
        <v>32000000</v>
      </c>
      <c r="D1432">
        <v>7.6</v>
      </c>
      <c r="E1432">
        <v>2180954</v>
      </c>
      <c r="F1432" t="s">
        <v>21</v>
      </c>
    </row>
    <row r="1433" spans="1:6" x14ac:dyDescent="0.3">
      <c r="A1433">
        <v>173381405</v>
      </c>
      <c r="B1433" t="s">
        <v>2135</v>
      </c>
      <c r="C1433">
        <v>33000000</v>
      </c>
      <c r="D1433">
        <v>6.9</v>
      </c>
      <c r="E1433">
        <v>140381405</v>
      </c>
      <c r="F1433" t="s">
        <v>21</v>
      </c>
    </row>
    <row r="1434" spans="1:6" x14ac:dyDescent="0.3">
      <c r="A1434">
        <v>104632573</v>
      </c>
      <c r="B1434" t="s">
        <v>2136</v>
      </c>
      <c r="C1434">
        <v>32000000</v>
      </c>
      <c r="D1434">
        <v>6.4</v>
      </c>
      <c r="E1434">
        <v>72632573</v>
      </c>
      <c r="F1434" t="s">
        <v>21</v>
      </c>
    </row>
    <row r="1435" spans="1:6" x14ac:dyDescent="0.3">
      <c r="A1435">
        <v>81150692</v>
      </c>
      <c r="B1435" t="s">
        <v>2137</v>
      </c>
      <c r="C1435">
        <v>35000000</v>
      </c>
      <c r="D1435">
        <v>5.0999999999999996</v>
      </c>
      <c r="E1435">
        <v>46150692</v>
      </c>
      <c r="F1435" t="s">
        <v>21</v>
      </c>
    </row>
    <row r="1436" spans="1:6" x14ac:dyDescent="0.3">
      <c r="A1436">
        <v>60328558</v>
      </c>
      <c r="B1436" t="s">
        <v>2138</v>
      </c>
      <c r="C1436">
        <v>32000000</v>
      </c>
      <c r="D1436">
        <v>7</v>
      </c>
      <c r="E1436">
        <v>28328558</v>
      </c>
      <c r="F1436" t="s">
        <v>21</v>
      </c>
    </row>
    <row r="1437" spans="1:6" x14ac:dyDescent="0.3">
      <c r="A1437">
        <v>80197993</v>
      </c>
      <c r="B1437" t="s">
        <v>2140</v>
      </c>
      <c r="C1437">
        <v>32000000</v>
      </c>
      <c r="D1437">
        <v>5.7</v>
      </c>
      <c r="E1437">
        <v>48197993</v>
      </c>
      <c r="F1437" t="s">
        <v>21</v>
      </c>
    </row>
    <row r="1438" spans="1:6" x14ac:dyDescent="0.3">
      <c r="A1438">
        <v>169076745</v>
      </c>
      <c r="B1438" t="s">
        <v>2141</v>
      </c>
      <c r="C1438">
        <v>32500000</v>
      </c>
      <c r="D1438">
        <v>6.8</v>
      </c>
      <c r="E1438">
        <v>136576745</v>
      </c>
      <c r="F1438" t="s">
        <v>21</v>
      </c>
    </row>
    <row r="1439" spans="1:6" x14ac:dyDescent="0.3">
      <c r="A1439">
        <v>101470202</v>
      </c>
      <c r="B1439" t="s">
        <v>2142</v>
      </c>
      <c r="C1439">
        <v>32000000</v>
      </c>
      <c r="D1439">
        <v>6.7</v>
      </c>
      <c r="E1439">
        <v>69470202</v>
      </c>
      <c r="F1439" t="s">
        <v>21</v>
      </c>
    </row>
    <row r="1440" spans="1:6" x14ac:dyDescent="0.3">
      <c r="A1440">
        <v>50041732</v>
      </c>
      <c r="B1440" t="s">
        <v>2144</v>
      </c>
      <c r="C1440">
        <v>29000000</v>
      </c>
      <c r="D1440">
        <v>6.2</v>
      </c>
      <c r="E1440">
        <v>21041732</v>
      </c>
      <c r="F1440" t="s">
        <v>21</v>
      </c>
    </row>
    <row r="1441" spans="1:6" x14ac:dyDescent="0.3">
      <c r="A1441">
        <v>48814909</v>
      </c>
      <c r="B1441" t="s">
        <v>2145</v>
      </c>
      <c r="C1441">
        <v>32000000</v>
      </c>
      <c r="D1441">
        <v>7.2</v>
      </c>
      <c r="E1441">
        <v>16814909</v>
      </c>
      <c r="F1441" t="s">
        <v>21</v>
      </c>
    </row>
    <row r="1442" spans="1:6" x14ac:dyDescent="0.3">
      <c r="A1442">
        <v>57744720</v>
      </c>
      <c r="B1442" t="s">
        <v>2147</v>
      </c>
      <c r="C1442">
        <v>20000000</v>
      </c>
      <c r="D1442">
        <v>6.2</v>
      </c>
      <c r="E1442">
        <v>37744720</v>
      </c>
      <c r="F1442" t="s">
        <v>21</v>
      </c>
    </row>
    <row r="1443" spans="1:6" x14ac:dyDescent="0.3">
      <c r="A1443">
        <v>21784432</v>
      </c>
      <c r="B1443" t="s">
        <v>2149</v>
      </c>
      <c r="C1443">
        <v>35000000</v>
      </c>
      <c r="D1443">
        <v>5.6</v>
      </c>
      <c r="E1443">
        <v>-13215568</v>
      </c>
      <c r="F1443" t="s">
        <v>38</v>
      </c>
    </row>
    <row r="1444" spans="1:6" x14ac:dyDescent="0.3">
      <c r="A1444">
        <v>37911876</v>
      </c>
      <c r="B1444" t="s">
        <v>2150</v>
      </c>
      <c r="C1444">
        <v>32000000</v>
      </c>
      <c r="D1444">
        <v>4.4000000000000004</v>
      </c>
      <c r="E1444">
        <v>5911876</v>
      </c>
      <c r="F1444" t="s">
        <v>21</v>
      </c>
    </row>
    <row r="1445" spans="1:6" x14ac:dyDescent="0.3">
      <c r="A1445">
        <v>54696902</v>
      </c>
      <c r="B1445" t="s">
        <v>2151</v>
      </c>
      <c r="C1445">
        <v>32000000</v>
      </c>
      <c r="D1445">
        <v>7.5</v>
      </c>
      <c r="E1445">
        <v>22696902</v>
      </c>
      <c r="F1445" t="s">
        <v>21</v>
      </c>
    </row>
    <row r="1446" spans="1:6" x14ac:dyDescent="0.3">
      <c r="A1446">
        <v>36733909</v>
      </c>
      <c r="B1446" t="s">
        <v>2152</v>
      </c>
      <c r="C1446">
        <v>32000000</v>
      </c>
      <c r="D1446">
        <v>7.1</v>
      </c>
      <c r="E1446">
        <v>4733909</v>
      </c>
      <c r="F1446" t="s">
        <v>21</v>
      </c>
    </row>
    <row r="1447" spans="1:6" x14ac:dyDescent="0.3">
      <c r="A1447">
        <v>35063732</v>
      </c>
      <c r="B1447" t="s">
        <v>2153</v>
      </c>
      <c r="C1447">
        <v>32000000</v>
      </c>
      <c r="D1447">
        <v>6.4</v>
      </c>
      <c r="E1447">
        <v>3063732</v>
      </c>
      <c r="F1447" t="s">
        <v>21</v>
      </c>
    </row>
    <row r="1448" spans="1:6" x14ac:dyDescent="0.3">
      <c r="A1448">
        <v>99462</v>
      </c>
      <c r="B1448" t="s">
        <v>2154</v>
      </c>
      <c r="C1448">
        <v>33000000</v>
      </c>
      <c r="D1448">
        <v>7.1</v>
      </c>
      <c r="E1448">
        <v>-32900538</v>
      </c>
      <c r="F1448" t="s">
        <v>38</v>
      </c>
    </row>
    <row r="1449" spans="1:6" x14ac:dyDescent="0.3">
      <c r="A1449">
        <v>32701088</v>
      </c>
      <c r="B1449" t="s">
        <v>2156</v>
      </c>
      <c r="C1449">
        <v>32000000</v>
      </c>
      <c r="D1449">
        <v>6.9</v>
      </c>
      <c r="E1449">
        <v>701088</v>
      </c>
      <c r="F1449" t="s">
        <v>21</v>
      </c>
    </row>
    <row r="1450" spans="1:6" x14ac:dyDescent="0.3">
      <c r="A1450">
        <v>31493782</v>
      </c>
      <c r="B1450" t="s">
        <v>2157</v>
      </c>
      <c r="C1450">
        <v>32000000</v>
      </c>
      <c r="D1450">
        <v>7.5</v>
      </c>
      <c r="E1450">
        <v>-506218</v>
      </c>
      <c r="F1450" t="s">
        <v>38</v>
      </c>
    </row>
    <row r="1451" spans="1:6" x14ac:dyDescent="0.3">
      <c r="A1451">
        <v>43095600</v>
      </c>
      <c r="B1451" t="s">
        <v>2158</v>
      </c>
      <c r="C1451">
        <v>32000000</v>
      </c>
      <c r="D1451">
        <v>6.3</v>
      </c>
      <c r="E1451">
        <v>11095600</v>
      </c>
      <c r="F1451" t="s">
        <v>21</v>
      </c>
    </row>
    <row r="1452" spans="1:6" x14ac:dyDescent="0.3">
      <c r="A1452">
        <v>18636537</v>
      </c>
      <c r="B1452" t="s">
        <v>2159</v>
      </c>
      <c r="C1452">
        <v>32000000</v>
      </c>
      <c r="D1452">
        <v>6.4</v>
      </c>
      <c r="E1452">
        <v>-13363463</v>
      </c>
      <c r="F1452" t="s">
        <v>38</v>
      </c>
    </row>
    <row r="1453" spans="1:6" x14ac:dyDescent="0.3">
      <c r="A1453">
        <v>17848322</v>
      </c>
      <c r="B1453" t="s">
        <v>2160</v>
      </c>
      <c r="C1453">
        <v>28000000</v>
      </c>
      <c r="D1453">
        <v>5.9</v>
      </c>
      <c r="E1453">
        <v>-10151678</v>
      </c>
      <c r="F1453" t="s">
        <v>38</v>
      </c>
    </row>
    <row r="1454" spans="1:6" x14ac:dyDescent="0.3">
      <c r="A1454">
        <v>16640210</v>
      </c>
      <c r="B1454" t="s">
        <v>2162</v>
      </c>
      <c r="C1454">
        <v>55000000</v>
      </c>
      <c r="D1454">
        <v>6.8</v>
      </c>
      <c r="E1454">
        <v>-38359790</v>
      </c>
      <c r="F1454" t="s">
        <v>38</v>
      </c>
    </row>
    <row r="1455" spans="1:6" x14ac:dyDescent="0.3">
      <c r="A1455">
        <v>13763130</v>
      </c>
      <c r="B1455" t="s">
        <v>2164</v>
      </c>
      <c r="C1455">
        <v>32000000</v>
      </c>
      <c r="D1455">
        <v>6.3</v>
      </c>
      <c r="E1455">
        <v>-18236870</v>
      </c>
      <c r="F1455" t="s">
        <v>38</v>
      </c>
    </row>
    <row r="1456" spans="1:6" x14ac:dyDescent="0.3">
      <c r="A1456">
        <v>10956379</v>
      </c>
      <c r="B1456" t="s">
        <v>2166</v>
      </c>
      <c r="C1456">
        <v>35000000</v>
      </c>
      <c r="D1456">
        <v>3.6</v>
      </c>
      <c r="E1456">
        <v>-24043621</v>
      </c>
      <c r="F1456" t="s">
        <v>38</v>
      </c>
    </row>
    <row r="1457" spans="1:6" x14ac:dyDescent="0.3">
      <c r="A1457">
        <v>4357000</v>
      </c>
      <c r="B1457" t="s">
        <v>2167</v>
      </c>
      <c r="C1457">
        <v>30000000</v>
      </c>
      <c r="D1457">
        <v>5.3</v>
      </c>
      <c r="E1457">
        <v>-25643000</v>
      </c>
      <c r="F1457" t="s">
        <v>38</v>
      </c>
    </row>
    <row r="1458" spans="1:6" x14ac:dyDescent="0.3">
      <c r="A1458">
        <v>22525921</v>
      </c>
      <c r="B1458" t="s">
        <v>2169</v>
      </c>
      <c r="C1458">
        <v>30000000</v>
      </c>
      <c r="D1458">
        <v>5.9</v>
      </c>
      <c r="E1458">
        <v>-7474079</v>
      </c>
      <c r="F1458" t="s">
        <v>38</v>
      </c>
    </row>
    <row r="1459" spans="1:6" x14ac:dyDescent="0.3">
      <c r="A1459">
        <v>3562749</v>
      </c>
      <c r="B1459" t="s">
        <v>2170</v>
      </c>
      <c r="C1459">
        <v>32000000</v>
      </c>
      <c r="D1459">
        <v>6.9</v>
      </c>
      <c r="E1459">
        <v>-28437251</v>
      </c>
      <c r="F1459" t="s">
        <v>38</v>
      </c>
    </row>
    <row r="1460" spans="1:6" x14ac:dyDescent="0.3">
      <c r="A1460">
        <v>2899970</v>
      </c>
      <c r="B1460" t="s">
        <v>2172</v>
      </c>
      <c r="C1460">
        <v>32000000</v>
      </c>
      <c r="D1460">
        <v>6.9</v>
      </c>
      <c r="E1460">
        <v>-29100030</v>
      </c>
      <c r="F1460" t="s">
        <v>38</v>
      </c>
    </row>
    <row r="1461" spans="1:6" x14ac:dyDescent="0.3">
      <c r="A1461">
        <v>1304837</v>
      </c>
      <c r="B1461" t="s">
        <v>2173</v>
      </c>
      <c r="C1461">
        <v>32000000</v>
      </c>
      <c r="D1461">
        <v>6.1</v>
      </c>
      <c r="E1461">
        <v>-30695163</v>
      </c>
      <c r="F1461" t="s">
        <v>38</v>
      </c>
    </row>
    <row r="1462" spans="1:6" x14ac:dyDescent="0.3">
      <c r="A1462">
        <v>78800000</v>
      </c>
      <c r="B1462" t="s">
        <v>2174</v>
      </c>
      <c r="C1462">
        <v>31500000</v>
      </c>
      <c r="D1462">
        <v>8.5</v>
      </c>
      <c r="E1462">
        <v>47300000</v>
      </c>
      <c r="F1462" t="s">
        <v>21</v>
      </c>
    </row>
    <row r="1463" spans="1:6" x14ac:dyDescent="0.3">
      <c r="A1463">
        <v>17797316</v>
      </c>
      <c r="B1463" t="s">
        <v>2176</v>
      </c>
      <c r="C1463">
        <v>32000000</v>
      </c>
      <c r="D1463">
        <v>6.3</v>
      </c>
      <c r="E1463">
        <v>-14202684</v>
      </c>
      <c r="F1463" t="s">
        <v>38</v>
      </c>
    </row>
    <row r="1464" spans="1:6" x14ac:dyDescent="0.3">
      <c r="A1464">
        <v>82528097</v>
      </c>
      <c r="B1464" t="s">
        <v>2177</v>
      </c>
      <c r="C1464">
        <v>6500000</v>
      </c>
      <c r="D1464">
        <v>7.3</v>
      </c>
      <c r="E1464">
        <v>76028097</v>
      </c>
      <c r="F1464" t="s">
        <v>21</v>
      </c>
    </row>
    <row r="1465" spans="1:6" x14ac:dyDescent="0.3">
      <c r="A1465">
        <v>14268533</v>
      </c>
      <c r="B1465" t="s">
        <v>2179</v>
      </c>
      <c r="C1465">
        <v>31500000</v>
      </c>
      <c r="D1465">
        <v>6.3</v>
      </c>
      <c r="E1465">
        <v>-17231467</v>
      </c>
      <c r="F1465" t="s">
        <v>38</v>
      </c>
    </row>
    <row r="1466" spans="1:6" x14ac:dyDescent="0.3">
      <c r="A1466">
        <v>87100000</v>
      </c>
      <c r="B1466" t="s">
        <v>2180</v>
      </c>
      <c r="C1466">
        <v>31000000</v>
      </c>
      <c r="D1466">
        <v>7.2</v>
      </c>
      <c r="E1466">
        <v>56100000</v>
      </c>
      <c r="F1466" t="s">
        <v>21</v>
      </c>
    </row>
    <row r="1467" spans="1:6" x14ac:dyDescent="0.3">
      <c r="A1467">
        <v>93749203</v>
      </c>
      <c r="B1467" t="s">
        <v>2181</v>
      </c>
      <c r="C1467">
        <v>31000000</v>
      </c>
      <c r="D1467">
        <v>7.3</v>
      </c>
      <c r="E1467">
        <v>62749203</v>
      </c>
      <c r="F1467" t="s">
        <v>21</v>
      </c>
    </row>
    <row r="1468" spans="1:6" x14ac:dyDescent="0.3">
      <c r="A1468">
        <v>62700000</v>
      </c>
      <c r="B1468" t="s">
        <v>2183</v>
      </c>
      <c r="C1468">
        <v>34000000</v>
      </c>
      <c r="D1468">
        <v>6.3</v>
      </c>
      <c r="E1468">
        <v>28700000</v>
      </c>
      <c r="F1468" t="s">
        <v>21</v>
      </c>
    </row>
    <row r="1469" spans="1:6" x14ac:dyDescent="0.3">
      <c r="A1469">
        <v>59073773</v>
      </c>
      <c r="B1469" t="s">
        <v>2184</v>
      </c>
      <c r="C1469">
        <v>25000000</v>
      </c>
      <c r="D1469">
        <v>8.1</v>
      </c>
      <c r="E1469">
        <v>34073773</v>
      </c>
      <c r="F1469" t="s">
        <v>21</v>
      </c>
    </row>
    <row r="1470" spans="1:6" x14ac:dyDescent="0.3">
      <c r="A1470">
        <v>24185781</v>
      </c>
      <c r="B1470" t="s">
        <v>2185</v>
      </c>
      <c r="C1470">
        <v>31000000</v>
      </c>
      <c r="D1470">
        <v>6.9</v>
      </c>
      <c r="E1470">
        <v>-6814219</v>
      </c>
      <c r="F1470" t="s">
        <v>38</v>
      </c>
    </row>
    <row r="1471" spans="1:6" x14ac:dyDescent="0.3">
      <c r="A1471">
        <v>53133888</v>
      </c>
      <c r="B1471" t="s">
        <v>2186</v>
      </c>
      <c r="C1471">
        <v>31000000</v>
      </c>
      <c r="D1471">
        <v>6.3</v>
      </c>
      <c r="E1471">
        <v>22133888</v>
      </c>
      <c r="F1471" t="s">
        <v>21</v>
      </c>
    </row>
    <row r="1472" spans="1:6" x14ac:dyDescent="0.3">
      <c r="A1472">
        <v>44983704</v>
      </c>
      <c r="B1472" t="s">
        <v>2187</v>
      </c>
      <c r="C1472">
        <v>31000000</v>
      </c>
      <c r="D1472">
        <v>7.3</v>
      </c>
      <c r="E1472">
        <v>13983704</v>
      </c>
      <c r="F1472" t="s">
        <v>21</v>
      </c>
    </row>
    <row r="1473" spans="1:6" x14ac:dyDescent="0.3">
      <c r="A1473">
        <v>58879132</v>
      </c>
      <c r="B1473" t="s">
        <v>2189</v>
      </c>
      <c r="C1473">
        <v>31000000</v>
      </c>
      <c r="D1473">
        <v>6.1</v>
      </c>
      <c r="E1473">
        <v>27879132</v>
      </c>
      <c r="F1473" t="s">
        <v>21</v>
      </c>
    </row>
    <row r="1474" spans="1:6" x14ac:dyDescent="0.3">
      <c r="A1474">
        <v>72077000</v>
      </c>
      <c r="B1474" t="s">
        <v>2190</v>
      </c>
      <c r="C1474">
        <v>30250000</v>
      </c>
      <c r="D1474">
        <v>6.9</v>
      </c>
      <c r="E1474">
        <v>41827000</v>
      </c>
      <c r="F1474" t="s">
        <v>21</v>
      </c>
    </row>
    <row r="1475" spans="1:6" x14ac:dyDescent="0.3">
      <c r="A1475">
        <v>170684505</v>
      </c>
      <c r="B1475" t="s">
        <v>2191</v>
      </c>
      <c r="C1475">
        <v>45000000</v>
      </c>
      <c r="D1475">
        <v>7.2</v>
      </c>
      <c r="E1475">
        <v>125684505</v>
      </c>
      <c r="F1475" t="s">
        <v>21</v>
      </c>
    </row>
    <row r="1476" spans="1:6" x14ac:dyDescent="0.3">
      <c r="A1476">
        <v>163479795</v>
      </c>
      <c r="B1476" t="s">
        <v>2192</v>
      </c>
      <c r="C1476">
        <v>34200000</v>
      </c>
      <c r="D1476">
        <v>6.4</v>
      </c>
      <c r="E1476">
        <v>129279795</v>
      </c>
      <c r="F1476" t="s">
        <v>21</v>
      </c>
    </row>
    <row r="1477" spans="1:6" x14ac:dyDescent="0.3">
      <c r="A1477">
        <v>145096820</v>
      </c>
      <c r="B1477" t="s">
        <v>2194</v>
      </c>
      <c r="C1477">
        <v>30000000</v>
      </c>
      <c r="D1477">
        <v>6.4</v>
      </c>
      <c r="E1477">
        <v>115096820</v>
      </c>
      <c r="F1477" t="s">
        <v>21</v>
      </c>
    </row>
    <row r="1478" spans="1:6" x14ac:dyDescent="0.3">
      <c r="A1478">
        <v>191796233</v>
      </c>
      <c r="B1478" t="s">
        <v>2195</v>
      </c>
      <c r="C1478">
        <v>30000000</v>
      </c>
      <c r="D1478">
        <v>8.3000000000000007</v>
      </c>
      <c r="E1478">
        <v>161796233</v>
      </c>
      <c r="F1478" t="s">
        <v>21</v>
      </c>
    </row>
    <row r="1479" spans="1:6" x14ac:dyDescent="0.3">
      <c r="A1479">
        <v>121248145</v>
      </c>
      <c r="B1479" t="s">
        <v>2196</v>
      </c>
      <c r="C1479">
        <v>25000000</v>
      </c>
      <c r="D1479">
        <v>7.2</v>
      </c>
      <c r="E1479">
        <v>96248145</v>
      </c>
      <c r="F1479" t="s">
        <v>21</v>
      </c>
    </row>
    <row r="1480" spans="1:6" x14ac:dyDescent="0.3">
      <c r="A1480">
        <v>125014030</v>
      </c>
      <c r="B1480" t="s">
        <v>2198</v>
      </c>
      <c r="C1480">
        <v>30000000</v>
      </c>
      <c r="D1480">
        <v>6.8</v>
      </c>
      <c r="E1480">
        <v>95014030</v>
      </c>
      <c r="F1480" t="s">
        <v>21</v>
      </c>
    </row>
    <row r="1481" spans="1:6" x14ac:dyDescent="0.3">
      <c r="A1481">
        <v>11854694</v>
      </c>
      <c r="B1481" t="s">
        <v>2200</v>
      </c>
      <c r="C1481">
        <v>31000000</v>
      </c>
      <c r="D1481">
        <v>6.5</v>
      </c>
      <c r="E1481">
        <v>-19145306</v>
      </c>
      <c r="F1481" t="s">
        <v>38</v>
      </c>
    </row>
    <row r="1482" spans="1:6" x14ac:dyDescent="0.3">
      <c r="A1482">
        <v>115648585</v>
      </c>
      <c r="B1482" t="s">
        <v>2201</v>
      </c>
      <c r="C1482">
        <v>30000000</v>
      </c>
      <c r="D1482">
        <v>7.8</v>
      </c>
      <c r="E1482">
        <v>85648585</v>
      </c>
      <c r="F1482" t="s">
        <v>21</v>
      </c>
    </row>
    <row r="1483" spans="1:6" x14ac:dyDescent="0.3">
      <c r="A1483">
        <v>122012643</v>
      </c>
      <c r="B1483" t="s">
        <v>2202</v>
      </c>
      <c r="C1483">
        <v>30000000</v>
      </c>
      <c r="D1483">
        <v>7.6</v>
      </c>
      <c r="E1483">
        <v>92012643</v>
      </c>
      <c r="F1483" t="s">
        <v>21</v>
      </c>
    </row>
    <row r="1484" spans="1:6" x14ac:dyDescent="0.3">
      <c r="A1484">
        <v>116631310</v>
      </c>
      <c r="B1484" t="s">
        <v>2203</v>
      </c>
      <c r="C1484">
        <v>30000000</v>
      </c>
      <c r="D1484">
        <v>7.2</v>
      </c>
      <c r="E1484">
        <v>86631310</v>
      </c>
      <c r="F1484" t="s">
        <v>21</v>
      </c>
    </row>
    <row r="1485" spans="1:6" x14ac:dyDescent="0.3">
      <c r="A1485">
        <v>114324072</v>
      </c>
      <c r="B1485" t="s">
        <v>2204</v>
      </c>
      <c r="C1485">
        <v>20000000</v>
      </c>
      <c r="D1485">
        <v>6.7</v>
      </c>
      <c r="E1485">
        <v>94324072</v>
      </c>
      <c r="F1485" t="s">
        <v>21</v>
      </c>
    </row>
    <row r="1486" spans="1:6" x14ac:dyDescent="0.3">
      <c r="A1486">
        <v>113502246</v>
      </c>
      <c r="B1486" t="s">
        <v>2205</v>
      </c>
      <c r="C1486">
        <v>38000000</v>
      </c>
      <c r="D1486">
        <v>6.8</v>
      </c>
      <c r="E1486">
        <v>75502246</v>
      </c>
      <c r="F1486" t="s">
        <v>21</v>
      </c>
    </row>
    <row r="1487" spans="1:6" x14ac:dyDescent="0.3">
      <c r="A1487">
        <v>108360000</v>
      </c>
      <c r="B1487" t="s">
        <v>2206</v>
      </c>
      <c r="C1487">
        <v>30000000</v>
      </c>
      <c r="D1487">
        <v>6.3</v>
      </c>
      <c r="E1487">
        <v>78360000</v>
      </c>
      <c r="F1487" t="s">
        <v>21</v>
      </c>
    </row>
    <row r="1488" spans="1:6" x14ac:dyDescent="0.3">
      <c r="A1488">
        <v>108244774</v>
      </c>
      <c r="B1488" t="s">
        <v>2207</v>
      </c>
      <c r="C1488">
        <v>37000000</v>
      </c>
      <c r="D1488">
        <v>6.2</v>
      </c>
      <c r="E1488">
        <v>71244774</v>
      </c>
      <c r="F1488" t="s">
        <v>21</v>
      </c>
    </row>
    <row r="1489" spans="1:6" x14ac:dyDescent="0.3">
      <c r="A1489">
        <v>105444419</v>
      </c>
      <c r="B1489" t="s">
        <v>2208</v>
      </c>
      <c r="C1489">
        <v>26000000</v>
      </c>
      <c r="D1489">
        <v>6.2</v>
      </c>
      <c r="E1489">
        <v>79444419</v>
      </c>
      <c r="F1489" t="s">
        <v>21</v>
      </c>
    </row>
    <row r="1490" spans="1:6" x14ac:dyDescent="0.3">
      <c r="A1490">
        <v>100125340</v>
      </c>
      <c r="B1490" t="s">
        <v>2209</v>
      </c>
      <c r="C1490">
        <v>33000000</v>
      </c>
      <c r="D1490">
        <v>8.6</v>
      </c>
      <c r="E1490">
        <v>67125340</v>
      </c>
      <c r="F1490" t="s">
        <v>21</v>
      </c>
    </row>
    <row r="1491" spans="1:6" x14ac:dyDescent="0.3">
      <c r="A1491">
        <v>115646235</v>
      </c>
      <c r="B1491" t="s">
        <v>2210</v>
      </c>
      <c r="C1491">
        <v>30000000</v>
      </c>
      <c r="D1491">
        <v>8</v>
      </c>
      <c r="E1491">
        <v>85646235</v>
      </c>
      <c r="F1491" t="s">
        <v>21</v>
      </c>
    </row>
    <row r="1492" spans="1:6" x14ac:dyDescent="0.3">
      <c r="A1492">
        <v>85416609</v>
      </c>
      <c r="B1492" t="s">
        <v>2213</v>
      </c>
      <c r="C1492">
        <v>30000000</v>
      </c>
      <c r="D1492">
        <v>7</v>
      </c>
      <c r="E1492">
        <v>55416609</v>
      </c>
      <c r="F1492" t="s">
        <v>21</v>
      </c>
    </row>
    <row r="1493" spans="1:6" x14ac:dyDescent="0.3">
      <c r="A1493">
        <v>90135191</v>
      </c>
      <c r="B1493" t="s">
        <v>2214</v>
      </c>
      <c r="C1493">
        <v>25000000</v>
      </c>
      <c r="D1493">
        <v>8</v>
      </c>
      <c r="E1493">
        <v>65135191</v>
      </c>
      <c r="F1493" t="s">
        <v>21</v>
      </c>
    </row>
    <row r="1494" spans="1:6" x14ac:dyDescent="0.3">
      <c r="A1494">
        <v>100422786</v>
      </c>
      <c r="B1494" t="s">
        <v>2215</v>
      </c>
      <c r="C1494">
        <v>30000000</v>
      </c>
      <c r="D1494">
        <v>8.1</v>
      </c>
      <c r="E1494">
        <v>70422786</v>
      </c>
      <c r="F1494" t="s">
        <v>21</v>
      </c>
    </row>
    <row r="1495" spans="1:6" x14ac:dyDescent="0.3">
      <c r="A1495">
        <v>106694016</v>
      </c>
      <c r="B1495" t="s">
        <v>2216</v>
      </c>
      <c r="C1495">
        <v>30000000</v>
      </c>
      <c r="D1495">
        <v>6.7</v>
      </c>
      <c r="E1495">
        <v>76694016</v>
      </c>
      <c r="F1495" t="s">
        <v>21</v>
      </c>
    </row>
    <row r="1496" spans="1:6" x14ac:dyDescent="0.3">
      <c r="A1496">
        <v>64286</v>
      </c>
      <c r="B1496" t="s">
        <v>2217</v>
      </c>
      <c r="C1496">
        <v>29000000</v>
      </c>
      <c r="D1496">
        <v>7.9</v>
      </c>
      <c r="E1496">
        <v>-28935714</v>
      </c>
      <c r="F1496" t="s">
        <v>38</v>
      </c>
    </row>
    <row r="1497" spans="1:6" x14ac:dyDescent="0.3">
      <c r="A1497">
        <v>76806312</v>
      </c>
      <c r="B1497" t="s">
        <v>2218</v>
      </c>
      <c r="C1497">
        <v>30000000</v>
      </c>
      <c r="D1497">
        <v>6.1</v>
      </c>
      <c r="E1497">
        <v>46806312</v>
      </c>
      <c r="F1497" t="s">
        <v>21</v>
      </c>
    </row>
    <row r="1498" spans="1:6" x14ac:dyDescent="0.3">
      <c r="A1498">
        <v>79566871</v>
      </c>
      <c r="B1498" t="s">
        <v>2219</v>
      </c>
      <c r="C1498">
        <v>30000000</v>
      </c>
      <c r="D1498">
        <v>4.2</v>
      </c>
      <c r="E1498">
        <v>49566871</v>
      </c>
      <c r="F1498" t="s">
        <v>21</v>
      </c>
    </row>
    <row r="1499" spans="1:6" x14ac:dyDescent="0.3">
      <c r="A1499">
        <v>76501438</v>
      </c>
      <c r="B1499" t="s">
        <v>2221</v>
      </c>
      <c r="C1499">
        <v>30000000</v>
      </c>
      <c r="D1499">
        <v>6.1</v>
      </c>
      <c r="E1499">
        <v>46501438</v>
      </c>
      <c r="F1499" t="s">
        <v>21</v>
      </c>
    </row>
    <row r="1500" spans="1:6" x14ac:dyDescent="0.3">
      <c r="A1500">
        <v>74787599</v>
      </c>
      <c r="B1500" t="s">
        <v>2222</v>
      </c>
      <c r="C1500">
        <v>30000000</v>
      </c>
      <c r="D1500">
        <v>6.6</v>
      </c>
      <c r="E1500">
        <v>44787599</v>
      </c>
      <c r="F1500" t="s">
        <v>21</v>
      </c>
    </row>
    <row r="1501" spans="1:6" x14ac:dyDescent="0.3">
      <c r="A1501">
        <v>66528842</v>
      </c>
      <c r="B1501" t="s">
        <v>2223</v>
      </c>
      <c r="C1501">
        <v>30000000</v>
      </c>
      <c r="D1501">
        <v>7.5</v>
      </c>
      <c r="E1501">
        <v>36528842</v>
      </c>
      <c r="F1501" t="s">
        <v>21</v>
      </c>
    </row>
    <row r="1502" spans="1:6" x14ac:dyDescent="0.3">
      <c r="A1502">
        <v>83813460</v>
      </c>
      <c r="B1502" t="s">
        <v>2225</v>
      </c>
      <c r="C1502">
        <v>25000000</v>
      </c>
      <c r="D1502">
        <v>7.4</v>
      </c>
      <c r="E1502">
        <v>58813460</v>
      </c>
      <c r="F1502" t="s">
        <v>21</v>
      </c>
    </row>
    <row r="1503" spans="1:6" x14ac:dyDescent="0.3">
      <c r="A1503">
        <v>65010106</v>
      </c>
      <c r="B1503" t="s">
        <v>2227</v>
      </c>
      <c r="C1503">
        <v>30000000</v>
      </c>
      <c r="D1503">
        <v>7.2</v>
      </c>
      <c r="E1503">
        <v>35010106</v>
      </c>
      <c r="F1503" t="s">
        <v>21</v>
      </c>
    </row>
    <row r="1504" spans="1:6" x14ac:dyDescent="0.3">
      <c r="A1504">
        <v>66359959</v>
      </c>
      <c r="B1504" t="s">
        <v>2229</v>
      </c>
      <c r="C1504">
        <v>35000000</v>
      </c>
      <c r="D1504">
        <v>6.9</v>
      </c>
      <c r="E1504">
        <v>31359959</v>
      </c>
      <c r="F1504" t="s">
        <v>21</v>
      </c>
    </row>
    <row r="1505" spans="1:6" x14ac:dyDescent="0.3">
      <c r="A1505">
        <v>66468315</v>
      </c>
      <c r="B1505" t="s">
        <v>2231</v>
      </c>
      <c r="C1505">
        <v>30000000</v>
      </c>
      <c r="D1505">
        <v>7.4</v>
      </c>
      <c r="E1505">
        <v>36468315</v>
      </c>
      <c r="F1505" t="s">
        <v>21</v>
      </c>
    </row>
    <row r="1506" spans="1:6" x14ac:dyDescent="0.3">
      <c r="A1506">
        <v>64172251</v>
      </c>
      <c r="B1506" t="s">
        <v>2232</v>
      </c>
      <c r="C1506">
        <v>30000000</v>
      </c>
      <c r="D1506">
        <v>5.4</v>
      </c>
      <c r="E1506">
        <v>34172251</v>
      </c>
      <c r="F1506" t="s">
        <v>21</v>
      </c>
    </row>
    <row r="1507" spans="1:6" x14ac:dyDescent="0.3">
      <c r="A1507">
        <v>66600000</v>
      </c>
      <c r="B1507" t="s">
        <v>2234</v>
      </c>
      <c r="C1507">
        <v>30000000</v>
      </c>
      <c r="D1507">
        <v>6.8</v>
      </c>
      <c r="E1507">
        <v>36600000</v>
      </c>
      <c r="F1507" t="s">
        <v>21</v>
      </c>
    </row>
    <row r="1508" spans="1:6" x14ac:dyDescent="0.3">
      <c r="A1508">
        <v>63536011</v>
      </c>
      <c r="B1508" t="s">
        <v>2235</v>
      </c>
      <c r="C1508">
        <v>30000000</v>
      </c>
      <c r="D1508">
        <v>6.3</v>
      </c>
      <c r="E1508">
        <v>33536011</v>
      </c>
      <c r="F1508" t="s">
        <v>21</v>
      </c>
    </row>
    <row r="1509" spans="1:6" x14ac:dyDescent="0.3">
      <c r="A1509">
        <v>62877175</v>
      </c>
      <c r="B1509" t="s">
        <v>2236</v>
      </c>
      <c r="C1509">
        <v>30000000</v>
      </c>
      <c r="D1509">
        <v>7.2</v>
      </c>
      <c r="E1509">
        <v>32877175</v>
      </c>
      <c r="F1509" t="s">
        <v>21</v>
      </c>
    </row>
    <row r="1510" spans="1:6" x14ac:dyDescent="0.3">
      <c r="A1510">
        <v>74484168</v>
      </c>
      <c r="B1510" t="s">
        <v>2237</v>
      </c>
      <c r="C1510">
        <v>45000000</v>
      </c>
      <c r="D1510">
        <v>6.9</v>
      </c>
      <c r="E1510">
        <v>29484168</v>
      </c>
      <c r="F1510" t="s">
        <v>21</v>
      </c>
    </row>
    <row r="1511" spans="1:6" x14ac:dyDescent="0.3">
      <c r="A1511">
        <v>60269340</v>
      </c>
      <c r="B1511" t="s">
        <v>2239</v>
      </c>
      <c r="C1511">
        <v>30000000</v>
      </c>
      <c r="D1511">
        <v>6</v>
      </c>
      <c r="E1511">
        <v>30269340</v>
      </c>
      <c r="F1511" t="s">
        <v>21</v>
      </c>
    </row>
    <row r="1512" spans="1:6" x14ac:dyDescent="0.3">
      <c r="A1512">
        <v>60033780</v>
      </c>
      <c r="B1512" t="s">
        <v>2241</v>
      </c>
      <c r="C1512">
        <v>30000000</v>
      </c>
      <c r="D1512">
        <v>5.9</v>
      </c>
      <c r="E1512">
        <v>30033780</v>
      </c>
      <c r="F1512" t="s">
        <v>21</v>
      </c>
    </row>
    <row r="1513" spans="1:6" x14ac:dyDescent="0.3">
      <c r="A1513">
        <v>58715510</v>
      </c>
      <c r="B1513" t="s">
        <v>2243</v>
      </c>
      <c r="C1513">
        <v>30000000</v>
      </c>
      <c r="D1513">
        <v>5.4</v>
      </c>
      <c r="E1513">
        <v>28715510</v>
      </c>
      <c r="F1513" t="s">
        <v>21</v>
      </c>
    </row>
    <row r="1514" spans="1:6" x14ac:dyDescent="0.3">
      <c r="A1514">
        <v>58156435</v>
      </c>
      <c r="B1514" t="s">
        <v>2244</v>
      </c>
      <c r="C1514">
        <v>19000000</v>
      </c>
      <c r="D1514">
        <v>5.9</v>
      </c>
      <c r="E1514">
        <v>39156435</v>
      </c>
      <c r="F1514" t="s">
        <v>21</v>
      </c>
    </row>
    <row r="1515" spans="1:6" x14ac:dyDescent="0.3">
      <c r="A1515">
        <v>56044241</v>
      </c>
      <c r="B1515" t="s">
        <v>2245</v>
      </c>
      <c r="C1515">
        <v>37000000</v>
      </c>
      <c r="D1515">
        <v>6.1</v>
      </c>
      <c r="E1515">
        <v>19044241</v>
      </c>
      <c r="F1515" t="s">
        <v>21</v>
      </c>
    </row>
    <row r="1516" spans="1:6" x14ac:dyDescent="0.3">
      <c r="A1516">
        <v>56816662</v>
      </c>
      <c r="B1516" t="s">
        <v>2247</v>
      </c>
      <c r="C1516">
        <v>17000000</v>
      </c>
      <c r="D1516">
        <v>7.7</v>
      </c>
      <c r="E1516">
        <v>39816662</v>
      </c>
      <c r="F1516" t="s">
        <v>21</v>
      </c>
    </row>
    <row r="1517" spans="1:6" x14ac:dyDescent="0.3">
      <c r="A1517">
        <v>64238770</v>
      </c>
      <c r="B1517" t="s">
        <v>2249</v>
      </c>
      <c r="C1517">
        <v>42000000</v>
      </c>
      <c r="D1517">
        <v>5.8</v>
      </c>
      <c r="E1517">
        <v>22238770</v>
      </c>
      <c r="F1517" t="s">
        <v>21</v>
      </c>
    </row>
    <row r="1518" spans="1:6" x14ac:dyDescent="0.3">
      <c r="A1518">
        <v>52937130</v>
      </c>
      <c r="B1518" t="s">
        <v>2251</v>
      </c>
      <c r="C1518">
        <v>30000000</v>
      </c>
      <c r="D1518">
        <v>7.6</v>
      </c>
      <c r="E1518">
        <v>22937130</v>
      </c>
      <c r="F1518" t="s">
        <v>21</v>
      </c>
    </row>
    <row r="1519" spans="1:6" x14ac:dyDescent="0.3">
      <c r="A1519">
        <v>52799004</v>
      </c>
      <c r="B1519" t="s">
        <v>2252</v>
      </c>
      <c r="C1519">
        <v>55000000</v>
      </c>
      <c r="D1519">
        <v>6.1</v>
      </c>
      <c r="E1519">
        <v>-2200996</v>
      </c>
      <c r="F1519" t="s">
        <v>38</v>
      </c>
    </row>
    <row r="1520" spans="1:6" x14ac:dyDescent="0.3">
      <c r="A1520">
        <v>55210049</v>
      </c>
      <c r="B1520" t="s">
        <v>2254</v>
      </c>
      <c r="C1520">
        <v>27800000</v>
      </c>
      <c r="D1520">
        <v>5.4</v>
      </c>
      <c r="E1520">
        <v>27410049</v>
      </c>
      <c r="F1520" t="s">
        <v>21</v>
      </c>
    </row>
    <row r="1521" spans="1:6" x14ac:dyDescent="0.3">
      <c r="A1521">
        <v>51432423</v>
      </c>
      <c r="B1521" t="s">
        <v>2255</v>
      </c>
      <c r="C1521">
        <v>30000000</v>
      </c>
      <c r="D1521">
        <v>5.0999999999999996</v>
      </c>
      <c r="E1521">
        <v>21432423</v>
      </c>
      <c r="F1521" t="s">
        <v>21</v>
      </c>
    </row>
    <row r="1522" spans="1:6" x14ac:dyDescent="0.3">
      <c r="A1522">
        <v>51109400</v>
      </c>
      <c r="B1522" t="s">
        <v>2256</v>
      </c>
      <c r="C1522">
        <v>30000000</v>
      </c>
      <c r="D1522">
        <v>6.4</v>
      </c>
      <c r="E1522">
        <v>21109400</v>
      </c>
      <c r="F1522" t="s">
        <v>21</v>
      </c>
    </row>
    <row r="1523" spans="1:6" x14ac:dyDescent="0.3">
      <c r="A1523">
        <v>50300000</v>
      </c>
      <c r="B1523" t="s">
        <v>2257</v>
      </c>
      <c r="C1523">
        <v>30000000</v>
      </c>
      <c r="D1523">
        <v>6.3</v>
      </c>
      <c r="E1523">
        <v>20300000</v>
      </c>
      <c r="F1523" t="s">
        <v>21</v>
      </c>
    </row>
    <row r="1524" spans="1:6" x14ac:dyDescent="0.3">
      <c r="A1524">
        <v>56068547</v>
      </c>
      <c r="B1524" t="s">
        <v>2259</v>
      </c>
      <c r="C1524">
        <v>30000000</v>
      </c>
      <c r="D1524">
        <v>7.5</v>
      </c>
      <c r="E1524">
        <v>26068547</v>
      </c>
      <c r="F1524" t="s">
        <v>21</v>
      </c>
    </row>
    <row r="1525" spans="1:6" x14ac:dyDescent="0.3">
      <c r="A1525">
        <v>53680848</v>
      </c>
      <c r="B1525" t="s">
        <v>2260</v>
      </c>
      <c r="C1525">
        <v>30000000</v>
      </c>
      <c r="D1525">
        <v>7.1</v>
      </c>
      <c r="E1525">
        <v>23680848</v>
      </c>
      <c r="F1525" t="s">
        <v>21</v>
      </c>
    </row>
    <row r="1526" spans="1:6" x14ac:dyDescent="0.3">
      <c r="A1526">
        <v>50921738</v>
      </c>
      <c r="B1526" t="s">
        <v>2261</v>
      </c>
      <c r="C1526">
        <v>30000000</v>
      </c>
      <c r="D1526">
        <v>7.8</v>
      </c>
      <c r="E1526">
        <v>20921738</v>
      </c>
      <c r="F1526" t="s">
        <v>21</v>
      </c>
    </row>
    <row r="1527" spans="1:6" x14ac:dyDescent="0.3">
      <c r="A1527">
        <v>53021560</v>
      </c>
      <c r="B1527" t="s">
        <v>2262</v>
      </c>
      <c r="C1527">
        <v>30000000</v>
      </c>
      <c r="D1527">
        <v>6.5</v>
      </c>
      <c r="E1527">
        <v>23021560</v>
      </c>
      <c r="F1527" t="s">
        <v>21</v>
      </c>
    </row>
    <row r="1528" spans="1:6" x14ac:dyDescent="0.3">
      <c r="A1528">
        <v>45645204</v>
      </c>
      <c r="B1528" t="s">
        <v>2263</v>
      </c>
      <c r="C1528">
        <v>30000000</v>
      </c>
      <c r="D1528">
        <v>6.6</v>
      </c>
      <c r="E1528">
        <v>15645204</v>
      </c>
      <c r="F1528" t="s">
        <v>21</v>
      </c>
    </row>
    <row r="1529" spans="1:6" x14ac:dyDescent="0.3">
      <c r="A1529">
        <v>53337608</v>
      </c>
      <c r="B1529" t="s">
        <v>2264</v>
      </c>
      <c r="C1529">
        <v>40000000</v>
      </c>
      <c r="D1529">
        <v>7.4</v>
      </c>
      <c r="E1529">
        <v>13337608</v>
      </c>
      <c r="F1529" t="s">
        <v>21</v>
      </c>
    </row>
    <row r="1530" spans="1:6" x14ac:dyDescent="0.3">
      <c r="A1530">
        <v>46875468</v>
      </c>
      <c r="B1530" t="s">
        <v>2265</v>
      </c>
      <c r="C1530">
        <v>30000000</v>
      </c>
      <c r="D1530">
        <v>7.6</v>
      </c>
      <c r="E1530">
        <v>16875468</v>
      </c>
      <c r="F1530" t="s">
        <v>21</v>
      </c>
    </row>
    <row r="1531" spans="1:6" x14ac:dyDescent="0.3">
      <c r="A1531">
        <v>52418902</v>
      </c>
      <c r="B1531" t="s">
        <v>2266</v>
      </c>
      <c r="C1531">
        <v>30000000</v>
      </c>
      <c r="D1531">
        <v>7.5</v>
      </c>
      <c r="E1531">
        <v>22418902</v>
      </c>
      <c r="F1531" t="s">
        <v>21</v>
      </c>
    </row>
    <row r="1532" spans="1:6" x14ac:dyDescent="0.3">
      <c r="A1532">
        <v>42057340</v>
      </c>
      <c r="B1532" t="s">
        <v>2267</v>
      </c>
      <c r="C1532">
        <v>30000000</v>
      </c>
      <c r="D1532">
        <v>6.6</v>
      </c>
      <c r="E1532">
        <v>12057340</v>
      </c>
      <c r="F1532" t="s">
        <v>21</v>
      </c>
    </row>
    <row r="1533" spans="1:6" x14ac:dyDescent="0.3">
      <c r="A1533">
        <v>42478175</v>
      </c>
      <c r="B1533" t="s">
        <v>2269</v>
      </c>
      <c r="C1533">
        <v>25000000</v>
      </c>
      <c r="D1533">
        <v>7.2</v>
      </c>
      <c r="E1533">
        <v>17478175</v>
      </c>
      <c r="F1533" t="s">
        <v>21</v>
      </c>
    </row>
    <row r="1534" spans="1:6" x14ac:dyDescent="0.3">
      <c r="A1534">
        <v>41407470</v>
      </c>
      <c r="B1534" t="s">
        <v>2271</v>
      </c>
      <c r="C1534">
        <v>30000000</v>
      </c>
      <c r="D1534">
        <v>7.6</v>
      </c>
      <c r="E1534">
        <v>11407470</v>
      </c>
      <c r="F1534" t="s">
        <v>21</v>
      </c>
    </row>
    <row r="1535" spans="1:6" x14ac:dyDescent="0.3">
      <c r="A1535">
        <v>42385520</v>
      </c>
      <c r="B1535" t="s">
        <v>2272</v>
      </c>
      <c r="C1535">
        <v>30000000</v>
      </c>
      <c r="D1535">
        <v>6.2</v>
      </c>
      <c r="E1535">
        <v>12385520</v>
      </c>
      <c r="F1535" t="s">
        <v>21</v>
      </c>
    </row>
    <row r="1536" spans="1:6" x14ac:dyDescent="0.3">
      <c r="A1536">
        <v>40118420</v>
      </c>
      <c r="B1536" t="s">
        <v>2273</v>
      </c>
      <c r="C1536">
        <v>30000000</v>
      </c>
      <c r="D1536">
        <v>5.6</v>
      </c>
      <c r="E1536">
        <v>10118420</v>
      </c>
      <c r="F1536" t="s">
        <v>21</v>
      </c>
    </row>
    <row r="1537" spans="1:6" x14ac:dyDescent="0.3">
      <c r="A1537">
        <v>40137776</v>
      </c>
      <c r="B1537" t="s">
        <v>2274</v>
      </c>
      <c r="C1537">
        <v>38000000</v>
      </c>
      <c r="D1537">
        <v>7.6</v>
      </c>
      <c r="E1537">
        <v>2137776</v>
      </c>
      <c r="F1537" t="s">
        <v>21</v>
      </c>
    </row>
    <row r="1538" spans="1:6" x14ac:dyDescent="0.3">
      <c r="A1538">
        <v>39568996</v>
      </c>
      <c r="B1538" t="s">
        <v>2275</v>
      </c>
      <c r="C1538">
        <v>32000000</v>
      </c>
      <c r="D1538">
        <v>6.6</v>
      </c>
      <c r="E1538">
        <v>7568996</v>
      </c>
      <c r="F1538" t="s">
        <v>21</v>
      </c>
    </row>
    <row r="1539" spans="1:6" x14ac:dyDescent="0.3">
      <c r="A1539">
        <v>42043633</v>
      </c>
      <c r="B1539" t="s">
        <v>2277</v>
      </c>
      <c r="C1539">
        <v>30000000</v>
      </c>
      <c r="D1539">
        <v>7</v>
      </c>
      <c r="E1539">
        <v>12043633</v>
      </c>
      <c r="F1539" t="s">
        <v>21</v>
      </c>
    </row>
    <row r="1540" spans="1:6" x14ac:dyDescent="0.3">
      <c r="A1540">
        <v>38232624</v>
      </c>
      <c r="B1540" t="s">
        <v>2279</v>
      </c>
      <c r="C1540">
        <v>30000000</v>
      </c>
      <c r="D1540">
        <v>2.7</v>
      </c>
      <c r="E1540">
        <v>8232624</v>
      </c>
      <c r="F1540" t="s">
        <v>21</v>
      </c>
    </row>
    <row r="1541" spans="1:6" x14ac:dyDescent="0.3">
      <c r="A1541">
        <v>38413606</v>
      </c>
      <c r="B1541" t="s">
        <v>2280</v>
      </c>
      <c r="C1541">
        <v>30000000</v>
      </c>
      <c r="D1541">
        <v>7.6</v>
      </c>
      <c r="E1541">
        <v>8413606</v>
      </c>
      <c r="F1541" t="s">
        <v>21</v>
      </c>
    </row>
    <row r="1542" spans="1:6" x14ac:dyDescent="0.3">
      <c r="A1542">
        <v>38122105</v>
      </c>
      <c r="B1542" t="s">
        <v>2282</v>
      </c>
      <c r="C1542">
        <v>27000000</v>
      </c>
      <c r="D1542">
        <v>6.6</v>
      </c>
      <c r="E1542">
        <v>11122105</v>
      </c>
      <c r="F1542" t="s">
        <v>21</v>
      </c>
    </row>
    <row r="1543" spans="1:6" x14ac:dyDescent="0.3">
      <c r="A1543">
        <v>38747385</v>
      </c>
      <c r="B1543" t="s">
        <v>2283</v>
      </c>
      <c r="C1543">
        <v>25000000</v>
      </c>
      <c r="D1543">
        <v>6.9</v>
      </c>
      <c r="E1543">
        <v>13747385</v>
      </c>
      <c r="F1543" t="s">
        <v>21</v>
      </c>
    </row>
    <row r="1544" spans="1:6" x14ac:dyDescent="0.3">
      <c r="A1544">
        <v>40247512</v>
      </c>
      <c r="B1544" t="s">
        <v>2284</v>
      </c>
      <c r="C1544">
        <v>30000000</v>
      </c>
      <c r="D1544">
        <v>6.8</v>
      </c>
      <c r="E1544">
        <v>10247512</v>
      </c>
      <c r="F1544" t="s">
        <v>21</v>
      </c>
    </row>
    <row r="1545" spans="1:6" x14ac:dyDescent="0.3">
      <c r="A1545">
        <v>35927406</v>
      </c>
      <c r="B1545" t="s">
        <v>2286</v>
      </c>
      <c r="C1545">
        <v>30000000</v>
      </c>
      <c r="D1545">
        <v>3.7</v>
      </c>
      <c r="E1545">
        <v>5927406</v>
      </c>
      <c r="F1545" t="s">
        <v>21</v>
      </c>
    </row>
    <row r="1546" spans="1:6" x14ac:dyDescent="0.3">
      <c r="A1546">
        <v>35565975</v>
      </c>
      <c r="B1546" t="s">
        <v>2288</v>
      </c>
      <c r="C1546">
        <v>30000000</v>
      </c>
      <c r="D1546">
        <v>6.1</v>
      </c>
      <c r="E1546">
        <v>5565975</v>
      </c>
      <c r="F1546" t="s">
        <v>21</v>
      </c>
    </row>
    <row r="1547" spans="1:6" x14ac:dyDescent="0.3">
      <c r="A1547">
        <v>35266619</v>
      </c>
      <c r="B1547" t="s">
        <v>2290</v>
      </c>
      <c r="C1547">
        <v>30000000</v>
      </c>
      <c r="D1547">
        <v>5.9</v>
      </c>
      <c r="E1547">
        <v>5266619</v>
      </c>
      <c r="F1547" t="s">
        <v>21</v>
      </c>
    </row>
    <row r="1548" spans="1:6" x14ac:dyDescent="0.3">
      <c r="A1548">
        <v>34703228</v>
      </c>
      <c r="B1548" t="s">
        <v>2292</v>
      </c>
      <c r="C1548">
        <v>30000000</v>
      </c>
      <c r="D1548">
        <v>6.7</v>
      </c>
      <c r="E1548">
        <v>4703228</v>
      </c>
      <c r="F1548" t="s">
        <v>21</v>
      </c>
    </row>
    <row r="1549" spans="1:6" x14ac:dyDescent="0.3">
      <c r="A1549">
        <v>38432823</v>
      </c>
      <c r="B1549" t="s">
        <v>2294</v>
      </c>
      <c r="C1549">
        <v>30000000</v>
      </c>
      <c r="D1549">
        <v>6.9</v>
      </c>
      <c r="E1549">
        <v>8432823</v>
      </c>
      <c r="F1549" t="s">
        <v>21</v>
      </c>
    </row>
    <row r="1550" spans="1:6" x14ac:dyDescent="0.3">
      <c r="A1550">
        <v>32095318</v>
      </c>
      <c r="B1550" t="s">
        <v>2295</v>
      </c>
      <c r="C1550">
        <v>45000000</v>
      </c>
      <c r="D1550">
        <v>5.5</v>
      </c>
      <c r="E1550">
        <v>-12904682</v>
      </c>
      <c r="F1550" t="s">
        <v>38</v>
      </c>
    </row>
    <row r="1551" spans="1:6" x14ac:dyDescent="0.3">
      <c r="A1551">
        <v>31743332</v>
      </c>
      <c r="B1551">
        <v>9</v>
      </c>
      <c r="C1551">
        <v>30000000</v>
      </c>
      <c r="D1551">
        <v>7.1</v>
      </c>
      <c r="E1551">
        <v>1743332</v>
      </c>
      <c r="F1551" t="s">
        <v>21</v>
      </c>
    </row>
    <row r="1552" spans="1:6" x14ac:dyDescent="0.3">
      <c r="A1552">
        <v>32154410</v>
      </c>
      <c r="B1552" t="s">
        <v>2297</v>
      </c>
      <c r="C1552">
        <v>30000000</v>
      </c>
      <c r="D1552">
        <v>7.1</v>
      </c>
      <c r="E1552">
        <v>2154410</v>
      </c>
      <c r="F1552" t="s">
        <v>21</v>
      </c>
    </row>
    <row r="1553" spans="1:6" x14ac:dyDescent="0.3">
      <c r="A1553">
        <v>26687172</v>
      </c>
      <c r="B1553" t="s">
        <v>2299</v>
      </c>
      <c r="C1553">
        <v>30000000</v>
      </c>
      <c r="D1553">
        <v>7.3</v>
      </c>
      <c r="E1553">
        <v>-3312828</v>
      </c>
      <c r="F1553" t="s">
        <v>38</v>
      </c>
    </row>
    <row r="1554" spans="1:6" x14ac:dyDescent="0.3">
      <c r="A1554">
        <v>26096584</v>
      </c>
      <c r="B1554" t="s">
        <v>2301</v>
      </c>
      <c r="C1554">
        <v>19000000</v>
      </c>
      <c r="D1554">
        <v>3.4</v>
      </c>
      <c r="E1554">
        <v>7096584</v>
      </c>
      <c r="F1554" t="s">
        <v>21</v>
      </c>
    </row>
    <row r="1555" spans="1:6" x14ac:dyDescent="0.3">
      <c r="A1555">
        <v>26525834</v>
      </c>
      <c r="B1555" t="s">
        <v>2302</v>
      </c>
      <c r="C1555">
        <v>30000000</v>
      </c>
      <c r="D1555">
        <v>6.8</v>
      </c>
      <c r="E1555">
        <v>-3474166</v>
      </c>
      <c r="F1555" t="s">
        <v>38</v>
      </c>
    </row>
    <row r="1556" spans="1:6" x14ac:dyDescent="0.3">
      <c r="A1556">
        <v>30513940</v>
      </c>
      <c r="B1556" t="s">
        <v>2304</v>
      </c>
      <c r="C1556">
        <v>30000000</v>
      </c>
      <c r="D1556">
        <v>6.9</v>
      </c>
      <c r="E1556">
        <v>513940</v>
      </c>
      <c r="F1556" t="s">
        <v>21</v>
      </c>
    </row>
    <row r="1557" spans="1:6" x14ac:dyDescent="0.3">
      <c r="A1557">
        <v>23209440</v>
      </c>
      <c r="B1557" t="s">
        <v>2305</v>
      </c>
      <c r="C1557">
        <v>30000000</v>
      </c>
      <c r="D1557">
        <v>7</v>
      </c>
      <c r="E1557">
        <v>-6790560</v>
      </c>
      <c r="F1557" t="s">
        <v>38</v>
      </c>
    </row>
    <row r="1558" spans="1:6" x14ac:dyDescent="0.3">
      <c r="A1558">
        <v>24048000</v>
      </c>
      <c r="B1558" t="s">
        <v>2307</v>
      </c>
      <c r="C1558">
        <v>30000000</v>
      </c>
      <c r="D1558">
        <v>5.5</v>
      </c>
      <c r="E1558">
        <v>-5952000</v>
      </c>
      <c r="F1558" t="s">
        <v>38</v>
      </c>
    </row>
    <row r="1559" spans="1:6" x14ac:dyDescent="0.3">
      <c r="A1559">
        <v>22526144</v>
      </c>
      <c r="B1559" t="s">
        <v>2308</v>
      </c>
      <c r="C1559">
        <v>30000000</v>
      </c>
      <c r="D1559">
        <v>5.0999999999999996</v>
      </c>
      <c r="E1559">
        <v>-7473856</v>
      </c>
      <c r="F1559" t="s">
        <v>38</v>
      </c>
    </row>
    <row r="1560" spans="1:6" x14ac:dyDescent="0.3">
      <c r="A1560">
        <v>30523568</v>
      </c>
      <c r="B1560" t="s">
        <v>2309</v>
      </c>
      <c r="C1560">
        <v>30000000</v>
      </c>
      <c r="D1560">
        <v>6.2</v>
      </c>
      <c r="E1560">
        <v>523568</v>
      </c>
      <c r="F1560" t="s">
        <v>21</v>
      </c>
    </row>
    <row r="1561" spans="1:6" x14ac:dyDescent="0.3">
      <c r="A1561">
        <v>23070045</v>
      </c>
      <c r="B1561" t="s">
        <v>2311</v>
      </c>
      <c r="C1561">
        <v>30000000</v>
      </c>
      <c r="D1561">
        <v>5.9</v>
      </c>
      <c r="E1561">
        <v>-6929955</v>
      </c>
      <c r="F1561" t="s">
        <v>38</v>
      </c>
    </row>
    <row r="1562" spans="1:6" x14ac:dyDescent="0.3">
      <c r="A1562">
        <v>20422207</v>
      </c>
      <c r="B1562" t="s">
        <v>2313</v>
      </c>
      <c r="C1562">
        <v>35000000</v>
      </c>
      <c r="D1562">
        <v>5.2</v>
      </c>
      <c r="E1562">
        <v>-14577793</v>
      </c>
      <c r="F1562" t="s">
        <v>38</v>
      </c>
    </row>
    <row r="1563" spans="1:6" x14ac:dyDescent="0.3">
      <c r="A1563">
        <v>28644770</v>
      </c>
      <c r="B1563" t="s">
        <v>2314</v>
      </c>
      <c r="C1563">
        <v>30000000</v>
      </c>
      <c r="D1563">
        <v>6.2</v>
      </c>
      <c r="E1563">
        <v>-1355230</v>
      </c>
      <c r="F1563" t="s">
        <v>38</v>
      </c>
    </row>
    <row r="1564" spans="1:6" x14ac:dyDescent="0.3">
      <c r="A1564">
        <v>21800302</v>
      </c>
      <c r="B1564" t="s">
        <v>2316</v>
      </c>
      <c r="C1564">
        <v>30000000</v>
      </c>
      <c r="D1564">
        <v>5.5</v>
      </c>
      <c r="E1564">
        <v>-8199698</v>
      </c>
      <c r="F1564" t="s">
        <v>38</v>
      </c>
    </row>
    <row r="1565" spans="1:6" x14ac:dyDescent="0.3">
      <c r="A1565">
        <v>21129348</v>
      </c>
      <c r="B1565" t="s">
        <v>2318</v>
      </c>
      <c r="C1565">
        <v>35000000</v>
      </c>
      <c r="D1565">
        <v>7.4</v>
      </c>
      <c r="E1565">
        <v>-13870652</v>
      </c>
      <c r="F1565" t="s">
        <v>38</v>
      </c>
    </row>
    <row r="1566" spans="1:6" x14ac:dyDescent="0.3">
      <c r="A1566">
        <v>18500966</v>
      </c>
      <c r="B1566" t="s">
        <v>2320</v>
      </c>
      <c r="C1566">
        <v>30000000</v>
      </c>
      <c r="D1566">
        <v>4.4000000000000004</v>
      </c>
      <c r="E1566">
        <v>-11499034</v>
      </c>
      <c r="F1566" t="s">
        <v>38</v>
      </c>
    </row>
    <row r="1567" spans="1:6" x14ac:dyDescent="0.3">
      <c r="A1567">
        <v>19976073</v>
      </c>
      <c r="B1567" t="s">
        <v>2322</v>
      </c>
      <c r="C1567">
        <v>20000000</v>
      </c>
      <c r="D1567">
        <v>6.3</v>
      </c>
      <c r="E1567">
        <v>-23927</v>
      </c>
      <c r="F1567" t="s">
        <v>38</v>
      </c>
    </row>
    <row r="1568" spans="1:6" x14ac:dyDescent="0.3">
      <c r="A1568">
        <v>18967571</v>
      </c>
      <c r="B1568" t="s">
        <v>2323</v>
      </c>
      <c r="C1568">
        <v>30000000</v>
      </c>
      <c r="D1568">
        <v>6.1</v>
      </c>
      <c r="E1568">
        <v>-11032429</v>
      </c>
      <c r="F1568" t="s">
        <v>38</v>
      </c>
    </row>
    <row r="1569" spans="1:6" x14ac:dyDescent="0.3">
      <c r="A1569">
        <v>17100000</v>
      </c>
      <c r="B1569" t="s">
        <v>2325</v>
      </c>
      <c r="C1569">
        <v>25000000</v>
      </c>
      <c r="D1569">
        <v>5.3</v>
      </c>
      <c r="E1569">
        <v>-7900000</v>
      </c>
      <c r="F1569" t="s">
        <v>38</v>
      </c>
    </row>
    <row r="1570" spans="1:6" x14ac:dyDescent="0.3">
      <c r="A1570">
        <v>17266505</v>
      </c>
      <c r="B1570" t="s">
        <v>2327</v>
      </c>
      <c r="C1570">
        <v>30000000</v>
      </c>
      <c r="D1570">
        <v>5.4</v>
      </c>
      <c r="E1570">
        <v>-12733495</v>
      </c>
      <c r="F1570" t="s">
        <v>38</v>
      </c>
    </row>
    <row r="1571" spans="1:6" x14ac:dyDescent="0.3">
      <c r="A1571">
        <v>32357532</v>
      </c>
      <c r="B1571" t="s">
        <v>2328</v>
      </c>
      <c r="C1571">
        <v>30000000</v>
      </c>
      <c r="D1571">
        <v>6.7</v>
      </c>
      <c r="E1571">
        <v>2357532</v>
      </c>
      <c r="F1571" t="s">
        <v>21</v>
      </c>
    </row>
    <row r="1572" spans="1:6" x14ac:dyDescent="0.3">
      <c r="A1572">
        <v>16930884</v>
      </c>
      <c r="B1572" t="s">
        <v>2329</v>
      </c>
      <c r="C1572">
        <v>30000000</v>
      </c>
      <c r="D1572">
        <v>5.9</v>
      </c>
      <c r="E1572">
        <v>-13069116</v>
      </c>
      <c r="F1572" t="s">
        <v>38</v>
      </c>
    </row>
    <row r="1573" spans="1:6" x14ac:dyDescent="0.3">
      <c r="A1573">
        <v>18324242</v>
      </c>
      <c r="B1573" t="s">
        <v>2331</v>
      </c>
      <c r="C1573">
        <v>35000000</v>
      </c>
      <c r="D1573">
        <v>7.3</v>
      </c>
      <c r="E1573">
        <v>-16675758</v>
      </c>
      <c r="F1573" t="s">
        <v>38</v>
      </c>
    </row>
    <row r="1574" spans="1:6" x14ac:dyDescent="0.3">
      <c r="A1574">
        <v>16323969</v>
      </c>
      <c r="B1574" t="s">
        <v>2332</v>
      </c>
      <c r="C1574">
        <v>40000000</v>
      </c>
      <c r="D1574">
        <v>5.5</v>
      </c>
      <c r="E1574">
        <v>-23676031</v>
      </c>
      <c r="F1574" t="s">
        <v>38</v>
      </c>
    </row>
    <row r="1575" spans="1:6" x14ac:dyDescent="0.3">
      <c r="A1575">
        <v>16999046</v>
      </c>
      <c r="B1575" t="s">
        <v>2334</v>
      </c>
      <c r="C1575">
        <v>26000000</v>
      </c>
      <c r="D1575">
        <v>5.8</v>
      </c>
      <c r="E1575">
        <v>-9000954</v>
      </c>
      <c r="F1575" t="s">
        <v>38</v>
      </c>
    </row>
    <row r="1576" spans="1:6" x14ac:dyDescent="0.3">
      <c r="A1576">
        <v>16295774</v>
      </c>
      <c r="B1576" t="s">
        <v>2336</v>
      </c>
      <c r="C1576">
        <v>35000000</v>
      </c>
      <c r="D1576">
        <v>4.5999999999999996</v>
      </c>
      <c r="E1576">
        <v>-18704226</v>
      </c>
      <c r="F1576" t="s">
        <v>38</v>
      </c>
    </row>
    <row r="1577" spans="1:6" x14ac:dyDescent="0.3">
      <c r="A1577">
        <v>15709385</v>
      </c>
      <c r="B1577" t="s">
        <v>2338</v>
      </c>
      <c r="C1577">
        <v>30000000</v>
      </c>
      <c r="D1577">
        <v>6.7</v>
      </c>
      <c r="E1577">
        <v>-14290615</v>
      </c>
      <c r="F1577" t="s">
        <v>38</v>
      </c>
    </row>
    <row r="1578" spans="1:6" x14ac:dyDescent="0.3">
      <c r="A1578">
        <v>14888028</v>
      </c>
      <c r="B1578" t="s">
        <v>2340</v>
      </c>
      <c r="C1578">
        <v>30000000</v>
      </c>
      <c r="D1578">
        <v>5.0999999999999996</v>
      </c>
      <c r="E1578">
        <v>-15111972</v>
      </c>
      <c r="F1578" t="s">
        <v>38</v>
      </c>
    </row>
    <row r="1579" spans="1:6" x14ac:dyDescent="0.3">
      <c r="A1579">
        <v>14208384</v>
      </c>
      <c r="B1579" t="s">
        <v>2341</v>
      </c>
      <c r="C1579">
        <v>30000000</v>
      </c>
      <c r="D1579">
        <v>5.6</v>
      </c>
      <c r="E1579">
        <v>-15791616</v>
      </c>
      <c r="F1579" t="s">
        <v>38</v>
      </c>
    </row>
    <row r="1580" spans="1:6" x14ac:dyDescent="0.3">
      <c r="A1580">
        <v>12831121</v>
      </c>
      <c r="B1580" t="s">
        <v>2342</v>
      </c>
      <c r="C1580">
        <v>30000000</v>
      </c>
      <c r="D1580">
        <v>7</v>
      </c>
      <c r="E1580">
        <v>-17168879</v>
      </c>
      <c r="F1580" t="s">
        <v>38</v>
      </c>
    </row>
    <row r="1581" spans="1:6" x14ac:dyDescent="0.3">
      <c r="A1581">
        <v>18298649</v>
      </c>
      <c r="B1581" t="s">
        <v>2344</v>
      </c>
      <c r="C1581">
        <v>30000000</v>
      </c>
      <c r="D1581">
        <v>6.4</v>
      </c>
      <c r="E1581">
        <v>-11701351</v>
      </c>
      <c r="F1581" t="s">
        <v>38</v>
      </c>
    </row>
    <row r="1582" spans="1:6" x14ac:dyDescent="0.3">
      <c r="A1582">
        <v>12712093</v>
      </c>
      <c r="B1582" t="s">
        <v>2345</v>
      </c>
      <c r="C1582">
        <v>30000000</v>
      </c>
      <c r="D1582">
        <v>6.7</v>
      </c>
      <c r="E1582">
        <v>-17287907</v>
      </c>
      <c r="F1582" t="s">
        <v>38</v>
      </c>
    </row>
    <row r="1583" spans="1:6" x14ac:dyDescent="0.3">
      <c r="A1583">
        <v>11576087</v>
      </c>
      <c r="B1583" t="s">
        <v>2347</v>
      </c>
      <c r="C1583">
        <v>30000000</v>
      </c>
      <c r="D1583">
        <v>4.0999999999999996</v>
      </c>
      <c r="E1583">
        <v>-18423913</v>
      </c>
      <c r="F1583" t="s">
        <v>38</v>
      </c>
    </row>
    <row r="1584" spans="1:6" x14ac:dyDescent="0.3">
      <c r="A1584">
        <v>11900000</v>
      </c>
      <c r="B1584" t="s">
        <v>2348</v>
      </c>
      <c r="C1584">
        <v>30000000</v>
      </c>
      <c r="D1584">
        <v>5.5</v>
      </c>
      <c r="E1584">
        <v>-18100000</v>
      </c>
      <c r="F1584" t="s">
        <v>38</v>
      </c>
    </row>
    <row r="1585" spans="1:6" x14ac:dyDescent="0.3">
      <c r="A1585">
        <v>9353573</v>
      </c>
      <c r="B1585" t="s">
        <v>2349</v>
      </c>
      <c r="C1585">
        <v>45000000</v>
      </c>
      <c r="D1585">
        <v>2.7</v>
      </c>
      <c r="E1585">
        <v>-35646427</v>
      </c>
      <c r="F1585" t="s">
        <v>38</v>
      </c>
    </row>
    <row r="1586" spans="1:6" x14ac:dyDescent="0.3">
      <c r="A1586">
        <v>12026670</v>
      </c>
      <c r="B1586" t="s">
        <v>2351</v>
      </c>
      <c r="C1586">
        <v>45000000</v>
      </c>
      <c r="D1586">
        <v>6.4</v>
      </c>
      <c r="E1586">
        <v>-32973330</v>
      </c>
      <c r="F1586" t="s">
        <v>38</v>
      </c>
    </row>
    <row r="1587" spans="1:6" x14ac:dyDescent="0.3">
      <c r="A1587">
        <v>14334645</v>
      </c>
      <c r="B1587" t="s">
        <v>2353</v>
      </c>
      <c r="C1587">
        <v>25000000</v>
      </c>
      <c r="D1587">
        <v>4.8</v>
      </c>
      <c r="E1587">
        <v>-10665355</v>
      </c>
      <c r="F1587" t="s">
        <v>38</v>
      </c>
    </row>
    <row r="1588" spans="1:6" x14ac:dyDescent="0.3">
      <c r="A1588">
        <v>12189514</v>
      </c>
      <c r="B1588" t="s">
        <v>2355</v>
      </c>
      <c r="C1588">
        <v>23000000</v>
      </c>
      <c r="D1588">
        <v>6.1</v>
      </c>
      <c r="E1588">
        <v>-10810486</v>
      </c>
      <c r="F1588" t="s">
        <v>38</v>
      </c>
    </row>
    <row r="1589" spans="1:6" x14ac:dyDescent="0.3">
      <c r="A1589">
        <v>10134754</v>
      </c>
      <c r="B1589" t="s">
        <v>2357</v>
      </c>
      <c r="C1589">
        <v>30000000</v>
      </c>
      <c r="D1589">
        <v>4.8</v>
      </c>
      <c r="E1589">
        <v>-19865246</v>
      </c>
      <c r="F1589" t="s">
        <v>38</v>
      </c>
    </row>
    <row r="1590" spans="1:6" x14ac:dyDescent="0.3">
      <c r="A1590">
        <v>8535575</v>
      </c>
      <c r="B1590" t="s">
        <v>2358</v>
      </c>
      <c r="C1590">
        <v>30000000</v>
      </c>
      <c r="D1590">
        <v>7</v>
      </c>
      <c r="E1590">
        <v>-21464425</v>
      </c>
      <c r="F1590" t="s">
        <v>38</v>
      </c>
    </row>
    <row r="1591" spans="1:6" x14ac:dyDescent="0.3">
      <c r="A1591">
        <v>7689458</v>
      </c>
      <c r="B1591" t="s">
        <v>2359</v>
      </c>
      <c r="C1591">
        <v>40000000</v>
      </c>
      <c r="D1591">
        <v>6.8</v>
      </c>
      <c r="E1591">
        <v>-32310542</v>
      </c>
      <c r="F1591" t="s">
        <v>38</v>
      </c>
    </row>
    <row r="1592" spans="1:6" x14ac:dyDescent="0.3">
      <c r="A1592">
        <v>19316646</v>
      </c>
      <c r="B1592" t="s">
        <v>2360</v>
      </c>
      <c r="C1592">
        <v>30000000</v>
      </c>
      <c r="D1592">
        <v>5.6</v>
      </c>
      <c r="E1592">
        <v>-10683354</v>
      </c>
      <c r="F1592" t="s">
        <v>38</v>
      </c>
    </row>
    <row r="1593" spans="1:6" x14ac:dyDescent="0.3">
      <c r="A1593">
        <v>10965209</v>
      </c>
      <c r="B1593" t="s">
        <v>2361</v>
      </c>
      <c r="C1593">
        <v>30000000</v>
      </c>
      <c r="D1593">
        <v>6.1</v>
      </c>
      <c r="E1593">
        <v>-19034791</v>
      </c>
      <c r="F1593" t="s">
        <v>38</v>
      </c>
    </row>
    <row r="1594" spans="1:6" x14ac:dyDescent="0.3">
      <c r="A1594">
        <v>26830000</v>
      </c>
      <c r="B1594" t="s">
        <v>2362</v>
      </c>
      <c r="C1594">
        <v>18000000</v>
      </c>
      <c r="D1594">
        <v>7.9</v>
      </c>
      <c r="E1594">
        <v>8830000</v>
      </c>
      <c r="F1594" t="s">
        <v>21</v>
      </c>
    </row>
    <row r="1595" spans="1:6" x14ac:dyDescent="0.3">
      <c r="A1595">
        <v>5300000</v>
      </c>
      <c r="B1595" t="s">
        <v>2364</v>
      </c>
      <c r="C1595">
        <v>30000000</v>
      </c>
      <c r="D1595">
        <v>8.4</v>
      </c>
      <c r="E1595">
        <v>-24700000</v>
      </c>
      <c r="F1595" t="s">
        <v>38</v>
      </c>
    </row>
    <row r="1596" spans="1:6" x14ac:dyDescent="0.3">
      <c r="A1596">
        <v>10880926</v>
      </c>
      <c r="B1596" t="s">
        <v>2367</v>
      </c>
      <c r="C1596">
        <v>30000000</v>
      </c>
      <c r="D1596">
        <v>6.5</v>
      </c>
      <c r="E1596">
        <v>-19119074</v>
      </c>
      <c r="F1596" t="s">
        <v>38</v>
      </c>
    </row>
    <row r="1597" spans="1:6" x14ac:dyDescent="0.3">
      <c r="A1597">
        <v>3752725</v>
      </c>
      <c r="B1597" t="s">
        <v>2369</v>
      </c>
      <c r="C1597">
        <v>18000000</v>
      </c>
      <c r="D1597">
        <v>7.1</v>
      </c>
      <c r="E1597">
        <v>-14247275</v>
      </c>
      <c r="F1597" t="s">
        <v>38</v>
      </c>
    </row>
    <row r="1598" spans="1:6" x14ac:dyDescent="0.3">
      <c r="A1598">
        <v>3517797</v>
      </c>
      <c r="B1598" t="s">
        <v>2370</v>
      </c>
      <c r="C1598">
        <v>25000000</v>
      </c>
      <c r="D1598">
        <v>6.6</v>
      </c>
      <c r="E1598">
        <v>-21482203</v>
      </c>
      <c r="F1598" t="s">
        <v>38</v>
      </c>
    </row>
    <row r="1599" spans="1:6" x14ac:dyDescent="0.3">
      <c r="A1599">
        <v>2975649</v>
      </c>
      <c r="B1599" t="s">
        <v>2371</v>
      </c>
      <c r="C1599">
        <v>30000000</v>
      </c>
      <c r="D1599">
        <v>7</v>
      </c>
      <c r="E1599">
        <v>-27024351</v>
      </c>
      <c r="F1599" t="s">
        <v>38</v>
      </c>
    </row>
    <row r="1600" spans="1:6" x14ac:dyDescent="0.3">
      <c r="A1600">
        <v>668171</v>
      </c>
      <c r="B1600" t="s">
        <v>2373</v>
      </c>
      <c r="C1600">
        <v>60000000</v>
      </c>
      <c r="D1600">
        <v>5.6</v>
      </c>
      <c r="E1600">
        <v>-59331829</v>
      </c>
      <c r="F1600" t="s">
        <v>38</v>
      </c>
    </row>
    <row r="1601" spans="1:6" x14ac:dyDescent="0.3">
      <c r="A1601">
        <v>480314</v>
      </c>
      <c r="B1601" t="s">
        <v>2375</v>
      </c>
      <c r="C1601">
        <v>21000000</v>
      </c>
      <c r="D1601">
        <v>4.8</v>
      </c>
      <c r="E1601">
        <v>-20519686</v>
      </c>
      <c r="F1601" t="s">
        <v>38</v>
      </c>
    </row>
    <row r="1602" spans="1:6" x14ac:dyDescent="0.3">
      <c r="A1602">
        <v>3904982</v>
      </c>
      <c r="B1602" t="s">
        <v>2377</v>
      </c>
      <c r="C1602">
        <v>30000000</v>
      </c>
      <c r="D1602">
        <v>7.5</v>
      </c>
      <c r="E1602">
        <v>-26095018</v>
      </c>
      <c r="F1602" t="s">
        <v>38</v>
      </c>
    </row>
    <row r="1603" spans="1:6" x14ac:dyDescent="0.3">
      <c r="A1603">
        <v>127437</v>
      </c>
      <c r="B1603">
        <v>1911</v>
      </c>
      <c r="C1603">
        <v>18000000</v>
      </c>
      <c r="D1603">
        <v>6</v>
      </c>
      <c r="E1603">
        <v>-17872563</v>
      </c>
      <c r="F1603" t="s">
        <v>38</v>
      </c>
    </row>
    <row r="1604" spans="1:6" x14ac:dyDescent="0.3">
      <c r="A1604">
        <v>537580</v>
      </c>
      <c r="B1604" t="s">
        <v>2379</v>
      </c>
      <c r="C1604">
        <v>30000000</v>
      </c>
      <c r="D1604">
        <v>6.8</v>
      </c>
      <c r="E1604">
        <v>-29462420</v>
      </c>
      <c r="F1604" t="s">
        <v>38</v>
      </c>
    </row>
    <row r="1605" spans="1:6" x14ac:dyDescent="0.3">
      <c r="A1605">
        <v>183436380</v>
      </c>
      <c r="B1605" t="s">
        <v>2381</v>
      </c>
      <c r="C1605">
        <v>29000000</v>
      </c>
      <c r="D1605">
        <v>6.5</v>
      </c>
      <c r="E1605">
        <v>154436380</v>
      </c>
      <c r="F1605" t="s">
        <v>21</v>
      </c>
    </row>
    <row r="1606" spans="1:6" x14ac:dyDescent="0.3">
      <c r="A1606">
        <v>119518352</v>
      </c>
      <c r="B1606" t="s">
        <v>2382</v>
      </c>
      <c r="C1606">
        <v>28000000</v>
      </c>
      <c r="D1606">
        <v>7.9</v>
      </c>
      <c r="E1606">
        <v>91518352</v>
      </c>
      <c r="F1606" t="s">
        <v>21</v>
      </c>
    </row>
    <row r="1607" spans="1:6" x14ac:dyDescent="0.3">
      <c r="A1607">
        <v>37036404</v>
      </c>
      <c r="B1607" t="s">
        <v>2384</v>
      </c>
      <c r="C1607">
        <v>30000000</v>
      </c>
      <c r="D1607">
        <v>6.4</v>
      </c>
      <c r="E1607">
        <v>7036404</v>
      </c>
      <c r="F1607" t="s">
        <v>21</v>
      </c>
    </row>
    <row r="1608" spans="1:6" x14ac:dyDescent="0.3">
      <c r="A1608">
        <v>22359293</v>
      </c>
      <c r="B1608" t="s">
        <v>2385</v>
      </c>
      <c r="C1608">
        <v>29000000</v>
      </c>
      <c r="D1608">
        <v>5.8</v>
      </c>
      <c r="E1608">
        <v>-6640707</v>
      </c>
      <c r="F1608" t="s">
        <v>38</v>
      </c>
    </row>
    <row r="1609" spans="1:6" x14ac:dyDescent="0.3">
      <c r="A1609">
        <v>18593156</v>
      </c>
      <c r="B1609" t="s">
        <v>2386</v>
      </c>
      <c r="C1609">
        <v>35000000</v>
      </c>
      <c r="D1609">
        <v>7.7</v>
      </c>
      <c r="E1609">
        <v>-16406844</v>
      </c>
      <c r="F1609" t="s">
        <v>38</v>
      </c>
    </row>
    <row r="1610" spans="1:6" x14ac:dyDescent="0.3">
      <c r="A1610">
        <v>16930185</v>
      </c>
      <c r="B1610" t="s">
        <v>2387</v>
      </c>
      <c r="C1610">
        <v>29000000</v>
      </c>
      <c r="D1610">
        <v>5.3</v>
      </c>
      <c r="E1610">
        <v>-12069815</v>
      </c>
      <c r="F1610" t="s">
        <v>38</v>
      </c>
    </row>
    <row r="1611" spans="1:6" x14ac:dyDescent="0.3">
      <c r="A1611">
        <v>63034755</v>
      </c>
      <c r="B1611" t="s">
        <v>2389</v>
      </c>
      <c r="C1611">
        <v>29000000</v>
      </c>
      <c r="D1611">
        <v>5.3</v>
      </c>
      <c r="E1611">
        <v>34034755</v>
      </c>
      <c r="F1611" t="s">
        <v>21</v>
      </c>
    </row>
    <row r="1612" spans="1:6" x14ac:dyDescent="0.3">
      <c r="A1612">
        <v>5899797</v>
      </c>
      <c r="B1612" t="s">
        <v>2391</v>
      </c>
      <c r="C1612">
        <v>29000000</v>
      </c>
      <c r="D1612">
        <v>7.5</v>
      </c>
      <c r="E1612">
        <v>-23100203</v>
      </c>
      <c r="F1612" t="s">
        <v>38</v>
      </c>
    </row>
    <row r="1613" spans="1:6" x14ac:dyDescent="0.3">
      <c r="A1613">
        <v>4554569</v>
      </c>
      <c r="B1613" t="s">
        <v>2392</v>
      </c>
      <c r="C1613">
        <v>28000000</v>
      </c>
      <c r="D1613">
        <v>6.9</v>
      </c>
      <c r="E1613">
        <v>-23445431</v>
      </c>
      <c r="F1613" t="s">
        <v>38</v>
      </c>
    </row>
    <row r="1614" spans="1:6" x14ac:dyDescent="0.3">
      <c r="A1614">
        <v>17016190</v>
      </c>
      <c r="B1614" t="s">
        <v>2394</v>
      </c>
      <c r="C1614">
        <v>12000000</v>
      </c>
      <c r="D1614">
        <v>4.9000000000000004</v>
      </c>
      <c r="E1614">
        <v>5016190</v>
      </c>
      <c r="F1614" t="s">
        <v>21</v>
      </c>
    </row>
    <row r="1615" spans="1:6" x14ac:dyDescent="0.3">
      <c r="A1615">
        <v>6301131</v>
      </c>
      <c r="B1615" t="s">
        <v>2397</v>
      </c>
      <c r="C1615">
        <v>29000000</v>
      </c>
      <c r="D1615">
        <v>7.1</v>
      </c>
      <c r="E1615">
        <v>-22698869</v>
      </c>
      <c r="F1615" t="s">
        <v>38</v>
      </c>
    </row>
    <row r="1616" spans="1:6" x14ac:dyDescent="0.3">
      <c r="A1616">
        <v>217350219</v>
      </c>
      <c r="B1616" t="s">
        <v>2398</v>
      </c>
      <c r="C1616">
        <v>28000000</v>
      </c>
      <c r="D1616">
        <v>8</v>
      </c>
      <c r="E1616">
        <v>189350219</v>
      </c>
      <c r="F1616" t="s">
        <v>21</v>
      </c>
    </row>
    <row r="1617" spans="1:6" x14ac:dyDescent="0.3">
      <c r="A1617">
        <v>161029270</v>
      </c>
      <c r="B1617" t="s">
        <v>2399</v>
      </c>
      <c r="C1617">
        <v>28000000</v>
      </c>
      <c r="D1617">
        <v>7.9</v>
      </c>
      <c r="E1617">
        <v>133029270</v>
      </c>
      <c r="F1617" t="s">
        <v>21</v>
      </c>
    </row>
    <row r="1618" spans="1:6" x14ac:dyDescent="0.3">
      <c r="A1618">
        <v>179870271</v>
      </c>
      <c r="B1618" t="s">
        <v>2400</v>
      </c>
      <c r="C1618">
        <v>28000000</v>
      </c>
      <c r="D1618">
        <v>7.6</v>
      </c>
      <c r="E1618">
        <v>151870271</v>
      </c>
      <c r="F1618" t="s">
        <v>21</v>
      </c>
    </row>
    <row r="1619" spans="1:6" x14ac:dyDescent="0.3">
      <c r="A1619">
        <v>100491683</v>
      </c>
      <c r="B1619" t="s">
        <v>2402</v>
      </c>
      <c r="C1619">
        <v>24000000</v>
      </c>
      <c r="D1619">
        <v>5.9</v>
      </c>
      <c r="E1619">
        <v>76491683</v>
      </c>
      <c r="F1619" t="s">
        <v>21</v>
      </c>
    </row>
    <row r="1620" spans="1:6" x14ac:dyDescent="0.3">
      <c r="A1620">
        <v>74058698</v>
      </c>
      <c r="B1620" t="s">
        <v>2403</v>
      </c>
      <c r="C1620">
        <v>60000000</v>
      </c>
      <c r="D1620">
        <v>6.3</v>
      </c>
      <c r="E1620">
        <v>14058698</v>
      </c>
      <c r="F1620" t="s">
        <v>21</v>
      </c>
    </row>
    <row r="1621" spans="1:6" x14ac:dyDescent="0.3">
      <c r="A1621">
        <v>55845943</v>
      </c>
      <c r="B1621" t="s">
        <v>2404</v>
      </c>
      <c r="C1621">
        <v>29000000</v>
      </c>
      <c r="D1621">
        <v>6.4</v>
      </c>
      <c r="E1621">
        <v>26845943</v>
      </c>
      <c r="F1621" t="s">
        <v>21</v>
      </c>
    </row>
    <row r="1622" spans="1:6" x14ac:dyDescent="0.3">
      <c r="A1622">
        <v>81350242</v>
      </c>
      <c r="B1622" t="s">
        <v>2405</v>
      </c>
      <c r="C1622">
        <v>28000000</v>
      </c>
      <c r="D1622">
        <v>8.1999999999999993</v>
      </c>
      <c r="E1622">
        <v>53350242</v>
      </c>
      <c r="F1622" t="s">
        <v>21</v>
      </c>
    </row>
    <row r="1623" spans="1:6" x14ac:dyDescent="0.3">
      <c r="A1623">
        <v>67266300</v>
      </c>
      <c r="B1623" t="s">
        <v>2407</v>
      </c>
      <c r="C1623">
        <v>28000000</v>
      </c>
      <c r="D1623">
        <v>6.9</v>
      </c>
      <c r="E1623">
        <v>39266300</v>
      </c>
      <c r="F1623" t="s">
        <v>21</v>
      </c>
    </row>
    <row r="1624" spans="1:6" x14ac:dyDescent="0.3">
      <c r="A1624">
        <v>70235322</v>
      </c>
      <c r="B1624" t="s">
        <v>2408</v>
      </c>
      <c r="C1624">
        <v>28000000</v>
      </c>
      <c r="D1624">
        <v>7.8</v>
      </c>
      <c r="E1624">
        <v>42235322</v>
      </c>
      <c r="F1624" t="s">
        <v>21</v>
      </c>
    </row>
    <row r="1625" spans="1:6" x14ac:dyDescent="0.3">
      <c r="A1625">
        <v>7443007</v>
      </c>
      <c r="B1625" t="s">
        <v>2409</v>
      </c>
      <c r="C1625">
        <v>30000000</v>
      </c>
      <c r="D1625">
        <v>6.7</v>
      </c>
      <c r="E1625">
        <v>-22556993</v>
      </c>
      <c r="F1625" t="s">
        <v>38</v>
      </c>
    </row>
    <row r="1626" spans="1:6" x14ac:dyDescent="0.3">
      <c r="A1626">
        <v>64371181</v>
      </c>
      <c r="B1626" t="s">
        <v>2410</v>
      </c>
      <c r="C1626">
        <v>28000000</v>
      </c>
      <c r="D1626">
        <v>7.5</v>
      </c>
      <c r="E1626">
        <v>36371181</v>
      </c>
      <c r="F1626" t="s">
        <v>21</v>
      </c>
    </row>
    <row r="1627" spans="1:6" x14ac:dyDescent="0.3">
      <c r="A1627">
        <v>58885635</v>
      </c>
      <c r="B1627" t="s">
        <v>2411</v>
      </c>
      <c r="C1627">
        <v>26000000</v>
      </c>
      <c r="D1627">
        <v>7.4</v>
      </c>
      <c r="E1627">
        <v>32885635</v>
      </c>
      <c r="F1627" t="s">
        <v>21</v>
      </c>
    </row>
    <row r="1628" spans="1:6" x14ac:dyDescent="0.3">
      <c r="A1628">
        <v>60400856</v>
      </c>
      <c r="B1628" t="s">
        <v>2412</v>
      </c>
      <c r="C1628">
        <v>35000000</v>
      </c>
      <c r="D1628">
        <v>5.2</v>
      </c>
      <c r="E1628">
        <v>25400856</v>
      </c>
      <c r="F1628" t="s">
        <v>21</v>
      </c>
    </row>
    <row r="1629" spans="1:6" x14ac:dyDescent="0.3">
      <c r="A1629">
        <v>52353636</v>
      </c>
      <c r="B1629" t="s">
        <v>2413</v>
      </c>
      <c r="C1629">
        <v>21000000</v>
      </c>
      <c r="D1629">
        <v>7.6</v>
      </c>
      <c r="E1629">
        <v>31353636</v>
      </c>
      <c r="F1629" t="s">
        <v>21</v>
      </c>
    </row>
    <row r="1630" spans="1:6" x14ac:dyDescent="0.3">
      <c r="A1630">
        <v>51475962</v>
      </c>
      <c r="B1630" t="s">
        <v>2414</v>
      </c>
      <c r="C1630">
        <v>30000000</v>
      </c>
      <c r="D1630">
        <v>7.3</v>
      </c>
      <c r="E1630">
        <v>21475962</v>
      </c>
      <c r="F1630" t="s">
        <v>21</v>
      </c>
    </row>
    <row r="1631" spans="1:6" x14ac:dyDescent="0.3">
      <c r="A1631">
        <v>63910583</v>
      </c>
      <c r="B1631" t="s">
        <v>2415</v>
      </c>
      <c r="C1631">
        <v>28000000</v>
      </c>
      <c r="D1631">
        <v>6.6</v>
      </c>
      <c r="E1631">
        <v>35910583</v>
      </c>
      <c r="F1631" t="s">
        <v>21</v>
      </c>
    </row>
    <row r="1632" spans="1:6" x14ac:dyDescent="0.3">
      <c r="A1632">
        <v>62300000</v>
      </c>
      <c r="B1632" t="s">
        <v>2416</v>
      </c>
      <c r="C1632">
        <v>28000000</v>
      </c>
      <c r="D1632">
        <v>6.8</v>
      </c>
      <c r="E1632">
        <v>34300000</v>
      </c>
      <c r="F1632" t="s">
        <v>21</v>
      </c>
    </row>
    <row r="1633" spans="1:6" x14ac:dyDescent="0.3">
      <c r="A1633">
        <v>49968653</v>
      </c>
      <c r="B1633" t="s">
        <v>2417</v>
      </c>
      <c r="C1633">
        <v>28000000</v>
      </c>
      <c r="D1633">
        <v>6.9</v>
      </c>
      <c r="E1633">
        <v>21968653</v>
      </c>
      <c r="F1633" t="s">
        <v>21</v>
      </c>
    </row>
    <row r="1634" spans="1:6" x14ac:dyDescent="0.3">
      <c r="A1634">
        <v>44450000</v>
      </c>
      <c r="B1634" t="s">
        <v>2418</v>
      </c>
      <c r="C1634">
        <v>27000000</v>
      </c>
      <c r="D1634">
        <v>5.8</v>
      </c>
      <c r="E1634">
        <v>17450000</v>
      </c>
      <c r="F1634" t="s">
        <v>21</v>
      </c>
    </row>
    <row r="1635" spans="1:6" x14ac:dyDescent="0.3">
      <c r="A1635">
        <v>45162741</v>
      </c>
      <c r="B1635" t="s">
        <v>2419</v>
      </c>
      <c r="C1635">
        <v>28000000</v>
      </c>
      <c r="D1635">
        <v>6.6</v>
      </c>
      <c r="E1635">
        <v>17162741</v>
      </c>
      <c r="F1635" t="s">
        <v>21</v>
      </c>
    </row>
    <row r="1636" spans="1:6" x14ac:dyDescent="0.3">
      <c r="A1636">
        <v>71346930</v>
      </c>
      <c r="B1636" t="s">
        <v>2420</v>
      </c>
      <c r="C1636">
        <v>28000000</v>
      </c>
      <c r="D1636">
        <v>6.7</v>
      </c>
      <c r="E1636">
        <v>43346930</v>
      </c>
      <c r="F1636" t="s">
        <v>21</v>
      </c>
    </row>
    <row r="1637" spans="1:6" x14ac:dyDescent="0.3">
      <c r="A1637">
        <v>39514713</v>
      </c>
      <c r="B1637" t="s">
        <v>2421</v>
      </c>
      <c r="C1637">
        <v>28000000</v>
      </c>
      <c r="D1637">
        <v>6.7</v>
      </c>
      <c r="E1637">
        <v>11514713</v>
      </c>
      <c r="F1637" t="s">
        <v>21</v>
      </c>
    </row>
    <row r="1638" spans="1:6" x14ac:dyDescent="0.3">
      <c r="A1638">
        <v>43097652</v>
      </c>
      <c r="B1638" t="s">
        <v>2422</v>
      </c>
      <c r="C1638">
        <v>28000000</v>
      </c>
      <c r="D1638">
        <v>6.3</v>
      </c>
      <c r="E1638">
        <v>15097652</v>
      </c>
      <c r="F1638" t="s">
        <v>21</v>
      </c>
    </row>
    <row r="1639" spans="1:6" x14ac:dyDescent="0.3">
      <c r="A1639">
        <v>48043505</v>
      </c>
      <c r="B1639" t="s">
        <v>2423</v>
      </c>
      <c r="C1639">
        <v>30000000</v>
      </c>
      <c r="D1639">
        <v>7.7</v>
      </c>
      <c r="E1639">
        <v>18043505</v>
      </c>
      <c r="F1639" t="s">
        <v>21</v>
      </c>
    </row>
    <row r="1640" spans="1:6" x14ac:dyDescent="0.3">
      <c r="A1640">
        <v>37053924</v>
      </c>
      <c r="B1640" t="s">
        <v>2424</v>
      </c>
      <c r="C1640">
        <v>28000000</v>
      </c>
      <c r="D1640">
        <v>6.1</v>
      </c>
      <c r="E1640">
        <v>9053924</v>
      </c>
      <c r="F1640" t="s">
        <v>21</v>
      </c>
    </row>
    <row r="1641" spans="1:6" x14ac:dyDescent="0.3">
      <c r="A1641">
        <v>33000377</v>
      </c>
      <c r="B1641" t="s">
        <v>2425</v>
      </c>
      <c r="C1641">
        <v>28000000</v>
      </c>
      <c r="D1641">
        <v>4.9000000000000004</v>
      </c>
      <c r="E1641">
        <v>5000377</v>
      </c>
      <c r="F1641" t="s">
        <v>21</v>
      </c>
    </row>
    <row r="1642" spans="1:6" x14ac:dyDescent="0.3">
      <c r="A1642">
        <v>66950483</v>
      </c>
      <c r="B1642" t="s">
        <v>2427</v>
      </c>
      <c r="C1642">
        <v>28000000</v>
      </c>
      <c r="D1642">
        <v>6.2</v>
      </c>
      <c r="E1642">
        <v>38950483</v>
      </c>
      <c r="F1642" t="s">
        <v>21</v>
      </c>
    </row>
    <row r="1643" spans="1:6" x14ac:dyDescent="0.3">
      <c r="A1643">
        <v>38372662</v>
      </c>
      <c r="B1643" t="s">
        <v>2428</v>
      </c>
      <c r="C1643">
        <v>28000000</v>
      </c>
      <c r="D1643">
        <v>7.8</v>
      </c>
      <c r="E1643">
        <v>10372662</v>
      </c>
      <c r="F1643" t="s">
        <v>21</v>
      </c>
    </row>
    <row r="1644" spans="1:6" x14ac:dyDescent="0.3">
      <c r="A1644">
        <v>27000000</v>
      </c>
      <c r="B1644" t="s">
        <v>2429</v>
      </c>
      <c r="C1644">
        <v>28000000</v>
      </c>
      <c r="D1644">
        <v>8.1999999999999993</v>
      </c>
      <c r="E1644">
        <v>-1000000</v>
      </c>
      <c r="F1644" t="s">
        <v>38</v>
      </c>
    </row>
    <row r="1645" spans="1:6" x14ac:dyDescent="0.3">
      <c r="A1645">
        <v>31600000</v>
      </c>
      <c r="B1645" t="s">
        <v>2430</v>
      </c>
      <c r="C1645">
        <v>28000000</v>
      </c>
      <c r="D1645">
        <v>6.9</v>
      </c>
      <c r="E1645">
        <v>3600000</v>
      </c>
      <c r="F1645" t="s">
        <v>21</v>
      </c>
    </row>
    <row r="1646" spans="1:6" x14ac:dyDescent="0.3">
      <c r="A1646">
        <v>30688364</v>
      </c>
      <c r="B1646" t="s">
        <v>2431</v>
      </c>
      <c r="C1646">
        <v>28000000</v>
      </c>
      <c r="D1646">
        <v>6.2</v>
      </c>
      <c r="E1646">
        <v>2688364</v>
      </c>
      <c r="F1646" t="s">
        <v>21</v>
      </c>
    </row>
    <row r="1647" spans="1:6" x14ac:dyDescent="0.3">
      <c r="A1647">
        <v>28563179</v>
      </c>
      <c r="B1647" t="s">
        <v>2433</v>
      </c>
      <c r="C1647">
        <v>21000000</v>
      </c>
      <c r="D1647">
        <v>6.9</v>
      </c>
      <c r="E1647">
        <v>7563179</v>
      </c>
      <c r="F1647" t="s">
        <v>21</v>
      </c>
    </row>
    <row r="1648" spans="1:6" x14ac:dyDescent="0.3">
      <c r="A1648">
        <v>16779636</v>
      </c>
      <c r="B1648" t="s">
        <v>2435</v>
      </c>
      <c r="C1648">
        <v>28000000</v>
      </c>
      <c r="D1648">
        <v>4.8</v>
      </c>
      <c r="E1648">
        <v>-11220364</v>
      </c>
      <c r="F1648" t="s">
        <v>38</v>
      </c>
    </row>
    <row r="1649" spans="1:6" x14ac:dyDescent="0.3">
      <c r="A1649">
        <v>17324744</v>
      </c>
      <c r="B1649" t="s">
        <v>2436</v>
      </c>
      <c r="C1649">
        <v>28000000</v>
      </c>
      <c r="D1649">
        <v>5.3</v>
      </c>
      <c r="E1649">
        <v>-10675256</v>
      </c>
      <c r="F1649" t="s">
        <v>38</v>
      </c>
    </row>
    <row r="1650" spans="1:6" x14ac:dyDescent="0.3">
      <c r="A1650">
        <v>8888143</v>
      </c>
      <c r="B1650" t="s">
        <v>2437</v>
      </c>
      <c r="C1650">
        <v>28000000</v>
      </c>
      <c r="D1650">
        <v>6.7</v>
      </c>
      <c r="E1650">
        <v>-19111857</v>
      </c>
      <c r="F1650" t="s">
        <v>38</v>
      </c>
    </row>
    <row r="1651" spans="1:6" x14ac:dyDescent="0.3">
      <c r="A1651">
        <v>24268828</v>
      </c>
      <c r="B1651" t="s">
        <v>2438</v>
      </c>
      <c r="C1651">
        <v>28000000</v>
      </c>
      <c r="D1651">
        <v>5.4</v>
      </c>
      <c r="E1651">
        <v>-3731172</v>
      </c>
      <c r="F1651" t="s">
        <v>38</v>
      </c>
    </row>
    <row r="1652" spans="1:6" x14ac:dyDescent="0.3">
      <c r="A1652">
        <v>8119205</v>
      </c>
      <c r="B1652" t="s">
        <v>2440</v>
      </c>
      <c r="C1652">
        <v>28000000</v>
      </c>
      <c r="D1652">
        <v>5.4</v>
      </c>
      <c r="E1652">
        <v>-19880795</v>
      </c>
      <c r="F1652" t="s">
        <v>38</v>
      </c>
    </row>
    <row r="1653" spans="1:6" x14ac:dyDescent="0.3">
      <c r="A1653">
        <v>8434601</v>
      </c>
      <c r="B1653" t="s">
        <v>2441</v>
      </c>
      <c r="C1653">
        <v>28000000</v>
      </c>
      <c r="D1653">
        <v>4.9000000000000004</v>
      </c>
      <c r="E1653">
        <v>-19565399</v>
      </c>
      <c r="F1653" t="s">
        <v>38</v>
      </c>
    </row>
    <row r="1654" spans="1:6" x14ac:dyDescent="0.3">
      <c r="A1654">
        <v>6998324</v>
      </c>
      <c r="B1654" t="s">
        <v>2442</v>
      </c>
      <c r="C1654">
        <v>28000000</v>
      </c>
      <c r="D1654">
        <v>6.1</v>
      </c>
      <c r="E1654">
        <v>-21001676</v>
      </c>
      <c r="F1654" t="s">
        <v>38</v>
      </c>
    </row>
    <row r="1655" spans="1:6" x14ac:dyDescent="0.3">
      <c r="A1655">
        <v>10907291</v>
      </c>
      <c r="B1655" t="s">
        <v>2443</v>
      </c>
      <c r="C1655">
        <v>28000000</v>
      </c>
      <c r="D1655">
        <v>5.8</v>
      </c>
      <c r="E1655">
        <v>-17092709</v>
      </c>
      <c r="F1655" t="s">
        <v>38</v>
      </c>
    </row>
    <row r="1656" spans="1:6" x14ac:dyDescent="0.3">
      <c r="A1656">
        <v>5532301</v>
      </c>
      <c r="B1656" t="s">
        <v>2444</v>
      </c>
      <c r="C1656">
        <v>28000000</v>
      </c>
      <c r="D1656">
        <v>7</v>
      </c>
      <c r="E1656">
        <v>-22467699</v>
      </c>
      <c r="F1656" t="s">
        <v>38</v>
      </c>
    </row>
    <row r="1657" spans="1:6" x14ac:dyDescent="0.3">
      <c r="A1657">
        <v>2775593</v>
      </c>
      <c r="B1657" t="s">
        <v>2446</v>
      </c>
      <c r="C1657">
        <v>27000000</v>
      </c>
      <c r="D1657">
        <v>6.5</v>
      </c>
      <c r="E1657">
        <v>-24224407</v>
      </c>
      <c r="F1657" t="s">
        <v>38</v>
      </c>
    </row>
    <row r="1658" spans="1:6" x14ac:dyDescent="0.3">
      <c r="A1658">
        <v>28751715</v>
      </c>
      <c r="B1658" t="s">
        <v>2448</v>
      </c>
      <c r="C1658">
        <v>28000000</v>
      </c>
      <c r="D1658">
        <v>6.6</v>
      </c>
      <c r="E1658">
        <v>751715</v>
      </c>
      <c r="F1658" t="s">
        <v>21</v>
      </c>
    </row>
    <row r="1659" spans="1:6" x14ac:dyDescent="0.3">
      <c r="A1659">
        <v>20285518</v>
      </c>
      <c r="B1659" t="s">
        <v>2450</v>
      </c>
      <c r="C1659">
        <v>28000000</v>
      </c>
      <c r="D1659">
        <v>5.7</v>
      </c>
      <c r="E1659">
        <v>-7714482</v>
      </c>
      <c r="F1659" t="s">
        <v>38</v>
      </c>
    </row>
    <row r="1660" spans="1:6" x14ac:dyDescent="0.3">
      <c r="A1660">
        <v>67900000</v>
      </c>
      <c r="B1660" t="s">
        <v>2451</v>
      </c>
      <c r="C1660">
        <v>27500000</v>
      </c>
      <c r="D1660">
        <v>6.6</v>
      </c>
      <c r="E1660">
        <v>40400000</v>
      </c>
      <c r="F1660" t="s">
        <v>21</v>
      </c>
    </row>
    <row r="1661" spans="1:6" x14ac:dyDescent="0.3">
      <c r="A1661">
        <v>148734225</v>
      </c>
      <c r="B1661" t="s">
        <v>2452</v>
      </c>
      <c r="C1661">
        <v>30000000</v>
      </c>
      <c r="D1661">
        <v>7</v>
      </c>
      <c r="E1661">
        <v>118734225</v>
      </c>
      <c r="F1661" t="s">
        <v>21</v>
      </c>
    </row>
    <row r="1662" spans="1:6" x14ac:dyDescent="0.3">
      <c r="A1662">
        <v>49185998</v>
      </c>
      <c r="B1662" t="s">
        <v>2453</v>
      </c>
      <c r="C1662">
        <v>30000000</v>
      </c>
      <c r="D1662">
        <v>7.4</v>
      </c>
      <c r="E1662">
        <v>19185998</v>
      </c>
      <c r="F1662" t="s">
        <v>21</v>
      </c>
    </row>
    <row r="1663" spans="1:6" x14ac:dyDescent="0.3">
      <c r="A1663">
        <v>42168445</v>
      </c>
      <c r="B1663" t="s">
        <v>2455</v>
      </c>
      <c r="C1663">
        <v>35000000</v>
      </c>
      <c r="D1663">
        <v>5.3</v>
      </c>
      <c r="E1663">
        <v>7168445</v>
      </c>
      <c r="F1663" t="s">
        <v>21</v>
      </c>
    </row>
    <row r="1664" spans="1:6" x14ac:dyDescent="0.3">
      <c r="A1664">
        <v>26400000</v>
      </c>
      <c r="B1664" t="s">
        <v>2457</v>
      </c>
      <c r="C1664">
        <v>16000000</v>
      </c>
      <c r="D1664">
        <v>7.4</v>
      </c>
      <c r="E1664">
        <v>10400000</v>
      </c>
      <c r="F1664" t="s">
        <v>21</v>
      </c>
    </row>
    <row r="1665" spans="1:6" x14ac:dyDescent="0.3">
      <c r="A1665">
        <v>17508670</v>
      </c>
      <c r="B1665" t="s">
        <v>2459</v>
      </c>
      <c r="C1665">
        <v>15000000</v>
      </c>
      <c r="D1665">
        <v>7.4</v>
      </c>
      <c r="E1665">
        <v>2508670</v>
      </c>
      <c r="F1665" t="s">
        <v>21</v>
      </c>
    </row>
    <row r="1666" spans="1:6" x14ac:dyDescent="0.3">
      <c r="A1666">
        <v>9664316</v>
      </c>
      <c r="B1666" t="s">
        <v>2460</v>
      </c>
      <c r="C1666">
        <v>27500000</v>
      </c>
      <c r="D1666">
        <v>6.8</v>
      </c>
      <c r="E1666">
        <v>-17835684</v>
      </c>
      <c r="F1666" t="s">
        <v>38</v>
      </c>
    </row>
    <row r="1667" spans="1:6" x14ac:dyDescent="0.3">
      <c r="A1667">
        <v>74888996</v>
      </c>
      <c r="B1667" t="s">
        <v>2462</v>
      </c>
      <c r="C1667">
        <v>30000000</v>
      </c>
      <c r="D1667">
        <v>7.2</v>
      </c>
      <c r="E1667">
        <v>44888996</v>
      </c>
      <c r="F1667" t="s">
        <v>21</v>
      </c>
    </row>
    <row r="1668" spans="1:6" x14ac:dyDescent="0.3">
      <c r="A1668">
        <v>69586544</v>
      </c>
      <c r="B1668" t="s">
        <v>2464</v>
      </c>
      <c r="C1668">
        <v>27000000</v>
      </c>
      <c r="D1668">
        <v>6</v>
      </c>
      <c r="E1668">
        <v>42586544</v>
      </c>
      <c r="F1668" t="s">
        <v>21</v>
      </c>
    </row>
    <row r="1669" spans="1:6" x14ac:dyDescent="0.3">
      <c r="A1669">
        <v>60491560</v>
      </c>
      <c r="B1669" t="s">
        <v>2465</v>
      </c>
      <c r="C1669">
        <v>27000000</v>
      </c>
      <c r="D1669">
        <v>6.6</v>
      </c>
      <c r="E1669">
        <v>33491560</v>
      </c>
      <c r="F1669" t="s">
        <v>21</v>
      </c>
    </row>
    <row r="1670" spans="1:6" x14ac:dyDescent="0.3">
      <c r="A1670">
        <v>54200000</v>
      </c>
      <c r="B1670" t="s">
        <v>2466</v>
      </c>
      <c r="C1670">
        <v>27000000</v>
      </c>
      <c r="D1670">
        <v>7.9</v>
      </c>
      <c r="E1670">
        <v>27200000</v>
      </c>
      <c r="F1670" t="s">
        <v>21</v>
      </c>
    </row>
    <row r="1671" spans="1:6" x14ac:dyDescent="0.3">
      <c r="A1671">
        <v>30920167</v>
      </c>
      <c r="B1671" t="s">
        <v>2468</v>
      </c>
      <c r="C1671">
        <v>25000000</v>
      </c>
      <c r="D1671">
        <v>5.7</v>
      </c>
      <c r="E1671">
        <v>5920167</v>
      </c>
      <c r="F1671" t="s">
        <v>21</v>
      </c>
    </row>
    <row r="1672" spans="1:6" x14ac:dyDescent="0.3">
      <c r="A1672">
        <v>40566655</v>
      </c>
      <c r="B1672" t="s">
        <v>2469</v>
      </c>
      <c r="C1672">
        <v>30000000</v>
      </c>
      <c r="D1672">
        <v>7.1</v>
      </c>
      <c r="E1672">
        <v>10566655</v>
      </c>
      <c r="F1672" t="s">
        <v>21</v>
      </c>
    </row>
    <row r="1673" spans="1:6" x14ac:dyDescent="0.3">
      <c r="A1673">
        <v>31768374</v>
      </c>
      <c r="B1673" t="s">
        <v>2470</v>
      </c>
      <c r="C1673">
        <v>27000000</v>
      </c>
      <c r="D1673">
        <v>5.6</v>
      </c>
      <c r="E1673">
        <v>4768374</v>
      </c>
      <c r="F1673" t="s">
        <v>21</v>
      </c>
    </row>
    <row r="1674" spans="1:6" x14ac:dyDescent="0.3">
      <c r="A1674">
        <v>22494487</v>
      </c>
      <c r="B1674" t="s">
        <v>2471</v>
      </c>
      <c r="C1674">
        <v>27000000</v>
      </c>
      <c r="D1674">
        <v>7.8</v>
      </c>
      <c r="E1674">
        <v>-4505513</v>
      </c>
      <c r="F1674" t="s">
        <v>38</v>
      </c>
    </row>
    <row r="1675" spans="1:6" x14ac:dyDescent="0.3">
      <c r="A1675">
        <v>21500000</v>
      </c>
      <c r="B1675" t="s">
        <v>2473</v>
      </c>
      <c r="C1675">
        <v>27000000</v>
      </c>
      <c r="D1675">
        <v>7.9</v>
      </c>
      <c r="E1675">
        <v>-5500000</v>
      </c>
      <c r="F1675" t="s">
        <v>38</v>
      </c>
    </row>
    <row r="1676" spans="1:6" x14ac:dyDescent="0.3">
      <c r="A1676">
        <v>4463292</v>
      </c>
      <c r="B1676" t="s">
        <v>2474</v>
      </c>
      <c r="C1676">
        <v>30000000</v>
      </c>
      <c r="D1676">
        <v>6.9</v>
      </c>
      <c r="E1676">
        <v>-25536708</v>
      </c>
      <c r="F1676" t="s">
        <v>38</v>
      </c>
    </row>
    <row r="1677" spans="1:6" x14ac:dyDescent="0.3">
      <c r="A1677">
        <v>14337579</v>
      </c>
      <c r="B1677" t="s">
        <v>2475</v>
      </c>
      <c r="C1677">
        <v>27000000</v>
      </c>
      <c r="D1677">
        <v>7.7</v>
      </c>
      <c r="E1677">
        <v>-12662421</v>
      </c>
      <c r="F1677" t="s">
        <v>38</v>
      </c>
    </row>
    <row r="1678" spans="1:6" x14ac:dyDescent="0.3">
      <c r="A1678">
        <v>13823741</v>
      </c>
      <c r="B1678" t="s">
        <v>2477</v>
      </c>
      <c r="C1678">
        <v>13500000</v>
      </c>
      <c r="D1678">
        <v>6.9</v>
      </c>
      <c r="E1678">
        <v>323741</v>
      </c>
      <c r="F1678" t="s">
        <v>21</v>
      </c>
    </row>
    <row r="1679" spans="1:6" x14ac:dyDescent="0.3">
      <c r="A1679">
        <v>10297897</v>
      </c>
      <c r="B1679" t="s">
        <v>2479</v>
      </c>
      <c r="C1679">
        <v>27000000</v>
      </c>
      <c r="D1679">
        <v>6</v>
      </c>
      <c r="E1679">
        <v>-16702103</v>
      </c>
      <c r="F1679" t="s">
        <v>38</v>
      </c>
    </row>
    <row r="1680" spans="1:6" x14ac:dyDescent="0.3">
      <c r="A1680">
        <v>13248477</v>
      </c>
      <c r="B1680" t="s">
        <v>2480</v>
      </c>
      <c r="C1680">
        <v>27000000</v>
      </c>
      <c r="D1680">
        <v>6.2</v>
      </c>
      <c r="E1680">
        <v>-13751523</v>
      </c>
      <c r="F1680" t="s">
        <v>38</v>
      </c>
    </row>
    <row r="1681" spans="1:6" x14ac:dyDescent="0.3">
      <c r="A1681">
        <v>8712564</v>
      </c>
      <c r="B1681" t="s">
        <v>2482</v>
      </c>
      <c r="C1681">
        <v>27000000</v>
      </c>
      <c r="D1681">
        <v>5.9</v>
      </c>
      <c r="E1681">
        <v>-18287436</v>
      </c>
      <c r="F1681" t="s">
        <v>38</v>
      </c>
    </row>
    <row r="1682" spans="1:6" x14ac:dyDescent="0.3">
      <c r="A1682">
        <v>7486906</v>
      </c>
      <c r="B1682" t="s">
        <v>2484</v>
      </c>
      <c r="C1682">
        <v>27000000</v>
      </c>
      <c r="D1682">
        <v>6.8</v>
      </c>
      <c r="E1682">
        <v>-19513094</v>
      </c>
      <c r="F1682" t="s">
        <v>38</v>
      </c>
    </row>
    <row r="1683" spans="1:6" x14ac:dyDescent="0.3">
      <c r="A1683">
        <v>38536376</v>
      </c>
      <c r="B1683" t="s">
        <v>2485</v>
      </c>
      <c r="C1683">
        <v>27000000</v>
      </c>
      <c r="D1683">
        <v>3.6</v>
      </c>
      <c r="E1683">
        <v>11536376</v>
      </c>
      <c r="F1683" t="s">
        <v>21</v>
      </c>
    </row>
    <row r="1684" spans="1:6" x14ac:dyDescent="0.3">
      <c r="A1684">
        <v>41008532</v>
      </c>
      <c r="B1684" t="s">
        <v>2487</v>
      </c>
      <c r="C1684">
        <v>27000000</v>
      </c>
      <c r="D1684">
        <v>6.7</v>
      </c>
      <c r="E1684">
        <v>14008532</v>
      </c>
      <c r="F1684" t="s">
        <v>21</v>
      </c>
    </row>
    <row r="1685" spans="1:6" x14ac:dyDescent="0.3">
      <c r="A1685">
        <v>5204007</v>
      </c>
      <c r="B1685" t="s">
        <v>2488</v>
      </c>
      <c r="C1685">
        <v>28000000</v>
      </c>
      <c r="D1685">
        <v>6.3</v>
      </c>
      <c r="E1685">
        <v>-22795993</v>
      </c>
      <c r="F1685" t="s">
        <v>38</v>
      </c>
    </row>
    <row r="1686" spans="1:6" x14ac:dyDescent="0.3">
      <c r="A1686">
        <v>4485485</v>
      </c>
      <c r="B1686" t="s">
        <v>2489</v>
      </c>
      <c r="C1686">
        <v>15000000</v>
      </c>
      <c r="D1686">
        <v>6.4</v>
      </c>
      <c r="E1686">
        <v>-10514515</v>
      </c>
      <c r="F1686" t="s">
        <v>38</v>
      </c>
    </row>
    <row r="1687" spans="1:6" x14ac:dyDescent="0.3">
      <c r="A1687">
        <v>4476235</v>
      </c>
      <c r="B1687" t="s">
        <v>2490</v>
      </c>
      <c r="C1687">
        <v>27000000</v>
      </c>
      <c r="D1687">
        <v>6.4</v>
      </c>
      <c r="E1687">
        <v>-22523765</v>
      </c>
      <c r="F1687" t="s">
        <v>38</v>
      </c>
    </row>
    <row r="1688" spans="1:6" x14ac:dyDescent="0.3">
      <c r="A1688">
        <v>1089365</v>
      </c>
      <c r="B1688" t="s">
        <v>2491</v>
      </c>
      <c r="C1688">
        <v>25000000</v>
      </c>
      <c r="D1688">
        <v>5.7</v>
      </c>
      <c r="E1688">
        <v>-23910635</v>
      </c>
      <c r="F1688" t="s">
        <v>38</v>
      </c>
    </row>
    <row r="1689" spans="1:6" x14ac:dyDescent="0.3">
      <c r="A1689">
        <v>763044</v>
      </c>
      <c r="B1689" t="s">
        <v>2492</v>
      </c>
      <c r="C1689">
        <v>23000000</v>
      </c>
      <c r="D1689">
        <v>6.2</v>
      </c>
      <c r="E1689">
        <v>-22236956</v>
      </c>
      <c r="F1689" t="s">
        <v>38</v>
      </c>
    </row>
    <row r="1690" spans="1:6" x14ac:dyDescent="0.3">
      <c r="A1690">
        <v>20819129</v>
      </c>
      <c r="B1690" t="s">
        <v>2493</v>
      </c>
      <c r="C1690">
        <v>26000000</v>
      </c>
      <c r="D1690">
        <v>5.2</v>
      </c>
      <c r="E1690">
        <v>-5180871</v>
      </c>
      <c r="F1690" t="s">
        <v>38</v>
      </c>
    </row>
    <row r="1691" spans="1:6" x14ac:dyDescent="0.3">
      <c r="A1691">
        <v>110222438</v>
      </c>
      <c r="B1691" t="s">
        <v>2494</v>
      </c>
      <c r="C1691">
        <v>26000000</v>
      </c>
      <c r="D1691">
        <v>6.1</v>
      </c>
      <c r="E1691">
        <v>84222438</v>
      </c>
      <c r="F1691" t="s">
        <v>21</v>
      </c>
    </row>
    <row r="1692" spans="1:6" x14ac:dyDescent="0.3">
      <c r="A1692">
        <v>109243478</v>
      </c>
      <c r="B1692" t="s">
        <v>2495</v>
      </c>
      <c r="C1692">
        <v>26000000</v>
      </c>
      <c r="D1692">
        <v>7.1</v>
      </c>
      <c r="E1692">
        <v>83243478</v>
      </c>
      <c r="F1692" t="s">
        <v>21</v>
      </c>
    </row>
    <row r="1693" spans="1:6" x14ac:dyDescent="0.3">
      <c r="A1693">
        <v>100241322</v>
      </c>
      <c r="B1693" t="s">
        <v>2496</v>
      </c>
      <c r="C1693">
        <v>25000000</v>
      </c>
      <c r="D1693">
        <v>7.2</v>
      </c>
      <c r="E1693">
        <v>75241322</v>
      </c>
      <c r="F1693" t="s">
        <v>21</v>
      </c>
    </row>
    <row r="1694" spans="1:6" x14ac:dyDescent="0.3">
      <c r="A1694">
        <v>25977365</v>
      </c>
      <c r="B1694" t="s">
        <v>2498</v>
      </c>
      <c r="C1694">
        <v>28000000</v>
      </c>
      <c r="D1694">
        <v>6.5</v>
      </c>
      <c r="E1694">
        <v>-2022635</v>
      </c>
      <c r="F1694" t="s">
        <v>38</v>
      </c>
    </row>
    <row r="1695" spans="1:6" x14ac:dyDescent="0.3">
      <c r="A1695">
        <v>91457688</v>
      </c>
      <c r="B1695" t="s">
        <v>2499</v>
      </c>
      <c r="C1695">
        <v>26000000</v>
      </c>
      <c r="D1695">
        <v>6</v>
      </c>
      <c r="E1695">
        <v>65457688</v>
      </c>
      <c r="F1695" t="s">
        <v>21</v>
      </c>
    </row>
    <row r="1696" spans="1:6" x14ac:dyDescent="0.3">
      <c r="A1696">
        <v>87341380</v>
      </c>
      <c r="B1696" t="s">
        <v>2500</v>
      </c>
      <c r="C1696">
        <v>27000000</v>
      </c>
      <c r="D1696">
        <v>7</v>
      </c>
      <c r="E1696">
        <v>60341380</v>
      </c>
      <c r="F1696" t="s">
        <v>21</v>
      </c>
    </row>
    <row r="1697" spans="1:6" x14ac:dyDescent="0.3">
      <c r="A1697">
        <v>65703412</v>
      </c>
      <c r="B1697" t="s">
        <v>2501</v>
      </c>
      <c r="C1697">
        <v>26000000</v>
      </c>
      <c r="D1697">
        <v>7</v>
      </c>
      <c r="E1697">
        <v>39703412</v>
      </c>
      <c r="F1697" t="s">
        <v>21</v>
      </c>
    </row>
    <row r="1698" spans="1:6" x14ac:dyDescent="0.3">
      <c r="A1698">
        <v>58328680</v>
      </c>
      <c r="B1698" t="s">
        <v>2502</v>
      </c>
      <c r="C1698">
        <v>22000000</v>
      </c>
      <c r="D1698">
        <v>7.5</v>
      </c>
      <c r="E1698">
        <v>36328680</v>
      </c>
      <c r="F1698" t="s">
        <v>21</v>
      </c>
    </row>
    <row r="1699" spans="1:6" x14ac:dyDescent="0.3">
      <c r="A1699">
        <v>61490000</v>
      </c>
      <c r="B1699" t="s">
        <v>2503</v>
      </c>
      <c r="C1699">
        <v>26000000</v>
      </c>
      <c r="D1699">
        <v>6.6</v>
      </c>
      <c r="E1699">
        <v>35490000</v>
      </c>
      <c r="F1699" t="s">
        <v>21</v>
      </c>
    </row>
    <row r="1700" spans="1:6" x14ac:dyDescent="0.3">
      <c r="A1700">
        <v>50800000</v>
      </c>
      <c r="B1700" t="s">
        <v>2504</v>
      </c>
      <c r="C1700">
        <v>26000000</v>
      </c>
      <c r="D1700">
        <v>7.4</v>
      </c>
      <c r="E1700">
        <v>24800000</v>
      </c>
      <c r="F1700" t="s">
        <v>21</v>
      </c>
    </row>
    <row r="1701" spans="1:6" x14ac:dyDescent="0.3">
      <c r="A1701">
        <v>57859105</v>
      </c>
      <c r="B1701" t="s">
        <v>2505</v>
      </c>
      <c r="C1701">
        <v>26000000</v>
      </c>
      <c r="D1701">
        <v>6.5</v>
      </c>
      <c r="E1701">
        <v>31859105</v>
      </c>
      <c r="F1701" t="s">
        <v>21</v>
      </c>
    </row>
    <row r="1702" spans="1:6" x14ac:dyDescent="0.3">
      <c r="A1702">
        <v>46455802</v>
      </c>
      <c r="B1702" t="s">
        <v>2506</v>
      </c>
      <c r="C1702">
        <v>26000000</v>
      </c>
      <c r="D1702">
        <v>6.2</v>
      </c>
      <c r="E1702">
        <v>20455802</v>
      </c>
      <c r="F1702" t="s">
        <v>21</v>
      </c>
    </row>
    <row r="1703" spans="1:6" x14ac:dyDescent="0.3">
      <c r="A1703">
        <v>45506619</v>
      </c>
      <c r="B1703" t="s">
        <v>2507</v>
      </c>
      <c r="C1703">
        <v>26000000</v>
      </c>
      <c r="D1703">
        <v>7.8</v>
      </c>
      <c r="E1703">
        <v>19506619</v>
      </c>
      <c r="F1703" t="s">
        <v>21</v>
      </c>
    </row>
    <row r="1704" spans="1:6" x14ac:dyDescent="0.3">
      <c r="A1704">
        <v>40168080</v>
      </c>
      <c r="B1704" t="s">
        <v>2508</v>
      </c>
      <c r="C1704">
        <v>26000000</v>
      </c>
      <c r="D1704">
        <v>5.2</v>
      </c>
      <c r="E1704">
        <v>14168080</v>
      </c>
      <c r="F1704" t="s">
        <v>21</v>
      </c>
    </row>
    <row r="1705" spans="1:6" x14ac:dyDescent="0.3">
      <c r="A1705">
        <v>49874933</v>
      </c>
      <c r="B1705" t="s">
        <v>2509</v>
      </c>
      <c r="C1705">
        <v>26000000</v>
      </c>
      <c r="D1705">
        <v>6.5</v>
      </c>
      <c r="E1705">
        <v>23874933</v>
      </c>
      <c r="F1705" t="s">
        <v>21</v>
      </c>
    </row>
    <row r="1706" spans="1:6" x14ac:dyDescent="0.3">
      <c r="A1706">
        <v>45489752</v>
      </c>
      <c r="B1706" t="s">
        <v>2510</v>
      </c>
      <c r="C1706">
        <v>26000000</v>
      </c>
      <c r="D1706">
        <v>6.5</v>
      </c>
      <c r="E1706">
        <v>19489752</v>
      </c>
      <c r="F1706" t="s">
        <v>21</v>
      </c>
    </row>
    <row r="1707" spans="1:6" x14ac:dyDescent="0.3">
      <c r="A1707">
        <v>36985501</v>
      </c>
      <c r="B1707" t="s">
        <v>2511</v>
      </c>
      <c r="C1707">
        <v>26000000</v>
      </c>
      <c r="D1707">
        <v>5.2</v>
      </c>
      <c r="E1707">
        <v>10985501</v>
      </c>
      <c r="F1707" t="s">
        <v>21</v>
      </c>
    </row>
    <row r="1708" spans="1:6" x14ac:dyDescent="0.3">
      <c r="A1708">
        <v>33200000</v>
      </c>
      <c r="B1708" t="s">
        <v>2512</v>
      </c>
      <c r="C1708">
        <v>26000000</v>
      </c>
      <c r="D1708">
        <v>7.2</v>
      </c>
      <c r="E1708">
        <v>7200000</v>
      </c>
      <c r="F1708" t="s">
        <v>21</v>
      </c>
    </row>
    <row r="1709" spans="1:6" x14ac:dyDescent="0.3">
      <c r="A1709">
        <v>28501651</v>
      </c>
      <c r="B1709" t="s">
        <v>2513</v>
      </c>
      <c r="C1709">
        <v>26000000</v>
      </c>
      <c r="D1709">
        <v>7.1</v>
      </c>
      <c r="E1709">
        <v>2501651</v>
      </c>
      <c r="F1709" t="s">
        <v>21</v>
      </c>
    </row>
    <row r="1710" spans="1:6" x14ac:dyDescent="0.3">
      <c r="A1710">
        <v>23222861</v>
      </c>
      <c r="B1710" t="s">
        <v>2515</v>
      </c>
      <c r="C1710">
        <v>26000000</v>
      </c>
      <c r="D1710">
        <v>4.5</v>
      </c>
      <c r="E1710">
        <v>-2777139</v>
      </c>
      <c r="F1710" t="s">
        <v>38</v>
      </c>
    </row>
    <row r="1711" spans="1:6" x14ac:dyDescent="0.3">
      <c r="A1711">
        <v>54540525</v>
      </c>
      <c r="B1711" t="s">
        <v>2516</v>
      </c>
      <c r="C1711">
        <v>56000000</v>
      </c>
      <c r="D1711">
        <v>5.7</v>
      </c>
      <c r="E1711">
        <v>-1459475</v>
      </c>
      <c r="F1711" t="s">
        <v>38</v>
      </c>
    </row>
    <row r="1712" spans="1:6" x14ac:dyDescent="0.3">
      <c r="A1712">
        <v>16252765</v>
      </c>
      <c r="B1712" t="s">
        <v>2518</v>
      </c>
      <c r="C1712">
        <v>42000000</v>
      </c>
      <c r="D1712">
        <v>6</v>
      </c>
      <c r="E1712">
        <v>-25747235</v>
      </c>
      <c r="F1712" t="s">
        <v>38</v>
      </c>
    </row>
    <row r="1713" spans="1:6" x14ac:dyDescent="0.3">
      <c r="A1713">
        <v>16005978</v>
      </c>
      <c r="B1713" t="s">
        <v>2519</v>
      </c>
      <c r="C1713">
        <v>26000000</v>
      </c>
      <c r="D1713">
        <v>6.4</v>
      </c>
      <c r="E1713">
        <v>-9994022</v>
      </c>
      <c r="F1713" t="s">
        <v>38</v>
      </c>
    </row>
    <row r="1714" spans="1:6" x14ac:dyDescent="0.3">
      <c r="A1714">
        <v>14469428</v>
      </c>
      <c r="B1714" t="s">
        <v>2520</v>
      </c>
      <c r="C1714">
        <v>26000000</v>
      </c>
      <c r="D1714">
        <v>5.2</v>
      </c>
      <c r="E1714">
        <v>-11530572</v>
      </c>
      <c r="F1714" t="s">
        <v>38</v>
      </c>
    </row>
    <row r="1715" spans="1:6" x14ac:dyDescent="0.3">
      <c r="A1715">
        <v>13829734</v>
      </c>
      <c r="B1715" t="s">
        <v>2522</v>
      </c>
      <c r="C1715">
        <v>26000000</v>
      </c>
      <c r="D1715">
        <v>4.3</v>
      </c>
      <c r="E1715">
        <v>-12170266</v>
      </c>
      <c r="F1715" t="s">
        <v>38</v>
      </c>
    </row>
    <row r="1716" spans="1:6" x14ac:dyDescent="0.3">
      <c r="A1716">
        <v>1075288</v>
      </c>
      <c r="B1716" t="s">
        <v>2524</v>
      </c>
      <c r="C1716">
        <v>22000000</v>
      </c>
      <c r="D1716">
        <v>6.1</v>
      </c>
      <c r="E1716">
        <v>-20924712</v>
      </c>
      <c r="F1716" t="s">
        <v>38</v>
      </c>
    </row>
    <row r="1717" spans="1:6" x14ac:dyDescent="0.3">
      <c r="A1717">
        <v>7496522</v>
      </c>
      <c r="B1717" t="s">
        <v>2525</v>
      </c>
      <c r="C1717">
        <v>26000000</v>
      </c>
      <c r="D1717">
        <v>6.8</v>
      </c>
      <c r="E1717">
        <v>-18503478</v>
      </c>
      <c r="F1717" t="s">
        <v>38</v>
      </c>
    </row>
    <row r="1718" spans="1:6" x14ac:dyDescent="0.3">
      <c r="A1718">
        <v>20047715</v>
      </c>
      <c r="B1718" t="s">
        <v>2527</v>
      </c>
      <c r="C1718">
        <v>25530000</v>
      </c>
      <c r="D1718">
        <v>5.2</v>
      </c>
      <c r="E1718">
        <v>-5482285</v>
      </c>
      <c r="F1718" t="s">
        <v>38</v>
      </c>
    </row>
    <row r="1719" spans="1:6" x14ac:dyDescent="0.3">
      <c r="A1719">
        <v>12276810</v>
      </c>
      <c r="B1719" t="s">
        <v>2528</v>
      </c>
      <c r="C1719">
        <v>26000000</v>
      </c>
      <c r="D1719">
        <v>6.5</v>
      </c>
      <c r="E1719">
        <v>-13723190</v>
      </c>
      <c r="F1719" t="s">
        <v>38</v>
      </c>
    </row>
    <row r="1720" spans="1:6" x14ac:dyDescent="0.3">
      <c r="A1720">
        <v>33565375</v>
      </c>
      <c r="B1720" t="s">
        <v>2530</v>
      </c>
      <c r="C1720">
        <v>15000000</v>
      </c>
      <c r="D1720">
        <v>7.5</v>
      </c>
      <c r="E1720">
        <v>18565375</v>
      </c>
      <c r="F1720" t="s">
        <v>21</v>
      </c>
    </row>
    <row r="1721" spans="1:6" x14ac:dyDescent="0.3">
      <c r="A1721">
        <v>499263</v>
      </c>
      <c r="B1721" t="s">
        <v>2531</v>
      </c>
      <c r="C1721">
        <v>30000000</v>
      </c>
      <c r="D1721">
        <v>7.1</v>
      </c>
      <c r="E1721">
        <v>-29500737</v>
      </c>
      <c r="F1721" t="s">
        <v>38</v>
      </c>
    </row>
    <row r="1722" spans="1:6" x14ac:dyDescent="0.3">
      <c r="A1722">
        <v>219200000</v>
      </c>
      <c r="B1722" t="s">
        <v>2533</v>
      </c>
      <c r="C1722">
        <v>25000000</v>
      </c>
      <c r="D1722">
        <v>6.9</v>
      </c>
      <c r="E1722">
        <v>194200000</v>
      </c>
      <c r="F1722" t="s">
        <v>21</v>
      </c>
    </row>
    <row r="1723" spans="1:6" x14ac:dyDescent="0.3">
      <c r="A1723">
        <v>172825435</v>
      </c>
      <c r="B1723" t="s">
        <v>2534</v>
      </c>
      <c r="C1723">
        <v>25000000</v>
      </c>
      <c r="D1723">
        <v>8</v>
      </c>
      <c r="E1723">
        <v>147825435</v>
      </c>
      <c r="F1723" t="s">
        <v>21</v>
      </c>
    </row>
    <row r="1724" spans="1:6" x14ac:dyDescent="0.3">
      <c r="A1724">
        <v>148085755</v>
      </c>
      <c r="B1724" t="s">
        <v>2535</v>
      </c>
      <c r="C1724">
        <v>33000000</v>
      </c>
      <c r="D1724">
        <v>8.1999999999999993</v>
      </c>
      <c r="E1724">
        <v>115085755</v>
      </c>
      <c r="F1724" t="s">
        <v>21</v>
      </c>
    </row>
    <row r="1725" spans="1:6" x14ac:dyDescent="0.3">
      <c r="A1725">
        <v>25517500</v>
      </c>
      <c r="B1725" t="s">
        <v>2536</v>
      </c>
      <c r="C1725">
        <v>25100000</v>
      </c>
      <c r="D1725">
        <v>6.4</v>
      </c>
      <c r="E1725">
        <v>417500</v>
      </c>
      <c r="F1725" t="s">
        <v>21</v>
      </c>
    </row>
    <row r="1726" spans="1:6" x14ac:dyDescent="0.3">
      <c r="A1726">
        <v>145000989</v>
      </c>
      <c r="B1726" t="s">
        <v>2537</v>
      </c>
      <c r="C1726">
        <v>25000000</v>
      </c>
      <c r="D1726">
        <v>7.9</v>
      </c>
      <c r="E1726">
        <v>120000989</v>
      </c>
      <c r="F1726" t="s">
        <v>21</v>
      </c>
    </row>
    <row r="1727" spans="1:6" x14ac:dyDescent="0.3">
      <c r="A1727">
        <v>26761283</v>
      </c>
      <c r="B1727" t="s">
        <v>2539</v>
      </c>
      <c r="C1727">
        <v>26000000</v>
      </c>
      <c r="D1727">
        <v>6.7</v>
      </c>
      <c r="E1727">
        <v>761283</v>
      </c>
      <c r="F1727" t="s">
        <v>21</v>
      </c>
    </row>
    <row r="1728" spans="1:6" x14ac:dyDescent="0.3">
      <c r="A1728">
        <v>121945720</v>
      </c>
      <c r="B1728" t="s">
        <v>2540</v>
      </c>
      <c r="C1728">
        <v>25000000</v>
      </c>
      <c r="D1728">
        <v>6.1</v>
      </c>
      <c r="E1728">
        <v>96945720</v>
      </c>
      <c r="F1728" t="s">
        <v>21</v>
      </c>
    </row>
    <row r="1729" spans="1:6" x14ac:dyDescent="0.3">
      <c r="A1729">
        <v>96067179</v>
      </c>
      <c r="B1729" t="s">
        <v>2541</v>
      </c>
      <c r="C1729">
        <v>22000000</v>
      </c>
      <c r="D1729">
        <v>8.9</v>
      </c>
      <c r="E1729">
        <v>74067179</v>
      </c>
      <c r="F1729" t="s">
        <v>21</v>
      </c>
    </row>
    <row r="1730" spans="1:6" x14ac:dyDescent="0.3">
      <c r="A1730">
        <v>169705587</v>
      </c>
      <c r="B1730" t="s">
        <v>2542</v>
      </c>
      <c r="C1730">
        <v>25000000</v>
      </c>
      <c r="D1730">
        <v>8.1</v>
      </c>
      <c r="E1730">
        <v>144705587</v>
      </c>
      <c r="F1730" t="s">
        <v>21</v>
      </c>
    </row>
    <row r="1731" spans="1:6" x14ac:dyDescent="0.3">
      <c r="A1731">
        <v>3254172</v>
      </c>
      <c r="B1731" t="s">
        <v>2543</v>
      </c>
      <c r="C1731">
        <v>28000000</v>
      </c>
      <c r="D1731">
        <v>6.2</v>
      </c>
      <c r="E1731">
        <v>-24745828</v>
      </c>
      <c r="F1731" t="s">
        <v>38</v>
      </c>
    </row>
    <row r="1732" spans="1:6" x14ac:dyDescent="0.3">
      <c r="A1732">
        <v>84185387</v>
      </c>
      <c r="B1732" t="s">
        <v>2544</v>
      </c>
      <c r="C1732">
        <v>80000000</v>
      </c>
      <c r="D1732">
        <v>4.9000000000000004</v>
      </c>
      <c r="E1732">
        <v>4185387</v>
      </c>
      <c r="F1732" t="s">
        <v>21</v>
      </c>
    </row>
    <row r="1733" spans="1:6" x14ac:dyDescent="0.3">
      <c r="A1733">
        <v>82163317</v>
      </c>
      <c r="B1733" t="s">
        <v>2545</v>
      </c>
      <c r="C1733">
        <v>30000000</v>
      </c>
      <c r="D1733">
        <v>5.8</v>
      </c>
      <c r="E1733">
        <v>52163317</v>
      </c>
      <c r="F1733" t="s">
        <v>21</v>
      </c>
    </row>
    <row r="1734" spans="1:6" x14ac:dyDescent="0.3">
      <c r="A1734">
        <v>80920948</v>
      </c>
      <c r="B1734" t="s">
        <v>2546</v>
      </c>
      <c r="C1734">
        <v>30000000</v>
      </c>
      <c r="D1734">
        <v>6</v>
      </c>
      <c r="E1734">
        <v>50920948</v>
      </c>
      <c r="F1734" t="s">
        <v>21</v>
      </c>
    </row>
    <row r="1735" spans="1:6" x14ac:dyDescent="0.3">
      <c r="A1735">
        <v>80034302</v>
      </c>
      <c r="B1735" t="s">
        <v>2547</v>
      </c>
      <c r="C1735">
        <v>25000000</v>
      </c>
      <c r="D1735">
        <v>7</v>
      </c>
      <c r="E1735">
        <v>55034302</v>
      </c>
      <c r="F1735" t="s">
        <v>21</v>
      </c>
    </row>
    <row r="1736" spans="1:6" x14ac:dyDescent="0.3">
      <c r="A1736">
        <v>78656813</v>
      </c>
      <c r="B1736" t="s">
        <v>2549</v>
      </c>
      <c r="C1736">
        <v>25000000</v>
      </c>
      <c r="D1736">
        <v>6</v>
      </c>
      <c r="E1736">
        <v>53656813</v>
      </c>
      <c r="F1736" t="s">
        <v>21</v>
      </c>
    </row>
    <row r="1737" spans="1:6" x14ac:dyDescent="0.3">
      <c r="A1737">
        <v>76270454</v>
      </c>
      <c r="B1737" t="s">
        <v>2550</v>
      </c>
      <c r="C1737">
        <v>25000000</v>
      </c>
      <c r="D1737">
        <v>7.9</v>
      </c>
      <c r="E1737">
        <v>51270454</v>
      </c>
      <c r="F1737" t="s">
        <v>21</v>
      </c>
    </row>
    <row r="1738" spans="1:6" x14ac:dyDescent="0.3">
      <c r="A1738">
        <v>74273505</v>
      </c>
      <c r="B1738" t="s">
        <v>2551</v>
      </c>
      <c r="C1738">
        <v>25000000</v>
      </c>
      <c r="D1738">
        <v>8.1</v>
      </c>
      <c r="E1738">
        <v>49273505</v>
      </c>
      <c r="F1738" t="s">
        <v>21</v>
      </c>
    </row>
    <row r="1739" spans="1:6" x14ac:dyDescent="0.3">
      <c r="A1739">
        <v>134141530</v>
      </c>
      <c r="B1739" t="s">
        <v>2552</v>
      </c>
      <c r="C1739">
        <v>25000000</v>
      </c>
      <c r="D1739">
        <v>6.2</v>
      </c>
      <c r="E1739">
        <v>109141530</v>
      </c>
      <c r="F1739" t="s">
        <v>21</v>
      </c>
    </row>
    <row r="1740" spans="1:6" x14ac:dyDescent="0.3">
      <c r="A1740">
        <v>71500556</v>
      </c>
      <c r="B1740" t="s">
        <v>2554</v>
      </c>
      <c r="C1740">
        <v>26000000</v>
      </c>
      <c r="D1740">
        <v>6.7</v>
      </c>
      <c r="E1740">
        <v>45500556</v>
      </c>
      <c r="F1740" t="s">
        <v>21</v>
      </c>
    </row>
    <row r="1741" spans="1:6" x14ac:dyDescent="0.3">
      <c r="A1741">
        <v>71309760</v>
      </c>
      <c r="B1741" t="s">
        <v>2555</v>
      </c>
      <c r="C1741">
        <v>25000000</v>
      </c>
      <c r="D1741">
        <v>7.3</v>
      </c>
      <c r="E1741">
        <v>46309760</v>
      </c>
      <c r="F1741" t="s">
        <v>21</v>
      </c>
    </row>
    <row r="1742" spans="1:6" x14ac:dyDescent="0.3">
      <c r="A1742">
        <v>89808372</v>
      </c>
      <c r="B1742" t="s">
        <v>2557</v>
      </c>
      <c r="C1742">
        <v>45000000</v>
      </c>
      <c r="D1742">
        <v>4.5999999999999996</v>
      </c>
      <c r="E1742">
        <v>44808372</v>
      </c>
      <c r="F1742" t="s">
        <v>21</v>
      </c>
    </row>
    <row r="1743" spans="1:6" x14ac:dyDescent="0.3">
      <c r="A1743">
        <v>77264926</v>
      </c>
      <c r="B1743" t="s">
        <v>2558</v>
      </c>
      <c r="C1743">
        <v>25000000</v>
      </c>
      <c r="D1743">
        <v>6.1</v>
      </c>
      <c r="E1743">
        <v>52264926</v>
      </c>
      <c r="F1743" t="s">
        <v>21</v>
      </c>
    </row>
    <row r="1744" spans="1:6" x14ac:dyDescent="0.3">
      <c r="A1744">
        <v>70625986</v>
      </c>
      <c r="B1744" t="s">
        <v>2559</v>
      </c>
      <c r="C1744">
        <v>25000000</v>
      </c>
      <c r="D1744">
        <v>6.2</v>
      </c>
      <c r="E1744">
        <v>45625986</v>
      </c>
      <c r="F1744" t="s">
        <v>21</v>
      </c>
    </row>
    <row r="1745" spans="1:6" x14ac:dyDescent="0.3">
      <c r="A1745">
        <v>56505065</v>
      </c>
      <c r="B1745" t="s">
        <v>2560</v>
      </c>
      <c r="C1745">
        <v>25000000</v>
      </c>
      <c r="D1745">
        <v>7.8</v>
      </c>
      <c r="E1745">
        <v>31505065</v>
      </c>
      <c r="F1745" t="s">
        <v>21</v>
      </c>
    </row>
    <row r="1746" spans="1:6" x14ac:dyDescent="0.3">
      <c r="A1746">
        <v>55973336</v>
      </c>
      <c r="B1746" t="s">
        <v>2561</v>
      </c>
      <c r="C1746">
        <v>25000000</v>
      </c>
      <c r="D1746">
        <v>6.1</v>
      </c>
      <c r="E1746">
        <v>30973336</v>
      </c>
      <c r="F1746" t="s">
        <v>21</v>
      </c>
    </row>
    <row r="1747" spans="1:6" x14ac:dyDescent="0.3">
      <c r="A1747">
        <v>54098051</v>
      </c>
      <c r="B1747" t="s">
        <v>2562</v>
      </c>
      <c r="C1747">
        <v>25000000</v>
      </c>
      <c r="D1747">
        <v>5.8</v>
      </c>
      <c r="E1747">
        <v>29098051</v>
      </c>
      <c r="F1747" t="s">
        <v>21</v>
      </c>
    </row>
    <row r="1748" spans="1:6" x14ac:dyDescent="0.3">
      <c r="A1748">
        <v>60443237</v>
      </c>
      <c r="B1748" t="s">
        <v>2563</v>
      </c>
      <c r="C1748">
        <v>25000000</v>
      </c>
      <c r="D1748">
        <v>6.5</v>
      </c>
      <c r="E1748">
        <v>35443237</v>
      </c>
      <c r="F1748" t="s">
        <v>21</v>
      </c>
    </row>
    <row r="1749" spans="1:6" x14ac:dyDescent="0.3">
      <c r="A1749">
        <v>82234139</v>
      </c>
      <c r="B1749" t="s">
        <v>2565</v>
      </c>
      <c r="C1749">
        <v>17000000</v>
      </c>
      <c r="D1749">
        <v>7.2</v>
      </c>
      <c r="E1749">
        <v>65234139</v>
      </c>
      <c r="F1749" t="s">
        <v>21</v>
      </c>
    </row>
    <row r="1750" spans="1:6" x14ac:dyDescent="0.3">
      <c r="A1750">
        <v>51676606</v>
      </c>
      <c r="B1750" t="s">
        <v>2566</v>
      </c>
      <c r="C1750">
        <v>25000000</v>
      </c>
      <c r="D1750">
        <v>7.8</v>
      </c>
      <c r="E1750">
        <v>26676606</v>
      </c>
      <c r="F1750" t="s">
        <v>21</v>
      </c>
    </row>
    <row r="1751" spans="1:6" x14ac:dyDescent="0.3">
      <c r="A1751">
        <v>52528330</v>
      </c>
      <c r="B1751" t="s">
        <v>2568</v>
      </c>
      <c r="C1751">
        <v>25000000</v>
      </c>
      <c r="D1751">
        <v>4.7</v>
      </c>
      <c r="E1751">
        <v>27528330</v>
      </c>
      <c r="F1751" t="s">
        <v>21</v>
      </c>
    </row>
    <row r="1752" spans="1:6" x14ac:dyDescent="0.3">
      <c r="A1752">
        <v>51533608</v>
      </c>
      <c r="B1752" t="s">
        <v>2570</v>
      </c>
      <c r="C1752">
        <v>25000000</v>
      </c>
      <c r="D1752">
        <v>6.8</v>
      </c>
      <c r="E1752">
        <v>26533608</v>
      </c>
      <c r="F1752" t="s">
        <v>21</v>
      </c>
    </row>
    <row r="1753" spans="1:6" x14ac:dyDescent="0.3">
      <c r="A1753">
        <v>51097664</v>
      </c>
      <c r="B1753" t="s">
        <v>2572</v>
      </c>
      <c r="C1753">
        <v>30000000</v>
      </c>
      <c r="D1753">
        <v>5.9</v>
      </c>
      <c r="E1753">
        <v>21097664</v>
      </c>
      <c r="F1753" t="s">
        <v>21</v>
      </c>
    </row>
    <row r="1754" spans="1:6" x14ac:dyDescent="0.3">
      <c r="A1754">
        <v>84136909</v>
      </c>
      <c r="B1754" t="s">
        <v>2573</v>
      </c>
      <c r="C1754">
        <v>26000000</v>
      </c>
      <c r="D1754">
        <v>7.2</v>
      </c>
      <c r="E1754">
        <v>58136909</v>
      </c>
      <c r="F1754" t="s">
        <v>21</v>
      </c>
    </row>
    <row r="1755" spans="1:6" x14ac:dyDescent="0.3">
      <c r="A1755">
        <v>46836394</v>
      </c>
      <c r="B1755" t="s">
        <v>2574</v>
      </c>
      <c r="C1755">
        <v>25000000</v>
      </c>
      <c r="D1755">
        <v>8.6999999999999993</v>
      </c>
      <c r="E1755">
        <v>21836394</v>
      </c>
      <c r="F1755" t="s">
        <v>21</v>
      </c>
    </row>
    <row r="1756" spans="1:6" x14ac:dyDescent="0.3">
      <c r="A1756">
        <v>47285499</v>
      </c>
      <c r="B1756" t="s">
        <v>2575</v>
      </c>
      <c r="C1756">
        <v>26000000</v>
      </c>
      <c r="D1756">
        <v>5</v>
      </c>
      <c r="E1756">
        <v>21285499</v>
      </c>
      <c r="F1756" t="s">
        <v>21</v>
      </c>
    </row>
    <row r="1757" spans="1:6" x14ac:dyDescent="0.3">
      <c r="A1757">
        <v>47124400</v>
      </c>
      <c r="B1757" t="s">
        <v>2576</v>
      </c>
      <c r="C1757">
        <v>25000000</v>
      </c>
      <c r="D1757">
        <v>6.6</v>
      </c>
      <c r="E1757">
        <v>22124400</v>
      </c>
      <c r="F1757" t="s">
        <v>21</v>
      </c>
    </row>
    <row r="1758" spans="1:6" x14ac:dyDescent="0.3">
      <c r="A1758">
        <v>44700000</v>
      </c>
      <c r="B1758" t="s">
        <v>2577</v>
      </c>
      <c r="C1758">
        <v>25000000</v>
      </c>
      <c r="D1758">
        <v>8.3000000000000007</v>
      </c>
      <c r="E1758">
        <v>19700000</v>
      </c>
      <c r="F1758" t="s">
        <v>21</v>
      </c>
    </row>
    <row r="1759" spans="1:6" x14ac:dyDescent="0.3">
      <c r="A1759">
        <v>44455658</v>
      </c>
      <c r="B1759" t="s">
        <v>2578</v>
      </c>
      <c r="C1759">
        <v>25000000</v>
      </c>
      <c r="D1759">
        <v>6.7</v>
      </c>
      <c r="E1759">
        <v>19455658</v>
      </c>
      <c r="F1759" t="s">
        <v>21</v>
      </c>
    </row>
    <row r="1760" spans="1:6" x14ac:dyDescent="0.3">
      <c r="A1760">
        <v>43984230</v>
      </c>
      <c r="B1760" t="s">
        <v>2580</v>
      </c>
      <c r="C1760">
        <v>23000000</v>
      </c>
      <c r="D1760">
        <v>7.8</v>
      </c>
      <c r="E1760">
        <v>20984230</v>
      </c>
      <c r="F1760" t="s">
        <v>21</v>
      </c>
    </row>
    <row r="1761" spans="1:6" x14ac:dyDescent="0.3">
      <c r="A1761">
        <v>66489425</v>
      </c>
      <c r="B1761" t="s">
        <v>2581</v>
      </c>
      <c r="C1761">
        <v>25000000</v>
      </c>
      <c r="D1761">
        <v>6.5</v>
      </c>
      <c r="E1761">
        <v>41489425</v>
      </c>
      <c r="F1761" t="s">
        <v>21</v>
      </c>
    </row>
    <row r="1762" spans="1:6" x14ac:dyDescent="0.3">
      <c r="A1762">
        <v>41067398</v>
      </c>
      <c r="B1762" t="s">
        <v>2582</v>
      </c>
      <c r="C1762">
        <v>25000000</v>
      </c>
      <c r="D1762">
        <v>6.1</v>
      </c>
      <c r="E1762">
        <v>16067398</v>
      </c>
      <c r="F1762" t="s">
        <v>21</v>
      </c>
    </row>
    <row r="1763" spans="1:6" x14ac:dyDescent="0.3">
      <c r="A1763">
        <v>40218903</v>
      </c>
      <c r="B1763" t="s">
        <v>2583</v>
      </c>
      <c r="C1763">
        <v>25000000</v>
      </c>
      <c r="D1763">
        <v>8.1</v>
      </c>
      <c r="E1763">
        <v>15218903</v>
      </c>
      <c r="F1763" t="s">
        <v>21</v>
      </c>
    </row>
    <row r="1764" spans="1:6" x14ac:dyDescent="0.3">
      <c r="A1764">
        <v>39880476</v>
      </c>
      <c r="B1764" t="s">
        <v>2585</v>
      </c>
      <c r="C1764">
        <v>25000000</v>
      </c>
      <c r="D1764">
        <v>5.2</v>
      </c>
      <c r="E1764">
        <v>14880476</v>
      </c>
      <c r="F1764" t="s">
        <v>21</v>
      </c>
    </row>
    <row r="1765" spans="1:6" x14ac:dyDescent="0.3">
      <c r="A1765">
        <v>39399750</v>
      </c>
      <c r="B1765" t="s">
        <v>2587</v>
      </c>
      <c r="C1765">
        <v>25000000</v>
      </c>
      <c r="D1765">
        <v>5.6</v>
      </c>
      <c r="E1765">
        <v>14399750</v>
      </c>
      <c r="F1765" t="s">
        <v>21</v>
      </c>
    </row>
    <row r="1766" spans="1:6" x14ac:dyDescent="0.3">
      <c r="A1766">
        <v>38230435</v>
      </c>
      <c r="B1766" t="s">
        <v>2588</v>
      </c>
      <c r="C1766">
        <v>25000000</v>
      </c>
      <c r="D1766">
        <v>5.8</v>
      </c>
      <c r="E1766">
        <v>13230435</v>
      </c>
      <c r="F1766" t="s">
        <v>21</v>
      </c>
    </row>
    <row r="1767" spans="1:6" x14ac:dyDescent="0.3">
      <c r="A1767">
        <v>39008741</v>
      </c>
      <c r="B1767" t="s">
        <v>2589</v>
      </c>
      <c r="C1767">
        <v>25000000</v>
      </c>
      <c r="D1767">
        <v>6.6</v>
      </c>
      <c r="E1767">
        <v>14008741</v>
      </c>
      <c r="F1767" t="s">
        <v>21</v>
      </c>
    </row>
    <row r="1768" spans="1:6" x14ac:dyDescent="0.3">
      <c r="A1768">
        <v>36833473</v>
      </c>
      <c r="B1768" t="s">
        <v>2591</v>
      </c>
      <c r="C1768">
        <v>25000000</v>
      </c>
      <c r="D1768">
        <v>6.6</v>
      </c>
      <c r="E1768">
        <v>11833473</v>
      </c>
      <c r="F1768" t="s">
        <v>21</v>
      </c>
    </row>
    <row r="1769" spans="1:6" x14ac:dyDescent="0.3">
      <c r="A1769">
        <v>48237389</v>
      </c>
      <c r="B1769" t="s">
        <v>2593</v>
      </c>
      <c r="C1769">
        <v>25000000</v>
      </c>
      <c r="D1769">
        <v>5.5</v>
      </c>
      <c r="E1769">
        <v>23237389</v>
      </c>
      <c r="F1769" t="s">
        <v>21</v>
      </c>
    </row>
    <row r="1770" spans="1:6" x14ac:dyDescent="0.3">
      <c r="A1770">
        <v>36447959</v>
      </c>
      <c r="B1770" t="s">
        <v>2594</v>
      </c>
      <c r="C1770">
        <v>25000000</v>
      </c>
      <c r="D1770">
        <v>7</v>
      </c>
      <c r="E1770">
        <v>11447959</v>
      </c>
      <c r="F1770" t="s">
        <v>21</v>
      </c>
    </row>
    <row r="1771" spans="1:6" x14ac:dyDescent="0.3">
      <c r="A1771">
        <v>45089048</v>
      </c>
      <c r="B1771" t="s">
        <v>2595</v>
      </c>
      <c r="C1771">
        <v>25000000</v>
      </c>
      <c r="D1771">
        <v>6.5</v>
      </c>
      <c r="E1771">
        <v>20089048</v>
      </c>
      <c r="F1771" t="s">
        <v>21</v>
      </c>
    </row>
    <row r="1772" spans="1:6" x14ac:dyDescent="0.3">
      <c r="A1772">
        <v>35990505</v>
      </c>
      <c r="B1772" t="s">
        <v>2596</v>
      </c>
      <c r="C1772">
        <v>20000000</v>
      </c>
      <c r="D1772">
        <v>5.8</v>
      </c>
      <c r="E1772">
        <v>15990505</v>
      </c>
      <c r="F1772" t="s">
        <v>21</v>
      </c>
    </row>
    <row r="1773" spans="1:6" x14ac:dyDescent="0.3">
      <c r="A1773">
        <v>35143332</v>
      </c>
      <c r="B1773" t="s">
        <v>2598</v>
      </c>
      <c r="C1773">
        <v>17000000</v>
      </c>
      <c r="D1773">
        <v>5.6</v>
      </c>
      <c r="E1773">
        <v>18143332</v>
      </c>
      <c r="F1773" t="s">
        <v>21</v>
      </c>
    </row>
    <row r="1774" spans="1:6" x14ac:dyDescent="0.3">
      <c r="A1774">
        <v>35000629</v>
      </c>
      <c r="B1774" t="s">
        <v>2600</v>
      </c>
      <c r="C1774">
        <v>25000000</v>
      </c>
      <c r="D1774">
        <v>5.6</v>
      </c>
      <c r="E1774">
        <v>10000629</v>
      </c>
      <c r="F1774" t="s">
        <v>21</v>
      </c>
    </row>
    <row r="1775" spans="1:6" x14ac:dyDescent="0.3">
      <c r="A1775">
        <v>34604054</v>
      </c>
      <c r="B1775" t="s">
        <v>2601</v>
      </c>
      <c r="C1775">
        <v>30000000</v>
      </c>
      <c r="D1775">
        <v>5.8</v>
      </c>
      <c r="E1775">
        <v>4604054</v>
      </c>
      <c r="F1775" t="s">
        <v>21</v>
      </c>
    </row>
    <row r="1776" spans="1:6" x14ac:dyDescent="0.3">
      <c r="A1776">
        <v>41597830</v>
      </c>
      <c r="B1776" t="s">
        <v>2602</v>
      </c>
      <c r="C1776">
        <v>25000000</v>
      </c>
      <c r="D1776">
        <v>7.6</v>
      </c>
      <c r="E1776">
        <v>16597830</v>
      </c>
      <c r="F1776" t="s">
        <v>21</v>
      </c>
    </row>
    <row r="1777" spans="1:6" x14ac:dyDescent="0.3">
      <c r="A1777">
        <v>33687630</v>
      </c>
      <c r="B1777" t="s">
        <v>2603</v>
      </c>
      <c r="C1777">
        <v>20000000</v>
      </c>
      <c r="D1777">
        <v>6.4</v>
      </c>
      <c r="E1777">
        <v>13687630</v>
      </c>
      <c r="F1777" t="s">
        <v>21</v>
      </c>
    </row>
    <row r="1778" spans="1:6" x14ac:dyDescent="0.3">
      <c r="A1778">
        <v>32553210</v>
      </c>
      <c r="B1778" t="s">
        <v>2605</v>
      </c>
      <c r="C1778">
        <v>25000000</v>
      </c>
      <c r="D1778">
        <v>6.3</v>
      </c>
      <c r="E1778">
        <v>7553210</v>
      </c>
      <c r="F1778" t="s">
        <v>21</v>
      </c>
    </row>
    <row r="1779" spans="1:6" x14ac:dyDescent="0.3">
      <c r="A1779">
        <v>31526393</v>
      </c>
      <c r="B1779" t="s">
        <v>2607</v>
      </c>
      <c r="C1779">
        <v>25000000</v>
      </c>
      <c r="D1779">
        <v>4.5999999999999996</v>
      </c>
      <c r="E1779">
        <v>6526393</v>
      </c>
      <c r="F1779" t="s">
        <v>21</v>
      </c>
    </row>
    <row r="1780" spans="1:6" x14ac:dyDescent="0.3">
      <c r="A1780">
        <v>41229</v>
      </c>
      <c r="B1780" t="s">
        <v>2609</v>
      </c>
      <c r="C1780">
        <v>25500000</v>
      </c>
      <c r="D1780">
        <v>6.5</v>
      </c>
      <c r="E1780">
        <v>-25458771</v>
      </c>
      <c r="F1780" t="s">
        <v>38</v>
      </c>
    </row>
    <row r="1781" spans="1:6" x14ac:dyDescent="0.3">
      <c r="A1781">
        <v>31655091</v>
      </c>
      <c r="B1781" t="s">
        <v>2611</v>
      </c>
      <c r="C1781">
        <v>30000000</v>
      </c>
      <c r="D1781">
        <v>7.5</v>
      </c>
      <c r="E1781">
        <v>1655091</v>
      </c>
      <c r="F1781" t="s">
        <v>21</v>
      </c>
    </row>
    <row r="1782" spans="1:6" x14ac:dyDescent="0.3">
      <c r="A1782">
        <v>30012990</v>
      </c>
      <c r="B1782" t="s">
        <v>2612</v>
      </c>
      <c r="C1782">
        <v>25000000</v>
      </c>
      <c r="D1782">
        <v>7.5</v>
      </c>
      <c r="E1782">
        <v>5012990</v>
      </c>
      <c r="F1782" t="s">
        <v>21</v>
      </c>
    </row>
    <row r="1783" spans="1:6" x14ac:dyDescent="0.3">
      <c r="A1783">
        <v>32368960</v>
      </c>
      <c r="B1783" t="s">
        <v>2613</v>
      </c>
      <c r="C1783">
        <v>25000000</v>
      </c>
      <c r="D1783">
        <v>5.3</v>
      </c>
      <c r="E1783">
        <v>7368960</v>
      </c>
      <c r="F1783" t="s">
        <v>21</v>
      </c>
    </row>
    <row r="1784" spans="1:6" x14ac:dyDescent="0.3">
      <c r="A1784">
        <v>14500000</v>
      </c>
      <c r="B1784" t="s">
        <v>2615</v>
      </c>
      <c r="C1784">
        <v>25000000</v>
      </c>
      <c r="D1784">
        <v>7.5</v>
      </c>
      <c r="E1784">
        <v>-10500000</v>
      </c>
      <c r="F1784" t="s">
        <v>38</v>
      </c>
    </row>
    <row r="1785" spans="1:6" x14ac:dyDescent="0.3">
      <c r="A1785">
        <v>29247405</v>
      </c>
      <c r="B1785" t="s">
        <v>2617</v>
      </c>
      <c r="C1785">
        <v>25000000</v>
      </c>
      <c r="D1785">
        <v>3.3</v>
      </c>
      <c r="E1785">
        <v>4247405</v>
      </c>
      <c r="F1785" t="s">
        <v>21</v>
      </c>
    </row>
    <row r="1786" spans="1:6" x14ac:dyDescent="0.3">
      <c r="A1786">
        <v>25615792</v>
      </c>
      <c r="B1786" t="s">
        <v>2619</v>
      </c>
      <c r="C1786">
        <v>25000000</v>
      </c>
      <c r="D1786">
        <v>3.5</v>
      </c>
      <c r="E1786">
        <v>615792</v>
      </c>
      <c r="F1786" t="s">
        <v>21</v>
      </c>
    </row>
    <row r="1787" spans="1:6" x14ac:dyDescent="0.3">
      <c r="A1787">
        <v>28341469</v>
      </c>
      <c r="B1787" t="s">
        <v>2620</v>
      </c>
      <c r="C1787">
        <v>25000000</v>
      </c>
      <c r="D1787">
        <v>9.3000000000000007</v>
      </c>
      <c r="E1787">
        <v>3341469</v>
      </c>
      <c r="F1787" t="s">
        <v>21</v>
      </c>
    </row>
    <row r="1788" spans="1:6" x14ac:dyDescent="0.3">
      <c r="A1788">
        <v>25590119</v>
      </c>
      <c r="B1788" t="s">
        <v>2621</v>
      </c>
      <c r="C1788">
        <v>21150000</v>
      </c>
      <c r="D1788">
        <v>4.8</v>
      </c>
      <c r="E1788">
        <v>4440119</v>
      </c>
      <c r="F1788" t="s">
        <v>21</v>
      </c>
    </row>
    <row r="1789" spans="1:6" x14ac:dyDescent="0.3">
      <c r="A1789">
        <v>24944213</v>
      </c>
      <c r="B1789" t="s">
        <v>2622</v>
      </c>
      <c r="C1789">
        <v>27000000</v>
      </c>
      <c r="D1789">
        <v>6.9</v>
      </c>
      <c r="E1789">
        <v>-2055787</v>
      </c>
      <c r="F1789" t="s">
        <v>38</v>
      </c>
    </row>
    <row r="1790" spans="1:6" x14ac:dyDescent="0.3">
      <c r="A1790">
        <v>33631221</v>
      </c>
      <c r="B1790" t="s">
        <v>2623</v>
      </c>
      <c r="C1790">
        <v>25000000</v>
      </c>
      <c r="D1790">
        <v>6</v>
      </c>
      <c r="E1790">
        <v>8631221</v>
      </c>
      <c r="F1790" t="s">
        <v>21</v>
      </c>
    </row>
    <row r="1791" spans="1:6" x14ac:dyDescent="0.3">
      <c r="A1791">
        <v>37738400</v>
      </c>
      <c r="B1791" t="s">
        <v>2625</v>
      </c>
      <c r="C1791">
        <v>25000000</v>
      </c>
      <c r="D1791">
        <v>7.3</v>
      </c>
      <c r="E1791">
        <v>12738400</v>
      </c>
      <c r="F1791" t="s">
        <v>21</v>
      </c>
    </row>
    <row r="1792" spans="1:6" x14ac:dyDescent="0.3">
      <c r="A1792">
        <v>21835784</v>
      </c>
      <c r="B1792" t="s">
        <v>2627</v>
      </c>
      <c r="C1792">
        <v>30000000</v>
      </c>
      <c r="D1792">
        <v>6.6</v>
      </c>
      <c r="E1792">
        <v>-8164216</v>
      </c>
      <c r="F1792" t="s">
        <v>38</v>
      </c>
    </row>
    <row r="1793" spans="1:6" x14ac:dyDescent="0.3">
      <c r="A1793">
        <v>15785632</v>
      </c>
      <c r="B1793" t="s">
        <v>2629</v>
      </c>
      <c r="C1793">
        <v>23000000</v>
      </c>
      <c r="D1793">
        <v>7.5</v>
      </c>
      <c r="E1793">
        <v>-7214368</v>
      </c>
      <c r="F1793" t="s">
        <v>38</v>
      </c>
    </row>
    <row r="1794" spans="1:6" x14ac:dyDescent="0.3">
      <c r="A1794">
        <v>21554585</v>
      </c>
      <c r="B1794" t="s">
        <v>2630</v>
      </c>
      <c r="C1794">
        <v>25000000</v>
      </c>
      <c r="D1794">
        <v>6.9</v>
      </c>
      <c r="E1794">
        <v>-3445415</v>
      </c>
      <c r="F1794" t="s">
        <v>38</v>
      </c>
    </row>
    <row r="1795" spans="1:6" x14ac:dyDescent="0.3">
      <c r="A1795">
        <v>22200000</v>
      </c>
      <c r="B1795" t="s">
        <v>2632</v>
      </c>
      <c r="C1795">
        <v>25000000</v>
      </c>
      <c r="D1795">
        <v>6.8</v>
      </c>
      <c r="E1795">
        <v>-2800000</v>
      </c>
      <c r="F1795" t="s">
        <v>38</v>
      </c>
    </row>
    <row r="1796" spans="1:6" x14ac:dyDescent="0.3">
      <c r="A1796">
        <v>23527955</v>
      </c>
      <c r="B1796" t="s">
        <v>2634</v>
      </c>
      <c r="C1796">
        <v>25000000</v>
      </c>
      <c r="D1796">
        <v>6.4</v>
      </c>
      <c r="E1796">
        <v>-1472045</v>
      </c>
      <c r="F1796" t="s">
        <v>38</v>
      </c>
    </row>
    <row r="1797" spans="1:6" x14ac:dyDescent="0.3">
      <c r="A1797">
        <v>24042490</v>
      </c>
      <c r="B1797" t="s">
        <v>2636</v>
      </c>
      <c r="C1797">
        <v>25000000</v>
      </c>
      <c r="D1797">
        <v>5.6</v>
      </c>
      <c r="E1797">
        <v>-957510</v>
      </c>
      <c r="F1797" t="s">
        <v>38</v>
      </c>
    </row>
    <row r="1798" spans="1:6" x14ac:dyDescent="0.3">
      <c r="A1798">
        <v>22466994</v>
      </c>
      <c r="B1798" t="s">
        <v>58</v>
      </c>
      <c r="C1798">
        <v>25000000</v>
      </c>
      <c r="D1798">
        <v>6.3</v>
      </c>
      <c r="E1798">
        <v>-2533006</v>
      </c>
      <c r="F1798" t="s">
        <v>38</v>
      </c>
    </row>
    <row r="1799" spans="1:6" x14ac:dyDescent="0.3">
      <c r="A1799">
        <v>17791031</v>
      </c>
      <c r="B1799" t="s">
        <v>2638</v>
      </c>
      <c r="C1799">
        <v>25000000</v>
      </c>
      <c r="D1799">
        <v>7.3</v>
      </c>
      <c r="E1799">
        <v>-7208969</v>
      </c>
      <c r="F1799" t="s">
        <v>38</v>
      </c>
    </row>
    <row r="1800" spans="1:6" x14ac:dyDescent="0.3">
      <c r="A1800">
        <v>17718223</v>
      </c>
      <c r="B1800" t="s">
        <v>2640</v>
      </c>
      <c r="C1800">
        <v>25000000</v>
      </c>
      <c r="D1800">
        <v>6.6</v>
      </c>
      <c r="E1800">
        <v>-7281777</v>
      </c>
      <c r="F1800" t="s">
        <v>38</v>
      </c>
    </row>
    <row r="1801" spans="1:6" x14ac:dyDescent="0.3">
      <c r="A1801">
        <v>15361537</v>
      </c>
      <c r="B1801" t="s">
        <v>2642</v>
      </c>
      <c r="C1801">
        <v>13000000</v>
      </c>
      <c r="D1801">
        <v>4.5999999999999996</v>
      </c>
      <c r="E1801">
        <v>2361537</v>
      </c>
      <c r="F1801" t="s">
        <v>21</v>
      </c>
    </row>
    <row r="1802" spans="1:6" x14ac:dyDescent="0.3">
      <c r="A1802">
        <v>16647384</v>
      </c>
      <c r="B1802" t="s">
        <v>2643</v>
      </c>
      <c r="C1802">
        <v>26000000</v>
      </c>
      <c r="D1802">
        <v>5.0999999999999996</v>
      </c>
      <c r="E1802">
        <v>-9352616</v>
      </c>
      <c r="F1802" t="s">
        <v>38</v>
      </c>
    </row>
    <row r="1803" spans="1:6" x14ac:dyDescent="0.3">
      <c r="A1803">
        <v>16118077</v>
      </c>
      <c r="B1803" t="s">
        <v>2645</v>
      </c>
      <c r="C1803">
        <v>25000000</v>
      </c>
      <c r="D1803">
        <v>5.6</v>
      </c>
      <c r="E1803">
        <v>-8881923</v>
      </c>
      <c r="F1803" t="s">
        <v>38</v>
      </c>
    </row>
    <row r="1804" spans="1:6" x14ac:dyDescent="0.3">
      <c r="A1804">
        <v>15091542</v>
      </c>
      <c r="B1804" t="s">
        <v>2647</v>
      </c>
      <c r="C1804">
        <v>25000000</v>
      </c>
      <c r="D1804">
        <v>5.3</v>
      </c>
      <c r="E1804">
        <v>-9908458</v>
      </c>
      <c r="F1804" t="s">
        <v>38</v>
      </c>
    </row>
    <row r="1805" spans="1:6" x14ac:dyDescent="0.3">
      <c r="A1805">
        <v>15045676</v>
      </c>
      <c r="B1805" t="s">
        <v>2650</v>
      </c>
      <c r="C1805">
        <v>16000000</v>
      </c>
      <c r="D1805">
        <v>5.6</v>
      </c>
      <c r="E1805">
        <v>-954324</v>
      </c>
      <c r="F1805" t="s">
        <v>38</v>
      </c>
    </row>
    <row r="1806" spans="1:6" x14ac:dyDescent="0.3">
      <c r="A1806">
        <v>17427926</v>
      </c>
      <c r="B1806" t="s">
        <v>2652</v>
      </c>
      <c r="C1806">
        <v>8000000</v>
      </c>
      <c r="D1806">
        <v>5.9</v>
      </c>
      <c r="E1806">
        <v>9427926</v>
      </c>
      <c r="F1806" t="s">
        <v>21</v>
      </c>
    </row>
    <row r="1807" spans="1:6" x14ac:dyDescent="0.3">
      <c r="A1807">
        <v>14983572</v>
      </c>
      <c r="B1807" t="s">
        <v>2654</v>
      </c>
      <c r="C1807">
        <v>25000000</v>
      </c>
      <c r="D1807">
        <v>4.7</v>
      </c>
      <c r="E1807">
        <v>-10016428</v>
      </c>
      <c r="F1807" t="s">
        <v>38</v>
      </c>
    </row>
    <row r="1808" spans="1:6" x14ac:dyDescent="0.3">
      <c r="A1808">
        <v>14637490</v>
      </c>
      <c r="B1808" t="s">
        <v>2655</v>
      </c>
      <c r="C1808">
        <v>25000000</v>
      </c>
      <c r="D1808">
        <v>4.8</v>
      </c>
      <c r="E1808">
        <v>-10362510</v>
      </c>
      <c r="F1808" t="s">
        <v>38</v>
      </c>
    </row>
    <row r="1809" spans="1:6" x14ac:dyDescent="0.3">
      <c r="A1809">
        <v>14589444</v>
      </c>
      <c r="B1809" t="s">
        <v>2656</v>
      </c>
      <c r="C1809">
        <v>25000000</v>
      </c>
      <c r="D1809">
        <v>6.8</v>
      </c>
      <c r="E1809">
        <v>-10410556</v>
      </c>
      <c r="F1809" t="s">
        <v>38</v>
      </c>
    </row>
    <row r="1810" spans="1:6" x14ac:dyDescent="0.3">
      <c r="A1810">
        <v>14095303</v>
      </c>
      <c r="B1810" t="s">
        <v>2658</v>
      </c>
      <c r="C1810">
        <v>25000000</v>
      </c>
      <c r="D1810">
        <v>5.4</v>
      </c>
      <c r="E1810">
        <v>-10904697</v>
      </c>
      <c r="F1810" t="s">
        <v>38</v>
      </c>
    </row>
    <row r="1811" spans="1:6" x14ac:dyDescent="0.3">
      <c r="A1811">
        <v>13973532</v>
      </c>
      <c r="B1811" t="s">
        <v>2660</v>
      </c>
      <c r="C1811">
        <v>25000000</v>
      </c>
      <c r="D1811">
        <v>5.0999999999999996</v>
      </c>
      <c r="E1811">
        <v>-11026468</v>
      </c>
      <c r="F1811" t="s">
        <v>38</v>
      </c>
    </row>
    <row r="1812" spans="1:6" x14ac:dyDescent="0.3">
      <c r="A1812">
        <v>1865774</v>
      </c>
      <c r="B1812" t="s">
        <v>2661</v>
      </c>
      <c r="C1812">
        <v>30000000</v>
      </c>
      <c r="D1812">
        <v>7</v>
      </c>
      <c r="E1812">
        <v>-28134226</v>
      </c>
      <c r="F1812" t="s">
        <v>38</v>
      </c>
    </row>
    <row r="1813" spans="1:6" x14ac:dyDescent="0.3">
      <c r="A1813">
        <v>18860403</v>
      </c>
      <c r="B1813" t="s">
        <v>2662</v>
      </c>
      <c r="C1813">
        <v>25000000</v>
      </c>
      <c r="D1813">
        <v>4</v>
      </c>
      <c r="E1813">
        <v>-6139597</v>
      </c>
      <c r="F1813" t="s">
        <v>38</v>
      </c>
    </row>
    <row r="1814" spans="1:6" x14ac:dyDescent="0.3">
      <c r="A1814">
        <v>13038660</v>
      </c>
      <c r="B1814" t="s">
        <v>2663</v>
      </c>
      <c r="C1814">
        <v>25000000</v>
      </c>
      <c r="D1814">
        <v>7.3</v>
      </c>
      <c r="E1814">
        <v>-11961340</v>
      </c>
      <c r="F1814" t="s">
        <v>38</v>
      </c>
    </row>
    <row r="1815" spans="1:6" x14ac:dyDescent="0.3">
      <c r="A1815">
        <v>28831145</v>
      </c>
      <c r="B1815" t="s">
        <v>2664</v>
      </c>
      <c r="C1815">
        <v>25000000</v>
      </c>
      <c r="D1815">
        <v>6.8</v>
      </c>
      <c r="E1815">
        <v>3831145</v>
      </c>
      <c r="F1815" t="s">
        <v>21</v>
      </c>
    </row>
    <row r="1816" spans="1:6" x14ac:dyDescent="0.3">
      <c r="A1816">
        <v>11538204</v>
      </c>
      <c r="B1816" t="s">
        <v>2665</v>
      </c>
      <c r="C1816">
        <v>25000000</v>
      </c>
      <c r="D1816">
        <v>7</v>
      </c>
      <c r="E1816">
        <v>-13461796</v>
      </c>
      <c r="F1816" t="s">
        <v>38</v>
      </c>
    </row>
    <row r="1817" spans="1:6" x14ac:dyDescent="0.3">
      <c r="A1817">
        <v>11008432</v>
      </c>
      <c r="B1817" t="s">
        <v>2666</v>
      </c>
      <c r="C1817">
        <v>25000000</v>
      </c>
      <c r="D1817">
        <v>7.1</v>
      </c>
      <c r="E1817">
        <v>-13991568</v>
      </c>
      <c r="F1817" t="s">
        <v>38</v>
      </c>
    </row>
    <row r="1818" spans="1:6" x14ac:dyDescent="0.3">
      <c r="A1818">
        <v>12188642</v>
      </c>
      <c r="B1818" t="s">
        <v>2668</v>
      </c>
      <c r="C1818">
        <v>26000000</v>
      </c>
      <c r="D1818">
        <v>6.9</v>
      </c>
      <c r="E1818">
        <v>-13811358</v>
      </c>
      <c r="F1818" t="s">
        <v>38</v>
      </c>
    </row>
    <row r="1819" spans="1:6" x14ac:dyDescent="0.3">
      <c r="A1819">
        <v>11100000</v>
      </c>
      <c r="B1819" t="s">
        <v>2670</v>
      </c>
      <c r="C1819">
        <v>25000000</v>
      </c>
      <c r="D1819">
        <v>7.3</v>
      </c>
      <c r="E1819">
        <v>-13900000</v>
      </c>
      <c r="F1819" t="s">
        <v>38</v>
      </c>
    </row>
    <row r="1820" spans="1:6" x14ac:dyDescent="0.3">
      <c r="A1820">
        <v>13651662</v>
      </c>
      <c r="B1820" t="s">
        <v>2671</v>
      </c>
      <c r="C1820">
        <v>25000000</v>
      </c>
      <c r="D1820">
        <v>8.1999999999999993</v>
      </c>
      <c r="E1820">
        <v>-11348338</v>
      </c>
      <c r="F1820" t="s">
        <v>38</v>
      </c>
    </row>
    <row r="1821" spans="1:6" x14ac:dyDescent="0.3">
      <c r="A1821">
        <v>11030963</v>
      </c>
      <c r="B1821" t="s">
        <v>2672</v>
      </c>
      <c r="C1821">
        <v>28000000</v>
      </c>
      <c r="D1821">
        <v>7.1</v>
      </c>
      <c r="E1821">
        <v>-16969037</v>
      </c>
      <c r="F1821" t="s">
        <v>38</v>
      </c>
    </row>
    <row r="1822" spans="1:6" x14ac:dyDescent="0.3">
      <c r="A1822">
        <v>10769960</v>
      </c>
      <c r="B1822" t="s">
        <v>2673</v>
      </c>
      <c r="C1822">
        <v>25000000</v>
      </c>
      <c r="D1822">
        <v>7.7</v>
      </c>
      <c r="E1822">
        <v>-14230040</v>
      </c>
      <c r="F1822" t="s">
        <v>38</v>
      </c>
    </row>
    <row r="1823" spans="1:6" x14ac:dyDescent="0.3">
      <c r="A1823">
        <v>10911750</v>
      </c>
      <c r="B1823" t="s">
        <v>2674</v>
      </c>
      <c r="C1823">
        <v>25000000</v>
      </c>
      <c r="D1823">
        <v>6.5</v>
      </c>
      <c r="E1823">
        <v>-14088250</v>
      </c>
      <c r="F1823" t="s">
        <v>38</v>
      </c>
    </row>
    <row r="1824" spans="1:6" x14ac:dyDescent="0.3">
      <c r="A1824">
        <v>10719367</v>
      </c>
      <c r="B1824" t="s">
        <v>2675</v>
      </c>
      <c r="C1824">
        <v>25000000</v>
      </c>
      <c r="D1824">
        <v>4.9000000000000004</v>
      </c>
      <c r="E1824">
        <v>-14280633</v>
      </c>
      <c r="F1824" t="s">
        <v>38</v>
      </c>
    </row>
    <row r="1825" spans="1:6" x14ac:dyDescent="0.3">
      <c r="A1825">
        <v>10114315</v>
      </c>
      <c r="B1825" t="s">
        <v>2677</v>
      </c>
      <c r="C1825">
        <v>25000000</v>
      </c>
      <c r="D1825">
        <v>6.4</v>
      </c>
      <c r="E1825">
        <v>-14885685</v>
      </c>
      <c r="F1825" t="s">
        <v>38</v>
      </c>
    </row>
    <row r="1826" spans="1:6" x14ac:dyDescent="0.3">
      <c r="A1826">
        <v>49122319</v>
      </c>
      <c r="B1826" t="s">
        <v>2679</v>
      </c>
      <c r="C1826">
        <v>14000000</v>
      </c>
      <c r="D1826">
        <v>5.9</v>
      </c>
      <c r="E1826">
        <v>35122319</v>
      </c>
      <c r="F1826" t="s">
        <v>21</v>
      </c>
    </row>
    <row r="1827" spans="1:6" x14ac:dyDescent="0.3">
      <c r="A1827">
        <v>10070000</v>
      </c>
      <c r="B1827" t="s">
        <v>2681</v>
      </c>
      <c r="C1827">
        <v>25000000</v>
      </c>
      <c r="D1827">
        <v>6.2</v>
      </c>
      <c r="E1827">
        <v>-14930000</v>
      </c>
      <c r="F1827" t="s">
        <v>38</v>
      </c>
    </row>
    <row r="1828" spans="1:6" x14ac:dyDescent="0.3">
      <c r="A1828">
        <v>10324441</v>
      </c>
      <c r="B1828" t="s">
        <v>2682</v>
      </c>
      <c r="C1828">
        <v>25000000</v>
      </c>
      <c r="D1828">
        <v>5.8</v>
      </c>
      <c r="E1828">
        <v>-14675559</v>
      </c>
      <c r="F1828" t="s">
        <v>38</v>
      </c>
    </row>
    <row r="1829" spans="1:6" x14ac:dyDescent="0.3">
      <c r="A1829">
        <v>7156933</v>
      </c>
      <c r="B1829" t="s">
        <v>2683</v>
      </c>
      <c r="C1829">
        <v>25000000</v>
      </c>
      <c r="D1829">
        <v>6.7</v>
      </c>
      <c r="E1829">
        <v>-17843067</v>
      </c>
      <c r="F1829" t="s">
        <v>38</v>
      </c>
    </row>
    <row r="1830" spans="1:6" x14ac:dyDescent="0.3">
      <c r="A1830">
        <v>9286314</v>
      </c>
      <c r="B1830" t="s">
        <v>2685</v>
      </c>
      <c r="C1830">
        <v>17000000</v>
      </c>
      <c r="D1830">
        <v>5.9</v>
      </c>
      <c r="E1830">
        <v>-7713686</v>
      </c>
      <c r="F1830" t="s">
        <v>38</v>
      </c>
    </row>
    <row r="1831" spans="1:6" x14ac:dyDescent="0.3">
      <c r="A1831">
        <v>56692</v>
      </c>
      <c r="B1831" t="s">
        <v>2687</v>
      </c>
      <c r="C1831">
        <v>25000000</v>
      </c>
      <c r="D1831">
        <v>7.3</v>
      </c>
      <c r="E1831">
        <v>-24943308</v>
      </c>
      <c r="F1831" t="s">
        <v>38</v>
      </c>
    </row>
    <row r="1832" spans="1:6" x14ac:dyDescent="0.3">
      <c r="A1832">
        <v>5654777</v>
      </c>
      <c r="B1832" t="s">
        <v>2689</v>
      </c>
      <c r="C1832">
        <v>25000000</v>
      </c>
      <c r="D1832">
        <v>4.0999999999999996</v>
      </c>
      <c r="E1832">
        <v>-19345223</v>
      </c>
      <c r="F1832" t="s">
        <v>38</v>
      </c>
    </row>
    <row r="1833" spans="1:6" x14ac:dyDescent="0.3">
      <c r="A1833">
        <v>5516708</v>
      </c>
      <c r="B1833" t="s">
        <v>2690</v>
      </c>
      <c r="C1833">
        <v>25000000</v>
      </c>
      <c r="D1833">
        <v>4.9000000000000004</v>
      </c>
      <c r="E1833">
        <v>-19483292</v>
      </c>
      <c r="F1833" t="s">
        <v>38</v>
      </c>
    </row>
    <row r="1834" spans="1:6" x14ac:dyDescent="0.3">
      <c r="A1834">
        <v>5128124</v>
      </c>
      <c r="B1834" t="s">
        <v>2691</v>
      </c>
      <c r="C1834">
        <v>25000000</v>
      </c>
      <c r="D1834">
        <v>7.9</v>
      </c>
      <c r="E1834">
        <v>-19871876</v>
      </c>
      <c r="F1834" t="s">
        <v>38</v>
      </c>
    </row>
    <row r="1835" spans="1:6" x14ac:dyDescent="0.3">
      <c r="A1835">
        <v>4064333</v>
      </c>
      <c r="B1835" t="s">
        <v>2693</v>
      </c>
      <c r="C1835">
        <v>25000000</v>
      </c>
      <c r="D1835">
        <v>5.2</v>
      </c>
      <c r="E1835">
        <v>-20935667</v>
      </c>
      <c r="F1835" t="s">
        <v>38</v>
      </c>
    </row>
    <row r="1836" spans="1:6" x14ac:dyDescent="0.3">
      <c r="A1836">
        <v>4006906</v>
      </c>
      <c r="B1836" t="s">
        <v>2695</v>
      </c>
      <c r="C1836">
        <v>15000000</v>
      </c>
      <c r="D1836">
        <v>4.0999999999999996</v>
      </c>
      <c r="E1836">
        <v>-10993094</v>
      </c>
      <c r="F1836" t="s">
        <v>38</v>
      </c>
    </row>
    <row r="1837" spans="1:6" x14ac:dyDescent="0.3">
      <c r="A1837">
        <v>3073392</v>
      </c>
      <c r="B1837" t="s">
        <v>2696</v>
      </c>
      <c r="C1837">
        <v>25000000</v>
      </c>
      <c r="D1837">
        <v>6.6</v>
      </c>
      <c r="E1837">
        <v>-21926608</v>
      </c>
      <c r="F1837" t="s">
        <v>38</v>
      </c>
    </row>
    <row r="1838" spans="1:6" x14ac:dyDescent="0.3">
      <c r="A1838">
        <v>1550000</v>
      </c>
      <c r="B1838" t="s">
        <v>2697</v>
      </c>
      <c r="C1838">
        <v>25000000</v>
      </c>
      <c r="D1838">
        <v>2.9</v>
      </c>
      <c r="E1838">
        <v>-23450000</v>
      </c>
      <c r="F1838" t="s">
        <v>38</v>
      </c>
    </row>
    <row r="1839" spans="1:6" x14ac:dyDescent="0.3">
      <c r="A1839">
        <v>871527</v>
      </c>
      <c r="B1839" t="s">
        <v>2699</v>
      </c>
      <c r="C1839">
        <v>25000000</v>
      </c>
      <c r="D1839">
        <v>6.5</v>
      </c>
      <c r="E1839">
        <v>-24128473</v>
      </c>
      <c r="F1839" t="s">
        <v>38</v>
      </c>
    </row>
    <row r="1840" spans="1:6" x14ac:dyDescent="0.3">
      <c r="A1840">
        <v>777423</v>
      </c>
      <c r="B1840" t="s">
        <v>2701</v>
      </c>
      <c r="C1840">
        <v>25000000</v>
      </c>
      <c r="D1840">
        <v>7.2</v>
      </c>
      <c r="E1840">
        <v>-24222577</v>
      </c>
      <c r="F1840" t="s">
        <v>38</v>
      </c>
    </row>
    <row r="1841" spans="1:6" x14ac:dyDescent="0.3">
      <c r="A1841">
        <v>1186957</v>
      </c>
      <c r="B1841" t="s">
        <v>2702</v>
      </c>
      <c r="C1841">
        <v>25000000</v>
      </c>
      <c r="D1841">
        <v>6.8</v>
      </c>
      <c r="E1841">
        <v>-23813043</v>
      </c>
      <c r="F1841" t="s">
        <v>38</v>
      </c>
    </row>
    <row r="1842" spans="1:6" x14ac:dyDescent="0.3">
      <c r="A1842">
        <v>85433</v>
      </c>
      <c r="B1842" t="s">
        <v>2704</v>
      </c>
      <c r="C1842">
        <v>13500000</v>
      </c>
      <c r="D1842">
        <v>7.8</v>
      </c>
      <c r="E1842">
        <v>-13414567</v>
      </c>
      <c r="F1842" t="s">
        <v>38</v>
      </c>
    </row>
    <row r="1843" spans="1:6" x14ac:dyDescent="0.3">
      <c r="A1843">
        <v>1697956</v>
      </c>
      <c r="B1843" t="s">
        <v>2706</v>
      </c>
      <c r="C1843">
        <v>20000000</v>
      </c>
      <c r="D1843">
        <v>6.7</v>
      </c>
      <c r="E1843">
        <v>-18302044</v>
      </c>
      <c r="F1843" t="s">
        <v>38</v>
      </c>
    </row>
    <row r="1844" spans="1:6" x14ac:dyDescent="0.3">
      <c r="A1844">
        <v>183662</v>
      </c>
      <c r="B1844" t="s">
        <v>2707</v>
      </c>
      <c r="C1844">
        <v>25000000</v>
      </c>
      <c r="D1844">
        <v>7.1</v>
      </c>
      <c r="E1844">
        <v>-24816338</v>
      </c>
      <c r="F1844" t="s">
        <v>38</v>
      </c>
    </row>
    <row r="1845" spans="1:6" x14ac:dyDescent="0.3">
      <c r="A1845">
        <v>134904</v>
      </c>
      <c r="B1845" t="s">
        <v>2709</v>
      </c>
      <c r="C1845">
        <v>25000000</v>
      </c>
      <c r="D1845">
        <v>5.7</v>
      </c>
      <c r="E1845">
        <v>-24865096</v>
      </c>
      <c r="F1845" t="s">
        <v>38</v>
      </c>
    </row>
    <row r="1846" spans="1:6" x14ac:dyDescent="0.3">
      <c r="A1846">
        <v>16969390</v>
      </c>
      <c r="B1846" t="s">
        <v>2710</v>
      </c>
      <c r="C1846">
        <v>25000000</v>
      </c>
      <c r="D1846">
        <v>5.3</v>
      </c>
      <c r="E1846">
        <v>-8030610</v>
      </c>
      <c r="F1846" t="s">
        <v>38</v>
      </c>
    </row>
    <row r="1847" spans="1:6" x14ac:dyDescent="0.3">
      <c r="A1847">
        <v>34700000</v>
      </c>
      <c r="B1847" t="s">
        <v>2711</v>
      </c>
      <c r="C1847">
        <v>14000000</v>
      </c>
      <c r="D1847">
        <v>7.7</v>
      </c>
      <c r="E1847">
        <v>20700000</v>
      </c>
      <c r="F1847" t="s">
        <v>21</v>
      </c>
    </row>
    <row r="1848" spans="1:6" x14ac:dyDescent="0.3">
      <c r="A1848">
        <v>717753</v>
      </c>
      <c r="B1848" t="s">
        <v>2712</v>
      </c>
      <c r="C1848">
        <v>25000000</v>
      </c>
      <c r="D1848">
        <v>6.1</v>
      </c>
      <c r="E1848">
        <v>-24282247</v>
      </c>
      <c r="F1848" t="s">
        <v>38</v>
      </c>
    </row>
    <row r="1849" spans="1:6" x14ac:dyDescent="0.3">
      <c r="A1849">
        <v>109713132</v>
      </c>
      <c r="B1849" t="s">
        <v>2714</v>
      </c>
      <c r="C1849">
        <v>25000000</v>
      </c>
      <c r="D1849">
        <v>7.3</v>
      </c>
      <c r="E1849">
        <v>84713132</v>
      </c>
      <c r="F1849" t="s">
        <v>21</v>
      </c>
    </row>
    <row r="1850" spans="1:6" x14ac:dyDescent="0.3">
      <c r="A1850">
        <v>70269171</v>
      </c>
      <c r="B1850" t="s">
        <v>2715</v>
      </c>
      <c r="C1850">
        <v>24000000</v>
      </c>
      <c r="D1850">
        <v>7.2</v>
      </c>
      <c r="E1850">
        <v>46269171</v>
      </c>
      <c r="F1850" t="s">
        <v>21</v>
      </c>
    </row>
    <row r="1851" spans="1:6" x14ac:dyDescent="0.3">
      <c r="A1851">
        <v>101334374</v>
      </c>
      <c r="B1851" t="s">
        <v>2716</v>
      </c>
      <c r="C1851">
        <v>24000000</v>
      </c>
      <c r="D1851">
        <v>6.1</v>
      </c>
      <c r="E1851">
        <v>77334374</v>
      </c>
      <c r="F1851" t="s">
        <v>21</v>
      </c>
    </row>
    <row r="1852" spans="1:6" x14ac:dyDescent="0.3">
      <c r="A1852">
        <v>1512815</v>
      </c>
      <c r="B1852" t="s">
        <v>2717</v>
      </c>
      <c r="C1852">
        <v>25000000</v>
      </c>
      <c r="D1852">
        <v>5.8</v>
      </c>
      <c r="E1852">
        <v>-23487185</v>
      </c>
      <c r="F1852" t="s">
        <v>38</v>
      </c>
    </row>
    <row r="1853" spans="1:6" x14ac:dyDescent="0.3">
      <c r="A1853">
        <v>65182182</v>
      </c>
      <c r="B1853" t="s">
        <v>2718</v>
      </c>
      <c r="C1853">
        <v>24000000</v>
      </c>
      <c r="D1853">
        <v>5.7</v>
      </c>
      <c r="E1853">
        <v>41182182</v>
      </c>
      <c r="F1853" t="s">
        <v>21</v>
      </c>
    </row>
    <row r="1854" spans="1:6" x14ac:dyDescent="0.3">
      <c r="A1854">
        <v>57262492</v>
      </c>
      <c r="B1854" t="s">
        <v>2719</v>
      </c>
      <c r="C1854">
        <v>24000000</v>
      </c>
      <c r="D1854">
        <v>6.7</v>
      </c>
      <c r="E1854">
        <v>33262492</v>
      </c>
      <c r="F1854" t="s">
        <v>21</v>
      </c>
    </row>
    <row r="1855" spans="1:6" x14ac:dyDescent="0.3">
      <c r="A1855">
        <v>80000000</v>
      </c>
      <c r="B1855" t="s">
        <v>2721</v>
      </c>
      <c r="C1855">
        <v>8200000</v>
      </c>
      <c r="D1855">
        <v>6.5</v>
      </c>
      <c r="E1855">
        <v>71800000</v>
      </c>
      <c r="F1855" t="s">
        <v>21</v>
      </c>
    </row>
    <row r="1856" spans="1:6" x14ac:dyDescent="0.3">
      <c r="A1856">
        <v>74608545</v>
      </c>
      <c r="B1856" t="s">
        <v>2722</v>
      </c>
      <c r="C1856">
        <v>24000000</v>
      </c>
      <c r="D1856">
        <v>7.2</v>
      </c>
      <c r="E1856">
        <v>50608545</v>
      </c>
      <c r="F1856" t="s">
        <v>21</v>
      </c>
    </row>
    <row r="1857" spans="1:6" x14ac:dyDescent="0.3">
      <c r="A1857">
        <v>41895491</v>
      </c>
      <c r="B1857" t="s">
        <v>2723</v>
      </c>
      <c r="C1857">
        <v>24000000</v>
      </c>
      <c r="D1857">
        <v>7.6</v>
      </c>
      <c r="E1857">
        <v>17895491</v>
      </c>
      <c r="F1857" t="s">
        <v>21</v>
      </c>
    </row>
    <row r="1858" spans="1:6" x14ac:dyDescent="0.3">
      <c r="A1858">
        <v>39989008</v>
      </c>
      <c r="B1858" t="s">
        <v>2724</v>
      </c>
      <c r="C1858">
        <v>24000000</v>
      </c>
      <c r="D1858">
        <v>4.5999999999999996</v>
      </c>
      <c r="E1858">
        <v>15989008</v>
      </c>
      <c r="F1858" t="s">
        <v>21</v>
      </c>
    </row>
    <row r="1859" spans="1:6" x14ac:dyDescent="0.3">
      <c r="A1859">
        <v>32662299</v>
      </c>
      <c r="B1859" t="s">
        <v>2726</v>
      </c>
      <c r="C1859">
        <v>24000000</v>
      </c>
      <c r="D1859">
        <v>6.9</v>
      </c>
      <c r="E1859">
        <v>8662299</v>
      </c>
      <c r="F1859" t="s">
        <v>21</v>
      </c>
    </row>
    <row r="1860" spans="1:6" x14ac:dyDescent="0.3">
      <c r="A1860">
        <v>31452765</v>
      </c>
      <c r="B1860" t="s">
        <v>2727</v>
      </c>
      <c r="C1860">
        <v>24000000</v>
      </c>
      <c r="D1860">
        <v>6.6</v>
      </c>
      <c r="E1860">
        <v>7452765</v>
      </c>
      <c r="F1860" t="s">
        <v>21</v>
      </c>
    </row>
    <row r="1861" spans="1:6" x14ac:dyDescent="0.3">
      <c r="A1861">
        <v>25167270</v>
      </c>
      <c r="B1861" t="s">
        <v>2729</v>
      </c>
      <c r="C1861">
        <v>24000000</v>
      </c>
      <c r="D1861">
        <v>6.3</v>
      </c>
      <c r="E1861">
        <v>1167270</v>
      </c>
      <c r="F1861" t="s">
        <v>21</v>
      </c>
    </row>
    <row r="1862" spans="1:6" x14ac:dyDescent="0.3">
      <c r="A1862">
        <v>32416109</v>
      </c>
      <c r="B1862" t="s">
        <v>2731</v>
      </c>
      <c r="C1862">
        <v>25000000</v>
      </c>
      <c r="D1862">
        <v>6.2</v>
      </c>
      <c r="E1862">
        <v>7416109</v>
      </c>
      <c r="F1862" t="s">
        <v>21</v>
      </c>
    </row>
    <row r="1863" spans="1:6" x14ac:dyDescent="0.3">
      <c r="A1863">
        <v>20218</v>
      </c>
      <c r="B1863" t="s">
        <v>2733</v>
      </c>
      <c r="C1863">
        <v>24000000</v>
      </c>
      <c r="D1863">
        <v>5.3</v>
      </c>
      <c r="E1863">
        <v>-23979782</v>
      </c>
      <c r="F1863" t="s">
        <v>38</v>
      </c>
    </row>
    <row r="1864" spans="1:6" x14ac:dyDescent="0.3">
      <c r="A1864">
        <v>28871190</v>
      </c>
      <c r="B1864" t="s">
        <v>2734</v>
      </c>
      <c r="C1864">
        <v>24000000</v>
      </c>
      <c r="D1864">
        <v>7.3</v>
      </c>
      <c r="E1864">
        <v>4871190</v>
      </c>
      <c r="F1864" t="s">
        <v>21</v>
      </c>
    </row>
    <row r="1865" spans="1:6" x14ac:dyDescent="0.3">
      <c r="A1865">
        <v>16964743</v>
      </c>
      <c r="B1865" t="s">
        <v>2735</v>
      </c>
      <c r="C1865">
        <v>24000000</v>
      </c>
      <c r="D1865">
        <v>5.6</v>
      </c>
      <c r="E1865">
        <v>-7035257</v>
      </c>
      <c r="F1865" t="s">
        <v>38</v>
      </c>
    </row>
    <row r="1866" spans="1:6" x14ac:dyDescent="0.3">
      <c r="A1866">
        <v>16290976</v>
      </c>
      <c r="B1866" t="s">
        <v>2736</v>
      </c>
      <c r="C1866">
        <v>24000000</v>
      </c>
      <c r="D1866">
        <v>6.2</v>
      </c>
      <c r="E1866">
        <v>-7709024</v>
      </c>
      <c r="F1866" t="s">
        <v>38</v>
      </c>
    </row>
    <row r="1867" spans="1:6" x14ac:dyDescent="0.3">
      <c r="A1867">
        <v>13000000</v>
      </c>
      <c r="B1867" t="s">
        <v>2738</v>
      </c>
      <c r="C1867">
        <v>24000000</v>
      </c>
      <c r="D1867">
        <v>5.2</v>
      </c>
      <c r="E1867">
        <v>-11000000</v>
      </c>
      <c r="F1867" t="s">
        <v>38</v>
      </c>
    </row>
    <row r="1868" spans="1:6" x14ac:dyDescent="0.3">
      <c r="A1868">
        <v>12372410</v>
      </c>
      <c r="B1868" t="s">
        <v>2739</v>
      </c>
      <c r="C1868">
        <v>24000000</v>
      </c>
      <c r="D1868">
        <v>5.3</v>
      </c>
      <c r="E1868">
        <v>-11627590</v>
      </c>
      <c r="F1868" t="s">
        <v>38</v>
      </c>
    </row>
    <row r="1869" spans="1:6" x14ac:dyDescent="0.3">
      <c r="A1869">
        <v>8427204</v>
      </c>
      <c r="B1869" t="s">
        <v>2740</v>
      </c>
      <c r="C1869">
        <v>24000000</v>
      </c>
      <c r="D1869">
        <v>5.4</v>
      </c>
      <c r="E1869">
        <v>-15572796</v>
      </c>
      <c r="F1869" t="s">
        <v>38</v>
      </c>
    </row>
    <row r="1870" spans="1:6" x14ac:dyDescent="0.3">
      <c r="A1870">
        <v>9639242</v>
      </c>
      <c r="B1870" t="s">
        <v>2742</v>
      </c>
      <c r="C1870">
        <v>24000000</v>
      </c>
      <c r="D1870">
        <v>4.9000000000000004</v>
      </c>
      <c r="E1870">
        <v>-14360758</v>
      </c>
      <c r="F1870" t="s">
        <v>38</v>
      </c>
    </row>
    <row r="1871" spans="1:6" x14ac:dyDescent="0.3">
      <c r="A1871">
        <v>25003072</v>
      </c>
      <c r="B1871" t="s">
        <v>2743</v>
      </c>
      <c r="C1871">
        <v>24000000</v>
      </c>
      <c r="D1871">
        <v>5.5</v>
      </c>
      <c r="E1871">
        <v>1003072</v>
      </c>
      <c r="F1871" t="s">
        <v>21</v>
      </c>
    </row>
    <row r="1872" spans="1:6" x14ac:dyDescent="0.3">
      <c r="A1872">
        <v>6144806</v>
      </c>
      <c r="B1872" t="s">
        <v>2745</v>
      </c>
      <c r="C1872">
        <v>23000000</v>
      </c>
      <c r="D1872">
        <v>6.7</v>
      </c>
      <c r="E1872">
        <v>-16855194</v>
      </c>
      <c r="F1872" t="s">
        <v>38</v>
      </c>
    </row>
    <row r="1873" spans="1:6" x14ac:dyDescent="0.3">
      <c r="A1873">
        <v>669276</v>
      </c>
      <c r="B1873" t="s">
        <v>2747</v>
      </c>
      <c r="C1873">
        <v>28000000</v>
      </c>
      <c r="D1873">
        <v>7.2</v>
      </c>
      <c r="E1873">
        <v>-27330724</v>
      </c>
      <c r="F1873" t="s">
        <v>38</v>
      </c>
    </row>
    <row r="1874" spans="1:6" x14ac:dyDescent="0.3">
      <c r="A1874">
        <v>42880</v>
      </c>
      <c r="B1874" t="s">
        <v>2749</v>
      </c>
      <c r="C1874">
        <v>24000000</v>
      </c>
      <c r="D1874">
        <v>5.0999999999999996</v>
      </c>
      <c r="E1874">
        <v>-23957120</v>
      </c>
      <c r="F1874" t="s">
        <v>38</v>
      </c>
    </row>
    <row r="1875" spans="1:6" x14ac:dyDescent="0.3">
      <c r="A1875">
        <v>23225911</v>
      </c>
      <c r="B1875" t="s">
        <v>2750</v>
      </c>
      <c r="C1875">
        <v>24000000</v>
      </c>
      <c r="D1875">
        <v>6.5</v>
      </c>
      <c r="E1875">
        <v>-774089</v>
      </c>
      <c r="F1875" t="s">
        <v>38</v>
      </c>
    </row>
    <row r="1876" spans="1:6" x14ac:dyDescent="0.3">
      <c r="A1876">
        <v>4710455</v>
      </c>
      <c r="B1876" t="s">
        <v>2751</v>
      </c>
      <c r="C1876">
        <v>24000000</v>
      </c>
      <c r="D1876">
        <v>8.1999999999999993</v>
      </c>
      <c r="E1876">
        <v>-19289545</v>
      </c>
      <c r="F1876" t="s">
        <v>38</v>
      </c>
    </row>
    <row r="1877" spans="1:6" x14ac:dyDescent="0.3">
      <c r="A1877">
        <v>75590286</v>
      </c>
      <c r="B1877" t="s">
        <v>2752</v>
      </c>
      <c r="C1877">
        <v>23600000</v>
      </c>
      <c r="D1877">
        <v>7.7</v>
      </c>
      <c r="E1877">
        <v>51990286</v>
      </c>
      <c r="F1877" t="s">
        <v>21</v>
      </c>
    </row>
    <row r="1878" spans="1:6" x14ac:dyDescent="0.3">
      <c r="A1878">
        <v>161487252</v>
      </c>
      <c r="B1878" t="s">
        <v>2753</v>
      </c>
      <c r="C1878">
        <v>20000000</v>
      </c>
      <c r="D1878">
        <v>6.1</v>
      </c>
      <c r="E1878">
        <v>141487252</v>
      </c>
      <c r="F1878" t="s">
        <v>21</v>
      </c>
    </row>
    <row r="1879" spans="1:6" x14ac:dyDescent="0.3">
      <c r="A1879">
        <v>290158751</v>
      </c>
      <c r="B1879" t="s">
        <v>2754</v>
      </c>
      <c r="C1879">
        <v>18000000</v>
      </c>
      <c r="D1879">
        <v>8.8000000000000007</v>
      </c>
      <c r="E1879">
        <v>272158751</v>
      </c>
      <c r="F1879" t="s">
        <v>21</v>
      </c>
    </row>
    <row r="1880" spans="1:6" x14ac:dyDescent="0.3">
      <c r="A1880">
        <v>65807024</v>
      </c>
      <c r="B1880" t="s">
        <v>2755</v>
      </c>
      <c r="C1880">
        <v>19000000</v>
      </c>
      <c r="D1880">
        <v>6.8</v>
      </c>
      <c r="E1880">
        <v>46807024</v>
      </c>
      <c r="F1880" t="s">
        <v>21</v>
      </c>
    </row>
    <row r="1881" spans="1:6" x14ac:dyDescent="0.3">
      <c r="A1881">
        <v>86930411</v>
      </c>
      <c r="B1881" t="s">
        <v>2756</v>
      </c>
      <c r="C1881">
        <v>23000000</v>
      </c>
      <c r="D1881">
        <v>6.8</v>
      </c>
      <c r="E1881">
        <v>63930411</v>
      </c>
      <c r="F1881" t="s">
        <v>21</v>
      </c>
    </row>
    <row r="1882" spans="1:6" x14ac:dyDescent="0.3">
      <c r="A1882">
        <v>53302314</v>
      </c>
      <c r="B1882" t="s">
        <v>2757</v>
      </c>
      <c r="C1882">
        <v>23000000</v>
      </c>
      <c r="D1882">
        <v>6.7</v>
      </c>
      <c r="E1882">
        <v>30302314</v>
      </c>
      <c r="F1882" t="s">
        <v>21</v>
      </c>
    </row>
    <row r="1883" spans="1:6" x14ac:dyDescent="0.3">
      <c r="A1883">
        <v>40962534</v>
      </c>
      <c r="B1883" t="s">
        <v>2758</v>
      </c>
      <c r="C1883">
        <v>12500000</v>
      </c>
      <c r="D1883">
        <v>7.1</v>
      </c>
      <c r="E1883">
        <v>28462534</v>
      </c>
      <c r="F1883" t="s">
        <v>21</v>
      </c>
    </row>
    <row r="1884" spans="1:6" x14ac:dyDescent="0.3">
      <c r="A1884">
        <v>39235088</v>
      </c>
      <c r="B1884" t="s">
        <v>2759</v>
      </c>
      <c r="C1884">
        <v>23000000</v>
      </c>
      <c r="D1884">
        <v>7.1</v>
      </c>
      <c r="E1884">
        <v>16235088</v>
      </c>
      <c r="F1884" t="s">
        <v>21</v>
      </c>
    </row>
    <row r="1885" spans="1:6" x14ac:dyDescent="0.3">
      <c r="A1885">
        <v>27338033</v>
      </c>
      <c r="B1885" t="s">
        <v>2761</v>
      </c>
      <c r="C1885">
        <v>23000000</v>
      </c>
      <c r="D1885">
        <v>6.1</v>
      </c>
      <c r="E1885">
        <v>4338033</v>
      </c>
      <c r="F1885" t="s">
        <v>21</v>
      </c>
    </row>
    <row r="1886" spans="1:6" x14ac:dyDescent="0.3">
      <c r="A1886">
        <v>25556065</v>
      </c>
      <c r="B1886" t="s">
        <v>2762</v>
      </c>
      <c r="C1886">
        <v>23000000</v>
      </c>
      <c r="D1886">
        <v>8</v>
      </c>
      <c r="E1886">
        <v>2556065</v>
      </c>
      <c r="F1886" t="s">
        <v>21</v>
      </c>
    </row>
    <row r="1887" spans="1:6" x14ac:dyDescent="0.3">
      <c r="A1887">
        <v>21973182</v>
      </c>
      <c r="B1887" t="s">
        <v>2763</v>
      </c>
      <c r="C1887">
        <v>23000000</v>
      </c>
      <c r="D1887">
        <v>6.6</v>
      </c>
      <c r="E1887">
        <v>-1026818</v>
      </c>
      <c r="F1887" t="s">
        <v>38</v>
      </c>
    </row>
    <row r="1888" spans="1:6" x14ac:dyDescent="0.3">
      <c r="A1888">
        <v>4756</v>
      </c>
      <c r="B1888" t="s">
        <v>2765</v>
      </c>
      <c r="C1888">
        <v>25000000</v>
      </c>
      <c r="D1888">
        <v>5.4</v>
      </c>
      <c r="E1888">
        <v>-24995244</v>
      </c>
      <c r="F1888" t="s">
        <v>38</v>
      </c>
    </row>
    <row r="1889" spans="1:6" x14ac:dyDescent="0.3">
      <c r="A1889">
        <v>18653615</v>
      </c>
      <c r="B1889" t="s">
        <v>2766</v>
      </c>
      <c r="C1889">
        <v>23000000</v>
      </c>
      <c r="D1889">
        <v>6.1</v>
      </c>
      <c r="E1889">
        <v>-4346385</v>
      </c>
      <c r="F1889" t="s">
        <v>38</v>
      </c>
    </row>
    <row r="1890" spans="1:6" x14ac:dyDescent="0.3">
      <c r="A1890">
        <v>13019253</v>
      </c>
      <c r="B1890" t="s">
        <v>2768</v>
      </c>
      <c r="C1890">
        <v>23000000</v>
      </c>
      <c r="D1890">
        <v>5.6</v>
      </c>
      <c r="E1890">
        <v>-9980747</v>
      </c>
      <c r="F1890" t="s">
        <v>38</v>
      </c>
    </row>
    <row r="1891" spans="1:6" x14ac:dyDescent="0.3">
      <c r="A1891">
        <v>18934858</v>
      </c>
      <c r="B1891" t="s">
        <v>2769</v>
      </c>
      <c r="C1891">
        <v>23000000</v>
      </c>
      <c r="D1891">
        <v>5.8</v>
      </c>
      <c r="E1891">
        <v>-4065142</v>
      </c>
      <c r="F1891" t="s">
        <v>38</v>
      </c>
    </row>
    <row r="1892" spans="1:6" x14ac:dyDescent="0.3">
      <c r="A1892">
        <v>20763013</v>
      </c>
      <c r="B1892" t="s">
        <v>2771</v>
      </c>
      <c r="C1892">
        <v>23000000</v>
      </c>
      <c r="D1892">
        <v>2.8</v>
      </c>
      <c r="E1892">
        <v>-2236987</v>
      </c>
      <c r="F1892" t="s">
        <v>38</v>
      </c>
    </row>
    <row r="1893" spans="1:6" x14ac:dyDescent="0.3">
      <c r="A1893">
        <v>12782508</v>
      </c>
      <c r="B1893" t="s">
        <v>2773</v>
      </c>
      <c r="C1893">
        <v>23000000</v>
      </c>
      <c r="D1893">
        <v>6.7</v>
      </c>
      <c r="E1893">
        <v>-10217492</v>
      </c>
      <c r="F1893" t="s">
        <v>38</v>
      </c>
    </row>
    <row r="1894" spans="1:6" x14ac:dyDescent="0.3">
      <c r="A1894">
        <v>11508423</v>
      </c>
      <c r="B1894" t="s">
        <v>2775</v>
      </c>
      <c r="C1894">
        <v>23000000</v>
      </c>
      <c r="D1894">
        <v>5.0999999999999996</v>
      </c>
      <c r="E1894">
        <v>-11491577</v>
      </c>
      <c r="F1894" t="s">
        <v>38</v>
      </c>
    </row>
    <row r="1895" spans="1:6" x14ac:dyDescent="0.3">
      <c r="A1895">
        <v>10660147</v>
      </c>
      <c r="B1895" t="s">
        <v>2776</v>
      </c>
      <c r="C1895">
        <v>23000000</v>
      </c>
      <c r="D1895">
        <v>7.2</v>
      </c>
      <c r="E1895">
        <v>-12339853</v>
      </c>
      <c r="F1895" t="s">
        <v>38</v>
      </c>
    </row>
    <row r="1896" spans="1:6" x14ac:dyDescent="0.3">
      <c r="A1896">
        <v>7434726</v>
      </c>
      <c r="B1896" t="s">
        <v>2777</v>
      </c>
      <c r="C1896">
        <v>23000000</v>
      </c>
      <c r="D1896">
        <v>6</v>
      </c>
      <c r="E1896">
        <v>-15565274</v>
      </c>
      <c r="F1896" t="s">
        <v>38</v>
      </c>
    </row>
    <row r="1897" spans="1:6" x14ac:dyDescent="0.3">
      <c r="A1897">
        <v>6109075</v>
      </c>
      <c r="B1897" t="s">
        <v>2779</v>
      </c>
      <c r="C1897">
        <v>19430000</v>
      </c>
      <c r="D1897">
        <v>6.7</v>
      </c>
      <c r="E1897">
        <v>-13320925</v>
      </c>
      <c r="F1897" t="s">
        <v>38</v>
      </c>
    </row>
    <row r="1898" spans="1:6" x14ac:dyDescent="0.3">
      <c r="A1898">
        <v>2708188</v>
      </c>
      <c r="B1898" t="s">
        <v>2780</v>
      </c>
      <c r="C1898">
        <v>23000000</v>
      </c>
      <c r="D1898">
        <v>6.2</v>
      </c>
      <c r="E1898">
        <v>-20291812</v>
      </c>
      <c r="F1898" t="s">
        <v>38</v>
      </c>
    </row>
    <row r="1899" spans="1:6" x14ac:dyDescent="0.3">
      <c r="A1899">
        <v>16123851</v>
      </c>
      <c r="B1899" t="s">
        <v>2782</v>
      </c>
      <c r="C1899">
        <v>23000000</v>
      </c>
      <c r="D1899">
        <v>6.2</v>
      </c>
      <c r="E1899">
        <v>-6876149</v>
      </c>
      <c r="F1899" t="s">
        <v>38</v>
      </c>
    </row>
    <row r="1900" spans="1:6" x14ac:dyDescent="0.3">
      <c r="A1900">
        <v>71975611</v>
      </c>
      <c r="B1900">
        <v>1408</v>
      </c>
      <c r="C1900">
        <v>25000000</v>
      </c>
      <c r="D1900">
        <v>6.8</v>
      </c>
      <c r="E1900">
        <v>46975611</v>
      </c>
      <c r="F1900" t="s">
        <v>21</v>
      </c>
    </row>
    <row r="1901" spans="1:6" x14ac:dyDescent="0.3">
      <c r="A1901">
        <v>38119483</v>
      </c>
      <c r="B1901" t="s">
        <v>2784</v>
      </c>
      <c r="C1901">
        <v>22700000</v>
      </c>
      <c r="D1901">
        <v>7.1</v>
      </c>
      <c r="E1901">
        <v>15419483</v>
      </c>
      <c r="F1901" t="s">
        <v>21</v>
      </c>
    </row>
    <row r="1902" spans="1:6" x14ac:dyDescent="0.3">
      <c r="A1902">
        <v>4190530</v>
      </c>
      <c r="B1902" t="s">
        <v>2786</v>
      </c>
      <c r="C1902">
        <v>22500000</v>
      </c>
      <c r="D1902">
        <v>7.1</v>
      </c>
      <c r="E1902">
        <v>-18309470</v>
      </c>
      <c r="F1902" t="s">
        <v>38</v>
      </c>
    </row>
    <row r="1903" spans="1:6" x14ac:dyDescent="0.3">
      <c r="A1903">
        <v>217631306</v>
      </c>
      <c r="B1903" t="s">
        <v>2787</v>
      </c>
      <c r="C1903">
        <v>22000000</v>
      </c>
      <c r="D1903">
        <v>7</v>
      </c>
      <c r="E1903">
        <v>195631306</v>
      </c>
      <c r="F1903" t="s">
        <v>21</v>
      </c>
    </row>
    <row r="1904" spans="1:6" x14ac:dyDescent="0.3">
      <c r="A1904">
        <v>176483808</v>
      </c>
      <c r="B1904" t="s">
        <v>2788</v>
      </c>
      <c r="C1904">
        <v>23000000</v>
      </c>
      <c r="D1904">
        <v>7.1</v>
      </c>
      <c r="E1904">
        <v>153483808</v>
      </c>
      <c r="F1904" t="s">
        <v>21</v>
      </c>
    </row>
    <row r="1905" spans="1:6" x14ac:dyDescent="0.3">
      <c r="A1905">
        <v>144833357</v>
      </c>
      <c r="B1905" t="s">
        <v>2789</v>
      </c>
      <c r="C1905">
        <v>22000000</v>
      </c>
      <c r="D1905">
        <v>6.4</v>
      </c>
      <c r="E1905">
        <v>122833357</v>
      </c>
      <c r="F1905" t="s">
        <v>21</v>
      </c>
    </row>
    <row r="1906" spans="1:6" x14ac:dyDescent="0.3">
      <c r="A1906">
        <v>75597042</v>
      </c>
      <c r="B1906" t="s">
        <v>2790</v>
      </c>
      <c r="C1906">
        <v>20000000</v>
      </c>
      <c r="D1906">
        <v>7</v>
      </c>
      <c r="E1906">
        <v>55597042</v>
      </c>
      <c r="F1906" t="s">
        <v>21</v>
      </c>
    </row>
    <row r="1907" spans="1:6" x14ac:dyDescent="0.3">
      <c r="A1907">
        <v>90636983</v>
      </c>
      <c r="B1907" t="s">
        <v>2791</v>
      </c>
      <c r="C1907">
        <v>22000000</v>
      </c>
      <c r="D1907">
        <v>6.2</v>
      </c>
      <c r="E1907">
        <v>68636983</v>
      </c>
      <c r="F1907" t="s">
        <v>21</v>
      </c>
    </row>
    <row r="1908" spans="1:6" x14ac:dyDescent="0.3">
      <c r="A1908">
        <v>70960517</v>
      </c>
      <c r="B1908" t="s">
        <v>2792</v>
      </c>
      <c r="C1908">
        <v>35000000</v>
      </c>
      <c r="D1908">
        <v>7.5</v>
      </c>
      <c r="E1908">
        <v>35960517</v>
      </c>
      <c r="F1908" t="s">
        <v>21</v>
      </c>
    </row>
    <row r="1909" spans="1:6" x14ac:dyDescent="0.3">
      <c r="A1909">
        <v>55762229</v>
      </c>
      <c r="B1909" t="s">
        <v>2793</v>
      </c>
      <c r="C1909">
        <v>22000000</v>
      </c>
      <c r="D1909">
        <v>4.8</v>
      </c>
      <c r="E1909">
        <v>33762229</v>
      </c>
      <c r="F1909" t="s">
        <v>21</v>
      </c>
    </row>
    <row r="1910" spans="1:6" x14ac:dyDescent="0.3">
      <c r="A1910">
        <v>54235441</v>
      </c>
      <c r="B1910" t="s">
        <v>2794</v>
      </c>
      <c r="C1910">
        <v>22000000</v>
      </c>
      <c r="D1910">
        <v>7.3</v>
      </c>
      <c r="E1910">
        <v>32235441</v>
      </c>
      <c r="F1910" t="s">
        <v>21</v>
      </c>
    </row>
    <row r="1911" spans="1:6" x14ac:dyDescent="0.3">
      <c r="A1911">
        <v>50728000</v>
      </c>
      <c r="B1911" t="s">
        <v>2795</v>
      </c>
      <c r="C1911">
        <v>22000000</v>
      </c>
      <c r="D1911">
        <v>5.8</v>
      </c>
      <c r="E1911">
        <v>28728000</v>
      </c>
      <c r="F1911" t="s">
        <v>21</v>
      </c>
    </row>
    <row r="1912" spans="1:6" x14ac:dyDescent="0.3">
      <c r="A1912">
        <v>40270895</v>
      </c>
      <c r="B1912" t="s">
        <v>2797</v>
      </c>
      <c r="C1912">
        <v>22000000</v>
      </c>
      <c r="D1912">
        <v>7.6</v>
      </c>
      <c r="E1912">
        <v>18270895</v>
      </c>
      <c r="F1912" t="s">
        <v>21</v>
      </c>
    </row>
    <row r="1913" spans="1:6" x14ac:dyDescent="0.3">
      <c r="A1913">
        <v>59696176</v>
      </c>
      <c r="B1913" t="s">
        <v>2799</v>
      </c>
      <c r="C1913">
        <v>22000000</v>
      </c>
      <c r="D1913">
        <v>5.6</v>
      </c>
      <c r="E1913">
        <v>37696176</v>
      </c>
      <c r="F1913" t="s">
        <v>21</v>
      </c>
    </row>
    <row r="1914" spans="1:6" x14ac:dyDescent="0.3">
      <c r="A1914">
        <v>51483949</v>
      </c>
      <c r="B1914" t="s">
        <v>2800</v>
      </c>
      <c r="C1914">
        <v>22000000</v>
      </c>
      <c r="D1914">
        <v>7</v>
      </c>
      <c r="E1914">
        <v>29483949</v>
      </c>
      <c r="F1914" t="s">
        <v>21</v>
      </c>
    </row>
    <row r="1915" spans="1:6" x14ac:dyDescent="0.3">
      <c r="A1915">
        <v>36020063</v>
      </c>
      <c r="B1915" t="s">
        <v>2801</v>
      </c>
      <c r="C1915">
        <v>22000000</v>
      </c>
      <c r="D1915">
        <v>6.6</v>
      </c>
      <c r="E1915">
        <v>14020063</v>
      </c>
      <c r="F1915" t="s">
        <v>21</v>
      </c>
    </row>
    <row r="1916" spans="1:6" x14ac:dyDescent="0.3">
      <c r="A1916">
        <v>33313582</v>
      </c>
      <c r="B1916" t="s">
        <v>2802</v>
      </c>
      <c r="C1916">
        <v>21000000</v>
      </c>
      <c r="D1916">
        <v>6.5</v>
      </c>
      <c r="E1916">
        <v>12313582</v>
      </c>
      <c r="F1916" t="s">
        <v>21</v>
      </c>
    </row>
    <row r="1917" spans="1:6" x14ac:dyDescent="0.3">
      <c r="A1917">
        <v>25842000</v>
      </c>
      <c r="B1917" t="s">
        <v>2803</v>
      </c>
      <c r="C1917">
        <v>22000000</v>
      </c>
      <c r="D1917">
        <v>7.4</v>
      </c>
      <c r="E1917">
        <v>3842000</v>
      </c>
      <c r="F1917" t="s">
        <v>21</v>
      </c>
    </row>
    <row r="1918" spans="1:6" x14ac:dyDescent="0.3">
      <c r="A1918">
        <v>22264487</v>
      </c>
      <c r="B1918" t="s">
        <v>2805</v>
      </c>
      <c r="C1918">
        <v>22000000</v>
      </c>
      <c r="D1918">
        <v>4.5999999999999996</v>
      </c>
      <c r="E1918">
        <v>264487</v>
      </c>
      <c r="F1918" t="s">
        <v>21</v>
      </c>
    </row>
    <row r="1919" spans="1:6" x14ac:dyDescent="0.3">
      <c r="A1919">
        <v>30659817</v>
      </c>
      <c r="B1919" t="s">
        <v>2806</v>
      </c>
      <c r="C1919">
        <v>26000000</v>
      </c>
      <c r="D1919">
        <v>6.4</v>
      </c>
      <c r="E1919">
        <v>4659817</v>
      </c>
      <c r="F1919" t="s">
        <v>21</v>
      </c>
    </row>
    <row r="1920" spans="1:6" x14ac:dyDescent="0.3">
      <c r="A1920">
        <v>19351569</v>
      </c>
      <c r="B1920" t="s">
        <v>2807</v>
      </c>
      <c r="C1920">
        <v>22000000</v>
      </c>
      <c r="D1920">
        <v>5.9</v>
      </c>
      <c r="E1920">
        <v>-2648431</v>
      </c>
      <c r="F1920" t="s">
        <v>38</v>
      </c>
    </row>
    <row r="1921" spans="1:6" x14ac:dyDescent="0.3">
      <c r="A1921">
        <v>49002815</v>
      </c>
      <c r="B1921" t="s">
        <v>2808</v>
      </c>
      <c r="C1921">
        <v>22000000</v>
      </c>
      <c r="D1921">
        <v>6.4</v>
      </c>
      <c r="E1921">
        <v>27002815</v>
      </c>
      <c r="F1921" t="s">
        <v>21</v>
      </c>
    </row>
    <row r="1922" spans="1:6" x14ac:dyDescent="0.3">
      <c r="A1922">
        <v>19283782</v>
      </c>
      <c r="B1922" t="s">
        <v>2809</v>
      </c>
      <c r="C1922">
        <v>22000000</v>
      </c>
      <c r="D1922">
        <v>6.6</v>
      </c>
      <c r="E1922">
        <v>-2716218</v>
      </c>
      <c r="F1922" t="s">
        <v>38</v>
      </c>
    </row>
    <row r="1923" spans="1:6" x14ac:dyDescent="0.3">
      <c r="A1923">
        <v>30059386</v>
      </c>
      <c r="B1923" t="s">
        <v>2810</v>
      </c>
      <c r="C1923">
        <v>22000000</v>
      </c>
      <c r="D1923">
        <v>6.9</v>
      </c>
      <c r="E1923">
        <v>8059386</v>
      </c>
      <c r="F1923" t="s">
        <v>21</v>
      </c>
    </row>
    <row r="1924" spans="1:6" x14ac:dyDescent="0.3">
      <c r="A1924">
        <v>17951431</v>
      </c>
      <c r="B1924" t="s">
        <v>2812</v>
      </c>
      <c r="C1924">
        <v>30000000</v>
      </c>
      <c r="D1924">
        <v>5.8</v>
      </c>
      <c r="E1924">
        <v>-12048569</v>
      </c>
      <c r="F1924" t="s">
        <v>38</v>
      </c>
    </row>
    <row r="1925" spans="1:6" x14ac:dyDescent="0.3">
      <c r="A1925">
        <v>29997095</v>
      </c>
      <c r="B1925" t="s">
        <v>2813</v>
      </c>
      <c r="C1925">
        <v>22000000</v>
      </c>
      <c r="D1925">
        <v>6.4</v>
      </c>
      <c r="E1925">
        <v>7997095</v>
      </c>
      <c r="F1925" t="s">
        <v>21</v>
      </c>
    </row>
    <row r="1926" spans="1:6" x14ac:dyDescent="0.3">
      <c r="A1926">
        <v>14252830</v>
      </c>
      <c r="B1926" t="s">
        <v>2815</v>
      </c>
      <c r="C1926">
        <v>22000000</v>
      </c>
      <c r="D1926">
        <v>5.3</v>
      </c>
      <c r="E1926">
        <v>-7747170</v>
      </c>
      <c r="F1926" t="s">
        <v>38</v>
      </c>
    </row>
    <row r="1927" spans="1:6" x14ac:dyDescent="0.3">
      <c r="A1927">
        <v>19783777</v>
      </c>
      <c r="B1927" t="s">
        <v>2816</v>
      </c>
      <c r="C1927">
        <v>22000000</v>
      </c>
      <c r="D1927">
        <v>6.5</v>
      </c>
      <c r="E1927">
        <v>-2216223</v>
      </c>
      <c r="F1927" t="s">
        <v>38</v>
      </c>
    </row>
    <row r="1928" spans="1:6" x14ac:dyDescent="0.3">
      <c r="A1928">
        <v>13555988</v>
      </c>
      <c r="B1928" t="s">
        <v>2818</v>
      </c>
      <c r="C1928">
        <v>22000000</v>
      </c>
      <c r="D1928">
        <v>5.7</v>
      </c>
      <c r="E1928">
        <v>-8444012</v>
      </c>
      <c r="F1928" t="s">
        <v>38</v>
      </c>
    </row>
    <row r="1929" spans="1:6" x14ac:dyDescent="0.3">
      <c r="A1929">
        <v>12784713</v>
      </c>
      <c r="B1929" t="s">
        <v>2819</v>
      </c>
      <c r="C1929">
        <v>22000000</v>
      </c>
      <c r="D1929">
        <v>6.7</v>
      </c>
      <c r="E1929">
        <v>-9215287</v>
      </c>
      <c r="F1929" t="s">
        <v>38</v>
      </c>
    </row>
    <row r="1930" spans="1:6" x14ac:dyDescent="0.3">
      <c r="A1930">
        <v>10696210</v>
      </c>
      <c r="B1930" t="s">
        <v>2821</v>
      </c>
      <c r="C1930">
        <v>23500000</v>
      </c>
      <c r="D1930">
        <v>3.9</v>
      </c>
      <c r="E1930">
        <v>-12803790</v>
      </c>
      <c r="F1930" t="s">
        <v>38</v>
      </c>
    </row>
    <row r="1931" spans="1:6" x14ac:dyDescent="0.3">
      <c r="A1931">
        <v>5974653</v>
      </c>
      <c r="B1931" t="s">
        <v>2823</v>
      </c>
      <c r="C1931">
        <v>22000000</v>
      </c>
      <c r="D1931">
        <v>4.0999999999999996</v>
      </c>
      <c r="E1931">
        <v>-16025347</v>
      </c>
      <c r="F1931" t="s">
        <v>38</v>
      </c>
    </row>
    <row r="1932" spans="1:6" x14ac:dyDescent="0.3">
      <c r="A1932">
        <v>5000000</v>
      </c>
      <c r="B1932" t="s">
        <v>2825</v>
      </c>
      <c r="C1932">
        <v>25000000</v>
      </c>
      <c r="D1932">
        <v>6.2</v>
      </c>
      <c r="E1932">
        <v>-20000000</v>
      </c>
      <c r="F1932" t="s">
        <v>38</v>
      </c>
    </row>
    <row r="1933" spans="1:6" x14ac:dyDescent="0.3">
      <c r="A1933">
        <v>9694105</v>
      </c>
      <c r="B1933" t="s">
        <v>2826</v>
      </c>
      <c r="C1933">
        <v>22000000</v>
      </c>
      <c r="D1933">
        <v>3.8</v>
      </c>
      <c r="E1933">
        <v>-12305895</v>
      </c>
      <c r="F1933" t="s">
        <v>38</v>
      </c>
    </row>
    <row r="1934" spans="1:6" x14ac:dyDescent="0.3">
      <c r="A1934">
        <v>16027866</v>
      </c>
      <c r="B1934" t="s">
        <v>2827</v>
      </c>
      <c r="C1934">
        <v>25000000</v>
      </c>
      <c r="D1934">
        <v>5.0999999999999996</v>
      </c>
      <c r="E1934">
        <v>-8972134</v>
      </c>
      <c r="F1934" t="s">
        <v>38</v>
      </c>
    </row>
    <row r="1935" spans="1:6" x14ac:dyDescent="0.3">
      <c r="A1935">
        <v>4398392</v>
      </c>
      <c r="B1935" t="s">
        <v>2828</v>
      </c>
      <c r="C1935">
        <v>21000000</v>
      </c>
      <c r="D1935">
        <v>7.8</v>
      </c>
      <c r="E1935">
        <v>-16601608</v>
      </c>
      <c r="F1935" t="s">
        <v>38</v>
      </c>
    </row>
    <row r="1936" spans="1:6" x14ac:dyDescent="0.3">
      <c r="A1936">
        <v>1050445</v>
      </c>
      <c r="B1936" t="s">
        <v>2832</v>
      </c>
      <c r="C1936">
        <v>22000000</v>
      </c>
      <c r="D1936">
        <v>7.8</v>
      </c>
      <c r="E1936">
        <v>-20949555</v>
      </c>
      <c r="F1936" t="s">
        <v>38</v>
      </c>
    </row>
    <row r="1937" spans="1:6" x14ac:dyDescent="0.3">
      <c r="A1937">
        <v>13746550</v>
      </c>
      <c r="B1937" t="s">
        <v>2834</v>
      </c>
      <c r="C1937">
        <v>2000000</v>
      </c>
      <c r="D1937">
        <v>6.1</v>
      </c>
      <c r="E1937">
        <v>11746550</v>
      </c>
      <c r="F1937" t="s">
        <v>21</v>
      </c>
    </row>
    <row r="1938" spans="1:6" x14ac:dyDescent="0.3">
      <c r="A1938">
        <v>20668843</v>
      </c>
      <c r="B1938" t="s">
        <v>2835</v>
      </c>
      <c r="C1938">
        <v>22000000</v>
      </c>
      <c r="D1938">
        <v>5.8</v>
      </c>
      <c r="E1938">
        <v>-1331157</v>
      </c>
      <c r="F1938" t="s">
        <v>38</v>
      </c>
    </row>
    <row r="1939" spans="1:6" x14ac:dyDescent="0.3">
      <c r="A1939">
        <v>2963012</v>
      </c>
      <c r="B1939" t="s">
        <v>2837</v>
      </c>
      <c r="C1939">
        <v>22000000</v>
      </c>
      <c r="D1939">
        <v>6.3</v>
      </c>
      <c r="E1939">
        <v>-19036988</v>
      </c>
      <c r="F1939" t="s">
        <v>38</v>
      </c>
    </row>
    <row r="1940" spans="1:6" x14ac:dyDescent="0.3">
      <c r="A1940">
        <v>1796024</v>
      </c>
      <c r="B1940" t="s">
        <v>2839</v>
      </c>
      <c r="C1940">
        <v>22000000</v>
      </c>
      <c r="D1940">
        <v>5.4</v>
      </c>
      <c r="E1940">
        <v>-20203976</v>
      </c>
      <c r="F1940" t="s">
        <v>38</v>
      </c>
    </row>
    <row r="1941" spans="1:6" x14ac:dyDescent="0.3">
      <c r="A1941">
        <v>634277</v>
      </c>
      <c r="B1941" t="s">
        <v>2841</v>
      </c>
      <c r="C1941">
        <v>16000000</v>
      </c>
      <c r="D1941">
        <v>7.3</v>
      </c>
      <c r="E1941">
        <v>-15365723</v>
      </c>
      <c r="F1941" t="s">
        <v>38</v>
      </c>
    </row>
    <row r="1942" spans="1:6" x14ac:dyDescent="0.3">
      <c r="A1942">
        <v>11326836</v>
      </c>
      <c r="B1942" t="s">
        <v>2842</v>
      </c>
      <c r="C1942">
        <v>22000000</v>
      </c>
      <c r="D1942">
        <v>6.8</v>
      </c>
      <c r="E1942">
        <v>-10673164</v>
      </c>
      <c r="F1942" t="s">
        <v>38</v>
      </c>
    </row>
    <row r="1943" spans="1:6" x14ac:dyDescent="0.3">
      <c r="A1943">
        <v>49024969</v>
      </c>
      <c r="B1943" t="s">
        <v>2843</v>
      </c>
      <c r="C1943">
        <v>25000000</v>
      </c>
      <c r="D1943">
        <v>7.3</v>
      </c>
      <c r="E1943">
        <v>24024969</v>
      </c>
      <c r="F1943" t="s">
        <v>21</v>
      </c>
    </row>
    <row r="1944" spans="1:6" x14ac:dyDescent="0.3">
      <c r="A1944">
        <v>22294341</v>
      </c>
      <c r="B1944" t="s">
        <v>2844</v>
      </c>
      <c r="C1944">
        <v>21500000</v>
      </c>
      <c r="D1944">
        <v>6.5</v>
      </c>
      <c r="E1944">
        <v>794341</v>
      </c>
      <c r="F1944" t="s">
        <v>21</v>
      </c>
    </row>
    <row r="1945" spans="1:6" x14ac:dyDescent="0.3">
      <c r="A1945">
        <v>24362501</v>
      </c>
      <c r="B1945" t="s">
        <v>2845</v>
      </c>
      <c r="C1945">
        <v>21500000</v>
      </c>
      <c r="D1945">
        <v>7.2</v>
      </c>
      <c r="E1945">
        <v>2862501</v>
      </c>
      <c r="F1945" t="s">
        <v>21</v>
      </c>
    </row>
    <row r="1946" spans="1:6" x14ac:dyDescent="0.3">
      <c r="A1946">
        <v>16684352</v>
      </c>
      <c r="B1946" t="s">
        <v>2846</v>
      </c>
      <c r="C1946">
        <v>17000000</v>
      </c>
      <c r="D1946">
        <v>6.3</v>
      </c>
      <c r="E1946">
        <v>-315648</v>
      </c>
      <c r="F1946" t="s">
        <v>38</v>
      </c>
    </row>
    <row r="1947" spans="1:6" x14ac:dyDescent="0.3">
      <c r="A1947">
        <v>46700000</v>
      </c>
      <c r="B1947" t="s">
        <v>2847</v>
      </c>
      <c r="C1947">
        <v>21000000</v>
      </c>
      <c r="D1947">
        <v>5.9</v>
      </c>
      <c r="E1947">
        <v>25700000</v>
      </c>
      <c r="F1947" t="s">
        <v>21</v>
      </c>
    </row>
    <row r="1948" spans="1:6" x14ac:dyDescent="0.3">
      <c r="A1948">
        <v>52008288</v>
      </c>
      <c r="B1948" t="s">
        <v>2849</v>
      </c>
      <c r="C1948">
        <v>21000000</v>
      </c>
      <c r="D1948">
        <v>7.8</v>
      </c>
      <c r="E1948">
        <v>31008288</v>
      </c>
      <c r="F1948" t="s">
        <v>21</v>
      </c>
    </row>
    <row r="1949" spans="1:6" x14ac:dyDescent="0.3">
      <c r="A1949">
        <v>8579684</v>
      </c>
      <c r="B1949" t="s">
        <v>2850</v>
      </c>
      <c r="C1949">
        <v>9000000</v>
      </c>
      <c r="D1949">
        <v>7.4</v>
      </c>
      <c r="E1949">
        <v>-420316</v>
      </c>
      <c r="F1949" t="s">
        <v>38</v>
      </c>
    </row>
    <row r="1950" spans="1:6" x14ac:dyDescent="0.3">
      <c r="A1950">
        <v>42660000</v>
      </c>
      <c r="B1950" t="s">
        <v>2852</v>
      </c>
      <c r="C1950">
        <v>17000000</v>
      </c>
      <c r="D1950">
        <v>4.8</v>
      </c>
      <c r="E1950">
        <v>25660000</v>
      </c>
      <c r="F1950" t="s">
        <v>21</v>
      </c>
    </row>
    <row r="1951" spans="1:6" x14ac:dyDescent="0.3">
      <c r="A1951">
        <v>40219708</v>
      </c>
      <c r="B1951" t="s">
        <v>2853</v>
      </c>
      <c r="C1951">
        <v>21000000</v>
      </c>
      <c r="D1951">
        <v>6.3</v>
      </c>
      <c r="E1951">
        <v>19219708</v>
      </c>
      <c r="F1951" t="s">
        <v>21</v>
      </c>
    </row>
    <row r="1952" spans="1:6" x14ac:dyDescent="0.3">
      <c r="A1952">
        <v>132088910</v>
      </c>
      <c r="B1952" t="s">
        <v>2854</v>
      </c>
      <c r="C1952">
        <v>21000000</v>
      </c>
      <c r="D1952">
        <v>7.8</v>
      </c>
      <c r="E1952">
        <v>111088910</v>
      </c>
      <c r="F1952" t="s">
        <v>21</v>
      </c>
    </row>
    <row r="1953" spans="1:6" x14ac:dyDescent="0.3">
      <c r="A1953">
        <v>36581633</v>
      </c>
      <c r="B1953" t="s">
        <v>2855</v>
      </c>
      <c r="C1953">
        <v>21000000</v>
      </c>
      <c r="D1953">
        <v>7.5</v>
      </c>
      <c r="E1953">
        <v>15581633</v>
      </c>
      <c r="F1953" t="s">
        <v>21</v>
      </c>
    </row>
    <row r="1954" spans="1:6" x14ac:dyDescent="0.3">
      <c r="A1954">
        <v>25296447</v>
      </c>
      <c r="B1954" t="s">
        <v>2856</v>
      </c>
      <c r="C1954">
        <v>21000000</v>
      </c>
      <c r="D1954">
        <v>6.8</v>
      </c>
      <c r="E1954">
        <v>4296447</v>
      </c>
      <c r="F1954" t="s">
        <v>21</v>
      </c>
    </row>
    <row r="1955" spans="1:6" x14ac:dyDescent="0.3">
      <c r="A1955">
        <v>24848292</v>
      </c>
      <c r="B1955" t="s">
        <v>2857</v>
      </c>
      <c r="C1955">
        <v>20000000</v>
      </c>
      <c r="D1955">
        <v>6.6</v>
      </c>
      <c r="E1955">
        <v>4848292</v>
      </c>
      <c r="F1955" t="s">
        <v>21</v>
      </c>
    </row>
    <row r="1956" spans="1:6" x14ac:dyDescent="0.3">
      <c r="A1956">
        <v>17757087</v>
      </c>
      <c r="B1956" t="s">
        <v>2859</v>
      </c>
      <c r="C1956">
        <v>21000000</v>
      </c>
      <c r="D1956">
        <v>4.5999999999999996</v>
      </c>
      <c r="E1956">
        <v>-3242913</v>
      </c>
      <c r="F1956" t="s">
        <v>38</v>
      </c>
    </row>
    <row r="1957" spans="1:6" x14ac:dyDescent="0.3">
      <c r="A1957">
        <v>9430988</v>
      </c>
      <c r="B1957" t="s">
        <v>2860</v>
      </c>
      <c r="C1957">
        <v>17000000</v>
      </c>
      <c r="D1957">
        <v>7.1</v>
      </c>
      <c r="E1957">
        <v>-7569012</v>
      </c>
      <c r="F1957" t="s">
        <v>38</v>
      </c>
    </row>
    <row r="1958" spans="1:6" x14ac:dyDescent="0.3">
      <c r="A1958">
        <v>16284360</v>
      </c>
      <c r="B1958" t="s">
        <v>2862</v>
      </c>
      <c r="C1958">
        <v>21000000</v>
      </c>
      <c r="D1958">
        <v>6.1</v>
      </c>
      <c r="E1958">
        <v>-4715640</v>
      </c>
      <c r="F1958" t="s">
        <v>38</v>
      </c>
    </row>
    <row r="1959" spans="1:6" x14ac:dyDescent="0.3">
      <c r="A1959">
        <v>6830957</v>
      </c>
      <c r="B1959" t="s">
        <v>2863</v>
      </c>
      <c r="C1959">
        <v>21000000</v>
      </c>
      <c r="D1959">
        <v>6.7</v>
      </c>
      <c r="E1959">
        <v>-14169043</v>
      </c>
      <c r="F1959" t="s">
        <v>38</v>
      </c>
    </row>
    <row r="1960" spans="1:6" x14ac:dyDescent="0.3">
      <c r="A1960">
        <v>24104113</v>
      </c>
      <c r="B1960" t="s">
        <v>2865</v>
      </c>
      <c r="C1960">
        <v>20000000</v>
      </c>
      <c r="D1960">
        <v>7.1</v>
      </c>
      <c r="E1960">
        <v>4104113</v>
      </c>
      <c r="F1960" t="s">
        <v>21</v>
      </c>
    </row>
    <row r="1961" spans="1:6" x14ac:dyDescent="0.3">
      <c r="A1961">
        <v>15593</v>
      </c>
      <c r="B1961" t="s">
        <v>2867</v>
      </c>
      <c r="C1961">
        <v>21000000</v>
      </c>
      <c r="D1961">
        <v>5.8</v>
      </c>
      <c r="E1961">
        <v>-20984407</v>
      </c>
      <c r="F1961" t="s">
        <v>38</v>
      </c>
    </row>
    <row r="1962" spans="1:6" x14ac:dyDescent="0.3">
      <c r="A1962">
        <v>958319</v>
      </c>
      <c r="B1962" t="s">
        <v>2868</v>
      </c>
      <c r="C1962">
        <v>21000000</v>
      </c>
      <c r="D1962">
        <v>6.7</v>
      </c>
      <c r="E1962">
        <v>-20041681</v>
      </c>
      <c r="F1962" t="s">
        <v>38</v>
      </c>
    </row>
    <row r="1963" spans="1:6" x14ac:dyDescent="0.3">
      <c r="A1963">
        <v>69700000</v>
      </c>
      <c r="B1963" t="s">
        <v>2870</v>
      </c>
      <c r="C1963">
        <v>35000000</v>
      </c>
      <c r="D1963">
        <v>5.8</v>
      </c>
      <c r="E1963">
        <v>34700000</v>
      </c>
      <c r="F1963" t="s">
        <v>21</v>
      </c>
    </row>
    <row r="1964" spans="1:6" x14ac:dyDescent="0.3">
      <c r="A1964">
        <v>2840417</v>
      </c>
      <c r="B1964" t="s">
        <v>2871</v>
      </c>
      <c r="C1964">
        <v>31000000</v>
      </c>
      <c r="D1964">
        <v>6.8</v>
      </c>
      <c r="E1964">
        <v>-28159583</v>
      </c>
      <c r="F1964" t="s">
        <v>38</v>
      </c>
    </row>
    <row r="1965" spans="1:6" x14ac:dyDescent="0.3">
      <c r="A1965">
        <v>242374454</v>
      </c>
      <c r="B1965" t="s">
        <v>2872</v>
      </c>
      <c r="C1965">
        <v>18000000</v>
      </c>
      <c r="D1965">
        <v>8.5</v>
      </c>
      <c r="E1965">
        <v>224374454</v>
      </c>
      <c r="F1965" t="s">
        <v>21</v>
      </c>
    </row>
    <row r="1966" spans="1:6" x14ac:dyDescent="0.3">
      <c r="A1966">
        <v>173585516</v>
      </c>
      <c r="B1966" t="s">
        <v>2873</v>
      </c>
      <c r="C1966">
        <v>18000000</v>
      </c>
      <c r="D1966">
        <v>6.6</v>
      </c>
      <c r="E1966">
        <v>155585516</v>
      </c>
      <c r="F1966" t="s">
        <v>21</v>
      </c>
    </row>
    <row r="1967" spans="1:6" x14ac:dyDescent="0.3">
      <c r="A1967">
        <v>128300000</v>
      </c>
      <c r="B1967" t="s">
        <v>2874</v>
      </c>
      <c r="C1967">
        <v>19400870</v>
      </c>
      <c r="D1967">
        <v>7.7</v>
      </c>
      <c r="E1967">
        <v>108899130</v>
      </c>
      <c r="F1967" t="s">
        <v>21</v>
      </c>
    </row>
    <row r="1968" spans="1:6" x14ac:dyDescent="0.3">
      <c r="A1968">
        <v>20259297</v>
      </c>
      <c r="B1968" t="s">
        <v>2876</v>
      </c>
      <c r="C1968">
        <v>20000000</v>
      </c>
      <c r="D1968">
        <v>4.7</v>
      </c>
      <c r="E1968">
        <v>259297</v>
      </c>
      <c r="F1968" t="s">
        <v>21</v>
      </c>
    </row>
    <row r="1969" spans="1:6" x14ac:dyDescent="0.3">
      <c r="A1969">
        <v>153665036</v>
      </c>
      <c r="B1969" t="s">
        <v>2877</v>
      </c>
      <c r="C1969">
        <v>28000000</v>
      </c>
      <c r="D1969">
        <v>6.4</v>
      </c>
      <c r="E1969">
        <v>125665036</v>
      </c>
      <c r="F1969" t="s">
        <v>21</v>
      </c>
    </row>
    <row r="1970" spans="1:6" x14ac:dyDescent="0.3">
      <c r="A1970">
        <v>132541238</v>
      </c>
      <c r="B1970" t="s">
        <v>2878</v>
      </c>
      <c r="C1970">
        <v>33000000</v>
      </c>
      <c r="D1970">
        <v>5.5</v>
      </c>
      <c r="E1970">
        <v>99541238</v>
      </c>
      <c r="F1970" t="s">
        <v>21</v>
      </c>
    </row>
    <row r="1971" spans="1:6" x14ac:dyDescent="0.3">
      <c r="A1971">
        <v>130727000</v>
      </c>
      <c r="B1971" t="s">
        <v>2879</v>
      </c>
      <c r="C1971">
        <v>19000000</v>
      </c>
      <c r="D1971">
        <v>8.6</v>
      </c>
      <c r="E1971">
        <v>111727000</v>
      </c>
      <c r="F1971" t="s">
        <v>21</v>
      </c>
    </row>
    <row r="1972" spans="1:6" x14ac:dyDescent="0.3">
      <c r="A1972">
        <v>121697350</v>
      </c>
      <c r="B1972" t="s">
        <v>2881</v>
      </c>
      <c r="C1972">
        <v>20000000</v>
      </c>
      <c r="D1972">
        <v>7</v>
      </c>
      <c r="E1972">
        <v>101697350</v>
      </c>
      <c r="F1972" t="s">
        <v>21</v>
      </c>
    </row>
    <row r="1973" spans="1:6" x14ac:dyDescent="0.3">
      <c r="A1973">
        <v>117224271</v>
      </c>
      <c r="B1973" t="s">
        <v>2883</v>
      </c>
      <c r="C1973">
        <v>20000000</v>
      </c>
      <c r="D1973">
        <v>7.1</v>
      </c>
      <c r="E1973">
        <v>97224271</v>
      </c>
      <c r="F1973" t="s">
        <v>21</v>
      </c>
    </row>
    <row r="1974" spans="1:6" x14ac:dyDescent="0.3">
      <c r="A1974">
        <v>102922376</v>
      </c>
      <c r="B1974" t="s">
        <v>2885</v>
      </c>
      <c r="C1974">
        <v>20000000</v>
      </c>
      <c r="D1974">
        <v>5.7</v>
      </c>
      <c r="E1974">
        <v>82922376</v>
      </c>
      <c r="F1974" t="s">
        <v>21</v>
      </c>
    </row>
    <row r="1975" spans="1:6" x14ac:dyDescent="0.3">
      <c r="A1975">
        <v>94497271</v>
      </c>
      <c r="B1975" t="s">
        <v>2886</v>
      </c>
      <c r="C1975">
        <v>20000000</v>
      </c>
      <c r="D1975">
        <v>3.7</v>
      </c>
      <c r="E1975">
        <v>74497271</v>
      </c>
      <c r="F1975" t="s">
        <v>21</v>
      </c>
    </row>
    <row r="1976" spans="1:6" x14ac:dyDescent="0.3">
      <c r="A1976">
        <v>137387272</v>
      </c>
      <c r="B1976" t="s">
        <v>2887</v>
      </c>
      <c r="C1976">
        <v>20000000</v>
      </c>
      <c r="D1976">
        <v>7.5</v>
      </c>
      <c r="E1976">
        <v>117387272</v>
      </c>
      <c r="F1976" t="s">
        <v>21</v>
      </c>
    </row>
    <row r="1977" spans="1:6" x14ac:dyDescent="0.3">
      <c r="A1977">
        <v>82301521</v>
      </c>
      <c r="B1977" t="s">
        <v>2888</v>
      </c>
      <c r="C1977">
        <v>32000000</v>
      </c>
      <c r="D1977">
        <v>4.5999999999999996</v>
      </c>
      <c r="E1977">
        <v>50301521</v>
      </c>
      <c r="F1977" t="s">
        <v>21</v>
      </c>
    </row>
    <row r="1978" spans="1:6" x14ac:dyDescent="0.3">
      <c r="A1978">
        <v>84518155</v>
      </c>
      <c r="B1978" t="s">
        <v>2889</v>
      </c>
      <c r="C1978">
        <v>20000000</v>
      </c>
      <c r="D1978">
        <v>4.9000000000000004</v>
      </c>
      <c r="E1978">
        <v>64518155</v>
      </c>
      <c r="F1978" t="s">
        <v>21</v>
      </c>
    </row>
    <row r="1979" spans="1:6" x14ac:dyDescent="0.3">
      <c r="A1979">
        <v>81257845</v>
      </c>
      <c r="B1979" t="s">
        <v>2890</v>
      </c>
      <c r="C1979">
        <v>35000000</v>
      </c>
      <c r="D1979">
        <v>7.1</v>
      </c>
      <c r="E1979">
        <v>46257845</v>
      </c>
      <c r="F1979" t="s">
        <v>21</v>
      </c>
    </row>
    <row r="1980" spans="1:6" x14ac:dyDescent="0.3">
      <c r="A1980">
        <v>70360285</v>
      </c>
      <c r="B1980" t="s">
        <v>2891</v>
      </c>
      <c r="C1980">
        <v>18000000</v>
      </c>
      <c r="D1980">
        <v>5.8</v>
      </c>
      <c r="E1980">
        <v>52360285</v>
      </c>
      <c r="F1980" t="s">
        <v>21</v>
      </c>
    </row>
    <row r="1981" spans="1:6" x14ac:dyDescent="0.3">
      <c r="A1981">
        <v>69148997</v>
      </c>
      <c r="B1981" t="s">
        <v>2892</v>
      </c>
      <c r="C1981">
        <v>37000000</v>
      </c>
      <c r="D1981">
        <v>5.4</v>
      </c>
      <c r="E1981">
        <v>32148997</v>
      </c>
      <c r="F1981" t="s">
        <v>21</v>
      </c>
    </row>
    <row r="1982" spans="1:6" x14ac:dyDescent="0.3">
      <c r="A1982">
        <v>82624961</v>
      </c>
      <c r="B1982" t="s">
        <v>2893</v>
      </c>
      <c r="C1982">
        <v>20000000</v>
      </c>
      <c r="D1982">
        <v>7.3</v>
      </c>
      <c r="E1982">
        <v>62624961</v>
      </c>
      <c r="F1982" t="s">
        <v>21</v>
      </c>
    </row>
    <row r="1983" spans="1:6" x14ac:dyDescent="0.3">
      <c r="A1983">
        <v>67325559</v>
      </c>
      <c r="B1983" t="s">
        <v>2894</v>
      </c>
      <c r="C1983">
        <v>20000000</v>
      </c>
      <c r="D1983">
        <v>7.1</v>
      </c>
      <c r="E1983">
        <v>47325559</v>
      </c>
      <c r="F1983" t="s">
        <v>21</v>
      </c>
    </row>
    <row r="1984" spans="1:6" x14ac:dyDescent="0.3">
      <c r="A1984">
        <v>62933793</v>
      </c>
      <c r="B1984" t="s">
        <v>2895</v>
      </c>
      <c r="C1984">
        <v>20000000</v>
      </c>
      <c r="D1984">
        <v>5.8</v>
      </c>
      <c r="E1984">
        <v>42933793</v>
      </c>
      <c r="F1984" t="s">
        <v>21</v>
      </c>
    </row>
    <row r="1985" spans="1:6" x14ac:dyDescent="0.3">
      <c r="A1985">
        <v>56667870</v>
      </c>
      <c r="B1985" t="s">
        <v>2897</v>
      </c>
      <c r="C1985">
        <v>20000000</v>
      </c>
      <c r="D1985">
        <v>8.1</v>
      </c>
      <c r="E1985">
        <v>36667870</v>
      </c>
      <c r="F1985" t="s">
        <v>21</v>
      </c>
    </row>
    <row r="1986" spans="1:6" x14ac:dyDescent="0.3">
      <c r="A1986">
        <v>56398162</v>
      </c>
      <c r="B1986" t="s">
        <v>2898</v>
      </c>
      <c r="C1986">
        <v>20000000</v>
      </c>
      <c r="D1986">
        <v>5.7</v>
      </c>
      <c r="E1986">
        <v>36398162</v>
      </c>
      <c r="F1986" t="s">
        <v>21</v>
      </c>
    </row>
    <row r="1987" spans="1:6" x14ac:dyDescent="0.3">
      <c r="A1987">
        <v>60072596</v>
      </c>
      <c r="B1987" t="s">
        <v>2899</v>
      </c>
      <c r="C1987">
        <v>20000000</v>
      </c>
      <c r="D1987">
        <v>4.4000000000000004</v>
      </c>
      <c r="E1987">
        <v>40072596</v>
      </c>
      <c r="F1987" t="s">
        <v>21</v>
      </c>
    </row>
    <row r="1988" spans="1:6" x14ac:dyDescent="0.3">
      <c r="A1988">
        <v>56362352</v>
      </c>
      <c r="B1988" t="s">
        <v>2900</v>
      </c>
      <c r="C1988">
        <v>20000000</v>
      </c>
      <c r="D1988">
        <v>7.9</v>
      </c>
      <c r="E1988">
        <v>36362352</v>
      </c>
      <c r="F1988" t="s">
        <v>21</v>
      </c>
    </row>
    <row r="1989" spans="1:6" x14ac:dyDescent="0.3">
      <c r="A1989">
        <v>56154094</v>
      </c>
      <c r="B1989" t="s">
        <v>2902</v>
      </c>
      <c r="C1989">
        <v>20000000</v>
      </c>
      <c r="D1989">
        <v>7.6</v>
      </c>
      <c r="E1989">
        <v>36154094</v>
      </c>
      <c r="F1989" t="s">
        <v>21</v>
      </c>
    </row>
    <row r="1990" spans="1:6" x14ac:dyDescent="0.3">
      <c r="A1990">
        <v>65623128</v>
      </c>
      <c r="B1990" t="s">
        <v>2903</v>
      </c>
      <c r="C1990">
        <v>20000000</v>
      </c>
      <c r="D1990">
        <v>4.8</v>
      </c>
      <c r="E1990">
        <v>45623128</v>
      </c>
      <c r="F1990" t="s">
        <v>21</v>
      </c>
    </row>
    <row r="1991" spans="1:6" x14ac:dyDescent="0.3">
      <c r="A1991">
        <v>48546578</v>
      </c>
      <c r="B1991" t="s">
        <v>2905</v>
      </c>
      <c r="C1991">
        <v>20000000</v>
      </c>
      <c r="D1991">
        <v>2.7</v>
      </c>
      <c r="E1991">
        <v>28546578</v>
      </c>
      <c r="F1991" t="s">
        <v>21</v>
      </c>
    </row>
    <row r="1992" spans="1:6" x14ac:dyDescent="0.3">
      <c r="A1992">
        <v>48423368</v>
      </c>
      <c r="B1992" t="s">
        <v>2907</v>
      </c>
      <c r="C1992">
        <v>20000000</v>
      </c>
      <c r="D1992">
        <v>5.8</v>
      </c>
      <c r="E1992">
        <v>28423368</v>
      </c>
      <c r="F1992" t="s">
        <v>21</v>
      </c>
    </row>
    <row r="1993" spans="1:6" x14ac:dyDescent="0.3">
      <c r="A1993">
        <v>52066000</v>
      </c>
      <c r="B1993" t="s">
        <v>2909</v>
      </c>
      <c r="C1993">
        <v>20000000</v>
      </c>
      <c r="D1993">
        <v>7.5</v>
      </c>
      <c r="E1993">
        <v>32066000</v>
      </c>
      <c r="F1993" t="s">
        <v>21</v>
      </c>
    </row>
    <row r="1994" spans="1:6" x14ac:dyDescent="0.3">
      <c r="A1994">
        <v>47887943</v>
      </c>
      <c r="B1994" t="s">
        <v>2911</v>
      </c>
      <c r="C1994">
        <v>20000000</v>
      </c>
      <c r="D1994">
        <v>5.4</v>
      </c>
      <c r="E1994">
        <v>27887943</v>
      </c>
      <c r="F1994" t="s">
        <v>21</v>
      </c>
    </row>
    <row r="1995" spans="1:6" x14ac:dyDescent="0.3">
      <c r="A1995">
        <v>46363118</v>
      </c>
      <c r="B1995" t="s">
        <v>2912</v>
      </c>
      <c r="C1995">
        <v>20000000</v>
      </c>
      <c r="D1995">
        <v>4.0999999999999996</v>
      </c>
      <c r="E1995">
        <v>26363118</v>
      </c>
      <c r="F1995" t="s">
        <v>21</v>
      </c>
    </row>
    <row r="1996" spans="1:6" x14ac:dyDescent="0.3">
      <c r="A1996">
        <v>47852604</v>
      </c>
      <c r="B1996" t="s">
        <v>2914</v>
      </c>
      <c r="C1996">
        <v>20000000</v>
      </c>
      <c r="D1996">
        <v>5.9</v>
      </c>
      <c r="E1996">
        <v>27852604</v>
      </c>
      <c r="F1996" t="s">
        <v>21</v>
      </c>
    </row>
    <row r="1997" spans="1:6" x14ac:dyDescent="0.3">
      <c r="A1997">
        <v>45542421</v>
      </c>
      <c r="B1997" t="s">
        <v>2916</v>
      </c>
      <c r="C1997">
        <v>30000000</v>
      </c>
      <c r="D1997">
        <v>6.3</v>
      </c>
      <c r="E1997">
        <v>15542421</v>
      </c>
      <c r="F1997" t="s">
        <v>21</v>
      </c>
    </row>
    <row r="1998" spans="1:6" x14ac:dyDescent="0.3">
      <c r="A1998">
        <v>42652003</v>
      </c>
      <c r="B1998" t="s">
        <v>2917</v>
      </c>
      <c r="C1998">
        <v>20000000</v>
      </c>
      <c r="D1998">
        <v>6.8</v>
      </c>
      <c r="E1998">
        <v>22652003</v>
      </c>
      <c r="F1998" t="s">
        <v>21</v>
      </c>
    </row>
    <row r="1999" spans="1:6" x14ac:dyDescent="0.3">
      <c r="A1999">
        <v>39737645</v>
      </c>
      <c r="B1999" t="s">
        <v>2918</v>
      </c>
      <c r="C1999">
        <v>20000000</v>
      </c>
      <c r="D1999">
        <v>2.2999999999999998</v>
      </c>
      <c r="E1999">
        <v>19737645</v>
      </c>
      <c r="F1999" t="s">
        <v>21</v>
      </c>
    </row>
    <row r="2000" spans="1:6" x14ac:dyDescent="0.3">
      <c r="A2000">
        <v>44988180</v>
      </c>
      <c r="B2000" t="s">
        <v>2920</v>
      </c>
      <c r="C2000">
        <v>20000000</v>
      </c>
      <c r="D2000">
        <v>8.1</v>
      </c>
      <c r="E2000">
        <v>24988180</v>
      </c>
      <c r="F2000" t="s">
        <v>21</v>
      </c>
    </row>
    <row r="2001" spans="1:6" x14ac:dyDescent="0.3">
      <c r="A2001">
        <v>39263506</v>
      </c>
      <c r="B2001" t="s">
        <v>2921</v>
      </c>
      <c r="C2001">
        <v>22000000</v>
      </c>
      <c r="D2001">
        <v>6.1</v>
      </c>
      <c r="E2001">
        <v>17263506</v>
      </c>
      <c r="F2001" t="s">
        <v>21</v>
      </c>
    </row>
    <row r="2002" spans="1:6" x14ac:dyDescent="0.3">
      <c r="A2002">
        <v>39143839</v>
      </c>
      <c r="B2002" t="s">
        <v>2923</v>
      </c>
      <c r="C2002">
        <v>20000000</v>
      </c>
      <c r="D2002">
        <v>5</v>
      </c>
      <c r="E2002">
        <v>19143839</v>
      </c>
      <c r="F2002" t="s">
        <v>21</v>
      </c>
    </row>
    <row r="2003" spans="1:6" x14ac:dyDescent="0.3">
      <c r="A2003">
        <v>37672350</v>
      </c>
      <c r="B2003" t="s">
        <v>2924</v>
      </c>
      <c r="C2003">
        <v>20000000</v>
      </c>
      <c r="D2003">
        <v>5.5</v>
      </c>
      <c r="E2003">
        <v>17672350</v>
      </c>
      <c r="F2003" t="s">
        <v>21</v>
      </c>
    </row>
    <row r="2004" spans="1:6" x14ac:dyDescent="0.3">
      <c r="A2004">
        <v>38037513</v>
      </c>
      <c r="B2004" t="s">
        <v>2925</v>
      </c>
      <c r="C2004">
        <v>20000000</v>
      </c>
      <c r="D2004">
        <v>6.2</v>
      </c>
      <c r="E2004">
        <v>18037513</v>
      </c>
      <c r="F2004" t="s">
        <v>21</v>
      </c>
    </row>
    <row r="2005" spans="1:6" x14ac:dyDescent="0.3">
      <c r="A2005">
        <v>37442180</v>
      </c>
      <c r="B2005" t="s">
        <v>2926</v>
      </c>
      <c r="C2005">
        <v>20000000</v>
      </c>
      <c r="D2005">
        <v>6.2</v>
      </c>
      <c r="E2005">
        <v>17442180</v>
      </c>
      <c r="F2005" t="s">
        <v>21</v>
      </c>
    </row>
    <row r="2006" spans="1:6" x14ac:dyDescent="0.3">
      <c r="A2006">
        <v>35596227</v>
      </c>
      <c r="B2006" t="s">
        <v>2928</v>
      </c>
      <c r="C2006">
        <v>20000000</v>
      </c>
      <c r="D2006">
        <v>6.3</v>
      </c>
      <c r="E2006">
        <v>15596227</v>
      </c>
      <c r="F2006" t="s">
        <v>21</v>
      </c>
    </row>
    <row r="2007" spans="1:6" x14ac:dyDescent="0.3">
      <c r="A2007">
        <v>35422828</v>
      </c>
      <c r="B2007" t="s">
        <v>2930</v>
      </c>
      <c r="C2007">
        <v>20000000</v>
      </c>
      <c r="D2007">
        <v>6.7</v>
      </c>
      <c r="E2007">
        <v>15422828</v>
      </c>
      <c r="F2007" t="s">
        <v>21</v>
      </c>
    </row>
    <row r="2008" spans="1:6" x14ac:dyDescent="0.3">
      <c r="A2008">
        <v>36658108</v>
      </c>
      <c r="B2008" t="s">
        <v>2931</v>
      </c>
      <c r="C2008">
        <v>20000000</v>
      </c>
      <c r="D2008">
        <v>3.5</v>
      </c>
      <c r="E2008">
        <v>16658108</v>
      </c>
      <c r="F2008" t="s">
        <v>21</v>
      </c>
    </row>
    <row r="2009" spans="1:6" x14ac:dyDescent="0.3">
      <c r="A2009">
        <v>34300771</v>
      </c>
      <c r="B2009" t="s">
        <v>2932</v>
      </c>
      <c r="C2009">
        <v>25000000</v>
      </c>
      <c r="D2009">
        <v>7.5</v>
      </c>
      <c r="E2009">
        <v>9300771</v>
      </c>
      <c r="F2009" t="s">
        <v>21</v>
      </c>
    </row>
    <row r="2010" spans="1:6" x14ac:dyDescent="0.3">
      <c r="A2010">
        <v>34290142</v>
      </c>
      <c r="B2010" t="s">
        <v>2933</v>
      </c>
      <c r="C2010">
        <v>19800000</v>
      </c>
      <c r="D2010">
        <v>6.6</v>
      </c>
      <c r="E2010">
        <v>14490142</v>
      </c>
      <c r="F2010" t="s">
        <v>21</v>
      </c>
    </row>
    <row r="2011" spans="1:6" x14ac:dyDescent="0.3">
      <c r="A2011">
        <v>33422556</v>
      </c>
      <c r="B2011" t="s">
        <v>2935</v>
      </c>
      <c r="C2011">
        <v>20000000</v>
      </c>
      <c r="D2011">
        <v>7.5</v>
      </c>
      <c r="E2011">
        <v>13422556</v>
      </c>
      <c r="F2011" t="s">
        <v>21</v>
      </c>
    </row>
    <row r="2012" spans="1:6" x14ac:dyDescent="0.3">
      <c r="A2012">
        <v>32774834</v>
      </c>
      <c r="B2012" t="s">
        <v>2936</v>
      </c>
      <c r="C2012">
        <v>30000000</v>
      </c>
      <c r="D2012">
        <v>7.2</v>
      </c>
      <c r="E2012">
        <v>2774834</v>
      </c>
      <c r="F2012" t="s">
        <v>21</v>
      </c>
    </row>
    <row r="2013" spans="1:6" x14ac:dyDescent="0.3">
      <c r="A2013">
        <v>34334256</v>
      </c>
      <c r="B2013" t="s">
        <v>2937</v>
      </c>
      <c r="C2013">
        <v>11000000</v>
      </c>
      <c r="D2013">
        <v>4.8</v>
      </c>
      <c r="E2013">
        <v>23334256</v>
      </c>
      <c r="F2013" t="s">
        <v>21</v>
      </c>
    </row>
    <row r="2014" spans="1:6" x14ac:dyDescent="0.3">
      <c r="A2014">
        <v>32051917</v>
      </c>
      <c r="B2014" t="s">
        <v>2938</v>
      </c>
      <c r="C2014">
        <v>20000000</v>
      </c>
      <c r="D2014">
        <v>6.6</v>
      </c>
      <c r="E2014">
        <v>12051917</v>
      </c>
      <c r="F2014" t="s">
        <v>21</v>
      </c>
    </row>
    <row r="2015" spans="1:6" x14ac:dyDescent="0.3">
      <c r="A2015">
        <v>32014289</v>
      </c>
      <c r="B2015" t="s">
        <v>2939</v>
      </c>
      <c r="C2015">
        <v>20000000</v>
      </c>
      <c r="D2015">
        <v>3.5</v>
      </c>
      <c r="E2015">
        <v>12014289</v>
      </c>
      <c r="F2015" t="s">
        <v>21</v>
      </c>
    </row>
    <row r="2016" spans="1:6" x14ac:dyDescent="0.3">
      <c r="A2016">
        <v>31838002</v>
      </c>
      <c r="B2016" t="s">
        <v>2940</v>
      </c>
      <c r="C2016">
        <v>20000000</v>
      </c>
      <c r="D2016">
        <v>7.6</v>
      </c>
      <c r="E2016">
        <v>11838002</v>
      </c>
      <c r="F2016" t="s">
        <v>21</v>
      </c>
    </row>
    <row r="2017" spans="1:6" x14ac:dyDescent="0.3">
      <c r="A2017">
        <v>36874745</v>
      </c>
      <c r="B2017" t="s">
        <v>2941</v>
      </c>
      <c r="C2017">
        <v>20000000</v>
      </c>
      <c r="D2017">
        <v>6.3</v>
      </c>
      <c r="E2017">
        <v>16874745</v>
      </c>
      <c r="F2017" t="s">
        <v>21</v>
      </c>
    </row>
    <row r="2018" spans="1:6" x14ac:dyDescent="0.3">
      <c r="A2018">
        <v>30079316</v>
      </c>
      <c r="B2018" t="s">
        <v>2943</v>
      </c>
      <c r="C2018">
        <v>35000000</v>
      </c>
      <c r="D2018">
        <v>5.5</v>
      </c>
      <c r="E2018">
        <v>-4920684</v>
      </c>
      <c r="F2018" t="s">
        <v>38</v>
      </c>
    </row>
    <row r="2019" spans="1:6" x14ac:dyDescent="0.3">
      <c r="A2019">
        <v>35033759</v>
      </c>
      <c r="B2019" t="s">
        <v>2945</v>
      </c>
      <c r="C2019">
        <v>19000000</v>
      </c>
      <c r="D2019">
        <v>6.3</v>
      </c>
      <c r="E2019">
        <v>16033759</v>
      </c>
      <c r="F2019" t="s">
        <v>21</v>
      </c>
    </row>
    <row r="2020" spans="1:6" x14ac:dyDescent="0.3">
      <c r="A2020">
        <v>29753944</v>
      </c>
      <c r="B2020" t="s">
        <v>2947</v>
      </c>
      <c r="C2020">
        <v>20000000</v>
      </c>
      <c r="D2020">
        <v>6.5</v>
      </c>
      <c r="E2020">
        <v>9753944</v>
      </c>
      <c r="F2020" t="s">
        <v>21</v>
      </c>
    </row>
    <row r="2021" spans="1:6" x14ac:dyDescent="0.3">
      <c r="A2021">
        <v>31146570</v>
      </c>
      <c r="B2021" t="s">
        <v>2948</v>
      </c>
      <c r="C2021">
        <v>20000000</v>
      </c>
      <c r="D2021">
        <v>6.9</v>
      </c>
      <c r="E2021">
        <v>11146570</v>
      </c>
      <c r="F2021" t="s">
        <v>21</v>
      </c>
    </row>
    <row r="2022" spans="1:6" x14ac:dyDescent="0.3">
      <c r="A2022">
        <v>27277055</v>
      </c>
      <c r="B2022" t="s">
        <v>2949</v>
      </c>
      <c r="C2022">
        <v>20000000</v>
      </c>
      <c r="D2022">
        <v>7.6</v>
      </c>
      <c r="E2022">
        <v>7277055</v>
      </c>
      <c r="F2022" t="s">
        <v>21</v>
      </c>
    </row>
    <row r="2023" spans="1:6" x14ac:dyDescent="0.3">
      <c r="A2023">
        <v>26876529</v>
      </c>
      <c r="B2023" t="s">
        <v>2951</v>
      </c>
      <c r="C2023">
        <v>27000000</v>
      </c>
      <c r="D2023">
        <v>3.9</v>
      </c>
      <c r="E2023">
        <v>-123471</v>
      </c>
      <c r="F2023" t="s">
        <v>38</v>
      </c>
    </row>
    <row r="2024" spans="1:6" x14ac:dyDescent="0.3">
      <c r="A2024">
        <v>53146000</v>
      </c>
      <c r="B2024" t="s">
        <v>2952</v>
      </c>
      <c r="C2024">
        <v>20000000</v>
      </c>
      <c r="D2024">
        <v>6.1</v>
      </c>
      <c r="E2024">
        <v>33146000</v>
      </c>
      <c r="F2024" t="s">
        <v>21</v>
      </c>
    </row>
    <row r="2025" spans="1:6" x14ac:dyDescent="0.3">
      <c r="A2025">
        <v>30028592</v>
      </c>
      <c r="B2025" t="s">
        <v>2953</v>
      </c>
      <c r="C2025">
        <v>20000000</v>
      </c>
      <c r="D2025">
        <v>7.3</v>
      </c>
      <c r="E2025">
        <v>10028592</v>
      </c>
      <c r="F2025" t="s">
        <v>21</v>
      </c>
    </row>
    <row r="2026" spans="1:6" x14ac:dyDescent="0.3">
      <c r="A2026">
        <v>34126138</v>
      </c>
      <c r="B2026" t="s">
        <v>2954</v>
      </c>
      <c r="C2026">
        <v>20000000</v>
      </c>
      <c r="D2026">
        <v>8.3000000000000007</v>
      </c>
      <c r="E2026">
        <v>14126138</v>
      </c>
      <c r="F2026" t="s">
        <v>21</v>
      </c>
    </row>
    <row r="2027" spans="1:6" x14ac:dyDescent="0.3">
      <c r="A2027">
        <v>25677801</v>
      </c>
      <c r="B2027" t="s">
        <v>2955</v>
      </c>
      <c r="C2027">
        <v>20000000</v>
      </c>
      <c r="D2027">
        <v>5.8</v>
      </c>
      <c r="E2027">
        <v>5677801</v>
      </c>
      <c r="F2027" t="s">
        <v>21</v>
      </c>
    </row>
    <row r="2028" spans="1:6" x14ac:dyDescent="0.3">
      <c r="A2028">
        <v>26415649</v>
      </c>
      <c r="B2028" t="s">
        <v>2956</v>
      </c>
      <c r="C2028">
        <v>20000000</v>
      </c>
      <c r="D2028">
        <v>6.8</v>
      </c>
      <c r="E2028">
        <v>6415649</v>
      </c>
      <c r="F2028" t="s">
        <v>21</v>
      </c>
    </row>
    <row r="2029" spans="1:6" x14ac:dyDescent="0.3">
      <c r="A2029">
        <v>26003149</v>
      </c>
      <c r="B2029" t="s">
        <v>2957</v>
      </c>
      <c r="C2029">
        <v>20000000</v>
      </c>
      <c r="D2029">
        <v>7</v>
      </c>
      <c r="E2029">
        <v>6003149</v>
      </c>
      <c r="F2029" t="s">
        <v>21</v>
      </c>
    </row>
    <row r="2030" spans="1:6" x14ac:dyDescent="0.3">
      <c r="A2030">
        <v>25584685</v>
      </c>
      <c r="B2030" t="s">
        <v>2959</v>
      </c>
      <c r="C2030">
        <v>20000000</v>
      </c>
      <c r="D2030">
        <v>5.9</v>
      </c>
      <c r="E2030">
        <v>5584685</v>
      </c>
      <c r="F2030" t="s">
        <v>21</v>
      </c>
    </row>
    <row r="2031" spans="1:6" x14ac:dyDescent="0.3">
      <c r="A2031">
        <v>29975979</v>
      </c>
      <c r="B2031" t="s">
        <v>2961</v>
      </c>
      <c r="C2031">
        <v>20000000</v>
      </c>
      <c r="D2031">
        <v>6.5</v>
      </c>
      <c r="E2031">
        <v>9975979</v>
      </c>
      <c r="F2031" t="s">
        <v>21</v>
      </c>
    </row>
    <row r="2032" spans="1:6" x14ac:dyDescent="0.3">
      <c r="A2032">
        <v>31584722</v>
      </c>
      <c r="B2032" t="s">
        <v>2963</v>
      </c>
      <c r="C2032">
        <v>20000000</v>
      </c>
      <c r="D2032">
        <v>6.4</v>
      </c>
      <c r="E2032">
        <v>11584722</v>
      </c>
      <c r="F2032" t="s">
        <v>21</v>
      </c>
    </row>
    <row r="2033" spans="1:6" x14ac:dyDescent="0.3">
      <c r="A2033">
        <v>23179303</v>
      </c>
      <c r="B2033" t="s">
        <v>2965</v>
      </c>
      <c r="C2033">
        <v>20000000</v>
      </c>
      <c r="D2033">
        <v>5.8</v>
      </c>
      <c r="E2033">
        <v>3179303</v>
      </c>
      <c r="F2033" t="s">
        <v>21</v>
      </c>
    </row>
    <row r="2034" spans="1:6" x14ac:dyDescent="0.3">
      <c r="A2034">
        <v>23078294</v>
      </c>
      <c r="B2034" t="s">
        <v>2968</v>
      </c>
      <c r="C2034">
        <v>9000000</v>
      </c>
      <c r="D2034">
        <v>5.0999999999999996</v>
      </c>
      <c r="E2034">
        <v>14078294</v>
      </c>
      <c r="F2034" t="s">
        <v>21</v>
      </c>
    </row>
    <row r="2035" spans="1:6" x14ac:dyDescent="0.3">
      <c r="A2035">
        <v>21413105</v>
      </c>
      <c r="B2035" t="s">
        <v>2969</v>
      </c>
      <c r="C2035">
        <v>20000000</v>
      </c>
      <c r="D2035">
        <v>6.8</v>
      </c>
      <c r="E2035">
        <v>1413105</v>
      </c>
      <c r="F2035" t="s">
        <v>21</v>
      </c>
    </row>
    <row r="2036" spans="1:6" x14ac:dyDescent="0.3">
      <c r="A2036">
        <v>25077977</v>
      </c>
      <c r="B2036" t="s">
        <v>2971</v>
      </c>
      <c r="C2036">
        <v>20000000</v>
      </c>
      <c r="D2036">
        <v>5.3</v>
      </c>
      <c r="E2036">
        <v>5077977</v>
      </c>
      <c r="F2036" t="s">
        <v>21</v>
      </c>
    </row>
    <row r="2037" spans="1:6" x14ac:dyDescent="0.3">
      <c r="A2037">
        <v>23292105</v>
      </c>
      <c r="B2037" t="s">
        <v>2972</v>
      </c>
      <c r="C2037">
        <v>20000000</v>
      </c>
      <c r="D2037">
        <v>5.3</v>
      </c>
      <c r="E2037">
        <v>3292105</v>
      </c>
      <c r="F2037" t="s">
        <v>21</v>
      </c>
    </row>
    <row r="2038" spans="1:6" x14ac:dyDescent="0.3">
      <c r="A2038">
        <v>20916309</v>
      </c>
      <c r="B2038" t="s">
        <v>2973</v>
      </c>
      <c r="C2038">
        <v>40000000</v>
      </c>
      <c r="D2038">
        <v>4.9000000000000004</v>
      </c>
      <c r="E2038">
        <v>-19083691</v>
      </c>
      <c r="F2038" t="s">
        <v>38</v>
      </c>
    </row>
    <row r="2039" spans="1:6" x14ac:dyDescent="0.3">
      <c r="A2039">
        <v>21200000</v>
      </c>
      <c r="B2039" t="s">
        <v>2974</v>
      </c>
      <c r="C2039">
        <v>20000000</v>
      </c>
      <c r="D2039">
        <v>6.8</v>
      </c>
      <c r="E2039">
        <v>1200000</v>
      </c>
      <c r="F2039" t="s">
        <v>21</v>
      </c>
    </row>
    <row r="2040" spans="1:6" x14ac:dyDescent="0.3">
      <c r="A2040">
        <v>20241395</v>
      </c>
      <c r="B2040" t="s">
        <v>2975</v>
      </c>
      <c r="C2040">
        <v>20000000</v>
      </c>
      <c r="D2040">
        <v>6.1</v>
      </c>
      <c r="E2040">
        <v>241395</v>
      </c>
      <c r="F2040" t="s">
        <v>21</v>
      </c>
    </row>
    <row r="2041" spans="1:6" x14ac:dyDescent="0.3">
      <c r="A2041">
        <v>32000000</v>
      </c>
      <c r="B2041" t="s">
        <v>2977</v>
      </c>
      <c r="C2041">
        <v>806947</v>
      </c>
      <c r="D2041">
        <v>8.5</v>
      </c>
      <c r="E2041">
        <v>31193053</v>
      </c>
      <c r="F2041" t="s">
        <v>21</v>
      </c>
    </row>
    <row r="2042" spans="1:6" x14ac:dyDescent="0.3">
      <c r="A2042">
        <v>19151864</v>
      </c>
      <c r="B2042" t="s">
        <v>2978</v>
      </c>
      <c r="C2042">
        <v>40000000</v>
      </c>
      <c r="D2042">
        <v>5.9</v>
      </c>
      <c r="E2042">
        <v>-20848136</v>
      </c>
      <c r="F2042" t="s">
        <v>38</v>
      </c>
    </row>
    <row r="2043" spans="1:6" x14ac:dyDescent="0.3">
      <c r="A2043">
        <v>23393765</v>
      </c>
      <c r="B2043" t="s">
        <v>2980</v>
      </c>
      <c r="C2043">
        <v>20000000</v>
      </c>
      <c r="D2043">
        <v>6.3</v>
      </c>
      <c r="E2043">
        <v>3393765</v>
      </c>
      <c r="F2043" t="s">
        <v>21</v>
      </c>
    </row>
    <row r="2044" spans="1:6" x14ac:dyDescent="0.3">
      <c r="A2044">
        <v>18882880</v>
      </c>
      <c r="B2044" t="s">
        <v>2981</v>
      </c>
      <c r="C2044">
        <v>20000000</v>
      </c>
      <c r="D2044">
        <v>5.9</v>
      </c>
      <c r="E2044">
        <v>-1117120</v>
      </c>
      <c r="F2044" t="s">
        <v>38</v>
      </c>
    </row>
    <row r="2045" spans="1:6" x14ac:dyDescent="0.3">
      <c r="A2045">
        <v>8500000</v>
      </c>
      <c r="B2045" t="s">
        <v>2983</v>
      </c>
      <c r="C2045">
        <v>20000000</v>
      </c>
      <c r="D2045">
        <v>5.4</v>
      </c>
      <c r="E2045">
        <v>-11500000</v>
      </c>
      <c r="F2045" t="s">
        <v>38</v>
      </c>
    </row>
    <row r="2046" spans="1:6" x14ac:dyDescent="0.3">
      <c r="A2046">
        <v>18252684</v>
      </c>
      <c r="B2046" t="s">
        <v>2984</v>
      </c>
      <c r="C2046">
        <v>30000000</v>
      </c>
      <c r="D2046">
        <v>6.9</v>
      </c>
      <c r="E2046">
        <v>-11747316</v>
      </c>
      <c r="F2046" t="s">
        <v>38</v>
      </c>
    </row>
    <row r="2047" spans="1:6" x14ac:dyDescent="0.3">
      <c r="A2047">
        <v>19661987</v>
      </c>
      <c r="B2047" t="s">
        <v>2986</v>
      </c>
      <c r="C2047">
        <v>20000000</v>
      </c>
      <c r="D2047">
        <v>7.5</v>
      </c>
      <c r="E2047">
        <v>-338013</v>
      </c>
      <c r="F2047" t="s">
        <v>38</v>
      </c>
    </row>
    <row r="2048" spans="1:6" x14ac:dyDescent="0.3">
      <c r="A2048">
        <v>18352454</v>
      </c>
      <c r="B2048" t="s">
        <v>2987</v>
      </c>
      <c r="C2048">
        <v>15000000</v>
      </c>
      <c r="D2048">
        <v>8.1999999999999993</v>
      </c>
      <c r="E2048">
        <v>3352454</v>
      </c>
      <c r="F2048" t="s">
        <v>21</v>
      </c>
    </row>
    <row r="2049" spans="1:6" x14ac:dyDescent="0.3">
      <c r="A2049">
        <v>17803796</v>
      </c>
      <c r="B2049" t="s">
        <v>2988</v>
      </c>
      <c r="C2049">
        <v>20000000</v>
      </c>
      <c r="D2049">
        <v>5.9</v>
      </c>
      <c r="E2049">
        <v>-2196204</v>
      </c>
      <c r="F2049" t="s">
        <v>38</v>
      </c>
    </row>
    <row r="2050" spans="1:6" x14ac:dyDescent="0.3">
      <c r="A2050">
        <v>17529157</v>
      </c>
      <c r="B2050" t="s">
        <v>2990</v>
      </c>
      <c r="C2050">
        <v>20000000</v>
      </c>
      <c r="D2050">
        <v>5</v>
      </c>
      <c r="E2050">
        <v>-2470843</v>
      </c>
      <c r="F2050" t="s">
        <v>38</v>
      </c>
    </row>
    <row r="2051" spans="1:6" x14ac:dyDescent="0.3">
      <c r="A2051">
        <v>25753840</v>
      </c>
      <c r="B2051" t="s">
        <v>2991</v>
      </c>
      <c r="C2051">
        <v>19000000</v>
      </c>
      <c r="D2051">
        <v>7.3</v>
      </c>
      <c r="E2051">
        <v>6753840</v>
      </c>
      <c r="F2051" t="s">
        <v>21</v>
      </c>
    </row>
    <row r="2052" spans="1:6" x14ac:dyDescent="0.3">
      <c r="A2052">
        <v>18081626</v>
      </c>
      <c r="B2052" t="s">
        <v>2993</v>
      </c>
      <c r="C2052">
        <v>20000000</v>
      </c>
      <c r="D2052">
        <v>6.4</v>
      </c>
      <c r="E2052">
        <v>-1918374</v>
      </c>
      <c r="F2052" t="s">
        <v>38</v>
      </c>
    </row>
    <row r="2053" spans="1:6" x14ac:dyDescent="0.3">
      <c r="A2053">
        <v>17518220</v>
      </c>
      <c r="B2053" t="s">
        <v>2994</v>
      </c>
      <c r="C2053">
        <v>20000000</v>
      </c>
      <c r="D2053">
        <v>6.6</v>
      </c>
      <c r="E2053">
        <v>-2481780</v>
      </c>
      <c r="F2053" t="s">
        <v>38</v>
      </c>
    </row>
    <row r="2054" spans="1:6" x14ac:dyDescent="0.3">
      <c r="A2054">
        <v>17104669</v>
      </c>
      <c r="B2054" t="s">
        <v>2996</v>
      </c>
      <c r="C2054">
        <v>20000000</v>
      </c>
      <c r="D2054">
        <v>7.8</v>
      </c>
      <c r="E2054">
        <v>-2895331</v>
      </c>
      <c r="F2054" t="s">
        <v>38</v>
      </c>
    </row>
    <row r="2055" spans="1:6" x14ac:dyDescent="0.3">
      <c r="A2055">
        <v>16988996</v>
      </c>
      <c r="B2055" t="s">
        <v>2998</v>
      </c>
      <c r="C2055">
        <v>35000000</v>
      </c>
      <c r="D2055">
        <v>4</v>
      </c>
      <c r="E2055">
        <v>-18011004</v>
      </c>
      <c r="F2055" t="s">
        <v>38</v>
      </c>
    </row>
    <row r="2056" spans="1:6" x14ac:dyDescent="0.3">
      <c r="A2056">
        <v>15797907</v>
      </c>
      <c r="B2056" t="s">
        <v>2999</v>
      </c>
      <c r="C2056">
        <v>20000000</v>
      </c>
      <c r="D2056">
        <v>7.6</v>
      </c>
      <c r="E2056">
        <v>-4202093</v>
      </c>
      <c r="F2056" t="s">
        <v>38</v>
      </c>
    </row>
    <row r="2057" spans="1:6" x14ac:dyDescent="0.3">
      <c r="A2057">
        <v>16248701</v>
      </c>
      <c r="B2057" t="s">
        <v>3001</v>
      </c>
      <c r="C2057">
        <v>20000000</v>
      </c>
      <c r="D2057">
        <v>7.7</v>
      </c>
      <c r="E2057">
        <v>-3751299</v>
      </c>
      <c r="F2057" t="s">
        <v>38</v>
      </c>
    </row>
    <row r="2058" spans="1:6" x14ac:dyDescent="0.3">
      <c r="A2058">
        <v>15712072</v>
      </c>
      <c r="B2058" t="s">
        <v>3003</v>
      </c>
      <c r="C2058">
        <v>20000000</v>
      </c>
      <c r="D2058">
        <v>5.8</v>
      </c>
      <c r="E2058">
        <v>-4287928</v>
      </c>
      <c r="F2058" t="s">
        <v>38</v>
      </c>
    </row>
    <row r="2059" spans="1:6" x14ac:dyDescent="0.3">
      <c r="A2059">
        <v>15408822</v>
      </c>
      <c r="B2059" t="s">
        <v>3005</v>
      </c>
      <c r="C2059">
        <v>20000000</v>
      </c>
      <c r="D2059">
        <v>5.6</v>
      </c>
      <c r="E2059">
        <v>-4591178</v>
      </c>
      <c r="F2059" t="s">
        <v>38</v>
      </c>
    </row>
    <row r="2060" spans="1:6" x14ac:dyDescent="0.3">
      <c r="A2060">
        <v>15464026</v>
      </c>
      <c r="B2060" t="s">
        <v>3007</v>
      </c>
      <c r="C2060">
        <v>20000000</v>
      </c>
      <c r="D2060">
        <v>5.3</v>
      </c>
      <c r="E2060">
        <v>-4535974</v>
      </c>
      <c r="F2060" t="s">
        <v>38</v>
      </c>
    </row>
    <row r="2061" spans="1:6" x14ac:dyDescent="0.3">
      <c r="A2061">
        <v>8000000</v>
      </c>
      <c r="B2061" t="s">
        <v>3009</v>
      </c>
      <c r="C2061">
        <v>20000000</v>
      </c>
      <c r="D2061">
        <v>6.6</v>
      </c>
      <c r="E2061">
        <v>-12000000</v>
      </c>
      <c r="F2061" t="s">
        <v>38</v>
      </c>
    </row>
    <row r="2062" spans="1:6" x14ac:dyDescent="0.3">
      <c r="A2062">
        <v>14174654</v>
      </c>
      <c r="B2062" t="s">
        <v>3010</v>
      </c>
      <c r="C2062">
        <v>25000000</v>
      </c>
      <c r="D2062">
        <v>1.9</v>
      </c>
      <c r="E2062">
        <v>-10825346</v>
      </c>
      <c r="F2062" t="s">
        <v>38</v>
      </c>
    </row>
    <row r="2063" spans="1:6" x14ac:dyDescent="0.3">
      <c r="A2063">
        <v>15988876</v>
      </c>
      <c r="B2063" t="s">
        <v>3011</v>
      </c>
      <c r="C2063">
        <v>27000000</v>
      </c>
      <c r="D2063">
        <v>5.7</v>
      </c>
      <c r="E2063">
        <v>-11011124</v>
      </c>
      <c r="F2063" t="s">
        <v>38</v>
      </c>
    </row>
    <row r="2064" spans="1:6" x14ac:dyDescent="0.3">
      <c r="A2064">
        <v>13801755</v>
      </c>
      <c r="B2064" t="s">
        <v>3012</v>
      </c>
      <c r="C2064">
        <v>20000000</v>
      </c>
      <c r="D2064">
        <v>6.6</v>
      </c>
      <c r="E2064">
        <v>-6198245</v>
      </c>
      <c r="F2064" t="s">
        <v>38</v>
      </c>
    </row>
    <row r="2065" spans="1:6" x14ac:dyDescent="0.3">
      <c r="A2065">
        <v>13987482</v>
      </c>
      <c r="B2065" t="s">
        <v>3014</v>
      </c>
      <c r="C2065">
        <v>20000000</v>
      </c>
      <c r="D2065">
        <v>6</v>
      </c>
      <c r="E2065">
        <v>-6012518</v>
      </c>
      <c r="F2065" t="s">
        <v>38</v>
      </c>
    </row>
    <row r="2066" spans="1:6" x14ac:dyDescent="0.3">
      <c r="A2066">
        <v>14291570</v>
      </c>
      <c r="B2066" t="s">
        <v>3016</v>
      </c>
      <c r="C2066">
        <v>20000000</v>
      </c>
      <c r="D2066">
        <v>6.1</v>
      </c>
      <c r="E2066">
        <v>-5708430</v>
      </c>
      <c r="F2066" t="s">
        <v>38</v>
      </c>
    </row>
    <row r="2067" spans="1:6" x14ac:dyDescent="0.3">
      <c r="A2067">
        <v>12181484</v>
      </c>
      <c r="B2067" t="s">
        <v>3017</v>
      </c>
      <c r="C2067">
        <v>40000000</v>
      </c>
      <c r="D2067">
        <v>4.8</v>
      </c>
      <c r="E2067">
        <v>-27818516</v>
      </c>
      <c r="F2067" t="s">
        <v>38</v>
      </c>
    </row>
    <row r="2068" spans="1:6" x14ac:dyDescent="0.3">
      <c r="A2068">
        <v>13630226</v>
      </c>
      <c r="B2068" t="s">
        <v>3018</v>
      </c>
      <c r="C2068">
        <v>20000000</v>
      </c>
      <c r="D2068">
        <v>6.2</v>
      </c>
      <c r="E2068">
        <v>-6369774</v>
      </c>
      <c r="F2068" t="s">
        <v>38</v>
      </c>
    </row>
    <row r="2069" spans="1:6" x14ac:dyDescent="0.3">
      <c r="A2069">
        <v>13383737</v>
      </c>
      <c r="B2069" t="s">
        <v>3019</v>
      </c>
      <c r="C2069">
        <v>20000000</v>
      </c>
      <c r="D2069">
        <v>7.5</v>
      </c>
      <c r="E2069">
        <v>-6616263</v>
      </c>
      <c r="F2069" t="s">
        <v>38</v>
      </c>
    </row>
    <row r="2070" spans="1:6" x14ac:dyDescent="0.3">
      <c r="A2070">
        <v>13391174</v>
      </c>
      <c r="B2070" t="s">
        <v>3021</v>
      </c>
      <c r="C2070">
        <v>20000000</v>
      </c>
      <c r="D2070">
        <v>6.3</v>
      </c>
      <c r="E2070">
        <v>-6608826</v>
      </c>
      <c r="F2070" t="s">
        <v>38</v>
      </c>
    </row>
    <row r="2071" spans="1:6" x14ac:dyDescent="0.3">
      <c r="A2071">
        <v>12987647</v>
      </c>
      <c r="B2071" t="s">
        <v>3022</v>
      </c>
      <c r="C2071">
        <v>30000000</v>
      </c>
      <c r="D2071">
        <v>7.1</v>
      </c>
      <c r="E2071">
        <v>-17012353</v>
      </c>
      <c r="F2071" t="s">
        <v>38</v>
      </c>
    </row>
    <row r="2072" spans="1:6" x14ac:dyDescent="0.3">
      <c r="A2072">
        <v>12469811</v>
      </c>
      <c r="B2072" t="s">
        <v>3023</v>
      </c>
      <c r="C2072">
        <v>22000000</v>
      </c>
      <c r="D2072">
        <v>6.6</v>
      </c>
      <c r="E2072">
        <v>-9530189</v>
      </c>
      <c r="F2072" t="s">
        <v>38</v>
      </c>
    </row>
    <row r="2073" spans="1:6" x14ac:dyDescent="0.3">
      <c r="A2073">
        <v>12398628</v>
      </c>
      <c r="B2073" t="s">
        <v>3024</v>
      </c>
      <c r="C2073">
        <v>20000000</v>
      </c>
      <c r="D2073">
        <v>6.1</v>
      </c>
      <c r="E2073">
        <v>-7601372</v>
      </c>
      <c r="F2073" t="s">
        <v>38</v>
      </c>
    </row>
    <row r="2074" spans="1:6" x14ac:dyDescent="0.3">
      <c r="A2074">
        <v>13214030</v>
      </c>
      <c r="B2074" t="s">
        <v>3025</v>
      </c>
      <c r="C2074">
        <v>20000000</v>
      </c>
      <c r="D2074">
        <v>6.7</v>
      </c>
      <c r="E2074">
        <v>-6785970</v>
      </c>
      <c r="F2074" t="s">
        <v>38</v>
      </c>
    </row>
    <row r="2075" spans="1:6" x14ac:dyDescent="0.3">
      <c r="A2075">
        <v>12232937</v>
      </c>
      <c r="B2075" t="s">
        <v>3026</v>
      </c>
      <c r="C2075">
        <v>22000000</v>
      </c>
      <c r="D2075">
        <v>5.6</v>
      </c>
      <c r="E2075">
        <v>-9767063</v>
      </c>
      <c r="F2075" t="s">
        <v>38</v>
      </c>
    </row>
    <row r="2076" spans="1:6" x14ac:dyDescent="0.3">
      <c r="A2076">
        <v>12134420</v>
      </c>
      <c r="B2076" t="s">
        <v>3027</v>
      </c>
      <c r="C2076">
        <v>20000000</v>
      </c>
      <c r="D2076">
        <v>7.2</v>
      </c>
      <c r="E2076">
        <v>-7865580</v>
      </c>
      <c r="F2076" t="s">
        <v>38</v>
      </c>
    </row>
    <row r="2077" spans="1:6" x14ac:dyDescent="0.3">
      <c r="A2077">
        <v>11784000</v>
      </c>
      <c r="B2077" t="s">
        <v>3029</v>
      </c>
      <c r="C2077">
        <v>20000000</v>
      </c>
      <c r="D2077">
        <v>4.3</v>
      </c>
      <c r="E2077">
        <v>-8216000</v>
      </c>
      <c r="F2077" t="s">
        <v>38</v>
      </c>
    </row>
    <row r="2078" spans="1:6" x14ac:dyDescent="0.3">
      <c r="A2078">
        <v>11169531</v>
      </c>
      <c r="B2078" t="s">
        <v>3030</v>
      </c>
      <c r="C2078">
        <v>20000000</v>
      </c>
      <c r="D2078">
        <v>6.4</v>
      </c>
      <c r="E2078">
        <v>-8830469</v>
      </c>
      <c r="F2078" t="s">
        <v>38</v>
      </c>
    </row>
    <row r="2079" spans="1:6" x14ac:dyDescent="0.3">
      <c r="A2079">
        <v>11034436</v>
      </c>
      <c r="B2079" t="s">
        <v>3031</v>
      </c>
      <c r="C2079">
        <v>20000000</v>
      </c>
      <c r="D2079">
        <v>7.1</v>
      </c>
      <c r="E2079">
        <v>-8965564</v>
      </c>
      <c r="F2079" t="s">
        <v>38</v>
      </c>
    </row>
    <row r="2080" spans="1:6" x14ac:dyDescent="0.3">
      <c r="A2080">
        <v>12626905</v>
      </c>
      <c r="B2080" t="s">
        <v>3032</v>
      </c>
      <c r="C2080">
        <v>20000000</v>
      </c>
      <c r="D2080">
        <v>6.3</v>
      </c>
      <c r="E2080">
        <v>-7373095</v>
      </c>
      <c r="F2080" t="s">
        <v>38</v>
      </c>
    </row>
    <row r="2081" spans="1:6" x14ac:dyDescent="0.3">
      <c r="A2081">
        <v>10569071</v>
      </c>
      <c r="B2081" t="s">
        <v>3033</v>
      </c>
      <c r="C2081">
        <v>20000000</v>
      </c>
      <c r="D2081">
        <v>7.4</v>
      </c>
      <c r="E2081">
        <v>-9430929</v>
      </c>
      <c r="F2081" t="s">
        <v>38</v>
      </c>
    </row>
    <row r="2082" spans="1:6" x14ac:dyDescent="0.3">
      <c r="A2082">
        <v>10544143</v>
      </c>
      <c r="B2082" t="s">
        <v>3035</v>
      </c>
      <c r="C2082">
        <v>20000000</v>
      </c>
      <c r="D2082">
        <v>6.1</v>
      </c>
      <c r="E2082">
        <v>-9455857</v>
      </c>
      <c r="F2082" t="s">
        <v>38</v>
      </c>
    </row>
    <row r="2083" spans="1:6" x14ac:dyDescent="0.3">
      <c r="A2083">
        <v>13650738</v>
      </c>
      <c r="B2083" t="s">
        <v>3036</v>
      </c>
      <c r="C2083">
        <v>20000000</v>
      </c>
      <c r="D2083">
        <v>6.6</v>
      </c>
      <c r="E2083">
        <v>-6349262</v>
      </c>
      <c r="F2083" t="s">
        <v>38</v>
      </c>
    </row>
    <row r="2084" spans="1:6" x14ac:dyDescent="0.3">
      <c r="A2084">
        <v>10555348</v>
      </c>
      <c r="B2084" t="s">
        <v>3037</v>
      </c>
      <c r="C2084">
        <v>20000000</v>
      </c>
      <c r="D2084">
        <v>6</v>
      </c>
      <c r="E2084">
        <v>-9444652</v>
      </c>
      <c r="F2084" t="s">
        <v>38</v>
      </c>
    </row>
    <row r="2085" spans="1:6" x14ac:dyDescent="0.3">
      <c r="A2085">
        <v>9714482</v>
      </c>
      <c r="B2085" t="s">
        <v>3038</v>
      </c>
      <c r="C2085">
        <v>20000000</v>
      </c>
      <c r="D2085">
        <v>6.8</v>
      </c>
      <c r="E2085">
        <v>-10285518</v>
      </c>
      <c r="F2085" t="s">
        <v>38</v>
      </c>
    </row>
    <row r="2086" spans="1:6" x14ac:dyDescent="0.3">
      <c r="A2086">
        <v>9525276</v>
      </c>
      <c r="B2086" t="s">
        <v>3039</v>
      </c>
      <c r="C2086">
        <v>20000000</v>
      </c>
      <c r="D2086">
        <v>6.8</v>
      </c>
      <c r="E2086">
        <v>-10474724</v>
      </c>
      <c r="F2086" t="s">
        <v>38</v>
      </c>
    </row>
    <row r="2087" spans="1:6" x14ac:dyDescent="0.3">
      <c r="A2087">
        <v>8855646</v>
      </c>
      <c r="B2087" t="s">
        <v>3040</v>
      </c>
      <c r="C2087">
        <v>21000000</v>
      </c>
      <c r="D2087">
        <v>7.2</v>
      </c>
      <c r="E2087">
        <v>-12144354</v>
      </c>
      <c r="F2087" t="s">
        <v>38</v>
      </c>
    </row>
    <row r="2088" spans="1:6" x14ac:dyDescent="0.3">
      <c r="A2088">
        <v>9109322</v>
      </c>
      <c r="B2088" t="s">
        <v>3042</v>
      </c>
      <c r="C2088">
        <v>20000000</v>
      </c>
      <c r="D2088">
        <v>1.9</v>
      </c>
      <c r="E2088">
        <v>-10890678</v>
      </c>
      <c r="F2088" t="s">
        <v>38</v>
      </c>
    </row>
    <row r="2089" spans="1:6" x14ac:dyDescent="0.3">
      <c r="A2089">
        <v>8326035</v>
      </c>
      <c r="B2089" t="s">
        <v>3043</v>
      </c>
      <c r="C2089">
        <v>33000000</v>
      </c>
      <c r="D2089">
        <v>5.5</v>
      </c>
      <c r="E2089">
        <v>-24673965</v>
      </c>
      <c r="F2089" t="s">
        <v>38</v>
      </c>
    </row>
    <row r="2090" spans="1:6" x14ac:dyDescent="0.3">
      <c r="A2090">
        <v>8104069</v>
      </c>
      <c r="B2090" t="s">
        <v>3044</v>
      </c>
      <c r="C2090">
        <v>20000000</v>
      </c>
      <c r="D2090">
        <v>4.5</v>
      </c>
      <c r="E2090">
        <v>-11895931</v>
      </c>
      <c r="F2090" t="s">
        <v>38</v>
      </c>
    </row>
    <row r="2091" spans="1:6" x14ac:dyDescent="0.3">
      <c r="A2091">
        <v>8054280</v>
      </c>
      <c r="B2091" t="s">
        <v>3045</v>
      </c>
      <c r="C2091">
        <v>20000000</v>
      </c>
      <c r="D2091">
        <v>6.3</v>
      </c>
      <c r="E2091">
        <v>-11945720</v>
      </c>
      <c r="F2091" t="s">
        <v>38</v>
      </c>
    </row>
    <row r="2092" spans="1:6" x14ac:dyDescent="0.3">
      <c r="A2092">
        <v>8093318</v>
      </c>
      <c r="B2092" t="s">
        <v>3046</v>
      </c>
      <c r="C2092">
        <v>20000000</v>
      </c>
      <c r="D2092">
        <v>6.7</v>
      </c>
      <c r="E2092">
        <v>-11906682</v>
      </c>
      <c r="F2092" t="s">
        <v>38</v>
      </c>
    </row>
    <row r="2093" spans="1:6" x14ac:dyDescent="0.3">
      <c r="A2093">
        <v>7382993</v>
      </c>
      <c r="B2093" t="s">
        <v>3048</v>
      </c>
      <c r="C2093">
        <v>20000000</v>
      </c>
      <c r="D2093">
        <v>2.8</v>
      </c>
      <c r="E2093">
        <v>-12617007</v>
      </c>
      <c r="F2093" t="s">
        <v>38</v>
      </c>
    </row>
    <row r="2094" spans="1:6" x14ac:dyDescent="0.3">
      <c r="A2094">
        <v>8888355</v>
      </c>
      <c r="B2094" t="s">
        <v>3050</v>
      </c>
      <c r="C2094">
        <v>20000000</v>
      </c>
      <c r="D2094">
        <v>5</v>
      </c>
      <c r="E2094">
        <v>-11111645</v>
      </c>
      <c r="F2094" t="s">
        <v>38</v>
      </c>
    </row>
    <row r="2095" spans="1:6" x14ac:dyDescent="0.3">
      <c r="A2095">
        <v>7001720</v>
      </c>
      <c r="B2095" t="s">
        <v>3051</v>
      </c>
      <c r="C2095">
        <v>12000000</v>
      </c>
      <c r="D2095">
        <v>4.3</v>
      </c>
      <c r="E2095">
        <v>-4998280</v>
      </c>
      <c r="F2095" t="s">
        <v>38</v>
      </c>
    </row>
    <row r="2096" spans="1:6" x14ac:dyDescent="0.3">
      <c r="A2096">
        <v>7268659</v>
      </c>
      <c r="B2096" t="s">
        <v>3052</v>
      </c>
      <c r="C2096">
        <v>20000000</v>
      </c>
      <c r="D2096">
        <v>5.6</v>
      </c>
      <c r="E2096">
        <v>-12731341</v>
      </c>
      <c r="F2096" t="s">
        <v>38</v>
      </c>
    </row>
    <row r="2097" spans="1:6" x14ac:dyDescent="0.3">
      <c r="A2097">
        <v>6852144</v>
      </c>
      <c r="B2097" t="s">
        <v>3055</v>
      </c>
      <c r="C2097">
        <v>22000000</v>
      </c>
      <c r="D2097">
        <v>6.2</v>
      </c>
      <c r="E2097">
        <v>-15147856</v>
      </c>
      <c r="F2097" t="s">
        <v>38</v>
      </c>
    </row>
    <row r="2098" spans="1:6" x14ac:dyDescent="0.3">
      <c r="A2098">
        <v>6563357</v>
      </c>
      <c r="B2098" t="s">
        <v>3056</v>
      </c>
      <c r="C2098">
        <v>20000000</v>
      </c>
      <c r="D2098">
        <v>5.3</v>
      </c>
      <c r="E2098">
        <v>-13436643</v>
      </c>
      <c r="F2098" t="s">
        <v>38</v>
      </c>
    </row>
    <row r="2099" spans="1:6" x14ac:dyDescent="0.3">
      <c r="A2099">
        <v>6201757</v>
      </c>
      <c r="B2099" t="s">
        <v>3058</v>
      </c>
      <c r="C2099">
        <v>10000000</v>
      </c>
      <c r="D2099">
        <v>7.4</v>
      </c>
      <c r="E2099">
        <v>-3798243</v>
      </c>
      <c r="F2099" t="s">
        <v>38</v>
      </c>
    </row>
    <row r="2100" spans="1:6" x14ac:dyDescent="0.3">
      <c r="A2100">
        <v>6420319</v>
      </c>
      <c r="B2100" t="s">
        <v>3060</v>
      </c>
      <c r="C2100">
        <v>20000000</v>
      </c>
      <c r="D2100">
        <v>7.4</v>
      </c>
      <c r="E2100">
        <v>-13579681</v>
      </c>
      <c r="F2100" t="s">
        <v>38</v>
      </c>
    </row>
    <row r="2101" spans="1:6" x14ac:dyDescent="0.3">
      <c r="A2101">
        <v>5702083</v>
      </c>
      <c r="B2101" t="s">
        <v>3062</v>
      </c>
      <c r="C2101">
        <v>15000000</v>
      </c>
      <c r="D2101">
        <v>6.5</v>
      </c>
      <c r="E2101">
        <v>-9297917</v>
      </c>
      <c r="F2101" t="s">
        <v>38</v>
      </c>
    </row>
    <row r="2102" spans="1:6" x14ac:dyDescent="0.3">
      <c r="A2102">
        <v>5480996</v>
      </c>
      <c r="B2102" t="s">
        <v>3063</v>
      </c>
      <c r="C2102">
        <v>8700000</v>
      </c>
      <c r="D2102">
        <v>7.1</v>
      </c>
      <c r="E2102">
        <v>-3219004</v>
      </c>
      <c r="F2102" t="s">
        <v>38</v>
      </c>
    </row>
    <row r="2103" spans="1:6" x14ac:dyDescent="0.3">
      <c r="A2103">
        <v>6002756</v>
      </c>
      <c r="B2103" t="s">
        <v>3064</v>
      </c>
      <c r="C2103">
        <v>20000000</v>
      </c>
      <c r="D2103">
        <v>7.2</v>
      </c>
      <c r="E2103">
        <v>-13997244</v>
      </c>
      <c r="F2103" t="s">
        <v>38</v>
      </c>
    </row>
    <row r="2104" spans="1:6" x14ac:dyDescent="0.3">
      <c r="A2104">
        <v>5132655</v>
      </c>
      <c r="B2104" t="s">
        <v>3065</v>
      </c>
      <c r="C2104">
        <v>20000000</v>
      </c>
      <c r="D2104">
        <v>2.2999999999999998</v>
      </c>
      <c r="E2104">
        <v>-14867345</v>
      </c>
      <c r="F2104" t="s">
        <v>38</v>
      </c>
    </row>
    <row r="2105" spans="1:6" x14ac:dyDescent="0.3">
      <c r="A2105">
        <v>5205343</v>
      </c>
      <c r="B2105" t="s">
        <v>3066</v>
      </c>
      <c r="C2105">
        <v>20000000</v>
      </c>
      <c r="D2105">
        <v>6.4</v>
      </c>
      <c r="E2105">
        <v>-14794657</v>
      </c>
      <c r="F2105" t="s">
        <v>38</v>
      </c>
    </row>
    <row r="2106" spans="1:6" x14ac:dyDescent="0.3">
      <c r="A2106">
        <v>5005883</v>
      </c>
      <c r="B2106" t="s">
        <v>3068</v>
      </c>
      <c r="C2106">
        <v>20000000</v>
      </c>
      <c r="D2106">
        <v>6.1</v>
      </c>
      <c r="E2106">
        <v>-14994117</v>
      </c>
      <c r="F2106" t="s">
        <v>38</v>
      </c>
    </row>
    <row r="2107" spans="1:6" x14ac:dyDescent="0.3">
      <c r="A2107">
        <v>5749134</v>
      </c>
      <c r="B2107" t="s">
        <v>3070</v>
      </c>
      <c r="C2107">
        <v>20000000</v>
      </c>
      <c r="D2107">
        <v>7</v>
      </c>
      <c r="E2107">
        <v>-14250866</v>
      </c>
      <c r="F2107" t="s">
        <v>38</v>
      </c>
    </row>
    <row r="2108" spans="1:6" x14ac:dyDescent="0.3">
      <c r="A2108">
        <v>4234040</v>
      </c>
      <c r="B2108" t="s">
        <v>3072</v>
      </c>
      <c r="C2108">
        <v>20000000</v>
      </c>
      <c r="D2108">
        <v>7</v>
      </c>
      <c r="E2108">
        <v>-15765960</v>
      </c>
      <c r="F2108" t="s">
        <v>38</v>
      </c>
    </row>
    <row r="2109" spans="1:6" x14ac:dyDescent="0.3">
      <c r="A2109">
        <v>4001121</v>
      </c>
      <c r="B2109" t="s">
        <v>3074</v>
      </c>
      <c r="C2109">
        <v>20000000</v>
      </c>
      <c r="D2109">
        <v>7</v>
      </c>
      <c r="E2109">
        <v>-15998879</v>
      </c>
      <c r="F2109" t="s">
        <v>38</v>
      </c>
    </row>
    <row r="2110" spans="1:6" x14ac:dyDescent="0.3">
      <c r="A2110">
        <v>3749061</v>
      </c>
      <c r="B2110" t="s">
        <v>3076</v>
      </c>
      <c r="C2110">
        <v>20000000</v>
      </c>
      <c r="D2110">
        <v>4.9000000000000004</v>
      </c>
      <c r="E2110">
        <v>-16250939</v>
      </c>
      <c r="F2110" t="s">
        <v>38</v>
      </c>
    </row>
    <row r="2111" spans="1:6" x14ac:dyDescent="0.3">
      <c r="A2111">
        <v>3519627</v>
      </c>
      <c r="B2111" t="s">
        <v>3077</v>
      </c>
      <c r="C2111">
        <v>20000000</v>
      </c>
      <c r="D2111">
        <v>6.9</v>
      </c>
      <c r="E2111">
        <v>-16480373</v>
      </c>
      <c r="F2111" t="s">
        <v>38</v>
      </c>
    </row>
    <row r="2112" spans="1:6" x14ac:dyDescent="0.3">
      <c r="A2112">
        <v>3081925</v>
      </c>
      <c r="B2112" t="s">
        <v>3079</v>
      </c>
      <c r="C2112">
        <v>21000000</v>
      </c>
      <c r="D2112">
        <v>7.5</v>
      </c>
      <c r="E2112">
        <v>-17918075</v>
      </c>
      <c r="F2112" t="s">
        <v>38</v>
      </c>
    </row>
    <row r="2113" spans="1:6" x14ac:dyDescent="0.3">
      <c r="A2113">
        <v>2298191</v>
      </c>
      <c r="B2113" t="s">
        <v>3080</v>
      </c>
      <c r="C2113">
        <v>2400000000</v>
      </c>
      <c r="D2113">
        <v>8.4</v>
      </c>
      <c r="E2113">
        <v>-2397701809</v>
      </c>
      <c r="F2113" t="s">
        <v>38</v>
      </c>
    </row>
    <row r="2114" spans="1:6" x14ac:dyDescent="0.3">
      <c r="A2114">
        <v>2353728</v>
      </c>
      <c r="B2114" t="s">
        <v>3082</v>
      </c>
      <c r="C2114">
        <v>20000000</v>
      </c>
      <c r="D2114">
        <v>6.9</v>
      </c>
      <c r="E2114">
        <v>-17646272</v>
      </c>
      <c r="F2114" t="s">
        <v>38</v>
      </c>
    </row>
    <row r="2115" spans="1:6" x14ac:dyDescent="0.3">
      <c r="A2115">
        <v>2000000</v>
      </c>
      <c r="B2115" t="s">
        <v>3084</v>
      </c>
      <c r="C2115">
        <v>20000000</v>
      </c>
      <c r="D2115">
        <v>4.5</v>
      </c>
      <c r="E2115">
        <v>-18000000</v>
      </c>
      <c r="F2115" t="s">
        <v>38</v>
      </c>
    </row>
    <row r="2116" spans="1:6" x14ac:dyDescent="0.3">
      <c r="A2116">
        <v>1900725</v>
      </c>
      <c r="B2116" t="s">
        <v>3085</v>
      </c>
      <c r="C2116">
        <v>2000000</v>
      </c>
      <c r="D2116">
        <v>7.4</v>
      </c>
      <c r="E2116">
        <v>-99275</v>
      </c>
      <c r="F2116" t="s">
        <v>38</v>
      </c>
    </row>
    <row r="2117" spans="1:6" x14ac:dyDescent="0.3">
      <c r="A2117">
        <v>2246000</v>
      </c>
      <c r="B2117" t="s">
        <v>3087</v>
      </c>
      <c r="C2117">
        <v>20000000</v>
      </c>
      <c r="D2117">
        <v>7</v>
      </c>
      <c r="E2117">
        <v>-17754000</v>
      </c>
      <c r="F2117" t="s">
        <v>38</v>
      </c>
    </row>
    <row r="2118" spans="1:6" x14ac:dyDescent="0.3">
      <c r="A2118">
        <v>1646664</v>
      </c>
      <c r="B2118" t="s">
        <v>3088</v>
      </c>
      <c r="C2118">
        <v>20000000</v>
      </c>
      <c r="D2118">
        <v>2.8</v>
      </c>
      <c r="E2118">
        <v>-18353336</v>
      </c>
      <c r="F2118" t="s">
        <v>38</v>
      </c>
    </row>
    <row r="2119" spans="1:6" x14ac:dyDescent="0.3">
      <c r="A2119">
        <v>1190018</v>
      </c>
      <c r="B2119" t="s">
        <v>3089</v>
      </c>
      <c r="C2119">
        <v>20000000</v>
      </c>
      <c r="D2119">
        <v>7.5</v>
      </c>
      <c r="E2119">
        <v>-18809982</v>
      </c>
      <c r="F2119" t="s">
        <v>38</v>
      </c>
    </row>
    <row r="2120" spans="1:6" x14ac:dyDescent="0.3">
      <c r="A2120">
        <v>1027749</v>
      </c>
      <c r="B2120" t="s">
        <v>3090</v>
      </c>
      <c r="C2120">
        <v>40000000</v>
      </c>
      <c r="D2120">
        <v>7.1</v>
      </c>
      <c r="E2120">
        <v>-38972251</v>
      </c>
      <c r="F2120" t="s">
        <v>38</v>
      </c>
    </row>
    <row r="2121" spans="1:6" x14ac:dyDescent="0.3">
      <c r="A2121">
        <v>882710</v>
      </c>
      <c r="B2121" t="s">
        <v>3091</v>
      </c>
      <c r="C2121">
        <v>24000000</v>
      </c>
      <c r="D2121">
        <v>6.4</v>
      </c>
      <c r="E2121">
        <v>-23117290</v>
      </c>
      <c r="F2121" t="s">
        <v>38</v>
      </c>
    </row>
    <row r="2122" spans="1:6" x14ac:dyDescent="0.3">
      <c r="A2122">
        <v>531009</v>
      </c>
      <c r="B2122" t="s">
        <v>3092</v>
      </c>
      <c r="C2122">
        <v>10000000</v>
      </c>
      <c r="D2122">
        <v>5.3</v>
      </c>
      <c r="E2122">
        <v>-9468991</v>
      </c>
      <c r="F2122" t="s">
        <v>38</v>
      </c>
    </row>
    <row r="2123" spans="1:6" x14ac:dyDescent="0.3">
      <c r="A2123">
        <v>410388</v>
      </c>
      <c r="B2123" t="s">
        <v>3094</v>
      </c>
      <c r="C2123">
        <v>2127519898</v>
      </c>
      <c r="D2123">
        <v>6.9</v>
      </c>
      <c r="E2123">
        <v>-2127109510</v>
      </c>
      <c r="F2123" t="s">
        <v>38</v>
      </c>
    </row>
    <row r="2124" spans="1:6" x14ac:dyDescent="0.3">
      <c r="A2124">
        <v>375474</v>
      </c>
      <c r="B2124" t="s">
        <v>3096</v>
      </c>
      <c r="C2124">
        <v>20000000</v>
      </c>
      <c r="D2124">
        <v>6.2</v>
      </c>
      <c r="E2124">
        <v>-19624526</v>
      </c>
      <c r="F2124" t="s">
        <v>38</v>
      </c>
    </row>
    <row r="2125" spans="1:6" x14ac:dyDescent="0.3">
      <c r="A2125">
        <v>305070</v>
      </c>
      <c r="B2125" t="s">
        <v>3097</v>
      </c>
      <c r="C2125">
        <v>20000000</v>
      </c>
      <c r="D2125">
        <v>6.4</v>
      </c>
      <c r="E2125">
        <v>-19694930</v>
      </c>
      <c r="F2125" t="s">
        <v>38</v>
      </c>
    </row>
    <row r="2126" spans="1:6" x14ac:dyDescent="0.3">
      <c r="A2126">
        <v>1183354</v>
      </c>
      <c r="B2126" t="s">
        <v>3098</v>
      </c>
      <c r="C2126">
        <v>20000000</v>
      </c>
      <c r="D2126">
        <v>5.0999999999999996</v>
      </c>
      <c r="E2126">
        <v>-18816646</v>
      </c>
      <c r="F2126" t="s">
        <v>38</v>
      </c>
    </row>
    <row r="2127" spans="1:6" x14ac:dyDescent="0.3">
      <c r="A2127">
        <v>121972</v>
      </c>
      <c r="B2127" t="s">
        <v>3100</v>
      </c>
      <c r="C2127">
        <v>22000000</v>
      </c>
      <c r="D2127">
        <v>5.5</v>
      </c>
      <c r="E2127">
        <v>-21878028</v>
      </c>
      <c r="F2127" t="s">
        <v>38</v>
      </c>
    </row>
    <row r="2128" spans="1:6" x14ac:dyDescent="0.3">
      <c r="A2128">
        <v>263365</v>
      </c>
      <c r="B2128" t="s">
        <v>3101</v>
      </c>
      <c r="C2128">
        <v>20000000</v>
      </c>
      <c r="D2128">
        <v>5.4</v>
      </c>
      <c r="E2128">
        <v>-19736635</v>
      </c>
      <c r="F2128" t="s">
        <v>38</v>
      </c>
    </row>
    <row r="2129" spans="1:6" x14ac:dyDescent="0.3">
      <c r="A2129">
        <v>8047690</v>
      </c>
      <c r="B2129" t="s">
        <v>3102</v>
      </c>
      <c r="C2129">
        <v>19400000</v>
      </c>
      <c r="D2129">
        <v>7.5</v>
      </c>
      <c r="E2129">
        <v>-11352310</v>
      </c>
      <c r="F2129" t="s">
        <v>38</v>
      </c>
    </row>
    <row r="2130" spans="1:6" x14ac:dyDescent="0.3">
      <c r="A2130">
        <v>476270</v>
      </c>
      <c r="B2130" t="s">
        <v>3103</v>
      </c>
      <c r="C2130">
        <v>20000000</v>
      </c>
      <c r="D2130">
        <v>7.4</v>
      </c>
      <c r="E2130">
        <v>-19523730</v>
      </c>
      <c r="F2130" t="s">
        <v>38</v>
      </c>
    </row>
    <row r="2131" spans="1:6" x14ac:dyDescent="0.3">
      <c r="A2131">
        <v>184208848</v>
      </c>
      <c r="B2131" t="s">
        <v>3105</v>
      </c>
      <c r="C2131">
        <v>22000000</v>
      </c>
      <c r="D2131">
        <v>8</v>
      </c>
      <c r="E2131">
        <v>162208848</v>
      </c>
      <c r="F2131" t="s">
        <v>21</v>
      </c>
    </row>
    <row r="2132" spans="1:6" x14ac:dyDescent="0.3">
      <c r="A2132">
        <v>100292856</v>
      </c>
      <c r="B2132" t="s">
        <v>3106</v>
      </c>
      <c r="C2132">
        <v>20000000</v>
      </c>
      <c r="D2132">
        <v>5.7</v>
      </c>
      <c r="E2132">
        <v>80292856</v>
      </c>
      <c r="F2132" t="s">
        <v>21</v>
      </c>
    </row>
    <row r="2133" spans="1:6" x14ac:dyDescent="0.3">
      <c r="A2133">
        <v>58571513</v>
      </c>
      <c r="B2133" t="s">
        <v>3107</v>
      </c>
      <c r="C2133">
        <v>19000000</v>
      </c>
      <c r="D2133">
        <v>6.8</v>
      </c>
      <c r="E2133">
        <v>39571513</v>
      </c>
      <c r="F2133" t="s">
        <v>21</v>
      </c>
    </row>
    <row r="2134" spans="1:6" x14ac:dyDescent="0.3">
      <c r="A2134">
        <v>51431160</v>
      </c>
      <c r="B2134" t="s">
        <v>3109</v>
      </c>
      <c r="C2134">
        <v>20000000</v>
      </c>
      <c r="D2134">
        <v>5.9</v>
      </c>
      <c r="E2134">
        <v>31431160</v>
      </c>
      <c r="F2134" t="s">
        <v>21</v>
      </c>
    </row>
    <row r="2135" spans="1:6" x14ac:dyDescent="0.3">
      <c r="A2135">
        <v>103001286</v>
      </c>
      <c r="B2135" t="s">
        <v>3110</v>
      </c>
      <c r="C2135">
        <v>15000000</v>
      </c>
      <c r="D2135">
        <v>7.2</v>
      </c>
      <c r="E2135">
        <v>88001286</v>
      </c>
      <c r="F2135" t="s">
        <v>21</v>
      </c>
    </row>
    <row r="2136" spans="1:6" x14ac:dyDescent="0.3">
      <c r="A2136">
        <v>41867960</v>
      </c>
      <c r="B2136" t="s">
        <v>3111</v>
      </c>
      <c r="C2136">
        <v>20000000</v>
      </c>
      <c r="D2136">
        <v>5.5</v>
      </c>
      <c r="E2136">
        <v>21867960</v>
      </c>
      <c r="F2136" t="s">
        <v>21</v>
      </c>
    </row>
    <row r="2137" spans="1:6" x14ac:dyDescent="0.3">
      <c r="A2137">
        <v>210609762</v>
      </c>
      <c r="B2137" t="s">
        <v>3112</v>
      </c>
      <c r="C2137">
        <v>19000000</v>
      </c>
      <c r="D2137">
        <v>8.5</v>
      </c>
      <c r="E2137">
        <v>191609762</v>
      </c>
      <c r="F2137" t="s">
        <v>21</v>
      </c>
    </row>
    <row r="2138" spans="1:6" x14ac:dyDescent="0.3">
      <c r="A2138">
        <v>40846082</v>
      </c>
      <c r="B2138" t="s">
        <v>3113</v>
      </c>
      <c r="C2138">
        <v>19000000</v>
      </c>
      <c r="D2138">
        <v>5.6</v>
      </c>
      <c r="E2138">
        <v>21846082</v>
      </c>
      <c r="F2138" t="s">
        <v>21</v>
      </c>
    </row>
    <row r="2139" spans="1:6" x14ac:dyDescent="0.3">
      <c r="A2139">
        <v>51697449</v>
      </c>
      <c r="B2139" t="s">
        <v>3114</v>
      </c>
      <c r="C2139">
        <v>13000000</v>
      </c>
      <c r="D2139">
        <v>4.0999999999999996</v>
      </c>
      <c r="E2139">
        <v>38697449</v>
      </c>
      <c r="F2139" t="s">
        <v>21</v>
      </c>
    </row>
    <row r="2140" spans="1:6" x14ac:dyDescent="0.3">
      <c r="A2140">
        <v>27758465</v>
      </c>
      <c r="B2140" t="s">
        <v>3115</v>
      </c>
      <c r="C2140">
        <v>19000000</v>
      </c>
      <c r="D2140">
        <v>6.1</v>
      </c>
      <c r="E2140">
        <v>8758465</v>
      </c>
      <c r="F2140" t="s">
        <v>21</v>
      </c>
    </row>
    <row r="2141" spans="1:6" x14ac:dyDescent="0.3">
      <c r="A2141">
        <v>56127162</v>
      </c>
      <c r="B2141" t="s">
        <v>3116</v>
      </c>
      <c r="C2141">
        <v>18000000</v>
      </c>
      <c r="D2141">
        <v>5.4</v>
      </c>
      <c r="E2141">
        <v>38127162</v>
      </c>
      <c r="F2141" t="s">
        <v>21</v>
      </c>
    </row>
    <row r="2142" spans="1:6" x14ac:dyDescent="0.3">
      <c r="A2142">
        <v>1357042</v>
      </c>
      <c r="B2142" t="s">
        <v>3117</v>
      </c>
      <c r="C2142">
        <v>15000000</v>
      </c>
      <c r="D2142">
        <v>7.1</v>
      </c>
      <c r="E2142">
        <v>-13642958</v>
      </c>
      <c r="F2142" t="s">
        <v>38</v>
      </c>
    </row>
    <row r="2143" spans="1:6" x14ac:dyDescent="0.3">
      <c r="A2143">
        <v>15911333</v>
      </c>
      <c r="B2143" t="s">
        <v>3120</v>
      </c>
      <c r="C2143">
        <v>19000000</v>
      </c>
      <c r="D2143">
        <v>3.6</v>
      </c>
      <c r="E2143">
        <v>-3088667</v>
      </c>
      <c r="F2143" t="s">
        <v>38</v>
      </c>
    </row>
    <row r="2144" spans="1:6" x14ac:dyDescent="0.3">
      <c r="A2144">
        <v>39103378</v>
      </c>
      <c r="B2144" t="s">
        <v>3121</v>
      </c>
      <c r="C2144">
        <v>20000000</v>
      </c>
      <c r="D2144">
        <v>6.5</v>
      </c>
      <c r="E2144">
        <v>19103378</v>
      </c>
      <c r="F2144" t="s">
        <v>21</v>
      </c>
    </row>
    <row r="2145" spans="1:6" x14ac:dyDescent="0.3">
      <c r="A2145">
        <v>10049886</v>
      </c>
      <c r="B2145" t="s">
        <v>3122</v>
      </c>
      <c r="C2145">
        <v>19000000</v>
      </c>
      <c r="D2145">
        <v>8.6</v>
      </c>
      <c r="E2145">
        <v>-8950114</v>
      </c>
      <c r="F2145" t="s">
        <v>38</v>
      </c>
    </row>
    <row r="2146" spans="1:6" x14ac:dyDescent="0.3">
      <c r="A2146">
        <v>8600000</v>
      </c>
      <c r="B2146" t="s">
        <v>3123</v>
      </c>
      <c r="C2146">
        <v>25000000</v>
      </c>
      <c r="D2146">
        <v>7</v>
      </c>
      <c r="E2146">
        <v>-16400000</v>
      </c>
      <c r="F2146" t="s">
        <v>38</v>
      </c>
    </row>
    <row r="2147" spans="1:6" x14ac:dyDescent="0.3">
      <c r="A2147">
        <v>21483154</v>
      </c>
      <c r="B2147" t="s">
        <v>3125</v>
      </c>
      <c r="C2147">
        <v>19000000</v>
      </c>
      <c r="D2147">
        <v>7.6</v>
      </c>
      <c r="E2147">
        <v>2483154</v>
      </c>
      <c r="F2147" t="s">
        <v>21</v>
      </c>
    </row>
    <row r="2148" spans="1:6" x14ac:dyDescent="0.3">
      <c r="A2148">
        <v>8396942</v>
      </c>
      <c r="B2148" t="s">
        <v>3126</v>
      </c>
      <c r="C2148">
        <v>19000000</v>
      </c>
      <c r="D2148">
        <v>6.5</v>
      </c>
      <c r="E2148">
        <v>-10603058</v>
      </c>
      <c r="F2148" t="s">
        <v>38</v>
      </c>
    </row>
    <row r="2149" spans="1:6" x14ac:dyDescent="0.3">
      <c r="A2149">
        <v>12561</v>
      </c>
      <c r="B2149" t="s">
        <v>3128</v>
      </c>
      <c r="C2149">
        <v>19000000</v>
      </c>
      <c r="D2149">
        <v>6.4</v>
      </c>
      <c r="E2149">
        <v>-18987439</v>
      </c>
      <c r="F2149" t="s">
        <v>38</v>
      </c>
    </row>
    <row r="2150" spans="1:6" x14ac:dyDescent="0.3">
      <c r="A2150">
        <v>6923891</v>
      </c>
      <c r="B2150" t="s">
        <v>3130</v>
      </c>
      <c r="C2150">
        <v>23000000</v>
      </c>
      <c r="D2150">
        <v>6.3</v>
      </c>
      <c r="E2150">
        <v>-16076109</v>
      </c>
      <c r="F2150" t="s">
        <v>38</v>
      </c>
    </row>
    <row r="2151" spans="1:6" x14ac:dyDescent="0.3">
      <c r="A2151">
        <v>2119994</v>
      </c>
      <c r="B2151" t="s">
        <v>3132</v>
      </c>
      <c r="C2151">
        <v>19000000</v>
      </c>
      <c r="D2151">
        <v>5.7</v>
      </c>
      <c r="E2151">
        <v>-16880006</v>
      </c>
      <c r="F2151" t="s">
        <v>38</v>
      </c>
    </row>
    <row r="2152" spans="1:6" x14ac:dyDescent="0.3">
      <c r="A2152">
        <v>1292527</v>
      </c>
      <c r="B2152" t="s">
        <v>3134</v>
      </c>
      <c r="C2152">
        <v>19000000</v>
      </c>
      <c r="D2152">
        <v>6.3</v>
      </c>
      <c r="E2152">
        <v>-17707473</v>
      </c>
      <c r="F2152" t="s">
        <v>38</v>
      </c>
    </row>
    <row r="2153" spans="1:6" x14ac:dyDescent="0.3">
      <c r="A2153">
        <v>64255243</v>
      </c>
      <c r="B2153" t="s">
        <v>3136</v>
      </c>
      <c r="C2153">
        <v>19000000</v>
      </c>
      <c r="D2153">
        <v>6</v>
      </c>
      <c r="E2153">
        <v>45255243</v>
      </c>
      <c r="F2153" t="s">
        <v>21</v>
      </c>
    </row>
    <row r="2154" spans="1:6" x14ac:dyDescent="0.3">
      <c r="A2154">
        <v>22245861</v>
      </c>
      <c r="B2154" t="s">
        <v>3137</v>
      </c>
      <c r="C2154">
        <v>19000000</v>
      </c>
      <c r="D2154">
        <v>7.7</v>
      </c>
      <c r="E2154">
        <v>3245861</v>
      </c>
      <c r="F2154" t="s">
        <v>21</v>
      </c>
    </row>
    <row r="2155" spans="1:6" x14ac:dyDescent="0.3">
      <c r="A2155">
        <v>20433940</v>
      </c>
      <c r="B2155" t="s">
        <v>3139</v>
      </c>
      <c r="C2155">
        <v>15000000</v>
      </c>
      <c r="D2155">
        <v>6.2</v>
      </c>
      <c r="E2155">
        <v>5433940</v>
      </c>
      <c r="F2155" t="s">
        <v>21</v>
      </c>
    </row>
    <row r="2156" spans="1:6" x14ac:dyDescent="0.3">
      <c r="A2156">
        <v>10562387</v>
      </c>
      <c r="B2156" t="s">
        <v>3140</v>
      </c>
      <c r="C2156">
        <v>18500000</v>
      </c>
      <c r="D2156">
        <v>7.7</v>
      </c>
      <c r="E2156">
        <v>-7937613</v>
      </c>
      <c r="F2156" t="s">
        <v>38</v>
      </c>
    </row>
    <row r="2157" spans="1:6" x14ac:dyDescent="0.3">
      <c r="A2157">
        <v>18439082</v>
      </c>
      <c r="B2157" t="s">
        <v>3142</v>
      </c>
      <c r="C2157">
        <v>18500000</v>
      </c>
      <c r="D2157">
        <v>6.4</v>
      </c>
      <c r="E2157">
        <v>-60918</v>
      </c>
      <c r="F2157" t="s">
        <v>38</v>
      </c>
    </row>
    <row r="2158" spans="1:6" x14ac:dyDescent="0.3">
      <c r="A2158">
        <v>150056505</v>
      </c>
      <c r="B2158" t="s">
        <v>3143</v>
      </c>
      <c r="C2158">
        <v>18000000</v>
      </c>
      <c r="D2158">
        <v>6.4</v>
      </c>
      <c r="E2158">
        <v>132056505</v>
      </c>
      <c r="F2158" t="s">
        <v>21</v>
      </c>
    </row>
    <row r="2159" spans="1:6" x14ac:dyDescent="0.3">
      <c r="A2159">
        <v>119938730</v>
      </c>
      <c r="B2159" t="s">
        <v>3144</v>
      </c>
      <c r="C2159">
        <v>18000000</v>
      </c>
      <c r="D2159">
        <v>6.9</v>
      </c>
      <c r="E2159">
        <v>101938730</v>
      </c>
      <c r="F2159" t="s">
        <v>21</v>
      </c>
    </row>
    <row r="2160" spans="1:6" x14ac:dyDescent="0.3">
      <c r="A2160">
        <v>114968774</v>
      </c>
      <c r="B2160" t="s">
        <v>3145</v>
      </c>
      <c r="C2160">
        <v>18000000</v>
      </c>
      <c r="D2160">
        <v>7.3</v>
      </c>
      <c r="E2160">
        <v>96968774</v>
      </c>
      <c r="F2160" t="s">
        <v>21</v>
      </c>
    </row>
    <row r="2161" spans="1:6" x14ac:dyDescent="0.3">
      <c r="A2161">
        <v>128505958</v>
      </c>
      <c r="B2161" t="s">
        <v>3146</v>
      </c>
      <c r="C2161">
        <v>18000000</v>
      </c>
      <c r="D2161">
        <v>7.3</v>
      </c>
      <c r="E2161">
        <v>110505958</v>
      </c>
      <c r="F2161" t="s">
        <v>21</v>
      </c>
    </row>
    <row r="2162" spans="1:6" x14ac:dyDescent="0.3">
      <c r="A2162">
        <v>95001351</v>
      </c>
      <c r="B2162" t="s">
        <v>3147</v>
      </c>
      <c r="C2162">
        <v>18000000</v>
      </c>
      <c r="D2162">
        <v>6.2</v>
      </c>
      <c r="E2162">
        <v>77001351</v>
      </c>
      <c r="F2162" t="s">
        <v>21</v>
      </c>
    </row>
    <row r="2163" spans="1:6" x14ac:dyDescent="0.3">
      <c r="A2163">
        <v>76400000</v>
      </c>
      <c r="B2163" t="s">
        <v>3148</v>
      </c>
      <c r="C2163">
        <v>17000000</v>
      </c>
      <c r="D2163">
        <v>6.6</v>
      </c>
      <c r="E2163">
        <v>59400000</v>
      </c>
      <c r="F2163" t="s">
        <v>21</v>
      </c>
    </row>
    <row r="2164" spans="1:6" x14ac:dyDescent="0.3">
      <c r="A2164">
        <v>75072454</v>
      </c>
      <c r="B2164" t="s">
        <v>3149</v>
      </c>
      <c r="C2164">
        <v>20000000</v>
      </c>
      <c r="D2164">
        <v>6.7</v>
      </c>
      <c r="E2164">
        <v>55072454</v>
      </c>
      <c r="F2164" t="s">
        <v>21</v>
      </c>
    </row>
    <row r="2165" spans="1:6" x14ac:dyDescent="0.3">
      <c r="A2165">
        <v>65535067</v>
      </c>
      <c r="B2165" t="s">
        <v>3150</v>
      </c>
      <c r="C2165">
        <v>17000000</v>
      </c>
      <c r="D2165">
        <v>5.7</v>
      </c>
      <c r="E2165">
        <v>48535067</v>
      </c>
      <c r="F2165" t="s">
        <v>21</v>
      </c>
    </row>
    <row r="2166" spans="1:6" x14ac:dyDescent="0.3">
      <c r="A2166">
        <v>13998282</v>
      </c>
      <c r="B2166" t="s">
        <v>3152</v>
      </c>
      <c r="C2166">
        <v>16000000</v>
      </c>
      <c r="D2166">
        <v>3.1</v>
      </c>
      <c r="E2166">
        <v>-2001718</v>
      </c>
      <c r="F2166" t="s">
        <v>38</v>
      </c>
    </row>
    <row r="2167" spans="1:6" x14ac:dyDescent="0.3">
      <c r="A2167">
        <v>6061759</v>
      </c>
      <c r="B2167" t="s">
        <v>3153</v>
      </c>
      <c r="C2167">
        <v>17000000</v>
      </c>
      <c r="D2167">
        <v>6.3</v>
      </c>
      <c r="E2167">
        <v>-10938241</v>
      </c>
      <c r="F2167" t="s">
        <v>38</v>
      </c>
    </row>
    <row r="2168" spans="1:6" x14ac:dyDescent="0.3">
      <c r="A2168">
        <v>64955956</v>
      </c>
      <c r="B2168" t="s">
        <v>3154</v>
      </c>
      <c r="C2168">
        <v>18000000</v>
      </c>
      <c r="D2168">
        <v>5.7</v>
      </c>
      <c r="E2168">
        <v>46955956</v>
      </c>
      <c r="F2168" t="s">
        <v>21</v>
      </c>
    </row>
    <row r="2169" spans="1:6" x14ac:dyDescent="0.3">
      <c r="A2169">
        <v>60057639</v>
      </c>
      <c r="B2169" t="s">
        <v>3156</v>
      </c>
      <c r="C2169">
        <v>18000000</v>
      </c>
      <c r="D2169">
        <v>7.1</v>
      </c>
      <c r="E2169">
        <v>42057639</v>
      </c>
      <c r="F2169" t="s">
        <v>21</v>
      </c>
    </row>
    <row r="2170" spans="1:6" x14ac:dyDescent="0.3">
      <c r="A2170">
        <v>53868030</v>
      </c>
      <c r="B2170" t="s">
        <v>3157</v>
      </c>
      <c r="C2170">
        <v>17000000</v>
      </c>
      <c r="D2170">
        <v>7</v>
      </c>
      <c r="E2170">
        <v>36868030</v>
      </c>
      <c r="F2170" t="s">
        <v>21</v>
      </c>
    </row>
    <row r="2171" spans="1:6" x14ac:dyDescent="0.3">
      <c r="A2171">
        <v>59573085</v>
      </c>
      <c r="B2171" t="s">
        <v>3158</v>
      </c>
      <c r="C2171">
        <v>18000000</v>
      </c>
      <c r="D2171">
        <v>6.1</v>
      </c>
      <c r="E2171">
        <v>41573085</v>
      </c>
      <c r="F2171" t="s">
        <v>21</v>
      </c>
    </row>
    <row r="2172" spans="1:6" x14ac:dyDescent="0.3">
      <c r="A2172">
        <v>52691009</v>
      </c>
      <c r="B2172" t="s">
        <v>3159</v>
      </c>
      <c r="C2172">
        <v>21000000</v>
      </c>
      <c r="D2172">
        <v>6.6</v>
      </c>
      <c r="E2172">
        <v>31691009</v>
      </c>
      <c r="F2172" t="s">
        <v>21</v>
      </c>
    </row>
    <row r="2173" spans="1:6" x14ac:dyDescent="0.3">
      <c r="A2173">
        <v>59735548</v>
      </c>
      <c r="B2173" t="s">
        <v>3160</v>
      </c>
      <c r="C2173">
        <v>15000000</v>
      </c>
      <c r="D2173">
        <v>7.8</v>
      </c>
      <c r="E2173">
        <v>44735548</v>
      </c>
      <c r="F2173" t="s">
        <v>21</v>
      </c>
    </row>
    <row r="2174" spans="1:6" x14ac:dyDescent="0.3">
      <c r="A2174">
        <v>51600000</v>
      </c>
      <c r="B2174" t="s">
        <v>3161</v>
      </c>
      <c r="C2174">
        <v>18000000</v>
      </c>
      <c r="D2174">
        <v>8.3000000000000007</v>
      </c>
      <c r="E2174">
        <v>33600000</v>
      </c>
      <c r="F2174" t="s">
        <v>21</v>
      </c>
    </row>
    <row r="2175" spans="1:6" x14ac:dyDescent="0.3">
      <c r="A2175">
        <v>43818159</v>
      </c>
      <c r="B2175" t="s">
        <v>3163</v>
      </c>
      <c r="C2175">
        <v>20000000</v>
      </c>
      <c r="D2175">
        <v>3.9</v>
      </c>
      <c r="E2175">
        <v>23818159</v>
      </c>
      <c r="F2175" t="s">
        <v>21</v>
      </c>
    </row>
    <row r="2176" spans="1:6" x14ac:dyDescent="0.3">
      <c r="A2176">
        <v>86049418</v>
      </c>
      <c r="B2176" t="s">
        <v>3164</v>
      </c>
      <c r="C2176">
        <v>17000000</v>
      </c>
      <c r="D2176">
        <v>7</v>
      </c>
      <c r="E2176">
        <v>69049418</v>
      </c>
      <c r="F2176" t="s">
        <v>21</v>
      </c>
    </row>
    <row r="2177" spans="1:6" x14ac:dyDescent="0.3">
      <c r="A2177">
        <v>43601508</v>
      </c>
      <c r="B2177" t="s">
        <v>3166</v>
      </c>
      <c r="C2177">
        <v>18000000</v>
      </c>
      <c r="D2177">
        <v>6.7</v>
      </c>
      <c r="E2177">
        <v>25601508</v>
      </c>
      <c r="F2177" t="s">
        <v>21</v>
      </c>
    </row>
    <row r="2178" spans="1:6" x14ac:dyDescent="0.3">
      <c r="A2178">
        <v>41300105</v>
      </c>
      <c r="B2178" t="s">
        <v>3167</v>
      </c>
      <c r="C2178">
        <v>19800000</v>
      </c>
      <c r="D2178">
        <v>7.3</v>
      </c>
      <c r="E2178">
        <v>21500105</v>
      </c>
      <c r="F2178" t="s">
        <v>21</v>
      </c>
    </row>
    <row r="2179" spans="1:6" x14ac:dyDescent="0.3">
      <c r="A2179">
        <v>41382841</v>
      </c>
      <c r="B2179" t="s">
        <v>3168</v>
      </c>
      <c r="C2179">
        <v>18000000</v>
      </c>
      <c r="D2179">
        <v>6.3</v>
      </c>
      <c r="E2179">
        <v>23382841</v>
      </c>
      <c r="F2179" t="s">
        <v>21</v>
      </c>
    </row>
    <row r="2180" spans="1:6" x14ac:dyDescent="0.3">
      <c r="A2180">
        <v>42335698</v>
      </c>
      <c r="B2180" t="s">
        <v>3169</v>
      </c>
      <c r="C2180">
        <v>18000000</v>
      </c>
      <c r="D2180">
        <v>7.8</v>
      </c>
      <c r="E2180">
        <v>24335698</v>
      </c>
      <c r="F2180" t="s">
        <v>21</v>
      </c>
    </row>
    <row r="2181" spans="1:6" x14ac:dyDescent="0.3">
      <c r="A2181">
        <v>33404871</v>
      </c>
      <c r="B2181" t="s">
        <v>3170</v>
      </c>
      <c r="C2181">
        <v>18000000</v>
      </c>
      <c r="D2181">
        <v>7.3</v>
      </c>
      <c r="E2181">
        <v>15404871</v>
      </c>
      <c r="F2181" t="s">
        <v>21</v>
      </c>
    </row>
    <row r="2182" spans="1:6" x14ac:dyDescent="0.3">
      <c r="A2182">
        <v>31471430</v>
      </c>
      <c r="B2182" t="s">
        <v>3171</v>
      </c>
      <c r="C2182">
        <v>15000000</v>
      </c>
      <c r="D2182">
        <v>7.6</v>
      </c>
      <c r="E2182">
        <v>16471430</v>
      </c>
      <c r="F2182" t="s">
        <v>21</v>
      </c>
    </row>
    <row r="2183" spans="1:6" x14ac:dyDescent="0.3">
      <c r="A2183">
        <v>30222640</v>
      </c>
      <c r="B2183" t="s">
        <v>3173</v>
      </c>
      <c r="C2183">
        <v>25000000</v>
      </c>
      <c r="D2183">
        <v>5.3</v>
      </c>
      <c r="E2183">
        <v>5222640</v>
      </c>
      <c r="F2183" t="s">
        <v>21</v>
      </c>
    </row>
    <row r="2184" spans="1:6" x14ac:dyDescent="0.3">
      <c r="A2184">
        <v>26906039</v>
      </c>
      <c r="B2184" t="s">
        <v>3175</v>
      </c>
      <c r="C2184">
        <v>18000000</v>
      </c>
      <c r="D2184">
        <v>5.3</v>
      </c>
      <c r="E2184">
        <v>8906039</v>
      </c>
      <c r="F2184" t="s">
        <v>21</v>
      </c>
    </row>
    <row r="2185" spans="1:6" x14ac:dyDescent="0.3">
      <c r="A2185">
        <v>21378000</v>
      </c>
      <c r="B2185" t="s">
        <v>3176</v>
      </c>
      <c r="C2185">
        <v>1000000</v>
      </c>
      <c r="D2185">
        <v>6.8</v>
      </c>
      <c r="E2185">
        <v>20378000</v>
      </c>
      <c r="F2185" t="s">
        <v>21</v>
      </c>
    </row>
    <row r="2186" spans="1:6" x14ac:dyDescent="0.3">
      <c r="A2186">
        <v>43853424</v>
      </c>
      <c r="B2186" t="s">
        <v>3178</v>
      </c>
      <c r="C2186">
        <v>18000000</v>
      </c>
      <c r="D2186">
        <v>7.1</v>
      </c>
      <c r="E2186">
        <v>25853424</v>
      </c>
      <c r="F2186" t="s">
        <v>21</v>
      </c>
    </row>
    <row r="2187" spans="1:6" x14ac:dyDescent="0.3">
      <c r="A2187">
        <v>23993605</v>
      </c>
      <c r="B2187" t="s">
        <v>3180</v>
      </c>
      <c r="C2187">
        <v>18000000</v>
      </c>
      <c r="D2187">
        <v>5.8</v>
      </c>
      <c r="E2187">
        <v>5993605</v>
      </c>
      <c r="F2187" t="s">
        <v>21</v>
      </c>
    </row>
    <row r="2188" spans="1:6" x14ac:dyDescent="0.3">
      <c r="A2188">
        <v>26400000</v>
      </c>
      <c r="B2188" t="s">
        <v>3181</v>
      </c>
      <c r="C2188">
        <v>18000000</v>
      </c>
      <c r="D2188">
        <v>5.8</v>
      </c>
      <c r="E2188">
        <v>8400000</v>
      </c>
      <c r="F2188" t="s">
        <v>21</v>
      </c>
    </row>
    <row r="2189" spans="1:6" x14ac:dyDescent="0.3">
      <c r="A2189">
        <v>45250</v>
      </c>
      <c r="B2189" t="s">
        <v>3182</v>
      </c>
      <c r="C2189">
        <v>18000000</v>
      </c>
      <c r="D2189">
        <v>8.3000000000000007</v>
      </c>
      <c r="E2189">
        <v>-17954750</v>
      </c>
      <c r="F2189" t="s">
        <v>38</v>
      </c>
    </row>
    <row r="2190" spans="1:6" x14ac:dyDescent="0.3">
      <c r="A2190">
        <v>22927390</v>
      </c>
      <c r="B2190" t="s">
        <v>3184</v>
      </c>
      <c r="C2190">
        <v>18000000</v>
      </c>
      <c r="D2190">
        <v>5.6</v>
      </c>
      <c r="E2190">
        <v>4927390</v>
      </c>
      <c r="F2190" t="s">
        <v>21</v>
      </c>
    </row>
    <row r="2191" spans="1:6" x14ac:dyDescent="0.3">
      <c r="A2191">
        <v>4250320</v>
      </c>
      <c r="B2191" t="s">
        <v>3185</v>
      </c>
      <c r="C2191">
        <v>18000000</v>
      </c>
      <c r="D2191">
        <v>6.8</v>
      </c>
      <c r="E2191">
        <v>-13749680</v>
      </c>
      <c r="F2191" t="s">
        <v>38</v>
      </c>
    </row>
    <row r="2192" spans="1:6" x14ac:dyDescent="0.3">
      <c r="A2192">
        <v>22452209</v>
      </c>
      <c r="B2192" t="s">
        <v>3187</v>
      </c>
      <c r="C2192">
        <v>18000000</v>
      </c>
      <c r="D2192">
        <v>5</v>
      </c>
      <c r="E2192">
        <v>4452209</v>
      </c>
      <c r="F2192" t="s">
        <v>21</v>
      </c>
    </row>
    <row r="2193" spans="1:6" x14ac:dyDescent="0.3">
      <c r="A2193">
        <v>18329466</v>
      </c>
      <c r="B2193" t="s">
        <v>3188</v>
      </c>
      <c r="C2193">
        <v>18000000</v>
      </c>
      <c r="D2193">
        <v>7.6</v>
      </c>
      <c r="E2193">
        <v>329466</v>
      </c>
      <c r="F2193" t="s">
        <v>21</v>
      </c>
    </row>
    <row r="2194" spans="1:6" x14ac:dyDescent="0.3">
      <c r="A2194">
        <v>17071230</v>
      </c>
      <c r="B2194" t="s">
        <v>3189</v>
      </c>
      <c r="C2194">
        <v>18000000</v>
      </c>
      <c r="D2194">
        <v>6.7</v>
      </c>
      <c r="E2194">
        <v>-928770</v>
      </c>
      <c r="F2194" t="s">
        <v>38</v>
      </c>
    </row>
    <row r="2195" spans="1:6" x14ac:dyDescent="0.3">
      <c r="A2195">
        <v>17174870</v>
      </c>
      <c r="B2195" t="s">
        <v>3191</v>
      </c>
      <c r="C2195">
        <v>18000000</v>
      </c>
      <c r="D2195">
        <v>6.7</v>
      </c>
      <c r="E2195">
        <v>-825130</v>
      </c>
      <c r="F2195" t="s">
        <v>38</v>
      </c>
    </row>
    <row r="2196" spans="1:6" x14ac:dyDescent="0.3">
      <c r="A2196">
        <v>26284475</v>
      </c>
      <c r="B2196" t="s">
        <v>3192</v>
      </c>
      <c r="C2196">
        <v>17000000</v>
      </c>
      <c r="D2196">
        <v>5.7</v>
      </c>
      <c r="E2196">
        <v>9284475</v>
      </c>
      <c r="F2196" t="s">
        <v>21</v>
      </c>
    </row>
    <row r="2197" spans="1:6" x14ac:dyDescent="0.3">
      <c r="A2197">
        <v>16702864</v>
      </c>
      <c r="B2197" t="s">
        <v>3194</v>
      </c>
      <c r="C2197">
        <v>18000000</v>
      </c>
      <c r="D2197">
        <v>5.2</v>
      </c>
      <c r="E2197">
        <v>-1297136</v>
      </c>
      <c r="F2197" t="s">
        <v>38</v>
      </c>
    </row>
    <row r="2198" spans="1:6" x14ac:dyDescent="0.3">
      <c r="A2198">
        <v>15561627</v>
      </c>
      <c r="B2198" t="s">
        <v>3195</v>
      </c>
      <c r="C2198">
        <v>18000000</v>
      </c>
      <c r="D2198">
        <v>7.5</v>
      </c>
      <c r="E2198">
        <v>-2438373</v>
      </c>
      <c r="F2198" t="s">
        <v>38</v>
      </c>
    </row>
    <row r="2199" spans="1:6" x14ac:dyDescent="0.3">
      <c r="A2199">
        <v>17750583</v>
      </c>
      <c r="B2199" t="s">
        <v>3196</v>
      </c>
      <c r="C2199">
        <v>30000000</v>
      </c>
      <c r="D2199">
        <v>7.2</v>
      </c>
      <c r="E2199">
        <v>-12249417</v>
      </c>
      <c r="F2199" t="s">
        <v>38</v>
      </c>
    </row>
    <row r="2200" spans="1:6" x14ac:dyDescent="0.3">
      <c r="A2200">
        <v>14793904</v>
      </c>
      <c r="B2200" t="s">
        <v>3197</v>
      </c>
      <c r="C2200">
        <v>18000000</v>
      </c>
      <c r="D2200">
        <v>5.3</v>
      </c>
      <c r="E2200">
        <v>-3206096</v>
      </c>
      <c r="F2200" t="s">
        <v>38</v>
      </c>
    </row>
    <row r="2201" spans="1:6" x14ac:dyDescent="0.3">
      <c r="A2201">
        <v>15281286</v>
      </c>
      <c r="B2201" t="s">
        <v>3198</v>
      </c>
      <c r="C2201">
        <v>18000000</v>
      </c>
      <c r="D2201">
        <v>6.5</v>
      </c>
      <c r="E2201">
        <v>-2718714</v>
      </c>
      <c r="F2201" t="s">
        <v>38</v>
      </c>
    </row>
    <row r="2202" spans="1:6" x14ac:dyDescent="0.3">
      <c r="A2202">
        <v>8000000</v>
      </c>
      <c r="B2202" t="s">
        <v>3200</v>
      </c>
      <c r="C2202">
        <v>18000000</v>
      </c>
      <c r="D2202">
        <v>5</v>
      </c>
      <c r="E2202">
        <v>-10000000</v>
      </c>
      <c r="F2202" t="s">
        <v>38</v>
      </c>
    </row>
    <row r="2203" spans="1:6" x14ac:dyDescent="0.3">
      <c r="A2203">
        <v>13491653</v>
      </c>
      <c r="B2203" t="s">
        <v>3202</v>
      </c>
      <c r="C2203">
        <v>18000000</v>
      </c>
      <c r="D2203">
        <v>6.1</v>
      </c>
      <c r="E2203">
        <v>-4508347</v>
      </c>
      <c r="F2203" t="s">
        <v>38</v>
      </c>
    </row>
    <row r="2204" spans="1:6" x14ac:dyDescent="0.3">
      <c r="A2204">
        <v>10494494</v>
      </c>
      <c r="B2204" t="s">
        <v>3204</v>
      </c>
      <c r="C2204">
        <v>18000000</v>
      </c>
      <c r="D2204">
        <v>4.4000000000000004</v>
      </c>
      <c r="E2204">
        <v>-7505506</v>
      </c>
      <c r="F2204" t="s">
        <v>38</v>
      </c>
    </row>
    <row r="2205" spans="1:6" x14ac:dyDescent="0.3">
      <c r="A2205">
        <v>7837632</v>
      </c>
      <c r="B2205" t="s">
        <v>3205</v>
      </c>
      <c r="C2205">
        <v>18000000</v>
      </c>
      <c r="D2205">
        <v>7.5</v>
      </c>
      <c r="E2205">
        <v>-10162368</v>
      </c>
      <c r="F2205" t="s">
        <v>38</v>
      </c>
    </row>
    <row r="2206" spans="1:6" x14ac:dyDescent="0.3">
      <c r="A2206">
        <v>15155772</v>
      </c>
      <c r="B2206" t="s">
        <v>3206</v>
      </c>
      <c r="C2206">
        <v>18000000</v>
      </c>
      <c r="D2206">
        <v>5.7</v>
      </c>
      <c r="E2206">
        <v>-2844228</v>
      </c>
      <c r="F2206" t="s">
        <v>38</v>
      </c>
    </row>
    <row r="2207" spans="1:6" x14ac:dyDescent="0.3">
      <c r="A2207">
        <v>8508843</v>
      </c>
      <c r="B2207" t="s">
        <v>3208</v>
      </c>
      <c r="C2207">
        <v>18000000</v>
      </c>
      <c r="D2207">
        <v>5.5</v>
      </c>
      <c r="E2207">
        <v>-9491157</v>
      </c>
      <c r="F2207" t="s">
        <v>38</v>
      </c>
    </row>
    <row r="2208" spans="1:6" x14ac:dyDescent="0.3">
      <c r="A2208">
        <v>7739049</v>
      </c>
      <c r="B2208" t="s">
        <v>3210</v>
      </c>
      <c r="C2208">
        <v>18000000</v>
      </c>
      <c r="D2208">
        <v>7.1</v>
      </c>
      <c r="E2208">
        <v>-10260951</v>
      </c>
      <c r="F2208" t="s">
        <v>38</v>
      </c>
    </row>
    <row r="2209" spans="1:6" x14ac:dyDescent="0.3">
      <c r="A2209">
        <v>6734844</v>
      </c>
      <c r="B2209">
        <v>9</v>
      </c>
      <c r="C2209">
        <v>17000000</v>
      </c>
      <c r="D2209">
        <v>5.9</v>
      </c>
      <c r="E2209">
        <v>-10265156</v>
      </c>
      <c r="F2209" t="s">
        <v>38</v>
      </c>
    </row>
    <row r="2210" spans="1:6" x14ac:dyDescent="0.3">
      <c r="A2210">
        <v>6000000</v>
      </c>
      <c r="B2210" t="s">
        <v>3212</v>
      </c>
      <c r="C2210">
        <v>18000000</v>
      </c>
      <c r="D2210">
        <v>6.7</v>
      </c>
      <c r="E2210">
        <v>-12000000</v>
      </c>
      <c r="F2210" t="s">
        <v>38</v>
      </c>
    </row>
    <row r="2211" spans="1:6" x14ac:dyDescent="0.3">
      <c r="A2211">
        <v>6615578</v>
      </c>
      <c r="B2211" t="s">
        <v>3213</v>
      </c>
      <c r="C2211">
        <v>13000000</v>
      </c>
      <c r="D2211">
        <v>7</v>
      </c>
      <c r="E2211">
        <v>-6384422</v>
      </c>
      <c r="F2211" t="s">
        <v>38</v>
      </c>
    </row>
    <row r="2212" spans="1:6" x14ac:dyDescent="0.3">
      <c r="A2212">
        <v>5887457</v>
      </c>
      <c r="B2212" t="s">
        <v>3214</v>
      </c>
      <c r="C2212">
        <v>18000000</v>
      </c>
      <c r="D2212">
        <v>7.9</v>
      </c>
      <c r="E2212">
        <v>-12112543</v>
      </c>
      <c r="F2212" t="s">
        <v>38</v>
      </c>
    </row>
    <row r="2213" spans="1:6" x14ac:dyDescent="0.3">
      <c r="A2213">
        <v>13362308</v>
      </c>
      <c r="B2213" t="s">
        <v>3215</v>
      </c>
      <c r="C2213">
        <v>18000000</v>
      </c>
      <c r="D2213">
        <v>6.9</v>
      </c>
      <c r="E2213">
        <v>-4637692</v>
      </c>
      <c r="F2213" t="s">
        <v>38</v>
      </c>
    </row>
    <row r="2214" spans="1:6" x14ac:dyDescent="0.3">
      <c r="A2214">
        <v>5701643</v>
      </c>
      <c r="B2214" t="s">
        <v>3216</v>
      </c>
      <c r="C2214">
        <v>20000000</v>
      </c>
      <c r="D2214">
        <v>7.3</v>
      </c>
      <c r="E2214">
        <v>-14298357</v>
      </c>
      <c r="F2214" t="s">
        <v>38</v>
      </c>
    </row>
    <row r="2215" spans="1:6" x14ac:dyDescent="0.3">
      <c r="A2215">
        <v>5694401</v>
      </c>
      <c r="B2215" t="s">
        <v>3218</v>
      </c>
      <c r="C2215">
        <v>18000000</v>
      </c>
      <c r="D2215">
        <v>7.3</v>
      </c>
      <c r="E2215">
        <v>-12305599</v>
      </c>
      <c r="F2215" t="s">
        <v>38</v>
      </c>
    </row>
    <row r="2216" spans="1:6" x14ac:dyDescent="0.3">
      <c r="A2216">
        <v>5333658</v>
      </c>
      <c r="B2216" t="s">
        <v>3220</v>
      </c>
      <c r="C2216">
        <v>20000000</v>
      </c>
      <c r="D2216">
        <v>3.5</v>
      </c>
      <c r="E2216">
        <v>-14666342</v>
      </c>
      <c r="F2216" t="s">
        <v>38</v>
      </c>
    </row>
    <row r="2217" spans="1:6" x14ac:dyDescent="0.3">
      <c r="A2217">
        <v>4414535</v>
      </c>
      <c r="B2217" t="s">
        <v>3221</v>
      </c>
      <c r="C2217">
        <v>18000000</v>
      </c>
      <c r="D2217">
        <v>7.8</v>
      </c>
      <c r="E2217">
        <v>-13585465</v>
      </c>
      <c r="F2217" t="s">
        <v>38</v>
      </c>
    </row>
    <row r="2218" spans="1:6" x14ac:dyDescent="0.3">
      <c r="A2218">
        <v>3707794</v>
      </c>
      <c r="B2218" t="s">
        <v>3223</v>
      </c>
      <c r="C2218">
        <v>18000000</v>
      </c>
      <c r="D2218">
        <v>6.7</v>
      </c>
      <c r="E2218">
        <v>-14292206</v>
      </c>
      <c r="F2218" t="s">
        <v>38</v>
      </c>
    </row>
    <row r="2219" spans="1:6" x14ac:dyDescent="0.3">
      <c r="A2219">
        <v>3203044</v>
      </c>
      <c r="B2219" t="s">
        <v>3225</v>
      </c>
      <c r="C2219">
        <v>18000000</v>
      </c>
      <c r="D2219">
        <v>6.4</v>
      </c>
      <c r="E2219">
        <v>-14796956</v>
      </c>
      <c r="F2219" t="s">
        <v>38</v>
      </c>
    </row>
    <row r="2220" spans="1:6" x14ac:dyDescent="0.3">
      <c r="A2220">
        <v>4435083</v>
      </c>
      <c r="B2220" t="s">
        <v>3227</v>
      </c>
      <c r="C2220">
        <v>18000000</v>
      </c>
      <c r="D2220">
        <v>7.1</v>
      </c>
      <c r="E2220">
        <v>-13564917</v>
      </c>
      <c r="F2220" t="s">
        <v>38</v>
      </c>
    </row>
    <row r="2221" spans="1:6" x14ac:dyDescent="0.3">
      <c r="A2221">
        <v>2222647</v>
      </c>
      <c r="B2221" t="s">
        <v>3229</v>
      </c>
      <c r="C2221">
        <v>12000000</v>
      </c>
      <c r="D2221">
        <v>7.8</v>
      </c>
      <c r="E2221">
        <v>-9777353</v>
      </c>
      <c r="F2221" t="s">
        <v>38</v>
      </c>
    </row>
    <row r="2222" spans="1:6" x14ac:dyDescent="0.3">
      <c r="A2222">
        <v>3500000</v>
      </c>
      <c r="B2222" t="s">
        <v>3231</v>
      </c>
      <c r="C2222">
        <v>2700000</v>
      </c>
      <c r="D2222">
        <v>5.9</v>
      </c>
      <c r="E2222">
        <v>800000</v>
      </c>
      <c r="F2222" t="s">
        <v>21</v>
      </c>
    </row>
    <row r="2223" spans="1:6" x14ac:dyDescent="0.3">
      <c r="A2223">
        <v>676698</v>
      </c>
      <c r="B2223" t="s">
        <v>3232</v>
      </c>
      <c r="C2223">
        <v>18000000</v>
      </c>
      <c r="D2223">
        <v>7.2</v>
      </c>
      <c r="E2223">
        <v>-17323302</v>
      </c>
      <c r="F2223" t="s">
        <v>38</v>
      </c>
    </row>
    <row r="2224" spans="1:6" x14ac:dyDescent="0.3">
      <c r="A2224">
        <v>229311</v>
      </c>
      <c r="B2224" t="s">
        <v>3234</v>
      </c>
      <c r="C2224">
        <v>11350000</v>
      </c>
      <c r="D2224">
        <v>6.2</v>
      </c>
      <c r="E2224">
        <v>-11120689</v>
      </c>
      <c r="F2224" t="s">
        <v>38</v>
      </c>
    </row>
    <row r="2225" spans="1:6" x14ac:dyDescent="0.3">
      <c r="A2225">
        <v>63260</v>
      </c>
      <c r="B2225" t="s">
        <v>3236</v>
      </c>
      <c r="C2225">
        <v>14000000</v>
      </c>
      <c r="D2225">
        <v>6.7</v>
      </c>
      <c r="E2225">
        <v>-13936740</v>
      </c>
      <c r="F2225" t="s">
        <v>38</v>
      </c>
    </row>
    <row r="2226" spans="1:6" x14ac:dyDescent="0.3">
      <c r="A2226">
        <v>121463226</v>
      </c>
      <c r="B2226" t="s">
        <v>3237</v>
      </c>
      <c r="C2226">
        <v>20000000</v>
      </c>
      <c r="D2226">
        <v>7.6</v>
      </c>
      <c r="E2226">
        <v>101463226</v>
      </c>
      <c r="F2226" t="s">
        <v>21</v>
      </c>
    </row>
    <row r="2227" spans="1:6" x14ac:dyDescent="0.3">
      <c r="A2227">
        <v>58006147</v>
      </c>
      <c r="B2227" t="s">
        <v>3238</v>
      </c>
      <c r="C2227">
        <v>23000000</v>
      </c>
      <c r="D2227">
        <v>6.2</v>
      </c>
      <c r="E2227">
        <v>35006147</v>
      </c>
      <c r="F2227" t="s">
        <v>21</v>
      </c>
    </row>
    <row r="2228" spans="1:6" x14ac:dyDescent="0.3">
      <c r="A2228">
        <v>51053787</v>
      </c>
      <c r="B2228" t="s">
        <v>3240</v>
      </c>
      <c r="C2228">
        <v>17500000</v>
      </c>
      <c r="D2228">
        <v>6.5</v>
      </c>
      <c r="E2228">
        <v>33553787</v>
      </c>
      <c r="F2228" t="s">
        <v>21</v>
      </c>
    </row>
    <row r="2229" spans="1:6" x14ac:dyDescent="0.3">
      <c r="A2229">
        <v>23472900</v>
      </c>
      <c r="B2229" t="s">
        <v>3242</v>
      </c>
      <c r="C2229">
        <v>17500000</v>
      </c>
      <c r="D2229">
        <v>8.1</v>
      </c>
      <c r="E2229">
        <v>5972900</v>
      </c>
      <c r="F2229" t="s">
        <v>21</v>
      </c>
    </row>
    <row r="2230" spans="1:6" x14ac:dyDescent="0.3">
      <c r="A2230">
        <v>39687528</v>
      </c>
      <c r="B2230" t="s">
        <v>3244</v>
      </c>
      <c r="C2230">
        <v>24000000</v>
      </c>
      <c r="D2230">
        <v>6.3</v>
      </c>
      <c r="E2230">
        <v>15687528</v>
      </c>
      <c r="F2230" t="s">
        <v>21</v>
      </c>
    </row>
    <row r="2231" spans="1:6" x14ac:dyDescent="0.3">
      <c r="A2231">
        <v>7017178</v>
      </c>
      <c r="B2231" t="s">
        <v>3246</v>
      </c>
      <c r="C2231">
        <v>17500000</v>
      </c>
      <c r="D2231">
        <v>4.4000000000000004</v>
      </c>
      <c r="E2231">
        <v>-10482822</v>
      </c>
      <c r="F2231" t="s">
        <v>38</v>
      </c>
    </row>
    <row r="2232" spans="1:6" x14ac:dyDescent="0.3">
      <c r="A2232">
        <v>325491</v>
      </c>
      <c r="B2232" t="s">
        <v>3248</v>
      </c>
      <c r="C2232">
        <v>17500000</v>
      </c>
      <c r="D2232">
        <v>6</v>
      </c>
      <c r="E2232">
        <v>-17174509</v>
      </c>
      <c r="F2232" t="s">
        <v>38</v>
      </c>
    </row>
    <row r="2233" spans="1:6" x14ac:dyDescent="0.3">
      <c r="A2233">
        <v>96471845</v>
      </c>
      <c r="B2233" t="s">
        <v>3249</v>
      </c>
      <c r="C2233">
        <v>17000000</v>
      </c>
      <c r="D2233">
        <v>7.6</v>
      </c>
      <c r="E2233">
        <v>79471845</v>
      </c>
      <c r="F2233" t="s">
        <v>21</v>
      </c>
    </row>
    <row r="2234" spans="1:6" x14ac:dyDescent="0.3">
      <c r="A2234">
        <v>85200000</v>
      </c>
      <c r="B2234" t="s">
        <v>3250</v>
      </c>
      <c r="C2234">
        <v>18500000</v>
      </c>
      <c r="D2234">
        <v>8.4</v>
      </c>
      <c r="E2234">
        <v>66700000</v>
      </c>
      <c r="F2234" t="s">
        <v>21</v>
      </c>
    </row>
    <row r="2235" spans="1:6" x14ac:dyDescent="0.3">
      <c r="A2235">
        <v>72000000</v>
      </c>
      <c r="B2235" t="s">
        <v>3252</v>
      </c>
      <c r="C2235">
        <v>17000000</v>
      </c>
      <c r="D2235">
        <v>7.9</v>
      </c>
      <c r="E2235">
        <v>55000000</v>
      </c>
      <c r="F2235" t="s">
        <v>21</v>
      </c>
    </row>
    <row r="2236" spans="1:6" x14ac:dyDescent="0.3">
      <c r="A2236">
        <v>72219395</v>
      </c>
      <c r="B2236" t="s">
        <v>3254</v>
      </c>
      <c r="C2236">
        <v>17000000</v>
      </c>
      <c r="D2236">
        <v>5.6</v>
      </c>
      <c r="E2236">
        <v>55219395</v>
      </c>
      <c r="F2236" t="s">
        <v>21</v>
      </c>
    </row>
    <row r="2237" spans="1:6" x14ac:dyDescent="0.3">
      <c r="A2237">
        <v>82389560</v>
      </c>
      <c r="B2237" t="s">
        <v>3255</v>
      </c>
      <c r="C2237">
        <v>17000000</v>
      </c>
      <c r="D2237">
        <v>6.5</v>
      </c>
      <c r="E2237">
        <v>65389560</v>
      </c>
      <c r="F2237" t="s">
        <v>21</v>
      </c>
    </row>
    <row r="2238" spans="1:6" x14ac:dyDescent="0.3">
      <c r="A2238">
        <v>71502303</v>
      </c>
      <c r="B2238" t="s">
        <v>3256</v>
      </c>
      <c r="C2238">
        <v>12000000</v>
      </c>
      <c r="D2238">
        <v>7.5</v>
      </c>
      <c r="E2238">
        <v>59502303</v>
      </c>
      <c r="F2238" t="s">
        <v>21</v>
      </c>
    </row>
    <row r="2239" spans="1:6" x14ac:dyDescent="0.3">
      <c r="A2239">
        <v>19179969</v>
      </c>
      <c r="B2239" t="s">
        <v>3257</v>
      </c>
      <c r="C2239">
        <v>17500000</v>
      </c>
      <c r="D2239">
        <v>6.3</v>
      </c>
      <c r="E2239">
        <v>1679969</v>
      </c>
      <c r="F2239" t="s">
        <v>21</v>
      </c>
    </row>
    <row r="2240" spans="1:6" x14ac:dyDescent="0.3">
      <c r="A2240">
        <v>47000000</v>
      </c>
      <c r="B2240" t="s">
        <v>3258</v>
      </c>
      <c r="C2240">
        <v>300000</v>
      </c>
      <c r="D2240">
        <v>7.9</v>
      </c>
      <c r="E2240">
        <v>46700000</v>
      </c>
      <c r="F2240" t="s">
        <v>21</v>
      </c>
    </row>
    <row r="2241" spans="1:6" x14ac:dyDescent="0.3">
      <c r="A2241">
        <v>37566230</v>
      </c>
      <c r="B2241" t="s">
        <v>3260</v>
      </c>
      <c r="C2241">
        <v>17000000</v>
      </c>
      <c r="D2241">
        <v>5.0999999999999996</v>
      </c>
      <c r="E2241">
        <v>20566230</v>
      </c>
      <c r="F2241" t="s">
        <v>21</v>
      </c>
    </row>
    <row r="2242" spans="1:6" x14ac:dyDescent="0.3">
      <c r="A2242">
        <v>70492685</v>
      </c>
      <c r="B2242" t="s">
        <v>3261</v>
      </c>
      <c r="C2242">
        <v>17000000</v>
      </c>
      <c r="D2242">
        <v>6.7</v>
      </c>
      <c r="E2242">
        <v>53492685</v>
      </c>
      <c r="F2242" t="s">
        <v>21</v>
      </c>
    </row>
    <row r="2243" spans="1:6" x14ac:dyDescent="0.3">
      <c r="A2243">
        <v>35635046</v>
      </c>
      <c r="B2243" t="s">
        <v>3262</v>
      </c>
      <c r="C2243">
        <v>17000000</v>
      </c>
      <c r="D2243">
        <v>6.7</v>
      </c>
      <c r="E2243">
        <v>18635046</v>
      </c>
      <c r="F2243" t="s">
        <v>21</v>
      </c>
    </row>
    <row r="2244" spans="1:6" x14ac:dyDescent="0.3">
      <c r="A2244">
        <v>45670855</v>
      </c>
      <c r="B2244" t="s">
        <v>3264</v>
      </c>
      <c r="C2244">
        <v>20000000</v>
      </c>
      <c r="D2244">
        <v>5.6</v>
      </c>
      <c r="E2244">
        <v>25670855</v>
      </c>
      <c r="F2244" t="s">
        <v>21</v>
      </c>
    </row>
    <row r="2245" spans="1:6" x14ac:dyDescent="0.3">
      <c r="A2245">
        <v>37939782</v>
      </c>
      <c r="B2245" t="s">
        <v>3265</v>
      </c>
      <c r="C2245">
        <v>17000000</v>
      </c>
      <c r="D2245">
        <v>5.6</v>
      </c>
      <c r="E2245">
        <v>20939782</v>
      </c>
      <c r="F2245" t="s">
        <v>21</v>
      </c>
    </row>
    <row r="2246" spans="1:6" x14ac:dyDescent="0.3">
      <c r="A2246">
        <v>30324946</v>
      </c>
      <c r="B2246" t="s">
        <v>3267</v>
      </c>
      <c r="C2246">
        <v>17000000</v>
      </c>
      <c r="D2246">
        <v>6.2</v>
      </c>
      <c r="E2246">
        <v>13324946</v>
      </c>
      <c r="F2246" t="s">
        <v>21</v>
      </c>
    </row>
    <row r="2247" spans="1:6" x14ac:dyDescent="0.3">
      <c r="A2247">
        <v>27854896</v>
      </c>
      <c r="B2247" t="s">
        <v>3269</v>
      </c>
      <c r="C2247">
        <v>17000000</v>
      </c>
      <c r="D2247">
        <v>5.6</v>
      </c>
      <c r="E2247">
        <v>10854896</v>
      </c>
      <c r="F2247" t="s">
        <v>21</v>
      </c>
    </row>
    <row r="2248" spans="1:6" x14ac:dyDescent="0.3">
      <c r="A2248">
        <v>41777564</v>
      </c>
      <c r="B2248" t="s">
        <v>3270</v>
      </c>
      <c r="C2248">
        <v>15000000</v>
      </c>
      <c r="D2248">
        <v>6.4</v>
      </c>
      <c r="E2248">
        <v>26777564</v>
      </c>
      <c r="F2248" t="s">
        <v>21</v>
      </c>
    </row>
    <row r="2249" spans="1:6" x14ac:dyDescent="0.3">
      <c r="A2249">
        <v>22734486</v>
      </c>
      <c r="B2249" t="s">
        <v>3271</v>
      </c>
      <c r="C2249">
        <v>17000000</v>
      </c>
      <c r="D2249">
        <v>5.6</v>
      </c>
      <c r="E2249">
        <v>5734486</v>
      </c>
      <c r="F2249" t="s">
        <v>21</v>
      </c>
    </row>
    <row r="2250" spans="1:6" x14ac:dyDescent="0.3">
      <c r="A2250">
        <v>44469602</v>
      </c>
      <c r="B2250" t="s">
        <v>3272</v>
      </c>
      <c r="C2250">
        <v>17000000</v>
      </c>
      <c r="D2250">
        <v>7.4</v>
      </c>
      <c r="E2250">
        <v>27469602</v>
      </c>
      <c r="F2250" t="s">
        <v>21</v>
      </c>
    </row>
    <row r="2251" spans="1:6" x14ac:dyDescent="0.3">
      <c r="A2251">
        <v>64998368</v>
      </c>
      <c r="B2251" t="s">
        <v>3274</v>
      </c>
      <c r="C2251">
        <v>17000000</v>
      </c>
      <c r="D2251">
        <v>7.2</v>
      </c>
      <c r="E2251">
        <v>47998368</v>
      </c>
      <c r="F2251" t="s">
        <v>21</v>
      </c>
    </row>
    <row r="2252" spans="1:6" x14ac:dyDescent="0.3">
      <c r="A2252">
        <v>19693891</v>
      </c>
      <c r="B2252" t="s">
        <v>3275</v>
      </c>
      <c r="C2252">
        <v>34000000</v>
      </c>
      <c r="D2252">
        <v>4.9000000000000004</v>
      </c>
      <c r="E2252">
        <v>-14306109</v>
      </c>
      <c r="F2252" t="s">
        <v>38</v>
      </c>
    </row>
    <row r="2253" spans="1:6" x14ac:dyDescent="0.3">
      <c r="A2253">
        <v>16311763</v>
      </c>
      <c r="B2253" t="s">
        <v>3276</v>
      </c>
      <c r="C2253">
        <v>17000000</v>
      </c>
      <c r="D2253">
        <v>7.5</v>
      </c>
      <c r="E2253">
        <v>-688237</v>
      </c>
      <c r="F2253" t="s">
        <v>38</v>
      </c>
    </row>
    <row r="2254" spans="1:6" x14ac:dyDescent="0.3">
      <c r="A2254">
        <v>12693621</v>
      </c>
      <c r="B2254" t="s">
        <v>3278</v>
      </c>
      <c r="C2254">
        <v>17000000</v>
      </c>
      <c r="D2254">
        <v>4.8</v>
      </c>
      <c r="E2254">
        <v>-4306379</v>
      </c>
      <c r="F2254" t="s">
        <v>38</v>
      </c>
    </row>
    <row r="2255" spans="1:6" x14ac:dyDescent="0.3">
      <c r="A2255">
        <v>15655665</v>
      </c>
      <c r="B2255" t="s">
        <v>3280</v>
      </c>
      <c r="C2255">
        <v>4000000</v>
      </c>
      <c r="D2255">
        <v>3.1</v>
      </c>
      <c r="E2255">
        <v>11655665</v>
      </c>
      <c r="F2255" t="s">
        <v>21</v>
      </c>
    </row>
    <row r="2256" spans="1:6" x14ac:dyDescent="0.3">
      <c r="A2256">
        <v>11634458</v>
      </c>
      <c r="B2256" t="s">
        <v>3282</v>
      </c>
      <c r="C2256">
        <v>17000000</v>
      </c>
      <c r="D2256">
        <v>5.8</v>
      </c>
      <c r="E2256">
        <v>-5365542</v>
      </c>
      <c r="F2256" t="s">
        <v>38</v>
      </c>
    </row>
    <row r="2257" spans="1:6" x14ac:dyDescent="0.3">
      <c r="A2257">
        <v>27154426</v>
      </c>
      <c r="B2257" t="s">
        <v>3283</v>
      </c>
      <c r="C2257">
        <v>17000000</v>
      </c>
      <c r="D2257">
        <v>6.7</v>
      </c>
      <c r="E2257">
        <v>10154426</v>
      </c>
      <c r="F2257" t="s">
        <v>21</v>
      </c>
    </row>
    <row r="2258" spans="1:6" x14ac:dyDescent="0.3">
      <c r="A2258">
        <v>54239856</v>
      </c>
      <c r="B2258" t="s">
        <v>3285</v>
      </c>
      <c r="C2258">
        <v>17000000</v>
      </c>
      <c r="D2258">
        <v>6.5</v>
      </c>
      <c r="E2258">
        <v>37239856</v>
      </c>
      <c r="F2258" t="s">
        <v>21</v>
      </c>
    </row>
    <row r="2259" spans="1:6" x14ac:dyDescent="0.3">
      <c r="A2259">
        <v>8662318</v>
      </c>
      <c r="B2259" t="s">
        <v>3286</v>
      </c>
      <c r="C2259">
        <v>17000000</v>
      </c>
      <c r="D2259">
        <v>5.9</v>
      </c>
      <c r="E2259">
        <v>-8337682</v>
      </c>
      <c r="F2259" t="s">
        <v>38</v>
      </c>
    </row>
    <row r="2260" spans="1:6" x14ac:dyDescent="0.3">
      <c r="A2260">
        <v>7156725</v>
      </c>
      <c r="B2260" t="s">
        <v>3287</v>
      </c>
      <c r="C2260">
        <v>19000000</v>
      </c>
      <c r="D2260">
        <v>5.5</v>
      </c>
      <c r="E2260">
        <v>-11843275</v>
      </c>
      <c r="F2260" t="s">
        <v>38</v>
      </c>
    </row>
    <row r="2261" spans="1:6" x14ac:dyDescent="0.3">
      <c r="A2261">
        <v>15681020</v>
      </c>
      <c r="B2261" t="s">
        <v>3289</v>
      </c>
      <c r="C2261">
        <v>17000000</v>
      </c>
      <c r="D2261">
        <v>3.6</v>
      </c>
      <c r="E2261">
        <v>-1318980</v>
      </c>
      <c r="F2261" t="s">
        <v>38</v>
      </c>
    </row>
    <row r="2262" spans="1:6" x14ac:dyDescent="0.3">
      <c r="A2262">
        <v>6855137</v>
      </c>
      <c r="B2262" t="s">
        <v>3291</v>
      </c>
      <c r="C2262">
        <v>17000000</v>
      </c>
      <c r="D2262">
        <v>7.4</v>
      </c>
      <c r="E2262">
        <v>-10144863</v>
      </c>
      <c r="F2262" t="s">
        <v>38</v>
      </c>
    </row>
    <row r="2263" spans="1:6" x14ac:dyDescent="0.3">
      <c r="A2263">
        <v>2315683</v>
      </c>
      <c r="B2263" t="s">
        <v>3293</v>
      </c>
      <c r="C2263">
        <v>17000000</v>
      </c>
      <c r="D2263">
        <v>3</v>
      </c>
      <c r="E2263">
        <v>-14684317</v>
      </c>
      <c r="F2263" t="s">
        <v>38</v>
      </c>
    </row>
    <row r="2264" spans="1:6" x14ac:dyDescent="0.3">
      <c r="A2264">
        <v>39825798</v>
      </c>
      <c r="B2264" t="s">
        <v>3294</v>
      </c>
      <c r="C2264">
        <v>16000000</v>
      </c>
      <c r="D2264">
        <v>7.6</v>
      </c>
      <c r="E2264">
        <v>23825798</v>
      </c>
      <c r="F2264" t="s">
        <v>21</v>
      </c>
    </row>
    <row r="2265" spans="1:6" x14ac:dyDescent="0.3">
      <c r="A2265">
        <v>2000000</v>
      </c>
      <c r="B2265" t="s">
        <v>3296</v>
      </c>
      <c r="C2265">
        <v>17000000</v>
      </c>
      <c r="D2265">
        <v>6.4</v>
      </c>
      <c r="E2265">
        <v>-15000000</v>
      </c>
      <c r="F2265" t="s">
        <v>38</v>
      </c>
    </row>
    <row r="2266" spans="1:6" x14ac:dyDescent="0.3">
      <c r="A2266">
        <v>1569918</v>
      </c>
      <c r="B2266" t="s">
        <v>3297</v>
      </c>
      <c r="C2266">
        <v>17000000</v>
      </c>
      <c r="D2266">
        <v>6.9</v>
      </c>
      <c r="E2266">
        <v>-15430082</v>
      </c>
      <c r="F2266" t="s">
        <v>38</v>
      </c>
    </row>
    <row r="2267" spans="1:6" x14ac:dyDescent="0.3">
      <c r="A2267">
        <v>273420</v>
      </c>
      <c r="B2267" t="s">
        <v>3298</v>
      </c>
      <c r="C2267">
        <v>17000000</v>
      </c>
      <c r="D2267">
        <v>5.5</v>
      </c>
      <c r="E2267">
        <v>-16726580</v>
      </c>
      <c r="F2267" t="s">
        <v>38</v>
      </c>
    </row>
    <row r="2268" spans="1:6" x14ac:dyDescent="0.3">
      <c r="A2268">
        <v>4930798</v>
      </c>
      <c r="B2268" t="s">
        <v>3300</v>
      </c>
      <c r="C2268">
        <v>17000000</v>
      </c>
      <c r="D2268">
        <v>4.0999999999999996</v>
      </c>
      <c r="E2268">
        <v>-12069202</v>
      </c>
      <c r="F2268" t="s">
        <v>38</v>
      </c>
    </row>
    <row r="2269" spans="1:6" x14ac:dyDescent="0.3">
      <c r="A2269">
        <v>59847242</v>
      </c>
      <c r="B2269" t="s">
        <v>3302</v>
      </c>
      <c r="C2269">
        <v>16500000</v>
      </c>
      <c r="D2269">
        <v>6.8</v>
      </c>
      <c r="E2269">
        <v>43347242</v>
      </c>
      <c r="F2269" t="s">
        <v>21</v>
      </c>
    </row>
    <row r="2270" spans="1:6" x14ac:dyDescent="0.3">
      <c r="A2270">
        <v>220914</v>
      </c>
      <c r="B2270" t="s">
        <v>3304</v>
      </c>
      <c r="C2270">
        <v>16800000</v>
      </c>
      <c r="D2270">
        <v>6.5</v>
      </c>
      <c r="E2270">
        <v>-16579086</v>
      </c>
      <c r="F2270" t="s">
        <v>38</v>
      </c>
    </row>
    <row r="2271" spans="1:6" x14ac:dyDescent="0.3">
      <c r="A2271">
        <v>43848100</v>
      </c>
      <c r="B2271" t="s">
        <v>3305</v>
      </c>
      <c r="C2271">
        <v>15000000</v>
      </c>
      <c r="D2271">
        <v>7.4</v>
      </c>
      <c r="E2271">
        <v>28848100</v>
      </c>
      <c r="F2271" t="s">
        <v>21</v>
      </c>
    </row>
    <row r="2272" spans="1:6" x14ac:dyDescent="0.3">
      <c r="A2272">
        <v>42700000</v>
      </c>
      <c r="B2272" t="s">
        <v>3306</v>
      </c>
      <c r="C2272">
        <v>16500000</v>
      </c>
      <c r="D2272">
        <v>7.7</v>
      </c>
      <c r="E2272">
        <v>26200000</v>
      </c>
      <c r="F2272" t="s">
        <v>21</v>
      </c>
    </row>
    <row r="2273" spans="1:6" x14ac:dyDescent="0.3">
      <c r="A2273">
        <v>18663911</v>
      </c>
      <c r="B2273" t="s">
        <v>3308</v>
      </c>
      <c r="C2273">
        <v>16500000</v>
      </c>
      <c r="D2273">
        <v>7.1</v>
      </c>
      <c r="E2273">
        <v>2163911</v>
      </c>
      <c r="F2273" t="s">
        <v>21</v>
      </c>
    </row>
    <row r="2274" spans="1:6" x14ac:dyDescent="0.3">
      <c r="A2274">
        <v>11702090</v>
      </c>
      <c r="B2274" t="s">
        <v>3310</v>
      </c>
      <c r="C2274">
        <v>16500000</v>
      </c>
      <c r="D2274">
        <v>6.3</v>
      </c>
      <c r="E2274">
        <v>-4797910</v>
      </c>
      <c r="F2274" t="s">
        <v>38</v>
      </c>
    </row>
    <row r="2275" spans="1:6" x14ac:dyDescent="0.3">
      <c r="A2275">
        <v>13005485</v>
      </c>
      <c r="B2275" t="s">
        <v>3312</v>
      </c>
      <c r="C2275">
        <v>15000000</v>
      </c>
      <c r="D2275">
        <v>7.6</v>
      </c>
      <c r="E2275">
        <v>-1994515</v>
      </c>
      <c r="F2275" t="s">
        <v>38</v>
      </c>
    </row>
    <row r="2276" spans="1:6" x14ac:dyDescent="0.3">
      <c r="A2276">
        <v>95860116</v>
      </c>
      <c r="B2276" t="s">
        <v>3313</v>
      </c>
      <c r="C2276">
        <v>16400000</v>
      </c>
      <c r="D2276">
        <v>8</v>
      </c>
      <c r="E2276">
        <v>79460116</v>
      </c>
      <c r="F2276" t="s">
        <v>21</v>
      </c>
    </row>
    <row r="2277" spans="1:6" x14ac:dyDescent="0.3">
      <c r="A2277">
        <v>127175354</v>
      </c>
      <c r="B2277" t="s">
        <v>3315</v>
      </c>
      <c r="C2277">
        <v>16000000</v>
      </c>
      <c r="D2277">
        <v>7.3</v>
      </c>
      <c r="E2277">
        <v>111175354</v>
      </c>
      <c r="F2277" t="s">
        <v>21</v>
      </c>
    </row>
    <row r="2278" spans="1:6" x14ac:dyDescent="0.3">
      <c r="A2278">
        <v>92823600</v>
      </c>
      <c r="B2278" t="s">
        <v>3316</v>
      </c>
      <c r="C2278">
        <v>16000000</v>
      </c>
      <c r="D2278">
        <v>7.6</v>
      </c>
      <c r="E2278">
        <v>76823600</v>
      </c>
      <c r="F2278" t="s">
        <v>21</v>
      </c>
    </row>
    <row r="2279" spans="1:6" x14ac:dyDescent="0.3">
      <c r="A2279">
        <v>54000000</v>
      </c>
      <c r="B2279" t="s">
        <v>3317</v>
      </c>
      <c r="C2279">
        <v>16000000</v>
      </c>
      <c r="D2279">
        <v>7.8</v>
      </c>
      <c r="E2279">
        <v>38000000</v>
      </c>
      <c r="F2279" t="s">
        <v>21</v>
      </c>
    </row>
    <row r="2280" spans="1:6" x14ac:dyDescent="0.3">
      <c r="A2280">
        <v>68525609</v>
      </c>
      <c r="B2280" t="s">
        <v>3318</v>
      </c>
      <c r="C2280">
        <v>15600000</v>
      </c>
      <c r="D2280">
        <v>6.5</v>
      </c>
      <c r="E2280">
        <v>52925609</v>
      </c>
      <c r="F2280" t="s">
        <v>21</v>
      </c>
    </row>
    <row r="2281" spans="1:6" x14ac:dyDescent="0.3">
      <c r="A2281">
        <v>52885587</v>
      </c>
      <c r="B2281" t="s">
        <v>3319</v>
      </c>
      <c r="C2281">
        <v>16000000</v>
      </c>
      <c r="D2281">
        <v>6.4</v>
      </c>
      <c r="E2281">
        <v>36885587</v>
      </c>
      <c r="F2281" t="s">
        <v>21</v>
      </c>
    </row>
    <row r="2282" spans="1:6" x14ac:dyDescent="0.3">
      <c r="A2282">
        <v>44667095</v>
      </c>
      <c r="B2282" t="s">
        <v>3321</v>
      </c>
      <c r="C2282">
        <v>15000000</v>
      </c>
      <c r="D2282">
        <v>8</v>
      </c>
      <c r="E2282">
        <v>29667095</v>
      </c>
      <c r="F2282" t="s">
        <v>21</v>
      </c>
    </row>
    <row r="2283" spans="1:6" x14ac:dyDescent="0.3">
      <c r="A2283">
        <v>42638165</v>
      </c>
      <c r="B2283" t="s">
        <v>3322</v>
      </c>
      <c r="C2283">
        <v>16000000</v>
      </c>
      <c r="D2283">
        <v>4.8</v>
      </c>
      <c r="E2283">
        <v>26638165</v>
      </c>
      <c r="F2283" t="s">
        <v>21</v>
      </c>
    </row>
    <row r="2284" spans="1:6" x14ac:dyDescent="0.3">
      <c r="A2284">
        <v>45507053</v>
      </c>
      <c r="B2284" t="s">
        <v>3323</v>
      </c>
      <c r="C2284">
        <v>16000000</v>
      </c>
      <c r="D2284">
        <v>7.8</v>
      </c>
      <c r="E2284">
        <v>29507053</v>
      </c>
      <c r="F2284" t="s">
        <v>21</v>
      </c>
    </row>
    <row r="2285" spans="1:6" x14ac:dyDescent="0.3">
      <c r="A2285">
        <v>39511038</v>
      </c>
      <c r="B2285" t="s">
        <v>3324</v>
      </c>
      <c r="C2285">
        <v>16000000</v>
      </c>
      <c r="D2285">
        <v>5.9</v>
      </c>
      <c r="E2285">
        <v>23511038</v>
      </c>
      <c r="F2285" t="s">
        <v>21</v>
      </c>
    </row>
    <row r="2286" spans="1:6" x14ac:dyDescent="0.3">
      <c r="A2286">
        <v>6462576</v>
      </c>
      <c r="B2286" t="s">
        <v>3326</v>
      </c>
      <c r="C2286">
        <v>18500000</v>
      </c>
      <c r="D2286">
        <v>5.4</v>
      </c>
      <c r="E2286">
        <v>-12037424</v>
      </c>
      <c r="F2286" t="s">
        <v>38</v>
      </c>
    </row>
    <row r="2287" spans="1:6" x14ac:dyDescent="0.3">
      <c r="A2287">
        <v>40363530</v>
      </c>
      <c r="B2287" t="s">
        <v>3328</v>
      </c>
      <c r="C2287">
        <v>16000000</v>
      </c>
      <c r="D2287">
        <v>3.3</v>
      </c>
      <c r="E2287">
        <v>24363530</v>
      </c>
      <c r="F2287" t="s">
        <v>21</v>
      </c>
    </row>
    <row r="2288" spans="1:6" x14ac:dyDescent="0.3">
      <c r="A2288">
        <v>37623143</v>
      </c>
      <c r="B2288" t="s">
        <v>3329</v>
      </c>
      <c r="C2288">
        <v>13500000</v>
      </c>
      <c r="D2288">
        <v>8.1999999999999993</v>
      </c>
      <c r="E2288">
        <v>24123143</v>
      </c>
      <c r="F2288" t="s">
        <v>21</v>
      </c>
    </row>
    <row r="2289" spans="1:6" x14ac:dyDescent="0.3">
      <c r="A2289">
        <v>33357476</v>
      </c>
      <c r="B2289" t="s">
        <v>3330</v>
      </c>
      <c r="C2289">
        <v>35000000</v>
      </c>
      <c r="D2289">
        <v>5.4</v>
      </c>
      <c r="E2289">
        <v>-1642524</v>
      </c>
      <c r="F2289" t="s">
        <v>38</v>
      </c>
    </row>
    <row r="2290" spans="1:6" x14ac:dyDescent="0.3">
      <c r="A2290">
        <v>28734552</v>
      </c>
      <c r="B2290" t="s">
        <v>3331</v>
      </c>
      <c r="C2290">
        <v>16000000</v>
      </c>
      <c r="D2290">
        <v>6.4</v>
      </c>
      <c r="E2290">
        <v>12734552</v>
      </c>
      <c r="F2290" t="s">
        <v>21</v>
      </c>
    </row>
    <row r="2291" spans="1:6" x14ac:dyDescent="0.3">
      <c r="A2291">
        <v>37300107</v>
      </c>
      <c r="B2291" t="s">
        <v>3333</v>
      </c>
      <c r="C2291">
        <v>16000000</v>
      </c>
      <c r="D2291">
        <v>4.8</v>
      </c>
      <c r="E2291">
        <v>21300107</v>
      </c>
      <c r="F2291" t="s">
        <v>21</v>
      </c>
    </row>
    <row r="2292" spans="1:6" x14ac:dyDescent="0.3">
      <c r="A2292">
        <v>27087695</v>
      </c>
      <c r="B2292" t="s">
        <v>3334</v>
      </c>
      <c r="C2292">
        <v>17700000</v>
      </c>
      <c r="D2292">
        <v>5.9</v>
      </c>
      <c r="E2292">
        <v>9387695</v>
      </c>
      <c r="F2292" t="s">
        <v>21</v>
      </c>
    </row>
    <row r="2293" spans="1:6" x14ac:dyDescent="0.3">
      <c r="A2293">
        <v>30102717</v>
      </c>
      <c r="B2293" t="s">
        <v>3336</v>
      </c>
      <c r="C2293">
        <v>15000000</v>
      </c>
      <c r="D2293">
        <v>5.5</v>
      </c>
      <c r="E2293">
        <v>15102717</v>
      </c>
      <c r="F2293" t="s">
        <v>21</v>
      </c>
    </row>
    <row r="2294" spans="1:6" x14ac:dyDescent="0.3">
      <c r="A2294">
        <v>23618786</v>
      </c>
      <c r="B2294" t="s">
        <v>3337</v>
      </c>
      <c r="C2294">
        <v>8000000</v>
      </c>
      <c r="D2294">
        <v>7.9</v>
      </c>
      <c r="E2294">
        <v>15618786</v>
      </c>
      <c r="F2294" t="s">
        <v>21</v>
      </c>
    </row>
    <row r="2295" spans="1:6" x14ac:dyDescent="0.3">
      <c r="A2295">
        <v>26896744</v>
      </c>
      <c r="B2295" t="s">
        <v>3339</v>
      </c>
      <c r="C2295">
        <v>16500000</v>
      </c>
      <c r="D2295">
        <v>4.9000000000000004</v>
      </c>
      <c r="E2295">
        <v>10396744</v>
      </c>
      <c r="F2295" t="s">
        <v>21</v>
      </c>
    </row>
    <row r="2296" spans="1:6" x14ac:dyDescent="0.3">
      <c r="A2296">
        <v>23213577</v>
      </c>
      <c r="B2296" t="s">
        <v>3340</v>
      </c>
      <c r="C2296">
        <v>15500000</v>
      </c>
      <c r="D2296">
        <v>7.2</v>
      </c>
      <c r="E2296">
        <v>7713577</v>
      </c>
      <c r="F2296" t="s">
        <v>21</v>
      </c>
    </row>
    <row r="2297" spans="1:6" x14ac:dyDescent="0.3">
      <c r="A2297">
        <v>20627372</v>
      </c>
      <c r="B2297" t="s">
        <v>3342</v>
      </c>
      <c r="C2297">
        <v>16000000</v>
      </c>
      <c r="D2297">
        <v>5.3</v>
      </c>
      <c r="E2297">
        <v>4627372</v>
      </c>
      <c r="F2297" t="s">
        <v>21</v>
      </c>
    </row>
    <row r="2298" spans="1:6" x14ac:dyDescent="0.3">
      <c r="A2298">
        <v>16346122</v>
      </c>
      <c r="B2298" t="s">
        <v>3344</v>
      </c>
      <c r="C2298">
        <v>16000000</v>
      </c>
      <c r="D2298">
        <v>7.2</v>
      </c>
      <c r="E2298">
        <v>346122</v>
      </c>
      <c r="F2298" t="s">
        <v>21</v>
      </c>
    </row>
    <row r="2299" spans="1:6" x14ac:dyDescent="0.3">
      <c r="A2299">
        <v>16204793</v>
      </c>
      <c r="B2299" t="s">
        <v>3345</v>
      </c>
      <c r="C2299">
        <v>16000000</v>
      </c>
      <c r="D2299">
        <v>5.0999999999999996</v>
      </c>
      <c r="E2299">
        <v>204793</v>
      </c>
      <c r="F2299" t="s">
        <v>21</v>
      </c>
    </row>
    <row r="2300" spans="1:6" x14ac:dyDescent="0.3">
      <c r="A2300">
        <v>15427192</v>
      </c>
      <c r="B2300" t="s">
        <v>3347</v>
      </c>
      <c r="C2300">
        <v>16000000</v>
      </c>
      <c r="D2300">
        <v>5.6</v>
      </c>
      <c r="E2300">
        <v>-572808</v>
      </c>
      <c r="F2300" t="s">
        <v>38</v>
      </c>
    </row>
    <row r="2301" spans="1:6" x14ac:dyDescent="0.3">
      <c r="A2301">
        <v>14792779</v>
      </c>
      <c r="B2301" t="s">
        <v>3348</v>
      </c>
      <c r="C2301">
        <v>16000000</v>
      </c>
      <c r="D2301">
        <v>7.6</v>
      </c>
      <c r="E2301">
        <v>-1207221</v>
      </c>
      <c r="F2301" t="s">
        <v>38</v>
      </c>
    </row>
    <row r="2302" spans="1:6" x14ac:dyDescent="0.3">
      <c r="A2302">
        <v>19057024</v>
      </c>
      <c r="B2302" t="s">
        <v>3350</v>
      </c>
      <c r="C2302">
        <v>16000000</v>
      </c>
      <c r="D2302">
        <v>7.2</v>
      </c>
      <c r="E2302">
        <v>3057024</v>
      </c>
      <c r="F2302" t="s">
        <v>21</v>
      </c>
    </row>
    <row r="2303" spans="1:6" x14ac:dyDescent="0.3">
      <c r="A2303">
        <v>14108518</v>
      </c>
      <c r="B2303" t="s">
        <v>3352</v>
      </c>
      <c r="C2303">
        <v>16000000</v>
      </c>
      <c r="D2303">
        <v>5.7</v>
      </c>
      <c r="E2303">
        <v>-1891482</v>
      </c>
      <c r="F2303" t="s">
        <v>38</v>
      </c>
    </row>
    <row r="2304" spans="1:6" x14ac:dyDescent="0.3">
      <c r="A2304">
        <v>13854000</v>
      </c>
      <c r="B2304" t="s">
        <v>3353</v>
      </c>
      <c r="C2304">
        <v>20000000</v>
      </c>
      <c r="D2304">
        <v>5.2</v>
      </c>
      <c r="E2304">
        <v>-6146000</v>
      </c>
      <c r="F2304" t="s">
        <v>38</v>
      </c>
    </row>
    <row r="2305" spans="1:6" x14ac:dyDescent="0.3">
      <c r="A2305">
        <v>77324422</v>
      </c>
      <c r="B2305" t="s">
        <v>3354</v>
      </c>
      <c r="C2305">
        <v>26000000</v>
      </c>
      <c r="D2305">
        <v>7.7</v>
      </c>
      <c r="E2305">
        <v>51324422</v>
      </c>
      <c r="F2305" t="s">
        <v>21</v>
      </c>
    </row>
    <row r="2306" spans="1:6" x14ac:dyDescent="0.3">
      <c r="A2306">
        <v>15500000</v>
      </c>
      <c r="B2306" t="s">
        <v>3356</v>
      </c>
      <c r="C2306">
        <v>16000000</v>
      </c>
      <c r="D2306">
        <v>7</v>
      </c>
      <c r="E2306">
        <v>-500000</v>
      </c>
      <c r="F2306" t="s">
        <v>38</v>
      </c>
    </row>
    <row r="2307" spans="1:6" x14ac:dyDescent="0.3">
      <c r="A2307">
        <v>4734235</v>
      </c>
      <c r="B2307" t="s">
        <v>3358</v>
      </c>
      <c r="C2307">
        <v>15000000</v>
      </c>
      <c r="D2307">
        <v>6</v>
      </c>
      <c r="E2307">
        <v>-10265765</v>
      </c>
      <c r="F2307" t="s">
        <v>38</v>
      </c>
    </row>
    <row r="2308" spans="1:6" x14ac:dyDescent="0.3">
      <c r="A2308">
        <v>4839383</v>
      </c>
      <c r="B2308" t="s">
        <v>3359</v>
      </c>
      <c r="C2308">
        <v>16000000</v>
      </c>
      <c r="D2308">
        <v>6.6</v>
      </c>
      <c r="E2308">
        <v>-11160617</v>
      </c>
      <c r="F2308" t="s">
        <v>38</v>
      </c>
    </row>
    <row r="2309" spans="1:6" x14ac:dyDescent="0.3">
      <c r="A2309">
        <v>4193025</v>
      </c>
      <c r="B2309" t="s">
        <v>3361</v>
      </c>
      <c r="C2309">
        <v>15000000</v>
      </c>
      <c r="D2309">
        <v>6.8</v>
      </c>
      <c r="E2309">
        <v>-10806975</v>
      </c>
      <c r="F2309" t="s">
        <v>38</v>
      </c>
    </row>
    <row r="2310" spans="1:6" x14ac:dyDescent="0.3">
      <c r="A2310">
        <v>5900000</v>
      </c>
      <c r="B2310" t="s">
        <v>3362</v>
      </c>
      <c r="C2310">
        <v>16000000</v>
      </c>
      <c r="D2310">
        <v>7.2</v>
      </c>
      <c r="E2310">
        <v>-10100000</v>
      </c>
      <c r="F2310" t="s">
        <v>38</v>
      </c>
    </row>
    <row r="2311" spans="1:6" x14ac:dyDescent="0.3">
      <c r="A2311">
        <v>2849142</v>
      </c>
      <c r="B2311" t="s">
        <v>3364</v>
      </c>
      <c r="C2311">
        <v>16000000</v>
      </c>
      <c r="D2311">
        <v>7.2</v>
      </c>
      <c r="E2311">
        <v>-13150858</v>
      </c>
      <c r="F2311" t="s">
        <v>38</v>
      </c>
    </row>
    <row r="2312" spans="1:6" x14ac:dyDescent="0.3">
      <c r="A2312">
        <v>1686429</v>
      </c>
      <c r="B2312" t="s">
        <v>3366</v>
      </c>
      <c r="C2312">
        <v>16000000</v>
      </c>
      <c r="D2312">
        <v>2.8</v>
      </c>
      <c r="E2312">
        <v>-14313571</v>
      </c>
      <c r="F2312" t="s">
        <v>38</v>
      </c>
    </row>
    <row r="2313" spans="1:6" x14ac:dyDescent="0.3">
      <c r="A2313">
        <v>1984743</v>
      </c>
      <c r="B2313" t="s">
        <v>3367</v>
      </c>
      <c r="C2313">
        <v>16000000</v>
      </c>
      <c r="D2313">
        <v>6.6</v>
      </c>
      <c r="E2313">
        <v>-14015257</v>
      </c>
      <c r="F2313" t="s">
        <v>38</v>
      </c>
    </row>
    <row r="2314" spans="1:6" x14ac:dyDescent="0.3">
      <c r="A2314">
        <v>1666262</v>
      </c>
      <c r="B2314" t="s">
        <v>3369</v>
      </c>
      <c r="C2314">
        <v>16000000</v>
      </c>
      <c r="D2314">
        <v>6.7</v>
      </c>
      <c r="E2314">
        <v>-14333738</v>
      </c>
      <c r="F2314" t="s">
        <v>38</v>
      </c>
    </row>
    <row r="2315" spans="1:6" x14ac:dyDescent="0.3">
      <c r="A2315">
        <v>2319187</v>
      </c>
      <c r="B2315" t="s">
        <v>3370</v>
      </c>
      <c r="C2315">
        <v>20000000</v>
      </c>
      <c r="D2315">
        <v>7</v>
      </c>
      <c r="E2315">
        <v>-17680813</v>
      </c>
      <c r="F2315" t="s">
        <v>38</v>
      </c>
    </row>
    <row r="2316" spans="1:6" x14ac:dyDescent="0.3">
      <c r="A2316">
        <v>13922211</v>
      </c>
      <c r="B2316" t="s">
        <v>3372</v>
      </c>
      <c r="C2316">
        <v>16000000</v>
      </c>
      <c r="D2316">
        <v>4.4000000000000004</v>
      </c>
      <c r="E2316">
        <v>-2077789</v>
      </c>
      <c r="F2316" t="s">
        <v>38</v>
      </c>
    </row>
    <row r="2317" spans="1:6" x14ac:dyDescent="0.3">
      <c r="A2317">
        <v>23091</v>
      </c>
      <c r="B2317" t="s">
        <v>3374</v>
      </c>
      <c r="C2317">
        <v>15000000</v>
      </c>
      <c r="D2317">
        <v>6.2</v>
      </c>
      <c r="E2317">
        <v>-14976909</v>
      </c>
      <c r="F2317" t="s">
        <v>38</v>
      </c>
    </row>
    <row r="2318" spans="1:6" x14ac:dyDescent="0.3">
      <c r="A2318">
        <v>336467</v>
      </c>
      <c r="B2318" t="s">
        <v>3376</v>
      </c>
      <c r="C2318">
        <v>13000000</v>
      </c>
      <c r="D2318">
        <v>7.3</v>
      </c>
      <c r="E2318">
        <v>-12663533</v>
      </c>
      <c r="F2318" t="s">
        <v>38</v>
      </c>
    </row>
    <row r="2319" spans="1:6" x14ac:dyDescent="0.3">
      <c r="A2319">
        <v>2964</v>
      </c>
      <c r="B2319" t="s">
        <v>3377</v>
      </c>
      <c r="C2319">
        <v>16000000</v>
      </c>
      <c r="D2319">
        <v>5.0999999999999996</v>
      </c>
      <c r="E2319">
        <v>-15997036</v>
      </c>
      <c r="F2319" t="s">
        <v>38</v>
      </c>
    </row>
    <row r="2320" spans="1:6" x14ac:dyDescent="0.3">
      <c r="A2320">
        <v>2428883</v>
      </c>
      <c r="B2320" t="s">
        <v>3379</v>
      </c>
      <c r="C2320">
        <v>16000000</v>
      </c>
      <c r="D2320">
        <v>6.6</v>
      </c>
      <c r="E2320">
        <v>-13571117</v>
      </c>
      <c r="F2320" t="s">
        <v>38</v>
      </c>
    </row>
    <row r="2321" spans="1:6" x14ac:dyDescent="0.3">
      <c r="A2321">
        <v>13571817</v>
      </c>
      <c r="B2321" t="s">
        <v>3381</v>
      </c>
      <c r="C2321">
        <v>15600000</v>
      </c>
      <c r="D2321">
        <v>4.5</v>
      </c>
      <c r="E2321">
        <v>-2028183</v>
      </c>
      <c r="F2321" t="s">
        <v>38</v>
      </c>
    </row>
    <row r="2322" spans="1:6" x14ac:dyDescent="0.3">
      <c r="A2322">
        <v>1181197</v>
      </c>
      <c r="B2322" t="s">
        <v>3383</v>
      </c>
      <c r="C2322">
        <v>15500000</v>
      </c>
      <c r="D2322">
        <v>5.9</v>
      </c>
      <c r="E2322">
        <v>-14318803</v>
      </c>
      <c r="F2322" t="s">
        <v>38</v>
      </c>
    </row>
    <row r="2323" spans="1:6" x14ac:dyDescent="0.3">
      <c r="A2323">
        <v>81525</v>
      </c>
      <c r="B2323" t="s">
        <v>3385</v>
      </c>
      <c r="C2323">
        <v>15300000</v>
      </c>
      <c r="D2323">
        <v>6.6</v>
      </c>
      <c r="E2323">
        <v>-15218475</v>
      </c>
      <c r="F2323" t="s">
        <v>38</v>
      </c>
    </row>
    <row r="2324" spans="1:6" x14ac:dyDescent="0.3">
      <c r="A2324">
        <v>7774730</v>
      </c>
      <c r="B2324" t="s">
        <v>3386</v>
      </c>
      <c r="C2324">
        <v>15500000</v>
      </c>
      <c r="D2324">
        <v>6.5</v>
      </c>
      <c r="E2324">
        <v>-7725270</v>
      </c>
      <c r="F2324" t="s">
        <v>38</v>
      </c>
    </row>
    <row r="2325" spans="1:6" x14ac:dyDescent="0.3">
      <c r="A2325">
        <v>234760500</v>
      </c>
      <c r="B2325" t="s">
        <v>3387</v>
      </c>
      <c r="C2325">
        <v>14000000</v>
      </c>
      <c r="D2325">
        <v>7.3</v>
      </c>
      <c r="E2325">
        <v>220760500</v>
      </c>
      <c r="F2325" t="s">
        <v>21</v>
      </c>
    </row>
    <row r="2326" spans="1:6" x14ac:dyDescent="0.3">
      <c r="A2326">
        <v>285761243</v>
      </c>
      <c r="B2326" t="s">
        <v>3388</v>
      </c>
      <c r="C2326">
        <v>18000000</v>
      </c>
      <c r="D2326">
        <v>7.5</v>
      </c>
      <c r="E2326">
        <v>267761243</v>
      </c>
      <c r="F2326" t="s">
        <v>21</v>
      </c>
    </row>
    <row r="2327" spans="1:6" x14ac:dyDescent="0.3">
      <c r="A2327">
        <v>167780960</v>
      </c>
      <c r="B2327" t="s">
        <v>3389</v>
      </c>
      <c r="C2327">
        <v>11000000</v>
      </c>
      <c r="D2327">
        <v>5.9</v>
      </c>
      <c r="E2327">
        <v>156780960</v>
      </c>
      <c r="F2327" t="s">
        <v>21</v>
      </c>
    </row>
    <row r="2328" spans="1:6" x14ac:dyDescent="0.3">
      <c r="A2328">
        <v>177200000</v>
      </c>
      <c r="B2328" t="s">
        <v>3390</v>
      </c>
      <c r="C2328">
        <v>22000000</v>
      </c>
      <c r="D2328">
        <v>7.4</v>
      </c>
      <c r="E2328">
        <v>155200000</v>
      </c>
      <c r="F2328" t="s">
        <v>21</v>
      </c>
    </row>
    <row r="2329" spans="1:6" x14ac:dyDescent="0.3">
      <c r="A2329">
        <v>176781728</v>
      </c>
      <c r="B2329" t="s">
        <v>3391</v>
      </c>
      <c r="C2329">
        <v>15000000</v>
      </c>
      <c r="D2329">
        <v>6.9</v>
      </c>
      <c r="E2329">
        <v>161781728</v>
      </c>
      <c r="F2329" t="s">
        <v>21</v>
      </c>
    </row>
    <row r="2330" spans="1:6" x14ac:dyDescent="0.3">
      <c r="A2330">
        <v>128067808</v>
      </c>
      <c r="B2330" t="s">
        <v>3392</v>
      </c>
      <c r="C2330">
        <v>15000000</v>
      </c>
      <c r="D2330">
        <v>7.9</v>
      </c>
      <c r="E2330">
        <v>113067808</v>
      </c>
      <c r="F2330" t="s">
        <v>21</v>
      </c>
    </row>
    <row r="2331" spans="1:6" x14ac:dyDescent="0.3">
      <c r="A2331">
        <v>130058047</v>
      </c>
      <c r="B2331" t="s">
        <v>3394</v>
      </c>
      <c r="C2331">
        <v>15000000</v>
      </c>
      <c r="D2331">
        <v>8.4</v>
      </c>
      <c r="E2331">
        <v>115058047</v>
      </c>
      <c r="F2331" t="s">
        <v>21</v>
      </c>
    </row>
    <row r="2332" spans="1:6" x14ac:dyDescent="0.3">
      <c r="A2332">
        <v>138795342</v>
      </c>
      <c r="B2332" t="s">
        <v>3395</v>
      </c>
      <c r="C2332">
        <v>15000000</v>
      </c>
      <c r="D2332">
        <v>8</v>
      </c>
      <c r="E2332">
        <v>123795342</v>
      </c>
      <c r="F2332" t="s">
        <v>21</v>
      </c>
    </row>
    <row r="2333" spans="1:6" x14ac:dyDescent="0.3">
      <c r="A2333">
        <v>111936400</v>
      </c>
      <c r="B2333" t="s">
        <v>3396</v>
      </c>
      <c r="C2333">
        <v>15000000</v>
      </c>
      <c r="D2333">
        <v>6</v>
      </c>
      <c r="E2333">
        <v>96936400</v>
      </c>
      <c r="F2333" t="s">
        <v>21</v>
      </c>
    </row>
    <row r="2334" spans="1:6" x14ac:dyDescent="0.3">
      <c r="A2334">
        <v>317040</v>
      </c>
      <c r="B2334" t="s">
        <v>3398</v>
      </c>
      <c r="C2334">
        <v>15500000</v>
      </c>
      <c r="D2334">
        <v>6.8</v>
      </c>
      <c r="E2334">
        <v>-15182960</v>
      </c>
      <c r="F2334" t="s">
        <v>38</v>
      </c>
    </row>
    <row r="2335" spans="1:6" x14ac:dyDescent="0.3">
      <c r="A2335">
        <v>94175854</v>
      </c>
      <c r="B2335" t="s">
        <v>3399</v>
      </c>
      <c r="C2335">
        <v>15000000</v>
      </c>
      <c r="D2335">
        <v>7.8</v>
      </c>
      <c r="E2335">
        <v>79175854</v>
      </c>
      <c r="F2335" t="s">
        <v>21</v>
      </c>
    </row>
    <row r="2336" spans="1:6" x14ac:dyDescent="0.3">
      <c r="A2336">
        <v>91121452</v>
      </c>
      <c r="B2336" t="s">
        <v>3401</v>
      </c>
      <c r="C2336">
        <v>14000000</v>
      </c>
      <c r="D2336">
        <v>8.1</v>
      </c>
      <c r="E2336">
        <v>77121452</v>
      </c>
      <c r="F2336" t="s">
        <v>21</v>
      </c>
    </row>
    <row r="2337" spans="1:6" x14ac:dyDescent="0.3">
      <c r="A2337">
        <v>69800000</v>
      </c>
      <c r="B2337" t="s">
        <v>3402</v>
      </c>
      <c r="C2337">
        <v>10000000</v>
      </c>
      <c r="D2337">
        <v>6.1</v>
      </c>
      <c r="E2337">
        <v>59800000</v>
      </c>
      <c r="F2337" t="s">
        <v>21</v>
      </c>
    </row>
    <row r="2338" spans="1:6" x14ac:dyDescent="0.3">
      <c r="A2338">
        <v>64001297</v>
      </c>
      <c r="B2338" t="s">
        <v>3403</v>
      </c>
      <c r="C2338">
        <v>15000000</v>
      </c>
      <c r="D2338">
        <v>6.2</v>
      </c>
      <c r="E2338">
        <v>49001297</v>
      </c>
      <c r="F2338" t="s">
        <v>21</v>
      </c>
    </row>
    <row r="2339" spans="1:6" x14ac:dyDescent="0.3">
      <c r="A2339">
        <v>71588220</v>
      </c>
      <c r="B2339" t="s">
        <v>3405</v>
      </c>
      <c r="C2339">
        <v>20000000</v>
      </c>
      <c r="D2339">
        <v>6.2</v>
      </c>
      <c r="E2339">
        <v>51588220</v>
      </c>
      <c r="F2339" t="s">
        <v>21</v>
      </c>
    </row>
    <row r="2340" spans="1:6" x14ac:dyDescent="0.3">
      <c r="A2340">
        <v>61400000</v>
      </c>
      <c r="B2340" t="s">
        <v>3406</v>
      </c>
      <c r="C2340">
        <v>15000000</v>
      </c>
      <c r="D2340">
        <v>7.4</v>
      </c>
      <c r="E2340">
        <v>46400000</v>
      </c>
      <c r="F2340" t="s">
        <v>21</v>
      </c>
    </row>
    <row r="2341" spans="1:6" x14ac:dyDescent="0.3">
      <c r="A2341">
        <v>101978840</v>
      </c>
      <c r="B2341" t="s">
        <v>3407</v>
      </c>
      <c r="C2341">
        <v>15000000</v>
      </c>
      <c r="D2341">
        <v>6.6</v>
      </c>
      <c r="E2341">
        <v>86978840</v>
      </c>
      <c r="F2341" t="s">
        <v>21</v>
      </c>
    </row>
    <row r="2342" spans="1:6" x14ac:dyDescent="0.3">
      <c r="A2342">
        <v>56437947</v>
      </c>
      <c r="B2342" t="s">
        <v>3408</v>
      </c>
      <c r="C2342">
        <v>9800000</v>
      </c>
      <c r="D2342">
        <v>7.3</v>
      </c>
      <c r="E2342">
        <v>46637947</v>
      </c>
      <c r="F2342" t="s">
        <v>21</v>
      </c>
    </row>
    <row r="2343" spans="1:6" x14ac:dyDescent="0.3">
      <c r="A2343">
        <v>73326666</v>
      </c>
      <c r="B2343" t="s">
        <v>3409</v>
      </c>
      <c r="C2343">
        <v>15000000</v>
      </c>
      <c r="D2343">
        <v>7.5</v>
      </c>
      <c r="E2343">
        <v>58326666</v>
      </c>
      <c r="F2343" t="s">
        <v>21</v>
      </c>
    </row>
    <row r="2344" spans="1:6" x14ac:dyDescent="0.3">
      <c r="A2344">
        <v>55184721</v>
      </c>
      <c r="B2344" t="s">
        <v>3410</v>
      </c>
      <c r="C2344">
        <v>15000000</v>
      </c>
      <c r="D2344">
        <v>5.6</v>
      </c>
      <c r="E2344">
        <v>40184721</v>
      </c>
      <c r="F2344" t="s">
        <v>21</v>
      </c>
    </row>
    <row r="2345" spans="1:6" x14ac:dyDescent="0.3">
      <c r="A2345">
        <v>50003300</v>
      </c>
      <c r="B2345" t="s">
        <v>3412</v>
      </c>
      <c r="C2345">
        <v>15000000</v>
      </c>
      <c r="D2345">
        <v>7.3</v>
      </c>
      <c r="E2345">
        <v>35003300</v>
      </c>
      <c r="F2345" t="s">
        <v>21</v>
      </c>
    </row>
    <row r="2346" spans="1:6" x14ac:dyDescent="0.3">
      <c r="A2346">
        <v>54322273</v>
      </c>
      <c r="B2346" t="s">
        <v>3414</v>
      </c>
      <c r="C2346">
        <v>17000000</v>
      </c>
      <c r="D2346">
        <v>6.4</v>
      </c>
      <c r="E2346">
        <v>37322273</v>
      </c>
      <c r="F2346" t="s">
        <v>21</v>
      </c>
    </row>
    <row r="2347" spans="1:6" x14ac:dyDescent="0.3">
      <c r="A2347">
        <v>47860214</v>
      </c>
      <c r="B2347" t="s">
        <v>3415</v>
      </c>
      <c r="C2347">
        <v>15000000</v>
      </c>
      <c r="D2347">
        <v>5</v>
      </c>
      <c r="E2347">
        <v>32860214</v>
      </c>
      <c r="F2347" t="s">
        <v>21</v>
      </c>
    </row>
    <row r="2348" spans="1:6" x14ac:dyDescent="0.3">
      <c r="A2348">
        <v>47811275</v>
      </c>
      <c r="B2348" t="s">
        <v>3416</v>
      </c>
      <c r="C2348">
        <v>15000000</v>
      </c>
      <c r="D2348">
        <v>5.4</v>
      </c>
      <c r="E2348">
        <v>32811275</v>
      </c>
      <c r="F2348" t="s">
        <v>21</v>
      </c>
    </row>
    <row r="2349" spans="1:6" x14ac:dyDescent="0.3">
      <c r="A2349">
        <v>43022524</v>
      </c>
      <c r="B2349" t="s">
        <v>3417</v>
      </c>
      <c r="C2349">
        <v>15000000</v>
      </c>
      <c r="D2349">
        <v>7.1</v>
      </c>
      <c r="E2349">
        <v>28022524</v>
      </c>
      <c r="F2349" t="s">
        <v>21</v>
      </c>
    </row>
    <row r="2350" spans="1:6" x14ac:dyDescent="0.3">
      <c r="A2350">
        <v>42672630</v>
      </c>
      <c r="B2350" t="s">
        <v>3419</v>
      </c>
      <c r="C2350">
        <v>17000000</v>
      </c>
      <c r="D2350">
        <v>5.3</v>
      </c>
      <c r="E2350">
        <v>25672630</v>
      </c>
      <c r="F2350" t="s">
        <v>21</v>
      </c>
    </row>
    <row r="2351" spans="1:6" x14ac:dyDescent="0.3">
      <c r="A2351">
        <v>42919096</v>
      </c>
      <c r="B2351" t="s">
        <v>3421</v>
      </c>
      <c r="C2351">
        <v>15000000</v>
      </c>
      <c r="D2351">
        <v>6.5</v>
      </c>
      <c r="E2351">
        <v>27919096</v>
      </c>
      <c r="F2351" t="s">
        <v>21</v>
      </c>
    </row>
    <row r="2352" spans="1:6" x14ac:dyDescent="0.3">
      <c r="A2352">
        <v>42592530</v>
      </c>
      <c r="B2352" t="s">
        <v>3423</v>
      </c>
      <c r="C2352">
        <v>15000000</v>
      </c>
      <c r="D2352">
        <v>6.2</v>
      </c>
      <c r="E2352">
        <v>27592530</v>
      </c>
      <c r="F2352" t="s">
        <v>21</v>
      </c>
    </row>
    <row r="2353" spans="1:6" x14ac:dyDescent="0.3">
      <c r="A2353">
        <v>40064955</v>
      </c>
      <c r="B2353" t="s">
        <v>3424</v>
      </c>
      <c r="C2353">
        <v>15000000</v>
      </c>
      <c r="D2353">
        <v>6.4</v>
      </c>
      <c r="E2353">
        <v>25064955</v>
      </c>
      <c r="F2353" t="s">
        <v>21</v>
      </c>
    </row>
    <row r="2354" spans="1:6" x14ac:dyDescent="0.3">
      <c r="A2354">
        <v>44886089</v>
      </c>
      <c r="B2354" t="s">
        <v>3425</v>
      </c>
      <c r="C2354">
        <v>10000000</v>
      </c>
      <c r="D2354">
        <v>6.9</v>
      </c>
      <c r="E2354">
        <v>34886089</v>
      </c>
      <c r="F2354" t="s">
        <v>21</v>
      </c>
    </row>
    <row r="2355" spans="1:6" x14ac:dyDescent="0.3">
      <c r="A2355">
        <v>37882551</v>
      </c>
      <c r="B2355" t="s">
        <v>3427</v>
      </c>
      <c r="C2355">
        <v>16000000</v>
      </c>
      <c r="D2355">
        <v>5.7</v>
      </c>
      <c r="E2355">
        <v>21882551</v>
      </c>
      <c r="F2355" t="s">
        <v>21</v>
      </c>
    </row>
    <row r="2356" spans="1:6" x14ac:dyDescent="0.3">
      <c r="A2356">
        <v>40983001</v>
      </c>
      <c r="B2356" t="s">
        <v>3428</v>
      </c>
      <c r="C2356">
        <v>7000000</v>
      </c>
      <c r="D2356">
        <v>7.7</v>
      </c>
      <c r="E2356">
        <v>33983001</v>
      </c>
      <c r="F2356" t="s">
        <v>21</v>
      </c>
    </row>
    <row r="2357" spans="1:6" x14ac:dyDescent="0.3">
      <c r="A2357">
        <v>35007180</v>
      </c>
      <c r="B2357" t="s">
        <v>3429</v>
      </c>
      <c r="C2357">
        <v>15000000</v>
      </c>
      <c r="D2357">
        <v>5.6</v>
      </c>
      <c r="E2357">
        <v>20007180</v>
      </c>
      <c r="F2357" t="s">
        <v>21</v>
      </c>
    </row>
    <row r="2358" spans="1:6" x14ac:dyDescent="0.3">
      <c r="A2358">
        <v>35887263</v>
      </c>
      <c r="B2358" t="s">
        <v>3431</v>
      </c>
      <c r="C2358">
        <v>15000000</v>
      </c>
      <c r="D2358">
        <v>7.7</v>
      </c>
      <c r="E2358">
        <v>20887263</v>
      </c>
      <c r="F2358" t="s">
        <v>21</v>
      </c>
    </row>
    <row r="2359" spans="1:6" x14ac:dyDescent="0.3">
      <c r="A2359">
        <v>34308901</v>
      </c>
      <c r="B2359" t="s">
        <v>3432</v>
      </c>
      <c r="C2359">
        <v>16000000</v>
      </c>
      <c r="D2359">
        <v>5.0999999999999996</v>
      </c>
      <c r="E2359">
        <v>18308901</v>
      </c>
      <c r="F2359" t="s">
        <v>21</v>
      </c>
    </row>
    <row r="2360" spans="1:6" x14ac:dyDescent="0.3">
      <c r="A2360">
        <v>33771174</v>
      </c>
      <c r="B2360" t="s">
        <v>3434</v>
      </c>
      <c r="C2360">
        <v>15000000</v>
      </c>
      <c r="D2360">
        <v>6.8</v>
      </c>
      <c r="E2360">
        <v>18771174</v>
      </c>
      <c r="F2360" t="s">
        <v>21</v>
      </c>
    </row>
    <row r="2361" spans="1:6" x14ac:dyDescent="0.3">
      <c r="A2361">
        <v>6000000</v>
      </c>
      <c r="B2361" t="s">
        <v>3435</v>
      </c>
      <c r="C2361">
        <v>15000000</v>
      </c>
      <c r="D2361">
        <v>8.4</v>
      </c>
      <c r="E2361">
        <v>-9000000</v>
      </c>
      <c r="F2361" t="s">
        <v>38</v>
      </c>
    </row>
    <row r="2362" spans="1:6" x14ac:dyDescent="0.3">
      <c r="A2362">
        <v>33386128</v>
      </c>
      <c r="B2362" t="s">
        <v>3437</v>
      </c>
      <c r="C2362">
        <v>15000000</v>
      </c>
      <c r="D2362">
        <v>4.9000000000000004</v>
      </c>
      <c r="E2362">
        <v>18386128</v>
      </c>
      <c r="F2362" t="s">
        <v>21</v>
      </c>
    </row>
    <row r="2363" spans="1:6" x14ac:dyDescent="0.3">
      <c r="A2363">
        <v>37877959</v>
      </c>
      <c r="B2363" t="s">
        <v>3438</v>
      </c>
      <c r="C2363">
        <v>15000000</v>
      </c>
      <c r="D2363">
        <v>7.1</v>
      </c>
      <c r="E2363">
        <v>22877959</v>
      </c>
      <c r="F2363" t="s">
        <v>21</v>
      </c>
    </row>
    <row r="2364" spans="1:6" x14ac:dyDescent="0.3">
      <c r="A2364">
        <v>32721635</v>
      </c>
      <c r="B2364" t="s">
        <v>3440</v>
      </c>
      <c r="C2364">
        <v>15000000</v>
      </c>
      <c r="D2364">
        <v>6.6</v>
      </c>
      <c r="E2364">
        <v>17721635</v>
      </c>
      <c r="F2364" t="s">
        <v>21</v>
      </c>
    </row>
    <row r="2365" spans="1:6" x14ac:dyDescent="0.3">
      <c r="A2365">
        <v>31585300</v>
      </c>
      <c r="B2365" t="s">
        <v>3441</v>
      </c>
      <c r="C2365">
        <v>15000000</v>
      </c>
      <c r="D2365">
        <v>6.1</v>
      </c>
      <c r="E2365">
        <v>16585300</v>
      </c>
      <c r="F2365" t="s">
        <v>21</v>
      </c>
    </row>
    <row r="2366" spans="1:6" x14ac:dyDescent="0.3">
      <c r="A2366">
        <v>30259652</v>
      </c>
      <c r="B2366" t="s">
        <v>3443</v>
      </c>
      <c r="C2366">
        <v>15000000</v>
      </c>
      <c r="D2366">
        <v>4.0999999999999996</v>
      </c>
      <c r="E2366">
        <v>15259652</v>
      </c>
      <c r="F2366" t="s">
        <v>21</v>
      </c>
    </row>
    <row r="2367" spans="1:6" x14ac:dyDescent="0.3">
      <c r="A2367">
        <v>30857814</v>
      </c>
      <c r="B2367" t="s">
        <v>3444</v>
      </c>
      <c r="C2367">
        <v>16000000</v>
      </c>
      <c r="D2367">
        <v>8.1</v>
      </c>
      <c r="E2367">
        <v>14857814</v>
      </c>
      <c r="F2367" t="s">
        <v>21</v>
      </c>
    </row>
    <row r="2368" spans="1:6" x14ac:dyDescent="0.3">
      <c r="A2368">
        <v>30226144</v>
      </c>
      <c r="B2368" t="s">
        <v>3446</v>
      </c>
      <c r="C2368">
        <v>15000000</v>
      </c>
      <c r="D2368">
        <v>7.6</v>
      </c>
      <c r="E2368">
        <v>15226144</v>
      </c>
      <c r="F2368" t="s">
        <v>21</v>
      </c>
    </row>
    <row r="2369" spans="1:6" x14ac:dyDescent="0.3">
      <c r="A2369">
        <v>35054909</v>
      </c>
      <c r="B2369" t="s">
        <v>3448</v>
      </c>
      <c r="C2369">
        <v>15000000</v>
      </c>
      <c r="D2369">
        <v>7.8</v>
      </c>
      <c r="E2369">
        <v>20054909</v>
      </c>
      <c r="F2369" t="s">
        <v>21</v>
      </c>
    </row>
    <row r="2370" spans="1:6" x14ac:dyDescent="0.3">
      <c r="A2370">
        <v>29302097</v>
      </c>
      <c r="B2370" t="s">
        <v>3450</v>
      </c>
      <c r="C2370">
        <v>15000000</v>
      </c>
      <c r="D2370">
        <v>4.5999999999999996</v>
      </c>
      <c r="E2370">
        <v>14302097</v>
      </c>
      <c r="F2370" t="s">
        <v>21</v>
      </c>
    </row>
    <row r="2371" spans="1:6" x14ac:dyDescent="0.3">
      <c r="A2371">
        <v>29106737</v>
      </c>
      <c r="B2371" t="s">
        <v>3451</v>
      </c>
      <c r="C2371">
        <v>15000000</v>
      </c>
      <c r="D2371">
        <v>6</v>
      </c>
      <c r="E2371">
        <v>14106737</v>
      </c>
      <c r="F2371" t="s">
        <v>21</v>
      </c>
    </row>
    <row r="2372" spans="1:6" x14ac:dyDescent="0.3">
      <c r="A2372">
        <v>28637507</v>
      </c>
      <c r="B2372" t="s">
        <v>3453</v>
      </c>
      <c r="C2372">
        <v>15000000</v>
      </c>
      <c r="D2372">
        <v>7</v>
      </c>
      <c r="E2372">
        <v>13637507</v>
      </c>
      <c r="F2372" t="s">
        <v>21</v>
      </c>
    </row>
    <row r="2373" spans="1:6" x14ac:dyDescent="0.3">
      <c r="A2373">
        <v>30127963</v>
      </c>
      <c r="B2373" t="s">
        <v>3454</v>
      </c>
      <c r="C2373">
        <v>15000000</v>
      </c>
      <c r="D2373">
        <v>6.7</v>
      </c>
      <c r="E2373">
        <v>15127963</v>
      </c>
      <c r="F2373" t="s">
        <v>21</v>
      </c>
    </row>
    <row r="2374" spans="1:6" x14ac:dyDescent="0.3">
      <c r="A2374">
        <v>32645546</v>
      </c>
      <c r="B2374" t="s">
        <v>3455</v>
      </c>
      <c r="C2374">
        <v>14000000</v>
      </c>
      <c r="D2374">
        <v>6.4</v>
      </c>
      <c r="E2374">
        <v>18645546</v>
      </c>
      <c r="F2374" t="s">
        <v>21</v>
      </c>
    </row>
    <row r="2375" spans="1:6" x14ac:dyDescent="0.3">
      <c r="A2375">
        <v>27441122</v>
      </c>
      <c r="B2375" t="s">
        <v>3457</v>
      </c>
      <c r="C2375">
        <v>15000000</v>
      </c>
      <c r="D2375">
        <v>7.2</v>
      </c>
      <c r="E2375">
        <v>12441122</v>
      </c>
      <c r="F2375" t="s">
        <v>21</v>
      </c>
    </row>
    <row r="2376" spans="1:6" x14ac:dyDescent="0.3">
      <c r="A2376">
        <v>28014536</v>
      </c>
      <c r="B2376" t="s">
        <v>3458</v>
      </c>
      <c r="C2376">
        <v>15000000</v>
      </c>
      <c r="D2376">
        <v>7.4</v>
      </c>
      <c r="E2376">
        <v>13014536</v>
      </c>
      <c r="F2376" t="s">
        <v>21</v>
      </c>
    </row>
    <row r="2377" spans="1:6" x14ac:dyDescent="0.3">
      <c r="A2377">
        <v>33860010</v>
      </c>
      <c r="B2377" t="s">
        <v>3460</v>
      </c>
      <c r="C2377">
        <v>15000000</v>
      </c>
      <c r="D2377">
        <v>4.8</v>
      </c>
      <c r="E2377">
        <v>18860010</v>
      </c>
      <c r="F2377" t="s">
        <v>21</v>
      </c>
    </row>
    <row r="2378" spans="1:6" x14ac:dyDescent="0.3">
      <c r="A2378">
        <v>26421314</v>
      </c>
      <c r="B2378" t="s">
        <v>3462</v>
      </c>
      <c r="C2378">
        <v>15000000</v>
      </c>
      <c r="D2378">
        <v>4</v>
      </c>
      <c r="E2378">
        <v>11421314</v>
      </c>
      <c r="F2378" t="s">
        <v>21</v>
      </c>
    </row>
    <row r="2379" spans="1:6" x14ac:dyDescent="0.3">
      <c r="A2379">
        <v>24881000</v>
      </c>
      <c r="B2379" t="s">
        <v>3463</v>
      </c>
      <c r="C2379">
        <v>15000000</v>
      </c>
      <c r="D2379">
        <v>6.2</v>
      </c>
      <c r="E2379">
        <v>9881000</v>
      </c>
      <c r="F2379" t="s">
        <v>21</v>
      </c>
    </row>
    <row r="2380" spans="1:6" x14ac:dyDescent="0.3">
      <c r="A2380">
        <v>23089926</v>
      </c>
      <c r="B2380" t="s">
        <v>3464</v>
      </c>
      <c r="C2380">
        <v>15000000</v>
      </c>
      <c r="D2380">
        <v>7.7</v>
      </c>
      <c r="E2380">
        <v>8089926</v>
      </c>
      <c r="F2380" t="s">
        <v>21</v>
      </c>
    </row>
    <row r="2381" spans="1:6" x14ac:dyDescent="0.3">
      <c r="A2381">
        <v>26161406</v>
      </c>
      <c r="B2381" t="s">
        <v>3466</v>
      </c>
      <c r="C2381">
        <v>15000000</v>
      </c>
      <c r="D2381">
        <v>6.7</v>
      </c>
      <c r="E2381">
        <v>11161406</v>
      </c>
      <c r="F2381" t="s">
        <v>21</v>
      </c>
    </row>
    <row r="2382" spans="1:6" x14ac:dyDescent="0.3">
      <c r="A2382">
        <v>22954968</v>
      </c>
      <c r="B2382" t="s">
        <v>3467</v>
      </c>
      <c r="C2382">
        <v>11500000</v>
      </c>
      <c r="D2382">
        <v>7.9</v>
      </c>
      <c r="E2382">
        <v>11454968</v>
      </c>
      <c r="F2382" t="s">
        <v>21</v>
      </c>
    </row>
    <row r="2383" spans="1:6" x14ac:dyDescent="0.3">
      <c r="A2383">
        <v>26384919</v>
      </c>
      <c r="B2383" t="s">
        <v>3468</v>
      </c>
      <c r="C2383">
        <v>15000000</v>
      </c>
      <c r="D2383">
        <v>7.9</v>
      </c>
      <c r="E2383">
        <v>11384919</v>
      </c>
      <c r="F2383" t="s">
        <v>21</v>
      </c>
    </row>
    <row r="2384" spans="1:6" x14ac:dyDescent="0.3">
      <c r="A2384">
        <v>22189039</v>
      </c>
      <c r="B2384" t="s">
        <v>3469</v>
      </c>
      <c r="C2384">
        <v>15000000</v>
      </c>
      <c r="D2384">
        <v>5.5</v>
      </c>
      <c r="E2384">
        <v>7189039</v>
      </c>
      <c r="F2384" t="s">
        <v>21</v>
      </c>
    </row>
    <row r="2385" spans="1:6" x14ac:dyDescent="0.3">
      <c r="A2385">
        <v>20998709</v>
      </c>
      <c r="B2385" t="s">
        <v>3471</v>
      </c>
      <c r="C2385">
        <v>15000000</v>
      </c>
      <c r="D2385">
        <v>6.2</v>
      </c>
      <c r="E2385">
        <v>5998709</v>
      </c>
      <c r="F2385" t="s">
        <v>21</v>
      </c>
    </row>
    <row r="2386" spans="1:6" x14ac:dyDescent="0.3">
      <c r="A2386">
        <v>20801344</v>
      </c>
      <c r="B2386" t="s">
        <v>3473</v>
      </c>
      <c r="C2386">
        <v>15000000</v>
      </c>
      <c r="D2386">
        <v>5.0999999999999996</v>
      </c>
      <c r="E2386">
        <v>5801344</v>
      </c>
      <c r="F2386" t="s">
        <v>21</v>
      </c>
    </row>
    <row r="2387" spans="1:6" x14ac:dyDescent="0.3">
      <c r="A2387">
        <v>21468807</v>
      </c>
      <c r="B2387" t="s">
        <v>3475</v>
      </c>
      <c r="C2387">
        <v>14000000</v>
      </c>
      <c r="D2387">
        <v>4.0999999999999996</v>
      </c>
      <c r="E2387">
        <v>7468807</v>
      </c>
      <c r="F2387" t="s">
        <v>21</v>
      </c>
    </row>
    <row r="2388" spans="1:6" x14ac:dyDescent="0.3">
      <c r="A2388">
        <v>19158074</v>
      </c>
      <c r="B2388" t="s">
        <v>3476</v>
      </c>
      <c r="C2388">
        <v>15000000</v>
      </c>
      <c r="D2388">
        <v>6.7</v>
      </c>
      <c r="E2388">
        <v>4158074</v>
      </c>
      <c r="F2388" t="s">
        <v>21</v>
      </c>
    </row>
    <row r="2389" spans="1:6" x14ac:dyDescent="0.3">
      <c r="A2389">
        <v>18843314</v>
      </c>
      <c r="B2389" t="s">
        <v>3478</v>
      </c>
      <c r="C2389">
        <v>20000000</v>
      </c>
      <c r="D2389">
        <v>4.7</v>
      </c>
      <c r="E2389">
        <v>-1156686</v>
      </c>
      <c r="F2389" t="s">
        <v>38</v>
      </c>
    </row>
    <row r="2390" spans="1:6" x14ac:dyDescent="0.3">
      <c r="A2390">
        <v>20566327</v>
      </c>
      <c r="B2390" t="s">
        <v>3480</v>
      </c>
      <c r="C2390">
        <v>15000000</v>
      </c>
      <c r="D2390">
        <v>6.4</v>
      </c>
      <c r="E2390">
        <v>5566327</v>
      </c>
      <c r="F2390" t="s">
        <v>21</v>
      </c>
    </row>
    <row r="2391" spans="1:6" x14ac:dyDescent="0.3">
      <c r="A2391">
        <v>20218921</v>
      </c>
      <c r="B2391" t="s">
        <v>3481</v>
      </c>
      <c r="C2391">
        <v>15000000</v>
      </c>
      <c r="D2391">
        <v>6.3</v>
      </c>
      <c r="E2391">
        <v>5218921</v>
      </c>
      <c r="F2391" t="s">
        <v>21</v>
      </c>
    </row>
    <row r="2392" spans="1:6" x14ac:dyDescent="0.3">
      <c r="A2392">
        <v>17411331</v>
      </c>
      <c r="B2392" t="s">
        <v>3484</v>
      </c>
      <c r="C2392">
        <v>15000000</v>
      </c>
      <c r="D2392">
        <v>5.5</v>
      </c>
      <c r="E2392">
        <v>2411331</v>
      </c>
      <c r="F2392" t="s">
        <v>21</v>
      </c>
    </row>
    <row r="2393" spans="1:6" x14ac:dyDescent="0.3">
      <c r="A2393">
        <v>21383298</v>
      </c>
      <c r="B2393" t="s">
        <v>3486</v>
      </c>
      <c r="C2393">
        <v>15000000</v>
      </c>
      <c r="D2393">
        <v>7.3</v>
      </c>
      <c r="E2393">
        <v>6383298</v>
      </c>
      <c r="F2393" t="s">
        <v>21</v>
      </c>
    </row>
    <row r="2394" spans="1:6" x14ac:dyDescent="0.3">
      <c r="A2394">
        <v>24984868</v>
      </c>
      <c r="B2394" t="s">
        <v>3487</v>
      </c>
      <c r="C2394">
        <v>15000000</v>
      </c>
      <c r="D2394">
        <v>6.3</v>
      </c>
      <c r="E2394">
        <v>9984868</v>
      </c>
      <c r="F2394" t="s">
        <v>21</v>
      </c>
    </row>
    <row r="2395" spans="1:6" x14ac:dyDescent="0.3">
      <c r="A2395">
        <v>16459004</v>
      </c>
      <c r="B2395" t="s">
        <v>3489</v>
      </c>
      <c r="C2395">
        <v>15000000</v>
      </c>
      <c r="D2395">
        <v>4.9000000000000004</v>
      </c>
      <c r="E2395">
        <v>1459004</v>
      </c>
      <c r="F2395" t="s">
        <v>21</v>
      </c>
    </row>
    <row r="2396" spans="1:6" x14ac:dyDescent="0.3">
      <c r="A2396">
        <v>15700000</v>
      </c>
      <c r="B2396" t="s">
        <v>3490</v>
      </c>
      <c r="C2396">
        <v>15000000</v>
      </c>
      <c r="D2396">
        <v>7.6</v>
      </c>
      <c r="E2396">
        <v>700000</v>
      </c>
      <c r="F2396" t="s">
        <v>21</v>
      </c>
    </row>
    <row r="2397" spans="1:6" x14ac:dyDescent="0.3">
      <c r="A2397">
        <v>15100000</v>
      </c>
      <c r="B2397" t="s">
        <v>3492</v>
      </c>
      <c r="C2397">
        <v>15000000</v>
      </c>
      <c r="D2397">
        <v>6</v>
      </c>
      <c r="E2397">
        <v>100000</v>
      </c>
      <c r="F2397" t="s">
        <v>21</v>
      </c>
    </row>
    <row r="2398" spans="1:6" x14ac:dyDescent="0.3">
      <c r="A2398">
        <v>14938570</v>
      </c>
      <c r="B2398" t="s">
        <v>3493</v>
      </c>
      <c r="C2398">
        <v>15000000</v>
      </c>
      <c r="D2398">
        <v>6.2</v>
      </c>
      <c r="E2398">
        <v>-61430</v>
      </c>
      <c r="F2398" t="s">
        <v>38</v>
      </c>
    </row>
    <row r="2399" spans="1:6" x14ac:dyDescent="0.3">
      <c r="A2399">
        <v>17237244</v>
      </c>
      <c r="B2399" t="s">
        <v>3494</v>
      </c>
      <c r="C2399">
        <v>15000000</v>
      </c>
      <c r="D2399">
        <v>6.8</v>
      </c>
      <c r="E2399">
        <v>2237244</v>
      </c>
      <c r="F2399" t="s">
        <v>21</v>
      </c>
    </row>
    <row r="2400" spans="1:6" x14ac:dyDescent="0.3">
      <c r="A2400">
        <v>14249005</v>
      </c>
      <c r="B2400" t="s">
        <v>3496</v>
      </c>
      <c r="C2400">
        <v>15000000</v>
      </c>
      <c r="D2400">
        <v>4.5</v>
      </c>
      <c r="E2400">
        <v>-750995</v>
      </c>
      <c r="F2400" t="s">
        <v>38</v>
      </c>
    </row>
    <row r="2401" spans="1:6" x14ac:dyDescent="0.3">
      <c r="A2401">
        <v>12701880</v>
      </c>
      <c r="B2401" t="s">
        <v>3498</v>
      </c>
      <c r="C2401">
        <v>15000000</v>
      </c>
      <c r="D2401">
        <v>5.7</v>
      </c>
      <c r="E2401">
        <v>-2298120</v>
      </c>
      <c r="F2401" t="s">
        <v>38</v>
      </c>
    </row>
    <row r="2402" spans="1:6" x14ac:dyDescent="0.3">
      <c r="A2402">
        <v>12801190</v>
      </c>
      <c r="B2402" t="s">
        <v>3500</v>
      </c>
      <c r="C2402">
        <v>15000000</v>
      </c>
      <c r="D2402">
        <v>4.5999999999999996</v>
      </c>
      <c r="E2402">
        <v>-2198810</v>
      </c>
      <c r="F2402" t="s">
        <v>38</v>
      </c>
    </row>
    <row r="2403" spans="1:6" x14ac:dyDescent="0.3">
      <c r="A2403">
        <v>12549485</v>
      </c>
      <c r="B2403" t="s">
        <v>3502</v>
      </c>
      <c r="C2403">
        <v>15000000</v>
      </c>
      <c r="D2403">
        <v>6.2</v>
      </c>
      <c r="E2403">
        <v>-2450515</v>
      </c>
      <c r="F2403" t="s">
        <v>38</v>
      </c>
    </row>
    <row r="2404" spans="1:6" x14ac:dyDescent="0.3">
      <c r="A2404">
        <v>13766014</v>
      </c>
      <c r="B2404" t="s">
        <v>3504</v>
      </c>
      <c r="C2404">
        <v>15000000</v>
      </c>
      <c r="D2404">
        <v>7</v>
      </c>
      <c r="E2404">
        <v>-1233986</v>
      </c>
      <c r="F2404" t="s">
        <v>38</v>
      </c>
    </row>
    <row r="2405" spans="1:6" x14ac:dyDescent="0.3">
      <c r="A2405">
        <v>13034417</v>
      </c>
      <c r="B2405" t="s">
        <v>3506</v>
      </c>
      <c r="C2405">
        <v>15000000</v>
      </c>
      <c r="D2405">
        <v>6.9</v>
      </c>
      <c r="E2405">
        <v>-1965583</v>
      </c>
      <c r="F2405" t="s">
        <v>38</v>
      </c>
    </row>
    <row r="2406" spans="1:6" x14ac:dyDescent="0.3">
      <c r="A2406">
        <v>12212417</v>
      </c>
      <c r="B2406" t="s">
        <v>3508</v>
      </c>
      <c r="C2406">
        <v>15000000</v>
      </c>
      <c r="D2406">
        <v>6.7</v>
      </c>
      <c r="E2406">
        <v>-2787583</v>
      </c>
      <c r="F2406" t="s">
        <v>38</v>
      </c>
    </row>
    <row r="2407" spans="1:6" x14ac:dyDescent="0.3">
      <c r="A2407">
        <v>11614236</v>
      </c>
      <c r="B2407" t="s">
        <v>3510</v>
      </c>
      <c r="C2407">
        <v>15000000</v>
      </c>
      <c r="D2407">
        <v>5.6</v>
      </c>
      <c r="E2407">
        <v>-3385764</v>
      </c>
      <c r="F2407" t="s">
        <v>38</v>
      </c>
    </row>
    <row r="2408" spans="1:6" x14ac:dyDescent="0.3">
      <c r="A2408">
        <v>13337299</v>
      </c>
      <c r="B2408" t="s">
        <v>3511</v>
      </c>
      <c r="C2408">
        <v>20000000</v>
      </c>
      <c r="D2408">
        <v>6.6</v>
      </c>
      <c r="E2408">
        <v>-6662701</v>
      </c>
      <c r="F2408" t="s">
        <v>38</v>
      </c>
    </row>
    <row r="2409" spans="1:6" x14ac:dyDescent="0.3">
      <c r="A2409">
        <v>10763469</v>
      </c>
      <c r="B2409" t="s">
        <v>3512</v>
      </c>
      <c r="C2409">
        <v>15000000</v>
      </c>
      <c r="D2409">
        <v>6.4</v>
      </c>
      <c r="E2409">
        <v>-4236531</v>
      </c>
      <c r="F2409" t="s">
        <v>38</v>
      </c>
    </row>
    <row r="2410" spans="1:6" x14ac:dyDescent="0.3">
      <c r="A2410">
        <v>11144518</v>
      </c>
      <c r="B2410" t="s">
        <v>3514</v>
      </c>
      <c r="C2410">
        <v>15000000</v>
      </c>
      <c r="D2410">
        <v>2.8</v>
      </c>
      <c r="E2410">
        <v>-3855482</v>
      </c>
      <c r="F2410" t="s">
        <v>38</v>
      </c>
    </row>
    <row r="2411" spans="1:6" x14ac:dyDescent="0.3">
      <c r="A2411">
        <v>15608545</v>
      </c>
      <c r="B2411" t="s">
        <v>3516</v>
      </c>
      <c r="C2411">
        <v>15000000</v>
      </c>
      <c r="D2411">
        <v>5.4</v>
      </c>
      <c r="E2411">
        <v>608545</v>
      </c>
      <c r="F2411" t="s">
        <v>21</v>
      </c>
    </row>
    <row r="2412" spans="1:6" x14ac:dyDescent="0.3">
      <c r="A2412">
        <v>10443316</v>
      </c>
      <c r="B2412" t="s">
        <v>3517</v>
      </c>
      <c r="C2412">
        <v>15000000</v>
      </c>
      <c r="D2412">
        <v>5</v>
      </c>
      <c r="E2412">
        <v>-4556684</v>
      </c>
      <c r="F2412" t="s">
        <v>38</v>
      </c>
    </row>
    <row r="2413" spans="1:6" x14ac:dyDescent="0.3">
      <c r="A2413">
        <v>10494147</v>
      </c>
      <c r="B2413" t="s">
        <v>3519</v>
      </c>
      <c r="C2413">
        <v>15000000</v>
      </c>
      <c r="D2413">
        <v>5.0999999999999996</v>
      </c>
      <c r="E2413">
        <v>-4505853</v>
      </c>
      <c r="F2413" t="s">
        <v>38</v>
      </c>
    </row>
    <row r="2414" spans="1:6" x14ac:dyDescent="0.3">
      <c r="A2414">
        <v>9929000</v>
      </c>
      <c r="B2414" t="s">
        <v>3520</v>
      </c>
      <c r="C2414">
        <v>15000000</v>
      </c>
      <c r="D2414">
        <v>8</v>
      </c>
      <c r="E2414">
        <v>-5071000</v>
      </c>
      <c r="F2414" t="s">
        <v>38</v>
      </c>
    </row>
    <row r="2415" spans="1:6" x14ac:dyDescent="0.3">
      <c r="A2415">
        <v>10411980</v>
      </c>
      <c r="B2415" t="s">
        <v>3521</v>
      </c>
      <c r="C2415">
        <v>15000000</v>
      </c>
      <c r="D2415">
        <v>5.9</v>
      </c>
      <c r="E2415">
        <v>-4588020</v>
      </c>
      <c r="F2415" t="s">
        <v>38</v>
      </c>
    </row>
    <row r="2416" spans="1:6" x14ac:dyDescent="0.3">
      <c r="A2416">
        <v>17439163</v>
      </c>
      <c r="B2416" t="s">
        <v>3522</v>
      </c>
      <c r="C2416">
        <v>15000000</v>
      </c>
      <c r="D2416">
        <v>8.1999999999999993</v>
      </c>
      <c r="E2416">
        <v>2439163</v>
      </c>
      <c r="F2416" t="s">
        <v>21</v>
      </c>
    </row>
    <row r="2417" spans="1:6" x14ac:dyDescent="0.3">
      <c r="A2417">
        <v>9396487</v>
      </c>
      <c r="B2417" t="s">
        <v>3524</v>
      </c>
      <c r="C2417">
        <v>15000000</v>
      </c>
      <c r="D2417">
        <v>7</v>
      </c>
      <c r="E2417">
        <v>-5603513</v>
      </c>
      <c r="F2417" t="s">
        <v>38</v>
      </c>
    </row>
    <row r="2418" spans="1:6" x14ac:dyDescent="0.3">
      <c r="A2418">
        <v>9059588</v>
      </c>
      <c r="B2418" t="s">
        <v>3525</v>
      </c>
      <c r="C2418">
        <v>15000000</v>
      </c>
      <c r="D2418">
        <v>6.6</v>
      </c>
      <c r="E2418">
        <v>-5940412</v>
      </c>
      <c r="F2418" t="s">
        <v>38</v>
      </c>
    </row>
    <row r="2419" spans="1:6" x14ac:dyDescent="0.3">
      <c r="A2419">
        <v>9172810</v>
      </c>
      <c r="B2419" t="s">
        <v>3527</v>
      </c>
      <c r="C2419">
        <v>16000000</v>
      </c>
      <c r="D2419">
        <v>6.7</v>
      </c>
      <c r="E2419">
        <v>-6827190</v>
      </c>
      <c r="F2419" t="s">
        <v>38</v>
      </c>
    </row>
    <row r="2420" spans="1:6" x14ac:dyDescent="0.3">
      <c r="A2420">
        <v>8735529</v>
      </c>
      <c r="B2420" t="s">
        <v>3529</v>
      </c>
      <c r="C2420">
        <v>15000000</v>
      </c>
      <c r="D2420">
        <v>5.5</v>
      </c>
      <c r="E2420">
        <v>-6264471</v>
      </c>
      <c r="F2420" t="s">
        <v>38</v>
      </c>
    </row>
    <row r="2421" spans="1:6" x14ac:dyDescent="0.3">
      <c r="A2421">
        <v>8586376</v>
      </c>
      <c r="B2421" t="s">
        <v>3531</v>
      </c>
      <c r="C2421">
        <v>20000000</v>
      </c>
      <c r="D2421">
        <v>4.9000000000000004</v>
      </c>
      <c r="E2421">
        <v>-11413624</v>
      </c>
      <c r="F2421" t="s">
        <v>38</v>
      </c>
    </row>
    <row r="2422" spans="1:6" x14ac:dyDescent="0.3">
      <c r="A2422">
        <v>8378141</v>
      </c>
      <c r="B2422" t="s">
        <v>3532</v>
      </c>
      <c r="C2422">
        <v>15000000</v>
      </c>
      <c r="D2422">
        <v>6.9</v>
      </c>
      <c r="E2422">
        <v>-6621859</v>
      </c>
      <c r="F2422" t="s">
        <v>38</v>
      </c>
    </row>
    <row r="2423" spans="1:6" x14ac:dyDescent="0.3">
      <c r="A2423">
        <v>8080116</v>
      </c>
      <c r="B2423" t="s">
        <v>3534</v>
      </c>
      <c r="C2423">
        <v>15000000</v>
      </c>
      <c r="D2423">
        <v>5.6</v>
      </c>
      <c r="E2423">
        <v>-6919884</v>
      </c>
      <c r="F2423" t="s">
        <v>38</v>
      </c>
    </row>
    <row r="2424" spans="1:6" x14ac:dyDescent="0.3">
      <c r="A2424">
        <v>7757130</v>
      </c>
      <c r="B2424" t="s">
        <v>3536</v>
      </c>
      <c r="C2424">
        <v>15000000</v>
      </c>
      <c r="D2424">
        <v>8</v>
      </c>
      <c r="E2424">
        <v>-7242870</v>
      </c>
      <c r="F2424" t="s">
        <v>38</v>
      </c>
    </row>
    <row r="2425" spans="1:6" x14ac:dyDescent="0.3">
      <c r="A2425">
        <v>9123834</v>
      </c>
      <c r="B2425" t="s">
        <v>3538</v>
      </c>
      <c r="C2425">
        <v>15000000</v>
      </c>
      <c r="D2425">
        <v>5.3</v>
      </c>
      <c r="E2425">
        <v>-5876166</v>
      </c>
      <c r="F2425" t="s">
        <v>38</v>
      </c>
    </row>
    <row r="2426" spans="1:6" x14ac:dyDescent="0.3">
      <c r="A2426">
        <v>6409206</v>
      </c>
      <c r="B2426" t="s">
        <v>3540</v>
      </c>
      <c r="C2426">
        <v>15000000</v>
      </c>
      <c r="D2426">
        <v>6.2</v>
      </c>
      <c r="E2426">
        <v>-8590794</v>
      </c>
      <c r="F2426" t="s">
        <v>38</v>
      </c>
    </row>
    <row r="2427" spans="1:6" x14ac:dyDescent="0.3">
      <c r="A2427">
        <v>6373693</v>
      </c>
      <c r="B2427" t="s">
        <v>3542</v>
      </c>
      <c r="C2427">
        <v>15000000</v>
      </c>
      <c r="D2427">
        <v>5.3</v>
      </c>
      <c r="E2427">
        <v>-8626307</v>
      </c>
      <c r="F2427" t="s">
        <v>38</v>
      </c>
    </row>
    <row r="2428" spans="1:6" x14ac:dyDescent="0.3">
      <c r="A2428">
        <v>7556708</v>
      </c>
      <c r="B2428" t="s">
        <v>3543</v>
      </c>
      <c r="C2428">
        <v>15000000</v>
      </c>
      <c r="D2428">
        <v>6.6</v>
      </c>
      <c r="E2428">
        <v>-7443292</v>
      </c>
      <c r="F2428" t="s">
        <v>38</v>
      </c>
    </row>
    <row r="2429" spans="1:6" x14ac:dyDescent="0.3">
      <c r="A2429">
        <v>5306447</v>
      </c>
      <c r="B2429" t="s">
        <v>3544</v>
      </c>
      <c r="C2429">
        <v>15000000</v>
      </c>
      <c r="D2429">
        <v>7.2</v>
      </c>
      <c r="E2429">
        <v>-9693553</v>
      </c>
      <c r="F2429" t="s">
        <v>38</v>
      </c>
    </row>
    <row r="2430" spans="1:6" x14ac:dyDescent="0.3">
      <c r="A2430">
        <v>5217498</v>
      </c>
      <c r="B2430" t="s">
        <v>3546</v>
      </c>
      <c r="C2430">
        <v>15000000</v>
      </c>
      <c r="D2430">
        <v>4.5999999999999996</v>
      </c>
      <c r="E2430">
        <v>-9782502</v>
      </c>
      <c r="F2430" t="s">
        <v>38</v>
      </c>
    </row>
    <row r="2431" spans="1:6" x14ac:dyDescent="0.3">
      <c r="A2431">
        <v>5023275</v>
      </c>
      <c r="B2431" t="s">
        <v>3547</v>
      </c>
      <c r="C2431">
        <v>15000000</v>
      </c>
      <c r="D2431">
        <v>7.5</v>
      </c>
      <c r="E2431">
        <v>-9976725</v>
      </c>
      <c r="F2431" t="s">
        <v>38</v>
      </c>
    </row>
    <row r="2432" spans="1:6" x14ac:dyDescent="0.3">
      <c r="A2432">
        <v>4956401</v>
      </c>
      <c r="B2432" t="s">
        <v>3549</v>
      </c>
      <c r="C2432">
        <v>15000000</v>
      </c>
      <c r="D2432">
        <v>6.5</v>
      </c>
      <c r="E2432">
        <v>-10043599</v>
      </c>
      <c r="F2432" t="s">
        <v>38</v>
      </c>
    </row>
    <row r="2433" spans="1:6" x14ac:dyDescent="0.3">
      <c r="A2433">
        <v>4235837</v>
      </c>
      <c r="B2433" t="s">
        <v>3550</v>
      </c>
      <c r="C2433">
        <v>15000000</v>
      </c>
      <c r="D2433">
        <v>7.6</v>
      </c>
      <c r="E2433">
        <v>-10764163</v>
      </c>
      <c r="F2433" t="s">
        <v>38</v>
      </c>
    </row>
    <row r="2434" spans="1:6" x14ac:dyDescent="0.3">
      <c r="A2434">
        <v>4002955</v>
      </c>
      <c r="B2434" t="s">
        <v>3552</v>
      </c>
      <c r="C2434">
        <v>20000000</v>
      </c>
      <c r="D2434">
        <v>6.2</v>
      </c>
      <c r="E2434">
        <v>-15997045</v>
      </c>
      <c r="F2434" t="s">
        <v>38</v>
      </c>
    </row>
    <row r="2435" spans="1:6" x14ac:dyDescent="0.3">
      <c r="A2435">
        <v>7219578</v>
      </c>
      <c r="B2435" t="s">
        <v>3553</v>
      </c>
      <c r="C2435">
        <v>15000000</v>
      </c>
      <c r="D2435">
        <v>8</v>
      </c>
      <c r="E2435">
        <v>-7780422</v>
      </c>
      <c r="F2435" t="s">
        <v>38</v>
      </c>
    </row>
    <row r="2436" spans="1:6" x14ac:dyDescent="0.3">
      <c r="A2436">
        <v>3247816</v>
      </c>
      <c r="B2436" t="s">
        <v>3554</v>
      </c>
      <c r="C2436">
        <v>22000000</v>
      </c>
      <c r="D2436">
        <v>6.3</v>
      </c>
      <c r="E2436">
        <v>-18752184</v>
      </c>
      <c r="F2436" t="s">
        <v>38</v>
      </c>
    </row>
    <row r="2437" spans="1:6" x14ac:dyDescent="0.3">
      <c r="A2437">
        <v>2412045</v>
      </c>
      <c r="B2437" t="s">
        <v>3556</v>
      </c>
      <c r="C2437">
        <v>15000000</v>
      </c>
      <c r="D2437">
        <v>7.2</v>
      </c>
      <c r="E2437">
        <v>-12587955</v>
      </c>
      <c r="F2437" t="s">
        <v>38</v>
      </c>
    </row>
    <row r="2438" spans="1:6" x14ac:dyDescent="0.3">
      <c r="A2438">
        <v>2203641</v>
      </c>
      <c r="B2438" t="s">
        <v>3558</v>
      </c>
      <c r="C2438">
        <v>15000000</v>
      </c>
      <c r="D2438">
        <v>6.7</v>
      </c>
      <c r="E2438">
        <v>-12796359</v>
      </c>
      <c r="F2438" t="s">
        <v>38</v>
      </c>
    </row>
    <row r="2439" spans="1:6" x14ac:dyDescent="0.3">
      <c r="A2439">
        <v>1953732</v>
      </c>
      <c r="B2439" t="s">
        <v>3560</v>
      </c>
      <c r="C2439">
        <v>15000000</v>
      </c>
      <c r="D2439">
        <v>5.3</v>
      </c>
      <c r="E2439">
        <v>-13046268</v>
      </c>
      <c r="F2439" t="s">
        <v>38</v>
      </c>
    </row>
    <row r="2440" spans="1:6" x14ac:dyDescent="0.3">
      <c r="A2440">
        <v>1954202</v>
      </c>
      <c r="B2440" t="s">
        <v>3562</v>
      </c>
      <c r="C2440">
        <v>15000000</v>
      </c>
      <c r="D2440">
        <v>6.3</v>
      </c>
      <c r="E2440">
        <v>-13045798</v>
      </c>
      <c r="F2440" t="s">
        <v>38</v>
      </c>
    </row>
    <row r="2441" spans="1:6" x14ac:dyDescent="0.3">
      <c r="A2441">
        <v>1294640</v>
      </c>
      <c r="B2441" t="s">
        <v>3563</v>
      </c>
      <c r="C2441">
        <v>15000000</v>
      </c>
      <c r="D2441">
        <v>6.5</v>
      </c>
      <c r="E2441">
        <v>-13705360</v>
      </c>
      <c r="F2441" t="s">
        <v>38</v>
      </c>
    </row>
    <row r="2442" spans="1:6" x14ac:dyDescent="0.3">
      <c r="A2442">
        <v>26435</v>
      </c>
      <c r="B2442" t="s">
        <v>3565</v>
      </c>
      <c r="C2442">
        <v>6000000</v>
      </c>
      <c r="D2442">
        <v>8.3000000000000007</v>
      </c>
      <c r="E2442">
        <v>-5973565</v>
      </c>
      <c r="F2442" t="s">
        <v>38</v>
      </c>
    </row>
    <row r="2443" spans="1:6" x14ac:dyDescent="0.3">
      <c r="A2443">
        <v>1197786</v>
      </c>
      <c r="B2443" t="s">
        <v>3566</v>
      </c>
      <c r="C2443">
        <v>12000000</v>
      </c>
      <c r="D2443">
        <v>7.2</v>
      </c>
      <c r="E2443">
        <v>-10802214</v>
      </c>
      <c r="F2443" t="s">
        <v>38</v>
      </c>
    </row>
    <row r="2444" spans="1:6" x14ac:dyDescent="0.3">
      <c r="A2444">
        <v>529766</v>
      </c>
      <c r="B2444" t="s">
        <v>3567</v>
      </c>
      <c r="C2444">
        <v>7000000</v>
      </c>
      <c r="D2444">
        <v>6.8</v>
      </c>
      <c r="E2444">
        <v>-6470234</v>
      </c>
      <c r="F2444" t="s">
        <v>38</v>
      </c>
    </row>
    <row r="2445" spans="1:6" x14ac:dyDescent="0.3">
      <c r="A2445">
        <v>613556</v>
      </c>
      <c r="B2445" t="s">
        <v>3569</v>
      </c>
      <c r="C2445">
        <v>15000000</v>
      </c>
      <c r="D2445">
        <v>6.4</v>
      </c>
      <c r="E2445">
        <v>-14386444</v>
      </c>
      <c r="F2445" t="s">
        <v>38</v>
      </c>
    </row>
    <row r="2446" spans="1:6" x14ac:dyDescent="0.3">
      <c r="A2446">
        <v>353743</v>
      </c>
      <c r="B2446" t="s">
        <v>3571</v>
      </c>
      <c r="C2446">
        <v>15000000</v>
      </c>
      <c r="D2446">
        <v>6.9</v>
      </c>
      <c r="E2446">
        <v>-14646257</v>
      </c>
      <c r="F2446" t="s">
        <v>38</v>
      </c>
    </row>
    <row r="2447" spans="1:6" x14ac:dyDescent="0.3">
      <c r="A2447">
        <v>102055</v>
      </c>
      <c r="B2447" t="s">
        <v>3573</v>
      </c>
      <c r="C2447">
        <v>300000000</v>
      </c>
      <c r="D2447">
        <v>6.2</v>
      </c>
      <c r="E2447">
        <v>-299897945</v>
      </c>
      <c r="F2447" t="s">
        <v>38</v>
      </c>
    </row>
    <row r="2448" spans="1:6" x14ac:dyDescent="0.3">
      <c r="A2448">
        <v>73548</v>
      </c>
      <c r="B2448" t="s">
        <v>3577</v>
      </c>
      <c r="C2448">
        <v>15000000</v>
      </c>
      <c r="D2448">
        <v>6.1</v>
      </c>
      <c r="E2448">
        <v>-14926452</v>
      </c>
      <c r="F2448" t="s">
        <v>38</v>
      </c>
    </row>
    <row r="2449" spans="1:6" x14ac:dyDescent="0.3">
      <c r="A2449">
        <v>28870</v>
      </c>
      <c r="B2449" t="s">
        <v>3579</v>
      </c>
      <c r="C2449">
        <v>15000000</v>
      </c>
      <c r="D2449">
        <v>5.0999999999999996</v>
      </c>
      <c r="E2449">
        <v>-14971130</v>
      </c>
      <c r="F2449" t="s">
        <v>38</v>
      </c>
    </row>
    <row r="2450" spans="1:6" x14ac:dyDescent="0.3">
      <c r="A2450">
        <v>22723</v>
      </c>
      <c r="B2450" t="s">
        <v>3581</v>
      </c>
      <c r="C2450">
        <v>25000000</v>
      </c>
      <c r="D2450">
        <v>4.5</v>
      </c>
      <c r="E2450">
        <v>-24977277</v>
      </c>
      <c r="F2450" t="s">
        <v>38</v>
      </c>
    </row>
    <row r="2451" spans="1:6" x14ac:dyDescent="0.3">
      <c r="A2451">
        <v>20380</v>
      </c>
      <c r="B2451" t="s">
        <v>3583</v>
      </c>
      <c r="C2451">
        <v>15000000</v>
      </c>
      <c r="D2451">
        <v>5.9</v>
      </c>
      <c r="E2451">
        <v>-14979620</v>
      </c>
      <c r="F2451" t="s">
        <v>38</v>
      </c>
    </row>
    <row r="2452" spans="1:6" x14ac:dyDescent="0.3">
      <c r="A2452">
        <v>70906973</v>
      </c>
      <c r="B2452" t="s">
        <v>3584</v>
      </c>
      <c r="C2452">
        <v>14600000</v>
      </c>
      <c r="D2452">
        <v>8.1</v>
      </c>
      <c r="E2452">
        <v>56306973</v>
      </c>
      <c r="F2452" t="s">
        <v>21</v>
      </c>
    </row>
    <row r="2453" spans="1:6" x14ac:dyDescent="0.3">
      <c r="A2453">
        <v>66009973</v>
      </c>
      <c r="B2453" t="s">
        <v>3586</v>
      </c>
      <c r="C2453">
        <v>14800000</v>
      </c>
      <c r="D2453">
        <v>5.7</v>
      </c>
      <c r="E2453">
        <v>51209973</v>
      </c>
      <c r="F2453" t="s">
        <v>21</v>
      </c>
    </row>
    <row r="2454" spans="1:6" x14ac:dyDescent="0.3">
      <c r="A2454">
        <v>46338728</v>
      </c>
      <c r="B2454" t="s">
        <v>3587</v>
      </c>
      <c r="C2454">
        <v>14500000</v>
      </c>
      <c r="D2454">
        <v>6.8</v>
      </c>
      <c r="E2454">
        <v>31838728</v>
      </c>
      <c r="F2454" t="s">
        <v>21</v>
      </c>
    </row>
    <row r="2455" spans="1:6" x14ac:dyDescent="0.3">
      <c r="A2455">
        <v>7691700</v>
      </c>
      <c r="B2455" t="s">
        <v>3589</v>
      </c>
      <c r="C2455">
        <v>10000000</v>
      </c>
      <c r="D2455">
        <v>7.5</v>
      </c>
      <c r="E2455">
        <v>-2308300</v>
      </c>
      <c r="F2455" t="s">
        <v>38</v>
      </c>
    </row>
    <row r="2456" spans="1:6" x14ac:dyDescent="0.3">
      <c r="A2456">
        <v>101157447</v>
      </c>
      <c r="B2456" t="s">
        <v>3590</v>
      </c>
      <c r="C2456">
        <v>14400000</v>
      </c>
      <c r="D2456">
        <v>8.3000000000000007</v>
      </c>
      <c r="E2456">
        <v>86757447</v>
      </c>
      <c r="F2456" t="s">
        <v>21</v>
      </c>
    </row>
    <row r="2457" spans="1:6" x14ac:dyDescent="0.3">
      <c r="A2457">
        <v>74205</v>
      </c>
      <c r="B2457" t="s">
        <v>3592</v>
      </c>
      <c r="C2457">
        <v>14200000</v>
      </c>
      <c r="D2457">
        <v>7.4</v>
      </c>
      <c r="E2457">
        <v>-14125795</v>
      </c>
      <c r="F2457" t="s">
        <v>38</v>
      </c>
    </row>
    <row r="2458" spans="1:6" x14ac:dyDescent="0.3">
      <c r="A2458">
        <v>141319195</v>
      </c>
      <c r="B2458" t="s">
        <v>3593</v>
      </c>
      <c r="C2458">
        <v>15000000</v>
      </c>
      <c r="D2458">
        <v>8</v>
      </c>
      <c r="E2458">
        <v>126319195</v>
      </c>
      <c r="F2458" t="s">
        <v>21</v>
      </c>
    </row>
    <row r="2459" spans="1:6" x14ac:dyDescent="0.3">
      <c r="A2459">
        <v>156645693</v>
      </c>
      <c r="B2459" t="s">
        <v>3594</v>
      </c>
      <c r="C2459">
        <v>14000000</v>
      </c>
      <c r="D2459">
        <v>6.9</v>
      </c>
      <c r="E2459">
        <v>142645693</v>
      </c>
      <c r="F2459" t="s">
        <v>21</v>
      </c>
    </row>
    <row r="2460" spans="1:6" x14ac:dyDescent="0.3">
      <c r="A2460">
        <v>178406268</v>
      </c>
      <c r="B2460" t="s">
        <v>3595</v>
      </c>
      <c r="C2460">
        <v>14000000</v>
      </c>
      <c r="D2460">
        <v>6.9</v>
      </c>
      <c r="E2460">
        <v>164406268</v>
      </c>
      <c r="F2460" t="s">
        <v>21</v>
      </c>
    </row>
    <row r="2461" spans="1:6" x14ac:dyDescent="0.3">
      <c r="A2461">
        <v>109306210</v>
      </c>
      <c r="B2461" t="s">
        <v>3597</v>
      </c>
      <c r="C2461">
        <v>15800000</v>
      </c>
      <c r="D2461">
        <v>5.5</v>
      </c>
      <c r="E2461">
        <v>93506210</v>
      </c>
      <c r="F2461" t="s">
        <v>21</v>
      </c>
    </row>
    <row r="2462" spans="1:6" x14ac:dyDescent="0.3">
      <c r="A2462">
        <v>70001698</v>
      </c>
      <c r="B2462" t="s">
        <v>3598</v>
      </c>
      <c r="C2462">
        <v>14000000</v>
      </c>
      <c r="D2462">
        <v>7.2</v>
      </c>
      <c r="E2462">
        <v>56001698</v>
      </c>
      <c r="F2462" t="s">
        <v>21</v>
      </c>
    </row>
    <row r="2463" spans="1:6" x14ac:dyDescent="0.3">
      <c r="A2463">
        <v>68856263</v>
      </c>
      <c r="B2463" t="s">
        <v>3599</v>
      </c>
      <c r="C2463">
        <v>15000000</v>
      </c>
      <c r="D2463">
        <v>6.9</v>
      </c>
      <c r="E2463">
        <v>53856263</v>
      </c>
      <c r="F2463" t="s">
        <v>21</v>
      </c>
    </row>
    <row r="2464" spans="1:6" x14ac:dyDescent="0.3">
      <c r="A2464">
        <v>51527787</v>
      </c>
      <c r="B2464" t="s">
        <v>3600</v>
      </c>
      <c r="C2464">
        <v>15000000</v>
      </c>
      <c r="D2464">
        <v>5.5</v>
      </c>
      <c r="E2464">
        <v>36527787</v>
      </c>
      <c r="F2464" t="s">
        <v>21</v>
      </c>
    </row>
    <row r="2465" spans="1:6" x14ac:dyDescent="0.3">
      <c r="A2465">
        <v>61356221</v>
      </c>
      <c r="B2465" t="s">
        <v>3601</v>
      </c>
      <c r="C2465">
        <v>14000000</v>
      </c>
      <c r="D2465">
        <v>5.2</v>
      </c>
      <c r="E2465">
        <v>47356221</v>
      </c>
      <c r="F2465" t="s">
        <v>21</v>
      </c>
    </row>
    <row r="2466" spans="1:6" x14ac:dyDescent="0.3">
      <c r="A2466">
        <v>46800000</v>
      </c>
      <c r="B2466" t="s">
        <v>3602</v>
      </c>
      <c r="C2466">
        <v>14000000</v>
      </c>
      <c r="D2466">
        <v>7.1</v>
      </c>
      <c r="E2466">
        <v>32800000</v>
      </c>
      <c r="F2466" t="s">
        <v>21</v>
      </c>
    </row>
    <row r="2467" spans="1:6" x14ac:dyDescent="0.3">
      <c r="A2467">
        <v>38048637</v>
      </c>
      <c r="B2467" t="s">
        <v>3604</v>
      </c>
      <c r="C2467">
        <v>14000000</v>
      </c>
      <c r="D2467">
        <v>5.5</v>
      </c>
      <c r="E2467">
        <v>24048637</v>
      </c>
      <c r="F2467" t="s">
        <v>21</v>
      </c>
    </row>
    <row r="2468" spans="1:6" x14ac:dyDescent="0.3">
      <c r="A2468">
        <v>34793160</v>
      </c>
      <c r="B2468" t="s">
        <v>3606</v>
      </c>
      <c r="C2468">
        <v>14000000</v>
      </c>
      <c r="D2468">
        <v>6.7</v>
      </c>
      <c r="E2468">
        <v>20793160</v>
      </c>
      <c r="F2468" t="s">
        <v>21</v>
      </c>
    </row>
    <row r="2469" spans="1:6" x14ac:dyDescent="0.3">
      <c r="A2469">
        <v>30628981</v>
      </c>
      <c r="B2469" t="s">
        <v>3607</v>
      </c>
      <c r="C2469">
        <v>14000000</v>
      </c>
      <c r="D2469">
        <v>5</v>
      </c>
      <c r="E2469">
        <v>16628981</v>
      </c>
      <c r="F2469" t="s">
        <v>21</v>
      </c>
    </row>
    <row r="2470" spans="1:6" x14ac:dyDescent="0.3">
      <c r="A2470">
        <v>29959436</v>
      </c>
      <c r="B2470" t="s">
        <v>3608</v>
      </c>
      <c r="C2470">
        <v>13000000</v>
      </c>
      <c r="D2470">
        <v>6.4</v>
      </c>
      <c r="E2470">
        <v>16959436</v>
      </c>
      <c r="F2470" t="s">
        <v>21</v>
      </c>
    </row>
    <row r="2471" spans="1:6" x14ac:dyDescent="0.3">
      <c r="A2471">
        <v>25571351</v>
      </c>
      <c r="B2471" t="s">
        <v>3609</v>
      </c>
      <c r="C2471">
        <v>14000000</v>
      </c>
      <c r="D2471">
        <v>6.6</v>
      </c>
      <c r="E2471">
        <v>11571351</v>
      </c>
      <c r="F2471" t="s">
        <v>21</v>
      </c>
    </row>
    <row r="2472" spans="1:6" x14ac:dyDescent="0.3">
      <c r="A2472">
        <v>27515786</v>
      </c>
      <c r="B2472" t="s">
        <v>3610</v>
      </c>
      <c r="C2472">
        <v>14000000</v>
      </c>
      <c r="D2472">
        <v>5.9</v>
      </c>
      <c r="E2472">
        <v>13515786</v>
      </c>
      <c r="F2472" t="s">
        <v>21</v>
      </c>
    </row>
    <row r="2473" spans="1:6" x14ac:dyDescent="0.3">
      <c r="A2473">
        <v>25482931</v>
      </c>
      <c r="B2473" t="s">
        <v>3611</v>
      </c>
      <c r="C2473">
        <v>14000000</v>
      </c>
      <c r="D2473">
        <v>5.7</v>
      </c>
      <c r="E2473">
        <v>11482931</v>
      </c>
      <c r="F2473" t="s">
        <v>21</v>
      </c>
    </row>
    <row r="2474" spans="1:6" x14ac:dyDescent="0.3">
      <c r="A2474">
        <v>19900000</v>
      </c>
      <c r="B2474" t="s">
        <v>3612</v>
      </c>
      <c r="C2474">
        <v>20000000</v>
      </c>
      <c r="D2474">
        <v>4.5</v>
      </c>
      <c r="E2474">
        <v>-100000</v>
      </c>
      <c r="F2474" t="s">
        <v>38</v>
      </c>
    </row>
    <row r="2475" spans="1:6" x14ac:dyDescent="0.3">
      <c r="A2475">
        <v>16298046</v>
      </c>
      <c r="B2475" t="s">
        <v>3613</v>
      </c>
      <c r="C2475">
        <v>14000000</v>
      </c>
      <c r="D2475">
        <v>5</v>
      </c>
      <c r="E2475">
        <v>2298046</v>
      </c>
      <c r="F2475" t="s">
        <v>21</v>
      </c>
    </row>
    <row r="2476" spans="1:6" x14ac:dyDescent="0.3">
      <c r="A2476">
        <v>15549702</v>
      </c>
      <c r="B2476" t="s">
        <v>3614</v>
      </c>
      <c r="C2476">
        <v>14000000</v>
      </c>
      <c r="D2476">
        <v>4.5999999999999996</v>
      </c>
      <c r="E2476">
        <v>1549702</v>
      </c>
      <c r="F2476" t="s">
        <v>21</v>
      </c>
    </row>
    <row r="2477" spans="1:6" x14ac:dyDescent="0.3">
      <c r="A2477">
        <v>15483540</v>
      </c>
      <c r="B2477" t="s">
        <v>3615</v>
      </c>
      <c r="C2477">
        <v>14000000</v>
      </c>
      <c r="D2477">
        <v>6.5</v>
      </c>
      <c r="E2477">
        <v>1483540</v>
      </c>
      <c r="F2477" t="s">
        <v>21</v>
      </c>
    </row>
    <row r="2478" spans="1:6" x14ac:dyDescent="0.3">
      <c r="A2478">
        <v>20246959</v>
      </c>
      <c r="B2478" t="s">
        <v>3617</v>
      </c>
      <c r="C2478">
        <v>14000000</v>
      </c>
      <c r="D2478">
        <v>4.9000000000000004</v>
      </c>
      <c r="E2478">
        <v>6246959</v>
      </c>
      <c r="F2478" t="s">
        <v>21</v>
      </c>
    </row>
    <row r="2479" spans="1:6" x14ac:dyDescent="0.3">
      <c r="A2479">
        <v>15062898</v>
      </c>
      <c r="B2479" t="s">
        <v>3619</v>
      </c>
      <c r="C2479">
        <v>14000000</v>
      </c>
      <c r="D2479">
        <v>6</v>
      </c>
      <c r="E2479">
        <v>1062898</v>
      </c>
      <c r="F2479" t="s">
        <v>21</v>
      </c>
    </row>
    <row r="2480" spans="1:6" x14ac:dyDescent="0.3">
      <c r="A2480">
        <v>14348123</v>
      </c>
      <c r="B2480" t="s">
        <v>3621</v>
      </c>
      <c r="C2480">
        <v>12000000</v>
      </c>
      <c r="D2480">
        <v>6.9</v>
      </c>
      <c r="E2480">
        <v>2348123</v>
      </c>
      <c r="F2480" t="s">
        <v>21</v>
      </c>
    </row>
    <row r="2481" spans="1:6" x14ac:dyDescent="0.3">
      <c r="A2481">
        <v>15171475</v>
      </c>
      <c r="B2481" t="s">
        <v>3623</v>
      </c>
      <c r="C2481">
        <v>8500000</v>
      </c>
      <c r="D2481">
        <v>5.7</v>
      </c>
      <c r="E2481">
        <v>6671475</v>
      </c>
      <c r="F2481" t="s">
        <v>21</v>
      </c>
    </row>
    <row r="2482" spans="1:6" x14ac:dyDescent="0.3">
      <c r="A2482">
        <v>13640000</v>
      </c>
      <c r="B2482" t="s">
        <v>3624</v>
      </c>
      <c r="C2482">
        <v>14000000</v>
      </c>
      <c r="D2482">
        <v>6.9</v>
      </c>
      <c r="E2482">
        <v>-360000</v>
      </c>
      <c r="F2482" t="s">
        <v>38</v>
      </c>
    </row>
    <row r="2483" spans="1:6" x14ac:dyDescent="0.3">
      <c r="A2483">
        <v>12610731</v>
      </c>
      <c r="B2483" t="s">
        <v>3626</v>
      </c>
      <c r="C2483">
        <v>11000000</v>
      </c>
      <c r="D2483">
        <v>4.4000000000000004</v>
      </c>
      <c r="E2483">
        <v>1610731</v>
      </c>
      <c r="F2483" t="s">
        <v>21</v>
      </c>
    </row>
    <row r="2484" spans="1:6" x14ac:dyDescent="0.3">
      <c r="A2484">
        <v>11204499</v>
      </c>
      <c r="B2484" t="s">
        <v>3628</v>
      </c>
      <c r="C2484">
        <v>14000000</v>
      </c>
      <c r="D2484">
        <v>7</v>
      </c>
      <c r="E2484">
        <v>-2795501</v>
      </c>
      <c r="F2484" t="s">
        <v>38</v>
      </c>
    </row>
    <row r="2485" spans="1:6" x14ac:dyDescent="0.3">
      <c r="A2485">
        <v>10397365</v>
      </c>
      <c r="B2485" t="s">
        <v>3629</v>
      </c>
      <c r="C2485">
        <v>14000000</v>
      </c>
      <c r="D2485">
        <v>5.4</v>
      </c>
      <c r="E2485">
        <v>-3602635</v>
      </c>
      <c r="F2485" t="s">
        <v>38</v>
      </c>
    </row>
    <row r="2486" spans="1:6" x14ac:dyDescent="0.3">
      <c r="A2486">
        <v>9402410</v>
      </c>
      <c r="B2486" t="s">
        <v>3631</v>
      </c>
      <c r="C2486">
        <v>14000000</v>
      </c>
      <c r="D2486">
        <v>5.4</v>
      </c>
      <c r="E2486">
        <v>-4597590</v>
      </c>
      <c r="F2486" t="s">
        <v>38</v>
      </c>
    </row>
    <row r="2487" spans="1:6" x14ac:dyDescent="0.3">
      <c r="A2487">
        <v>5459824</v>
      </c>
      <c r="B2487" t="s">
        <v>3633</v>
      </c>
      <c r="C2487">
        <v>26000000</v>
      </c>
      <c r="D2487">
        <v>7.6</v>
      </c>
      <c r="E2487">
        <v>-20540176</v>
      </c>
      <c r="F2487" t="s">
        <v>38</v>
      </c>
    </row>
    <row r="2488" spans="1:6" x14ac:dyDescent="0.3">
      <c r="A2488">
        <v>5108820</v>
      </c>
      <c r="B2488" t="s">
        <v>3635</v>
      </c>
      <c r="C2488">
        <v>24000000</v>
      </c>
      <c r="D2488">
        <v>5.9</v>
      </c>
      <c r="E2488">
        <v>-18891180</v>
      </c>
      <c r="F2488" t="s">
        <v>38</v>
      </c>
    </row>
    <row r="2489" spans="1:6" x14ac:dyDescent="0.3">
      <c r="A2489">
        <v>4741987</v>
      </c>
      <c r="B2489" t="s">
        <v>3636</v>
      </c>
      <c r="C2489">
        <v>14000000</v>
      </c>
      <c r="D2489">
        <v>6.6</v>
      </c>
      <c r="E2489">
        <v>-9258013</v>
      </c>
      <c r="F2489" t="s">
        <v>38</v>
      </c>
    </row>
    <row r="2490" spans="1:6" x14ac:dyDescent="0.3">
      <c r="A2490">
        <v>4291965</v>
      </c>
      <c r="B2490" t="s">
        <v>3637</v>
      </c>
      <c r="C2490">
        <v>14000000</v>
      </c>
      <c r="D2490">
        <v>6.7</v>
      </c>
      <c r="E2490">
        <v>-9708035</v>
      </c>
      <c r="F2490" t="s">
        <v>38</v>
      </c>
    </row>
    <row r="2491" spans="1:6" x14ac:dyDescent="0.3">
      <c r="A2491">
        <v>3100650</v>
      </c>
      <c r="B2491" t="s">
        <v>3639</v>
      </c>
      <c r="C2491">
        <v>14000000</v>
      </c>
      <c r="D2491">
        <v>3.9</v>
      </c>
      <c r="E2491">
        <v>-10899350</v>
      </c>
      <c r="F2491" t="s">
        <v>38</v>
      </c>
    </row>
    <row r="2492" spans="1:6" x14ac:dyDescent="0.3">
      <c r="A2492">
        <v>2474000</v>
      </c>
      <c r="B2492" t="s">
        <v>3640</v>
      </c>
      <c r="C2492">
        <v>14000000</v>
      </c>
      <c r="D2492">
        <v>5.7</v>
      </c>
      <c r="E2492">
        <v>-11526000</v>
      </c>
      <c r="F2492" t="s">
        <v>38</v>
      </c>
    </row>
    <row r="2493" spans="1:6" x14ac:dyDescent="0.3">
      <c r="A2493">
        <v>1000000</v>
      </c>
      <c r="B2493" t="s">
        <v>3642</v>
      </c>
      <c r="C2493">
        <v>14000000</v>
      </c>
      <c r="D2493">
        <v>6.5</v>
      </c>
      <c r="E2493">
        <v>-13000000</v>
      </c>
      <c r="F2493" t="s">
        <v>38</v>
      </c>
    </row>
    <row r="2494" spans="1:6" x14ac:dyDescent="0.3">
      <c r="A2494">
        <v>3958500</v>
      </c>
      <c r="B2494" t="s">
        <v>3644</v>
      </c>
      <c r="C2494">
        <v>8200000</v>
      </c>
      <c r="D2494">
        <v>6.8</v>
      </c>
      <c r="E2494">
        <v>-4241500</v>
      </c>
      <c r="F2494" t="s">
        <v>38</v>
      </c>
    </row>
    <row r="2495" spans="1:6" x14ac:dyDescent="0.3">
      <c r="A2495">
        <v>274299</v>
      </c>
      <c r="B2495" t="s">
        <v>3645</v>
      </c>
      <c r="C2495">
        <v>103000000</v>
      </c>
      <c r="D2495">
        <v>7.3</v>
      </c>
      <c r="E2495">
        <v>-102725701</v>
      </c>
      <c r="F2495" t="s">
        <v>38</v>
      </c>
    </row>
    <row r="2496" spans="1:6" x14ac:dyDescent="0.3">
      <c r="A2496">
        <v>183088</v>
      </c>
      <c r="B2496" t="s">
        <v>3647</v>
      </c>
      <c r="C2496">
        <v>15000000</v>
      </c>
      <c r="D2496">
        <v>7</v>
      </c>
      <c r="E2496">
        <v>-14816912</v>
      </c>
      <c r="F2496" t="s">
        <v>38</v>
      </c>
    </row>
    <row r="2497" spans="1:6" x14ac:dyDescent="0.3">
      <c r="A2497">
        <v>46495</v>
      </c>
      <c r="B2497" t="s">
        <v>3649</v>
      </c>
      <c r="C2497">
        <v>14000000</v>
      </c>
      <c r="D2497">
        <v>6.5</v>
      </c>
      <c r="E2497">
        <v>-13953505</v>
      </c>
      <c r="F2497" t="s">
        <v>38</v>
      </c>
    </row>
    <row r="2498" spans="1:6" x14ac:dyDescent="0.3">
      <c r="A2498">
        <v>1752214</v>
      </c>
      <c r="B2498" t="s">
        <v>3650</v>
      </c>
      <c r="C2498">
        <v>14000000</v>
      </c>
      <c r="D2498">
        <v>7.7</v>
      </c>
      <c r="E2498">
        <v>-12247786</v>
      </c>
      <c r="F2498" t="s">
        <v>38</v>
      </c>
    </row>
    <row r="2499" spans="1:6" x14ac:dyDescent="0.3">
      <c r="A2499">
        <v>83025853</v>
      </c>
      <c r="B2499" t="s">
        <v>3651</v>
      </c>
      <c r="C2499">
        <v>14000000</v>
      </c>
      <c r="D2499">
        <v>7.7</v>
      </c>
      <c r="E2499">
        <v>69025853</v>
      </c>
      <c r="F2499" t="s">
        <v>21</v>
      </c>
    </row>
    <row r="2500" spans="1:6" x14ac:dyDescent="0.3">
      <c r="A2500">
        <v>56631572</v>
      </c>
      <c r="B2500" t="s">
        <v>3652</v>
      </c>
      <c r="C2500">
        <v>12000000</v>
      </c>
      <c r="D2500">
        <v>6.8</v>
      </c>
      <c r="E2500">
        <v>44631572</v>
      </c>
      <c r="F2500" t="s">
        <v>21</v>
      </c>
    </row>
    <row r="2501" spans="1:6" x14ac:dyDescent="0.3">
      <c r="A2501">
        <v>15854988</v>
      </c>
      <c r="B2501" t="s">
        <v>3653</v>
      </c>
      <c r="C2501">
        <v>13500000</v>
      </c>
      <c r="D2501">
        <v>7.4</v>
      </c>
      <c r="E2501">
        <v>2354988</v>
      </c>
      <c r="F2501" t="s">
        <v>21</v>
      </c>
    </row>
    <row r="2502" spans="1:6" x14ac:dyDescent="0.3">
      <c r="A2502">
        <v>12282677</v>
      </c>
      <c r="B2502" t="s">
        <v>3654</v>
      </c>
      <c r="C2502">
        <v>14000000</v>
      </c>
      <c r="D2502">
        <v>5.0999999999999996</v>
      </c>
      <c r="E2502">
        <v>-1717323</v>
      </c>
      <c r="F2502" t="s">
        <v>38</v>
      </c>
    </row>
    <row r="2503" spans="1:6" x14ac:dyDescent="0.3">
      <c r="A2503">
        <v>7060876</v>
      </c>
      <c r="B2503" t="s">
        <v>3655</v>
      </c>
      <c r="C2503">
        <v>13500000</v>
      </c>
      <c r="D2503">
        <v>7.4</v>
      </c>
      <c r="E2503">
        <v>-6439124</v>
      </c>
      <c r="F2503" t="s">
        <v>38</v>
      </c>
    </row>
    <row r="2504" spans="1:6" x14ac:dyDescent="0.3">
      <c r="A2504">
        <v>14989761</v>
      </c>
      <c r="B2504" t="s">
        <v>3656</v>
      </c>
      <c r="C2504">
        <v>15000000</v>
      </c>
      <c r="D2504">
        <v>7.2</v>
      </c>
      <c r="E2504">
        <v>-10239</v>
      </c>
      <c r="F2504" t="s">
        <v>38</v>
      </c>
    </row>
    <row r="2505" spans="1:6" x14ac:dyDescent="0.3">
      <c r="A2505">
        <v>5501940</v>
      </c>
      <c r="B2505" t="s">
        <v>3657</v>
      </c>
      <c r="C2505">
        <v>13500000</v>
      </c>
      <c r="D2505">
        <v>8.3000000000000007</v>
      </c>
      <c r="E2505">
        <v>-7998060</v>
      </c>
      <c r="F2505" t="s">
        <v>38</v>
      </c>
    </row>
    <row r="2506" spans="1:6" x14ac:dyDescent="0.3">
      <c r="A2506">
        <v>2086345</v>
      </c>
      <c r="B2506" t="s">
        <v>3658</v>
      </c>
      <c r="C2506">
        <v>10000000</v>
      </c>
      <c r="D2506">
        <v>8.1</v>
      </c>
      <c r="E2506">
        <v>-7913655</v>
      </c>
      <c r="F2506" t="s">
        <v>38</v>
      </c>
    </row>
    <row r="2507" spans="1:6" x14ac:dyDescent="0.3">
      <c r="A2507">
        <v>123922370</v>
      </c>
      <c r="B2507" t="s">
        <v>3659</v>
      </c>
      <c r="C2507">
        <v>13000000</v>
      </c>
      <c r="D2507">
        <v>7.3</v>
      </c>
      <c r="E2507">
        <v>110922370</v>
      </c>
      <c r="F2507" t="s">
        <v>21</v>
      </c>
    </row>
    <row r="2508" spans="1:6" x14ac:dyDescent="0.3">
      <c r="A2508">
        <v>163591</v>
      </c>
      <c r="B2508" t="s">
        <v>3660</v>
      </c>
      <c r="C2508">
        <v>13400000</v>
      </c>
      <c r="D2508">
        <v>3.6</v>
      </c>
      <c r="E2508">
        <v>-13236409</v>
      </c>
      <c r="F2508" t="s">
        <v>38</v>
      </c>
    </row>
    <row r="2509" spans="1:6" x14ac:dyDescent="0.3">
      <c r="A2509">
        <v>73000942</v>
      </c>
      <c r="B2509" t="s">
        <v>3661</v>
      </c>
      <c r="C2509">
        <v>13000000</v>
      </c>
      <c r="D2509">
        <v>1.6</v>
      </c>
      <c r="E2509">
        <v>60000942</v>
      </c>
      <c r="F2509" t="s">
        <v>21</v>
      </c>
    </row>
    <row r="2510" spans="1:6" x14ac:dyDescent="0.3">
      <c r="A2510">
        <v>106952327</v>
      </c>
      <c r="B2510" t="s">
        <v>3662</v>
      </c>
      <c r="C2510">
        <v>13000000</v>
      </c>
      <c r="D2510">
        <v>8</v>
      </c>
      <c r="E2510">
        <v>93952327</v>
      </c>
      <c r="F2510" t="s">
        <v>21</v>
      </c>
    </row>
    <row r="2511" spans="1:6" x14ac:dyDescent="0.3">
      <c r="A2511">
        <v>57300000</v>
      </c>
      <c r="B2511" t="s">
        <v>3663</v>
      </c>
      <c r="C2511">
        <v>13000000</v>
      </c>
      <c r="D2511">
        <v>9</v>
      </c>
      <c r="E2511">
        <v>44300000</v>
      </c>
      <c r="F2511" t="s">
        <v>21</v>
      </c>
    </row>
    <row r="2512" spans="1:6" x14ac:dyDescent="0.3">
      <c r="A2512">
        <v>91038276</v>
      </c>
      <c r="B2512" t="s">
        <v>3664</v>
      </c>
      <c r="C2512">
        <v>13000000</v>
      </c>
      <c r="D2512">
        <v>6.1</v>
      </c>
      <c r="E2512">
        <v>78038276</v>
      </c>
      <c r="F2512" t="s">
        <v>21</v>
      </c>
    </row>
    <row r="2513" spans="1:6" x14ac:dyDescent="0.3">
      <c r="A2513">
        <v>49369900</v>
      </c>
      <c r="B2513" t="s">
        <v>3665</v>
      </c>
      <c r="C2513">
        <v>7000000</v>
      </c>
      <c r="D2513">
        <v>5.7</v>
      </c>
      <c r="E2513">
        <v>42369900</v>
      </c>
      <c r="F2513" t="s">
        <v>21</v>
      </c>
    </row>
    <row r="2514" spans="1:6" x14ac:dyDescent="0.3">
      <c r="A2514">
        <v>61693523</v>
      </c>
      <c r="B2514" t="s">
        <v>3666</v>
      </c>
      <c r="C2514">
        <v>13000000</v>
      </c>
      <c r="D2514">
        <v>6.8</v>
      </c>
      <c r="E2514">
        <v>48693523</v>
      </c>
      <c r="F2514" t="s">
        <v>21</v>
      </c>
    </row>
    <row r="2515" spans="1:6" x14ac:dyDescent="0.3">
      <c r="A2515">
        <v>46729374</v>
      </c>
      <c r="B2515" t="s">
        <v>3668</v>
      </c>
      <c r="C2515">
        <v>13000000</v>
      </c>
      <c r="D2515">
        <v>5.5</v>
      </c>
      <c r="E2515">
        <v>33729374</v>
      </c>
      <c r="F2515" t="s">
        <v>21</v>
      </c>
    </row>
    <row r="2516" spans="1:6" x14ac:dyDescent="0.3">
      <c r="A2516">
        <v>44726644</v>
      </c>
      <c r="B2516" t="s">
        <v>3670</v>
      </c>
      <c r="C2516">
        <v>13000000</v>
      </c>
      <c r="D2516">
        <v>6.8</v>
      </c>
      <c r="E2516">
        <v>31726644</v>
      </c>
      <c r="F2516" t="s">
        <v>21</v>
      </c>
    </row>
    <row r="2517" spans="1:6" x14ac:dyDescent="0.3">
      <c r="A2517">
        <v>44134898</v>
      </c>
      <c r="B2517" t="s">
        <v>3672</v>
      </c>
      <c r="C2517">
        <v>13000000</v>
      </c>
      <c r="D2517">
        <v>7.3</v>
      </c>
      <c r="E2517">
        <v>31134898</v>
      </c>
      <c r="F2517" t="s">
        <v>21</v>
      </c>
    </row>
    <row r="2518" spans="1:6" x14ac:dyDescent="0.3">
      <c r="A2518">
        <v>48637684</v>
      </c>
      <c r="B2518" t="s">
        <v>3673</v>
      </c>
      <c r="C2518">
        <v>12500000</v>
      </c>
      <c r="D2518">
        <v>6.1</v>
      </c>
      <c r="E2518">
        <v>36137684</v>
      </c>
      <c r="F2518" t="s">
        <v>21</v>
      </c>
    </row>
    <row r="2519" spans="1:6" x14ac:dyDescent="0.3">
      <c r="A2519">
        <v>38176108</v>
      </c>
      <c r="B2519" t="s">
        <v>3674</v>
      </c>
      <c r="C2519">
        <v>16000000</v>
      </c>
      <c r="D2519">
        <v>7.2</v>
      </c>
      <c r="E2519">
        <v>22176108</v>
      </c>
      <c r="F2519" t="s">
        <v>21</v>
      </c>
    </row>
    <row r="2520" spans="1:6" x14ac:dyDescent="0.3">
      <c r="A2520">
        <v>28972187</v>
      </c>
      <c r="B2520" t="s">
        <v>3676</v>
      </c>
      <c r="C2520">
        <v>13000000</v>
      </c>
      <c r="D2520">
        <v>5.9</v>
      </c>
      <c r="E2520">
        <v>15972187</v>
      </c>
      <c r="F2520" t="s">
        <v>21</v>
      </c>
    </row>
    <row r="2521" spans="1:6" x14ac:dyDescent="0.3">
      <c r="A2521">
        <v>27979400</v>
      </c>
      <c r="B2521" t="s">
        <v>3678</v>
      </c>
      <c r="C2521">
        <v>8200000</v>
      </c>
      <c r="D2521">
        <v>6.1</v>
      </c>
      <c r="E2521">
        <v>19779400</v>
      </c>
      <c r="F2521" t="s">
        <v>21</v>
      </c>
    </row>
    <row r="2522" spans="1:6" x14ac:dyDescent="0.3">
      <c r="A2522">
        <v>54257433</v>
      </c>
      <c r="B2522" t="s">
        <v>3679</v>
      </c>
      <c r="C2522">
        <v>17000000</v>
      </c>
      <c r="D2522">
        <v>6.8</v>
      </c>
      <c r="E2522">
        <v>37257433</v>
      </c>
      <c r="F2522" t="s">
        <v>21</v>
      </c>
    </row>
    <row r="2523" spans="1:6" x14ac:dyDescent="0.3">
      <c r="A2523">
        <v>23947</v>
      </c>
      <c r="B2523" t="s">
        <v>3681</v>
      </c>
      <c r="C2523">
        <v>13000000</v>
      </c>
      <c r="D2523">
        <v>7.7</v>
      </c>
      <c r="E2523">
        <v>-12976053</v>
      </c>
      <c r="F2523" t="s">
        <v>38</v>
      </c>
    </row>
    <row r="2524" spans="1:6" x14ac:dyDescent="0.3">
      <c r="A2524">
        <v>60008303</v>
      </c>
      <c r="B2524" t="s">
        <v>3682</v>
      </c>
      <c r="C2524">
        <v>13000000</v>
      </c>
      <c r="D2524">
        <v>4.9000000000000004</v>
      </c>
      <c r="E2524">
        <v>47008303</v>
      </c>
      <c r="F2524" t="s">
        <v>21</v>
      </c>
    </row>
    <row r="2525" spans="1:6" x14ac:dyDescent="0.3">
      <c r="A2525">
        <v>49121934</v>
      </c>
      <c r="B2525" t="s">
        <v>3684</v>
      </c>
      <c r="C2525">
        <v>13000000</v>
      </c>
      <c r="D2525">
        <v>6.1</v>
      </c>
      <c r="E2525">
        <v>36121934</v>
      </c>
      <c r="F2525" t="s">
        <v>21</v>
      </c>
    </row>
    <row r="2526" spans="1:6" x14ac:dyDescent="0.3">
      <c r="A2526">
        <v>27141959</v>
      </c>
      <c r="B2526" t="s">
        <v>3685</v>
      </c>
      <c r="C2526">
        <v>18000000</v>
      </c>
      <c r="D2526">
        <v>2.5</v>
      </c>
      <c r="E2526">
        <v>9141959</v>
      </c>
      <c r="F2526" t="s">
        <v>21</v>
      </c>
    </row>
    <row r="2527" spans="1:6" x14ac:dyDescent="0.3">
      <c r="A2527">
        <v>27052167</v>
      </c>
      <c r="B2527" t="s">
        <v>3687</v>
      </c>
      <c r="C2527">
        <v>13000000</v>
      </c>
      <c r="D2527">
        <v>6.1</v>
      </c>
      <c r="E2527">
        <v>14052167</v>
      </c>
      <c r="F2527" t="s">
        <v>21</v>
      </c>
    </row>
    <row r="2528" spans="1:6" x14ac:dyDescent="0.3">
      <c r="A2528">
        <v>26539321</v>
      </c>
      <c r="B2528" t="s">
        <v>3689</v>
      </c>
      <c r="C2528">
        <v>13000000</v>
      </c>
      <c r="D2528">
        <v>5.9</v>
      </c>
      <c r="E2528">
        <v>13539321</v>
      </c>
      <c r="F2528" t="s">
        <v>21</v>
      </c>
    </row>
    <row r="2529" spans="1:6" x14ac:dyDescent="0.3">
      <c r="A2529">
        <v>28501605</v>
      </c>
      <c r="B2529" t="s">
        <v>3691</v>
      </c>
      <c r="C2529">
        <v>13000000</v>
      </c>
      <c r="D2529">
        <v>5.7</v>
      </c>
      <c r="E2529">
        <v>15501605</v>
      </c>
      <c r="F2529" t="s">
        <v>21</v>
      </c>
    </row>
    <row r="2530" spans="1:6" x14ac:dyDescent="0.3">
      <c r="A2530">
        <v>52543632</v>
      </c>
      <c r="B2530" t="s">
        <v>3693</v>
      </c>
      <c r="C2530">
        <v>13200000</v>
      </c>
      <c r="D2530">
        <v>5.6</v>
      </c>
      <c r="E2530">
        <v>39343632</v>
      </c>
      <c r="F2530" t="s">
        <v>21</v>
      </c>
    </row>
    <row r="2531" spans="1:6" x14ac:dyDescent="0.3">
      <c r="A2531">
        <v>25592632</v>
      </c>
      <c r="B2531" t="s">
        <v>3694</v>
      </c>
      <c r="C2531">
        <v>18000000</v>
      </c>
      <c r="D2531">
        <v>7.2</v>
      </c>
      <c r="E2531">
        <v>7592632</v>
      </c>
      <c r="F2531" t="s">
        <v>21</v>
      </c>
    </row>
    <row r="2532" spans="1:6" x14ac:dyDescent="0.3">
      <c r="A2532">
        <v>25440971</v>
      </c>
      <c r="B2532" t="s">
        <v>3696</v>
      </c>
      <c r="C2532">
        <v>15000000</v>
      </c>
      <c r="D2532">
        <v>7.7</v>
      </c>
      <c r="E2532">
        <v>10440971</v>
      </c>
      <c r="F2532" t="s">
        <v>21</v>
      </c>
    </row>
    <row r="2533" spans="1:6" x14ac:dyDescent="0.3">
      <c r="A2533">
        <v>22858926</v>
      </c>
      <c r="B2533" t="s">
        <v>3697</v>
      </c>
      <c r="C2533">
        <v>13000000</v>
      </c>
      <c r="D2533">
        <v>7.8</v>
      </c>
      <c r="E2533">
        <v>9858926</v>
      </c>
      <c r="F2533" t="s">
        <v>21</v>
      </c>
    </row>
    <row r="2534" spans="1:6" x14ac:dyDescent="0.3">
      <c r="A2534">
        <v>22235901</v>
      </c>
      <c r="B2534" t="s">
        <v>3699</v>
      </c>
      <c r="C2534">
        <v>6000000</v>
      </c>
      <c r="D2534">
        <v>6.1</v>
      </c>
      <c r="E2534">
        <v>16235901</v>
      </c>
      <c r="F2534" t="s">
        <v>21</v>
      </c>
    </row>
    <row r="2535" spans="1:6" x14ac:dyDescent="0.3">
      <c r="A2535">
        <v>38916903</v>
      </c>
      <c r="B2535" t="s">
        <v>3701</v>
      </c>
      <c r="C2535">
        <v>13000000</v>
      </c>
      <c r="D2535">
        <v>5.8</v>
      </c>
      <c r="E2535">
        <v>25916903</v>
      </c>
      <c r="F2535" t="s">
        <v>21</v>
      </c>
    </row>
    <row r="2536" spans="1:6" x14ac:dyDescent="0.3">
      <c r="A2536">
        <v>16929123</v>
      </c>
      <c r="B2536" t="s">
        <v>3702</v>
      </c>
      <c r="C2536">
        <v>14000000</v>
      </c>
      <c r="D2536">
        <v>6.5</v>
      </c>
      <c r="E2536">
        <v>2929123</v>
      </c>
      <c r="F2536" t="s">
        <v>21</v>
      </c>
    </row>
    <row r="2537" spans="1:6" x14ac:dyDescent="0.3">
      <c r="A2537">
        <v>13753931</v>
      </c>
      <c r="B2537" t="s">
        <v>3703</v>
      </c>
      <c r="C2537">
        <v>19000000</v>
      </c>
      <c r="D2537">
        <v>7.9</v>
      </c>
      <c r="E2537">
        <v>-5246069</v>
      </c>
      <c r="F2537" t="s">
        <v>38</v>
      </c>
    </row>
    <row r="2538" spans="1:6" x14ac:dyDescent="0.3">
      <c r="A2538">
        <v>10996440</v>
      </c>
      <c r="B2538" t="s">
        <v>3705</v>
      </c>
      <c r="C2538">
        <v>13000000</v>
      </c>
      <c r="D2538">
        <v>6.3</v>
      </c>
      <c r="E2538">
        <v>-2003560</v>
      </c>
      <c r="F2538" t="s">
        <v>38</v>
      </c>
    </row>
    <row r="2539" spans="1:6" x14ac:dyDescent="0.3">
      <c r="A2539">
        <v>14677654</v>
      </c>
      <c r="B2539" t="s">
        <v>3707</v>
      </c>
      <c r="C2539">
        <v>13000000</v>
      </c>
      <c r="D2539">
        <v>8.3000000000000007</v>
      </c>
      <c r="E2539">
        <v>1677654</v>
      </c>
      <c r="F2539" t="s">
        <v>21</v>
      </c>
    </row>
    <row r="2540" spans="1:6" x14ac:dyDescent="0.3">
      <c r="A2540">
        <v>9975684</v>
      </c>
      <c r="B2540" t="s">
        <v>3709</v>
      </c>
      <c r="C2540">
        <v>13000000</v>
      </c>
      <c r="D2540">
        <v>6.4</v>
      </c>
      <c r="E2540">
        <v>-3024316</v>
      </c>
      <c r="F2540" t="s">
        <v>38</v>
      </c>
    </row>
    <row r="2541" spans="1:6" x14ac:dyDescent="0.3">
      <c r="A2541">
        <v>7881335</v>
      </c>
      <c r="B2541" t="s">
        <v>3711</v>
      </c>
      <c r="C2541">
        <v>13000000</v>
      </c>
      <c r="D2541">
        <v>6.7</v>
      </c>
      <c r="E2541">
        <v>-5118665</v>
      </c>
      <c r="F2541" t="s">
        <v>38</v>
      </c>
    </row>
    <row r="2542" spans="1:6" x14ac:dyDescent="0.3">
      <c r="A2542">
        <v>6241697</v>
      </c>
      <c r="B2542" t="s">
        <v>3712</v>
      </c>
      <c r="C2542">
        <v>13000000</v>
      </c>
      <c r="D2542">
        <v>6.1</v>
      </c>
      <c r="E2542">
        <v>-6758303</v>
      </c>
      <c r="F2542" t="s">
        <v>38</v>
      </c>
    </row>
    <row r="2543" spans="1:6" x14ac:dyDescent="0.3">
      <c r="A2543">
        <v>5871603</v>
      </c>
      <c r="B2543" t="s">
        <v>3714</v>
      </c>
      <c r="C2543">
        <v>13000000</v>
      </c>
      <c r="D2543">
        <v>6</v>
      </c>
      <c r="E2543">
        <v>-7128397</v>
      </c>
      <c r="F2543" t="s">
        <v>38</v>
      </c>
    </row>
    <row r="2544" spans="1:6" x14ac:dyDescent="0.3">
      <c r="A2544">
        <v>16574731</v>
      </c>
      <c r="B2544">
        <v>54</v>
      </c>
      <c r="C2544">
        <v>13000000</v>
      </c>
      <c r="D2544">
        <v>5.8</v>
      </c>
      <c r="E2544">
        <v>3574731</v>
      </c>
      <c r="F2544" t="s">
        <v>21</v>
      </c>
    </row>
    <row r="2545" spans="1:6" x14ac:dyDescent="0.3">
      <c r="A2545">
        <v>5002310</v>
      </c>
      <c r="B2545" t="s">
        <v>3717</v>
      </c>
      <c r="C2545">
        <v>13000000</v>
      </c>
      <c r="D2545">
        <v>5.6</v>
      </c>
      <c r="E2545">
        <v>-7997690</v>
      </c>
      <c r="F2545" t="s">
        <v>38</v>
      </c>
    </row>
    <row r="2546" spans="1:6" x14ac:dyDescent="0.3">
      <c r="A2546">
        <v>4919896</v>
      </c>
      <c r="B2546" t="s">
        <v>3719</v>
      </c>
      <c r="C2546">
        <v>13000000</v>
      </c>
      <c r="D2546">
        <v>6.1</v>
      </c>
      <c r="E2546">
        <v>-8080104</v>
      </c>
      <c r="F2546" t="s">
        <v>38</v>
      </c>
    </row>
    <row r="2547" spans="1:6" x14ac:dyDescent="0.3">
      <c r="A2547">
        <v>25675765</v>
      </c>
      <c r="B2547" t="s">
        <v>3721</v>
      </c>
      <c r="C2547">
        <v>13000000</v>
      </c>
      <c r="D2547">
        <v>5.9</v>
      </c>
      <c r="E2547">
        <v>12675765</v>
      </c>
      <c r="F2547" t="s">
        <v>21</v>
      </c>
    </row>
    <row r="2548" spans="1:6" x14ac:dyDescent="0.3">
      <c r="A2548">
        <v>4857376</v>
      </c>
      <c r="B2548" t="s">
        <v>3723</v>
      </c>
      <c r="C2548">
        <v>13000000</v>
      </c>
      <c r="D2548">
        <v>7.3</v>
      </c>
      <c r="E2548">
        <v>-8142624</v>
      </c>
      <c r="F2548" t="s">
        <v>38</v>
      </c>
    </row>
    <row r="2549" spans="1:6" x14ac:dyDescent="0.3">
      <c r="A2549">
        <v>3169424</v>
      </c>
      <c r="B2549" t="s">
        <v>3724</v>
      </c>
      <c r="C2549">
        <v>13000000</v>
      </c>
      <c r="D2549">
        <v>6.8</v>
      </c>
      <c r="E2549">
        <v>-9830576</v>
      </c>
      <c r="F2549" t="s">
        <v>38</v>
      </c>
    </row>
    <row r="2550" spans="1:6" x14ac:dyDescent="0.3">
      <c r="A2550">
        <v>18004225</v>
      </c>
      <c r="B2550" t="s">
        <v>3725</v>
      </c>
      <c r="C2550">
        <v>13000000</v>
      </c>
      <c r="D2550">
        <v>5.7</v>
      </c>
      <c r="E2550">
        <v>5004225</v>
      </c>
      <c r="F2550" t="s">
        <v>21</v>
      </c>
    </row>
    <row r="2551" spans="1:6" x14ac:dyDescent="0.3">
      <c r="A2551">
        <v>3058380</v>
      </c>
      <c r="B2551" t="s">
        <v>3727</v>
      </c>
      <c r="C2551">
        <v>100000000</v>
      </c>
      <c r="D2551">
        <v>7.3</v>
      </c>
      <c r="E2551">
        <v>-96941620</v>
      </c>
      <c r="F2551" t="s">
        <v>38</v>
      </c>
    </row>
    <row r="2552" spans="1:6" x14ac:dyDescent="0.3">
      <c r="A2552">
        <v>3074838</v>
      </c>
      <c r="B2552" t="s">
        <v>3728</v>
      </c>
      <c r="C2552">
        <v>11000000</v>
      </c>
      <c r="D2552">
        <v>6.3</v>
      </c>
      <c r="E2552">
        <v>-7925162</v>
      </c>
      <c r="F2552" t="s">
        <v>38</v>
      </c>
    </row>
    <row r="2553" spans="1:6" x14ac:dyDescent="0.3">
      <c r="A2553">
        <v>2104000</v>
      </c>
      <c r="B2553" t="s">
        <v>3730</v>
      </c>
      <c r="C2553">
        <v>13000000</v>
      </c>
      <c r="D2553">
        <v>5.9</v>
      </c>
      <c r="E2553">
        <v>-10896000</v>
      </c>
      <c r="F2553" t="s">
        <v>38</v>
      </c>
    </row>
    <row r="2554" spans="1:6" x14ac:dyDescent="0.3">
      <c r="A2554">
        <v>1172769</v>
      </c>
      <c r="B2554" t="s">
        <v>3731</v>
      </c>
      <c r="C2554">
        <v>13000000</v>
      </c>
      <c r="D2554">
        <v>7.1</v>
      </c>
      <c r="E2554">
        <v>-11827231</v>
      </c>
      <c r="F2554" t="s">
        <v>38</v>
      </c>
    </row>
    <row r="2555" spans="1:6" x14ac:dyDescent="0.3">
      <c r="A2555">
        <v>17738570</v>
      </c>
      <c r="B2555" t="s">
        <v>3733</v>
      </c>
      <c r="C2555">
        <v>13000000</v>
      </c>
      <c r="D2555">
        <v>8</v>
      </c>
      <c r="E2555">
        <v>4738570</v>
      </c>
      <c r="F2555" t="s">
        <v>21</v>
      </c>
    </row>
    <row r="2556" spans="1:6" x14ac:dyDescent="0.3">
      <c r="A2556">
        <v>1200000</v>
      </c>
      <c r="B2556" t="s">
        <v>3735</v>
      </c>
      <c r="C2556">
        <v>3000000</v>
      </c>
      <c r="D2556">
        <v>5.0999999999999996</v>
      </c>
      <c r="E2556">
        <v>-1800000</v>
      </c>
      <c r="F2556" t="s">
        <v>38</v>
      </c>
    </row>
    <row r="2557" spans="1:6" x14ac:dyDescent="0.3">
      <c r="A2557">
        <v>1150403</v>
      </c>
      <c r="B2557" t="s">
        <v>3736</v>
      </c>
      <c r="C2557">
        <v>13000000</v>
      </c>
      <c r="D2557">
        <v>7.1</v>
      </c>
      <c r="E2557">
        <v>-11849597</v>
      </c>
      <c r="F2557" t="s">
        <v>38</v>
      </c>
    </row>
    <row r="2558" spans="1:6" x14ac:dyDescent="0.3">
      <c r="A2558">
        <v>403932</v>
      </c>
      <c r="B2558" t="s">
        <v>3737</v>
      </c>
      <c r="C2558">
        <v>20000000</v>
      </c>
      <c r="D2558">
        <v>6.5</v>
      </c>
      <c r="E2558">
        <v>-19596068</v>
      </c>
      <c r="F2558" t="s">
        <v>38</v>
      </c>
    </row>
    <row r="2559" spans="1:6" x14ac:dyDescent="0.3">
      <c r="A2559">
        <v>1712111</v>
      </c>
      <c r="B2559" t="s">
        <v>3738</v>
      </c>
      <c r="C2559">
        <v>8495000</v>
      </c>
      <c r="D2559">
        <v>4.5</v>
      </c>
      <c r="E2559">
        <v>-6782889</v>
      </c>
      <c r="F2559" t="s">
        <v>38</v>
      </c>
    </row>
    <row r="2560" spans="1:6" x14ac:dyDescent="0.3">
      <c r="A2560">
        <v>1024175</v>
      </c>
      <c r="B2560" t="s">
        <v>3740</v>
      </c>
      <c r="C2560">
        <v>13000000</v>
      </c>
      <c r="D2560">
        <v>6.6</v>
      </c>
      <c r="E2560">
        <v>-11975825</v>
      </c>
      <c r="F2560" t="s">
        <v>38</v>
      </c>
    </row>
    <row r="2561" spans="1:6" x14ac:dyDescent="0.3">
      <c r="A2561">
        <v>301305</v>
      </c>
      <c r="B2561" t="s">
        <v>3741</v>
      </c>
      <c r="C2561">
        <v>13000000</v>
      </c>
      <c r="D2561">
        <v>4.3</v>
      </c>
      <c r="E2561">
        <v>-12698695</v>
      </c>
      <c r="F2561" t="s">
        <v>38</v>
      </c>
    </row>
    <row r="2562" spans="1:6" x14ac:dyDescent="0.3">
      <c r="A2562">
        <v>51872378</v>
      </c>
      <c r="B2562" t="s">
        <v>3743</v>
      </c>
      <c r="C2562">
        <v>13000000</v>
      </c>
      <c r="D2562">
        <v>6.7</v>
      </c>
      <c r="E2562">
        <v>38872378</v>
      </c>
      <c r="F2562" t="s">
        <v>21</v>
      </c>
    </row>
    <row r="2563" spans="1:6" x14ac:dyDescent="0.3">
      <c r="A2563">
        <v>28399192</v>
      </c>
      <c r="B2563" t="s">
        <v>3745</v>
      </c>
      <c r="C2563">
        <v>13000000</v>
      </c>
      <c r="D2563">
        <v>5.4</v>
      </c>
      <c r="E2563">
        <v>15399192</v>
      </c>
      <c r="F2563" t="s">
        <v>21</v>
      </c>
    </row>
    <row r="2564" spans="1:6" x14ac:dyDescent="0.3">
      <c r="A2564">
        <v>2035566</v>
      </c>
      <c r="B2564" t="s">
        <v>3746</v>
      </c>
      <c r="C2564">
        <v>13000000</v>
      </c>
      <c r="D2564">
        <v>6.6</v>
      </c>
      <c r="E2564">
        <v>-10964434</v>
      </c>
      <c r="F2564" t="s">
        <v>38</v>
      </c>
    </row>
    <row r="2565" spans="1:6" x14ac:dyDescent="0.3">
      <c r="A2565">
        <v>21078145</v>
      </c>
      <c r="B2565" t="s">
        <v>3747</v>
      </c>
      <c r="C2565">
        <v>12500000</v>
      </c>
      <c r="D2565">
        <v>7.3</v>
      </c>
      <c r="E2565">
        <v>8578145</v>
      </c>
      <c r="F2565" t="s">
        <v>21</v>
      </c>
    </row>
    <row r="2566" spans="1:6" x14ac:dyDescent="0.3">
      <c r="A2566">
        <v>14060950</v>
      </c>
      <c r="B2566" t="s">
        <v>3748</v>
      </c>
      <c r="C2566">
        <v>12500000</v>
      </c>
      <c r="D2566">
        <v>6.9</v>
      </c>
      <c r="E2566">
        <v>1560950</v>
      </c>
      <c r="F2566" t="s">
        <v>21</v>
      </c>
    </row>
    <row r="2567" spans="1:6" x14ac:dyDescent="0.3">
      <c r="A2567">
        <v>12281500</v>
      </c>
      <c r="B2567" t="s">
        <v>3749</v>
      </c>
      <c r="C2567">
        <v>13000000</v>
      </c>
      <c r="D2567">
        <v>8</v>
      </c>
      <c r="E2567">
        <v>-718500</v>
      </c>
      <c r="F2567" t="s">
        <v>38</v>
      </c>
    </row>
    <row r="2568" spans="1:6" x14ac:dyDescent="0.3">
      <c r="A2568">
        <v>10725228</v>
      </c>
      <c r="B2568" t="s">
        <v>3750</v>
      </c>
      <c r="C2568">
        <v>12500000</v>
      </c>
      <c r="D2568">
        <v>7.8</v>
      </c>
      <c r="E2568">
        <v>-1774772</v>
      </c>
      <c r="F2568" t="s">
        <v>38</v>
      </c>
    </row>
    <row r="2569" spans="1:6" x14ac:dyDescent="0.3">
      <c r="A2569">
        <v>214966</v>
      </c>
      <c r="B2569" t="s">
        <v>3751</v>
      </c>
      <c r="C2569">
        <v>13000000</v>
      </c>
      <c r="D2569">
        <v>6.1</v>
      </c>
      <c r="E2569">
        <v>-12785034</v>
      </c>
      <c r="F2569" t="s">
        <v>38</v>
      </c>
    </row>
    <row r="2570" spans="1:6" x14ac:dyDescent="0.3">
      <c r="A2570">
        <v>11956207</v>
      </c>
      <c r="B2570" t="s">
        <v>3753</v>
      </c>
      <c r="C2570">
        <v>16000000</v>
      </c>
      <c r="D2570">
        <v>5.0999999999999996</v>
      </c>
      <c r="E2570">
        <v>-4043793</v>
      </c>
      <c r="F2570" t="s">
        <v>38</v>
      </c>
    </row>
    <row r="2571" spans="1:6" x14ac:dyDescent="0.3">
      <c r="A2571">
        <v>5949693</v>
      </c>
      <c r="B2571" t="s">
        <v>3754</v>
      </c>
      <c r="C2571">
        <v>12000000</v>
      </c>
      <c r="D2571">
        <v>7.4</v>
      </c>
      <c r="E2571">
        <v>-6050307</v>
      </c>
      <c r="F2571" t="s">
        <v>38</v>
      </c>
    </row>
    <row r="2572" spans="1:6" x14ac:dyDescent="0.3">
      <c r="A2572">
        <v>9030581</v>
      </c>
      <c r="B2572" t="s">
        <v>3756</v>
      </c>
      <c r="C2572">
        <v>12500000</v>
      </c>
      <c r="D2572">
        <v>7.8</v>
      </c>
      <c r="E2572">
        <v>-3469419</v>
      </c>
      <c r="F2572" t="s">
        <v>38</v>
      </c>
    </row>
    <row r="2573" spans="1:6" x14ac:dyDescent="0.3">
      <c r="A2573">
        <v>4157491</v>
      </c>
      <c r="B2573" t="s">
        <v>3757</v>
      </c>
      <c r="C2573">
        <v>12800000</v>
      </c>
      <c r="D2573">
        <v>8</v>
      </c>
      <c r="E2573">
        <v>-8642509</v>
      </c>
      <c r="F2573" t="s">
        <v>38</v>
      </c>
    </row>
    <row r="2574" spans="1:6" x14ac:dyDescent="0.3">
      <c r="A2574">
        <v>1508689</v>
      </c>
      <c r="B2574" t="s">
        <v>3758</v>
      </c>
      <c r="C2574">
        <v>16000000</v>
      </c>
      <c r="D2574">
        <v>6.7</v>
      </c>
      <c r="E2574">
        <v>-14491311</v>
      </c>
      <c r="F2574" t="s">
        <v>38</v>
      </c>
    </row>
    <row r="2575" spans="1:6" x14ac:dyDescent="0.3">
      <c r="A2575">
        <v>1227324</v>
      </c>
      <c r="B2575" t="s">
        <v>3760</v>
      </c>
      <c r="C2575">
        <v>12500000</v>
      </c>
      <c r="D2575">
        <v>6.6</v>
      </c>
      <c r="E2575">
        <v>-11272676</v>
      </c>
      <c r="F2575" t="s">
        <v>38</v>
      </c>
    </row>
    <row r="2576" spans="1:6" x14ac:dyDescent="0.3">
      <c r="A2576">
        <v>4360548</v>
      </c>
      <c r="B2576" t="s">
        <v>3762</v>
      </c>
      <c r="C2576">
        <v>15000000</v>
      </c>
      <c r="D2576">
        <v>6.4</v>
      </c>
      <c r="E2576">
        <v>-10639452</v>
      </c>
      <c r="F2576" t="s">
        <v>38</v>
      </c>
    </row>
    <row r="2577" spans="1:6" x14ac:dyDescent="0.3">
      <c r="A2577">
        <v>26589953</v>
      </c>
      <c r="B2577" t="s">
        <v>3764</v>
      </c>
      <c r="C2577">
        <v>10500000</v>
      </c>
      <c r="D2577">
        <v>6.7</v>
      </c>
      <c r="E2577">
        <v>16089953</v>
      </c>
      <c r="F2577" t="s">
        <v>21</v>
      </c>
    </row>
    <row r="2578" spans="1:6" x14ac:dyDescent="0.3">
      <c r="A2578">
        <v>1039869</v>
      </c>
      <c r="B2578" t="s">
        <v>3766</v>
      </c>
      <c r="C2578">
        <v>15000000</v>
      </c>
      <c r="D2578">
        <v>6.2</v>
      </c>
      <c r="E2578">
        <v>-13960131</v>
      </c>
      <c r="F2578" t="s">
        <v>38</v>
      </c>
    </row>
    <row r="2579" spans="1:6" x14ac:dyDescent="0.3">
      <c r="A2579">
        <v>48092846</v>
      </c>
      <c r="B2579" t="s">
        <v>3767</v>
      </c>
      <c r="C2579">
        <v>12500000</v>
      </c>
      <c r="D2579">
        <v>7.3</v>
      </c>
      <c r="E2579">
        <v>35592846</v>
      </c>
      <c r="F2579" t="s">
        <v>21</v>
      </c>
    </row>
    <row r="2580" spans="1:6" x14ac:dyDescent="0.3">
      <c r="A2580">
        <v>1110186</v>
      </c>
      <c r="B2580" t="s">
        <v>3769</v>
      </c>
      <c r="C2580">
        <v>12800000</v>
      </c>
      <c r="D2580">
        <v>8.1</v>
      </c>
      <c r="E2580">
        <v>-11689814</v>
      </c>
      <c r="F2580" t="s">
        <v>38</v>
      </c>
    </row>
    <row r="2581" spans="1:6" x14ac:dyDescent="0.3">
      <c r="A2581">
        <v>1089445</v>
      </c>
      <c r="B2581" t="s">
        <v>3772</v>
      </c>
      <c r="C2581">
        <v>12500000</v>
      </c>
      <c r="D2581">
        <v>7</v>
      </c>
      <c r="E2581">
        <v>-11410555</v>
      </c>
      <c r="F2581" t="s">
        <v>38</v>
      </c>
    </row>
    <row r="2582" spans="1:6" x14ac:dyDescent="0.3">
      <c r="A2582">
        <v>204565000</v>
      </c>
      <c r="B2582" t="s">
        <v>3773</v>
      </c>
      <c r="C2582">
        <v>8000000</v>
      </c>
      <c r="D2582">
        <v>8</v>
      </c>
      <c r="E2582">
        <v>196565000</v>
      </c>
      <c r="F2582" t="s">
        <v>21</v>
      </c>
    </row>
    <row r="2583" spans="1:6" x14ac:dyDescent="0.3">
      <c r="A2583">
        <v>260000000</v>
      </c>
      <c r="B2583" t="s">
        <v>3774</v>
      </c>
      <c r="C2583">
        <v>8000000</v>
      </c>
      <c r="D2583">
        <v>8</v>
      </c>
      <c r="E2583">
        <v>252000000</v>
      </c>
      <c r="F2583" t="s">
        <v>21</v>
      </c>
    </row>
    <row r="2584" spans="1:6" x14ac:dyDescent="0.3">
      <c r="A2584">
        <v>101736215</v>
      </c>
      <c r="B2584" t="s">
        <v>3775</v>
      </c>
      <c r="C2584">
        <v>11000000</v>
      </c>
      <c r="D2584">
        <v>7</v>
      </c>
      <c r="E2584">
        <v>90736215</v>
      </c>
      <c r="F2584" t="s">
        <v>21</v>
      </c>
    </row>
    <row r="2585" spans="1:6" x14ac:dyDescent="0.3">
      <c r="A2585">
        <v>71442</v>
      </c>
      <c r="B2585" t="s">
        <v>3777</v>
      </c>
      <c r="C2585">
        <v>9600000</v>
      </c>
      <c r="D2585">
        <v>7.9</v>
      </c>
      <c r="E2585">
        <v>-9528558</v>
      </c>
      <c r="F2585" t="s">
        <v>38</v>
      </c>
    </row>
    <row r="2586" spans="1:6" x14ac:dyDescent="0.3">
      <c r="A2586">
        <v>79817937</v>
      </c>
      <c r="B2586" t="s">
        <v>3778</v>
      </c>
      <c r="C2586">
        <v>25000000</v>
      </c>
      <c r="D2586">
        <v>5.9</v>
      </c>
      <c r="E2586">
        <v>54817937</v>
      </c>
      <c r="F2586" t="s">
        <v>21</v>
      </c>
    </row>
    <row r="2587" spans="1:6" x14ac:dyDescent="0.3">
      <c r="A2587">
        <v>91547205</v>
      </c>
      <c r="B2587" t="s">
        <v>3779</v>
      </c>
      <c r="C2587">
        <v>12000000</v>
      </c>
      <c r="D2587">
        <v>6.6</v>
      </c>
      <c r="E2587">
        <v>79547205</v>
      </c>
      <c r="F2587" t="s">
        <v>21</v>
      </c>
    </row>
    <row r="2588" spans="1:6" x14ac:dyDescent="0.3">
      <c r="A2588">
        <v>75074950</v>
      </c>
      <c r="B2588" t="s">
        <v>3780</v>
      </c>
      <c r="C2588">
        <v>12000000</v>
      </c>
      <c r="D2588">
        <v>6.3</v>
      </c>
      <c r="E2588">
        <v>63074950</v>
      </c>
      <c r="F2588" t="s">
        <v>21</v>
      </c>
    </row>
    <row r="2589" spans="1:6" x14ac:dyDescent="0.3">
      <c r="A2589">
        <v>78900000</v>
      </c>
      <c r="B2589" t="s">
        <v>3781</v>
      </c>
      <c r="C2589">
        <v>11000000</v>
      </c>
      <c r="D2589">
        <v>7.7</v>
      </c>
      <c r="E2589">
        <v>67900000</v>
      </c>
      <c r="F2589" t="s">
        <v>21</v>
      </c>
    </row>
    <row r="2590" spans="1:6" x14ac:dyDescent="0.3">
      <c r="A2590">
        <v>72217000</v>
      </c>
      <c r="B2590" t="s">
        <v>3782</v>
      </c>
      <c r="C2590">
        <v>12000000</v>
      </c>
      <c r="D2590">
        <v>6.9</v>
      </c>
      <c r="E2590">
        <v>60217000</v>
      </c>
      <c r="F2590" t="s">
        <v>21</v>
      </c>
    </row>
    <row r="2591" spans="1:6" x14ac:dyDescent="0.3">
      <c r="A2591">
        <v>79568000</v>
      </c>
      <c r="B2591" t="s">
        <v>3784</v>
      </c>
      <c r="C2591">
        <v>12000000</v>
      </c>
      <c r="D2591">
        <v>7.1</v>
      </c>
      <c r="E2591">
        <v>67568000</v>
      </c>
      <c r="F2591" t="s">
        <v>21</v>
      </c>
    </row>
    <row r="2592" spans="1:6" x14ac:dyDescent="0.3">
      <c r="A2592">
        <v>65500000</v>
      </c>
      <c r="B2592" t="s">
        <v>3785</v>
      </c>
      <c r="C2592">
        <v>12000000</v>
      </c>
      <c r="D2592">
        <v>7.4</v>
      </c>
      <c r="E2592">
        <v>53500000</v>
      </c>
      <c r="F2592" t="s">
        <v>21</v>
      </c>
    </row>
    <row r="2593" spans="1:6" x14ac:dyDescent="0.3">
      <c r="A2593">
        <v>70011073</v>
      </c>
      <c r="B2593" t="s">
        <v>3787</v>
      </c>
      <c r="C2593">
        <v>12000000</v>
      </c>
      <c r="D2593">
        <v>6.5</v>
      </c>
      <c r="E2593">
        <v>58011073</v>
      </c>
      <c r="F2593" t="s">
        <v>21</v>
      </c>
    </row>
    <row r="2594" spans="1:6" x14ac:dyDescent="0.3">
      <c r="A2594">
        <v>65269010</v>
      </c>
      <c r="B2594" t="s">
        <v>3788</v>
      </c>
      <c r="C2594">
        <v>12000000</v>
      </c>
      <c r="D2594">
        <v>6.5</v>
      </c>
      <c r="E2594">
        <v>53269010</v>
      </c>
      <c r="F2594" t="s">
        <v>21</v>
      </c>
    </row>
    <row r="2595" spans="1:6" x14ac:dyDescent="0.3">
      <c r="A2595">
        <v>63071133</v>
      </c>
      <c r="B2595" t="s">
        <v>3790</v>
      </c>
      <c r="C2595">
        <v>12000000</v>
      </c>
      <c r="D2595">
        <v>6.8</v>
      </c>
      <c r="E2595">
        <v>51071133</v>
      </c>
      <c r="F2595" t="s">
        <v>21</v>
      </c>
    </row>
    <row r="2596" spans="1:6" x14ac:dyDescent="0.3">
      <c r="A2596">
        <v>39647595</v>
      </c>
      <c r="B2596" t="s">
        <v>3791</v>
      </c>
      <c r="C2596">
        <v>12000000</v>
      </c>
      <c r="D2596">
        <v>7.5</v>
      </c>
      <c r="E2596">
        <v>27647595</v>
      </c>
      <c r="F2596" t="s">
        <v>21</v>
      </c>
    </row>
    <row r="2597" spans="1:6" x14ac:dyDescent="0.3">
      <c r="A2597">
        <v>38087366</v>
      </c>
      <c r="B2597" t="s">
        <v>3792</v>
      </c>
      <c r="C2597">
        <v>12000000</v>
      </c>
      <c r="D2597">
        <v>6.6</v>
      </c>
      <c r="E2597">
        <v>26087366</v>
      </c>
      <c r="F2597" t="s">
        <v>21</v>
      </c>
    </row>
    <row r="2598" spans="1:6" x14ac:dyDescent="0.3">
      <c r="A2598">
        <v>64572496</v>
      </c>
      <c r="B2598" t="s">
        <v>3793</v>
      </c>
      <c r="C2598">
        <v>12000000</v>
      </c>
      <c r="D2598">
        <v>7.1</v>
      </c>
      <c r="E2598">
        <v>52572496</v>
      </c>
      <c r="F2598" t="s">
        <v>21</v>
      </c>
    </row>
    <row r="2599" spans="1:6" x14ac:dyDescent="0.3">
      <c r="A2599">
        <v>30400000</v>
      </c>
      <c r="B2599" t="s">
        <v>3794</v>
      </c>
      <c r="C2599">
        <v>12000000</v>
      </c>
      <c r="D2599">
        <v>6.6</v>
      </c>
      <c r="E2599">
        <v>18400000</v>
      </c>
      <c r="F2599" t="s">
        <v>21</v>
      </c>
    </row>
    <row r="2600" spans="1:6" x14ac:dyDescent="0.3">
      <c r="A2600">
        <v>42365600</v>
      </c>
      <c r="B2600" t="s">
        <v>3795</v>
      </c>
      <c r="C2600">
        <v>5000000</v>
      </c>
      <c r="D2600">
        <v>7</v>
      </c>
      <c r="E2600">
        <v>37365600</v>
      </c>
      <c r="F2600" t="s">
        <v>21</v>
      </c>
    </row>
    <row r="2601" spans="1:6" x14ac:dyDescent="0.3">
      <c r="A2601">
        <v>37188667</v>
      </c>
      <c r="B2601" t="s">
        <v>3797</v>
      </c>
      <c r="C2601">
        <v>12000000</v>
      </c>
      <c r="D2601">
        <v>3.3</v>
      </c>
      <c r="E2601">
        <v>25188667</v>
      </c>
      <c r="F2601" t="s">
        <v>21</v>
      </c>
    </row>
    <row r="2602" spans="1:6" x14ac:dyDescent="0.3">
      <c r="A2602">
        <v>54724272</v>
      </c>
      <c r="B2602" t="s">
        <v>3799</v>
      </c>
      <c r="C2602">
        <v>12000000</v>
      </c>
      <c r="D2602">
        <v>6.7</v>
      </c>
      <c r="E2602">
        <v>42724272</v>
      </c>
      <c r="F2602" t="s">
        <v>21</v>
      </c>
    </row>
    <row r="2603" spans="1:6" x14ac:dyDescent="0.3">
      <c r="A2603">
        <v>31597131</v>
      </c>
      <c r="B2603" t="s">
        <v>3800</v>
      </c>
      <c r="C2603">
        <v>12000000</v>
      </c>
      <c r="D2603">
        <v>6.8</v>
      </c>
      <c r="E2603">
        <v>19597131</v>
      </c>
      <c r="F2603" t="s">
        <v>21</v>
      </c>
    </row>
    <row r="2604" spans="1:6" x14ac:dyDescent="0.3">
      <c r="A2604">
        <v>31691811</v>
      </c>
      <c r="B2604" t="s">
        <v>3802</v>
      </c>
      <c r="C2604">
        <v>12000000</v>
      </c>
      <c r="D2604">
        <v>6</v>
      </c>
      <c r="E2604">
        <v>19691811</v>
      </c>
      <c r="F2604" t="s">
        <v>21</v>
      </c>
    </row>
    <row r="2605" spans="1:6" x14ac:dyDescent="0.3">
      <c r="A2605">
        <v>31397498</v>
      </c>
      <c r="B2605" t="s">
        <v>3804</v>
      </c>
      <c r="C2605">
        <v>12000000</v>
      </c>
      <c r="D2605">
        <v>5.4</v>
      </c>
      <c r="E2605">
        <v>19397498</v>
      </c>
      <c r="F2605" t="s">
        <v>21</v>
      </c>
    </row>
    <row r="2606" spans="1:6" x14ac:dyDescent="0.3">
      <c r="A2606">
        <v>31179516</v>
      </c>
      <c r="B2606" t="s">
        <v>3806</v>
      </c>
      <c r="C2606">
        <v>12000000</v>
      </c>
      <c r="D2606">
        <v>4.3</v>
      </c>
      <c r="E2606">
        <v>19179516</v>
      </c>
      <c r="F2606" t="s">
        <v>21</v>
      </c>
    </row>
    <row r="2607" spans="1:6" x14ac:dyDescent="0.3">
      <c r="A2607">
        <v>31155435</v>
      </c>
      <c r="B2607" t="s">
        <v>3807</v>
      </c>
      <c r="C2607">
        <v>12000000</v>
      </c>
      <c r="D2607">
        <v>6.2</v>
      </c>
      <c r="E2607">
        <v>19155435</v>
      </c>
      <c r="F2607" t="s">
        <v>21</v>
      </c>
    </row>
    <row r="2608" spans="1:6" x14ac:dyDescent="0.3">
      <c r="A2608">
        <v>27281507</v>
      </c>
      <c r="B2608" t="s">
        <v>3809</v>
      </c>
      <c r="C2608">
        <v>12000000</v>
      </c>
      <c r="D2608">
        <v>7.7</v>
      </c>
      <c r="E2608">
        <v>15281507</v>
      </c>
      <c r="F2608" t="s">
        <v>21</v>
      </c>
    </row>
    <row r="2609" spans="1:6" x14ac:dyDescent="0.3">
      <c r="A2609">
        <v>25776062</v>
      </c>
      <c r="B2609" t="s">
        <v>3810</v>
      </c>
      <c r="C2609">
        <v>12000000</v>
      </c>
      <c r="D2609">
        <v>7.4</v>
      </c>
      <c r="E2609">
        <v>13776062</v>
      </c>
      <c r="F2609" t="s">
        <v>21</v>
      </c>
    </row>
    <row r="2610" spans="1:6" x14ac:dyDescent="0.3">
      <c r="A2610">
        <v>25240988</v>
      </c>
      <c r="B2610" t="s">
        <v>3812</v>
      </c>
      <c r="C2610">
        <v>12000000</v>
      </c>
      <c r="D2610">
        <v>5.9</v>
      </c>
      <c r="E2610">
        <v>13240988</v>
      </c>
      <c r="F2610" t="s">
        <v>21</v>
      </c>
    </row>
    <row r="2611" spans="1:6" x14ac:dyDescent="0.3">
      <c r="A2611">
        <v>124868837</v>
      </c>
      <c r="B2611" t="s">
        <v>3814</v>
      </c>
      <c r="C2611">
        <v>12000000</v>
      </c>
      <c r="D2611">
        <v>7.8</v>
      </c>
      <c r="E2611">
        <v>112868837</v>
      </c>
      <c r="F2611" t="s">
        <v>21</v>
      </c>
    </row>
    <row r="2612" spans="1:6" x14ac:dyDescent="0.3">
      <c r="A2612">
        <v>22905674</v>
      </c>
      <c r="B2612" t="s">
        <v>3815</v>
      </c>
      <c r="C2612">
        <v>12000000</v>
      </c>
      <c r="D2612">
        <v>7.4</v>
      </c>
      <c r="E2612">
        <v>10905674</v>
      </c>
      <c r="F2612" t="s">
        <v>21</v>
      </c>
    </row>
    <row r="2613" spans="1:6" x14ac:dyDescent="0.3">
      <c r="A2613">
        <v>25277561</v>
      </c>
      <c r="B2613" t="s">
        <v>3816</v>
      </c>
      <c r="C2613">
        <v>12000000</v>
      </c>
      <c r="D2613">
        <v>6.5</v>
      </c>
      <c r="E2613">
        <v>13277561</v>
      </c>
      <c r="F2613" t="s">
        <v>21</v>
      </c>
    </row>
    <row r="2614" spans="1:6" x14ac:dyDescent="0.3">
      <c r="A2614">
        <v>21133087</v>
      </c>
      <c r="B2614" t="s">
        <v>3817</v>
      </c>
      <c r="C2614">
        <v>12000000</v>
      </c>
      <c r="D2614">
        <v>7</v>
      </c>
      <c r="E2614">
        <v>9133087</v>
      </c>
      <c r="F2614" t="s">
        <v>21</v>
      </c>
    </row>
    <row r="2615" spans="1:6" x14ac:dyDescent="0.3">
      <c r="A2615">
        <v>37707719</v>
      </c>
      <c r="B2615" t="s">
        <v>3818</v>
      </c>
      <c r="C2615">
        <v>12000000</v>
      </c>
      <c r="D2615">
        <v>7.6</v>
      </c>
      <c r="E2615">
        <v>25707719</v>
      </c>
      <c r="F2615" t="s">
        <v>21</v>
      </c>
    </row>
    <row r="2616" spans="1:6" x14ac:dyDescent="0.3">
      <c r="A2616">
        <v>18761993</v>
      </c>
      <c r="B2616" t="s">
        <v>3819</v>
      </c>
      <c r="C2616">
        <v>9000000</v>
      </c>
      <c r="D2616">
        <v>6.9</v>
      </c>
      <c r="E2616">
        <v>9761993</v>
      </c>
      <c r="F2616" t="s">
        <v>21</v>
      </c>
    </row>
    <row r="2617" spans="1:6" x14ac:dyDescent="0.3">
      <c r="A2617">
        <v>18595716</v>
      </c>
      <c r="B2617" t="s">
        <v>3820</v>
      </c>
      <c r="C2617">
        <v>12000000</v>
      </c>
      <c r="D2617">
        <v>5.3</v>
      </c>
      <c r="E2617">
        <v>6595716</v>
      </c>
      <c r="F2617" t="s">
        <v>21</v>
      </c>
    </row>
    <row r="2618" spans="1:6" x14ac:dyDescent="0.3">
      <c r="A2618">
        <v>31990064</v>
      </c>
      <c r="B2618" t="s">
        <v>3822</v>
      </c>
      <c r="C2618">
        <v>12000000</v>
      </c>
      <c r="D2618">
        <v>6.4</v>
      </c>
      <c r="E2618">
        <v>19990064</v>
      </c>
      <c r="F2618" t="s">
        <v>21</v>
      </c>
    </row>
    <row r="2619" spans="1:6" x14ac:dyDescent="0.3">
      <c r="A2619">
        <v>17613460</v>
      </c>
      <c r="B2619" t="s">
        <v>3823</v>
      </c>
      <c r="C2619">
        <v>12000000</v>
      </c>
      <c r="D2619">
        <v>7.8</v>
      </c>
      <c r="E2619">
        <v>5613460</v>
      </c>
      <c r="F2619" t="s">
        <v>21</v>
      </c>
    </row>
    <row r="2620" spans="1:6" x14ac:dyDescent="0.3">
      <c r="A2620">
        <v>21088568</v>
      </c>
      <c r="B2620" t="s">
        <v>3825</v>
      </c>
      <c r="C2620">
        <v>13000000</v>
      </c>
      <c r="D2620">
        <v>6.7</v>
      </c>
      <c r="E2620">
        <v>8088568</v>
      </c>
      <c r="F2620" t="s">
        <v>21</v>
      </c>
    </row>
    <row r="2621" spans="1:6" x14ac:dyDescent="0.3">
      <c r="A2621">
        <v>17292381</v>
      </c>
      <c r="B2621" t="s">
        <v>3826</v>
      </c>
      <c r="C2621">
        <v>12000000</v>
      </c>
      <c r="D2621">
        <v>5.3</v>
      </c>
      <c r="E2621">
        <v>5292381</v>
      </c>
      <c r="F2621" t="s">
        <v>21</v>
      </c>
    </row>
    <row r="2622" spans="1:6" x14ac:dyDescent="0.3">
      <c r="A2622">
        <v>16300302</v>
      </c>
      <c r="B2622" t="s">
        <v>3827</v>
      </c>
      <c r="C2622">
        <v>12000000</v>
      </c>
      <c r="D2622">
        <v>6.3</v>
      </c>
      <c r="E2622">
        <v>4300302</v>
      </c>
      <c r="F2622" t="s">
        <v>21</v>
      </c>
    </row>
    <row r="2623" spans="1:6" x14ac:dyDescent="0.3">
      <c r="A2623">
        <v>27829874</v>
      </c>
      <c r="B2623" t="s">
        <v>3828</v>
      </c>
      <c r="C2623">
        <v>12000000</v>
      </c>
      <c r="D2623">
        <v>7</v>
      </c>
      <c r="E2623">
        <v>15829874</v>
      </c>
      <c r="F2623" t="s">
        <v>21</v>
      </c>
    </row>
    <row r="2624" spans="1:6" x14ac:dyDescent="0.3">
      <c r="A2624">
        <v>12902790</v>
      </c>
      <c r="B2624" t="s">
        <v>3829</v>
      </c>
      <c r="C2624">
        <v>12000000</v>
      </c>
      <c r="D2624">
        <v>6.6</v>
      </c>
      <c r="E2624">
        <v>902790</v>
      </c>
      <c r="F2624" t="s">
        <v>21</v>
      </c>
    </row>
    <row r="2625" spans="1:6" x14ac:dyDescent="0.3">
      <c r="A2625">
        <v>11433134</v>
      </c>
      <c r="B2625" t="s">
        <v>3830</v>
      </c>
      <c r="C2625">
        <v>14000000</v>
      </c>
      <c r="D2625">
        <v>8.4</v>
      </c>
      <c r="E2625">
        <v>-2566866</v>
      </c>
      <c r="F2625" t="s">
        <v>38</v>
      </c>
    </row>
    <row r="2626" spans="1:6" x14ac:dyDescent="0.3">
      <c r="A2626">
        <v>10198766</v>
      </c>
      <c r="B2626" t="s">
        <v>3833</v>
      </c>
      <c r="C2626">
        <v>12000000</v>
      </c>
      <c r="D2626">
        <v>5.4</v>
      </c>
      <c r="E2626">
        <v>-1801234</v>
      </c>
      <c r="F2626" t="s">
        <v>38</v>
      </c>
    </row>
    <row r="2627" spans="1:6" x14ac:dyDescent="0.3">
      <c r="A2627">
        <v>15294553</v>
      </c>
      <c r="B2627" t="s">
        <v>3834</v>
      </c>
      <c r="C2627">
        <v>12000000</v>
      </c>
      <c r="D2627">
        <v>7.8</v>
      </c>
      <c r="E2627">
        <v>3294553</v>
      </c>
      <c r="F2627" t="s">
        <v>21</v>
      </c>
    </row>
    <row r="2628" spans="1:6" x14ac:dyDescent="0.3">
      <c r="A2628">
        <v>11041228</v>
      </c>
      <c r="B2628" t="s">
        <v>3835</v>
      </c>
      <c r="C2628">
        <v>100000000</v>
      </c>
      <c r="D2628">
        <v>7.6</v>
      </c>
      <c r="E2628">
        <v>-88958772</v>
      </c>
      <c r="F2628" t="s">
        <v>38</v>
      </c>
    </row>
    <row r="2629" spans="1:6" x14ac:dyDescent="0.3">
      <c r="A2629">
        <v>7918283</v>
      </c>
      <c r="B2629" t="s">
        <v>3837</v>
      </c>
      <c r="C2629">
        <v>12000000</v>
      </c>
      <c r="D2629">
        <v>6.6</v>
      </c>
      <c r="E2629">
        <v>-4081717</v>
      </c>
      <c r="F2629" t="s">
        <v>38</v>
      </c>
    </row>
    <row r="2630" spans="1:6" x14ac:dyDescent="0.3">
      <c r="A2630">
        <v>22331028</v>
      </c>
      <c r="B2630" t="s">
        <v>3839</v>
      </c>
      <c r="C2630">
        <v>12000000</v>
      </c>
      <c r="D2630">
        <v>6.4</v>
      </c>
      <c r="E2630">
        <v>10331028</v>
      </c>
      <c r="F2630" t="s">
        <v>21</v>
      </c>
    </row>
    <row r="2631" spans="1:6" x14ac:dyDescent="0.3">
      <c r="A2631">
        <v>8134217</v>
      </c>
      <c r="B2631" t="s">
        <v>3841</v>
      </c>
      <c r="C2631">
        <v>12000000</v>
      </c>
      <c r="D2631">
        <v>7</v>
      </c>
      <c r="E2631">
        <v>-3865783</v>
      </c>
      <c r="F2631" t="s">
        <v>38</v>
      </c>
    </row>
    <row r="2632" spans="1:6" x14ac:dyDescent="0.3">
      <c r="A2632">
        <v>6982680</v>
      </c>
      <c r="B2632" t="s">
        <v>3843</v>
      </c>
      <c r="C2632">
        <v>10000000</v>
      </c>
      <c r="D2632">
        <v>5.7</v>
      </c>
      <c r="E2632">
        <v>-3017320</v>
      </c>
      <c r="F2632" t="s">
        <v>38</v>
      </c>
    </row>
    <row r="2633" spans="1:6" x14ac:dyDescent="0.3">
      <c r="A2633">
        <v>6739141</v>
      </c>
      <c r="B2633" t="s">
        <v>3845</v>
      </c>
      <c r="C2633">
        <v>8000000</v>
      </c>
      <c r="D2633">
        <v>5.9</v>
      </c>
      <c r="E2633">
        <v>-1260859</v>
      </c>
      <c r="F2633" t="s">
        <v>38</v>
      </c>
    </row>
    <row r="2634" spans="1:6" x14ac:dyDescent="0.3">
      <c r="A2634">
        <v>5542025</v>
      </c>
      <c r="B2634" t="s">
        <v>3847</v>
      </c>
      <c r="C2634">
        <v>12000000</v>
      </c>
      <c r="D2634">
        <v>6.3</v>
      </c>
      <c r="E2634">
        <v>-6457975</v>
      </c>
      <c r="F2634" t="s">
        <v>38</v>
      </c>
    </row>
    <row r="2635" spans="1:6" x14ac:dyDescent="0.3">
      <c r="A2635">
        <v>5032496</v>
      </c>
      <c r="B2635" t="s">
        <v>3848</v>
      </c>
      <c r="C2635">
        <v>12000000</v>
      </c>
      <c r="D2635">
        <v>6.3</v>
      </c>
      <c r="E2635">
        <v>-6967504</v>
      </c>
      <c r="F2635" t="s">
        <v>38</v>
      </c>
    </row>
    <row r="2636" spans="1:6" x14ac:dyDescent="0.3">
      <c r="A2636">
        <v>6754898</v>
      </c>
      <c r="B2636" t="s">
        <v>3849</v>
      </c>
      <c r="C2636">
        <v>12000000</v>
      </c>
      <c r="D2636">
        <v>6.2</v>
      </c>
      <c r="E2636">
        <v>-5245102</v>
      </c>
      <c r="F2636" t="s">
        <v>38</v>
      </c>
    </row>
    <row r="2637" spans="1:6" x14ac:dyDescent="0.3">
      <c r="A2637">
        <v>4922166</v>
      </c>
      <c r="B2637" t="s">
        <v>3850</v>
      </c>
      <c r="C2637">
        <v>12000000</v>
      </c>
      <c r="D2637">
        <v>2.1</v>
      </c>
      <c r="E2637">
        <v>-7077834</v>
      </c>
      <c r="F2637" t="s">
        <v>38</v>
      </c>
    </row>
    <row r="2638" spans="1:6" x14ac:dyDescent="0.3">
      <c r="A2638">
        <v>4903000</v>
      </c>
      <c r="B2638" t="s">
        <v>3851</v>
      </c>
      <c r="C2638">
        <v>12000000</v>
      </c>
      <c r="D2638">
        <v>5</v>
      </c>
      <c r="E2638">
        <v>-7097000</v>
      </c>
      <c r="F2638" t="s">
        <v>38</v>
      </c>
    </row>
    <row r="2639" spans="1:6" x14ac:dyDescent="0.3">
      <c r="A2639">
        <v>4717455</v>
      </c>
      <c r="B2639" t="s">
        <v>3853</v>
      </c>
      <c r="C2639">
        <v>12000000</v>
      </c>
      <c r="D2639">
        <v>5.3</v>
      </c>
      <c r="E2639">
        <v>-7282545</v>
      </c>
      <c r="F2639" t="s">
        <v>38</v>
      </c>
    </row>
    <row r="2640" spans="1:6" x14ac:dyDescent="0.3">
      <c r="A2640">
        <v>3148482</v>
      </c>
      <c r="B2640" t="s">
        <v>3854</v>
      </c>
      <c r="C2640">
        <v>12000000</v>
      </c>
      <c r="D2640">
        <v>7.1</v>
      </c>
      <c r="E2640">
        <v>-8851518</v>
      </c>
      <c r="F2640" t="s">
        <v>38</v>
      </c>
    </row>
    <row r="2641" spans="1:6" x14ac:dyDescent="0.3">
      <c r="A2641">
        <v>2326407</v>
      </c>
      <c r="B2641" t="s">
        <v>3856</v>
      </c>
      <c r="C2641">
        <v>12000000</v>
      </c>
      <c r="D2641">
        <v>7</v>
      </c>
      <c r="E2641">
        <v>-9673593</v>
      </c>
      <c r="F2641" t="s">
        <v>38</v>
      </c>
    </row>
    <row r="2642" spans="1:6" x14ac:dyDescent="0.3">
      <c r="A2642">
        <v>2060953</v>
      </c>
      <c r="B2642" t="s">
        <v>3858</v>
      </c>
      <c r="C2642">
        <v>12000000</v>
      </c>
      <c r="D2642">
        <v>7.1</v>
      </c>
      <c r="E2642">
        <v>-9939047</v>
      </c>
      <c r="F2642" t="s">
        <v>38</v>
      </c>
    </row>
    <row r="2643" spans="1:6" x14ac:dyDescent="0.3">
      <c r="A2643">
        <v>3950294</v>
      </c>
      <c r="B2643" t="s">
        <v>3860</v>
      </c>
      <c r="C2643">
        <v>12000000</v>
      </c>
      <c r="D2643">
        <v>7</v>
      </c>
      <c r="E2643">
        <v>-8049706</v>
      </c>
      <c r="F2643" t="s">
        <v>38</v>
      </c>
    </row>
    <row r="2644" spans="1:6" x14ac:dyDescent="0.3">
      <c r="A2644">
        <v>2835886</v>
      </c>
      <c r="B2644" t="s">
        <v>3862</v>
      </c>
      <c r="C2644">
        <v>9200000</v>
      </c>
      <c r="D2644">
        <v>7.7</v>
      </c>
      <c r="E2644">
        <v>-6364114</v>
      </c>
      <c r="F2644" t="s">
        <v>38</v>
      </c>
    </row>
    <row r="2645" spans="1:6" x14ac:dyDescent="0.3">
      <c r="A2645">
        <v>1779284</v>
      </c>
      <c r="B2645" t="s">
        <v>3864</v>
      </c>
      <c r="C2645">
        <v>12000000</v>
      </c>
      <c r="D2645">
        <v>7.1</v>
      </c>
      <c r="E2645">
        <v>-10220716</v>
      </c>
      <c r="F2645" t="s">
        <v>38</v>
      </c>
    </row>
    <row r="2646" spans="1:6" x14ac:dyDescent="0.3">
      <c r="A2646">
        <v>1702277</v>
      </c>
      <c r="B2646" t="s">
        <v>3866</v>
      </c>
      <c r="C2646">
        <v>12000000</v>
      </c>
      <c r="D2646">
        <v>6.8</v>
      </c>
      <c r="E2646">
        <v>-10297723</v>
      </c>
      <c r="F2646" t="s">
        <v>38</v>
      </c>
    </row>
    <row r="2647" spans="1:6" x14ac:dyDescent="0.3">
      <c r="A2647">
        <v>261481</v>
      </c>
      <c r="B2647">
        <v>2046</v>
      </c>
      <c r="C2647">
        <v>12000000</v>
      </c>
      <c r="D2647">
        <v>7.5</v>
      </c>
      <c r="E2647">
        <v>-11738519</v>
      </c>
      <c r="F2647" t="s">
        <v>38</v>
      </c>
    </row>
    <row r="2648" spans="1:6" x14ac:dyDescent="0.3">
      <c r="A2648">
        <v>1506998</v>
      </c>
      <c r="B2648" t="s">
        <v>3868</v>
      </c>
      <c r="C2648">
        <v>12000000</v>
      </c>
      <c r="D2648">
        <v>6.3</v>
      </c>
      <c r="E2648">
        <v>-10493002</v>
      </c>
      <c r="F2648" t="s">
        <v>38</v>
      </c>
    </row>
    <row r="2649" spans="1:6" x14ac:dyDescent="0.3">
      <c r="A2649">
        <v>860002</v>
      </c>
      <c r="B2649" t="s">
        <v>3870</v>
      </c>
      <c r="C2649">
        <v>12000000</v>
      </c>
      <c r="D2649">
        <v>7.3</v>
      </c>
      <c r="E2649">
        <v>-11139998</v>
      </c>
      <c r="F2649" t="s">
        <v>38</v>
      </c>
    </row>
    <row r="2650" spans="1:6" x14ac:dyDescent="0.3">
      <c r="A2650">
        <v>548934</v>
      </c>
      <c r="B2650" t="s">
        <v>3871</v>
      </c>
      <c r="C2650">
        <v>12000000</v>
      </c>
      <c r="D2650">
        <v>6.8</v>
      </c>
      <c r="E2650">
        <v>-11451066</v>
      </c>
      <c r="F2650" t="s">
        <v>38</v>
      </c>
    </row>
    <row r="2651" spans="1:6" x14ac:dyDescent="0.3">
      <c r="A2651">
        <v>447750</v>
      </c>
      <c r="B2651" t="s">
        <v>3873</v>
      </c>
      <c r="C2651">
        <v>10000000</v>
      </c>
      <c r="D2651">
        <v>7.2</v>
      </c>
      <c r="E2651">
        <v>-9552250</v>
      </c>
      <c r="F2651" t="s">
        <v>38</v>
      </c>
    </row>
    <row r="2652" spans="1:6" x14ac:dyDescent="0.3">
      <c r="A2652">
        <v>333976</v>
      </c>
      <c r="B2652" t="s">
        <v>3874</v>
      </c>
      <c r="C2652">
        <v>12000000</v>
      </c>
      <c r="D2652">
        <v>6.4</v>
      </c>
      <c r="E2652">
        <v>-11666024</v>
      </c>
      <c r="F2652" t="s">
        <v>38</v>
      </c>
    </row>
    <row r="2653" spans="1:6" x14ac:dyDescent="0.3">
      <c r="A2653">
        <v>141853</v>
      </c>
      <c r="B2653" t="s">
        <v>3875</v>
      </c>
      <c r="C2653">
        <v>12000000</v>
      </c>
      <c r="D2653">
        <v>6</v>
      </c>
      <c r="E2653">
        <v>-11858147</v>
      </c>
      <c r="F2653" t="s">
        <v>38</v>
      </c>
    </row>
    <row r="2654" spans="1:6" x14ac:dyDescent="0.3">
      <c r="A2654">
        <v>303439</v>
      </c>
      <c r="B2654" t="s">
        <v>3876</v>
      </c>
      <c r="C2654">
        <v>8000000</v>
      </c>
      <c r="D2654">
        <v>6.4</v>
      </c>
      <c r="E2654">
        <v>-7696561</v>
      </c>
      <c r="F2654" t="s">
        <v>38</v>
      </c>
    </row>
    <row r="2655" spans="1:6" x14ac:dyDescent="0.3">
      <c r="A2655">
        <v>214202</v>
      </c>
      <c r="B2655" t="s">
        <v>3878</v>
      </c>
      <c r="C2655">
        <v>12000000</v>
      </c>
      <c r="D2655">
        <v>7.5</v>
      </c>
      <c r="E2655">
        <v>-11785798</v>
      </c>
      <c r="F2655" t="s">
        <v>38</v>
      </c>
    </row>
    <row r="2656" spans="1:6" x14ac:dyDescent="0.3">
      <c r="A2656">
        <v>195888</v>
      </c>
      <c r="B2656" t="s">
        <v>3880</v>
      </c>
      <c r="C2656">
        <v>2500000000</v>
      </c>
      <c r="D2656">
        <v>7.1</v>
      </c>
      <c r="E2656">
        <v>-2499804112</v>
      </c>
      <c r="F2656" t="s">
        <v>38</v>
      </c>
    </row>
    <row r="2657" spans="1:6" x14ac:dyDescent="0.3">
      <c r="A2657">
        <v>175370</v>
      </c>
      <c r="B2657" t="s">
        <v>3883</v>
      </c>
      <c r="C2657">
        <v>12000000</v>
      </c>
      <c r="D2657">
        <v>4.5999999999999996</v>
      </c>
      <c r="E2657">
        <v>-11824630</v>
      </c>
      <c r="F2657" t="s">
        <v>38</v>
      </c>
    </row>
    <row r="2658" spans="1:6" x14ac:dyDescent="0.3">
      <c r="A2658">
        <v>119922</v>
      </c>
      <c r="B2658" t="s">
        <v>3885</v>
      </c>
      <c r="C2658">
        <v>12000000</v>
      </c>
      <c r="D2658">
        <v>7.7</v>
      </c>
      <c r="E2658">
        <v>-11880078</v>
      </c>
      <c r="F2658" t="s">
        <v>38</v>
      </c>
    </row>
    <row r="2659" spans="1:6" x14ac:dyDescent="0.3">
      <c r="A2659">
        <v>17149</v>
      </c>
      <c r="B2659" t="s">
        <v>3886</v>
      </c>
      <c r="C2659">
        <v>20000000</v>
      </c>
      <c r="D2659">
        <v>5.6</v>
      </c>
      <c r="E2659">
        <v>-19982851</v>
      </c>
      <c r="F2659" t="s">
        <v>38</v>
      </c>
    </row>
    <row r="2660" spans="1:6" x14ac:dyDescent="0.3">
      <c r="A2660">
        <v>14616</v>
      </c>
      <c r="B2660" t="s">
        <v>3889</v>
      </c>
      <c r="C2660">
        <v>12000000</v>
      </c>
      <c r="D2660">
        <v>7.5</v>
      </c>
      <c r="E2660">
        <v>-11985384</v>
      </c>
      <c r="F2660" t="s">
        <v>38</v>
      </c>
    </row>
    <row r="2661" spans="1:6" x14ac:dyDescent="0.3">
      <c r="A2661">
        <v>30093107</v>
      </c>
      <c r="B2661" t="s">
        <v>3890</v>
      </c>
      <c r="C2661">
        <v>6000000</v>
      </c>
      <c r="D2661">
        <v>8.3000000000000007</v>
      </c>
      <c r="E2661">
        <v>24093107</v>
      </c>
      <c r="F2661" t="s">
        <v>21</v>
      </c>
    </row>
    <row r="2662" spans="1:6" x14ac:dyDescent="0.3">
      <c r="A2662">
        <v>57469179</v>
      </c>
      <c r="B2662" t="s">
        <v>3891</v>
      </c>
      <c r="C2662">
        <v>11500000</v>
      </c>
      <c r="D2662">
        <v>6.6</v>
      </c>
      <c r="E2662">
        <v>45969179</v>
      </c>
      <c r="F2662" t="s">
        <v>21</v>
      </c>
    </row>
    <row r="2663" spans="1:6" x14ac:dyDescent="0.3">
      <c r="A2663">
        <v>148170000</v>
      </c>
      <c r="B2663" t="s">
        <v>3892</v>
      </c>
      <c r="C2663">
        <v>11000000</v>
      </c>
      <c r="D2663">
        <v>7.2</v>
      </c>
      <c r="E2663">
        <v>137170000</v>
      </c>
      <c r="F2663" t="s">
        <v>21</v>
      </c>
    </row>
    <row r="2664" spans="1:6" x14ac:dyDescent="0.3">
      <c r="A2664">
        <v>460935665</v>
      </c>
      <c r="B2664" t="s">
        <v>3893</v>
      </c>
      <c r="C2664">
        <v>11000000</v>
      </c>
      <c r="D2664">
        <v>8.6999999999999993</v>
      </c>
      <c r="E2664">
        <v>449935665</v>
      </c>
      <c r="F2664" t="s">
        <v>21</v>
      </c>
    </row>
    <row r="2665" spans="1:6" x14ac:dyDescent="0.3">
      <c r="A2665">
        <v>35537564</v>
      </c>
      <c r="B2665" t="s">
        <v>3895</v>
      </c>
      <c r="C2665">
        <v>11500000</v>
      </c>
      <c r="D2665">
        <v>6</v>
      </c>
      <c r="E2665">
        <v>24037564</v>
      </c>
      <c r="F2665" t="s">
        <v>21</v>
      </c>
    </row>
    <row r="2666" spans="1:6" x14ac:dyDescent="0.3">
      <c r="A2666">
        <v>111722000</v>
      </c>
      <c r="B2666" t="s">
        <v>3896</v>
      </c>
      <c r="C2666">
        <v>11000000</v>
      </c>
      <c r="D2666">
        <v>8</v>
      </c>
      <c r="E2666">
        <v>100722000</v>
      </c>
      <c r="F2666" t="s">
        <v>21</v>
      </c>
    </row>
    <row r="2667" spans="1:6" x14ac:dyDescent="0.3">
      <c r="A2667">
        <v>90556401</v>
      </c>
      <c r="B2667" t="s">
        <v>3897</v>
      </c>
      <c r="C2667">
        <v>11000000</v>
      </c>
      <c r="D2667">
        <v>4.5</v>
      </c>
      <c r="E2667">
        <v>79556401</v>
      </c>
      <c r="F2667" t="s">
        <v>21</v>
      </c>
    </row>
    <row r="2668" spans="1:6" x14ac:dyDescent="0.3">
      <c r="A2668">
        <v>93571803</v>
      </c>
      <c r="B2668" t="s">
        <v>3898</v>
      </c>
      <c r="C2668">
        <v>25000000</v>
      </c>
      <c r="D2668">
        <v>7.9</v>
      </c>
      <c r="E2668">
        <v>68571803</v>
      </c>
      <c r="F2668" t="s">
        <v>21</v>
      </c>
    </row>
    <row r="2669" spans="1:6" x14ac:dyDescent="0.3">
      <c r="A2669">
        <v>52929168</v>
      </c>
      <c r="B2669" t="s">
        <v>3899</v>
      </c>
      <c r="C2669">
        <v>11000000</v>
      </c>
      <c r="D2669">
        <v>7.5</v>
      </c>
      <c r="E2669">
        <v>41929168</v>
      </c>
      <c r="F2669" t="s">
        <v>21</v>
      </c>
    </row>
    <row r="2670" spans="1:6" x14ac:dyDescent="0.3">
      <c r="A2670">
        <v>50461335</v>
      </c>
      <c r="B2670" t="s">
        <v>3901</v>
      </c>
      <c r="C2670">
        <v>11000000</v>
      </c>
      <c r="D2670">
        <v>6.8</v>
      </c>
      <c r="E2670">
        <v>39461335</v>
      </c>
      <c r="F2670" t="s">
        <v>21</v>
      </c>
    </row>
    <row r="2671" spans="1:6" x14ac:dyDescent="0.3">
      <c r="A2671">
        <v>49797148</v>
      </c>
      <c r="B2671" t="s">
        <v>3903</v>
      </c>
      <c r="C2671">
        <v>11000000</v>
      </c>
      <c r="D2671">
        <v>7.2</v>
      </c>
      <c r="E2671">
        <v>38797148</v>
      </c>
      <c r="F2671" t="s">
        <v>21</v>
      </c>
    </row>
    <row r="2672" spans="1:6" x14ac:dyDescent="0.3">
      <c r="A2672">
        <v>46563158</v>
      </c>
      <c r="B2672" t="s">
        <v>3904</v>
      </c>
      <c r="C2672">
        <v>13000000</v>
      </c>
      <c r="D2672">
        <v>7.1</v>
      </c>
      <c r="E2672">
        <v>33563158</v>
      </c>
      <c r="F2672" t="s">
        <v>21</v>
      </c>
    </row>
    <row r="2673" spans="1:6" x14ac:dyDescent="0.3">
      <c r="A2673">
        <v>41227069</v>
      </c>
      <c r="B2673" t="s">
        <v>3905</v>
      </c>
      <c r="C2673">
        <v>11000000</v>
      </c>
      <c r="D2673">
        <v>7.4</v>
      </c>
      <c r="E2673">
        <v>30227069</v>
      </c>
      <c r="F2673" t="s">
        <v>21</v>
      </c>
    </row>
    <row r="2674" spans="1:6" x14ac:dyDescent="0.3">
      <c r="A2674">
        <v>39025000</v>
      </c>
      <c r="B2674" t="s">
        <v>3906</v>
      </c>
      <c r="C2674">
        <v>11000000</v>
      </c>
      <c r="D2674">
        <v>7.6</v>
      </c>
      <c r="E2674">
        <v>28025000</v>
      </c>
      <c r="F2674" t="s">
        <v>21</v>
      </c>
    </row>
    <row r="2675" spans="1:6" x14ac:dyDescent="0.3">
      <c r="A2675">
        <v>38201895</v>
      </c>
      <c r="B2675" t="s">
        <v>3907</v>
      </c>
      <c r="C2675">
        <v>10500000</v>
      </c>
      <c r="D2675">
        <v>6.9</v>
      </c>
      <c r="E2675">
        <v>27701895</v>
      </c>
      <c r="F2675" t="s">
        <v>21</v>
      </c>
    </row>
    <row r="2676" spans="1:6" x14ac:dyDescent="0.3">
      <c r="A2676">
        <v>27669413</v>
      </c>
      <c r="B2676" t="s">
        <v>3908</v>
      </c>
      <c r="C2676">
        <v>11000000</v>
      </c>
      <c r="D2676">
        <v>6</v>
      </c>
      <c r="E2676">
        <v>16669413</v>
      </c>
      <c r="F2676" t="s">
        <v>21</v>
      </c>
    </row>
    <row r="2677" spans="1:6" x14ac:dyDescent="0.3">
      <c r="A2677">
        <v>37766350</v>
      </c>
      <c r="B2677" t="s">
        <v>3909</v>
      </c>
      <c r="C2677">
        <v>11000000</v>
      </c>
      <c r="D2677">
        <v>7.3</v>
      </c>
      <c r="E2677">
        <v>26766350</v>
      </c>
      <c r="F2677" t="s">
        <v>21</v>
      </c>
    </row>
    <row r="2678" spans="1:6" x14ac:dyDescent="0.3">
      <c r="A2678">
        <v>23978402</v>
      </c>
      <c r="B2678" t="s">
        <v>3911</v>
      </c>
      <c r="C2678">
        <v>11000000</v>
      </c>
      <c r="D2678">
        <v>4.5999999999999996</v>
      </c>
      <c r="E2678">
        <v>12978402</v>
      </c>
      <c r="F2678" t="s">
        <v>21</v>
      </c>
    </row>
    <row r="2679" spans="1:6" x14ac:dyDescent="0.3">
      <c r="A2679">
        <v>21370057</v>
      </c>
      <c r="B2679" t="s">
        <v>3912</v>
      </c>
      <c r="C2679">
        <v>12000000</v>
      </c>
      <c r="D2679">
        <v>6</v>
      </c>
      <c r="E2679">
        <v>9370057</v>
      </c>
      <c r="F2679" t="s">
        <v>21</v>
      </c>
    </row>
    <row r="2680" spans="1:6" x14ac:dyDescent="0.3">
      <c r="A2680">
        <v>4884663</v>
      </c>
      <c r="B2680" t="s">
        <v>3913</v>
      </c>
      <c r="C2680">
        <v>12000000</v>
      </c>
      <c r="D2680">
        <v>5.5</v>
      </c>
      <c r="E2680">
        <v>-7115337</v>
      </c>
      <c r="F2680" t="s">
        <v>38</v>
      </c>
    </row>
    <row r="2681" spans="1:6" x14ac:dyDescent="0.3">
      <c r="A2681">
        <v>38317535</v>
      </c>
      <c r="B2681" t="s">
        <v>3915</v>
      </c>
      <c r="C2681">
        <v>11000000</v>
      </c>
      <c r="D2681">
        <v>7.5</v>
      </c>
      <c r="E2681">
        <v>27317535</v>
      </c>
      <c r="F2681" t="s">
        <v>21</v>
      </c>
    </row>
    <row r="2682" spans="1:6" x14ac:dyDescent="0.3">
      <c r="A2682">
        <v>13903262</v>
      </c>
      <c r="B2682" t="s">
        <v>3917</v>
      </c>
      <c r="C2682">
        <v>11000000</v>
      </c>
      <c r="D2682">
        <v>6.3</v>
      </c>
      <c r="E2682">
        <v>2903262</v>
      </c>
      <c r="F2682" t="s">
        <v>21</v>
      </c>
    </row>
    <row r="2683" spans="1:6" x14ac:dyDescent="0.3">
      <c r="A2683">
        <v>13592872</v>
      </c>
      <c r="B2683" t="s">
        <v>3918</v>
      </c>
      <c r="C2683">
        <v>11000000</v>
      </c>
      <c r="D2683">
        <v>5.0999999999999996</v>
      </c>
      <c r="E2683">
        <v>2592872</v>
      </c>
      <c r="F2683" t="s">
        <v>21</v>
      </c>
    </row>
    <row r="2684" spans="1:6" x14ac:dyDescent="0.3">
      <c r="A2684">
        <v>18381787</v>
      </c>
      <c r="B2684" t="s">
        <v>3920</v>
      </c>
      <c r="C2684">
        <v>11000000</v>
      </c>
      <c r="D2684">
        <v>6.8</v>
      </c>
      <c r="E2684">
        <v>7381787</v>
      </c>
      <c r="F2684" t="s">
        <v>21</v>
      </c>
    </row>
    <row r="2685" spans="1:6" x14ac:dyDescent="0.3">
      <c r="A2685">
        <v>13558739</v>
      </c>
      <c r="B2685" t="s">
        <v>3922</v>
      </c>
      <c r="C2685">
        <v>11000000</v>
      </c>
      <c r="D2685">
        <v>5.3</v>
      </c>
      <c r="E2685">
        <v>2558739</v>
      </c>
      <c r="F2685" t="s">
        <v>21</v>
      </c>
    </row>
    <row r="2686" spans="1:6" x14ac:dyDescent="0.3">
      <c r="A2686">
        <v>13103828</v>
      </c>
      <c r="B2686" t="s">
        <v>3924</v>
      </c>
      <c r="C2686">
        <v>11000000</v>
      </c>
      <c r="D2686">
        <v>7.3</v>
      </c>
      <c r="E2686">
        <v>2103828</v>
      </c>
      <c r="F2686" t="s">
        <v>21</v>
      </c>
    </row>
    <row r="2687" spans="1:6" x14ac:dyDescent="0.3">
      <c r="A2687">
        <v>33305037</v>
      </c>
      <c r="B2687" t="s">
        <v>3926</v>
      </c>
      <c r="C2687">
        <v>11000000</v>
      </c>
      <c r="D2687">
        <v>7.3</v>
      </c>
      <c r="E2687">
        <v>22305037</v>
      </c>
      <c r="F2687" t="s">
        <v>21</v>
      </c>
    </row>
    <row r="2688" spans="1:6" x14ac:dyDescent="0.3">
      <c r="A2688">
        <v>10214647</v>
      </c>
      <c r="B2688" t="s">
        <v>3927</v>
      </c>
      <c r="C2688">
        <v>11000000</v>
      </c>
      <c r="D2688">
        <v>7.1</v>
      </c>
      <c r="E2688">
        <v>-785353</v>
      </c>
      <c r="F2688" t="s">
        <v>38</v>
      </c>
    </row>
    <row r="2689" spans="1:6" x14ac:dyDescent="0.3">
      <c r="A2689">
        <v>11501093</v>
      </c>
      <c r="B2689" t="s">
        <v>3928</v>
      </c>
      <c r="C2689">
        <v>13000000</v>
      </c>
      <c r="D2689">
        <v>7.6</v>
      </c>
      <c r="E2689">
        <v>-1498907</v>
      </c>
      <c r="F2689" t="s">
        <v>38</v>
      </c>
    </row>
    <row r="2690" spans="1:6" x14ac:dyDescent="0.3">
      <c r="A2690">
        <v>4814244</v>
      </c>
      <c r="B2690" t="s">
        <v>3930</v>
      </c>
      <c r="C2690">
        <v>11000000</v>
      </c>
      <c r="D2690">
        <v>5.3</v>
      </c>
      <c r="E2690">
        <v>-6185756</v>
      </c>
      <c r="F2690" t="s">
        <v>38</v>
      </c>
    </row>
    <row r="2691" spans="1:6" x14ac:dyDescent="0.3">
      <c r="A2691">
        <v>9170214</v>
      </c>
      <c r="B2691" t="s">
        <v>3931</v>
      </c>
      <c r="C2691">
        <v>11000000</v>
      </c>
      <c r="D2691">
        <v>7.8</v>
      </c>
      <c r="E2691">
        <v>-1829786</v>
      </c>
      <c r="F2691" t="s">
        <v>38</v>
      </c>
    </row>
    <row r="2692" spans="1:6" x14ac:dyDescent="0.3">
      <c r="A2692">
        <v>4068087</v>
      </c>
      <c r="B2692" t="s">
        <v>3933</v>
      </c>
      <c r="C2692">
        <v>17000000</v>
      </c>
      <c r="D2692">
        <v>7.7</v>
      </c>
      <c r="E2692">
        <v>-12931913</v>
      </c>
      <c r="F2692" t="s">
        <v>38</v>
      </c>
    </row>
    <row r="2693" spans="1:6" x14ac:dyDescent="0.3">
      <c r="A2693">
        <v>3753806</v>
      </c>
      <c r="B2693" t="s">
        <v>3934</v>
      </c>
      <c r="C2693">
        <v>11000000</v>
      </c>
      <c r="D2693">
        <v>7.7</v>
      </c>
      <c r="E2693">
        <v>-7246194</v>
      </c>
      <c r="F2693" t="s">
        <v>38</v>
      </c>
    </row>
    <row r="2694" spans="1:6" x14ac:dyDescent="0.3">
      <c r="A2694">
        <v>3034181</v>
      </c>
      <c r="B2694" t="s">
        <v>3936</v>
      </c>
      <c r="C2694">
        <v>11000000</v>
      </c>
      <c r="D2694">
        <v>5.4</v>
      </c>
      <c r="E2694">
        <v>-7965819</v>
      </c>
      <c r="F2694" t="s">
        <v>38</v>
      </c>
    </row>
    <row r="2695" spans="1:6" x14ac:dyDescent="0.3">
      <c r="A2695">
        <v>2832826</v>
      </c>
      <c r="B2695" t="s">
        <v>3937</v>
      </c>
      <c r="C2695">
        <v>11000000</v>
      </c>
      <c r="D2695">
        <v>6.2</v>
      </c>
      <c r="E2695">
        <v>-8167174</v>
      </c>
      <c r="F2695" t="s">
        <v>38</v>
      </c>
    </row>
    <row r="2696" spans="1:6" x14ac:dyDescent="0.3">
      <c r="A2696">
        <v>13214255</v>
      </c>
      <c r="B2696" t="s">
        <v>3938</v>
      </c>
      <c r="C2696">
        <v>11000000</v>
      </c>
      <c r="D2696">
        <v>7.4</v>
      </c>
      <c r="E2696">
        <v>2214255</v>
      </c>
      <c r="F2696" t="s">
        <v>21</v>
      </c>
    </row>
    <row r="2697" spans="1:6" x14ac:dyDescent="0.3">
      <c r="A2697">
        <v>16017403</v>
      </c>
      <c r="B2697" t="s">
        <v>3940</v>
      </c>
      <c r="C2697">
        <v>5000000</v>
      </c>
      <c r="D2697">
        <v>6.2</v>
      </c>
      <c r="E2697">
        <v>11017403</v>
      </c>
      <c r="F2697" t="s">
        <v>21</v>
      </c>
    </row>
    <row r="2698" spans="1:6" x14ac:dyDescent="0.3">
      <c r="A2698">
        <v>2807854</v>
      </c>
      <c r="B2698" t="s">
        <v>3942</v>
      </c>
      <c r="C2698">
        <v>11000000</v>
      </c>
      <c r="D2698">
        <v>5.0999999999999996</v>
      </c>
      <c r="E2698">
        <v>-8192146</v>
      </c>
      <c r="F2698" t="s">
        <v>38</v>
      </c>
    </row>
    <row r="2699" spans="1:6" x14ac:dyDescent="0.3">
      <c r="A2699">
        <v>352786</v>
      </c>
      <c r="B2699" t="s">
        <v>3944</v>
      </c>
      <c r="C2699">
        <v>11000000</v>
      </c>
      <c r="D2699">
        <v>6.8</v>
      </c>
      <c r="E2699">
        <v>-10647214</v>
      </c>
      <c r="F2699" t="s">
        <v>38</v>
      </c>
    </row>
    <row r="2700" spans="1:6" x14ac:dyDescent="0.3">
      <c r="A2700">
        <v>56729973</v>
      </c>
      <c r="B2700" t="s">
        <v>3946</v>
      </c>
      <c r="C2700">
        <v>10800000</v>
      </c>
      <c r="D2700">
        <v>5.8</v>
      </c>
      <c r="E2700">
        <v>45929973</v>
      </c>
      <c r="F2700" t="s">
        <v>21</v>
      </c>
    </row>
    <row r="2701" spans="1:6" x14ac:dyDescent="0.3">
      <c r="A2701">
        <v>399879</v>
      </c>
      <c r="B2701" t="s">
        <v>3948</v>
      </c>
      <c r="C2701">
        <v>15000000</v>
      </c>
      <c r="D2701">
        <v>6.4</v>
      </c>
      <c r="E2701">
        <v>-14600121</v>
      </c>
      <c r="F2701" t="s">
        <v>38</v>
      </c>
    </row>
    <row r="2702" spans="1:6" x14ac:dyDescent="0.3">
      <c r="A2702">
        <v>3275443</v>
      </c>
      <c r="B2702" t="s">
        <v>3950</v>
      </c>
      <c r="C2702">
        <v>700000000</v>
      </c>
      <c r="D2702">
        <v>6</v>
      </c>
      <c r="E2702">
        <v>-696724557</v>
      </c>
      <c r="F2702" t="s">
        <v>38</v>
      </c>
    </row>
    <row r="2703" spans="1:6" x14ac:dyDescent="0.3">
      <c r="A2703">
        <v>18535191</v>
      </c>
      <c r="B2703" t="s">
        <v>3953</v>
      </c>
      <c r="C2703">
        <v>14000000</v>
      </c>
      <c r="D2703">
        <v>6.9</v>
      </c>
      <c r="E2703">
        <v>4535191</v>
      </c>
      <c r="F2703" t="s">
        <v>21</v>
      </c>
    </row>
    <row r="2704" spans="1:6" x14ac:dyDescent="0.3">
      <c r="A2704">
        <v>23838</v>
      </c>
      <c r="B2704" t="s">
        <v>3955</v>
      </c>
      <c r="C2704">
        <v>7000000</v>
      </c>
      <c r="D2704">
        <v>5.5</v>
      </c>
      <c r="E2704">
        <v>-6976162</v>
      </c>
      <c r="F2704" t="s">
        <v>38</v>
      </c>
    </row>
    <row r="2705" spans="1:6" x14ac:dyDescent="0.3">
      <c r="A2705">
        <v>22160085</v>
      </c>
      <c r="B2705" t="s">
        <v>3957</v>
      </c>
      <c r="C2705">
        <v>10600000</v>
      </c>
      <c r="D2705">
        <v>5.4</v>
      </c>
      <c r="E2705">
        <v>11560085</v>
      </c>
      <c r="F2705" t="s">
        <v>21</v>
      </c>
    </row>
    <row r="2706" spans="1:6" x14ac:dyDescent="0.3">
      <c r="A2706">
        <v>56715371</v>
      </c>
      <c r="B2706" t="s">
        <v>3958</v>
      </c>
      <c r="C2706">
        <v>12000000</v>
      </c>
      <c r="D2706">
        <v>8.3000000000000007</v>
      </c>
      <c r="E2706">
        <v>44715371</v>
      </c>
      <c r="F2706" t="s">
        <v>21</v>
      </c>
    </row>
    <row r="2707" spans="1:6" x14ac:dyDescent="0.3">
      <c r="A2707">
        <v>434949459</v>
      </c>
      <c r="B2707" t="s">
        <v>3959</v>
      </c>
      <c r="C2707">
        <v>10500000</v>
      </c>
      <c r="D2707">
        <v>7.9</v>
      </c>
      <c r="E2707">
        <v>424449459</v>
      </c>
      <c r="F2707" t="s">
        <v>21</v>
      </c>
    </row>
    <row r="2708" spans="1:6" x14ac:dyDescent="0.3">
      <c r="A2708">
        <v>11043445</v>
      </c>
      <c r="B2708" t="s">
        <v>3961</v>
      </c>
      <c r="C2708">
        <v>10000000</v>
      </c>
      <c r="D2708">
        <v>6.5</v>
      </c>
      <c r="E2708">
        <v>1043445</v>
      </c>
      <c r="F2708" t="s">
        <v>21</v>
      </c>
    </row>
    <row r="2709" spans="1:6" x14ac:dyDescent="0.3">
      <c r="A2709">
        <v>5669081</v>
      </c>
      <c r="B2709" t="s">
        <v>3963</v>
      </c>
      <c r="C2709">
        <v>10818775</v>
      </c>
      <c r="D2709">
        <v>6.6</v>
      </c>
      <c r="E2709">
        <v>-5149694</v>
      </c>
      <c r="F2709" t="s">
        <v>38</v>
      </c>
    </row>
    <row r="2710" spans="1:6" x14ac:dyDescent="0.3">
      <c r="A2710">
        <v>138339411</v>
      </c>
      <c r="B2710" t="s">
        <v>3964</v>
      </c>
      <c r="C2710">
        <v>10000000</v>
      </c>
      <c r="D2710">
        <v>8.3000000000000007</v>
      </c>
      <c r="E2710">
        <v>128339411</v>
      </c>
      <c r="F2710" t="s">
        <v>21</v>
      </c>
    </row>
    <row r="2711" spans="1:6" x14ac:dyDescent="0.3">
      <c r="A2711">
        <v>80150343</v>
      </c>
      <c r="B2711" t="s">
        <v>3966</v>
      </c>
      <c r="C2711">
        <v>10000000</v>
      </c>
      <c r="D2711">
        <v>6.2</v>
      </c>
      <c r="E2711">
        <v>70150343</v>
      </c>
      <c r="F2711" t="s">
        <v>21</v>
      </c>
    </row>
    <row r="2712" spans="1:6" x14ac:dyDescent="0.3">
      <c r="A2712">
        <v>85300000</v>
      </c>
      <c r="B2712" t="s">
        <v>3967</v>
      </c>
      <c r="C2712">
        <v>10000000</v>
      </c>
      <c r="D2712">
        <v>6.9</v>
      </c>
      <c r="E2712">
        <v>75300000</v>
      </c>
      <c r="F2712" t="s">
        <v>21</v>
      </c>
    </row>
    <row r="2713" spans="1:6" x14ac:dyDescent="0.3">
      <c r="A2713">
        <v>68353550</v>
      </c>
      <c r="B2713" t="s">
        <v>3968</v>
      </c>
      <c r="C2713">
        <v>10000000</v>
      </c>
      <c r="D2713">
        <v>5.9</v>
      </c>
      <c r="E2713">
        <v>58353550</v>
      </c>
      <c r="F2713" t="s">
        <v>21</v>
      </c>
    </row>
    <row r="2714" spans="1:6" x14ac:dyDescent="0.3">
      <c r="A2714">
        <v>78845130</v>
      </c>
      <c r="B2714" t="s">
        <v>3970</v>
      </c>
      <c r="C2714">
        <v>10000000</v>
      </c>
      <c r="D2714">
        <v>6.1</v>
      </c>
      <c r="E2714">
        <v>68845130</v>
      </c>
      <c r="F2714" t="s">
        <v>21</v>
      </c>
    </row>
    <row r="2715" spans="1:6" x14ac:dyDescent="0.3">
      <c r="A2715">
        <v>63319509</v>
      </c>
      <c r="B2715" t="s">
        <v>3971</v>
      </c>
      <c r="C2715">
        <v>10000000</v>
      </c>
      <c r="D2715">
        <v>5.8</v>
      </c>
      <c r="E2715">
        <v>53319509</v>
      </c>
      <c r="F2715" t="s">
        <v>21</v>
      </c>
    </row>
    <row r="2716" spans="1:6" x14ac:dyDescent="0.3">
      <c r="A2716">
        <v>63270259</v>
      </c>
      <c r="B2716" t="s">
        <v>3972</v>
      </c>
      <c r="C2716">
        <v>10000000</v>
      </c>
      <c r="D2716">
        <v>5.9</v>
      </c>
      <c r="E2716">
        <v>53270259</v>
      </c>
      <c r="F2716" t="s">
        <v>21</v>
      </c>
    </row>
    <row r="2717" spans="1:6" x14ac:dyDescent="0.3">
      <c r="A2717">
        <v>55865715</v>
      </c>
      <c r="B2717" t="s">
        <v>3973</v>
      </c>
      <c r="C2717">
        <v>10000000</v>
      </c>
      <c r="D2717">
        <v>5.5</v>
      </c>
      <c r="E2717">
        <v>45865715</v>
      </c>
      <c r="F2717" t="s">
        <v>21</v>
      </c>
    </row>
    <row r="2718" spans="1:6" x14ac:dyDescent="0.3">
      <c r="A2718">
        <v>63231524</v>
      </c>
      <c r="B2718" t="s">
        <v>3974</v>
      </c>
      <c r="C2718">
        <v>6000000</v>
      </c>
      <c r="D2718">
        <v>5</v>
      </c>
      <c r="E2718">
        <v>57231524</v>
      </c>
      <c r="F2718" t="s">
        <v>21</v>
      </c>
    </row>
    <row r="2719" spans="1:6" x14ac:dyDescent="0.3">
      <c r="A2719">
        <v>52293982</v>
      </c>
      <c r="B2719" t="s">
        <v>3975</v>
      </c>
      <c r="C2719">
        <v>13800000</v>
      </c>
      <c r="D2719">
        <v>7</v>
      </c>
      <c r="E2719">
        <v>38493982</v>
      </c>
      <c r="F2719" t="s">
        <v>21</v>
      </c>
    </row>
    <row r="2720" spans="1:6" x14ac:dyDescent="0.3">
      <c r="A2720">
        <v>50752337</v>
      </c>
      <c r="B2720" t="s">
        <v>3976</v>
      </c>
      <c r="C2720">
        <v>10000000</v>
      </c>
      <c r="D2720">
        <v>6.4</v>
      </c>
      <c r="E2720">
        <v>40752337</v>
      </c>
      <c r="F2720" t="s">
        <v>21</v>
      </c>
    </row>
    <row r="2721" spans="1:6" x14ac:dyDescent="0.3">
      <c r="A2721">
        <v>110175871</v>
      </c>
      <c r="B2721" t="s">
        <v>3977</v>
      </c>
      <c r="C2721">
        <v>10000000</v>
      </c>
      <c r="D2721">
        <v>5.9</v>
      </c>
      <c r="E2721">
        <v>100175871</v>
      </c>
      <c r="F2721" t="s">
        <v>21</v>
      </c>
    </row>
    <row r="2722" spans="1:6" x14ac:dyDescent="0.3">
      <c r="A2722">
        <v>38624000</v>
      </c>
      <c r="B2722" t="s">
        <v>3978</v>
      </c>
      <c r="C2722">
        <v>12000000</v>
      </c>
      <c r="D2722">
        <v>7</v>
      </c>
      <c r="E2722">
        <v>26624000</v>
      </c>
      <c r="F2722" t="s">
        <v>21</v>
      </c>
    </row>
    <row r="2723" spans="1:6" x14ac:dyDescent="0.3">
      <c r="A2723">
        <v>37470017</v>
      </c>
      <c r="B2723" t="s">
        <v>3979</v>
      </c>
      <c r="C2723">
        <v>10000000</v>
      </c>
      <c r="D2723">
        <v>6.1</v>
      </c>
      <c r="E2723">
        <v>27470017</v>
      </c>
      <c r="F2723" t="s">
        <v>21</v>
      </c>
    </row>
    <row r="2724" spans="1:6" x14ac:dyDescent="0.3">
      <c r="A2724">
        <v>40485039</v>
      </c>
      <c r="B2724" t="s">
        <v>3980</v>
      </c>
      <c r="C2724">
        <v>10000000</v>
      </c>
      <c r="D2724">
        <v>6.9</v>
      </c>
      <c r="E2724">
        <v>30485039</v>
      </c>
      <c r="F2724" t="s">
        <v>21</v>
      </c>
    </row>
    <row r="2725" spans="1:6" x14ac:dyDescent="0.3">
      <c r="A2725">
        <v>16800000</v>
      </c>
      <c r="B2725" t="s">
        <v>3982</v>
      </c>
      <c r="C2725">
        <v>10000000</v>
      </c>
      <c r="D2725">
        <v>7.5</v>
      </c>
      <c r="E2725">
        <v>6800000</v>
      </c>
      <c r="F2725" t="s">
        <v>21</v>
      </c>
    </row>
    <row r="2726" spans="1:6" x14ac:dyDescent="0.3">
      <c r="A2726">
        <v>46377022</v>
      </c>
      <c r="B2726" t="s">
        <v>3983</v>
      </c>
      <c r="C2726">
        <v>10000000</v>
      </c>
      <c r="D2726">
        <v>7.3</v>
      </c>
      <c r="E2726">
        <v>36377022</v>
      </c>
      <c r="F2726" t="s">
        <v>21</v>
      </c>
    </row>
    <row r="2727" spans="1:6" x14ac:dyDescent="0.3">
      <c r="A2727">
        <v>36696761</v>
      </c>
      <c r="B2727" t="s">
        <v>3985</v>
      </c>
      <c r="C2727">
        <v>23000000</v>
      </c>
      <c r="D2727">
        <v>6.5</v>
      </c>
      <c r="E2727">
        <v>13696761</v>
      </c>
      <c r="F2727" t="s">
        <v>21</v>
      </c>
    </row>
    <row r="2728" spans="1:6" x14ac:dyDescent="0.3">
      <c r="A2728">
        <v>36200000</v>
      </c>
      <c r="B2728" t="s">
        <v>3986</v>
      </c>
      <c r="C2728">
        <v>12305523</v>
      </c>
      <c r="D2728">
        <v>6.2</v>
      </c>
      <c r="E2728">
        <v>23894477</v>
      </c>
      <c r="F2728" t="s">
        <v>21</v>
      </c>
    </row>
    <row r="2729" spans="1:6" x14ac:dyDescent="0.3">
      <c r="A2729">
        <v>35794166</v>
      </c>
      <c r="B2729" t="s">
        <v>3987</v>
      </c>
      <c r="C2729">
        <v>10000000</v>
      </c>
      <c r="D2729">
        <v>6</v>
      </c>
      <c r="E2729">
        <v>25794166</v>
      </c>
      <c r="F2729" t="s">
        <v>21</v>
      </c>
    </row>
    <row r="2730" spans="1:6" x14ac:dyDescent="0.3">
      <c r="A2730">
        <v>33583175</v>
      </c>
      <c r="B2730" t="s">
        <v>3988</v>
      </c>
      <c r="C2730">
        <v>10000000</v>
      </c>
      <c r="D2730">
        <v>6.3</v>
      </c>
      <c r="E2730">
        <v>23583175</v>
      </c>
      <c r="F2730" t="s">
        <v>21</v>
      </c>
    </row>
    <row r="2731" spans="1:6" x14ac:dyDescent="0.3">
      <c r="A2731">
        <v>32983713</v>
      </c>
      <c r="B2731" t="s">
        <v>3990</v>
      </c>
      <c r="C2731">
        <v>20000000</v>
      </c>
      <c r="D2731">
        <v>5.8</v>
      </c>
      <c r="E2731">
        <v>12983713</v>
      </c>
      <c r="F2731" t="s">
        <v>21</v>
      </c>
    </row>
    <row r="2732" spans="1:6" x14ac:dyDescent="0.3">
      <c r="A2732">
        <v>52200504</v>
      </c>
      <c r="B2732" t="s">
        <v>3992</v>
      </c>
      <c r="C2732">
        <v>10000000</v>
      </c>
      <c r="D2732">
        <v>6.1</v>
      </c>
      <c r="E2732">
        <v>42200504</v>
      </c>
      <c r="F2732" t="s">
        <v>21</v>
      </c>
    </row>
    <row r="2733" spans="1:6" x14ac:dyDescent="0.3">
      <c r="A2733">
        <v>33000000</v>
      </c>
      <c r="B2733" t="s">
        <v>3994</v>
      </c>
      <c r="C2733">
        <v>10000000</v>
      </c>
      <c r="D2733">
        <v>6.9</v>
      </c>
      <c r="E2733">
        <v>23000000</v>
      </c>
      <c r="F2733" t="s">
        <v>21</v>
      </c>
    </row>
    <row r="2734" spans="1:6" x14ac:dyDescent="0.3">
      <c r="A2734">
        <v>32101000</v>
      </c>
      <c r="B2734" t="s">
        <v>3995</v>
      </c>
      <c r="C2734">
        <v>10000000</v>
      </c>
      <c r="D2734">
        <v>5.4</v>
      </c>
      <c r="E2734">
        <v>22101000</v>
      </c>
      <c r="F2734" t="s">
        <v>21</v>
      </c>
    </row>
    <row r="2735" spans="1:6" x14ac:dyDescent="0.3">
      <c r="A2735">
        <v>31487293</v>
      </c>
      <c r="B2735" t="s">
        <v>3997</v>
      </c>
      <c r="C2735">
        <v>9000000</v>
      </c>
      <c r="D2735">
        <v>6.7</v>
      </c>
      <c r="E2735">
        <v>22487293</v>
      </c>
      <c r="F2735" t="s">
        <v>21</v>
      </c>
    </row>
    <row r="2736" spans="1:6" x14ac:dyDescent="0.3">
      <c r="A2736">
        <v>30651422</v>
      </c>
      <c r="B2736" t="s">
        <v>3998</v>
      </c>
      <c r="C2736">
        <v>10000000</v>
      </c>
      <c r="D2736">
        <v>7.4</v>
      </c>
      <c r="E2736">
        <v>20651422</v>
      </c>
      <c r="F2736" t="s">
        <v>21</v>
      </c>
    </row>
    <row r="2737" spans="1:6" x14ac:dyDescent="0.3">
      <c r="A2737">
        <v>30306281</v>
      </c>
      <c r="B2737" t="s">
        <v>4000</v>
      </c>
      <c r="C2737">
        <v>10000000</v>
      </c>
      <c r="D2737">
        <v>5.6</v>
      </c>
      <c r="E2737">
        <v>20306281</v>
      </c>
      <c r="F2737" t="s">
        <v>21</v>
      </c>
    </row>
    <row r="2738" spans="1:6" x14ac:dyDescent="0.3">
      <c r="A2738">
        <v>29500000</v>
      </c>
      <c r="B2738" t="s">
        <v>4001</v>
      </c>
      <c r="C2738">
        <v>10000000</v>
      </c>
      <c r="D2738">
        <v>6.5</v>
      </c>
      <c r="E2738">
        <v>19500000</v>
      </c>
      <c r="F2738" t="s">
        <v>21</v>
      </c>
    </row>
    <row r="2739" spans="1:6" x14ac:dyDescent="0.3">
      <c r="A2739">
        <v>30050028</v>
      </c>
      <c r="B2739" t="s">
        <v>4003</v>
      </c>
      <c r="C2739">
        <v>17000000</v>
      </c>
      <c r="D2739">
        <v>6.5</v>
      </c>
      <c r="E2739">
        <v>13050028</v>
      </c>
      <c r="F2739" t="s">
        <v>21</v>
      </c>
    </row>
    <row r="2740" spans="1:6" x14ac:dyDescent="0.3">
      <c r="A2740">
        <v>29392418</v>
      </c>
      <c r="B2740" t="s">
        <v>4004</v>
      </c>
      <c r="C2740">
        <v>10000000</v>
      </c>
      <c r="D2740">
        <v>5.8</v>
      </c>
      <c r="E2740">
        <v>19392418</v>
      </c>
      <c r="F2740" t="s">
        <v>21</v>
      </c>
    </row>
    <row r="2741" spans="1:6" x14ac:dyDescent="0.3">
      <c r="A2741">
        <v>28563926</v>
      </c>
      <c r="B2741" t="s">
        <v>4005</v>
      </c>
      <c r="C2741">
        <v>8500000</v>
      </c>
      <c r="D2741">
        <v>5</v>
      </c>
      <c r="E2741">
        <v>20063926</v>
      </c>
      <c r="F2741" t="s">
        <v>21</v>
      </c>
    </row>
    <row r="2742" spans="1:6" x14ac:dyDescent="0.3">
      <c r="A2742">
        <v>28435406</v>
      </c>
      <c r="B2742" t="s">
        <v>4007</v>
      </c>
      <c r="C2742">
        <v>12000000</v>
      </c>
      <c r="D2742">
        <v>5.5</v>
      </c>
      <c r="E2742">
        <v>16435406</v>
      </c>
      <c r="F2742" t="s">
        <v>21</v>
      </c>
    </row>
    <row r="2743" spans="1:6" x14ac:dyDescent="0.3">
      <c r="A2743">
        <v>25339117</v>
      </c>
      <c r="B2743" t="s">
        <v>4008</v>
      </c>
      <c r="C2743">
        <v>10000000</v>
      </c>
      <c r="D2743">
        <v>6.5</v>
      </c>
      <c r="E2743">
        <v>15339117</v>
      </c>
      <c r="F2743" t="s">
        <v>21</v>
      </c>
    </row>
    <row r="2744" spans="1:6" x14ac:dyDescent="0.3">
      <c r="A2744">
        <v>25600000</v>
      </c>
      <c r="B2744" t="s">
        <v>4009</v>
      </c>
      <c r="C2744">
        <v>10000000</v>
      </c>
      <c r="D2744">
        <v>7.2</v>
      </c>
      <c r="E2744">
        <v>15600000</v>
      </c>
      <c r="F2744" t="s">
        <v>21</v>
      </c>
    </row>
    <row r="2745" spans="1:6" x14ac:dyDescent="0.3">
      <c r="A2745">
        <v>27736779</v>
      </c>
      <c r="B2745" t="s">
        <v>4011</v>
      </c>
      <c r="C2745">
        <v>10000000</v>
      </c>
      <c r="D2745">
        <v>5.2</v>
      </c>
      <c r="E2745">
        <v>17736779</v>
      </c>
      <c r="F2745" t="s">
        <v>21</v>
      </c>
    </row>
    <row r="2746" spans="1:6" x14ac:dyDescent="0.3">
      <c r="A2746">
        <v>24397469</v>
      </c>
      <c r="B2746" t="s">
        <v>4013</v>
      </c>
      <c r="C2746">
        <v>17000000</v>
      </c>
      <c r="D2746">
        <v>5.7</v>
      </c>
      <c r="E2746">
        <v>7397469</v>
      </c>
      <c r="F2746" t="s">
        <v>21</v>
      </c>
    </row>
    <row r="2747" spans="1:6" x14ac:dyDescent="0.3">
      <c r="A2747">
        <v>20384136</v>
      </c>
      <c r="B2747" t="s">
        <v>4014</v>
      </c>
      <c r="C2747">
        <v>10000000</v>
      </c>
      <c r="D2747">
        <v>4.7</v>
      </c>
      <c r="E2747">
        <v>10384136</v>
      </c>
      <c r="F2747" t="s">
        <v>21</v>
      </c>
    </row>
    <row r="2748" spans="1:6" x14ac:dyDescent="0.3">
      <c r="A2748">
        <v>25464480</v>
      </c>
      <c r="B2748" t="s">
        <v>4016</v>
      </c>
      <c r="C2748">
        <v>10000000</v>
      </c>
      <c r="D2748">
        <v>5.9</v>
      </c>
      <c r="E2748">
        <v>15464480</v>
      </c>
      <c r="F2748" t="s">
        <v>21</v>
      </c>
    </row>
    <row r="2749" spans="1:6" x14ac:dyDescent="0.3">
      <c r="A2749">
        <v>20338609</v>
      </c>
      <c r="B2749" t="s">
        <v>4017</v>
      </c>
      <c r="C2749">
        <v>10000000</v>
      </c>
      <c r="D2749">
        <v>6.8</v>
      </c>
      <c r="E2749">
        <v>10338609</v>
      </c>
      <c r="F2749" t="s">
        <v>21</v>
      </c>
    </row>
    <row r="2750" spans="1:6" x14ac:dyDescent="0.3">
      <c r="A2750">
        <v>18272447</v>
      </c>
      <c r="B2750" t="s">
        <v>4019</v>
      </c>
      <c r="C2750">
        <v>10000000</v>
      </c>
      <c r="D2750">
        <v>5.9</v>
      </c>
      <c r="E2750">
        <v>8272447</v>
      </c>
      <c r="F2750" t="s">
        <v>21</v>
      </c>
    </row>
    <row r="2751" spans="1:6" x14ac:dyDescent="0.3">
      <c r="A2751">
        <v>17096053</v>
      </c>
      <c r="B2751" t="s">
        <v>4020</v>
      </c>
      <c r="C2751">
        <v>9000000</v>
      </c>
      <c r="D2751">
        <v>7.7</v>
      </c>
      <c r="E2751">
        <v>8096053</v>
      </c>
      <c r="F2751" t="s">
        <v>21</v>
      </c>
    </row>
    <row r="2752" spans="1:6" x14ac:dyDescent="0.3">
      <c r="A2752">
        <v>21371425</v>
      </c>
      <c r="B2752" t="s">
        <v>4021</v>
      </c>
      <c r="C2752">
        <v>10000000</v>
      </c>
      <c r="D2752">
        <v>4.4000000000000004</v>
      </c>
      <c r="E2752">
        <v>11371425</v>
      </c>
      <c r="F2752" t="s">
        <v>21</v>
      </c>
    </row>
    <row r="2753" spans="1:6" x14ac:dyDescent="0.3">
      <c r="A2753">
        <v>33071558</v>
      </c>
      <c r="B2753" t="s">
        <v>4022</v>
      </c>
      <c r="C2753">
        <v>10000000</v>
      </c>
      <c r="D2753">
        <v>6.6</v>
      </c>
      <c r="E2753">
        <v>23071558</v>
      </c>
      <c r="F2753" t="s">
        <v>21</v>
      </c>
    </row>
    <row r="2754" spans="1:6" x14ac:dyDescent="0.3">
      <c r="A2754">
        <v>17655201</v>
      </c>
      <c r="B2754" t="s">
        <v>4024</v>
      </c>
      <c r="C2754">
        <v>10000000</v>
      </c>
      <c r="D2754">
        <v>6.7</v>
      </c>
      <c r="E2754">
        <v>7655201</v>
      </c>
      <c r="F2754" t="s">
        <v>21</v>
      </c>
    </row>
    <row r="2755" spans="1:6" x14ac:dyDescent="0.3">
      <c r="A2755">
        <v>16247775</v>
      </c>
      <c r="B2755" t="s">
        <v>4025</v>
      </c>
      <c r="C2755">
        <v>25000000</v>
      </c>
      <c r="D2755">
        <v>5.5</v>
      </c>
      <c r="E2755">
        <v>-8752225</v>
      </c>
      <c r="F2755" t="s">
        <v>38</v>
      </c>
    </row>
    <row r="2756" spans="1:6" x14ac:dyDescent="0.3">
      <c r="A2756">
        <v>16153600</v>
      </c>
      <c r="B2756" t="s">
        <v>4026</v>
      </c>
      <c r="C2756">
        <v>10000000</v>
      </c>
      <c r="D2756">
        <v>6.5</v>
      </c>
      <c r="E2756">
        <v>6153600</v>
      </c>
      <c r="F2756" t="s">
        <v>21</v>
      </c>
    </row>
    <row r="2757" spans="1:6" x14ac:dyDescent="0.3">
      <c r="A2757">
        <v>16033556</v>
      </c>
      <c r="B2757" t="s">
        <v>4027</v>
      </c>
      <c r="C2757">
        <v>10000000</v>
      </c>
      <c r="D2757">
        <v>6.2</v>
      </c>
      <c r="E2757">
        <v>6033556</v>
      </c>
      <c r="F2757" t="s">
        <v>21</v>
      </c>
    </row>
    <row r="2758" spans="1:6" x14ac:dyDescent="0.3">
      <c r="A2758">
        <v>16667084</v>
      </c>
      <c r="B2758" t="s">
        <v>4028</v>
      </c>
      <c r="C2758">
        <v>11000000</v>
      </c>
      <c r="D2758">
        <v>7.1</v>
      </c>
      <c r="E2758">
        <v>5667084</v>
      </c>
      <c r="F2758" t="s">
        <v>21</v>
      </c>
    </row>
    <row r="2759" spans="1:6" x14ac:dyDescent="0.3">
      <c r="A2759">
        <v>15417771</v>
      </c>
      <c r="B2759" t="s">
        <v>4030</v>
      </c>
      <c r="C2759">
        <v>12600000</v>
      </c>
      <c r="D2759">
        <v>6.1</v>
      </c>
      <c r="E2759">
        <v>2817771</v>
      </c>
      <c r="F2759" t="s">
        <v>21</v>
      </c>
    </row>
    <row r="2760" spans="1:6" x14ac:dyDescent="0.3">
      <c r="A2760">
        <v>15156200</v>
      </c>
      <c r="B2760" t="s">
        <v>4031</v>
      </c>
      <c r="C2760">
        <v>30000000</v>
      </c>
      <c r="D2760">
        <v>6</v>
      </c>
      <c r="E2760">
        <v>-14843800</v>
      </c>
      <c r="F2760" t="s">
        <v>38</v>
      </c>
    </row>
    <row r="2761" spans="1:6" x14ac:dyDescent="0.3">
      <c r="A2761">
        <v>21589307</v>
      </c>
      <c r="B2761" t="s">
        <v>4032</v>
      </c>
      <c r="C2761">
        <v>10000000</v>
      </c>
      <c r="D2761">
        <v>7.4</v>
      </c>
      <c r="E2761">
        <v>11589307</v>
      </c>
      <c r="F2761" t="s">
        <v>21</v>
      </c>
    </row>
    <row r="2762" spans="1:6" x14ac:dyDescent="0.3">
      <c r="A2762">
        <v>20339754</v>
      </c>
      <c r="B2762" t="s">
        <v>4034</v>
      </c>
      <c r="C2762">
        <v>10000000</v>
      </c>
      <c r="D2762">
        <v>5.9</v>
      </c>
      <c r="E2762">
        <v>10339754</v>
      </c>
      <c r="F2762" t="s">
        <v>21</v>
      </c>
    </row>
    <row r="2763" spans="1:6" x14ac:dyDescent="0.3">
      <c r="A2763">
        <v>28873374</v>
      </c>
      <c r="B2763" t="s">
        <v>4036</v>
      </c>
      <c r="C2763">
        <v>10000000</v>
      </c>
      <c r="D2763">
        <v>4.0999999999999996</v>
      </c>
      <c r="E2763">
        <v>18873374</v>
      </c>
      <c r="F2763" t="s">
        <v>21</v>
      </c>
    </row>
    <row r="2764" spans="1:6" x14ac:dyDescent="0.3">
      <c r="A2764">
        <v>13684949</v>
      </c>
      <c r="B2764" t="s">
        <v>4038</v>
      </c>
      <c r="C2764">
        <v>3000000</v>
      </c>
      <c r="D2764">
        <v>5.9</v>
      </c>
      <c r="E2764">
        <v>10684949</v>
      </c>
      <c r="F2764" t="s">
        <v>21</v>
      </c>
    </row>
    <row r="2765" spans="1:6" x14ac:dyDescent="0.3">
      <c r="A2765">
        <v>14597405</v>
      </c>
      <c r="B2765" t="s">
        <v>4039</v>
      </c>
      <c r="C2765">
        <v>6400000</v>
      </c>
      <c r="D2765">
        <v>7</v>
      </c>
      <c r="E2765">
        <v>8197405</v>
      </c>
      <c r="F2765" t="s">
        <v>21</v>
      </c>
    </row>
    <row r="2766" spans="1:6" x14ac:dyDescent="0.3">
      <c r="A2766">
        <v>12570442</v>
      </c>
      <c r="B2766" t="s">
        <v>4040</v>
      </c>
      <c r="C2766">
        <v>10000000</v>
      </c>
      <c r="D2766">
        <v>6.8</v>
      </c>
      <c r="E2766">
        <v>2570442</v>
      </c>
      <c r="F2766" t="s">
        <v>21</v>
      </c>
    </row>
    <row r="2767" spans="1:6" x14ac:dyDescent="0.3">
      <c r="A2767">
        <v>12514138</v>
      </c>
      <c r="B2767" t="s">
        <v>4042</v>
      </c>
      <c r="C2767">
        <v>10000000</v>
      </c>
      <c r="D2767">
        <v>7.4</v>
      </c>
      <c r="E2767">
        <v>2514138</v>
      </c>
      <c r="F2767" t="s">
        <v>21</v>
      </c>
    </row>
    <row r="2768" spans="1:6" x14ac:dyDescent="0.3">
      <c r="A2768">
        <v>43771291</v>
      </c>
      <c r="B2768" t="s">
        <v>4044</v>
      </c>
      <c r="C2768">
        <v>5000000</v>
      </c>
      <c r="D2768">
        <v>7.1</v>
      </c>
      <c r="E2768">
        <v>38771291</v>
      </c>
      <c r="F2768" t="s">
        <v>21</v>
      </c>
    </row>
    <row r="2769" spans="1:6" x14ac:dyDescent="0.3">
      <c r="A2769">
        <v>11703287</v>
      </c>
      <c r="B2769" t="s">
        <v>4046</v>
      </c>
      <c r="C2769">
        <v>10000000</v>
      </c>
      <c r="D2769">
        <v>7</v>
      </c>
      <c r="E2769">
        <v>1703287</v>
      </c>
      <c r="F2769" t="s">
        <v>21</v>
      </c>
    </row>
    <row r="2770" spans="1:6" x14ac:dyDescent="0.3">
      <c r="A2770">
        <v>11560259</v>
      </c>
      <c r="B2770" t="s">
        <v>4047</v>
      </c>
      <c r="C2770">
        <v>22000000</v>
      </c>
      <c r="D2770">
        <v>5.8</v>
      </c>
      <c r="E2770">
        <v>-10439741</v>
      </c>
      <c r="F2770" t="s">
        <v>38</v>
      </c>
    </row>
    <row r="2771" spans="1:6" x14ac:dyDescent="0.3">
      <c r="A2771">
        <v>10824921</v>
      </c>
      <c r="B2771" t="s">
        <v>4048</v>
      </c>
      <c r="C2771">
        <v>10000000</v>
      </c>
      <c r="D2771">
        <v>7.8</v>
      </c>
      <c r="E2771">
        <v>824921</v>
      </c>
      <c r="F2771" t="s">
        <v>21</v>
      </c>
    </row>
    <row r="2772" spans="1:6" x14ac:dyDescent="0.3">
      <c r="A2772">
        <v>10561238</v>
      </c>
      <c r="B2772" t="s">
        <v>4050</v>
      </c>
      <c r="C2772">
        <v>10000000</v>
      </c>
      <c r="D2772">
        <v>6.5</v>
      </c>
      <c r="E2772">
        <v>561238</v>
      </c>
      <c r="F2772" t="s">
        <v>21</v>
      </c>
    </row>
    <row r="2773" spans="1:6" x14ac:dyDescent="0.3">
      <c r="A2773">
        <v>14479776</v>
      </c>
      <c r="B2773" t="s">
        <v>4051</v>
      </c>
      <c r="C2773">
        <v>10000000</v>
      </c>
      <c r="D2773">
        <v>7</v>
      </c>
      <c r="E2773">
        <v>4479776</v>
      </c>
      <c r="F2773" t="s">
        <v>21</v>
      </c>
    </row>
    <row r="2774" spans="1:6" x14ac:dyDescent="0.3">
      <c r="A2774">
        <v>9801782</v>
      </c>
      <c r="B2774" t="s">
        <v>4052</v>
      </c>
      <c r="C2774">
        <v>10000000</v>
      </c>
      <c r="D2774">
        <v>6.3</v>
      </c>
      <c r="E2774">
        <v>-198218</v>
      </c>
      <c r="F2774" t="s">
        <v>38</v>
      </c>
    </row>
    <row r="2775" spans="1:6" x14ac:dyDescent="0.3">
      <c r="A2775">
        <v>8070311</v>
      </c>
      <c r="B2775" t="s">
        <v>4053</v>
      </c>
      <c r="C2775">
        <v>10000000</v>
      </c>
      <c r="D2775">
        <v>5.3</v>
      </c>
      <c r="E2775">
        <v>-1929689</v>
      </c>
      <c r="F2775" t="s">
        <v>38</v>
      </c>
    </row>
    <row r="2776" spans="1:6" x14ac:dyDescent="0.3">
      <c r="A2776">
        <v>8460995</v>
      </c>
      <c r="B2776" t="s">
        <v>4055</v>
      </c>
      <c r="C2776">
        <v>10000000</v>
      </c>
      <c r="D2776">
        <v>5.5</v>
      </c>
      <c r="E2776">
        <v>-1539005</v>
      </c>
      <c r="F2776" t="s">
        <v>38</v>
      </c>
    </row>
    <row r="2777" spans="1:6" x14ac:dyDescent="0.3">
      <c r="A2777">
        <v>8111360</v>
      </c>
      <c r="B2777" t="s">
        <v>4056</v>
      </c>
      <c r="C2777">
        <v>10000000</v>
      </c>
      <c r="D2777">
        <v>7.4</v>
      </c>
      <c r="E2777">
        <v>-1888640</v>
      </c>
      <c r="F2777" t="s">
        <v>38</v>
      </c>
    </row>
    <row r="2778" spans="1:6" x14ac:dyDescent="0.3">
      <c r="A2778">
        <v>8828771</v>
      </c>
      <c r="B2778" t="s">
        <v>4057</v>
      </c>
      <c r="C2778">
        <v>6000000</v>
      </c>
      <c r="D2778">
        <v>4.3</v>
      </c>
      <c r="E2778">
        <v>2828771</v>
      </c>
      <c r="F2778" t="s">
        <v>21</v>
      </c>
    </row>
    <row r="2779" spans="1:6" x14ac:dyDescent="0.3">
      <c r="A2779">
        <v>7563670</v>
      </c>
      <c r="B2779" t="s">
        <v>4059</v>
      </c>
      <c r="C2779">
        <v>10000000</v>
      </c>
      <c r="D2779">
        <v>5.2</v>
      </c>
      <c r="E2779">
        <v>-2436330</v>
      </c>
      <c r="F2779" t="s">
        <v>38</v>
      </c>
    </row>
    <row r="2780" spans="1:6" x14ac:dyDescent="0.3">
      <c r="A2780">
        <v>6619173</v>
      </c>
      <c r="B2780" t="s">
        <v>4061</v>
      </c>
      <c r="C2780">
        <v>10000000</v>
      </c>
      <c r="D2780">
        <v>6.7</v>
      </c>
      <c r="E2780">
        <v>-3380827</v>
      </c>
      <c r="F2780" t="s">
        <v>38</v>
      </c>
    </row>
    <row r="2781" spans="1:6" x14ac:dyDescent="0.3">
      <c r="A2781">
        <v>6712241</v>
      </c>
      <c r="B2781" t="s">
        <v>4063</v>
      </c>
      <c r="C2781">
        <v>7500000</v>
      </c>
      <c r="D2781">
        <v>8.6</v>
      </c>
      <c r="E2781">
        <v>-787759</v>
      </c>
      <c r="F2781" t="s">
        <v>38</v>
      </c>
    </row>
    <row r="2782" spans="1:6" x14ac:dyDescent="0.3">
      <c r="A2782">
        <v>6842058</v>
      </c>
      <c r="B2782" t="s">
        <v>4065</v>
      </c>
      <c r="C2782">
        <v>10000000</v>
      </c>
      <c r="D2782">
        <v>6.1</v>
      </c>
      <c r="E2782">
        <v>-3157942</v>
      </c>
      <c r="F2782" t="s">
        <v>38</v>
      </c>
    </row>
    <row r="2783" spans="1:6" x14ac:dyDescent="0.3">
      <c r="A2783">
        <v>6491350</v>
      </c>
      <c r="B2783" t="s">
        <v>4067</v>
      </c>
      <c r="C2783">
        <v>10000000</v>
      </c>
      <c r="D2783">
        <v>5.8</v>
      </c>
      <c r="E2783">
        <v>-3508650</v>
      </c>
      <c r="F2783" t="s">
        <v>38</v>
      </c>
    </row>
    <row r="2784" spans="1:6" x14ac:dyDescent="0.3">
      <c r="A2784">
        <v>9473382</v>
      </c>
      <c r="B2784" t="s">
        <v>4069</v>
      </c>
      <c r="C2784">
        <v>10000000</v>
      </c>
      <c r="D2784">
        <v>7.7</v>
      </c>
      <c r="E2784">
        <v>-526618</v>
      </c>
      <c r="F2784" t="s">
        <v>38</v>
      </c>
    </row>
    <row r="2785" spans="1:6" x14ac:dyDescent="0.3">
      <c r="A2785">
        <v>6197866</v>
      </c>
      <c r="B2785" t="s">
        <v>4070</v>
      </c>
      <c r="C2785">
        <v>10000000</v>
      </c>
      <c r="D2785">
        <v>8</v>
      </c>
      <c r="E2785">
        <v>-3802134</v>
      </c>
      <c r="F2785" t="s">
        <v>38</v>
      </c>
    </row>
    <row r="2786" spans="1:6" x14ac:dyDescent="0.3">
      <c r="A2786">
        <v>6044618</v>
      </c>
      <c r="B2786" t="s">
        <v>4072</v>
      </c>
      <c r="C2786">
        <v>10000000</v>
      </c>
      <c r="D2786">
        <v>5.6</v>
      </c>
      <c r="E2786">
        <v>-3955382</v>
      </c>
      <c r="F2786" t="s">
        <v>38</v>
      </c>
    </row>
    <row r="2787" spans="1:6" x14ac:dyDescent="0.3">
      <c r="A2787">
        <v>7764027</v>
      </c>
      <c r="B2787" t="s">
        <v>4074</v>
      </c>
      <c r="C2787">
        <v>10000000</v>
      </c>
      <c r="D2787">
        <v>6.7</v>
      </c>
      <c r="E2787">
        <v>-2235973</v>
      </c>
      <c r="F2787" t="s">
        <v>38</v>
      </c>
    </row>
    <row r="2788" spans="1:6" x14ac:dyDescent="0.3">
      <c r="A2788">
        <v>21569041</v>
      </c>
      <c r="B2788" t="s">
        <v>4075</v>
      </c>
      <c r="C2788">
        <v>9000000</v>
      </c>
      <c r="D2788">
        <v>6.6</v>
      </c>
      <c r="E2788">
        <v>12569041</v>
      </c>
      <c r="F2788" t="s">
        <v>21</v>
      </c>
    </row>
    <row r="2789" spans="1:6" x14ac:dyDescent="0.3">
      <c r="A2789">
        <v>4356743</v>
      </c>
      <c r="B2789" t="s">
        <v>4077</v>
      </c>
      <c r="C2789">
        <v>16000000</v>
      </c>
      <c r="D2789">
        <v>4.0999999999999996</v>
      </c>
      <c r="E2789">
        <v>-11643257</v>
      </c>
      <c r="F2789" t="s">
        <v>38</v>
      </c>
    </row>
    <row r="2790" spans="1:6" x14ac:dyDescent="0.3">
      <c r="A2790">
        <v>5484375</v>
      </c>
      <c r="B2790" t="s">
        <v>4078</v>
      </c>
      <c r="C2790">
        <v>10000000</v>
      </c>
      <c r="D2790">
        <v>7.3</v>
      </c>
      <c r="E2790">
        <v>-4515625</v>
      </c>
      <c r="F2790" t="s">
        <v>38</v>
      </c>
    </row>
    <row r="2791" spans="1:6" x14ac:dyDescent="0.3">
      <c r="A2791">
        <v>4244155</v>
      </c>
      <c r="B2791" t="s">
        <v>4080</v>
      </c>
      <c r="C2791">
        <v>10000000</v>
      </c>
      <c r="D2791">
        <v>6.5</v>
      </c>
      <c r="E2791">
        <v>-5755845</v>
      </c>
      <c r="F2791" t="s">
        <v>38</v>
      </c>
    </row>
    <row r="2792" spans="1:6" x14ac:dyDescent="0.3">
      <c r="A2792">
        <v>5004648</v>
      </c>
      <c r="B2792" t="s">
        <v>4082</v>
      </c>
      <c r="C2792">
        <v>10000000</v>
      </c>
      <c r="D2792">
        <v>7</v>
      </c>
      <c r="E2792">
        <v>-4995352</v>
      </c>
      <c r="F2792" t="s">
        <v>38</v>
      </c>
    </row>
    <row r="2793" spans="1:6" x14ac:dyDescent="0.3">
      <c r="A2793">
        <v>3333823</v>
      </c>
      <c r="B2793" t="s">
        <v>4084</v>
      </c>
      <c r="C2793">
        <v>10000000</v>
      </c>
      <c r="D2793">
        <v>5.5</v>
      </c>
      <c r="E2793">
        <v>-6666177</v>
      </c>
      <c r="F2793" t="s">
        <v>38</v>
      </c>
    </row>
    <row r="2794" spans="1:6" x14ac:dyDescent="0.3">
      <c r="A2794">
        <v>3275585</v>
      </c>
      <c r="B2794" t="s">
        <v>4086</v>
      </c>
      <c r="C2794">
        <v>11500000</v>
      </c>
      <c r="D2794">
        <v>6.6</v>
      </c>
      <c r="E2794">
        <v>-8224415</v>
      </c>
      <c r="F2794" t="s">
        <v>38</v>
      </c>
    </row>
    <row r="2795" spans="1:6" x14ac:dyDescent="0.3">
      <c r="A2795">
        <v>3193102</v>
      </c>
      <c r="B2795" t="s">
        <v>4087</v>
      </c>
      <c r="C2795">
        <v>9000000</v>
      </c>
      <c r="D2795">
        <v>7.1</v>
      </c>
      <c r="E2795">
        <v>-5806898</v>
      </c>
      <c r="F2795" t="s">
        <v>38</v>
      </c>
    </row>
    <row r="2796" spans="1:6" x14ac:dyDescent="0.3">
      <c r="A2796">
        <v>54557348</v>
      </c>
      <c r="B2796" t="s">
        <v>4088</v>
      </c>
      <c r="C2796">
        <v>6500000</v>
      </c>
      <c r="D2796">
        <v>7.9</v>
      </c>
      <c r="E2796">
        <v>48057348</v>
      </c>
      <c r="F2796" t="s">
        <v>21</v>
      </c>
    </row>
    <row r="2797" spans="1:6" x14ac:dyDescent="0.3">
      <c r="A2797">
        <v>3041803</v>
      </c>
      <c r="B2797" t="s">
        <v>4090</v>
      </c>
      <c r="C2797">
        <v>10000000</v>
      </c>
      <c r="D2797">
        <v>7.1</v>
      </c>
      <c r="E2797">
        <v>-6958197</v>
      </c>
      <c r="F2797" t="s">
        <v>38</v>
      </c>
    </row>
    <row r="2798" spans="1:6" x14ac:dyDescent="0.3">
      <c r="A2798">
        <v>3060858</v>
      </c>
      <c r="B2798" t="s">
        <v>4092</v>
      </c>
      <c r="C2798">
        <v>10000000</v>
      </c>
      <c r="D2798">
        <v>5.6</v>
      </c>
      <c r="E2798">
        <v>-6939142</v>
      </c>
      <c r="F2798" t="s">
        <v>38</v>
      </c>
    </row>
    <row r="2799" spans="1:6" x14ac:dyDescent="0.3">
      <c r="A2799">
        <v>1055654</v>
      </c>
      <c r="B2799" t="s">
        <v>4093</v>
      </c>
      <c r="C2799">
        <v>10000000</v>
      </c>
      <c r="D2799">
        <v>7.3</v>
      </c>
      <c r="E2799">
        <v>-8944346</v>
      </c>
      <c r="F2799" t="s">
        <v>38</v>
      </c>
    </row>
    <row r="2800" spans="1:6" x14ac:dyDescent="0.3">
      <c r="A2800">
        <v>2331318</v>
      </c>
      <c r="B2800" t="s">
        <v>4095</v>
      </c>
      <c r="C2800">
        <v>10000000</v>
      </c>
      <c r="D2800">
        <v>3.3</v>
      </c>
      <c r="E2800">
        <v>-7668682</v>
      </c>
      <c r="F2800" t="s">
        <v>38</v>
      </c>
    </row>
    <row r="2801" spans="1:6" x14ac:dyDescent="0.3">
      <c r="A2801">
        <v>2185266</v>
      </c>
      <c r="B2801" t="s">
        <v>4096</v>
      </c>
      <c r="C2801">
        <v>10000000</v>
      </c>
      <c r="D2801">
        <v>6.5</v>
      </c>
      <c r="E2801">
        <v>-7814734</v>
      </c>
      <c r="F2801" t="s">
        <v>38</v>
      </c>
    </row>
    <row r="2802" spans="1:6" x14ac:dyDescent="0.3">
      <c r="A2802">
        <v>26583369</v>
      </c>
      <c r="B2802" t="s">
        <v>4098</v>
      </c>
      <c r="C2802">
        <v>10000000</v>
      </c>
      <c r="D2802">
        <v>4.8</v>
      </c>
      <c r="E2802">
        <v>16583369</v>
      </c>
      <c r="F2802" t="s">
        <v>21</v>
      </c>
    </row>
    <row r="2803" spans="1:6" x14ac:dyDescent="0.3">
      <c r="A2803">
        <v>800000</v>
      </c>
      <c r="B2803" t="s">
        <v>4100</v>
      </c>
      <c r="C2803">
        <v>14000000</v>
      </c>
      <c r="D2803">
        <v>5.2</v>
      </c>
      <c r="E2803">
        <v>-13200000</v>
      </c>
      <c r="F2803" t="s">
        <v>38</v>
      </c>
    </row>
    <row r="2804" spans="1:6" x14ac:dyDescent="0.3">
      <c r="A2804">
        <v>7574066</v>
      </c>
      <c r="B2804" t="s">
        <v>4102</v>
      </c>
      <c r="C2804">
        <v>10000000</v>
      </c>
      <c r="D2804">
        <v>6.3</v>
      </c>
      <c r="E2804">
        <v>-2425934</v>
      </c>
      <c r="F2804" t="s">
        <v>38</v>
      </c>
    </row>
    <row r="2805" spans="1:6" x14ac:dyDescent="0.3">
      <c r="A2805">
        <v>1754319</v>
      </c>
      <c r="B2805" t="s">
        <v>4103</v>
      </c>
      <c r="C2805">
        <v>10000000</v>
      </c>
      <c r="D2805">
        <v>7.2</v>
      </c>
      <c r="E2805">
        <v>-8245681</v>
      </c>
      <c r="F2805" t="s">
        <v>38</v>
      </c>
    </row>
    <row r="2806" spans="1:6" x14ac:dyDescent="0.3">
      <c r="A2806">
        <v>1641788</v>
      </c>
      <c r="B2806" t="s">
        <v>4104</v>
      </c>
      <c r="C2806">
        <v>8000000</v>
      </c>
      <c r="D2806">
        <v>6.8</v>
      </c>
      <c r="E2806">
        <v>-6358212</v>
      </c>
      <c r="F2806" t="s">
        <v>38</v>
      </c>
    </row>
    <row r="2807" spans="1:6" x14ac:dyDescent="0.3">
      <c r="A2807">
        <v>1631839</v>
      </c>
      <c r="B2807" t="s">
        <v>4106</v>
      </c>
      <c r="C2807">
        <v>10000000</v>
      </c>
      <c r="D2807">
        <v>5.7</v>
      </c>
      <c r="E2807">
        <v>-8368161</v>
      </c>
      <c r="F2807" t="s">
        <v>38</v>
      </c>
    </row>
    <row r="2808" spans="1:6" x14ac:dyDescent="0.3">
      <c r="A2808">
        <v>1309849</v>
      </c>
      <c r="B2808" t="s">
        <v>4107</v>
      </c>
      <c r="C2808">
        <v>10000000</v>
      </c>
      <c r="D2808">
        <v>7.2</v>
      </c>
      <c r="E2808">
        <v>-8690151</v>
      </c>
      <c r="F2808" t="s">
        <v>38</v>
      </c>
    </row>
    <row r="2809" spans="1:6" x14ac:dyDescent="0.3">
      <c r="A2809">
        <v>1939441</v>
      </c>
      <c r="B2809" t="s">
        <v>4108</v>
      </c>
      <c r="C2809">
        <v>10000000</v>
      </c>
      <c r="D2809">
        <v>6.9</v>
      </c>
      <c r="E2809">
        <v>-8060559</v>
      </c>
      <c r="F2809" t="s">
        <v>38</v>
      </c>
    </row>
    <row r="2810" spans="1:6" x14ac:dyDescent="0.3">
      <c r="A2810">
        <v>1276984</v>
      </c>
      <c r="B2810" t="s">
        <v>4109</v>
      </c>
      <c r="C2810">
        <v>10000000</v>
      </c>
      <c r="D2810">
        <v>6.2</v>
      </c>
      <c r="E2810">
        <v>-8723016</v>
      </c>
      <c r="F2810" t="s">
        <v>38</v>
      </c>
    </row>
    <row r="2811" spans="1:6" x14ac:dyDescent="0.3">
      <c r="A2811">
        <v>1987762</v>
      </c>
      <c r="B2811" t="s">
        <v>4110</v>
      </c>
      <c r="C2811">
        <v>11000000</v>
      </c>
      <c r="D2811">
        <v>6.7</v>
      </c>
      <c r="E2811">
        <v>-9012238</v>
      </c>
      <c r="F2811" t="s">
        <v>38</v>
      </c>
    </row>
    <row r="2812" spans="1:6" x14ac:dyDescent="0.3">
      <c r="A2812">
        <v>1474508</v>
      </c>
      <c r="B2812" t="s">
        <v>4112</v>
      </c>
      <c r="C2812">
        <v>5000000</v>
      </c>
      <c r="D2812">
        <v>6.5</v>
      </c>
      <c r="E2812">
        <v>-3525492</v>
      </c>
      <c r="F2812" t="s">
        <v>38</v>
      </c>
    </row>
    <row r="2813" spans="1:6" x14ac:dyDescent="0.3">
      <c r="A2813">
        <v>1011054</v>
      </c>
      <c r="B2813" t="s">
        <v>4114</v>
      </c>
      <c r="C2813">
        <v>10000000</v>
      </c>
      <c r="D2813">
        <v>7.2</v>
      </c>
      <c r="E2813">
        <v>-8988946</v>
      </c>
      <c r="F2813" t="s">
        <v>38</v>
      </c>
    </row>
    <row r="2814" spans="1:6" x14ac:dyDescent="0.3">
      <c r="A2814">
        <v>900926</v>
      </c>
      <c r="B2814" t="s">
        <v>4116</v>
      </c>
      <c r="C2814">
        <v>10000000</v>
      </c>
      <c r="D2814">
        <v>5.3</v>
      </c>
      <c r="E2814">
        <v>-9099074</v>
      </c>
      <c r="F2814" t="s">
        <v>38</v>
      </c>
    </row>
    <row r="2815" spans="1:6" x14ac:dyDescent="0.3">
      <c r="A2815">
        <v>866778</v>
      </c>
      <c r="B2815" t="s">
        <v>4117</v>
      </c>
      <c r="C2815">
        <v>10000000</v>
      </c>
      <c r="D2815">
        <v>6.7</v>
      </c>
      <c r="E2815">
        <v>-9133222</v>
      </c>
      <c r="F2815" t="s">
        <v>38</v>
      </c>
    </row>
    <row r="2816" spans="1:6" x14ac:dyDescent="0.3">
      <c r="A2816">
        <v>598645</v>
      </c>
      <c r="B2816" t="s">
        <v>4118</v>
      </c>
      <c r="C2816">
        <v>10000000</v>
      </c>
      <c r="D2816">
        <v>3.6</v>
      </c>
      <c r="E2816">
        <v>-9401355</v>
      </c>
      <c r="F2816" t="s">
        <v>38</v>
      </c>
    </row>
    <row r="2817" spans="1:6" x14ac:dyDescent="0.3">
      <c r="A2817">
        <v>578527</v>
      </c>
      <c r="B2817" t="s">
        <v>4120</v>
      </c>
      <c r="C2817">
        <v>10000000</v>
      </c>
      <c r="D2817">
        <v>5.7</v>
      </c>
      <c r="E2817">
        <v>-9421473</v>
      </c>
      <c r="F2817" t="s">
        <v>38</v>
      </c>
    </row>
    <row r="2818" spans="1:6" x14ac:dyDescent="0.3">
      <c r="A2818">
        <v>488872</v>
      </c>
      <c r="B2818" t="s">
        <v>4121</v>
      </c>
      <c r="C2818">
        <v>10000000</v>
      </c>
      <c r="D2818">
        <v>7.3</v>
      </c>
      <c r="E2818">
        <v>-9511128</v>
      </c>
      <c r="F2818" t="s">
        <v>38</v>
      </c>
    </row>
    <row r="2819" spans="1:6" x14ac:dyDescent="0.3">
      <c r="A2819">
        <v>365734</v>
      </c>
      <c r="B2819" t="s">
        <v>4123</v>
      </c>
      <c r="C2819">
        <v>10000000</v>
      </c>
      <c r="D2819">
        <v>5</v>
      </c>
      <c r="E2819">
        <v>-9634266</v>
      </c>
      <c r="F2819" t="s">
        <v>38</v>
      </c>
    </row>
    <row r="2820" spans="1:6" x14ac:dyDescent="0.3">
      <c r="A2820">
        <v>3093491</v>
      </c>
      <c r="B2820" t="s">
        <v>4125</v>
      </c>
      <c r="C2820">
        <v>5000000</v>
      </c>
      <c r="D2820">
        <v>6.6</v>
      </c>
      <c r="E2820">
        <v>-1906509</v>
      </c>
      <c r="F2820" t="s">
        <v>38</v>
      </c>
    </row>
    <row r="2821" spans="1:6" x14ac:dyDescent="0.3">
      <c r="A2821">
        <v>228524</v>
      </c>
      <c r="B2821" t="s">
        <v>4127</v>
      </c>
      <c r="C2821">
        <v>4000000</v>
      </c>
      <c r="D2821">
        <v>7.3</v>
      </c>
      <c r="E2821">
        <v>-3771476</v>
      </c>
      <c r="F2821" t="s">
        <v>38</v>
      </c>
    </row>
    <row r="2822" spans="1:6" x14ac:dyDescent="0.3">
      <c r="A2822">
        <v>226792</v>
      </c>
      <c r="B2822" t="s">
        <v>4129</v>
      </c>
      <c r="C2822">
        <v>10000000</v>
      </c>
      <c r="D2822">
        <v>6.2</v>
      </c>
      <c r="E2822">
        <v>-9773208</v>
      </c>
      <c r="F2822" t="s">
        <v>38</v>
      </c>
    </row>
    <row r="2823" spans="1:6" x14ac:dyDescent="0.3">
      <c r="A2823">
        <v>136432</v>
      </c>
      <c r="B2823" t="s">
        <v>4131</v>
      </c>
      <c r="C2823">
        <v>5000000</v>
      </c>
      <c r="D2823">
        <v>6.6</v>
      </c>
      <c r="E2823">
        <v>-4863568</v>
      </c>
      <c r="F2823" t="s">
        <v>38</v>
      </c>
    </row>
    <row r="2824" spans="1:6" x14ac:dyDescent="0.3">
      <c r="A2824">
        <v>131617</v>
      </c>
      <c r="B2824" t="s">
        <v>4132</v>
      </c>
      <c r="C2824">
        <v>10000000</v>
      </c>
      <c r="D2824">
        <v>6.3</v>
      </c>
      <c r="E2824">
        <v>-9868383</v>
      </c>
      <c r="F2824" t="s">
        <v>38</v>
      </c>
    </row>
    <row r="2825" spans="1:6" x14ac:dyDescent="0.3">
      <c r="A2825">
        <v>126247</v>
      </c>
      <c r="B2825" t="s">
        <v>4134</v>
      </c>
      <c r="C2825">
        <v>6200000</v>
      </c>
      <c r="D2825">
        <v>3.3</v>
      </c>
      <c r="E2825">
        <v>-6073753</v>
      </c>
      <c r="F2825" t="s">
        <v>38</v>
      </c>
    </row>
    <row r="2826" spans="1:6" x14ac:dyDescent="0.3">
      <c r="A2826">
        <v>15447</v>
      </c>
      <c r="B2826" t="s">
        <v>4136</v>
      </c>
      <c r="C2826">
        <v>10000000</v>
      </c>
      <c r="D2826">
        <v>3.5</v>
      </c>
      <c r="E2826">
        <v>-9984553</v>
      </c>
      <c r="F2826" t="s">
        <v>38</v>
      </c>
    </row>
    <row r="2827" spans="1:6" x14ac:dyDescent="0.3">
      <c r="A2827">
        <v>19348</v>
      </c>
      <c r="B2827" t="s">
        <v>4138</v>
      </c>
      <c r="C2827">
        <v>10000000</v>
      </c>
      <c r="D2827">
        <v>5.5</v>
      </c>
      <c r="E2827">
        <v>-9980652</v>
      </c>
      <c r="F2827" t="s">
        <v>38</v>
      </c>
    </row>
    <row r="2828" spans="1:6" x14ac:dyDescent="0.3">
      <c r="A2828">
        <v>100503</v>
      </c>
      <c r="B2828" t="s">
        <v>4140</v>
      </c>
      <c r="C2828">
        <v>8000000</v>
      </c>
      <c r="D2828">
        <v>5.9</v>
      </c>
      <c r="E2828">
        <v>-7899497</v>
      </c>
      <c r="F2828" t="s">
        <v>38</v>
      </c>
    </row>
    <row r="2829" spans="1:6" x14ac:dyDescent="0.3">
      <c r="A2829">
        <v>92900</v>
      </c>
      <c r="B2829" t="s">
        <v>4142</v>
      </c>
      <c r="C2829">
        <v>5000000</v>
      </c>
      <c r="D2829">
        <v>4.7</v>
      </c>
      <c r="E2829">
        <v>-4907100</v>
      </c>
      <c r="F2829" t="s">
        <v>38</v>
      </c>
    </row>
    <row r="2830" spans="1:6" x14ac:dyDescent="0.3">
      <c r="A2830">
        <v>5561</v>
      </c>
      <c r="B2830" t="s">
        <v>4144</v>
      </c>
      <c r="C2830">
        <v>10000000</v>
      </c>
      <c r="D2830">
        <v>3.9</v>
      </c>
      <c r="E2830">
        <v>-9994439</v>
      </c>
      <c r="F2830" t="s">
        <v>38</v>
      </c>
    </row>
    <row r="2831" spans="1:6" x14ac:dyDescent="0.3">
      <c r="A2831">
        <v>3607</v>
      </c>
      <c r="B2831" t="s">
        <v>4146</v>
      </c>
      <c r="C2831">
        <v>10000000</v>
      </c>
      <c r="D2831">
        <v>6.1</v>
      </c>
      <c r="E2831">
        <v>-9996393</v>
      </c>
      <c r="F2831" t="s">
        <v>38</v>
      </c>
    </row>
    <row r="2832" spans="1:6" x14ac:dyDescent="0.3">
      <c r="A2832">
        <v>70527</v>
      </c>
      <c r="B2832" t="s">
        <v>4148</v>
      </c>
      <c r="C2832">
        <v>6500000</v>
      </c>
      <c r="D2832">
        <v>6.7</v>
      </c>
      <c r="E2832">
        <v>-6429473</v>
      </c>
      <c r="F2832" t="s">
        <v>38</v>
      </c>
    </row>
    <row r="2833" spans="1:6" x14ac:dyDescent="0.3">
      <c r="A2833">
        <v>128486</v>
      </c>
      <c r="B2833" t="s">
        <v>4149</v>
      </c>
      <c r="C2833">
        <v>10000000</v>
      </c>
      <c r="D2833">
        <v>7.3</v>
      </c>
      <c r="E2833">
        <v>-9871514</v>
      </c>
      <c r="F2833" t="s">
        <v>38</v>
      </c>
    </row>
    <row r="2834" spans="1:6" x14ac:dyDescent="0.3">
      <c r="A2834">
        <v>2483955</v>
      </c>
      <c r="B2834" t="s">
        <v>4151</v>
      </c>
      <c r="C2834">
        <v>9600000</v>
      </c>
      <c r="D2834">
        <v>6.7</v>
      </c>
      <c r="E2834">
        <v>-7116045</v>
      </c>
      <c r="F2834" t="s">
        <v>38</v>
      </c>
    </row>
    <row r="2835" spans="1:6" x14ac:dyDescent="0.3">
      <c r="A2835">
        <v>57176582</v>
      </c>
      <c r="B2835" t="s">
        <v>4152</v>
      </c>
      <c r="C2835">
        <v>9500000</v>
      </c>
      <c r="D2835">
        <v>6.1</v>
      </c>
      <c r="E2835">
        <v>47676582</v>
      </c>
      <c r="F2835" t="s">
        <v>21</v>
      </c>
    </row>
    <row r="2836" spans="1:6" x14ac:dyDescent="0.3">
      <c r="A2836">
        <v>43100000</v>
      </c>
      <c r="B2836" t="s">
        <v>4153</v>
      </c>
      <c r="C2836">
        <v>9500000</v>
      </c>
      <c r="D2836">
        <v>6.9</v>
      </c>
      <c r="E2836">
        <v>33600000</v>
      </c>
      <c r="F2836" t="s">
        <v>21</v>
      </c>
    </row>
    <row r="2837" spans="1:6" x14ac:dyDescent="0.3">
      <c r="A2837">
        <v>225377</v>
      </c>
      <c r="B2837" t="s">
        <v>4154</v>
      </c>
      <c r="C2837">
        <v>8900000</v>
      </c>
      <c r="D2837">
        <v>7.9</v>
      </c>
      <c r="E2837">
        <v>-8674623</v>
      </c>
      <c r="F2837" t="s">
        <v>38</v>
      </c>
    </row>
    <row r="2838" spans="1:6" x14ac:dyDescent="0.3">
      <c r="A2838">
        <v>14114488</v>
      </c>
      <c r="B2838" t="s">
        <v>4156</v>
      </c>
      <c r="C2838">
        <v>10500000</v>
      </c>
      <c r="D2838">
        <v>4.5</v>
      </c>
      <c r="E2838">
        <v>3614488</v>
      </c>
      <c r="F2838" t="s">
        <v>21</v>
      </c>
    </row>
    <row r="2839" spans="1:6" x14ac:dyDescent="0.3">
      <c r="A2839">
        <v>46300000</v>
      </c>
      <c r="B2839" t="s">
        <v>4158</v>
      </c>
      <c r="C2839">
        <v>9400000</v>
      </c>
      <c r="D2839">
        <v>7.6</v>
      </c>
      <c r="E2839">
        <v>36900000</v>
      </c>
      <c r="F2839" t="s">
        <v>21</v>
      </c>
    </row>
    <row r="2840" spans="1:6" x14ac:dyDescent="0.3">
      <c r="A2840">
        <v>2600000</v>
      </c>
      <c r="B2840" t="s">
        <v>4159</v>
      </c>
      <c r="C2840">
        <v>6000000</v>
      </c>
      <c r="D2840">
        <v>7.5</v>
      </c>
      <c r="E2840">
        <v>-3400000</v>
      </c>
      <c r="F2840" t="s">
        <v>38</v>
      </c>
    </row>
    <row r="2841" spans="1:6" x14ac:dyDescent="0.3">
      <c r="A2841">
        <v>3029870</v>
      </c>
      <c r="B2841" t="s">
        <v>4160</v>
      </c>
      <c r="C2841">
        <v>7400000</v>
      </c>
      <c r="D2841">
        <v>7.1</v>
      </c>
      <c r="E2841">
        <v>-4370130</v>
      </c>
      <c r="F2841" t="s">
        <v>38</v>
      </c>
    </row>
    <row r="2842" spans="1:6" x14ac:dyDescent="0.3">
      <c r="A2842">
        <v>3047539</v>
      </c>
      <c r="B2842" t="s">
        <v>4162</v>
      </c>
      <c r="C2842">
        <v>7217600</v>
      </c>
      <c r="D2842">
        <v>6.9</v>
      </c>
      <c r="E2842">
        <v>-4170061</v>
      </c>
      <c r="F2842" t="s">
        <v>38</v>
      </c>
    </row>
    <row r="2843" spans="1:6" x14ac:dyDescent="0.3">
      <c r="A2843">
        <v>78900000</v>
      </c>
      <c r="B2843" t="s">
        <v>4163</v>
      </c>
      <c r="C2843">
        <v>11000000</v>
      </c>
      <c r="D2843">
        <v>8.5</v>
      </c>
      <c r="E2843">
        <v>67900000</v>
      </c>
      <c r="F2843" t="s">
        <v>21</v>
      </c>
    </row>
    <row r="2844" spans="1:6" x14ac:dyDescent="0.3">
      <c r="A2844">
        <v>30859000</v>
      </c>
      <c r="B2844" t="s">
        <v>4164</v>
      </c>
      <c r="C2844">
        <v>83532</v>
      </c>
      <c r="D2844">
        <v>7.5</v>
      </c>
      <c r="E2844">
        <v>30775468</v>
      </c>
      <c r="F2844" t="s">
        <v>21</v>
      </c>
    </row>
    <row r="2845" spans="1:6" x14ac:dyDescent="0.3">
      <c r="A2845">
        <v>3571735</v>
      </c>
      <c r="B2845" t="s">
        <v>4166</v>
      </c>
      <c r="C2845">
        <v>10000000</v>
      </c>
      <c r="D2845">
        <v>6.6</v>
      </c>
      <c r="E2845">
        <v>-6428265</v>
      </c>
      <c r="F2845" t="s">
        <v>38</v>
      </c>
    </row>
    <row r="2846" spans="1:6" x14ac:dyDescent="0.3">
      <c r="A2846">
        <v>50000000</v>
      </c>
      <c r="B2846" t="s">
        <v>4167</v>
      </c>
      <c r="C2846">
        <v>9000000</v>
      </c>
      <c r="D2846">
        <v>8</v>
      </c>
      <c r="E2846">
        <v>41000000</v>
      </c>
      <c r="F2846" t="s">
        <v>21</v>
      </c>
    </row>
    <row r="2847" spans="1:6" x14ac:dyDescent="0.3">
      <c r="A2847">
        <v>63600000</v>
      </c>
      <c r="B2847" t="s">
        <v>4169</v>
      </c>
      <c r="C2847">
        <v>9000000</v>
      </c>
      <c r="D2847">
        <v>7</v>
      </c>
      <c r="E2847">
        <v>54600000</v>
      </c>
      <c r="F2847" t="s">
        <v>21</v>
      </c>
    </row>
    <row r="2848" spans="1:6" x14ac:dyDescent="0.3">
      <c r="A2848">
        <v>36049108</v>
      </c>
      <c r="B2848" t="s">
        <v>4170</v>
      </c>
      <c r="C2848">
        <v>9000000</v>
      </c>
      <c r="D2848">
        <v>6.8</v>
      </c>
      <c r="E2848">
        <v>27049108</v>
      </c>
      <c r="F2848" t="s">
        <v>21</v>
      </c>
    </row>
    <row r="2849" spans="1:6" x14ac:dyDescent="0.3">
      <c r="A2849">
        <v>34074895</v>
      </c>
      <c r="B2849" t="s">
        <v>4171</v>
      </c>
      <c r="C2849">
        <v>9000000</v>
      </c>
      <c r="D2849">
        <v>6.7</v>
      </c>
      <c r="E2849">
        <v>25074895</v>
      </c>
      <c r="F2849" t="s">
        <v>21</v>
      </c>
    </row>
    <row r="2850" spans="1:6" x14ac:dyDescent="0.3">
      <c r="A2850">
        <v>33244684</v>
      </c>
      <c r="B2850" t="s">
        <v>4172</v>
      </c>
      <c r="C2850">
        <v>9000000</v>
      </c>
      <c r="D2850">
        <v>6.5</v>
      </c>
      <c r="E2850">
        <v>24244684</v>
      </c>
      <c r="F2850" t="s">
        <v>21</v>
      </c>
    </row>
    <row r="2851" spans="1:6" x14ac:dyDescent="0.3">
      <c r="A2851">
        <v>24530513</v>
      </c>
      <c r="B2851" t="s">
        <v>4174</v>
      </c>
      <c r="C2851">
        <v>9000000</v>
      </c>
      <c r="D2851">
        <v>8</v>
      </c>
      <c r="E2851">
        <v>15530513</v>
      </c>
      <c r="F2851" t="s">
        <v>21</v>
      </c>
    </row>
    <row r="2852" spans="1:6" x14ac:dyDescent="0.3">
      <c r="A2852">
        <v>71519230</v>
      </c>
      <c r="B2852" t="s">
        <v>4175</v>
      </c>
      <c r="C2852">
        <v>9000000</v>
      </c>
      <c r="D2852">
        <v>6.5</v>
      </c>
      <c r="E2852">
        <v>62519230</v>
      </c>
      <c r="F2852" t="s">
        <v>21</v>
      </c>
    </row>
    <row r="2853" spans="1:6" x14ac:dyDescent="0.3">
      <c r="A2853">
        <v>20035310</v>
      </c>
      <c r="B2853" t="s">
        <v>4177</v>
      </c>
      <c r="C2853">
        <v>9000000</v>
      </c>
      <c r="D2853">
        <v>4.9000000000000004</v>
      </c>
      <c r="E2853">
        <v>11035310</v>
      </c>
      <c r="F2853" t="s">
        <v>21</v>
      </c>
    </row>
    <row r="2854" spans="1:6" x14ac:dyDescent="0.3">
      <c r="A2854">
        <v>18225165</v>
      </c>
      <c r="B2854" t="s">
        <v>4178</v>
      </c>
      <c r="C2854">
        <v>9000000</v>
      </c>
      <c r="D2854">
        <v>7.1</v>
      </c>
      <c r="E2854">
        <v>9225165</v>
      </c>
      <c r="F2854" t="s">
        <v>21</v>
      </c>
    </row>
    <row r="2855" spans="1:6" x14ac:dyDescent="0.3">
      <c r="A2855">
        <v>17804273</v>
      </c>
      <c r="B2855" t="s">
        <v>4179</v>
      </c>
      <c r="C2855">
        <v>20000000</v>
      </c>
      <c r="D2855">
        <v>7</v>
      </c>
      <c r="E2855">
        <v>-2195727</v>
      </c>
      <c r="F2855" t="s">
        <v>38</v>
      </c>
    </row>
    <row r="2856" spans="1:6" x14ac:dyDescent="0.3">
      <c r="A2856">
        <v>16938179</v>
      </c>
      <c r="B2856" t="s">
        <v>4181</v>
      </c>
      <c r="C2856">
        <v>8000000</v>
      </c>
      <c r="D2856">
        <v>7</v>
      </c>
      <c r="E2856">
        <v>8938179</v>
      </c>
      <c r="F2856" t="s">
        <v>21</v>
      </c>
    </row>
    <row r="2857" spans="1:6" x14ac:dyDescent="0.3">
      <c r="A2857">
        <v>16235293</v>
      </c>
      <c r="B2857" t="s">
        <v>4182</v>
      </c>
      <c r="C2857">
        <v>9000000</v>
      </c>
      <c r="D2857">
        <v>4.5</v>
      </c>
      <c r="E2857">
        <v>7235293</v>
      </c>
      <c r="F2857" t="s">
        <v>21</v>
      </c>
    </row>
    <row r="2858" spans="1:6" x14ac:dyDescent="0.3">
      <c r="A2858">
        <v>10161099</v>
      </c>
      <c r="B2858" t="s">
        <v>4183</v>
      </c>
      <c r="C2858">
        <v>9000000</v>
      </c>
      <c r="D2858">
        <v>7.7</v>
      </c>
      <c r="E2858">
        <v>1161099</v>
      </c>
      <c r="F2858" t="s">
        <v>21</v>
      </c>
    </row>
    <row r="2859" spans="1:6" x14ac:dyDescent="0.3">
      <c r="A2859">
        <v>6047856</v>
      </c>
      <c r="B2859" t="s">
        <v>4184</v>
      </c>
      <c r="C2859">
        <v>8500000</v>
      </c>
      <c r="D2859">
        <v>6.7</v>
      </c>
      <c r="E2859">
        <v>-2452144</v>
      </c>
      <c r="F2859" t="s">
        <v>38</v>
      </c>
    </row>
    <row r="2860" spans="1:6" x14ac:dyDescent="0.3">
      <c r="A2860">
        <v>4681503</v>
      </c>
      <c r="B2860" t="s">
        <v>4185</v>
      </c>
      <c r="C2860">
        <v>9000000</v>
      </c>
      <c r="D2860">
        <v>7</v>
      </c>
      <c r="E2860">
        <v>-4318497</v>
      </c>
      <c r="F2860" t="s">
        <v>38</v>
      </c>
    </row>
    <row r="2861" spans="1:6" x14ac:dyDescent="0.3">
      <c r="A2861">
        <v>4350774</v>
      </c>
      <c r="B2861" t="s">
        <v>4187</v>
      </c>
      <c r="C2861">
        <v>8000000</v>
      </c>
      <c r="D2861">
        <v>6.5</v>
      </c>
      <c r="E2861">
        <v>-3649226</v>
      </c>
      <c r="F2861" t="s">
        <v>38</v>
      </c>
    </row>
    <row r="2862" spans="1:6" x14ac:dyDescent="0.3">
      <c r="A2862">
        <v>2955039</v>
      </c>
      <c r="B2862" t="s">
        <v>4188</v>
      </c>
      <c r="C2862">
        <v>9000000</v>
      </c>
      <c r="D2862">
        <v>6.2</v>
      </c>
      <c r="E2862">
        <v>-6044961</v>
      </c>
      <c r="F2862" t="s">
        <v>38</v>
      </c>
    </row>
    <row r="2863" spans="1:6" x14ac:dyDescent="0.3">
      <c r="A2863">
        <v>1530535</v>
      </c>
      <c r="B2863" t="s">
        <v>4189</v>
      </c>
      <c r="C2863">
        <v>9000000</v>
      </c>
      <c r="D2863">
        <v>5.7</v>
      </c>
      <c r="E2863">
        <v>-7469465</v>
      </c>
      <c r="F2863" t="s">
        <v>38</v>
      </c>
    </row>
    <row r="2864" spans="1:6" x14ac:dyDescent="0.3">
      <c r="A2864">
        <v>4881867</v>
      </c>
      <c r="B2864" t="s">
        <v>4190</v>
      </c>
      <c r="C2864">
        <v>9000000</v>
      </c>
      <c r="D2864">
        <v>6.4</v>
      </c>
      <c r="E2864">
        <v>-4118133</v>
      </c>
      <c r="F2864" t="s">
        <v>38</v>
      </c>
    </row>
    <row r="2865" spans="1:6" x14ac:dyDescent="0.3">
      <c r="A2865">
        <v>11860839</v>
      </c>
      <c r="B2865" t="s">
        <v>4191</v>
      </c>
      <c r="C2865">
        <v>9000000</v>
      </c>
      <c r="D2865">
        <v>5.4</v>
      </c>
      <c r="E2865">
        <v>2860839</v>
      </c>
      <c r="F2865" t="s">
        <v>21</v>
      </c>
    </row>
    <row r="2866" spans="1:6" x14ac:dyDescent="0.3">
      <c r="A2866">
        <v>454255</v>
      </c>
      <c r="B2866" t="s">
        <v>4193</v>
      </c>
      <c r="C2866">
        <v>400000000</v>
      </c>
      <c r="D2866">
        <v>6.6</v>
      </c>
      <c r="E2866">
        <v>-399545745</v>
      </c>
      <c r="F2866" t="s">
        <v>38</v>
      </c>
    </row>
    <row r="2867" spans="1:6" x14ac:dyDescent="0.3">
      <c r="A2867">
        <v>349618</v>
      </c>
      <c r="B2867" t="s">
        <v>4195</v>
      </c>
      <c r="C2867">
        <v>9000000</v>
      </c>
      <c r="D2867">
        <v>6.1</v>
      </c>
      <c r="E2867">
        <v>-8650382</v>
      </c>
      <c r="F2867" t="s">
        <v>38</v>
      </c>
    </row>
    <row r="2868" spans="1:6" x14ac:dyDescent="0.3">
      <c r="A2868">
        <v>112935</v>
      </c>
      <c r="B2868" t="s">
        <v>4196</v>
      </c>
      <c r="C2868">
        <v>9000000</v>
      </c>
      <c r="D2868">
        <v>7.6</v>
      </c>
      <c r="E2868">
        <v>-8887065</v>
      </c>
      <c r="F2868" t="s">
        <v>38</v>
      </c>
    </row>
    <row r="2869" spans="1:6" x14ac:dyDescent="0.3">
      <c r="A2869">
        <v>883887</v>
      </c>
      <c r="B2869" t="s">
        <v>4198</v>
      </c>
      <c r="C2869">
        <v>9000000</v>
      </c>
      <c r="D2869">
        <v>6.2</v>
      </c>
      <c r="E2869">
        <v>-8116113</v>
      </c>
      <c r="F2869" t="s">
        <v>38</v>
      </c>
    </row>
    <row r="2870" spans="1:6" x14ac:dyDescent="0.3">
      <c r="A2870">
        <v>13751</v>
      </c>
      <c r="B2870" t="s">
        <v>4199</v>
      </c>
      <c r="C2870">
        <v>11400000</v>
      </c>
      <c r="D2870">
        <v>6.6</v>
      </c>
      <c r="E2870">
        <v>-11386249</v>
      </c>
      <c r="F2870" t="s">
        <v>38</v>
      </c>
    </row>
    <row r="2871" spans="1:6" x14ac:dyDescent="0.3">
      <c r="A2871">
        <v>145109</v>
      </c>
      <c r="B2871" t="s">
        <v>4201</v>
      </c>
      <c r="C2871">
        <v>45000000</v>
      </c>
      <c r="D2871">
        <v>7.3</v>
      </c>
      <c r="E2871">
        <v>-44854891</v>
      </c>
      <c r="F2871" t="s">
        <v>38</v>
      </c>
    </row>
    <row r="2872" spans="1:6" x14ac:dyDescent="0.3">
      <c r="A2872">
        <v>1046166</v>
      </c>
      <c r="B2872" t="s">
        <v>4204</v>
      </c>
      <c r="C2872">
        <v>9000000</v>
      </c>
      <c r="D2872">
        <v>4.2</v>
      </c>
      <c r="E2872">
        <v>-7953834</v>
      </c>
      <c r="F2872" t="s">
        <v>38</v>
      </c>
    </row>
    <row r="2873" spans="1:6" x14ac:dyDescent="0.3">
      <c r="A2873">
        <v>174635000</v>
      </c>
      <c r="B2873" t="s">
        <v>4206</v>
      </c>
      <c r="C2873">
        <v>8800000</v>
      </c>
      <c r="D2873">
        <v>6.5</v>
      </c>
      <c r="E2873">
        <v>165835000</v>
      </c>
      <c r="F2873" t="s">
        <v>21</v>
      </c>
    </row>
    <row r="2874" spans="1:6" x14ac:dyDescent="0.3">
      <c r="A2874">
        <v>14373825</v>
      </c>
      <c r="B2874" t="s">
        <v>4208</v>
      </c>
      <c r="C2874">
        <v>8600000</v>
      </c>
      <c r="D2874">
        <v>6.5</v>
      </c>
      <c r="E2874">
        <v>5773825</v>
      </c>
      <c r="F2874" t="s">
        <v>21</v>
      </c>
    </row>
    <row r="2875" spans="1:6" x14ac:dyDescent="0.3">
      <c r="A2875">
        <v>162</v>
      </c>
      <c r="B2875" t="s">
        <v>4210</v>
      </c>
      <c r="C2875">
        <v>9000000</v>
      </c>
      <c r="D2875">
        <v>5.7</v>
      </c>
      <c r="E2875">
        <v>-8999838</v>
      </c>
      <c r="F2875" t="s">
        <v>38</v>
      </c>
    </row>
    <row r="2876" spans="1:6" x14ac:dyDescent="0.3">
      <c r="A2876">
        <v>39462438</v>
      </c>
      <c r="B2876" t="s">
        <v>4211</v>
      </c>
      <c r="C2876">
        <v>7000000</v>
      </c>
      <c r="D2876">
        <v>7.3</v>
      </c>
      <c r="E2876">
        <v>32462438</v>
      </c>
      <c r="F2876" t="s">
        <v>21</v>
      </c>
    </row>
    <row r="2877" spans="1:6" x14ac:dyDescent="0.3">
      <c r="A2877">
        <v>29200000</v>
      </c>
      <c r="B2877" t="s">
        <v>4213</v>
      </c>
      <c r="C2877">
        <v>8500000</v>
      </c>
      <c r="D2877">
        <v>6.9</v>
      </c>
      <c r="E2877">
        <v>20700000</v>
      </c>
      <c r="F2877" t="s">
        <v>21</v>
      </c>
    </row>
    <row r="2878" spans="1:6" x14ac:dyDescent="0.3">
      <c r="A2878">
        <v>21564616</v>
      </c>
      <c r="B2878" t="s">
        <v>4215</v>
      </c>
      <c r="C2878">
        <v>8500000</v>
      </c>
      <c r="D2878">
        <v>5</v>
      </c>
      <c r="E2878">
        <v>13064616</v>
      </c>
      <c r="F2878" t="s">
        <v>21</v>
      </c>
    </row>
    <row r="2879" spans="1:6" x14ac:dyDescent="0.3">
      <c r="A2879">
        <v>14879556</v>
      </c>
      <c r="B2879" t="s">
        <v>4216</v>
      </c>
      <c r="C2879">
        <v>8000000</v>
      </c>
      <c r="D2879">
        <v>7.3</v>
      </c>
      <c r="E2879">
        <v>6879556</v>
      </c>
      <c r="F2879" t="s">
        <v>21</v>
      </c>
    </row>
    <row r="2880" spans="1:6" x14ac:dyDescent="0.3">
      <c r="A2880">
        <v>34017854</v>
      </c>
      <c r="B2880" t="s">
        <v>4218</v>
      </c>
      <c r="C2880">
        <v>8500000</v>
      </c>
      <c r="D2880">
        <v>6.5</v>
      </c>
      <c r="E2880">
        <v>25517854</v>
      </c>
      <c r="F2880" t="s">
        <v>21</v>
      </c>
    </row>
    <row r="2881" spans="1:6" x14ac:dyDescent="0.3">
      <c r="A2881">
        <v>4273372</v>
      </c>
      <c r="B2881" t="s">
        <v>4220</v>
      </c>
      <c r="C2881">
        <v>22000000</v>
      </c>
      <c r="D2881">
        <v>2.1</v>
      </c>
      <c r="E2881">
        <v>-17726628</v>
      </c>
      <c r="F2881" t="s">
        <v>38</v>
      </c>
    </row>
    <row r="2882" spans="1:6" x14ac:dyDescent="0.3">
      <c r="A2882">
        <v>4440055</v>
      </c>
      <c r="B2882" t="s">
        <v>4221</v>
      </c>
      <c r="C2882">
        <v>8500000</v>
      </c>
      <c r="D2882">
        <v>7</v>
      </c>
      <c r="E2882">
        <v>-4059945</v>
      </c>
      <c r="F2882" t="s">
        <v>38</v>
      </c>
    </row>
    <row r="2883" spans="1:6" x14ac:dyDescent="0.3">
      <c r="A2883">
        <v>4018695</v>
      </c>
      <c r="B2883" t="s">
        <v>4222</v>
      </c>
      <c r="C2883">
        <v>12000000</v>
      </c>
      <c r="D2883">
        <v>8</v>
      </c>
      <c r="E2883">
        <v>-7981305</v>
      </c>
      <c r="F2883" t="s">
        <v>38</v>
      </c>
    </row>
    <row r="2884" spans="1:6" x14ac:dyDescent="0.3">
      <c r="A2884">
        <v>1997807</v>
      </c>
      <c r="B2884" t="s">
        <v>4224</v>
      </c>
      <c r="C2884">
        <v>8000000</v>
      </c>
      <c r="D2884">
        <v>7.1</v>
      </c>
      <c r="E2884">
        <v>-6002193</v>
      </c>
      <c r="F2884" t="s">
        <v>38</v>
      </c>
    </row>
    <row r="2885" spans="1:6" x14ac:dyDescent="0.3">
      <c r="A2885">
        <v>140244</v>
      </c>
      <c r="B2885" t="s">
        <v>4225</v>
      </c>
      <c r="C2885">
        <v>8500000</v>
      </c>
      <c r="D2885">
        <v>6.7</v>
      </c>
      <c r="E2885">
        <v>-8359756</v>
      </c>
      <c r="F2885" t="s">
        <v>38</v>
      </c>
    </row>
    <row r="2886" spans="1:6" x14ac:dyDescent="0.3">
      <c r="A2886">
        <v>107930000</v>
      </c>
      <c r="B2886" t="s">
        <v>4226</v>
      </c>
      <c r="C2886">
        <v>8000000</v>
      </c>
      <c r="D2886">
        <v>8.9</v>
      </c>
      <c r="E2886">
        <v>99930000</v>
      </c>
      <c r="F2886" t="s">
        <v>21</v>
      </c>
    </row>
    <row r="2887" spans="1:6" x14ac:dyDescent="0.3">
      <c r="A2887">
        <v>32279955</v>
      </c>
      <c r="B2887" t="s">
        <v>4228</v>
      </c>
      <c r="C2887">
        <v>8500000</v>
      </c>
      <c r="D2887">
        <v>7.9</v>
      </c>
      <c r="E2887">
        <v>23779955</v>
      </c>
      <c r="F2887" t="s">
        <v>21</v>
      </c>
    </row>
    <row r="2888" spans="1:6" x14ac:dyDescent="0.3">
      <c r="A2888">
        <v>4992159</v>
      </c>
      <c r="B2888" t="s">
        <v>4229</v>
      </c>
      <c r="C2888">
        <v>8550000</v>
      </c>
      <c r="D2888">
        <v>5.6</v>
      </c>
      <c r="E2888">
        <v>-3557841</v>
      </c>
      <c r="F2888" t="s">
        <v>38</v>
      </c>
    </row>
    <row r="2889" spans="1:6" x14ac:dyDescent="0.3">
      <c r="A2889">
        <v>163214286</v>
      </c>
      <c r="B2889" t="s">
        <v>4230</v>
      </c>
      <c r="C2889">
        <v>8200000</v>
      </c>
      <c r="D2889">
        <v>8</v>
      </c>
      <c r="E2889">
        <v>155014286</v>
      </c>
      <c r="F2889" t="s">
        <v>21</v>
      </c>
    </row>
    <row r="2890" spans="1:6" x14ac:dyDescent="0.3">
      <c r="A2890">
        <v>69800000</v>
      </c>
      <c r="B2890" t="s">
        <v>4231</v>
      </c>
      <c r="C2890">
        <v>8000000</v>
      </c>
      <c r="D2890">
        <v>6.2</v>
      </c>
      <c r="E2890">
        <v>61800000</v>
      </c>
      <c r="F2890" t="s">
        <v>21</v>
      </c>
    </row>
    <row r="2891" spans="1:6" x14ac:dyDescent="0.3">
      <c r="A2891">
        <v>59889948</v>
      </c>
      <c r="B2891" t="s">
        <v>4233</v>
      </c>
      <c r="C2891">
        <v>8000000</v>
      </c>
      <c r="D2891">
        <v>7.9</v>
      </c>
      <c r="E2891">
        <v>51889948</v>
      </c>
      <c r="F2891" t="s">
        <v>21</v>
      </c>
    </row>
    <row r="2892" spans="1:6" x14ac:dyDescent="0.3">
      <c r="A2892">
        <v>52287414</v>
      </c>
      <c r="B2892" t="s">
        <v>4234</v>
      </c>
      <c r="C2892">
        <v>8000000</v>
      </c>
      <c r="D2892">
        <v>8.1</v>
      </c>
      <c r="E2892">
        <v>44287414</v>
      </c>
      <c r="F2892" t="s">
        <v>21</v>
      </c>
    </row>
    <row r="2893" spans="1:6" x14ac:dyDescent="0.3">
      <c r="A2893">
        <v>45063889</v>
      </c>
      <c r="B2893" t="s">
        <v>4235</v>
      </c>
      <c r="C2893">
        <v>8000000</v>
      </c>
      <c r="D2893">
        <v>7.6</v>
      </c>
      <c r="E2893">
        <v>37063889</v>
      </c>
      <c r="F2893" t="s">
        <v>21</v>
      </c>
    </row>
    <row r="2894" spans="1:6" x14ac:dyDescent="0.3">
      <c r="A2894">
        <v>40066497</v>
      </c>
      <c r="B2894" t="s">
        <v>4237</v>
      </c>
      <c r="C2894">
        <v>8000000</v>
      </c>
      <c r="D2894">
        <v>3.5</v>
      </c>
      <c r="E2894">
        <v>32066497</v>
      </c>
      <c r="F2894" t="s">
        <v>21</v>
      </c>
    </row>
    <row r="2895" spans="1:6" x14ac:dyDescent="0.3">
      <c r="A2895">
        <v>36500000</v>
      </c>
      <c r="B2895" t="s">
        <v>4239</v>
      </c>
      <c r="C2895">
        <v>8000000</v>
      </c>
      <c r="D2895">
        <v>7.6</v>
      </c>
      <c r="E2895">
        <v>28500000</v>
      </c>
      <c r="F2895" t="s">
        <v>21</v>
      </c>
    </row>
    <row r="2896" spans="1:6" x14ac:dyDescent="0.3">
      <c r="A2896">
        <v>27362712</v>
      </c>
      <c r="B2896" t="s">
        <v>4240</v>
      </c>
      <c r="C2896">
        <v>8000000</v>
      </c>
      <c r="D2896">
        <v>6.5</v>
      </c>
      <c r="E2896">
        <v>19362712</v>
      </c>
      <c r="F2896" t="s">
        <v>21</v>
      </c>
    </row>
    <row r="2897" spans="1:6" x14ac:dyDescent="0.3">
      <c r="A2897">
        <v>34746109</v>
      </c>
      <c r="B2897" t="s">
        <v>4242</v>
      </c>
      <c r="C2897">
        <v>8000000</v>
      </c>
      <c r="D2897">
        <v>5.6</v>
      </c>
      <c r="E2897">
        <v>26746109</v>
      </c>
      <c r="F2897" t="s">
        <v>21</v>
      </c>
    </row>
    <row r="2898" spans="1:6" x14ac:dyDescent="0.3">
      <c r="A2898">
        <v>34963967</v>
      </c>
      <c r="B2898" t="s">
        <v>4243</v>
      </c>
      <c r="C2898">
        <v>8000000</v>
      </c>
      <c r="D2898">
        <v>7.7</v>
      </c>
      <c r="E2898">
        <v>26963967</v>
      </c>
      <c r="F2898" t="s">
        <v>21</v>
      </c>
    </row>
    <row r="2899" spans="1:6" x14ac:dyDescent="0.3">
      <c r="A2899">
        <v>25926543</v>
      </c>
      <c r="B2899" t="s">
        <v>4245</v>
      </c>
      <c r="C2899">
        <v>8000000</v>
      </c>
      <c r="D2899">
        <v>5.2</v>
      </c>
      <c r="E2899">
        <v>17926543</v>
      </c>
      <c r="F2899" t="s">
        <v>21</v>
      </c>
    </row>
    <row r="2900" spans="1:6" x14ac:dyDescent="0.3">
      <c r="A2900">
        <v>26049082</v>
      </c>
      <c r="B2900" t="s">
        <v>4247</v>
      </c>
      <c r="C2900">
        <v>8000000</v>
      </c>
      <c r="D2900">
        <v>6.1</v>
      </c>
      <c r="E2900">
        <v>18049082</v>
      </c>
      <c r="F2900" t="s">
        <v>21</v>
      </c>
    </row>
    <row r="2901" spans="1:6" x14ac:dyDescent="0.3">
      <c r="A2901">
        <v>22551000</v>
      </c>
      <c r="B2901" t="s">
        <v>4248</v>
      </c>
      <c r="C2901">
        <v>8000000</v>
      </c>
      <c r="D2901">
        <v>7.4</v>
      </c>
      <c r="E2901">
        <v>14551000</v>
      </c>
      <c r="F2901" t="s">
        <v>21</v>
      </c>
    </row>
    <row r="2902" spans="1:6" x14ac:dyDescent="0.3">
      <c r="A2902">
        <v>22800000</v>
      </c>
      <c r="B2902" t="s">
        <v>4250</v>
      </c>
      <c r="C2902">
        <v>7000000</v>
      </c>
      <c r="D2902">
        <v>6.8</v>
      </c>
      <c r="E2902">
        <v>15800000</v>
      </c>
      <c r="F2902" t="s">
        <v>21</v>
      </c>
    </row>
    <row r="2903" spans="1:6" x14ac:dyDescent="0.3">
      <c r="A2903">
        <v>18090181</v>
      </c>
      <c r="B2903" t="s">
        <v>4252</v>
      </c>
      <c r="C2903">
        <v>8000000</v>
      </c>
      <c r="D2903">
        <v>6.4</v>
      </c>
      <c r="E2903">
        <v>10090181</v>
      </c>
      <c r="F2903" t="s">
        <v>21</v>
      </c>
    </row>
    <row r="2904" spans="1:6" x14ac:dyDescent="0.3">
      <c r="A2904">
        <v>17843379</v>
      </c>
      <c r="B2904" t="s">
        <v>4253</v>
      </c>
      <c r="C2904">
        <v>8000000</v>
      </c>
      <c r="D2904">
        <v>5.7</v>
      </c>
      <c r="E2904">
        <v>9843379</v>
      </c>
      <c r="F2904" t="s">
        <v>21</v>
      </c>
    </row>
    <row r="2905" spans="1:6" x14ac:dyDescent="0.3">
      <c r="A2905">
        <v>17278980</v>
      </c>
      <c r="B2905" t="s">
        <v>4254</v>
      </c>
      <c r="C2905">
        <v>8000000</v>
      </c>
      <c r="D2905">
        <v>6.7</v>
      </c>
      <c r="E2905">
        <v>9278980</v>
      </c>
      <c r="F2905" t="s">
        <v>21</v>
      </c>
    </row>
    <row r="2906" spans="1:6" x14ac:dyDescent="0.3">
      <c r="A2906">
        <v>16699684</v>
      </c>
      <c r="B2906" t="s">
        <v>4256</v>
      </c>
      <c r="C2906">
        <v>8000000</v>
      </c>
      <c r="D2906">
        <v>5.6</v>
      </c>
      <c r="E2906">
        <v>8699684</v>
      </c>
      <c r="F2906" t="s">
        <v>21</v>
      </c>
    </row>
    <row r="2907" spans="1:6" x14ac:dyDescent="0.3">
      <c r="A2907">
        <v>15047419</v>
      </c>
      <c r="B2907" t="s">
        <v>4258</v>
      </c>
      <c r="C2907">
        <v>7000000</v>
      </c>
      <c r="D2907">
        <v>7.6</v>
      </c>
      <c r="E2907">
        <v>8047419</v>
      </c>
      <c r="F2907" t="s">
        <v>21</v>
      </c>
    </row>
    <row r="2908" spans="1:6" x14ac:dyDescent="0.3">
      <c r="A2908">
        <v>14015786</v>
      </c>
      <c r="B2908" t="s">
        <v>4259</v>
      </c>
      <c r="C2908">
        <v>5000000</v>
      </c>
      <c r="D2908">
        <v>6.5</v>
      </c>
      <c r="E2908">
        <v>9015786</v>
      </c>
      <c r="F2908" t="s">
        <v>21</v>
      </c>
    </row>
    <row r="2909" spans="1:6" x14ac:dyDescent="0.3">
      <c r="A2909">
        <v>10269307</v>
      </c>
      <c r="B2909" t="s">
        <v>4261</v>
      </c>
      <c r="C2909">
        <v>8000000</v>
      </c>
      <c r="D2909">
        <v>6.3</v>
      </c>
      <c r="E2909">
        <v>2269307</v>
      </c>
      <c r="F2909" t="s">
        <v>21</v>
      </c>
    </row>
    <row r="2910" spans="1:6" x14ac:dyDescent="0.3">
      <c r="A2910">
        <v>17536788</v>
      </c>
      <c r="B2910" t="s">
        <v>4263</v>
      </c>
      <c r="C2910">
        <v>8000000</v>
      </c>
      <c r="D2910">
        <v>7.1</v>
      </c>
      <c r="E2910">
        <v>9536788</v>
      </c>
      <c r="F2910" t="s">
        <v>21</v>
      </c>
    </row>
    <row r="2911" spans="1:6" x14ac:dyDescent="0.3">
      <c r="A2911">
        <v>58401464</v>
      </c>
      <c r="B2911" t="s">
        <v>4264</v>
      </c>
      <c r="C2911">
        <v>8000000</v>
      </c>
      <c r="D2911">
        <v>7.1</v>
      </c>
      <c r="E2911">
        <v>50401464</v>
      </c>
      <c r="F2911" t="s">
        <v>21</v>
      </c>
    </row>
    <row r="2912" spans="1:6" x14ac:dyDescent="0.3">
      <c r="A2912">
        <v>8279017</v>
      </c>
      <c r="B2912" t="s">
        <v>4265</v>
      </c>
      <c r="C2912">
        <v>8000000</v>
      </c>
      <c r="D2912">
        <v>6.9</v>
      </c>
      <c r="E2912">
        <v>279017</v>
      </c>
      <c r="F2912" t="s">
        <v>21</v>
      </c>
    </row>
    <row r="2913" spans="1:6" x14ac:dyDescent="0.3">
      <c r="A2913">
        <v>10106233</v>
      </c>
      <c r="B2913" t="s">
        <v>4266</v>
      </c>
      <c r="C2913">
        <v>8000000</v>
      </c>
      <c r="D2913">
        <v>5.4</v>
      </c>
      <c r="E2913">
        <v>2106233</v>
      </c>
      <c r="F2913" t="s">
        <v>21</v>
      </c>
    </row>
    <row r="2914" spans="1:6" x14ac:dyDescent="0.3">
      <c r="A2914">
        <v>4692814</v>
      </c>
      <c r="B2914" t="s">
        <v>4267</v>
      </c>
      <c r="C2914">
        <v>8000000</v>
      </c>
      <c r="D2914">
        <v>5.0999999999999996</v>
      </c>
      <c r="E2914">
        <v>-3307186</v>
      </c>
      <c r="F2914" t="s">
        <v>38</v>
      </c>
    </row>
    <row r="2915" spans="1:6" x14ac:dyDescent="0.3">
      <c r="A2915">
        <v>5018450</v>
      </c>
      <c r="B2915" t="s">
        <v>4269</v>
      </c>
      <c r="C2915">
        <v>8000000</v>
      </c>
      <c r="D2915">
        <v>5.3</v>
      </c>
      <c r="E2915">
        <v>-2981550</v>
      </c>
      <c r="F2915" t="s">
        <v>38</v>
      </c>
    </row>
    <row r="2916" spans="1:6" x14ac:dyDescent="0.3">
      <c r="A2916">
        <v>3442820</v>
      </c>
      <c r="B2916" t="s">
        <v>4271</v>
      </c>
      <c r="C2916">
        <v>8000000</v>
      </c>
      <c r="D2916">
        <v>7.3</v>
      </c>
      <c r="E2916">
        <v>-4557180</v>
      </c>
      <c r="F2916" t="s">
        <v>38</v>
      </c>
    </row>
    <row r="2917" spans="1:6" x14ac:dyDescent="0.3">
      <c r="A2917">
        <v>3205244</v>
      </c>
      <c r="B2917" t="s">
        <v>4272</v>
      </c>
      <c r="C2917">
        <v>10000000</v>
      </c>
      <c r="D2917">
        <v>7.3</v>
      </c>
      <c r="E2917">
        <v>-6794756</v>
      </c>
      <c r="F2917" t="s">
        <v>38</v>
      </c>
    </row>
    <row r="2918" spans="1:6" x14ac:dyDescent="0.3">
      <c r="A2918">
        <v>3076425</v>
      </c>
      <c r="B2918" t="s">
        <v>4274</v>
      </c>
      <c r="C2918">
        <v>8000000</v>
      </c>
      <c r="D2918">
        <v>7.1</v>
      </c>
      <c r="E2918">
        <v>-4923575</v>
      </c>
      <c r="F2918" t="s">
        <v>38</v>
      </c>
    </row>
    <row r="2919" spans="1:6" x14ac:dyDescent="0.3">
      <c r="A2919">
        <v>2275557</v>
      </c>
      <c r="B2919" t="s">
        <v>4275</v>
      </c>
      <c r="C2919">
        <v>8000000</v>
      </c>
      <c r="D2919">
        <v>6</v>
      </c>
      <c r="E2919">
        <v>-5724443</v>
      </c>
      <c r="F2919" t="s">
        <v>38</v>
      </c>
    </row>
    <row r="2920" spans="1:6" x14ac:dyDescent="0.3">
      <c r="A2920">
        <v>1789892</v>
      </c>
      <c r="B2920" t="s">
        <v>4276</v>
      </c>
      <c r="C2920">
        <v>8000000</v>
      </c>
      <c r="D2920">
        <v>6.6</v>
      </c>
      <c r="E2920">
        <v>-6210108</v>
      </c>
      <c r="F2920" t="s">
        <v>38</v>
      </c>
    </row>
    <row r="2921" spans="1:6" x14ac:dyDescent="0.3">
      <c r="A2921">
        <v>6350058</v>
      </c>
      <c r="B2921" t="s">
        <v>4278</v>
      </c>
      <c r="C2921">
        <v>8000000</v>
      </c>
      <c r="D2921">
        <v>7.2</v>
      </c>
      <c r="E2921">
        <v>-1649942</v>
      </c>
      <c r="F2921" t="s">
        <v>38</v>
      </c>
    </row>
    <row r="2922" spans="1:6" x14ac:dyDescent="0.3">
      <c r="A2922">
        <v>1094798</v>
      </c>
      <c r="B2922" t="s">
        <v>4279</v>
      </c>
      <c r="C2922">
        <v>7200000</v>
      </c>
      <c r="D2922">
        <v>7.2</v>
      </c>
      <c r="E2922">
        <v>-6105202</v>
      </c>
      <c r="F2922" t="s">
        <v>38</v>
      </c>
    </row>
    <row r="2923" spans="1:6" x14ac:dyDescent="0.3">
      <c r="A2923">
        <v>1071240</v>
      </c>
      <c r="B2923" t="s">
        <v>4280</v>
      </c>
      <c r="C2923">
        <v>8000000</v>
      </c>
      <c r="D2923">
        <v>6.9</v>
      </c>
      <c r="E2923">
        <v>-6928760</v>
      </c>
      <c r="F2923" t="s">
        <v>38</v>
      </c>
    </row>
    <row r="2924" spans="1:6" x14ac:dyDescent="0.3">
      <c r="A2924">
        <v>532190</v>
      </c>
      <c r="B2924" t="s">
        <v>4282</v>
      </c>
      <c r="C2924">
        <v>8000000</v>
      </c>
      <c r="D2924">
        <v>6.8</v>
      </c>
      <c r="E2924">
        <v>-7467810</v>
      </c>
      <c r="F2924" t="s">
        <v>38</v>
      </c>
    </row>
    <row r="2925" spans="1:6" x14ac:dyDescent="0.3">
      <c r="A2925">
        <v>686383</v>
      </c>
      <c r="B2925" t="s">
        <v>4284</v>
      </c>
      <c r="C2925">
        <v>6500000</v>
      </c>
      <c r="D2925">
        <v>7.7</v>
      </c>
      <c r="E2925">
        <v>-5813617</v>
      </c>
      <c r="F2925" t="s">
        <v>38</v>
      </c>
    </row>
    <row r="2926" spans="1:6" x14ac:dyDescent="0.3">
      <c r="A2926">
        <v>16168741</v>
      </c>
      <c r="B2926" t="s">
        <v>4286</v>
      </c>
      <c r="C2926">
        <v>8000000</v>
      </c>
      <c r="D2926">
        <v>7.4</v>
      </c>
      <c r="E2926">
        <v>8168741</v>
      </c>
      <c r="F2926" t="s">
        <v>21</v>
      </c>
    </row>
    <row r="2927" spans="1:6" x14ac:dyDescent="0.3">
      <c r="A2927">
        <v>568695</v>
      </c>
      <c r="B2927" t="s">
        <v>4288</v>
      </c>
      <c r="C2927">
        <v>8000000</v>
      </c>
      <c r="D2927">
        <v>6.5</v>
      </c>
      <c r="E2927">
        <v>-7431305</v>
      </c>
      <c r="F2927" t="s">
        <v>38</v>
      </c>
    </row>
    <row r="2928" spans="1:6" x14ac:dyDescent="0.3">
      <c r="A2928">
        <v>398420</v>
      </c>
      <c r="B2928" t="s">
        <v>4290</v>
      </c>
      <c r="C2928">
        <v>8000000</v>
      </c>
      <c r="D2928">
        <v>6.4</v>
      </c>
      <c r="E2928">
        <v>-7601580</v>
      </c>
      <c r="F2928" t="s">
        <v>38</v>
      </c>
    </row>
    <row r="2929" spans="1:6" x14ac:dyDescent="0.3">
      <c r="A2929">
        <v>336456</v>
      </c>
      <c r="B2929" t="s">
        <v>4292</v>
      </c>
      <c r="C2929">
        <v>8000000</v>
      </c>
      <c r="D2929">
        <v>5.6</v>
      </c>
      <c r="E2929">
        <v>-7663544</v>
      </c>
      <c r="F2929" t="s">
        <v>38</v>
      </c>
    </row>
    <row r="2930" spans="1:6" x14ac:dyDescent="0.3">
      <c r="A2930">
        <v>298110</v>
      </c>
      <c r="B2930" t="s">
        <v>4294</v>
      </c>
      <c r="C2930">
        <v>8000000</v>
      </c>
      <c r="D2930">
        <v>6.8</v>
      </c>
      <c r="E2930">
        <v>-7701890</v>
      </c>
      <c r="F2930" t="s">
        <v>38</v>
      </c>
    </row>
    <row r="2931" spans="1:6" x14ac:dyDescent="0.3">
      <c r="A2931">
        <v>127144</v>
      </c>
      <c r="B2931" t="s">
        <v>4296</v>
      </c>
      <c r="C2931">
        <v>8000000</v>
      </c>
      <c r="D2931">
        <v>5.5</v>
      </c>
      <c r="E2931">
        <v>-7872856</v>
      </c>
      <c r="F2931" t="s">
        <v>38</v>
      </c>
    </row>
    <row r="2932" spans="1:6" x14ac:dyDescent="0.3">
      <c r="A2932">
        <v>117190</v>
      </c>
      <c r="B2932" t="s">
        <v>4297</v>
      </c>
      <c r="C2932">
        <v>8000000</v>
      </c>
      <c r="D2932">
        <v>6.9</v>
      </c>
      <c r="E2932">
        <v>-7882810</v>
      </c>
      <c r="F2932" t="s">
        <v>38</v>
      </c>
    </row>
    <row r="2933" spans="1:6" x14ac:dyDescent="0.3">
      <c r="A2933">
        <v>108662</v>
      </c>
      <c r="B2933" t="s">
        <v>4299</v>
      </c>
      <c r="C2933">
        <v>8000000</v>
      </c>
      <c r="D2933">
        <v>6</v>
      </c>
      <c r="E2933">
        <v>-7891338</v>
      </c>
      <c r="F2933" t="s">
        <v>38</v>
      </c>
    </row>
    <row r="2934" spans="1:6" x14ac:dyDescent="0.3">
      <c r="A2934">
        <v>53481</v>
      </c>
      <c r="B2934" t="s">
        <v>4301</v>
      </c>
      <c r="C2934">
        <v>8000000</v>
      </c>
      <c r="D2934">
        <v>6.4</v>
      </c>
      <c r="E2934">
        <v>-7946519</v>
      </c>
      <c r="F2934" t="s">
        <v>38</v>
      </c>
    </row>
    <row r="2935" spans="1:6" x14ac:dyDescent="0.3">
      <c r="A2935">
        <v>23106</v>
      </c>
      <c r="B2935" t="s">
        <v>4303</v>
      </c>
      <c r="C2935">
        <v>50000000</v>
      </c>
      <c r="D2935">
        <v>6.6</v>
      </c>
      <c r="E2935">
        <v>-49976894</v>
      </c>
      <c r="F2935" t="s">
        <v>38</v>
      </c>
    </row>
    <row r="2936" spans="1:6" x14ac:dyDescent="0.3">
      <c r="A2936">
        <v>52961</v>
      </c>
      <c r="B2936" t="s">
        <v>4305</v>
      </c>
      <c r="C2936">
        <v>8000000</v>
      </c>
      <c r="D2936">
        <v>5.3</v>
      </c>
      <c r="E2936">
        <v>-7947039</v>
      </c>
      <c r="F2936" t="s">
        <v>38</v>
      </c>
    </row>
    <row r="2937" spans="1:6" x14ac:dyDescent="0.3">
      <c r="A2937">
        <v>439162</v>
      </c>
      <c r="B2937" t="s">
        <v>4306</v>
      </c>
      <c r="C2937">
        <v>1100000000</v>
      </c>
      <c r="D2937">
        <v>8.1</v>
      </c>
      <c r="E2937">
        <v>-1099560838</v>
      </c>
      <c r="F2937" t="s">
        <v>38</v>
      </c>
    </row>
    <row r="2938" spans="1:6" x14ac:dyDescent="0.3">
      <c r="A2938">
        <v>671240</v>
      </c>
      <c r="B2938" t="s">
        <v>4308</v>
      </c>
      <c r="C2938">
        <v>7900000</v>
      </c>
      <c r="D2938">
        <v>6.9</v>
      </c>
      <c r="E2938">
        <v>-7228760</v>
      </c>
      <c r="F2938" t="s">
        <v>38</v>
      </c>
    </row>
    <row r="2939" spans="1:6" x14ac:dyDescent="0.3">
      <c r="A2939">
        <v>882290</v>
      </c>
      <c r="B2939" t="s">
        <v>4310</v>
      </c>
      <c r="C2939">
        <v>10000000</v>
      </c>
      <c r="D2939">
        <v>6.5</v>
      </c>
      <c r="E2939">
        <v>-9117710</v>
      </c>
      <c r="F2939" t="s">
        <v>38</v>
      </c>
    </row>
    <row r="2940" spans="1:6" x14ac:dyDescent="0.3">
      <c r="A2940">
        <v>106593296</v>
      </c>
      <c r="B2940" t="s">
        <v>4311</v>
      </c>
      <c r="C2940">
        <v>7500000</v>
      </c>
      <c r="D2940">
        <v>7.4</v>
      </c>
      <c r="E2940">
        <v>99093296</v>
      </c>
      <c r="F2940" t="s">
        <v>21</v>
      </c>
    </row>
    <row r="2941" spans="1:6" x14ac:dyDescent="0.3">
      <c r="A2941">
        <v>43490057</v>
      </c>
      <c r="B2941" t="s">
        <v>4312</v>
      </c>
      <c r="C2941">
        <v>7500000</v>
      </c>
      <c r="D2941">
        <v>6.9</v>
      </c>
      <c r="E2941">
        <v>35990057</v>
      </c>
      <c r="F2941" t="s">
        <v>21</v>
      </c>
    </row>
    <row r="2942" spans="1:6" x14ac:dyDescent="0.3">
      <c r="A2942">
        <v>32333860</v>
      </c>
      <c r="B2942" t="s">
        <v>4314</v>
      </c>
      <c r="C2942">
        <v>7500000</v>
      </c>
      <c r="D2942">
        <v>6.7</v>
      </c>
      <c r="E2942">
        <v>24833860</v>
      </c>
      <c r="F2942" t="s">
        <v>21</v>
      </c>
    </row>
    <row r="2943" spans="1:6" x14ac:dyDescent="0.3">
      <c r="A2943">
        <v>24792061</v>
      </c>
      <c r="B2943" t="s">
        <v>4315</v>
      </c>
      <c r="C2943">
        <v>6500000</v>
      </c>
      <c r="D2943">
        <v>7.6</v>
      </c>
      <c r="E2943">
        <v>18292061</v>
      </c>
      <c r="F2943" t="s">
        <v>21</v>
      </c>
    </row>
    <row r="2944" spans="1:6" x14ac:dyDescent="0.3">
      <c r="A2944">
        <v>17544812</v>
      </c>
      <c r="B2944" t="s">
        <v>4317</v>
      </c>
      <c r="C2944">
        <v>10000000</v>
      </c>
      <c r="D2944">
        <v>5.4</v>
      </c>
      <c r="E2944">
        <v>7544812</v>
      </c>
      <c r="F2944" t="s">
        <v>21</v>
      </c>
    </row>
    <row r="2945" spans="1:6" x14ac:dyDescent="0.3">
      <c r="A2945">
        <v>12574715</v>
      </c>
      <c r="B2945" t="s">
        <v>4318</v>
      </c>
      <c r="C2945">
        <v>4500000</v>
      </c>
      <c r="D2945">
        <v>7.3</v>
      </c>
      <c r="E2945">
        <v>8074715</v>
      </c>
      <c r="F2945" t="s">
        <v>21</v>
      </c>
    </row>
    <row r="2946" spans="1:6" x14ac:dyDescent="0.3">
      <c r="A2946">
        <v>5100000</v>
      </c>
      <c r="B2946" t="s">
        <v>4320</v>
      </c>
      <c r="C2946">
        <v>7500000</v>
      </c>
      <c r="D2946">
        <v>6</v>
      </c>
      <c r="E2946">
        <v>-2400000</v>
      </c>
      <c r="F2946" t="s">
        <v>38</v>
      </c>
    </row>
    <row r="2947" spans="1:6" x14ac:dyDescent="0.3">
      <c r="A2947">
        <v>10460089</v>
      </c>
      <c r="B2947" t="s">
        <v>4321</v>
      </c>
      <c r="C2947">
        <v>7500000</v>
      </c>
      <c r="D2947">
        <v>7.2</v>
      </c>
      <c r="E2947">
        <v>2960089</v>
      </c>
      <c r="F2947" t="s">
        <v>21</v>
      </c>
    </row>
    <row r="2948" spans="1:6" x14ac:dyDescent="0.3">
      <c r="A2948">
        <v>4239767</v>
      </c>
      <c r="B2948" t="s">
        <v>4323</v>
      </c>
      <c r="C2948">
        <v>7500000</v>
      </c>
      <c r="D2948">
        <v>6</v>
      </c>
      <c r="E2948">
        <v>-3260233</v>
      </c>
      <c r="F2948" t="s">
        <v>38</v>
      </c>
    </row>
    <row r="2949" spans="1:6" x14ac:dyDescent="0.3">
      <c r="A2949">
        <v>4131640</v>
      </c>
      <c r="B2949" t="s">
        <v>4325</v>
      </c>
      <c r="C2949">
        <v>7500000</v>
      </c>
      <c r="D2949">
        <v>3.1</v>
      </c>
      <c r="E2949">
        <v>-3368360</v>
      </c>
      <c r="F2949" t="s">
        <v>38</v>
      </c>
    </row>
    <row r="2950" spans="1:6" x14ac:dyDescent="0.3">
      <c r="A2950">
        <v>10814185</v>
      </c>
      <c r="B2950" t="s">
        <v>4326</v>
      </c>
      <c r="C2950">
        <v>8000000</v>
      </c>
      <c r="D2950">
        <v>6.2</v>
      </c>
      <c r="E2950">
        <v>2814185</v>
      </c>
      <c r="F2950" t="s">
        <v>21</v>
      </c>
    </row>
    <row r="2951" spans="1:6" x14ac:dyDescent="0.3">
      <c r="A2951">
        <v>197148</v>
      </c>
      <c r="B2951" t="s">
        <v>4327</v>
      </c>
      <c r="C2951">
        <v>7500000</v>
      </c>
      <c r="D2951">
        <v>6.3</v>
      </c>
      <c r="E2951">
        <v>-7302852</v>
      </c>
      <c r="F2951" t="s">
        <v>38</v>
      </c>
    </row>
    <row r="2952" spans="1:6" x14ac:dyDescent="0.3">
      <c r="A2952">
        <v>3014541</v>
      </c>
      <c r="B2952" t="s">
        <v>4329</v>
      </c>
      <c r="C2952">
        <v>8000000</v>
      </c>
      <c r="D2952">
        <v>6.7</v>
      </c>
      <c r="E2952">
        <v>-4985459</v>
      </c>
      <c r="F2952" t="s">
        <v>38</v>
      </c>
    </row>
    <row r="2953" spans="1:6" x14ac:dyDescent="0.3">
      <c r="A2953">
        <v>4443403</v>
      </c>
      <c r="B2953" t="s">
        <v>4331</v>
      </c>
      <c r="C2953">
        <v>7300000</v>
      </c>
      <c r="D2953">
        <v>8</v>
      </c>
      <c r="E2953">
        <v>-2856597</v>
      </c>
      <c r="F2953" t="s">
        <v>38</v>
      </c>
    </row>
    <row r="2954" spans="1:6" x14ac:dyDescent="0.3">
      <c r="A2954">
        <v>1330827</v>
      </c>
      <c r="B2954" t="s">
        <v>4332</v>
      </c>
      <c r="C2954">
        <v>7000000</v>
      </c>
      <c r="D2954">
        <v>7</v>
      </c>
      <c r="E2954">
        <v>-5669173</v>
      </c>
      <c r="F2954" t="s">
        <v>38</v>
      </c>
    </row>
    <row r="2955" spans="1:6" x14ac:dyDescent="0.3">
      <c r="A2955">
        <v>1818681</v>
      </c>
      <c r="B2955" t="s">
        <v>4334</v>
      </c>
      <c r="C2955">
        <v>7300000</v>
      </c>
      <c r="D2955">
        <v>7.2</v>
      </c>
      <c r="E2955">
        <v>-5481319</v>
      </c>
      <c r="F2955" t="s">
        <v>38</v>
      </c>
    </row>
    <row r="2956" spans="1:6" x14ac:dyDescent="0.3">
      <c r="A2956">
        <v>12610552</v>
      </c>
      <c r="B2956" t="s">
        <v>4336</v>
      </c>
      <c r="C2956">
        <v>7500000</v>
      </c>
      <c r="D2956">
        <v>3.5</v>
      </c>
      <c r="E2956">
        <v>5110552</v>
      </c>
      <c r="F2956" t="s">
        <v>21</v>
      </c>
    </row>
    <row r="2957" spans="1:6" x14ac:dyDescent="0.3">
      <c r="A2957">
        <v>143492840</v>
      </c>
      <c r="B2957" t="s">
        <v>4337</v>
      </c>
      <c r="C2957">
        <v>7500000</v>
      </c>
      <c r="D2957">
        <v>7.5</v>
      </c>
      <c r="E2957">
        <v>135992840</v>
      </c>
      <c r="F2957" t="s">
        <v>21</v>
      </c>
    </row>
    <row r="2958" spans="1:6" x14ac:dyDescent="0.3">
      <c r="A2958">
        <v>43800000</v>
      </c>
      <c r="B2958" t="s">
        <v>4339</v>
      </c>
      <c r="C2958">
        <v>7200000</v>
      </c>
      <c r="D2958">
        <v>6.7</v>
      </c>
      <c r="E2958">
        <v>36600000</v>
      </c>
      <c r="F2958" t="s">
        <v>21</v>
      </c>
    </row>
    <row r="2959" spans="1:6" x14ac:dyDescent="0.3">
      <c r="A2959">
        <v>134821952</v>
      </c>
      <c r="B2959" t="s">
        <v>4341</v>
      </c>
      <c r="C2959">
        <v>6000000</v>
      </c>
      <c r="D2959">
        <v>9.1999999999999993</v>
      </c>
      <c r="E2959">
        <v>128821952</v>
      </c>
      <c r="F2959" t="s">
        <v>21</v>
      </c>
    </row>
    <row r="2960" spans="1:6" x14ac:dyDescent="0.3">
      <c r="A2960">
        <v>94900000</v>
      </c>
      <c r="B2960" t="s">
        <v>4342</v>
      </c>
      <c r="C2960">
        <v>4000000</v>
      </c>
      <c r="D2960">
        <v>6.1</v>
      </c>
      <c r="E2960">
        <v>90900000</v>
      </c>
      <c r="F2960" t="s">
        <v>21</v>
      </c>
    </row>
    <row r="2961" spans="1:6" x14ac:dyDescent="0.3">
      <c r="A2961">
        <v>32391374</v>
      </c>
      <c r="B2961" t="s">
        <v>4343</v>
      </c>
      <c r="C2961">
        <v>7500000</v>
      </c>
      <c r="D2961">
        <v>7.7</v>
      </c>
      <c r="E2961">
        <v>24891374</v>
      </c>
      <c r="F2961" t="s">
        <v>21</v>
      </c>
    </row>
    <row r="2962" spans="1:6" x14ac:dyDescent="0.3">
      <c r="A2962">
        <v>40158000</v>
      </c>
      <c r="B2962" t="s">
        <v>4344</v>
      </c>
      <c r="C2962">
        <v>7000000</v>
      </c>
      <c r="D2962">
        <v>7.6</v>
      </c>
      <c r="E2962">
        <v>33158000</v>
      </c>
      <c r="F2962" t="s">
        <v>21</v>
      </c>
    </row>
    <row r="2963" spans="1:6" x14ac:dyDescent="0.3">
      <c r="A2963">
        <v>113709992</v>
      </c>
      <c r="B2963" t="s">
        <v>4345</v>
      </c>
      <c r="C2963">
        <v>7000000</v>
      </c>
      <c r="D2963">
        <v>6.1</v>
      </c>
      <c r="E2963">
        <v>106709992</v>
      </c>
      <c r="F2963" t="s">
        <v>21</v>
      </c>
    </row>
    <row r="2964" spans="1:6" x14ac:dyDescent="0.3">
      <c r="A2964">
        <v>32131483</v>
      </c>
      <c r="B2964" t="s">
        <v>4346</v>
      </c>
      <c r="C2964">
        <v>11000000</v>
      </c>
      <c r="D2964">
        <v>4.9000000000000004</v>
      </c>
      <c r="E2964">
        <v>21131483</v>
      </c>
      <c r="F2964" t="s">
        <v>21</v>
      </c>
    </row>
    <row r="2965" spans="1:6" x14ac:dyDescent="0.3">
      <c r="A2965">
        <v>35400000</v>
      </c>
      <c r="B2965" t="s">
        <v>4347</v>
      </c>
      <c r="C2965">
        <v>7000000</v>
      </c>
      <c r="D2965">
        <v>6.8</v>
      </c>
      <c r="E2965">
        <v>28400000</v>
      </c>
      <c r="F2965" t="s">
        <v>21</v>
      </c>
    </row>
    <row r="2966" spans="1:6" x14ac:dyDescent="0.3">
      <c r="A2966">
        <v>34099640</v>
      </c>
      <c r="B2966" t="s">
        <v>4348</v>
      </c>
      <c r="C2966">
        <v>5000000</v>
      </c>
      <c r="D2966">
        <v>7</v>
      </c>
      <c r="E2966">
        <v>29099640</v>
      </c>
      <c r="F2966" t="s">
        <v>21</v>
      </c>
    </row>
    <row r="2967" spans="1:6" x14ac:dyDescent="0.3">
      <c r="A2967">
        <v>37295394</v>
      </c>
      <c r="B2967" t="s">
        <v>4349</v>
      </c>
      <c r="C2967">
        <v>6600000</v>
      </c>
      <c r="D2967">
        <v>5.7</v>
      </c>
      <c r="E2967">
        <v>30695394</v>
      </c>
      <c r="F2967" t="s">
        <v>21</v>
      </c>
    </row>
    <row r="2968" spans="1:6" x14ac:dyDescent="0.3">
      <c r="A2968">
        <v>31501218</v>
      </c>
      <c r="B2968" t="s">
        <v>4350</v>
      </c>
      <c r="C2968">
        <v>7500000</v>
      </c>
      <c r="D2968">
        <v>7.5</v>
      </c>
      <c r="E2968">
        <v>24001218</v>
      </c>
      <c r="F2968" t="s">
        <v>21</v>
      </c>
    </row>
    <row r="2969" spans="1:6" x14ac:dyDescent="0.3">
      <c r="A2969">
        <v>28747570</v>
      </c>
      <c r="B2969" t="s">
        <v>4351</v>
      </c>
      <c r="C2969">
        <v>7000000</v>
      </c>
      <c r="D2969">
        <v>7.4</v>
      </c>
      <c r="E2969">
        <v>21747570</v>
      </c>
      <c r="F2969" t="s">
        <v>21</v>
      </c>
    </row>
    <row r="2970" spans="1:6" x14ac:dyDescent="0.3">
      <c r="A2970">
        <v>25625110</v>
      </c>
      <c r="B2970" t="s">
        <v>4352</v>
      </c>
      <c r="C2970">
        <v>7000000</v>
      </c>
      <c r="D2970">
        <v>7.2</v>
      </c>
      <c r="E2970">
        <v>18625110</v>
      </c>
      <c r="F2970" t="s">
        <v>21</v>
      </c>
    </row>
    <row r="2971" spans="1:6" x14ac:dyDescent="0.3">
      <c r="A2971">
        <v>25000000</v>
      </c>
      <c r="B2971" t="s">
        <v>4354</v>
      </c>
      <c r="C2971">
        <v>9000000</v>
      </c>
      <c r="D2971">
        <v>6.8</v>
      </c>
      <c r="E2971">
        <v>16000000</v>
      </c>
      <c r="F2971" t="s">
        <v>21</v>
      </c>
    </row>
    <row r="2972" spans="1:6" x14ac:dyDescent="0.3">
      <c r="A2972">
        <v>21000000</v>
      </c>
      <c r="B2972" t="s">
        <v>4355</v>
      </c>
      <c r="C2972">
        <v>13000000</v>
      </c>
      <c r="D2972">
        <v>6.8</v>
      </c>
      <c r="E2972">
        <v>8000000</v>
      </c>
      <c r="F2972" t="s">
        <v>21</v>
      </c>
    </row>
    <row r="2973" spans="1:6" x14ac:dyDescent="0.3">
      <c r="A2973">
        <v>20257000</v>
      </c>
      <c r="B2973" t="s">
        <v>4356</v>
      </c>
      <c r="C2973">
        <v>7000000</v>
      </c>
      <c r="D2973">
        <v>5.2</v>
      </c>
      <c r="E2973">
        <v>13257000</v>
      </c>
      <c r="F2973" t="s">
        <v>21</v>
      </c>
    </row>
    <row r="2974" spans="1:6" x14ac:dyDescent="0.3">
      <c r="A2974">
        <v>26005908</v>
      </c>
      <c r="B2974" t="s">
        <v>4357</v>
      </c>
      <c r="C2974">
        <v>3500000</v>
      </c>
      <c r="D2974">
        <v>7.2</v>
      </c>
      <c r="E2974">
        <v>22505908</v>
      </c>
      <c r="F2974" t="s">
        <v>21</v>
      </c>
    </row>
    <row r="2975" spans="1:6" x14ac:dyDescent="0.3">
      <c r="A2975">
        <v>15818967</v>
      </c>
      <c r="B2975" t="s">
        <v>4359</v>
      </c>
      <c r="C2975">
        <v>7000000</v>
      </c>
      <c r="D2975">
        <v>4</v>
      </c>
      <c r="E2975">
        <v>8818967</v>
      </c>
      <c r="F2975" t="s">
        <v>21</v>
      </c>
    </row>
    <row r="2976" spans="1:6" x14ac:dyDescent="0.3">
      <c r="A2976">
        <v>14891000</v>
      </c>
      <c r="B2976" t="s">
        <v>4360</v>
      </c>
      <c r="C2976">
        <v>7000000</v>
      </c>
      <c r="D2976">
        <v>6.8</v>
      </c>
      <c r="E2976">
        <v>7891000</v>
      </c>
      <c r="F2976" t="s">
        <v>21</v>
      </c>
    </row>
    <row r="2977" spans="1:6" x14ac:dyDescent="0.3">
      <c r="A2977">
        <v>16901126</v>
      </c>
      <c r="B2977" t="s">
        <v>4361</v>
      </c>
      <c r="C2977">
        <v>7000000</v>
      </c>
      <c r="D2977">
        <v>6.9</v>
      </c>
      <c r="E2977">
        <v>9901126</v>
      </c>
      <c r="F2977" t="s">
        <v>21</v>
      </c>
    </row>
    <row r="2978" spans="1:6" x14ac:dyDescent="0.3">
      <c r="A2978">
        <v>17474107</v>
      </c>
      <c r="B2978" t="s">
        <v>4362</v>
      </c>
      <c r="C2978">
        <v>7000000</v>
      </c>
      <c r="D2978">
        <v>7.3</v>
      </c>
      <c r="E2978">
        <v>10474107</v>
      </c>
      <c r="F2978" t="s">
        <v>21</v>
      </c>
    </row>
    <row r="2979" spans="1:6" x14ac:dyDescent="0.3">
      <c r="A2979">
        <v>14003141</v>
      </c>
      <c r="B2979" t="s">
        <v>4363</v>
      </c>
      <c r="C2979">
        <v>7000000</v>
      </c>
      <c r="D2979">
        <v>6.1</v>
      </c>
      <c r="E2979">
        <v>7003141</v>
      </c>
      <c r="F2979" t="s">
        <v>21</v>
      </c>
    </row>
    <row r="2980" spans="1:6" x14ac:dyDescent="0.3">
      <c r="A2980">
        <v>12583510</v>
      </c>
      <c r="B2980" t="s">
        <v>4364</v>
      </c>
      <c r="C2980">
        <v>7000000</v>
      </c>
      <c r="D2980">
        <v>6</v>
      </c>
      <c r="E2980">
        <v>5583510</v>
      </c>
      <c r="F2980" t="s">
        <v>21</v>
      </c>
    </row>
    <row r="2981" spans="1:6" x14ac:dyDescent="0.3">
      <c r="A2981">
        <v>9190525</v>
      </c>
      <c r="B2981" t="s">
        <v>4365</v>
      </c>
      <c r="C2981">
        <v>7000000</v>
      </c>
      <c r="D2981">
        <v>7</v>
      </c>
      <c r="E2981">
        <v>2190525</v>
      </c>
      <c r="F2981" t="s">
        <v>21</v>
      </c>
    </row>
    <row r="2982" spans="1:6" x14ac:dyDescent="0.3">
      <c r="A2982">
        <v>9176553</v>
      </c>
      <c r="B2982" t="s">
        <v>4367</v>
      </c>
      <c r="C2982">
        <v>7500000</v>
      </c>
      <c r="D2982">
        <v>7.1</v>
      </c>
      <c r="E2982">
        <v>1676553</v>
      </c>
      <c r="F2982" t="s">
        <v>21</v>
      </c>
    </row>
    <row r="2983" spans="1:6" x14ac:dyDescent="0.3">
      <c r="A2983">
        <v>9094451</v>
      </c>
      <c r="B2983" t="s">
        <v>4368</v>
      </c>
      <c r="C2983">
        <v>7000000</v>
      </c>
      <c r="D2983">
        <v>6.2</v>
      </c>
      <c r="E2983">
        <v>2094451</v>
      </c>
      <c r="F2983" t="s">
        <v>21</v>
      </c>
    </row>
    <row r="2984" spans="1:6" x14ac:dyDescent="0.3">
      <c r="A2984">
        <v>9166863</v>
      </c>
      <c r="B2984" t="s">
        <v>4370</v>
      </c>
      <c r="C2984">
        <v>7000000</v>
      </c>
      <c r="D2984">
        <v>7.6</v>
      </c>
      <c r="E2984">
        <v>2166863</v>
      </c>
      <c r="F2984" t="s">
        <v>21</v>
      </c>
    </row>
    <row r="2985" spans="1:6" x14ac:dyDescent="0.3">
      <c r="A2985">
        <v>8373585</v>
      </c>
      <c r="B2985" t="s">
        <v>4371</v>
      </c>
      <c r="C2985">
        <v>7000000</v>
      </c>
      <c r="D2985">
        <v>7.6</v>
      </c>
      <c r="E2985">
        <v>1373585</v>
      </c>
      <c r="F2985" t="s">
        <v>21</v>
      </c>
    </row>
    <row r="2986" spans="1:6" x14ac:dyDescent="0.3">
      <c r="A2986">
        <v>7292175</v>
      </c>
      <c r="B2986" t="s">
        <v>4372</v>
      </c>
      <c r="C2986">
        <v>7000000</v>
      </c>
      <c r="D2986">
        <v>6.4</v>
      </c>
      <c r="E2986">
        <v>292175</v>
      </c>
      <c r="F2986" t="s">
        <v>21</v>
      </c>
    </row>
    <row r="2987" spans="1:6" x14ac:dyDescent="0.3">
      <c r="A2987">
        <v>6601079</v>
      </c>
      <c r="B2987" t="s">
        <v>4374</v>
      </c>
      <c r="C2987">
        <v>7000000</v>
      </c>
      <c r="D2987">
        <v>6.2</v>
      </c>
      <c r="E2987">
        <v>-398921</v>
      </c>
      <c r="F2987" t="s">
        <v>38</v>
      </c>
    </row>
    <row r="2988" spans="1:6" x14ac:dyDescent="0.3">
      <c r="A2988">
        <v>6165429</v>
      </c>
      <c r="B2988" t="s">
        <v>4375</v>
      </c>
      <c r="C2988">
        <v>6000000</v>
      </c>
      <c r="D2988">
        <v>7.5</v>
      </c>
      <c r="E2988">
        <v>165429</v>
      </c>
      <c r="F2988" t="s">
        <v>21</v>
      </c>
    </row>
    <row r="2989" spans="1:6" x14ac:dyDescent="0.3">
      <c r="A2989">
        <v>5694308</v>
      </c>
      <c r="B2989" t="s">
        <v>4376</v>
      </c>
      <c r="C2989">
        <v>7000000</v>
      </c>
      <c r="D2989">
        <v>2</v>
      </c>
      <c r="E2989">
        <v>-1305692</v>
      </c>
      <c r="F2989" t="s">
        <v>38</v>
      </c>
    </row>
    <row r="2990" spans="1:6" x14ac:dyDescent="0.3">
      <c r="A2990">
        <v>5430822</v>
      </c>
      <c r="B2990" t="s">
        <v>4378</v>
      </c>
      <c r="C2990">
        <v>7000000</v>
      </c>
      <c r="D2990">
        <v>6.2</v>
      </c>
      <c r="E2990">
        <v>-1569178</v>
      </c>
      <c r="F2990" t="s">
        <v>38</v>
      </c>
    </row>
    <row r="2991" spans="1:6" x14ac:dyDescent="0.3">
      <c r="A2991">
        <v>4720371</v>
      </c>
      <c r="B2991" t="s">
        <v>4380</v>
      </c>
      <c r="C2991">
        <v>7000000</v>
      </c>
      <c r="D2991">
        <v>6.5</v>
      </c>
      <c r="E2991">
        <v>-2279629</v>
      </c>
      <c r="F2991" t="s">
        <v>38</v>
      </c>
    </row>
    <row r="2992" spans="1:6" x14ac:dyDescent="0.3">
      <c r="A2992">
        <v>2344847</v>
      </c>
      <c r="B2992" t="s">
        <v>4381</v>
      </c>
      <c r="C2992">
        <v>7000000</v>
      </c>
      <c r="D2992">
        <v>6.8</v>
      </c>
      <c r="E2992">
        <v>-4655153</v>
      </c>
      <c r="F2992" t="s">
        <v>38</v>
      </c>
    </row>
    <row r="2993" spans="1:6" x14ac:dyDescent="0.3">
      <c r="A2993">
        <v>7455447</v>
      </c>
      <c r="B2993" t="s">
        <v>4382</v>
      </c>
      <c r="C2993">
        <v>7000000</v>
      </c>
      <c r="D2993">
        <v>6.3</v>
      </c>
      <c r="E2993">
        <v>455447</v>
      </c>
      <c r="F2993" t="s">
        <v>21</v>
      </c>
    </row>
    <row r="2994" spans="1:6" x14ac:dyDescent="0.3">
      <c r="A2994">
        <v>2148212</v>
      </c>
      <c r="B2994" t="s">
        <v>4384</v>
      </c>
      <c r="C2994">
        <v>7000000</v>
      </c>
      <c r="D2994">
        <v>6.3</v>
      </c>
      <c r="E2994">
        <v>-4851788</v>
      </c>
      <c r="F2994" t="s">
        <v>38</v>
      </c>
    </row>
    <row r="2995" spans="1:6" x14ac:dyDescent="0.3">
      <c r="A2995">
        <v>2062066</v>
      </c>
      <c r="B2995" t="s">
        <v>4386</v>
      </c>
      <c r="C2995">
        <v>7000000</v>
      </c>
      <c r="D2995">
        <v>6.6</v>
      </c>
      <c r="E2995">
        <v>-4937934</v>
      </c>
      <c r="F2995" t="s">
        <v>38</v>
      </c>
    </row>
    <row r="2996" spans="1:6" x14ac:dyDescent="0.3">
      <c r="A2996">
        <v>1654367</v>
      </c>
      <c r="B2996" t="s">
        <v>4387</v>
      </c>
      <c r="C2996">
        <v>7000000</v>
      </c>
      <c r="D2996">
        <v>6.4</v>
      </c>
      <c r="E2996">
        <v>-5345633</v>
      </c>
      <c r="F2996" t="s">
        <v>38</v>
      </c>
    </row>
    <row r="2997" spans="1:6" x14ac:dyDescent="0.3">
      <c r="A2997">
        <v>1738692</v>
      </c>
      <c r="B2997" t="s">
        <v>4389</v>
      </c>
      <c r="C2997">
        <v>7000000</v>
      </c>
      <c r="D2997">
        <v>7.5</v>
      </c>
      <c r="E2997">
        <v>-5261308</v>
      </c>
      <c r="F2997" t="s">
        <v>38</v>
      </c>
    </row>
    <row r="2998" spans="1:6" x14ac:dyDescent="0.3">
      <c r="A2998">
        <v>1889522</v>
      </c>
      <c r="B2998" t="s">
        <v>4391</v>
      </c>
      <c r="C2998">
        <v>7000000</v>
      </c>
      <c r="D2998">
        <v>6.5</v>
      </c>
      <c r="E2998">
        <v>-5110478</v>
      </c>
      <c r="F2998" t="s">
        <v>38</v>
      </c>
    </row>
    <row r="2999" spans="1:6" x14ac:dyDescent="0.3">
      <c r="A2999">
        <v>1110286</v>
      </c>
      <c r="B2999" t="s">
        <v>4392</v>
      </c>
      <c r="C2999">
        <v>4825000</v>
      </c>
      <c r="D2999">
        <v>7.2</v>
      </c>
      <c r="E2999">
        <v>-3714714</v>
      </c>
      <c r="F2999" t="s">
        <v>38</v>
      </c>
    </row>
    <row r="3000" spans="1:6" x14ac:dyDescent="0.3">
      <c r="A3000">
        <v>1000000</v>
      </c>
      <c r="B3000" t="s">
        <v>4394</v>
      </c>
      <c r="C3000">
        <v>9000000</v>
      </c>
      <c r="D3000">
        <v>6.3</v>
      </c>
      <c r="E3000">
        <v>-8000000</v>
      </c>
      <c r="F3000" t="s">
        <v>38</v>
      </c>
    </row>
    <row r="3001" spans="1:6" x14ac:dyDescent="0.3">
      <c r="A3001">
        <v>700000</v>
      </c>
      <c r="B3001" t="s">
        <v>4395</v>
      </c>
      <c r="C3001">
        <v>50000000</v>
      </c>
      <c r="D3001">
        <v>7</v>
      </c>
      <c r="E3001">
        <v>-49300000</v>
      </c>
      <c r="F3001" t="s">
        <v>38</v>
      </c>
    </row>
    <row r="3002" spans="1:6" x14ac:dyDescent="0.3">
      <c r="A3002">
        <v>1768416</v>
      </c>
      <c r="B3002" t="s">
        <v>4396</v>
      </c>
      <c r="C3002">
        <v>7000000</v>
      </c>
      <c r="D3002">
        <v>6.3</v>
      </c>
      <c r="E3002">
        <v>-5231584</v>
      </c>
      <c r="F3002" t="s">
        <v>38</v>
      </c>
    </row>
    <row r="3003" spans="1:6" x14ac:dyDescent="0.3">
      <c r="A3003">
        <v>306715</v>
      </c>
      <c r="B3003" t="s">
        <v>4398</v>
      </c>
      <c r="C3003">
        <v>10000000</v>
      </c>
      <c r="D3003">
        <v>2.2999999999999998</v>
      </c>
      <c r="E3003">
        <v>-9693285</v>
      </c>
      <c r="F3003" t="s">
        <v>38</v>
      </c>
    </row>
    <row r="3004" spans="1:6" x14ac:dyDescent="0.3">
      <c r="A3004">
        <v>382946</v>
      </c>
      <c r="B3004" t="s">
        <v>4400</v>
      </c>
      <c r="C3004">
        <v>7000000</v>
      </c>
      <c r="D3004">
        <v>7.1</v>
      </c>
      <c r="E3004">
        <v>-6617054</v>
      </c>
      <c r="F3004" t="s">
        <v>38</v>
      </c>
    </row>
    <row r="3005" spans="1:6" x14ac:dyDescent="0.3">
      <c r="A3005">
        <v>196067</v>
      </c>
      <c r="B3005" t="s">
        <v>4402</v>
      </c>
      <c r="C3005">
        <v>7000000</v>
      </c>
      <c r="D3005">
        <v>6.7</v>
      </c>
      <c r="E3005">
        <v>-6803933</v>
      </c>
      <c r="F3005" t="s">
        <v>38</v>
      </c>
    </row>
    <row r="3006" spans="1:6" x14ac:dyDescent="0.3">
      <c r="A3006">
        <v>532988</v>
      </c>
      <c r="B3006" t="s">
        <v>4403</v>
      </c>
      <c r="C3006">
        <v>7000000</v>
      </c>
      <c r="D3006">
        <v>6.5</v>
      </c>
      <c r="E3006">
        <v>-6467012</v>
      </c>
      <c r="F3006" t="s">
        <v>38</v>
      </c>
    </row>
    <row r="3007" spans="1:6" x14ac:dyDescent="0.3">
      <c r="A3007">
        <v>453079</v>
      </c>
      <c r="B3007" t="s">
        <v>4405</v>
      </c>
      <c r="C3007">
        <v>7000000</v>
      </c>
      <c r="D3007">
        <v>5.9</v>
      </c>
      <c r="E3007">
        <v>-6546921</v>
      </c>
      <c r="F3007" t="s">
        <v>38</v>
      </c>
    </row>
    <row r="3008" spans="1:6" x14ac:dyDescent="0.3">
      <c r="A3008">
        <v>46451</v>
      </c>
      <c r="B3008" t="s">
        <v>4407</v>
      </c>
      <c r="C3008">
        <v>7000000</v>
      </c>
      <c r="D3008">
        <v>6</v>
      </c>
      <c r="E3008">
        <v>-6953549</v>
      </c>
      <c r="F3008" t="s">
        <v>38</v>
      </c>
    </row>
    <row r="3009" spans="1:6" x14ac:dyDescent="0.3">
      <c r="A3009">
        <v>233103</v>
      </c>
      <c r="B3009" t="s">
        <v>4409</v>
      </c>
      <c r="C3009">
        <v>7000000</v>
      </c>
      <c r="D3009">
        <v>6.9</v>
      </c>
      <c r="E3009">
        <v>-6766897</v>
      </c>
      <c r="F3009" t="s">
        <v>38</v>
      </c>
    </row>
    <row r="3010" spans="1:6" x14ac:dyDescent="0.3">
      <c r="A3010">
        <v>41400000</v>
      </c>
      <c r="B3010" t="s">
        <v>4410</v>
      </c>
      <c r="C3010">
        <v>6900000</v>
      </c>
      <c r="D3010">
        <v>7.3</v>
      </c>
      <c r="E3010">
        <v>34500000</v>
      </c>
      <c r="F3010" t="s">
        <v>21</v>
      </c>
    </row>
    <row r="3011" spans="1:6" x14ac:dyDescent="0.3">
      <c r="A3011">
        <v>7993039</v>
      </c>
      <c r="B3011" t="s">
        <v>4411</v>
      </c>
      <c r="C3011">
        <v>6900000</v>
      </c>
      <c r="D3011">
        <v>7.7</v>
      </c>
      <c r="E3011">
        <v>1093039</v>
      </c>
      <c r="F3011" t="s">
        <v>21</v>
      </c>
    </row>
    <row r="3012" spans="1:6" x14ac:dyDescent="0.3">
      <c r="A3012">
        <v>49526</v>
      </c>
      <c r="B3012" t="s">
        <v>4413</v>
      </c>
      <c r="C3012">
        <v>6800000</v>
      </c>
      <c r="D3012">
        <v>7</v>
      </c>
      <c r="E3012">
        <v>-6750474</v>
      </c>
      <c r="F3012" t="s">
        <v>38</v>
      </c>
    </row>
    <row r="3013" spans="1:6" x14ac:dyDescent="0.3">
      <c r="A3013">
        <v>10696</v>
      </c>
      <c r="B3013" t="s">
        <v>4415</v>
      </c>
      <c r="C3013">
        <v>6800000</v>
      </c>
      <c r="D3013">
        <v>6.4</v>
      </c>
      <c r="E3013">
        <v>-6789304</v>
      </c>
      <c r="F3013" t="s">
        <v>38</v>
      </c>
    </row>
    <row r="3014" spans="1:6" x14ac:dyDescent="0.3">
      <c r="A3014">
        <v>31607598</v>
      </c>
      <c r="B3014" t="s">
        <v>4417</v>
      </c>
      <c r="C3014">
        <v>6900000</v>
      </c>
      <c r="D3014">
        <v>5.6</v>
      </c>
      <c r="E3014">
        <v>24707598</v>
      </c>
      <c r="F3014" t="s">
        <v>21</v>
      </c>
    </row>
    <row r="3015" spans="1:6" x14ac:dyDescent="0.3">
      <c r="A3015">
        <v>6857096</v>
      </c>
      <c r="B3015" t="s">
        <v>4418</v>
      </c>
      <c r="C3015">
        <v>6800000</v>
      </c>
      <c r="D3015">
        <v>8.1999999999999993</v>
      </c>
      <c r="E3015">
        <v>57096</v>
      </c>
      <c r="F3015" t="s">
        <v>21</v>
      </c>
    </row>
    <row r="3016" spans="1:6" x14ac:dyDescent="0.3">
      <c r="A3016">
        <v>223878</v>
      </c>
      <c r="B3016" t="s">
        <v>4419</v>
      </c>
      <c r="C3016">
        <v>5000000</v>
      </c>
      <c r="D3016">
        <v>6.5</v>
      </c>
      <c r="E3016">
        <v>-4776122</v>
      </c>
      <c r="F3016" t="s">
        <v>38</v>
      </c>
    </row>
    <row r="3017" spans="1:6" x14ac:dyDescent="0.3">
      <c r="A3017">
        <v>8060</v>
      </c>
      <c r="B3017" t="s">
        <v>4420</v>
      </c>
      <c r="C3017">
        <v>4000000</v>
      </c>
      <c r="D3017">
        <v>8.1</v>
      </c>
      <c r="E3017">
        <v>-3991940</v>
      </c>
      <c r="F3017" t="s">
        <v>38</v>
      </c>
    </row>
    <row r="3018" spans="1:6" x14ac:dyDescent="0.3">
      <c r="A3018">
        <v>84263837</v>
      </c>
      <c r="B3018" t="s">
        <v>4422</v>
      </c>
      <c r="C3018">
        <v>6500000</v>
      </c>
      <c r="D3018">
        <v>5.4</v>
      </c>
      <c r="E3018">
        <v>77763837</v>
      </c>
      <c r="F3018" t="s">
        <v>21</v>
      </c>
    </row>
    <row r="3019" spans="1:6" x14ac:dyDescent="0.3">
      <c r="A3019">
        <v>110029</v>
      </c>
      <c r="B3019" t="s">
        <v>4424</v>
      </c>
      <c r="C3019">
        <v>6500000</v>
      </c>
      <c r="D3019">
        <v>6.3</v>
      </c>
      <c r="E3019">
        <v>-6389971</v>
      </c>
      <c r="F3019" t="s">
        <v>38</v>
      </c>
    </row>
    <row r="3020" spans="1:6" x14ac:dyDescent="0.3">
      <c r="A3020">
        <v>57504069</v>
      </c>
      <c r="B3020" t="s">
        <v>4425</v>
      </c>
      <c r="C3020">
        <v>6000000</v>
      </c>
      <c r="D3020">
        <v>7.8</v>
      </c>
      <c r="E3020">
        <v>51504069</v>
      </c>
      <c r="F3020" t="s">
        <v>21</v>
      </c>
    </row>
    <row r="3021" spans="1:6" x14ac:dyDescent="0.3">
      <c r="A3021">
        <v>54215416</v>
      </c>
      <c r="B3021" t="s">
        <v>4427</v>
      </c>
      <c r="C3021">
        <v>6500000</v>
      </c>
      <c r="D3021">
        <v>6.8</v>
      </c>
      <c r="E3021">
        <v>47715416</v>
      </c>
      <c r="F3021" t="s">
        <v>21</v>
      </c>
    </row>
    <row r="3022" spans="1:6" x14ac:dyDescent="0.3">
      <c r="A3022">
        <v>31899000</v>
      </c>
      <c r="B3022" t="s">
        <v>4428</v>
      </c>
      <c r="C3022">
        <v>6500000</v>
      </c>
      <c r="D3022">
        <v>7.1</v>
      </c>
      <c r="E3022">
        <v>25399000</v>
      </c>
      <c r="F3022" t="s">
        <v>21</v>
      </c>
    </row>
    <row r="3023" spans="1:6" x14ac:dyDescent="0.3">
      <c r="A3023">
        <v>24103594</v>
      </c>
      <c r="B3023" t="s">
        <v>4429</v>
      </c>
      <c r="C3023">
        <v>6500000</v>
      </c>
      <c r="D3023">
        <v>6.2</v>
      </c>
      <c r="E3023">
        <v>17603594</v>
      </c>
      <c r="F3023" t="s">
        <v>21</v>
      </c>
    </row>
    <row r="3024" spans="1:6" x14ac:dyDescent="0.3">
      <c r="A3024">
        <v>16842303</v>
      </c>
      <c r="B3024" t="s">
        <v>4430</v>
      </c>
      <c r="C3024">
        <v>6500000</v>
      </c>
      <c r="D3024">
        <v>7.3</v>
      </c>
      <c r="E3024">
        <v>10342303</v>
      </c>
      <c r="F3024" t="s">
        <v>21</v>
      </c>
    </row>
    <row r="3025" spans="1:6" x14ac:dyDescent="0.3">
      <c r="A3025">
        <v>13367101</v>
      </c>
      <c r="B3025" t="s">
        <v>4431</v>
      </c>
      <c r="C3025">
        <v>6500000</v>
      </c>
      <c r="D3025">
        <v>5.9</v>
      </c>
      <c r="E3025">
        <v>6867101</v>
      </c>
      <c r="F3025" t="s">
        <v>21</v>
      </c>
    </row>
    <row r="3026" spans="1:6" x14ac:dyDescent="0.3">
      <c r="A3026">
        <v>10149779</v>
      </c>
      <c r="B3026" t="s">
        <v>4433</v>
      </c>
      <c r="C3026">
        <v>6500000</v>
      </c>
      <c r="D3026">
        <v>3.6</v>
      </c>
      <c r="E3026">
        <v>3649779</v>
      </c>
      <c r="F3026" t="s">
        <v>21</v>
      </c>
    </row>
    <row r="3027" spans="1:6" x14ac:dyDescent="0.3">
      <c r="A3027">
        <v>6173485</v>
      </c>
      <c r="B3027" t="s">
        <v>4435</v>
      </c>
      <c r="C3027">
        <v>7000000</v>
      </c>
      <c r="D3027">
        <v>7.7</v>
      </c>
      <c r="E3027">
        <v>-826515</v>
      </c>
      <c r="F3027" t="s">
        <v>38</v>
      </c>
    </row>
    <row r="3028" spans="1:6" x14ac:dyDescent="0.3">
      <c r="A3028">
        <v>4000304</v>
      </c>
      <c r="B3028" t="s">
        <v>4436</v>
      </c>
      <c r="C3028">
        <v>6500000</v>
      </c>
      <c r="D3028">
        <v>7.3</v>
      </c>
      <c r="E3028">
        <v>-2499696</v>
      </c>
      <c r="F3028" t="s">
        <v>38</v>
      </c>
    </row>
    <row r="3029" spans="1:6" x14ac:dyDescent="0.3">
      <c r="A3029">
        <v>2338695</v>
      </c>
      <c r="B3029" t="s">
        <v>4437</v>
      </c>
      <c r="C3029">
        <v>4000000</v>
      </c>
      <c r="D3029">
        <v>7.4</v>
      </c>
      <c r="E3029">
        <v>-1661305</v>
      </c>
      <c r="F3029" t="s">
        <v>38</v>
      </c>
    </row>
    <row r="3030" spans="1:6" x14ac:dyDescent="0.3">
      <c r="A3030">
        <v>2024854</v>
      </c>
      <c r="B3030" t="s">
        <v>4439</v>
      </c>
      <c r="C3030">
        <v>6500000</v>
      </c>
      <c r="D3030">
        <v>6.6</v>
      </c>
      <c r="E3030">
        <v>-4475146</v>
      </c>
      <c r="F3030" t="s">
        <v>38</v>
      </c>
    </row>
    <row r="3031" spans="1:6" x14ac:dyDescent="0.3">
      <c r="A3031">
        <v>2268296</v>
      </c>
      <c r="B3031" t="s">
        <v>4441</v>
      </c>
      <c r="C3031">
        <v>6500000</v>
      </c>
      <c r="D3031">
        <v>6.9</v>
      </c>
      <c r="E3031">
        <v>-4231704</v>
      </c>
      <c r="F3031" t="s">
        <v>38</v>
      </c>
    </row>
    <row r="3032" spans="1:6" x14ac:dyDescent="0.3">
      <c r="A3032">
        <v>1029017</v>
      </c>
      <c r="B3032" t="s">
        <v>4442</v>
      </c>
      <c r="C3032">
        <v>6500000</v>
      </c>
      <c r="D3032">
        <v>6.8</v>
      </c>
      <c r="E3032">
        <v>-5470983</v>
      </c>
      <c r="F3032" t="s">
        <v>38</v>
      </c>
    </row>
    <row r="3033" spans="1:6" x14ac:dyDescent="0.3">
      <c r="A3033">
        <v>66637</v>
      </c>
      <c r="B3033" t="s">
        <v>4444</v>
      </c>
      <c r="C3033">
        <v>6500000</v>
      </c>
      <c r="D3033">
        <v>7.2</v>
      </c>
      <c r="E3033">
        <v>-6433363</v>
      </c>
      <c r="F3033" t="s">
        <v>38</v>
      </c>
    </row>
    <row r="3034" spans="1:6" x14ac:dyDescent="0.3">
      <c r="A3034">
        <v>871577</v>
      </c>
      <c r="B3034" t="s">
        <v>4445</v>
      </c>
      <c r="C3034">
        <v>4500000</v>
      </c>
      <c r="D3034">
        <v>7.7</v>
      </c>
      <c r="E3034">
        <v>-3628423</v>
      </c>
      <c r="F3034" t="s">
        <v>38</v>
      </c>
    </row>
    <row r="3035" spans="1:6" x14ac:dyDescent="0.3">
      <c r="A3035">
        <v>38400000</v>
      </c>
      <c r="B3035" t="s">
        <v>4446</v>
      </c>
      <c r="C3035">
        <v>6500000</v>
      </c>
      <c r="D3035">
        <v>8.1</v>
      </c>
      <c r="E3035">
        <v>31900000</v>
      </c>
      <c r="F3035" t="s">
        <v>21</v>
      </c>
    </row>
    <row r="3036" spans="1:6" x14ac:dyDescent="0.3">
      <c r="A3036">
        <v>4063859</v>
      </c>
      <c r="B3036" t="s">
        <v>4448</v>
      </c>
      <c r="C3036">
        <v>4800000</v>
      </c>
      <c r="D3036">
        <v>7.7</v>
      </c>
      <c r="E3036">
        <v>-736141</v>
      </c>
      <c r="F3036" t="s">
        <v>38</v>
      </c>
    </row>
    <row r="3037" spans="1:6" x14ac:dyDescent="0.3">
      <c r="A3037">
        <v>449558</v>
      </c>
      <c r="B3037" t="s">
        <v>4449</v>
      </c>
      <c r="C3037">
        <v>10000000</v>
      </c>
      <c r="D3037">
        <v>7.6</v>
      </c>
      <c r="E3037">
        <v>-9550442</v>
      </c>
      <c r="F3037" t="s">
        <v>38</v>
      </c>
    </row>
    <row r="3038" spans="1:6" x14ac:dyDescent="0.3">
      <c r="A3038">
        <v>2122561</v>
      </c>
      <c r="B3038" t="s">
        <v>4450</v>
      </c>
      <c r="C3038">
        <v>6000000</v>
      </c>
      <c r="D3038">
        <v>7.2</v>
      </c>
      <c r="E3038">
        <v>-3877439</v>
      </c>
      <c r="F3038" t="s">
        <v>38</v>
      </c>
    </row>
    <row r="3039" spans="1:6" x14ac:dyDescent="0.3">
      <c r="A3039">
        <v>181360000</v>
      </c>
      <c r="B3039" t="s">
        <v>4451</v>
      </c>
      <c r="C3039">
        <v>6000000</v>
      </c>
      <c r="D3039">
        <v>7.2</v>
      </c>
      <c r="E3039">
        <v>175360000</v>
      </c>
      <c r="F3039" t="s">
        <v>21</v>
      </c>
    </row>
    <row r="3040" spans="1:6" x14ac:dyDescent="0.3">
      <c r="A3040">
        <v>137963328</v>
      </c>
      <c r="B3040" t="s">
        <v>4452</v>
      </c>
      <c r="C3040">
        <v>6000000</v>
      </c>
      <c r="D3040">
        <v>8.1</v>
      </c>
      <c r="E3040">
        <v>131963328</v>
      </c>
      <c r="F3040" t="s">
        <v>21</v>
      </c>
    </row>
    <row r="3041" spans="1:6" x14ac:dyDescent="0.3">
      <c r="A3041">
        <v>119078393</v>
      </c>
      <c r="B3041" t="s">
        <v>4453</v>
      </c>
      <c r="C3041">
        <v>6000000</v>
      </c>
      <c r="D3041">
        <v>7.5</v>
      </c>
      <c r="E3041">
        <v>113078393</v>
      </c>
      <c r="F3041" t="s">
        <v>21</v>
      </c>
    </row>
    <row r="3042" spans="1:6" x14ac:dyDescent="0.3">
      <c r="A3042">
        <v>102308900</v>
      </c>
      <c r="B3042" t="s">
        <v>4455</v>
      </c>
      <c r="C3042">
        <v>6000000</v>
      </c>
      <c r="D3042">
        <v>8.1</v>
      </c>
      <c r="E3042">
        <v>96308900</v>
      </c>
      <c r="F3042" t="s">
        <v>21</v>
      </c>
    </row>
    <row r="3043" spans="1:6" x14ac:dyDescent="0.3">
      <c r="A3043">
        <v>102300000</v>
      </c>
      <c r="B3043" t="s">
        <v>4457</v>
      </c>
      <c r="C3043">
        <v>6000000</v>
      </c>
      <c r="D3043">
        <v>7.8</v>
      </c>
      <c r="E3043">
        <v>96300000</v>
      </c>
      <c r="F3043" t="s">
        <v>21</v>
      </c>
    </row>
    <row r="3044" spans="1:6" x14ac:dyDescent="0.3">
      <c r="A3044">
        <v>54800000</v>
      </c>
      <c r="B3044" t="s">
        <v>4458</v>
      </c>
      <c r="C3044">
        <v>6000000</v>
      </c>
      <c r="D3044">
        <v>7.8</v>
      </c>
      <c r="E3044">
        <v>48800000</v>
      </c>
      <c r="F3044" t="s">
        <v>21</v>
      </c>
    </row>
    <row r="3045" spans="1:6" x14ac:dyDescent="0.3">
      <c r="A3045">
        <v>43650000</v>
      </c>
      <c r="B3045" t="s">
        <v>4460</v>
      </c>
      <c r="C3045">
        <v>6000000</v>
      </c>
      <c r="D3045">
        <v>7.6</v>
      </c>
      <c r="E3045">
        <v>37650000</v>
      </c>
      <c r="F3045" t="s">
        <v>21</v>
      </c>
    </row>
    <row r="3046" spans="1:6" x14ac:dyDescent="0.3">
      <c r="A3046">
        <v>39800000</v>
      </c>
      <c r="B3046" t="s">
        <v>4461</v>
      </c>
      <c r="C3046">
        <v>6000000</v>
      </c>
      <c r="D3046">
        <v>7.4</v>
      </c>
      <c r="E3046">
        <v>33800000</v>
      </c>
      <c r="F3046" t="s">
        <v>21</v>
      </c>
    </row>
    <row r="3047" spans="1:6" x14ac:dyDescent="0.3">
      <c r="A3047">
        <v>27457409</v>
      </c>
      <c r="B3047" t="s">
        <v>4463</v>
      </c>
      <c r="C3047">
        <v>6000000</v>
      </c>
      <c r="D3047">
        <v>6.3</v>
      </c>
      <c r="E3047">
        <v>21457409</v>
      </c>
      <c r="F3047" t="s">
        <v>21</v>
      </c>
    </row>
    <row r="3048" spans="1:6" x14ac:dyDescent="0.3">
      <c r="A3048">
        <v>25047631</v>
      </c>
      <c r="B3048" t="s">
        <v>4464</v>
      </c>
      <c r="C3048">
        <v>6000000</v>
      </c>
      <c r="D3048">
        <v>6.9</v>
      </c>
      <c r="E3048">
        <v>19047631</v>
      </c>
      <c r="F3048" t="s">
        <v>21</v>
      </c>
    </row>
    <row r="3049" spans="1:6" x14ac:dyDescent="0.3">
      <c r="A3049">
        <v>23272306</v>
      </c>
      <c r="B3049" t="s">
        <v>4465</v>
      </c>
      <c r="C3049">
        <v>6000000</v>
      </c>
      <c r="D3049">
        <v>8.6</v>
      </c>
      <c r="E3049">
        <v>17272306</v>
      </c>
      <c r="F3049" t="s">
        <v>21</v>
      </c>
    </row>
    <row r="3050" spans="1:6" x14ac:dyDescent="0.3">
      <c r="A3050">
        <v>22168359</v>
      </c>
      <c r="B3050" t="s">
        <v>4466</v>
      </c>
      <c r="C3050">
        <v>8000000</v>
      </c>
      <c r="D3050">
        <v>5.0999999999999996</v>
      </c>
      <c r="E3050">
        <v>14168359</v>
      </c>
      <c r="F3050" t="s">
        <v>21</v>
      </c>
    </row>
    <row r="3051" spans="1:6" x14ac:dyDescent="0.3">
      <c r="A3051">
        <v>21005329</v>
      </c>
      <c r="B3051" t="s">
        <v>4467</v>
      </c>
      <c r="C3051">
        <v>6000000</v>
      </c>
      <c r="D3051">
        <v>6.4</v>
      </c>
      <c r="E3051">
        <v>15005329</v>
      </c>
      <c r="F3051" t="s">
        <v>21</v>
      </c>
    </row>
    <row r="3052" spans="1:6" x14ac:dyDescent="0.3">
      <c r="A3052">
        <v>26236603</v>
      </c>
      <c r="B3052" t="s">
        <v>4468</v>
      </c>
      <c r="C3052">
        <v>6000000</v>
      </c>
      <c r="D3052">
        <v>7.9</v>
      </c>
      <c r="E3052">
        <v>20236603</v>
      </c>
      <c r="F3052" t="s">
        <v>21</v>
      </c>
    </row>
    <row r="3053" spans="1:6" x14ac:dyDescent="0.3">
      <c r="A3053">
        <v>20400000</v>
      </c>
      <c r="B3053" t="s">
        <v>4470</v>
      </c>
      <c r="C3053">
        <v>8000000</v>
      </c>
      <c r="D3053">
        <v>6.9</v>
      </c>
      <c r="E3053">
        <v>12400000</v>
      </c>
      <c r="F3053" t="s">
        <v>21</v>
      </c>
    </row>
    <row r="3054" spans="1:6" x14ac:dyDescent="0.3">
      <c r="A3054">
        <v>18621249</v>
      </c>
      <c r="B3054" t="s">
        <v>4471</v>
      </c>
      <c r="C3054">
        <v>6000000</v>
      </c>
      <c r="D3054">
        <v>7.5</v>
      </c>
      <c r="E3054">
        <v>12621249</v>
      </c>
      <c r="F3054" t="s">
        <v>21</v>
      </c>
    </row>
    <row r="3055" spans="1:6" x14ac:dyDescent="0.3">
      <c r="A3055">
        <v>25244700</v>
      </c>
      <c r="B3055" t="s">
        <v>4472</v>
      </c>
      <c r="C3055">
        <v>6000000</v>
      </c>
      <c r="D3055">
        <v>7.2</v>
      </c>
      <c r="E3055">
        <v>19244700</v>
      </c>
      <c r="F3055" t="s">
        <v>21</v>
      </c>
    </row>
    <row r="3056" spans="1:6" x14ac:dyDescent="0.3">
      <c r="A3056">
        <v>14545844</v>
      </c>
      <c r="B3056" t="s">
        <v>4473</v>
      </c>
      <c r="C3056">
        <v>6500000</v>
      </c>
      <c r="D3056">
        <v>5.8</v>
      </c>
      <c r="E3056">
        <v>8045844</v>
      </c>
      <c r="F3056" t="s">
        <v>21</v>
      </c>
    </row>
    <row r="3057" spans="1:6" x14ac:dyDescent="0.3">
      <c r="A3057">
        <v>13235267</v>
      </c>
      <c r="B3057" t="s">
        <v>4475</v>
      </c>
      <c r="C3057">
        <v>6000000</v>
      </c>
      <c r="D3057">
        <v>2.9</v>
      </c>
      <c r="E3057">
        <v>7235267</v>
      </c>
      <c r="F3057" t="s">
        <v>21</v>
      </c>
    </row>
    <row r="3058" spans="1:6" x14ac:dyDescent="0.3">
      <c r="A3058">
        <v>12793213</v>
      </c>
      <c r="B3058" t="s">
        <v>4476</v>
      </c>
      <c r="C3058">
        <v>6000000</v>
      </c>
      <c r="D3058">
        <v>6.2</v>
      </c>
      <c r="E3058">
        <v>6793213</v>
      </c>
      <c r="F3058" t="s">
        <v>21</v>
      </c>
    </row>
    <row r="3059" spans="1:6" x14ac:dyDescent="0.3">
      <c r="A3059">
        <v>11883495</v>
      </c>
      <c r="B3059" t="s">
        <v>4477</v>
      </c>
      <c r="C3059">
        <v>9000000</v>
      </c>
      <c r="D3059">
        <v>6.8</v>
      </c>
      <c r="E3059">
        <v>2883495</v>
      </c>
      <c r="F3059" t="s">
        <v>21</v>
      </c>
    </row>
    <row r="3060" spans="1:6" x14ac:dyDescent="0.3">
      <c r="A3060">
        <v>11797927</v>
      </c>
      <c r="B3060" t="s">
        <v>4479</v>
      </c>
      <c r="C3060">
        <v>6000000</v>
      </c>
      <c r="D3060">
        <v>6.1</v>
      </c>
      <c r="E3060">
        <v>5797927</v>
      </c>
      <c r="F3060" t="s">
        <v>21</v>
      </c>
    </row>
    <row r="3061" spans="1:6" x14ac:dyDescent="0.3">
      <c r="A3061">
        <v>17605861</v>
      </c>
      <c r="B3061" t="s">
        <v>4481</v>
      </c>
      <c r="C3061">
        <v>6000000</v>
      </c>
      <c r="D3061">
        <v>7.7</v>
      </c>
      <c r="E3061">
        <v>11605861</v>
      </c>
      <c r="F3061" t="s">
        <v>21</v>
      </c>
    </row>
    <row r="3062" spans="1:6" x14ac:dyDescent="0.3">
      <c r="A3062">
        <v>11642254</v>
      </c>
      <c r="B3062" t="s">
        <v>4483</v>
      </c>
      <c r="C3062">
        <v>3000000</v>
      </c>
      <c r="D3062">
        <v>5.2</v>
      </c>
      <c r="E3062">
        <v>8642254</v>
      </c>
      <c r="F3062" t="s">
        <v>21</v>
      </c>
    </row>
    <row r="3063" spans="1:6" x14ac:dyDescent="0.3">
      <c r="A3063">
        <v>9203192</v>
      </c>
      <c r="B3063" t="s">
        <v>4484</v>
      </c>
      <c r="C3063">
        <v>5000000</v>
      </c>
      <c r="D3063">
        <v>6.8</v>
      </c>
      <c r="E3063">
        <v>4203192</v>
      </c>
      <c r="F3063" t="s">
        <v>21</v>
      </c>
    </row>
    <row r="3064" spans="1:6" x14ac:dyDescent="0.3">
      <c r="A3064">
        <v>8596914</v>
      </c>
      <c r="B3064" t="s">
        <v>4486</v>
      </c>
      <c r="C3064">
        <v>6000000</v>
      </c>
      <c r="D3064">
        <v>7</v>
      </c>
      <c r="E3064">
        <v>2596914</v>
      </c>
      <c r="F3064" t="s">
        <v>21</v>
      </c>
    </row>
    <row r="3065" spans="1:6" x14ac:dyDescent="0.3">
      <c r="A3065">
        <v>6851636</v>
      </c>
      <c r="B3065" t="s">
        <v>4488</v>
      </c>
      <c r="C3065">
        <v>6000000</v>
      </c>
      <c r="D3065">
        <v>5.9</v>
      </c>
      <c r="E3065">
        <v>851636</v>
      </c>
      <c r="F3065" t="s">
        <v>21</v>
      </c>
    </row>
    <row r="3066" spans="1:6" x14ac:dyDescent="0.3">
      <c r="A3066">
        <v>11434867</v>
      </c>
      <c r="B3066" t="s">
        <v>4490</v>
      </c>
      <c r="C3066">
        <v>6000000</v>
      </c>
      <c r="D3066">
        <v>7.1</v>
      </c>
      <c r="E3066">
        <v>5434867</v>
      </c>
      <c r="F3066" t="s">
        <v>21</v>
      </c>
    </row>
    <row r="3067" spans="1:6" x14ac:dyDescent="0.3">
      <c r="A3067">
        <v>5895238</v>
      </c>
      <c r="B3067" t="s">
        <v>4492</v>
      </c>
      <c r="C3067">
        <v>6000000</v>
      </c>
      <c r="D3067">
        <v>5.5</v>
      </c>
      <c r="E3067">
        <v>-104762</v>
      </c>
      <c r="F3067" t="s">
        <v>38</v>
      </c>
    </row>
    <row r="3068" spans="1:6" x14ac:dyDescent="0.3">
      <c r="A3068">
        <v>6670712</v>
      </c>
      <c r="B3068" t="s">
        <v>4494</v>
      </c>
      <c r="C3068">
        <v>6000000</v>
      </c>
      <c r="D3068">
        <v>7.4</v>
      </c>
      <c r="E3068">
        <v>670712</v>
      </c>
      <c r="F3068" t="s">
        <v>21</v>
      </c>
    </row>
    <row r="3069" spans="1:6" x14ac:dyDescent="0.3">
      <c r="A3069">
        <v>5359774</v>
      </c>
      <c r="B3069" t="s">
        <v>4496</v>
      </c>
      <c r="C3069">
        <v>6000000</v>
      </c>
      <c r="D3069">
        <v>7.3</v>
      </c>
      <c r="E3069">
        <v>-640226</v>
      </c>
      <c r="F3069" t="s">
        <v>38</v>
      </c>
    </row>
    <row r="3070" spans="1:6" x14ac:dyDescent="0.3">
      <c r="A3070">
        <v>4693919</v>
      </c>
      <c r="B3070" t="s">
        <v>4498</v>
      </c>
      <c r="C3070">
        <v>6500000</v>
      </c>
      <c r="D3070">
        <v>4.5999999999999996</v>
      </c>
      <c r="E3070">
        <v>-1806081</v>
      </c>
      <c r="F3070" t="s">
        <v>38</v>
      </c>
    </row>
    <row r="3071" spans="1:6" x14ac:dyDescent="0.3">
      <c r="A3071">
        <v>4859475</v>
      </c>
      <c r="B3071" t="s">
        <v>4499</v>
      </c>
      <c r="C3071">
        <v>6000000</v>
      </c>
      <c r="D3071">
        <v>7.2</v>
      </c>
      <c r="E3071">
        <v>-1140525</v>
      </c>
      <c r="F3071" t="s">
        <v>38</v>
      </c>
    </row>
    <row r="3072" spans="1:6" x14ac:dyDescent="0.3">
      <c r="A3072">
        <v>4542775</v>
      </c>
      <c r="B3072" t="s">
        <v>4501</v>
      </c>
      <c r="C3072">
        <v>6000000</v>
      </c>
      <c r="D3072">
        <v>5.0999999999999996</v>
      </c>
      <c r="E3072">
        <v>-1457225</v>
      </c>
      <c r="F3072" t="s">
        <v>38</v>
      </c>
    </row>
    <row r="3073" spans="1:6" x14ac:dyDescent="0.3">
      <c r="A3073">
        <v>3588432</v>
      </c>
      <c r="B3073" t="s">
        <v>4503</v>
      </c>
      <c r="C3073">
        <v>6000000</v>
      </c>
      <c r="D3073">
        <v>6.7</v>
      </c>
      <c r="E3073">
        <v>-2411568</v>
      </c>
      <c r="F3073" t="s">
        <v>38</v>
      </c>
    </row>
    <row r="3074" spans="1:6" x14ac:dyDescent="0.3">
      <c r="A3074">
        <v>4394936</v>
      </c>
      <c r="B3074" t="s">
        <v>4505</v>
      </c>
      <c r="C3074">
        <v>6000000</v>
      </c>
      <c r="D3074">
        <v>5.3</v>
      </c>
      <c r="E3074">
        <v>-1605064</v>
      </c>
      <c r="F3074" t="s">
        <v>38</v>
      </c>
    </row>
    <row r="3075" spans="1:6" x14ac:dyDescent="0.3">
      <c r="A3075">
        <v>3029081</v>
      </c>
      <c r="B3075" t="s">
        <v>4507</v>
      </c>
      <c r="C3075">
        <v>6000000</v>
      </c>
      <c r="D3075">
        <v>7.8</v>
      </c>
      <c r="E3075">
        <v>-2970919</v>
      </c>
      <c r="F3075" t="s">
        <v>38</v>
      </c>
    </row>
    <row r="3076" spans="1:6" x14ac:dyDescent="0.3">
      <c r="A3076">
        <v>3273588</v>
      </c>
      <c r="B3076" t="s">
        <v>4508</v>
      </c>
      <c r="C3076">
        <v>6000000</v>
      </c>
      <c r="D3076">
        <v>6.7</v>
      </c>
      <c r="E3076">
        <v>-2726412</v>
      </c>
      <c r="F3076" t="s">
        <v>38</v>
      </c>
    </row>
    <row r="3077" spans="1:6" x14ac:dyDescent="0.3">
      <c r="A3077">
        <v>2207975</v>
      </c>
      <c r="B3077" t="s">
        <v>4510</v>
      </c>
      <c r="C3077">
        <v>6000000</v>
      </c>
      <c r="D3077">
        <v>7.2</v>
      </c>
      <c r="E3077">
        <v>-3792025</v>
      </c>
      <c r="F3077" t="s">
        <v>38</v>
      </c>
    </row>
    <row r="3078" spans="1:6" x14ac:dyDescent="0.3">
      <c r="A3078">
        <v>2025238</v>
      </c>
      <c r="B3078" t="s">
        <v>4512</v>
      </c>
      <c r="C3078">
        <v>6000000</v>
      </c>
      <c r="D3078">
        <v>5.8</v>
      </c>
      <c r="E3078">
        <v>-3974762</v>
      </c>
      <c r="F3078" t="s">
        <v>38</v>
      </c>
    </row>
    <row r="3079" spans="1:6" x14ac:dyDescent="0.3">
      <c r="A3079">
        <v>2077046</v>
      </c>
      <c r="B3079" t="s">
        <v>4513</v>
      </c>
      <c r="C3079">
        <v>6000000</v>
      </c>
      <c r="D3079">
        <v>7</v>
      </c>
      <c r="E3079">
        <v>-3922954</v>
      </c>
      <c r="F3079" t="s">
        <v>38</v>
      </c>
    </row>
    <row r="3080" spans="1:6" x14ac:dyDescent="0.3">
      <c r="A3080">
        <v>869325</v>
      </c>
      <c r="B3080" t="s">
        <v>4515</v>
      </c>
      <c r="C3080">
        <v>6000000</v>
      </c>
      <c r="D3080">
        <v>3.8</v>
      </c>
      <c r="E3080">
        <v>-5130675</v>
      </c>
      <c r="F3080" t="s">
        <v>38</v>
      </c>
    </row>
    <row r="3081" spans="1:6" x14ac:dyDescent="0.3">
      <c r="A3081">
        <v>399611</v>
      </c>
      <c r="B3081" t="s">
        <v>4517</v>
      </c>
      <c r="C3081">
        <v>6000000</v>
      </c>
      <c r="D3081">
        <v>5.7</v>
      </c>
      <c r="E3081">
        <v>-5600389</v>
      </c>
      <c r="F3081" t="s">
        <v>38</v>
      </c>
    </row>
    <row r="3082" spans="1:6" x14ac:dyDescent="0.3">
      <c r="A3082">
        <v>115862</v>
      </c>
      <c r="B3082" t="s">
        <v>4518</v>
      </c>
      <c r="C3082">
        <v>6000000</v>
      </c>
      <c r="D3082">
        <v>6.7</v>
      </c>
      <c r="E3082">
        <v>-5884138</v>
      </c>
      <c r="F3082" t="s">
        <v>38</v>
      </c>
    </row>
    <row r="3083" spans="1:6" x14ac:dyDescent="0.3">
      <c r="A3083">
        <v>117560</v>
      </c>
      <c r="B3083" t="s">
        <v>4520</v>
      </c>
      <c r="C3083">
        <v>6000000</v>
      </c>
      <c r="D3083">
        <v>6.2</v>
      </c>
      <c r="E3083">
        <v>-5882440</v>
      </c>
      <c r="F3083" t="s">
        <v>38</v>
      </c>
    </row>
    <row r="3084" spans="1:6" x14ac:dyDescent="0.3">
      <c r="A3084">
        <v>54606</v>
      </c>
      <c r="B3084" t="s">
        <v>4521</v>
      </c>
      <c r="C3084">
        <v>6000000</v>
      </c>
      <c r="D3084">
        <v>6.2</v>
      </c>
      <c r="E3084">
        <v>-5945394</v>
      </c>
      <c r="F3084" t="s">
        <v>38</v>
      </c>
    </row>
    <row r="3085" spans="1:6" x14ac:dyDescent="0.3">
      <c r="A3085">
        <v>36497</v>
      </c>
      <c r="B3085" t="s">
        <v>4523</v>
      </c>
      <c r="C3085">
        <v>6000000</v>
      </c>
      <c r="D3085">
        <v>4.7</v>
      </c>
      <c r="E3085">
        <v>-5963503</v>
      </c>
      <c r="F3085" t="s">
        <v>38</v>
      </c>
    </row>
    <row r="3086" spans="1:6" x14ac:dyDescent="0.3">
      <c r="A3086">
        <v>65804</v>
      </c>
      <c r="B3086" t="s">
        <v>4524</v>
      </c>
      <c r="C3086">
        <v>12000000</v>
      </c>
      <c r="D3086">
        <v>6.3</v>
      </c>
      <c r="E3086">
        <v>-11934196</v>
      </c>
      <c r="F3086" t="s">
        <v>38</v>
      </c>
    </row>
    <row r="3087" spans="1:6" x14ac:dyDescent="0.3">
      <c r="A3087">
        <v>3895664</v>
      </c>
      <c r="B3087" t="s">
        <v>4526</v>
      </c>
      <c r="C3087">
        <v>5300000</v>
      </c>
      <c r="D3087">
        <v>7.3</v>
      </c>
      <c r="E3087">
        <v>-1404336</v>
      </c>
      <c r="F3087" t="s">
        <v>38</v>
      </c>
    </row>
    <row r="3088" spans="1:6" x14ac:dyDescent="0.3">
      <c r="A3088">
        <v>542860</v>
      </c>
      <c r="B3088" t="s">
        <v>4528</v>
      </c>
      <c r="C3088">
        <v>4000000</v>
      </c>
      <c r="D3088">
        <v>7.1</v>
      </c>
      <c r="E3088">
        <v>-3457140</v>
      </c>
      <c r="F3088" t="s">
        <v>38</v>
      </c>
    </row>
    <row r="3089" spans="1:6" x14ac:dyDescent="0.3">
      <c r="A3089">
        <v>11905519</v>
      </c>
      <c r="B3089" t="s">
        <v>4530</v>
      </c>
      <c r="C3089">
        <v>200000000</v>
      </c>
      <c r="D3089">
        <v>7.1</v>
      </c>
      <c r="E3089">
        <v>-188094481</v>
      </c>
      <c r="F3089" t="s">
        <v>38</v>
      </c>
    </row>
    <row r="3090" spans="1:6" x14ac:dyDescent="0.3">
      <c r="A3090">
        <v>32541719</v>
      </c>
      <c r="B3090" t="s">
        <v>4531</v>
      </c>
      <c r="C3090">
        <v>3500159</v>
      </c>
      <c r="D3090">
        <v>6.7</v>
      </c>
      <c r="E3090">
        <v>29041560</v>
      </c>
      <c r="F3090" t="s">
        <v>21</v>
      </c>
    </row>
    <row r="3091" spans="1:6" x14ac:dyDescent="0.3">
      <c r="A3091">
        <v>3064356</v>
      </c>
      <c r="B3091" t="s">
        <v>4532</v>
      </c>
      <c r="C3091">
        <v>5600000</v>
      </c>
      <c r="D3091">
        <v>6.9</v>
      </c>
      <c r="E3091">
        <v>-2535644</v>
      </c>
      <c r="F3091" t="s">
        <v>38</v>
      </c>
    </row>
    <row r="3092" spans="1:6" x14ac:dyDescent="0.3">
      <c r="A3092">
        <v>7009668</v>
      </c>
      <c r="B3092" t="s">
        <v>4533</v>
      </c>
      <c r="C3092">
        <v>5600000</v>
      </c>
      <c r="D3092">
        <v>2.1</v>
      </c>
      <c r="E3092">
        <v>1409668</v>
      </c>
      <c r="F3092" t="s">
        <v>21</v>
      </c>
    </row>
    <row r="3093" spans="1:6" x14ac:dyDescent="0.3">
      <c r="A3093">
        <v>27024</v>
      </c>
      <c r="B3093" t="s">
        <v>4534</v>
      </c>
      <c r="C3093">
        <v>5600000</v>
      </c>
      <c r="D3093">
        <v>6.6</v>
      </c>
      <c r="E3093">
        <v>-5572976</v>
      </c>
      <c r="F3093" t="s">
        <v>38</v>
      </c>
    </row>
    <row r="3094" spans="1:6" x14ac:dyDescent="0.3">
      <c r="A3094">
        <v>159600000</v>
      </c>
      <c r="B3094" t="s">
        <v>4535</v>
      </c>
      <c r="C3094">
        <v>5500000</v>
      </c>
      <c r="D3094">
        <v>8.3000000000000007</v>
      </c>
      <c r="E3094">
        <v>154100000</v>
      </c>
      <c r="F3094" t="s">
        <v>21</v>
      </c>
    </row>
    <row r="3095" spans="1:6" x14ac:dyDescent="0.3">
      <c r="A3095">
        <v>58800000</v>
      </c>
      <c r="B3095" t="s">
        <v>4536</v>
      </c>
      <c r="C3095">
        <v>5500000</v>
      </c>
      <c r="D3095">
        <v>7.2</v>
      </c>
      <c r="E3095">
        <v>53300000</v>
      </c>
      <c r="F3095" t="s">
        <v>21</v>
      </c>
    </row>
    <row r="3096" spans="1:6" x14ac:dyDescent="0.3">
      <c r="A3096">
        <v>50382128</v>
      </c>
      <c r="B3096" t="s">
        <v>4538</v>
      </c>
      <c r="C3096">
        <v>5500000</v>
      </c>
      <c r="D3096">
        <v>5.6</v>
      </c>
      <c r="E3096">
        <v>44882128</v>
      </c>
      <c r="F3096" t="s">
        <v>21</v>
      </c>
    </row>
    <row r="3097" spans="1:6" x14ac:dyDescent="0.3">
      <c r="A3097">
        <v>35811509</v>
      </c>
      <c r="B3097" t="s">
        <v>4539</v>
      </c>
      <c r="C3097">
        <v>5500000</v>
      </c>
      <c r="D3097">
        <v>7.7</v>
      </c>
      <c r="E3097">
        <v>30311509</v>
      </c>
      <c r="F3097" t="s">
        <v>21</v>
      </c>
    </row>
    <row r="3098" spans="1:6" x14ac:dyDescent="0.3">
      <c r="A3098">
        <v>24475193</v>
      </c>
      <c r="B3098" t="s">
        <v>4541</v>
      </c>
      <c r="C3098">
        <v>3000000</v>
      </c>
      <c r="D3098">
        <v>6.6</v>
      </c>
      <c r="E3098">
        <v>21475193</v>
      </c>
      <c r="F3098" t="s">
        <v>21</v>
      </c>
    </row>
    <row r="3099" spans="1:6" x14ac:dyDescent="0.3">
      <c r="A3099">
        <v>6200756</v>
      </c>
      <c r="B3099" t="s">
        <v>4542</v>
      </c>
      <c r="C3099">
        <v>7000000</v>
      </c>
      <c r="D3099">
        <v>7.4</v>
      </c>
      <c r="E3099">
        <v>-799244</v>
      </c>
      <c r="F3099" t="s">
        <v>38</v>
      </c>
    </row>
    <row r="3100" spans="1:6" x14ac:dyDescent="0.3">
      <c r="A3100">
        <v>1292119</v>
      </c>
      <c r="B3100" t="s">
        <v>4543</v>
      </c>
      <c r="C3100">
        <v>5500000</v>
      </c>
      <c r="D3100">
        <v>7.1</v>
      </c>
      <c r="E3100">
        <v>-4207881</v>
      </c>
      <c r="F3100" t="s">
        <v>38</v>
      </c>
    </row>
    <row r="3101" spans="1:6" x14ac:dyDescent="0.3">
      <c r="A3101">
        <v>3629758</v>
      </c>
      <c r="B3101" t="s">
        <v>4545</v>
      </c>
      <c r="C3101">
        <v>5500000</v>
      </c>
      <c r="D3101">
        <v>7.9</v>
      </c>
      <c r="E3101">
        <v>-1870242</v>
      </c>
      <c r="F3101" t="s">
        <v>38</v>
      </c>
    </row>
    <row r="3102" spans="1:6" x14ac:dyDescent="0.3">
      <c r="A3102">
        <v>6239558</v>
      </c>
      <c r="B3102" t="s">
        <v>4547</v>
      </c>
      <c r="C3102">
        <v>5000000</v>
      </c>
      <c r="D3102">
        <v>6.7</v>
      </c>
      <c r="E3102">
        <v>1239558</v>
      </c>
      <c r="F3102" t="s">
        <v>21</v>
      </c>
    </row>
    <row r="3103" spans="1:6" x14ac:dyDescent="0.3">
      <c r="A3103">
        <v>1056102</v>
      </c>
      <c r="B3103" t="s">
        <v>4549</v>
      </c>
      <c r="C3103">
        <v>5000000</v>
      </c>
      <c r="D3103">
        <v>6.6</v>
      </c>
      <c r="E3103">
        <v>-3943898</v>
      </c>
      <c r="F3103" t="s">
        <v>38</v>
      </c>
    </row>
    <row r="3104" spans="1:6" x14ac:dyDescent="0.3">
      <c r="A3104">
        <v>27545445</v>
      </c>
      <c r="B3104" t="s">
        <v>4550</v>
      </c>
      <c r="C3104">
        <v>6500000</v>
      </c>
      <c r="D3104">
        <v>7.9</v>
      </c>
      <c r="E3104">
        <v>21045445</v>
      </c>
      <c r="F3104" t="s">
        <v>21</v>
      </c>
    </row>
    <row r="3105" spans="1:6" x14ac:dyDescent="0.3">
      <c r="A3105">
        <v>56007</v>
      </c>
      <c r="B3105" t="s">
        <v>4552</v>
      </c>
      <c r="C3105">
        <v>5500000</v>
      </c>
      <c r="D3105">
        <v>4.9000000000000004</v>
      </c>
      <c r="E3105">
        <v>-5443993</v>
      </c>
      <c r="F3105" t="s">
        <v>38</v>
      </c>
    </row>
    <row r="3106" spans="1:6" x14ac:dyDescent="0.3">
      <c r="A3106">
        <v>611709</v>
      </c>
      <c r="B3106" t="s">
        <v>4554</v>
      </c>
      <c r="C3106">
        <v>3850000</v>
      </c>
      <c r="D3106">
        <v>7.2</v>
      </c>
      <c r="E3106">
        <v>-3238291</v>
      </c>
      <c r="F3106" t="s">
        <v>38</v>
      </c>
    </row>
    <row r="3107" spans="1:6" x14ac:dyDescent="0.3">
      <c r="A3107">
        <v>22770</v>
      </c>
      <c r="B3107" t="s">
        <v>4557</v>
      </c>
      <c r="C3107">
        <v>5500000</v>
      </c>
      <c r="D3107">
        <v>6.1</v>
      </c>
      <c r="E3107">
        <v>-5477230</v>
      </c>
      <c r="F3107" t="s">
        <v>38</v>
      </c>
    </row>
    <row r="3108" spans="1:6" x14ac:dyDescent="0.3">
      <c r="A3108">
        <v>27445</v>
      </c>
      <c r="B3108" t="s">
        <v>4559</v>
      </c>
      <c r="C3108">
        <v>9000000</v>
      </c>
      <c r="D3108">
        <v>5.3</v>
      </c>
      <c r="E3108">
        <v>-8972555</v>
      </c>
      <c r="F3108" t="s">
        <v>38</v>
      </c>
    </row>
    <row r="3109" spans="1:6" x14ac:dyDescent="0.3">
      <c r="A3109">
        <v>766487</v>
      </c>
      <c r="B3109" t="s">
        <v>4560</v>
      </c>
      <c r="C3109">
        <v>5250000</v>
      </c>
      <c r="D3109">
        <v>5</v>
      </c>
      <c r="E3109">
        <v>-4483513</v>
      </c>
      <c r="F3109" t="s">
        <v>38</v>
      </c>
    </row>
    <row r="3110" spans="1:6" x14ac:dyDescent="0.3">
      <c r="A3110">
        <v>1196752</v>
      </c>
      <c r="B3110" t="s">
        <v>4561</v>
      </c>
      <c r="C3110">
        <v>30300000</v>
      </c>
      <c r="D3110">
        <v>7.6</v>
      </c>
      <c r="E3110">
        <v>-29103248</v>
      </c>
      <c r="F3110" t="s">
        <v>38</v>
      </c>
    </row>
    <row r="3111" spans="1:6" x14ac:dyDescent="0.3">
      <c r="A3111">
        <v>795126</v>
      </c>
      <c r="B3111" t="s">
        <v>4565</v>
      </c>
      <c r="C3111">
        <v>6000000</v>
      </c>
      <c r="D3111">
        <v>7.6</v>
      </c>
      <c r="E3111">
        <v>-5204874</v>
      </c>
      <c r="F3111" t="s">
        <v>38</v>
      </c>
    </row>
    <row r="3112" spans="1:6" x14ac:dyDescent="0.3">
      <c r="A3112">
        <v>83574831</v>
      </c>
      <c r="B3112" t="s">
        <v>4566</v>
      </c>
      <c r="C3112">
        <v>5000000</v>
      </c>
      <c r="D3112">
        <v>6.6</v>
      </c>
      <c r="E3112">
        <v>78574831</v>
      </c>
      <c r="F3112" t="s">
        <v>21</v>
      </c>
    </row>
    <row r="3113" spans="1:6" x14ac:dyDescent="0.3">
      <c r="A3113">
        <v>87025093</v>
      </c>
      <c r="B3113" t="s">
        <v>4567</v>
      </c>
      <c r="C3113">
        <v>4000000</v>
      </c>
      <c r="D3113">
        <v>6.6</v>
      </c>
      <c r="E3113">
        <v>83025093</v>
      </c>
      <c r="F3113" t="s">
        <v>21</v>
      </c>
    </row>
    <row r="3114" spans="1:6" x14ac:dyDescent="0.3">
      <c r="A3114">
        <v>71897215</v>
      </c>
      <c r="B3114" t="s">
        <v>4569</v>
      </c>
      <c r="C3114">
        <v>15000000</v>
      </c>
      <c r="D3114">
        <v>7.3</v>
      </c>
      <c r="E3114">
        <v>56897215</v>
      </c>
      <c r="F3114" t="s">
        <v>21</v>
      </c>
    </row>
    <row r="3115" spans="1:6" x14ac:dyDescent="0.3">
      <c r="A3115">
        <v>64267897</v>
      </c>
      <c r="B3115" t="s">
        <v>4570</v>
      </c>
      <c r="C3115">
        <v>5000000</v>
      </c>
      <c r="D3115">
        <v>6.6</v>
      </c>
      <c r="E3115">
        <v>59267897</v>
      </c>
      <c r="F3115" t="s">
        <v>21</v>
      </c>
    </row>
    <row r="3116" spans="1:6" x14ac:dyDescent="0.3">
      <c r="A3116">
        <v>56536016</v>
      </c>
      <c r="B3116" t="s">
        <v>4572</v>
      </c>
      <c r="C3116">
        <v>4900000</v>
      </c>
      <c r="D3116">
        <v>6.9</v>
      </c>
      <c r="E3116">
        <v>51636016</v>
      </c>
      <c r="F3116" t="s">
        <v>21</v>
      </c>
    </row>
    <row r="3117" spans="1:6" x14ac:dyDescent="0.3">
      <c r="A3117">
        <v>104007828</v>
      </c>
      <c r="B3117" t="s">
        <v>4574</v>
      </c>
      <c r="C3117">
        <v>5000000</v>
      </c>
      <c r="D3117">
        <v>5.8</v>
      </c>
      <c r="E3117">
        <v>99007828</v>
      </c>
      <c r="F3117" t="s">
        <v>21</v>
      </c>
    </row>
    <row r="3118" spans="1:6" x14ac:dyDescent="0.3">
      <c r="A3118">
        <v>50820940</v>
      </c>
      <c r="B3118" t="s">
        <v>4576</v>
      </c>
      <c r="C3118">
        <v>5000000</v>
      </c>
      <c r="D3118">
        <v>4.4000000000000004</v>
      </c>
      <c r="E3118">
        <v>45820940</v>
      </c>
      <c r="F3118" t="s">
        <v>21</v>
      </c>
    </row>
    <row r="3119" spans="1:6" x14ac:dyDescent="0.3">
      <c r="A3119">
        <v>44793200</v>
      </c>
      <c r="B3119" t="s">
        <v>4577</v>
      </c>
      <c r="C3119">
        <v>4500000</v>
      </c>
      <c r="D3119">
        <v>6.6</v>
      </c>
      <c r="E3119">
        <v>40293200</v>
      </c>
      <c r="F3119" t="s">
        <v>21</v>
      </c>
    </row>
    <row r="3120" spans="1:6" x14ac:dyDescent="0.3">
      <c r="A3120">
        <v>44456509</v>
      </c>
      <c r="B3120" t="s">
        <v>4579</v>
      </c>
      <c r="C3120">
        <v>5000000</v>
      </c>
      <c r="D3120">
        <v>7.6</v>
      </c>
      <c r="E3120">
        <v>39456509</v>
      </c>
      <c r="F3120" t="s">
        <v>21</v>
      </c>
    </row>
    <row r="3121" spans="1:6" x14ac:dyDescent="0.3">
      <c r="A3121">
        <v>53884821</v>
      </c>
      <c r="B3121" t="s">
        <v>4580</v>
      </c>
      <c r="C3121">
        <v>5000000</v>
      </c>
      <c r="D3121">
        <v>4.5999999999999996</v>
      </c>
      <c r="E3121">
        <v>48884821</v>
      </c>
      <c r="F3121" t="s">
        <v>21</v>
      </c>
    </row>
    <row r="3122" spans="1:6" x14ac:dyDescent="0.3">
      <c r="A3122">
        <v>36000000</v>
      </c>
      <c r="B3122" t="s">
        <v>4582</v>
      </c>
      <c r="C3122">
        <v>5000000</v>
      </c>
      <c r="D3122">
        <v>6.8</v>
      </c>
      <c r="E3122">
        <v>31000000</v>
      </c>
      <c r="F3122" t="s">
        <v>21</v>
      </c>
    </row>
    <row r="3123" spans="1:6" x14ac:dyDescent="0.3">
      <c r="A3123">
        <v>34872293</v>
      </c>
      <c r="B3123" t="s">
        <v>4583</v>
      </c>
      <c r="C3123">
        <v>8500000</v>
      </c>
      <c r="D3123">
        <v>4.9000000000000004</v>
      </c>
      <c r="E3123">
        <v>26372293</v>
      </c>
      <c r="F3123" t="s">
        <v>21</v>
      </c>
    </row>
    <row r="3124" spans="1:6" x14ac:dyDescent="0.3">
      <c r="A3124">
        <v>34468224</v>
      </c>
      <c r="B3124" t="s">
        <v>4585</v>
      </c>
      <c r="C3124">
        <v>4500000</v>
      </c>
      <c r="D3124">
        <v>7.3</v>
      </c>
      <c r="E3124">
        <v>29968224</v>
      </c>
      <c r="F3124" t="s">
        <v>21</v>
      </c>
    </row>
    <row r="3125" spans="1:6" x14ac:dyDescent="0.3">
      <c r="A3125">
        <v>32453345</v>
      </c>
      <c r="B3125" t="s">
        <v>4587</v>
      </c>
      <c r="C3125">
        <v>5000000</v>
      </c>
      <c r="D3125">
        <v>5</v>
      </c>
      <c r="E3125">
        <v>27453345</v>
      </c>
      <c r="F3125" t="s">
        <v>21</v>
      </c>
    </row>
    <row r="3126" spans="1:6" x14ac:dyDescent="0.3">
      <c r="A3126">
        <v>27296514</v>
      </c>
      <c r="B3126" t="s">
        <v>4588</v>
      </c>
      <c r="C3126">
        <v>5000000</v>
      </c>
      <c r="D3126">
        <v>8</v>
      </c>
      <c r="E3126">
        <v>22296514</v>
      </c>
      <c r="F3126" t="s">
        <v>21</v>
      </c>
    </row>
    <row r="3127" spans="1:6" x14ac:dyDescent="0.3">
      <c r="A3127">
        <v>25799043</v>
      </c>
      <c r="B3127" t="s">
        <v>4590</v>
      </c>
      <c r="C3127">
        <v>3300000</v>
      </c>
      <c r="D3127">
        <v>5.2</v>
      </c>
      <c r="E3127">
        <v>22499043</v>
      </c>
      <c r="F3127" t="s">
        <v>21</v>
      </c>
    </row>
    <row r="3128" spans="1:6" x14ac:dyDescent="0.3">
      <c r="A3128">
        <v>25530884</v>
      </c>
      <c r="B3128" t="s">
        <v>4591</v>
      </c>
      <c r="C3128">
        <v>9000000</v>
      </c>
      <c r="D3128">
        <v>8.5</v>
      </c>
      <c r="E3128">
        <v>16530884</v>
      </c>
      <c r="F3128" t="s">
        <v>21</v>
      </c>
    </row>
    <row r="3129" spans="1:6" x14ac:dyDescent="0.3">
      <c r="A3129">
        <v>27689474</v>
      </c>
      <c r="B3129" t="s">
        <v>4593</v>
      </c>
      <c r="C3129">
        <v>5000000</v>
      </c>
      <c r="D3129">
        <v>6.5</v>
      </c>
      <c r="E3129">
        <v>22689474</v>
      </c>
      <c r="F3129" t="s">
        <v>21</v>
      </c>
    </row>
    <row r="3130" spans="1:6" x14ac:dyDescent="0.3">
      <c r="A3130">
        <v>24138847</v>
      </c>
      <c r="B3130" t="s">
        <v>4594</v>
      </c>
      <c r="C3130">
        <v>5000000</v>
      </c>
      <c r="D3130">
        <v>7.4</v>
      </c>
      <c r="E3130">
        <v>19138847</v>
      </c>
      <c r="F3130" t="s">
        <v>21</v>
      </c>
    </row>
    <row r="3131" spans="1:6" x14ac:dyDescent="0.3">
      <c r="A3131">
        <v>21994911</v>
      </c>
      <c r="B3131" t="s">
        <v>4595</v>
      </c>
      <c r="C3131">
        <v>5000000</v>
      </c>
      <c r="D3131">
        <v>7.7</v>
      </c>
      <c r="E3131">
        <v>16994911</v>
      </c>
      <c r="F3131" t="s">
        <v>21</v>
      </c>
    </row>
    <row r="3132" spans="1:6" x14ac:dyDescent="0.3">
      <c r="A3132">
        <v>21501098</v>
      </c>
      <c r="B3132" t="s">
        <v>4597</v>
      </c>
      <c r="C3132">
        <v>5000000</v>
      </c>
      <c r="D3132">
        <v>7.4</v>
      </c>
      <c r="E3132">
        <v>16501098</v>
      </c>
      <c r="F3132" t="s">
        <v>21</v>
      </c>
    </row>
    <row r="3133" spans="1:6" x14ac:dyDescent="0.3">
      <c r="A3133">
        <v>19281235</v>
      </c>
      <c r="B3133" t="s">
        <v>4599</v>
      </c>
      <c r="C3133">
        <v>5000000</v>
      </c>
      <c r="D3133">
        <v>5.0999999999999996</v>
      </c>
      <c r="E3133">
        <v>14281235</v>
      </c>
      <c r="F3133" t="s">
        <v>21</v>
      </c>
    </row>
    <row r="3134" spans="1:6" x14ac:dyDescent="0.3">
      <c r="A3134">
        <v>19421271</v>
      </c>
      <c r="B3134" t="s">
        <v>4601</v>
      </c>
      <c r="C3134">
        <v>5000000</v>
      </c>
      <c r="D3134">
        <v>5</v>
      </c>
      <c r="E3134">
        <v>14421271</v>
      </c>
      <c r="F3134" t="s">
        <v>21</v>
      </c>
    </row>
    <row r="3135" spans="1:6" x14ac:dyDescent="0.3">
      <c r="A3135">
        <v>20733485</v>
      </c>
      <c r="B3135" t="s">
        <v>4603</v>
      </c>
      <c r="C3135">
        <v>5000000</v>
      </c>
      <c r="D3135">
        <v>7.2</v>
      </c>
      <c r="E3135">
        <v>15733485</v>
      </c>
      <c r="F3135" t="s">
        <v>21</v>
      </c>
    </row>
    <row r="3136" spans="1:6" x14ac:dyDescent="0.3">
      <c r="A3136">
        <v>24809547</v>
      </c>
      <c r="B3136" t="s">
        <v>4605</v>
      </c>
      <c r="C3136">
        <v>5000000</v>
      </c>
      <c r="D3136">
        <v>6.4</v>
      </c>
      <c r="E3136">
        <v>19809547</v>
      </c>
      <c r="F3136" t="s">
        <v>21</v>
      </c>
    </row>
    <row r="3137" spans="1:6" x14ac:dyDescent="0.3">
      <c r="A3137">
        <v>23031390</v>
      </c>
      <c r="B3137" t="s">
        <v>4607</v>
      </c>
      <c r="C3137">
        <v>4500000</v>
      </c>
      <c r="D3137">
        <v>5.6</v>
      </c>
      <c r="E3137">
        <v>18531390</v>
      </c>
      <c r="F3137" t="s">
        <v>21</v>
      </c>
    </row>
    <row r="3138" spans="1:6" x14ac:dyDescent="0.3">
      <c r="A3138">
        <v>21197315</v>
      </c>
      <c r="B3138" t="s">
        <v>4608</v>
      </c>
      <c r="C3138">
        <v>5000000</v>
      </c>
      <c r="D3138">
        <v>6.1</v>
      </c>
      <c r="E3138">
        <v>16197315</v>
      </c>
      <c r="F3138" t="s">
        <v>21</v>
      </c>
    </row>
    <row r="3139" spans="1:6" x14ac:dyDescent="0.3">
      <c r="A3139">
        <v>17382982</v>
      </c>
      <c r="B3139" t="s">
        <v>4609</v>
      </c>
      <c r="C3139">
        <v>5000000</v>
      </c>
      <c r="D3139">
        <v>5.2</v>
      </c>
      <c r="E3139">
        <v>12382982</v>
      </c>
      <c r="F3139" t="s">
        <v>21</v>
      </c>
    </row>
    <row r="3140" spans="1:6" x14ac:dyDescent="0.3">
      <c r="A3140">
        <v>14821531</v>
      </c>
      <c r="B3140" t="s">
        <v>4610</v>
      </c>
      <c r="C3140">
        <v>6000000</v>
      </c>
      <c r="D3140">
        <v>7.3</v>
      </c>
      <c r="E3140">
        <v>8821531</v>
      </c>
      <c r="F3140" t="s">
        <v>21</v>
      </c>
    </row>
    <row r="3141" spans="1:6" x14ac:dyDescent="0.3">
      <c r="A3141">
        <v>18656400</v>
      </c>
      <c r="B3141" t="s">
        <v>4612</v>
      </c>
      <c r="C3141">
        <v>5000000</v>
      </c>
      <c r="D3141">
        <v>7.5</v>
      </c>
      <c r="E3141">
        <v>13656400</v>
      </c>
      <c r="F3141" t="s">
        <v>21</v>
      </c>
    </row>
    <row r="3142" spans="1:6" x14ac:dyDescent="0.3">
      <c r="A3142">
        <v>14343976</v>
      </c>
      <c r="B3142" t="s">
        <v>4614</v>
      </c>
      <c r="C3142">
        <v>5000000</v>
      </c>
      <c r="D3142">
        <v>4.5</v>
      </c>
      <c r="E3142">
        <v>9343976</v>
      </c>
      <c r="F3142" t="s">
        <v>21</v>
      </c>
    </row>
    <row r="3143" spans="1:6" x14ac:dyDescent="0.3">
      <c r="A3143">
        <v>241437427</v>
      </c>
      <c r="B3143" t="s">
        <v>4615</v>
      </c>
      <c r="C3143">
        <v>5000000</v>
      </c>
      <c r="D3143">
        <v>6.6</v>
      </c>
      <c r="E3143">
        <v>236437427</v>
      </c>
      <c r="F3143" t="s">
        <v>21</v>
      </c>
    </row>
    <row r="3144" spans="1:6" x14ac:dyDescent="0.3">
      <c r="A3144">
        <v>14123773</v>
      </c>
      <c r="B3144" t="s">
        <v>4617</v>
      </c>
      <c r="C3144">
        <v>5000000</v>
      </c>
      <c r="D3144">
        <v>5.3</v>
      </c>
      <c r="E3144">
        <v>9123773</v>
      </c>
      <c r="F3144" t="s">
        <v>21</v>
      </c>
    </row>
    <row r="3145" spans="1:6" x14ac:dyDescent="0.3">
      <c r="A3145">
        <v>15126948</v>
      </c>
      <c r="B3145" t="s">
        <v>4619</v>
      </c>
      <c r="C3145">
        <v>5000000</v>
      </c>
      <c r="D3145">
        <v>4.9000000000000004</v>
      </c>
      <c r="E3145">
        <v>10126948</v>
      </c>
      <c r="F3145" t="s">
        <v>21</v>
      </c>
    </row>
    <row r="3146" spans="1:6" x14ac:dyDescent="0.3">
      <c r="A3146">
        <v>13622333</v>
      </c>
      <c r="B3146" t="s">
        <v>4620</v>
      </c>
      <c r="C3146">
        <v>2000000</v>
      </c>
      <c r="D3146">
        <v>7.7</v>
      </c>
      <c r="E3146">
        <v>11622333</v>
      </c>
      <c r="F3146" t="s">
        <v>21</v>
      </c>
    </row>
    <row r="3147" spans="1:6" x14ac:dyDescent="0.3">
      <c r="A3147">
        <v>13464388</v>
      </c>
      <c r="B3147" t="s">
        <v>4621</v>
      </c>
      <c r="C3147">
        <v>4000000</v>
      </c>
      <c r="D3147">
        <v>8</v>
      </c>
      <c r="E3147">
        <v>9464388</v>
      </c>
      <c r="F3147" t="s">
        <v>21</v>
      </c>
    </row>
    <row r="3148" spans="1:6" x14ac:dyDescent="0.3">
      <c r="A3148">
        <v>13350177</v>
      </c>
      <c r="B3148" t="s">
        <v>4623</v>
      </c>
      <c r="C3148">
        <v>5000000</v>
      </c>
      <c r="D3148">
        <v>3.8</v>
      </c>
      <c r="E3148">
        <v>8350177</v>
      </c>
      <c r="F3148" t="s">
        <v>21</v>
      </c>
    </row>
    <row r="3149" spans="1:6" x14ac:dyDescent="0.3">
      <c r="A3149">
        <v>13269963</v>
      </c>
      <c r="B3149" t="s">
        <v>4624</v>
      </c>
      <c r="C3149">
        <v>5000000</v>
      </c>
      <c r="D3149">
        <v>7.6</v>
      </c>
      <c r="E3149">
        <v>8269963</v>
      </c>
      <c r="F3149" t="s">
        <v>21</v>
      </c>
    </row>
    <row r="3150" spans="1:6" x14ac:dyDescent="0.3">
      <c r="A3150">
        <v>17768000</v>
      </c>
      <c r="B3150" t="s">
        <v>4625</v>
      </c>
      <c r="C3150">
        <v>5000000</v>
      </c>
      <c r="D3150">
        <v>5.9</v>
      </c>
      <c r="E3150">
        <v>12768000</v>
      </c>
      <c r="F3150" t="s">
        <v>21</v>
      </c>
    </row>
    <row r="3151" spans="1:6" x14ac:dyDescent="0.3">
      <c r="A3151">
        <v>12947763</v>
      </c>
      <c r="B3151" t="s">
        <v>4627</v>
      </c>
      <c r="C3151">
        <v>5000000</v>
      </c>
      <c r="D3151">
        <v>6.2</v>
      </c>
      <c r="E3151">
        <v>7947763</v>
      </c>
      <c r="F3151" t="s">
        <v>21</v>
      </c>
    </row>
    <row r="3152" spans="1:6" x14ac:dyDescent="0.3">
      <c r="A3152">
        <v>14100000</v>
      </c>
      <c r="B3152" t="s">
        <v>4628</v>
      </c>
      <c r="C3152">
        <v>5000000</v>
      </c>
      <c r="D3152">
        <v>7.2</v>
      </c>
      <c r="E3152">
        <v>9100000</v>
      </c>
      <c r="F3152" t="s">
        <v>21</v>
      </c>
    </row>
    <row r="3153" spans="1:6" x14ac:dyDescent="0.3">
      <c r="A3153">
        <v>12200000</v>
      </c>
      <c r="B3153" t="s">
        <v>4630</v>
      </c>
      <c r="C3153">
        <v>5000000</v>
      </c>
      <c r="D3153">
        <v>6.3</v>
      </c>
      <c r="E3153">
        <v>7200000</v>
      </c>
      <c r="F3153" t="s">
        <v>21</v>
      </c>
    </row>
    <row r="3154" spans="1:6" x14ac:dyDescent="0.3">
      <c r="A3154">
        <v>17683670</v>
      </c>
      <c r="B3154" t="s">
        <v>4632</v>
      </c>
      <c r="C3154">
        <v>5000000</v>
      </c>
      <c r="D3154">
        <v>5.2</v>
      </c>
      <c r="E3154">
        <v>12683670</v>
      </c>
      <c r="F3154" t="s">
        <v>21</v>
      </c>
    </row>
    <row r="3155" spans="1:6" x14ac:dyDescent="0.3">
      <c r="A3155">
        <v>12055108</v>
      </c>
      <c r="B3155" t="s">
        <v>4634</v>
      </c>
      <c r="C3155">
        <v>8000000</v>
      </c>
      <c r="D3155">
        <v>6.9</v>
      </c>
      <c r="E3155">
        <v>4055108</v>
      </c>
      <c r="F3155" t="s">
        <v>21</v>
      </c>
    </row>
    <row r="3156" spans="1:6" x14ac:dyDescent="0.3">
      <c r="A3156">
        <v>27285953</v>
      </c>
      <c r="B3156" t="s">
        <v>4635</v>
      </c>
      <c r="C3156">
        <v>5000000</v>
      </c>
      <c r="D3156">
        <v>6.8</v>
      </c>
      <c r="E3156">
        <v>22285953</v>
      </c>
      <c r="F3156" t="s">
        <v>21</v>
      </c>
    </row>
    <row r="3157" spans="1:6" x14ac:dyDescent="0.3">
      <c r="A3157">
        <v>10572742</v>
      </c>
      <c r="B3157" t="s">
        <v>4637</v>
      </c>
      <c r="C3157">
        <v>8000000</v>
      </c>
      <c r="D3157">
        <v>6.1</v>
      </c>
      <c r="E3157">
        <v>2572742</v>
      </c>
      <c r="F3157" t="s">
        <v>21</v>
      </c>
    </row>
    <row r="3158" spans="1:6" x14ac:dyDescent="0.3">
      <c r="A3158">
        <v>9628751</v>
      </c>
      <c r="B3158" t="s">
        <v>4639</v>
      </c>
      <c r="C3158">
        <v>5000000</v>
      </c>
      <c r="D3158">
        <v>5.9</v>
      </c>
      <c r="E3158">
        <v>4628751</v>
      </c>
      <c r="F3158" t="s">
        <v>21</v>
      </c>
    </row>
    <row r="3159" spans="1:6" x14ac:dyDescent="0.3">
      <c r="A3159">
        <v>8786715</v>
      </c>
      <c r="B3159" t="s">
        <v>4641</v>
      </c>
      <c r="C3159">
        <v>5000000</v>
      </c>
      <c r="D3159">
        <v>6.9</v>
      </c>
      <c r="E3159">
        <v>3786715</v>
      </c>
      <c r="F3159" t="s">
        <v>21</v>
      </c>
    </row>
    <row r="3160" spans="1:6" x14ac:dyDescent="0.3">
      <c r="A3160">
        <v>3432342</v>
      </c>
      <c r="B3160" t="s">
        <v>4643</v>
      </c>
      <c r="C3160">
        <v>6000000</v>
      </c>
      <c r="D3160">
        <v>7.7</v>
      </c>
      <c r="E3160">
        <v>-2567658</v>
      </c>
      <c r="F3160" t="s">
        <v>38</v>
      </c>
    </row>
    <row r="3161" spans="1:6" x14ac:dyDescent="0.3">
      <c r="A3161">
        <v>6755271</v>
      </c>
      <c r="B3161" t="s">
        <v>4645</v>
      </c>
      <c r="C3161">
        <v>5000000</v>
      </c>
      <c r="D3161">
        <v>5.3</v>
      </c>
      <c r="E3161">
        <v>1755271</v>
      </c>
      <c r="F3161" t="s">
        <v>21</v>
      </c>
    </row>
    <row r="3162" spans="1:6" x14ac:dyDescent="0.3">
      <c r="A3162">
        <v>6157157</v>
      </c>
      <c r="B3162" t="s">
        <v>4647</v>
      </c>
      <c r="C3162">
        <v>5000000</v>
      </c>
      <c r="D3162">
        <v>7</v>
      </c>
      <c r="E3162">
        <v>1157157</v>
      </c>
      <c r="F3162" t="s">
        <v>21</v>
      </c>
    </row>
    <row r="3163" spans="1:6" x14ac:dyDescent="0.3">
      <c r="A3163">
        <v>5480318</v>
      </c>
      <c r="B3163" t="s">
        <v>4649</v>
      </c>
      <c r="C3163">
        <v>5000000</v>
      </c>
      <c r="D3163">
        <v>6.6</v>
      </c>
      <c r="E3163">
        <v>480318</v>
      </c>
      <c r="F3163" t="s">
        <v>21</v>
      </c>
    </row>
    <row r="3164" spans="1:6" x14ac:dyDescent="0.3">
      <c r="A3164">
        <v>5308707</v>
      </c>
      <c r="B3164" t="s">
        <v>4650</v>
      </c>
      <c r="C3164">
        <v>5000000</v>
      </c>
      <c r="D3164">
        <v>6.4</v>
      </c>
      <c r="E3164">
        <v>308707</v>
      </c>
      <c r="F3164" t="s">
        <v>21</v>
      </c>
    </row>
    <row r="3165" spans="1:6" x14ac:dyDescent="0.3">
      <c r="A3165">
        <v>5009677</v>
      </c>
      <c r="B3165" t="s">
        <v>4651</v>
      </c>
      <c r="C3165">
        <v>5000000</v>
      </c>
      <c r="D3165">
        <v>7.9</v>
      </c>
      <c r="E3165">
        <v>9677</v>
      </c>
      <c r="F3165" t="s">
        <v>21</v>
      </c>
    </row>
    <row r="3166" spans="1:6" x14ac:dyDescent="0.3">
      <c r="A3166">
        <v>4306697</v>
      </c>
      <c r="B3166" t="s">
        <v>4652</v>
      </c>
      <c r="C3166">
        <v>5000000</v>
      </c>
      <c r="D3166">
        <v>7.7</v>
      </c>
      <c r="E3166">
        <v>-693303</v>
      </c>
      <c r="F3166" t="s">
        <v>38</v>
      </c>
    </row>
    <row r="3167" spans="1:6" x14ac:dyDescent="0.3">
      <c r="A3167">
        <v>3950029</v>
      </c>
      <c r="B3167" t="s">
        <v>4654</v>
      </c>
      <c r="C3167">
        <v>4000000</v>
      </c>
      <c r="D3167">
        <v>7.2</v>
      </c>
      <c r="E3167">
        <v>-49971</v>
      </c>
      <c r="F3167" t="s">
        <v>38</v>
      </c>
    </row>
    <row r="3168" spans="1:6" x14ac:dyDescent="0.3">
      <c r="A3168">
        <v>4040588</v>
      </c>
      <c r="B3168" t="s">
        <v>4656</v>
      </c>
      <c r="C3168">
        <v>5000000</v>
      </c>
      <c r="D3168">
        <v>6.8</v>
      </c>
      <c r="E3168">
        <v>-959412</v>
      </c>
      <c r="F3168" t="s">
        <v>38</v>
      </c>
    </row>
    <row r="3169" spans="1:6" x14ac:dyDescent="0.3">
      <c r="A3169">
        <v>3049135</v>
      </c>
      <c r="B3169" t="s">
        <v>4657</v>
      </c>
      <c r="C3169">
        <v>5000000</v>
      </c>
      <c r="D3169">
        <v>7.4</v>
      </c>
      <c r="E3169">
        <v>-1950865</v>
      </c>
      <c r="F3169" t="s">
        <v>38</v>
      </c>
    </row>
    <row r="3170" spans="1:6" x14ac:dyDescent="0.3">
      <c r="A3170">
        <v>4700361</v>
      </c>
      <c r="B3170" t="s">
        <v>4658</v>
      </c>
      <c r="C3170">
        <v>5000000</v>
      </c>
      <c r="D3170">
        <v>4.5999999999999996</v>
      </c>
      <c r="E3170">
        <v>-299639</v>
      </c>
      <c r="F3170" t="s">
        <v>38</v>
      </c>
    </row>
    <row r="3171" spans="1:6" x14ac:dyDescent="0.3">
      <c r="A3171">
        <v>2711210</v>
      </c>
      <c r="B3171" t="s">
        <v>4660</v>
      </c>
      <c r="C3171">
        <v>5000000</v>
      </c>
      <c r="D3171">
        <v>6.4</v>
      </c>
      <c r="E3171">
        <v>-2288790</v>
      </c>
      <c r="F3171" t="s">
        <v>38</v>
      </c>
    </row>
    <row r="3172" spans="1:6" x14ac:dyDescent="0.3">
      <c r="A3172">
        <v>1980338</v>
      </c>
      <c r="B3172" t="s">
        <v>4661</v>
      </c>
      <c r="C3172">
        <v>5000000</v>
      </c>
      <c r="D3172">
        <v>7</v>
      </c>
      <c r="E3172">
        <v>-3019662</v>
      </c>
      <c r="F3172" t="s">
        <v>38</v>
      </c>
    </row>
    <row r="3173" spans="1:6" x14ac:dyDescent="0.3">
      <c r="A3173">
        <v>1082044</v>
      </c>
      <c r="B3173" t="s">
        <v>4662</v>
      </c>
      <c r="C3173">
        <v>5000000</v>
      </c>
      <c r="D3173">
        <v>7.7</v>
      </c>
      <c r="E3173">
        <v>-3917956</v>
      </c>
      <c r="F3173" t="s">
        <v>38</v>
      </c>
    </row>
    <row r="3174" spans="1:6" x14ac:dyDescent="0.3">
      <c r="A3174">
        <v>1100000</v>
      </c>
      <c r="B3174" t="s">
        <v>4663</v>
      </c>
      <c r="C3174">
        <v>5000000</v>
      </c>
      <c r="D3174">
        <v>6.8</v>
      </c>
      <c r="E3174">
        <v>-3900000</v>
      </c>
      <c r="F3174" t="s">
        <v>38</v>
      </c>
    </row>
    <row r="3175" spans="1:6" x14ac:dyDescent="0.3">
      <c r="A3175">
        <v>2445646</v>
      </c>
      <c r="B3175" t="s">
        <v>4665</v>
      </c>
      <c r="C3175">
        <v>5000000</v>
      </c>
      <c r="D3175">
        <v>7</v>
      </c>
      <c r="E3175">
        <v>-2554354</v>
      </c>
      <c r="F3175" t="s">
        <v>38</v>
      </c>
    </row>
    <row r="3176" spans="1:6" x14ac:dyDescent="0.3">
      <c r="A3176">
        <v>2221809</v>
      </c>
      <c r="B3176" t="s">
        <v>4666</v>
      </c>
      <c r="C3176">
        <v>5000000</v>
      </c>
      <c r="D3176">
        <v>7</v>
      </c>
      <c r="E3176">
        <v>-2778191</v>
      </c>
      <c r="F3176" t="s">
        <v>38</v>
      </c>
    </row>
    <row r="3177" spans="1:6" x14ac:dyDescent="0.3">
      <c r="A3177">
        <v>296665</v>
      </c>
      <c r="B3177" t="s">
        <v>4668</v>
      </c>
      <c r="C3177">
        <v>5000000</v>
      </c>
      <c r="D3177">
        <v>6.3</v>
      </c>
      <c r="E3177">
        <v>-4703335</v>
      </c>
      <c r="F3177" t="s">
        <v>38</v>
      </c>
    </row>
    <row r="3178" spans="1:6" x14ac:dyDescent="0.3">
      <c r="A3178">
        <v>3219029</v>
      </c>
      <c r="B3178" t="s">
        <v>4670</v>
      </c>
      <c r="C3178">
        <v>5000000</v>
      </c>
      <c r="D3178">
        <v>7.1</v>
      </c>
      <c r="E3178">
        <v>-1780971</v>
      </c>
      <c r="F3178" t="s">
        <v>38</v>
      </c>
    </row>
    <row r="3179" spans="1:6" x14ac:dyDescent="0.3">
      <c r="A3179">
        <v>1040879</v>
      </c>
      <c r="B3179" t="s">
        <v>4671</v>
      </c>
      <c r="C3179">
        <v>7000000</v>
      </c>
      <c r="D3179">
        <v>7.1</v>
      </c>
      <c r="E3179">
        <v>-5959121</v>
      </c>
      <c r="F3179" t="s">
        <v>38</v>
      </c>
    </row>
    <row r="3180" spans="1:6" x14ac:dyDescent="0.3">
      <c r="A3180">
        <v>326308</v>
      </c>
      <c r="B3180" t="s">
        <v>4672</v>
      </c>
      <c r="C3180">
        <v>5000000</v>
      </c>
      <c r="D3180">
        <v>6.1</v>
      </c>
      <c r="E3180">
        <v>-4673692</v>
      </c>
      <c r="F3180" t="s">
        <v>38</v>
      </c>
    </row>
    <row r="3181" spans="1:6" x14ac:dyDescent="0.3">
      <c r="A3181">
        <v>124720</v>
      </c>
      <c r="B3181" t="s">
        <v>4674</v>
      </c>
      <c r="C3181">
        <v>5000000</v>
      </c>
      <c r="D3181">
        <v>7.3</v>
      </c>
      <c r="E3181">
        <v>-4875280</v>
      </c>
      <c r="F3181" t="s">
        <v>38</v>
      </c>
    </row>
    <row r="3182" spans="1:6" x14ac:dyDescent="0.3">
      <c r="A3182">
        <v>99147</v>
      </c>
      <c r="B3182" t="s">
        <v>4676</v>
      </c>
      <c r="C3182">
        <v>2000000</v>
      </c>
      <c r="D3182">
        <v>6.2</v>
      </c>
      <c r="E3182">
        <v>-1900853</v>
      </c>
      <c r="F3182" t="s">
        <v>38</v>
      </c>
    </row>
    <row r="3183" spans="1:6" x14ac:dyDescent="0.3">
      <c r="A3183">
        <v>65087</v>
      </c>
      <c r="B3183" t="s">
        <v>4677</v>
      </c>
      <c r="C3183">
        <v>5000000</v>
      </c>
      <c r="D3183">
        <v>6.2</v>
      </c>
      <c r="E3183">
        <v>-4934913</v>
      </c>
      <c r="F3183" t="s">
        <v>38</v>
      </c>
    </row>
    <row r="3184" spans="1:6" x14ac:dyDescent="0.3">
      <c r="A3184">
        <v>16066</v>
      </c>
      <c r="B3184" t="s">
        <v>4679</v>
      </c>
      <c r="C3184">
        <v>5000000</v>
      </c>
      <c r="D3184">
        <v>3.3</v>
      </c>
      <c r="E3184">
        <v>-4983934</v>
      </c>
      <c r="F3184" t="s">
        <v>38</v>
      </c>
    </row>
    <row r="3185" spans="1:6" x14ac:dyDescent="0.3">
      <c r="A3185">
        <v>617228</v>
      </c>
      <c r="B3185" t="s">
        <v>4681</v>
      </c>
      <c r="C3185">
        <v>84450000</v>
      </c>
      <c r="D3185">
        <v>7.4</v>
      </c>
      <c r="E3185">
        <v>-83832772</v>
      </c>
      <c r="F3185" t="s">
        <v>38</v>
      </c>
    </row>
    <row r="3186" spans="1:6" x14ac:dyDescent="0.3">
      <c r="A3186">
        <v>24475416</v>
      </c>
      <c r="B3186" t="s">
        <v>4683</v>
      </c>
      <c r="C3186">
        <v>890000</v>
      </c>
      <c r="D3186">
        <v>8</v>
      </c>
      <c r="E3186">
        <v>23585416</v>
      </c>
      <c r="F3186" t="s">
        <v>21</v>
      </c>
    </row>
    <row r="3187" spans="1:6" x14ac:dyDescent="0.3">
      <c r="A3187">
        <v>47277326</v>
      </c>
      <c r="B3187" t="s">
        <v>4684</v>
      </c>
      <c r="C3187">
        <v>4800000</v>
      </c>
      <c r="D3187">
        <v>5.9</v>
      </c>
      <c r="E3187">
        <v>42477326</v>
      </c>
      <c r="F3187" t="s">
        <v>21</v>
      </c>
    </row>
    <row r="3188" spans="1:6" x14ac:dyDescent="0.3">
      <c r="A3188">
        <v>1247453</v>
      </c>
      <c r="B3188" t="s">
        <v>4685</v>
      </c>
      <c r="C3188">
        <v>2800000</v>
      </c>
      <c r="D3188">
        <v>6.8</v>
      </c>
      <c r="E3188">
        <v>-1552547</v>
      </c>
      <c r="F3188" t="s">
        <v>38</v>
      </c>
    </row>
    <row r="3189" spans="1:6" x14ac:dyDescent="0.3">
      <c r="A3189">
        <v>1729969</v>
      </c>
      <c r="B3189" t="s">
        <v>4686</v>
      </c>
      <c r="C3189">
        <v>5000000</v>
      </c>
      <c r="D3189">
        <v>7.4</v>
      </c>
      <c r="E3189">
        <v>-3270031</v>
      </c>
      <c r="F3189" t="s">
        <v>38</v>
      </c>
    </row>
    <row r="3190" spans="1:6" x14ac:dyDescent="0.3">
      <c r="A3190">
        <v>1705139</v>
      </c>
      <c r="B3190" t="s">
        <v>4688</v>
      </c>
      <c r="C3190">
        <v>4700000</v>
      </c>
      <c r="D3190">
        <v>6.7</v>
      </c>
      <c r="E3190">
        <v>-2994861</v>
      </c>
      <c r="F3190" t="s">
        <v>38</v>
      </c>
    </row>
    <row r="3191" spans="1:6" x14ac:dyDescent="0.3">
      <c r="A3191">
        <v>8025872</v>
      </c>
      <c r="B3191" t="s">
        <v>4689</v>
      </c>
      <c r="C3191">
        <v>4700000</v>
      </c>
      <c r="D3191">
        <v>5.5</v>
      </c>
      <c r="E3191">
        <v>3325872</v>
      </c>
      <c r="F3191" t="s">
        <v>21</v>
      </c>
    </row>
    <row r="3192" spans="1:6" x14ac:dyDescent="0.3">
      <c r="A3192">
        <v>778565</v>
      </c>
      <c r="B3192" t="s">
        <v>4690</v>
      </c>
      <c r="C3192">
        <v>4800000</v>
      </c>
      <c r="D3192">
        <v>5.7</v>
      </c>
      <c r="E3192">
        <v>-4021435</v>
      </c>
      <c r="F3192" t="s">
        <v>38</v>
      </c>
    </row>
    <row r="3193" spans="1:6" x14ac:dyDescent="0.3">
      <c r="A3193">
        <v>513836</v>
      </c>
      <c r="B3193" t="s">
        <v>4692</v>
      </c>
      <c r="C3193">
        <v>4600000</v>
      </c>
      <c r="D3193">
        <v>7.2</v>
      </c>
      <c r="E3193">
        <v>-4086164</v>
      </c>
      <c r="F3193" t="s">
        <v>38</v>
      </c>
    </row>
    <row r="3194" spans="1:6" x14ac:dyDescent="0.3">
      <c r="A3194">
        <v>434417</v>
      </c>
      <c r="B3194" t="s">
        <v>4694</v>
      </c>
      <c r="C3194">
        <v>4600000</v>
      </c>
      <c r="D3194">
        <v>5.9</v>
      </c>
      <c r="E3194">
        <v>-4165583</v>
      </c>
      <c r="F3194" t="s">
        <v>38</v>
      </c>
    </row>
    <row r="3195" spans="1:6" x14ac:dyDescent="0.3">
      <c r="A3195">
        <v>81200000</v>
      </c>
      <c r="B3195" t="s">
        <v>4695</v>
      </c>
      <c r="C3195">
        <v>4500000</v>
      </c>
      <c r="D3195">
        <v>6.7</v>
      </c>
      <c r="E3195">
        <v>76700000</v>
      </c>
      <c r="F3195" t="s">
        <v>21</v>
      </c>
    </row>
    <row r="3196" spans="1:6" x14ac:dyDescent="0.3">
      <c r="A3196">
        <v>52700832</v>
      </c>
      <c r="B3196" t="s">
        <v>4696</v>
      </c>
      <c r="C3196">
        <v>4500000</v>
      </c>
      <c r="D3196">
        <v>7.1</v>
      </c>
      <c r="E3196">
        <v>48200832</v>
      </c>
      <c r="F3196" t="s">
        <v>21</v>
      </c>
    </row>
    <row r="3197" spans="1:6" x14ac:dyDescent="0.3">
      <c r="A3197">
        <v>13060843</v>
      </c>
      <c r="B3197" t="s">
        <v>4697</v>
      </c>
      <c r="C3197">
        <v>15000000</v>
      </c>
      <c r="D3197">
        <v>7.7</v>
      </c>
      <c r="E3197">
        <v>-1939157</v>
      </c>
      <c r="F3197" t="s">
        <v>38</v>
      </c>
    </row>
    <row r="3198" spans="1:6" x14ac:dyDescent="0.3">
      <c r="A3198">
        <v>3798532</v>
      </c>
      <c r="B3198" t="s">
        <v>4698</v>
      </c>
      <c r="C3198">
        <v>4500000</v>
      </c>
      <c r="D3198">
        <v>7.4</v>
      </c>
      <c r="E3198">
        <v>-701468</v>
      </c>
      <c r="F3198" t="s">
        <v>38</v>
      </c>
    </row>
    <row r="3199" spans="1:6" x14ac:dyDescent="0.3">
      <c r="A3199">
        <v>3609278</v>
      </c>
      <c r="B3199" t="s">
        <v>4699</v>
      </c>
      <c r="C3199">
        <v>4500000</v>
      </c>
      <c r="D3199">
        <v>8.4</v>
      </c>
      <c r="E3199">
        <v>-890722</v>
      </c>
      <c r="F3199" t="s">
        <v>38</v>
      </c>
    </row>
    <row r="3200" spans="1:6" x14ac:dyDescent="0.3">
      <c r="A3200">
        <v>1687311</v>
      </c>
      <c r="B3200" t="s">
        <v>4701</v>
      </c>
      <c r="C3200">
        <v>700000000</v>
      </c>
      <c r="D3200">
        <v>7.2</v>
      </c>
      <c r="E3200">
        <v>-698312689</v>
      </c>
      <c r="F3200" t="s">
        <v>38</v>
      </c>
    </row>
    <row r="3201" spans="1:6" x14ac:dyDescent="0.3">
      <c r="A3201">
        <v>727883</v>
      </c>
      <c r="B3201" t="s">
        <v>4702</v>
      </c>
      <c r="C3201">
        <v>4500000</v>
      </c>
      <c r="D3201">
        <v>8.1</v>
      </c>
      <c r="E3201">
        <v>-3772117</v>
      </c>
      <c r="F3201" t="s">
        <v>38</v>
      </c>
    </row>
    <row r="3202" spans="1:6" x14ac:dyDescent="0.3">
      <c r="A3202">
        <v>713413</v>
      </c>
      <c r="B3202" t="s">
        <v>4704</v>
      </c>
      <c r="C3202">
        <v>4500000</v>
      </c>
      <c r="D3202">
        <v>7.8</v>
      </c>
      <c r="E3202">
        <v>-3786587</v>
      </c>
      <c r="F3202" t="s">
        <v>38</v>
      </c>
    </row>
    <row r="3203" spans="1:6" x14ac:dyDescent="0.3">
      <c r="A3203">
        <v>410241</v>
      </c>
      <c r="B3203" t="s">
        <v>4706</v>
      </c>
      <c r="C3203">
        <v>2000000</v>
      </c>
      <c r="D3203">
        <v>6.8</v>
      </c>
      <c r="E3203">
        <v>-1589759</v>
      </c>
      <c r="F3203" t="s">
        <v>38</v>
      </c>
    </row>
    <row r="3204" spans="1:6" x14ac:dyDescent="0.3">
      <c r="A3204">
        <v>211667</v>
      </c>
      <c r="B3204" t="s">
        <v>4707</v>
      </c>
      <c r="C3204">
        <v>4200000000</v>
      </c>
      <c r="D3204">
        <v>7.7</v>
      </c>
      <c r="E3204">
        <v>-4199788333</v>
      </c>
      <c r="F3204" t="s">
        <v>38</v>
      </c>
    </row>
    <row r="3205" spans="1:6" x14ac:dyDescent="0.3">
      <c r="A3205">
        <v>92191</v>
      </c>
      <c r="B3205" t="s">
        <v>4709</v>
      </c>
      <c r="C3205">
        <v>2500000</v>
      </c>
      <c r="D3205">
        <v>6.5</v>
      </c>
      <c r="E3205">
        <v>-2407809</v>
      </c>
      <c r="F3205" t="s">
        <v>38</v>
      </c>
    </row>
    <row r="3206" spans="1:6" x14ac:dyDescent="0.3">
      <c r="A3206">
        <v>49413</v>
      </c>
      <c r="B3206" t="s">
        <v>4711</v>
      </c>
      <c r="C3206">
        <v>35000000</v>
      </c>
      <c r="D3206">
        <v>7.3</v>
      </c>
      <c r="E3206">
        <v>-34950587</v>
      </c>
      <c r="F3206" t="s">
        <v>38</v>
      </c>
    </row>
    <row r="3207" spans="1:6" x14ac:dyDescent="0.3">
      <c r="A3207">
        <v>108229</v>
      </c>
      <c r="B3207" t="s">
        <v>4713</v>
      </c>
      <c r="C3207">
        <v>4500000</v>
      </c>
      <c r="D3207">
        <v>5.9</v>
      </c>
      <c r="E3207">
        <v>-4391771</v>
      </c>
      <c r="F3207" t="s">
        <v>38</v>
      </c>
    </row>
    <row r="3208" spans="1:6" x14ac:dyDescent="0.3">
      <c r="A3208">
        <v>112000000</v>
      </c>
      <c r="B3208" t="s">
        <v>4714</v>
      </c>
      <c r="C3208">
        <v>4400000</v>
      </c>
      <c r="D3208">
        <v>8.6999999999999993</v>
      </c>
      <c r="E3208">
        <v>107600000</v>
      </c>
      <c r="F3208" t="s">
        <v>21</v>
      </c>
    </row>
    <row r="3209" spans="1:6" x14ac:dyDescent="0.3">
      <c r="A3209">
        <v>26345</v>
      </c>
      <c r="B3209" t="s">
        <v>4716</v>
      </c>
      <c r="C3209">
        <v>3000000</v>
      </c>
      <c r="D3209">
        <v>6.1</v>
      </c>
      <c r="E3209">
        <v>-2973655</v>
      </c>
      <c r="F3209" t="s">
        <v>38</v>
      </c>
    </row>
    <row r="3210" spans="1:6" x14ac:dyDescent="0.3">
      <c r="A3210">
        <v>20772796</v>
      </c>
      <c r="B3210" t="s">
        <v>4717</v>
      </c>
      <c r="C3210">
        <v>6000000</v>
      </c>
      <c r="D3210">
        <v>7.6</v>
      </c>
      <c r="E3210">
        <v>14772796</v>
      </c>
      <c r="F3210" t="s">
        <v>21</v>
      </c>
    </row>
    <row r="3211" spans="1:6" x14ac:dyDescent="0.3">
      <c r="A3211">
        <v>1487477</v>
      </c>
      <c r="B3211" t="s">
        <v>4718</v>
      </c>
      <c r="C3211">
        <v>4200000</v>
      </c>
      <c r="D3211">
        <v>6.5</v>
      </c>
      <c r="E3211">
        <v>-2712523</v>
      </c>
      <c r="F3211" t="s">
        <v>38</v>
      </c>
    </row>
    <row r="3212" spans="1:6" x14ac:dyDescent="0.3">
      <c r="A3212">
        <v>62549000</v>
      </c>
      <c r="B3212" t="s">
        <v>4720</v>
      </c>
      <c r="C3212">
        <v>2300000</v>
      </c>
      <c r="D3212">
        <v>7.3</v>
      </c>
      <c r="E3212">
        <v>60249000</v>
      </c>
      <c r="F3212" t="s">
        <v>21</v>
      </c>
    </row>
    <row r="3213" spans="1:6" x14ac:dyDescent="0.3">
      <c r="A3213">
        <v>105500000</v>
      </c>
      <c r="B3213" t="s">
        <v>4721</v>
      </c>
      <c r="C3213">
        <v>4000000</v>
      </c>
      <c r="D3213">
        <v>6.2</v>
      </c>
      <c r="E3213">
        <v>101500000</v>
      </c>
      <c r="F3213" t="s">
        <v>21</v>
      </c>
    </row>
    <row r="3214" spans="1:6" x14ac:dyDescent="0.3">
      <c r="A3214">
        <v>101055</v>
      </c>
      <c r="B3214" t="s">
        <v>4722</v>
      </c>
      <c r="C3214">
        <v>4000000</v>
      </c>
      <c r="D3214">
        <v>5</v>
      </c>
      <c r="E3214">
        <v>-3898945</v>
      </c>
      <c r="F3214" t="s">
        <v>38</v>
      </c>
    </row>
    <row r="3215" spans="1:6" x14ac:dyDescent="0.3">
      <c r="A3215">
        <v>44566004</v>
      </c>
      <c r="B3215" t="s">
        <v>4723</v>
      </c>
      <c r="C3215">
        <v>4000000</v>
      </c>
      <c r="D3215">
        <v>7.8</v>
      </c>
      <c r="E3215">
        <v>40566004</v>
      </c>
      <c r="F3215" t="s">
        <v>21</v>
      </c>
    </row>
    <row r="3216" spans="1:6" x14ac:dyDescent="0.3">
      <c r="A3216">
        <v>39200000</v>
      </c>
      <c r="B3216" t="s">
        <v>4724</v>
      </c>
      <c r="C3216">
        <v>4000000</v>
      </c>
      <c r="D3216">
        <v>8.1</v>
      </c>
      <c r="E3216">
        <v>35200000</v>
      </c>
      <c r="F3216" t="s">
        <v>21</v>
      </c>
    </row>
    <row r="3217" spans="1:6" x14ac:dyDescent="0.3">
      <c r="A3217">
        <v>36000000</v>
      </c>
      <c r="B3217" t="s">
        <v>4726</v>
      </c>
      <c r="C3217">
        <v>4000000</v>
      </c>
      <c r="D3217">
        <v>6.7</v>
      </c>
      <c r="E3217">
        <v>32000000</v>
      </c>
      <c r="F3217" t="s">
        <v>21</v>
      </c>
    </row>
    <row r="3218" spans="1:6" x14ac:dyDescent="0.3">
      <c r="A3218">
        <v>31252964</v>
      </c>
      <c r="B3218" t="s">
        <v>4727</v>
      </c>
      <c r="C3218">
        <v>4000000</v>
      </c>
      <c r="D3218">
        <v>7.1</v>
      </c>
      <c r="E3218">
        <v>27252964</v>
      </c>
      <c r="F3218" t="s">
        <v>21</v>
      </c>
    </row>
    <row r="3219" spans="1:6" x14ac:dyDescent="0.3">
      <c r="A3219">
        <v>131175</v>
      </c>
      <c r="B3219" t="s">
        <v>4729</v>
      </c>
      <c r="C3219">
        <v>8500000</v>
      </c>
      <c r="D3219">
        <v>5.6</v>
      </c>
      <c r="E3219">
        <v>-8368825</v>
      </c>
      <c r="F3219" t="s">
        <v>38</v>
      </c>
    </row>
    <row r="3220" spans="1:6" x14ac:dyDescent="0.3">
      <c r="A3220">
        <v>31968347</v>
      </c>
      <c r="B3220" t="s">
        <v>4731</v>
      </c>
      <c r="C3220">
        <v>3600000</v>
      </c>
      <c r="D3220">
        <v>7.6</v>
      </c>
      <c r="E3220">
        <v>28368347</v>
      </c>
      <c r="F3220" t="s">
        <v>21</v>
      </c>
    </row>
    <row r="3221" spans="1:6" x14ac:dyDescent="0.3">
      <c r="A3221">
        <v>35385560</v>
      </c>
      <c r="B3221" t="s">
        <v>4732</v>
      </c>
      <c r="C3221">
        <v>4000000</v>
      </c>
      <c r="D3221">
        <v>4.5999999999999996</v>
      </c>
      <c r="E3221">
        <v>31385560</v>
      </c>
      <c r="F3221" t="s">
        <v>21</v>
      </c>
    </row>
    <row r="3222" spans="1:6" x14ac:dyDescent="0.3">
      <c r="A3222">
        <v>20803237</v>
      </c>
      <c r="B3222" t="s">
        <v>4734</v>
      </c>
      <c r="C3222">
        <v>3500000</v>
      </c>
      <c r="D3222">
        <v>7.1</v>
      </c>
      <c r="E3222">
        <v>17303237</v>
      </c>
      <c r="F3222" t="s">
        <v>21</v>
      </c>
    </row>
    <row r="3223" spans="1:6" x14ac:dyDescent="0.3">
      <c r="A3223">
        <v>13008928</v>
      </c>
      <c r="B3223" t="s">
        <v>4735</v>
      </c>
      <c r="C3223">
        <v>4000000</v>
      </c>
      <c r="D3223">
        <v>7.3</v>
      </c>
      <c r="E3223">
        <v>9008928</v>
      </c>
      <c r="F3223" t="s">
        <v>21</v>
      </c>
    </row>
    <row r="3224" spans="1:6" x14ac:dyDescent="0.3">
      <c r="A3224">
        <v>15152879</v>
      </c>
      <c r="B3224" t="s">
        <v>4737</v>
      </c>
      <c r="C3224">
        <v>5000000</v>
      </c>
      <c r="D3224">
        <v>4</v>
      </c>
      <c r="E3224">
        <v>10152879</v>
      </c>
      <c r="F3224" t="s">
        <v>21</v>
      </c>
    </row>
    <row r="3225" spans="1:6" x14ac:dyDescent="0.3">
      <c r="A3225">
        <v>25359200</v>
      </c>
      <c r="B3225" t="s">
        <v>4738</v>
      </c>
      <c r="C3225">
        <v>4000000</v>
      </c>
      <c r="D3225">
        <v>8</v>
      </c>
      <c r="E3225">
        <v>21359200</v>
      </c>
      <c r="F3225" t="s">
        <v>21</v>
      </c>
    </row>
    <row r="3226" spans="1:6" x14ac:dyDescent="0.3">
      <c r="A3226">
        <v>10515579</v>
      </c>
      <c r="B3226" t="s">
        <v>4739</v>
      </c>
      <c r="C3226">
        <v>4000000</v>
      </c>
      <c r="D3226">
        <v>6.7</v>
      </c>
      <c r="E3226">
        <v>6515579</v>
      </c>
      <c r="F3226" t="s">
        <v>21</v>
      </c>
    </row>
    <row r="3227" spans="1:6" x14ac:dyDescent="0.3">
      <c r="A3227">
        <v>10097096</v>
      </c>
      <c r="B3227" t="s">
        <v>4741</v>
      </c>
      <c r="C3227">
        <v>4000000</v>
      </c>
      <c r="D3227">
        <v>4.5999999999999996</v>
      </c>
      <c r="E3227">
        <v>6097096</v>
      </c>
      <c r="F3227" t="s">
        <v>21</v>
      </c>
    </row>
    <row r="3228" spans="1:6" x14ac:dyDescent="0.3">
      <c r="A3228">
        <v>9821335</v>
      </c>
      <c r="B3228" t="s">
        <v>4742</v>
      </c>
      <c r="C3228">
        <v>6000000</v>
      </c>
      <c r="D3228">
        <v>4</v>
      </c>
      <c r="E3228">
        <v>3821335</v>
      </c>
      <c r="F3228" t="s">
        <v>21</v>
      </c>
    </row>
    <row r="3229" spans="1:6" x14ac:dyDescent="0.3">
      <c r="A3229">
        <v>8243880</v>
      </c>
      <c r="B3229" t="s">
        <v>4743</v>
      </c>
      <c r="C3229">
        <v>3200000</v>
      </c>
      <c r="D3229">
        <v>7</v>
      </c>
      <c r="E3229">
        <v>5043880</v>
      </c>
      <c r="F3229" t="s">
        <v>21</v>
      </c>
    </row>
    <row r="3230" spans="1:6" x14ac:dyDescent="0.3">
      <c r="A3230">
        <v>7825820</v>
      </c>
      <c r="B3230" t="s">
        <v>4745</v>
      </c>
      <c r="C3230">
        <v>4000000</v>
      </c>
      <c r="D3230">
        <v>5.9</v>
      </c>
      <c r="E3230">
        <v>3825820</v>
      </c>
      <c r="F3230" t="s">
        <v>21</v>
      </c>
    </row>
    <row r="3231" spans="1:6" x14ac:dyDescent="0.3">
      <c r="A3231">
        <v>7159147</v>
      </c>
      <c r="B3231" t="s">
        <v>4746</v>
      </c>
      <c r="C3231">
        <v>3400000</v>
      </c>
      <c r="D3231">
        <v>7.5</v>
      </c>
      <c r="E3231">
        <v>3759147</v>
      </c>
      <c r="F3231" t="s">
        <v>21</v>
      </c>
    </row>
    <row r="3232" spans="1:6" x14ac:dyDescent="0.3">
      <c r="A3232">
        <v>17314483</v>
      </c>
      <c r="B3232" t="s">
        <v>4748</v>
      </c>
      <c r="C3232">
        <v>4000000</v>
      </c>
      <c r="D3232">
        <v>4.7</v>
      </c>
      <c r="E3232">
        <v>13314483</v>
      </c>
      <c r="F3232" t="s">
        <v>21</v>
      </c>
    </row>
    <row r="3233" spans="1:6" x14ac:dyDescent="0.3">
      <c r="A3233">
        <v>6525762</v>
      </c>
      <c r="B3233" t="s">
        <v>4750</v>
      </c>
      <c r="C3233">
        <v>4000000</v>
      </c>
      <c r="D3233">
        <v>6.7</v>
      </c>
      <c r="E3233">
        <v>2525762</v>
      </c>
      <c r="F3233" t="s">
        <v>21</v>
      </c>
    </row>
    <row r="3234" spans="1:6" x14ac:dyDescent="0.3">
      <c r="A3234">
        <v>4301331</v>
      </c>
      <c r="B3234" t="s">
        <v>4752</v>
      </c>
      <c r="C3234">
        <v>4000000</v>
      </c>
      <c r="D3234">
        <v>6.7</v>
      </c>
      <c r="E3234">
        <v>301331</v>
      </c>
      <c r="F3234" t="s">
        <v>21</v>
      </c>
    </row>
    <row r="3235" spans="1:6" x14ac:dyDescent="0.3">
      <c r="A3235">
        <v>4046737</v>
      </c>
      <c r="B3235" t="s">
        <v>4753</v>
      </c>
      <c r="C3235">
        <v>4000000</v>
      </c>
      <c r="D3235">
        <v>7.1</v>
      </c>
      <c r="E3235">
        <v>46737</v>
      </c>
      <c r="F3235" t="s">
        <v>21</v>
      </c>
    </row>
    <row r="3236" spans="1:6" x14ac:dyDescent="0.3">
      <c r="A3236">
        <v>3713002</v>
      </c>
      <c r="B3236" t="s">
        <v>4755</v>
      </c>
      <c r="C3236">
        <v>8000000</v>
      </c>
      <c r="D3236">
        <v>2.7</v>
      </c>
      <c r="E3236">
        <v>-4286998</v>
      </c>
      <c r="F3236" t="s">
        <v>38</v>
      </c>
    </row>
    <row r="3237" spans="1:6" x14ac:dyDescent="0.3">
      <c r="A3237">
        <v>3468572</v>
      </c>
      <c r="B3237" t="s">
        <v>4756</v>
      </c>
      <c r="C3237">
        <v>4000000</v>
      </c>
      <c r="D3237">
        <v>7.3</v>
      </c>
      <c r="E3237">
        <v>-531428</v>
      </c>
      <c r="F3237" t="s">
        <v>38</v>
      </c>
    </row>
    <row r="3238" spans="1:6" x14ac:dyDescent="0.3">
      <c r="A3238">
        <v>2892582</v>
      </c>
      <c r="B3238" t="s">
        <v>4757</v>
      </c>
      <c r="C3238">
        <v>4000000</v>
      </c>
      <c r="D3238">
        <v>7.6</v>
      </c>
      <c r="E3238">
        <v>-1107418</v>
      </c>
      <c r="F3238" t="s">
        <v>38</v>
      </c>
    </row>
    <row r="3239" spans="1:6" x14ac:dyDescent="0.3">
      <c r="A3239">
        <v>2800000</v>
      </c>
      <c r="B3239" t="s">
        <v>4759</v>
      </c>
      <c r="C3239">
        <v>4000000</v>
      </c>
      <c r="D3239">
        <v>5.8</v>
      </c>
      <c r="E3239">
        <v>-1200000</v>
      </c>
      <c r="F3239" t="s">
        <v>38</v>
      </c>
    </row>
    <row r="3240" spans="1:6" x14ac:dyDescent="0.3">
      <c r="A3240">
        <v>2426851</v>
      </c>
      <c r="B3240" t="s">
        <v>4760</v>
      </c>
      <c r="C3240">
        <v>4000000</v>
      </c>
      <c r="D3240">
        <v>6.5</v>
      </c>
      <c r="E3240">
        <v>-1573149</v>
      </c>
      <c r="F3240" t="s">
        <v>38</v>
      </c>
    </row>
    <row r="3241" spans="1:6" x14ac:dyDescent="0.3">
      <c r="A3241">
        <v>1325073</v>
      </c>
      <c r="B3241" t="s">
        <v>4762</v>
      </c>
      <c r="C3241">
        <v>4000000</v>
      </c>
      <c r="D3241">
        <v>6.6</v>
      </c>
      <c r="E3241">
        <v>-2674927</v>
      </c>
      <c r="F3241" t="s">
        <v>38</v>
      </c>
    </row>
    <row r="3242" spans="1:6" x14ac:dyDescent="0.3">
      <c r="A3242">
        <v>864959</v>
      </c>
      <c r="B3242" t="s">
        <v>4764</v>
      </c>
      <c r="C3242">
        <v>4000000</v>
      </c>
      <c r="D3242">
        <v>6.9</v>
      </c>
      <c r="E3242">
        <v>-3135041</v>
      </c>
      <c r="F3242" t="s">
        <v>38</v>
      </c>
    </row>
    <row r="3243" spans="1:6" x14ac:dyDescent="0.3">
      <c r="A3243">
        <v>2601847</v>
      </c>
      <c r="B3243" t="s">
        <v>4766</v>
      </c>
      <c r="C3243">
        <v>4000000</v>
      </c>
      <c r="D3243">
        <v>8.5</v>
      </c>
      <c r="E3243">
        <v>-1398153</v>
      </c>
      <c r="F3243" t="s">
        <v>38</v>
      </c>
    </row>
    <row r="3244" spans="1:6" x14ac:dyDescent="0.3">
      <c r="A3244">
        <v>800000</v>
      </c>
      <c r="B3244" t="s">
        <v>4769</v>
      </c>
      <c r="C3244">
        <v>4000000</v>
      </c>
      <c r="D3244">
        <v>4.8</v>
      </c>
      <c r="E3244">
        <v>-3200000</v>
      </c>
      <c r="F3244" t="s">
        <v>38</v>
      </c>
    </row>
    <row r="3245" spans="1:6" x14ac:dyDescent="0.3">
      <c r="A3245">
        <v>562059</v>
      </c>
      <c r="B3245" t="s">
        <v>4771</v>
      </c>
      <c r="C3245">
        <v>4000000</v>
      </c>
      <c r="D3245">
        <v>7</v>
      </c>
      <c r="E3245">
        <v>-3437941</v>
      </c>
      <c r="F3245" t="s">
        <v>38</v>
      </c>
    </row>
    <row r="3246" spans="1:6" x14ac:dyDescent="0.3">
      <c r="A3246">
        <v>399793</v>
      </c>
      <c r="B3246" t="s">
        <v>4772</v>
      </c>
      <c r="C3246">
        <v>4000000</v>
      </c>
      <c r="D3246">
        <v>5.4</v>
      </c>
      <c r="E3246">
        <v>-3600207</v>
      </c>
      <c r="F3246" t="s">
        <v>38</v>
      </c>
    </row>
    <row r="3247" spans="1:6" x14ac:dyDescent="0.3">
      <c r="A3247">
        <v>371897</v>
      </c>
      <c r="B3247" t="s">
        <v>4773</v>
      </c>
      <c r="C3247">
        <v>4000000</v>
      </c>
      <c r="D3247">
        <v>6.9</v>
      </c>
      <c r="E3247">
        <v>-3628103</v>
      </c>
      <c r="F3247" t="s">
        <v>38</v>
      </c>
    </row>
    <row r="3248" spans="1:6" x14ac:dyDescent="0.3">
      <c r="A3248">
        <v>302204</v>
      </c>
      <c r="B3248" t="s">
        <v>4775</v>
      </c>
      <c r="C3248">
        <v>3000000</v>
      </c>
      <c r="D3248">
        <v>6.6</v>
      </c>
      <c r="E3248">
        <v>-2697796</v>
      </c>
      <c r="F3248" t="s">
        <v>38</v>
      </c>
    </row>
    <row r="3249" spans="1:6" x14ac:dyDescent="0.3">
      <c r="A3249">
        <v>354704</v>
      </c>
      <c r="B3249" t="s">
        <v>4776</v>
      </c>
      <c r="C3249">
        <v>1300000</v>
      </c>
      <c r="D3249">
        <v>5.9</v>
      </c>
      <c r="E3249">
        <v>-945296</v>
      </c>
      <c r="F3249" t="s">
        <v>38</v>
      </c>
    </row>
    <row r="3250" spans="1:6" x14ac:dyDescent="0.3">
      <c r="A3250">
        <v>265107</v>
      </c>
      <c r="B3250" t="s">
        <v>4778</v>
      </c>
      <c r="C3250">
        <v>1500000</v>
      </c>
      <c r="D3250">
        <v>6.3</v>
      </c>
      <c r="E3250">
        <v>-1234893</v>
      </c>
      <c r="F3250" t="s">
        <v>38</v>
      </c>
    </row>
    <row r="3251" spans="1:6" x14ac:dyDescent="0.3">
      <c r="A3251">
        <v>185577</v>
      </c>
      <c r="B3251" t="s">
        <v>4779</v>
      </c>
      <c r="C3251">
        <v>4000000</v>
      </c>
      <c r="D3251">
        <v>6.3</v>
      </c>
      <c r="E3251">
        <v>-3814423</v>
      </c>
      <c r="F3251" t="s">
        <v>38</v>
      </c>
    </row>
    <row r="3252" spans="1:6" x14ac:dyDescent="0.3">
      <c r="A3252">
        <v>100412</v>
      </c>
      <c r="B3252" t="s">
        <v>4781</v>
      </c>
      <c r="C3252">
        <v>4000000</v>
      </c>
      <c r="D3252">
        <v>7.7</v>
      </c>
      <c r="E3252">
        <v>-3899588</v>
      </c>
      <c r="F3252" t="s">
        <v>38</v>
      </c>
    </row>
    <row r="3253" spans="1:6" x14ac:dyDescent="0.3">
      <c r="A3253">
        <v>58214</v>
      </c>
      <c r="B3253" t="s">
        <v>4783</v>
      </c>
      <c r="C3253">
        <v>9500000</v>
      </c>
      <c r="D3253">
        <v>7</v>
      </c>
      <c r="E3253">
        <v>-9441786</v>
      </c>
      <c r="F3253" t="s">
        <v>38</v>
      </c>
    </row>
    <row r="3254" spans="1:6" x14ac:dyDescent="0.3">
      <c r="A3254">
        <v>75078</v>
      </c>
      <c r="B3254" t="s">
        <v>4784</v>
      </c>
      <c r="C3254">
        <v>14000000</v>
      </c>
      <c r="D3254">
        <v>6.3</v>
      </c>
      <c r="E3254">
        <v>-13924922</v>
      </c>
      <c r="F3254" t="s">
        <v>38</v>
      </c>
    </row>
    <row r="3255" spans="1:6" x14ac:dyDescent="0.3">
      <c r="A3255">
        <v>317125</v>
      </c>
      <c r="B3255" t="s">
        <v>4785</v>
      </c>
      <c r="C3255">
        <v>16000000</v>
      </c>
      <c r="D3255">
        <v>6.2</v>
      </c>
      <c r="E3255">
        <v>-15682875</v>
      </c>
      <c r="F3255" t="s">
        <v>38</v>
      </c>
    </row>
    <row r="3256" spans="1:6" x14ac:dyDescent="0.3">
      <c r="A3256">
        <v>146402</v>
      </c>
      <c r="B3256" t="s">
        <v>4787</v>
      </c>
      <c r="C3256">
        <v>4000000</v>
      </c>
      <c r="D3256">
        <v>7.7</v>
      </c>
      <c r="E3256">
        <v>-3853598</v>
      </c>
      <c r="F3256" t="s">
        <v>38</v>
      </c>
    </row>
    <row r="3257" spans="1:6" x14ac:dyDescent="0.3">
      <c r="A3257">
        <v>18469</v>
      </c>
      <c r="B3257" t="s">
        <v>4789</v>
      </c>
      <c r="C3257">
        <v>650000</v>
      </c>
      <c r="D3257">
        <v>6.5</v>
      </c>
      <c r="E3257">
        <v>-631531</v>
      </c>
      <c r="F3257" t="s">
        <v>38</v>
      </c>
    </row>
    <row r="3258" spans="1:6" x14ac:dyDescent="0.3">
      <c r="A3258">
        <v>12836</v>
      </c>
      <c r="B3258" t="s">
        <v>4790</v>
      </c>
      <c r="C3258">
        <v>4000000</v>
      </c>
      <c r="D3258">
        <v>5.8</v>
      </c>
      <c r="E3258">
        <v>-3987164</v>
      </c>
      <c r="F3258" t="s">
        <v>38</v>
      </c>
    </row>
    <row r="3259" spans="1:6" x14ac:dyDescent="0.3">
      <c r="A3259">
        <v>20262</v>
      </c>
      <c r="B3259" t="s">
        <v>4792</v>
      </c>
      <c r="C3259">
        <v>4000000</v>
      </c>
      <c r="D3259">
        <v>6.1</v>
      </c>
      <c r="E3259">
        <v>-3979738</v>
      </c>
      <c r="F3259" t="s">
        <v>38</v>
      </c>
    </row>
    <row r="3260" spans="1:6" x14ac:dyDescent="0.3">
      <c r="A3260">
        <v>4063</v>
      </c>
      <c r="B3260" t="s">
        <v>4794</v>
      </c>
      <c r="C3260">
        <v>4000000</v>
      </c>
      <c r="D3260">
        <v>5.2</v>
      </c>
      <c r="E3260">
        <v>-3995937</v>
      </c>
      <c r="F3260" t="s">
        <v>38</v>
      </c>
    </row>
    <row r="3261" spans="1:6" x14ac:dyDescent="0.3">
      <c r="A3261">
        <v>198655278</v>
      </c>
      <c r="B3261" t="s">
        <v>4796</v>
      </c>
      <c r="C3261">
        <v>3977000</v>
      </c>
      <c r="D3261">
        <v>8.1999999999999993</v>
      </c>
      <c r="E3261">
        <v>194678278</v>
      </c>
      <c r="F3261" t="s">
        <v>21</v>
      </c>
    </row>
    <row r="3262" spans="1:6" x14ac:dyDescent="0.3">
      <c r="A3262">
        <v>143653</v>
      </c>
      <c r="B3262" t="s">
        <v>4798</v>
      </c>
      <c r="C3262">
        <v>4000000</v>
      </c>
      <c r="D3262">
        <v>6</v>
      </c>
      <c r="E3262">
        <v>-3856347</v>
      </c>
      <c r="F3262" t="s">
        <v>38</v>
      </c>
    </row>
    <row r="3263" spans="1:6" x14ac:dyDescent="0.3">
      <c r="A3263">
        <v>14873</v>
      </c>
      <c r="B3263" t="s">
        <v>4800</v>
      </c>
      <c r="C3263">
        <v>3800000</v>
      </c>
      <c r="D3263">
        <v>6.8</v>
      </c>
      <c r="E3263">
        <v>-3785127</v>
      </c>
      <c r="F3263" t="s">
        <v>38</v>
      </c>
    </row>
    <row r="3264" spans="1:6" x14ac:dyDescent="0.3">
      <c r="A3264">
        <v>8000000</v>
      </c>
      <c r="B3264" t="s">
        <v>4802</v>
      </c>
      <c r="C3264">
        <v>3768785</v>
      </c>
      <c r="D3264">
        <v>7</v>
      </c>
      <c r="E3264">
        <v>4231215</v>
      </c>
      <c r="F3264" t="s">
        <v>21</v>
      </c>
    </row>
    <row r="3265" spans="1:6" x14ac:dyDescent="0.3">
      <c r="A3265">
        <v>37606</v>
      </c>
      <c r="B3265" t="s">
        <v>4805</v>
      </c>
      <c r="C3265">
        <v>3500000</v>
      </c>
      <c r="D3265">
        <v>6.8</v>
      </c>
      <c r="E3265">
        <v>-3462394</v>
      </c>
      <c r="F3265" t="s">
        <v>38</v>
      </c>
    </row>
    <row r="3266" spans="1:6" x14ac:dyDescent="0.3">
      <c r="A3266">
        <v>2956000</v>
      </c>
      <c r="B3266" t="s">
        <v>4807</v>
      </c>
      <c r="C3266">
        <v>3700000</v>
      </c>
      <c r="D3266">
        <v>7.1</v>
      </c>
      <c r="E3266">
        <v>-744000</v>
      </c>
      <c r="F3266" t="s">
        <v>38</v>
      </c>
    </row>
    <row r="3267" spans="1:6" x14ac:dyDescent="0.3">
      <c r="A3267">
        <v>19959</v>
      </c>
      <c r="B3267" t="s">
        <v>4809</v>
      </c>
      <c r="C3267">
        <v>3800000</v>
      </c>
      <c r="D3267">
        <v>6.9</v>
      </c>
      <c r="E3267">
        <v>-3780041</v>
      </c>
      <c r="F3267" t="s">
        <v>38</v>
      </c>
    </row>
    <row r="3268" spans="1:6" x14ac:dyDescent="0.3">
      <c r="A3268">
        <v>2706659</v>
      </c>
      <c r="B3268" t="s">
        <v>4811</v>
      </c>
      <c r="C3268">
        <v>2000000</v>
      </c>
      <c r="D3268">
        <v>6.9</v>
      </c>
      <c r="E3268">
        <v>706659</v>
      </c>
      <c r="F3268" t="s">
        <v>21</v>
      </c>
    </row>
    <row r="3269" spans="1:6" x14ac:dyDescent="0.3">
      <c r="A3269">
        <v>45857453</v>
      </c>
      <c r="B3269" t="s">
        <v>4812</v>
      </c>
      <c r="C3269">
        <v>3500000</v>
      </c>
      <c r="D3269">
        <v>7.2</v>
      </c>
      <c r="E3269">
        <v>42357453</v>
      </c>
      <c r="F3269" t="s">
        <v>21</v>
      </c>
    </row>
    <row r="3270" spans="1:6" x14ac:dyDescent="0.3">
      <c r="A3270">
        <v>83400000</v>
      </c>
      <c r="B3270" t="s">
        <v>4814</v>
      </c>
      <c r="C3270">
        <v>3500000</v>
      </c>
      <c r="D3270">
        <v>7.8</v>
      </c>
      <c r="E3270">
        <v>79900000</v>
      </c>
      <c r="F3270" t="s">
        <v>21</v>
      </c>
    </row>
    <row r="3271" spans="1:6" x14ac:dyDescent="0.3">
      <c r="A3271">
        <v>27900000</v>
      </c>
      <c r="B3271" t="s">
        <v>4815</v>
      </c>
      <c r="C3271">
        <v>3500000</v>
      </c>
      <c r="D3271">
        <v>7.3</v>
      </c>
      <c r="E3271">
        <v>24400000</v>
      </c>
      <c r="F3271" t="s">
        <v>21</v>
      </c>
    </row>
    <row r="3272" spans="1:6" x14ac:dyDescent="0.3">
      <c r="A3272">
        <v>27900000</v>
      </c>
      <c r="B3272" t="s">
        <v>4816</v>
      </c>
      <c r="C3272">
        <v>3500000</v>
      </c>
      <c r="D3272">
        <v>7.5</v>
      </c>
      <c r="E3272">
        <v>24400000</v>
      </c>
      <c r="F3272" t="s">
        <v>21</v>
      </c>
    </row>
    <row r="3273" spans="1:6" x14ac:dyDescent="0.3">
      <c r="A3273">
        <v>14000000</v>
      </c>
      <c r="B3273" t="s">
        <v>4818</v>
      </c>
      <c r="C3273">
        <v>3500000</v>
      </c>
      <c r="D3273">
        <v>6</v>
      </c>
      <c r="E3273">
        <v>10500000</v>
      </c>
      <c r="F3273" t="s">
        <v>21</v>
      </c>
    </row>
    <row r="3274" spans="1:6" x14ac:dyDescent="0.3">
      <c r="A3274">
        <v>25138292</v>
      </c>
      <c r="B3274" t="s">
        <v>4820</v>
      </c>
      <c r="C3274">
        <v>3500000</v>
      </c>
      <c r="D3274">
        <v>6.8</v>
      </c>
      <c r="E3274">
        <v>21638292</v>
      </c>
      <c r="F3274" t="s">
        <v>21</v>
      </c>
    </row>
    <row r="3275" spans="1:6" x14ac:dyDescent="0.3">
      <c r="A3275">
        <v>10305534</v>
      </c>
      <c r="B3275" t="s">
        <v>4822</v>
      </c>
      <c r="C3275">
        <v>3500000</v>
      </c>
      <c r="D3275">
        <v>3.9</v>
      </c>
      <c r="E3275">
        <v>6805534</v>
      </c>
      <c r="F3275" t="s">
        <v>21</v>
      </c>
    </row>
    <row r="3276" spans="1:6" x14ac:dyDescent="0.3">
      <c r="A3276">
        <v>9449219</v>
      </c>
      <c r="B3276" t="s">
        <v>4824</v>
      </c>
      <c r="C3276">
        <v>3500000</v>
      </c>
      <c r="D3276">
        <v>6.1</v>
      </c>
      <c r="E3276">
        <v>5949219</v>
      </c>
      <c r="F3276" t="s">
        <v>21</v>
      </c>
    </row>
    <row r="3277" spans="1:6" x14ac:dyDescent="0.3">
      <c r="A3277">
        <v>6390032</v>
      </c>
      <c r="B3277" t="s">
        <v>4825</v>
      </c>
      <c r="C3277">
        <v>3500000</v>
      </c>
      <c r="D3277">
        <v>7.5</v>
      </c>
      <c r="E3277">
        <v>2890032</v>
      </c>
      <c r="F3277" t="s">
        <v>21</v>
      </c>
    </row>
    <row r="3278" spans="1:6" x14ac:dyDescent="0.3">
      <c r="A3278">
        <v>20167424</v>
      </c>
      <c r="B3278" t="s">
        <v>4827</v>
      </c>
      <c r="C3278">
        <v>2000000</v>
      </c>
      <c r="D3278">
        <v>8.1999999999999993</v>
      </c>
      <c r="E3278">
        <v>18167424</v>
      </c>
      <c r="F3278" t="s">
        <v>21</v>
      </c>
    </row>
    <row r="3279" spans="1:6" x14ac:dyDescent="0.3">
      <c r="A3279">
        <v>5923044</v>
      </c>
      <c r="B3279" t="s">
        <v>4829</v>
      </c>
      <c r="C3279">
        <v>3600000</v>
      </c>
      <c r="D3279">
        <v>7.8</v>
      </c>
      <c r="E3279">
        <v>2323044</v>
      </c>
      <c r="F3279" t="s">
        <v>21</v>
      </c>
    </row>
    <row r="3280" spans="1:6" x14ac:dyDescent="0.3">
      <c r="A3280">
        <v>3293258</v>
      </c>
      <c r="B3280" t="s">
        <v>4831</v>
      </c>
      <c r="C3280">
        <v>3000000</v>
      </c>
      <c r="D3280">
        <v>5.2</v>
      </c>
      <c r="E3280">
        <v>293258</v>
      </c>
      <c r="F3280" t="s">
        <v>21</v>
      </c>
    </row>
    <row r="3281" spans="1:6" x14ac:dyDescent="0.3">
      <c r="A3281">
        <v>886410</v>
      </c>
      <c r="B3281" t="s">
        <v>4833</v>
      </c>
      <c r="C3281">
        <v>3500000</v>
      </c>
      <c r="D3281">
        <v>6.8</v>
      </c>
      <c r="E3281">
        <v>-2613590</v>
      </c>
      <c r="F3281" t="s">
        <v>38</v>
      </c>
    </row>
    <row r="3282" spans="1:6" x14ac:dyDescent="0.3">
      <c r="A3282">
        <v>252652</v>
      </c>
      <c r="B3282" t="s">
        <v>4835</v>
      </c>
      <c r="C3282">
        <v>19900000</v>
      </c>
      <c r="D3282">
        <v>7</v>
      </c>
      <c r="E3282">
        <v>-19647348</v>
      </c>
      <c r="F3282" t="s">
        <v>38</v>
      </c>
    </row>
    <row r="3283" spans="1:6" x14ac:dyDescent="0.3">
      <c r="A3283">
        <v>220234</v>
      </c>
      <c r="B3283" t="s">
        <v>4837</v>
      </c>
      <c r="C3283">
        <v>3500000</v>
      </c>
      <c r="D3283">
        <v>6.5</v>
      </c>
      <c r="E3283">
        <v>-3279766</v>
      </c>
      <c r="F3283" t="s">
        <v>38</v>
      </c>
    </row>
    <row r="3284" spans="1:6" x14ac:dyDescent="0.3">
      <c r="A3284">
        <v>101228</v>
      </c>
      <c r="B3284" t="s">
        <v>4839</v>
      </c>
      <c r="C3284">
        <v>3500000</v>
      </c>
      <c r="D3284">
        <v>6.4</v>
      </c>
      <c r="E3284">
        <v>-3398772</v>
      </c>
      <c r="F3284" t="s">
        <v>38</v>
      </c>
    </row>
    <row r="3285" spans="1:6" x14ac:dyDescent="0.3">
      <c r="A3285">
        <v>96793</v>
      </c>
      <c r="B3285" t="s">
        <v>4840</v>
      </c>
      <c r="C3285">
        <v>3500000</v>
      </c>
      <c r="D3285">
        <v>5.3</v>
      </c>
      <c r="E3285">
        <v>-3403207</v>
      </c>
      <c r="F3285" t="s">
        <v>38</v>
      </c>
    </row>
    <row r="3286" spans="1:6" x14ac:dyDescent="0.3">
      <c r="A3286">
        <v>123777</v>
      </c>
      <c r="B3286" t="s">
        <v>4842</v>
      </c>
      <c r="C3286">
        <v>3500000</v>
      </c>
      <c r="D3286">
        <v>4.7</v>
      </c>
      <c r="E3286">
        <v>-3376223</v>
      </c>
      <c r="F3286" t="s">
        <v>38</v>
      </c>
    </row>
    <row r="3287" spans="1:6" x14ac:dyDescent="0.3">
      <c r="A3287">
        <v>77413017</v>
      </c>
      <c r="B3287" t="s">
        <v>4844</v>
      </c>
      <c r="C3287">
        <v>8000000</v>
      </c>
      <c r="D3287">
        <v>7.6</v>
      </c>
      <c r="E3287">
        <v>69413017</v>
      </c>
      <c r="F3287" t="s">
        <v>21</v>
      </c>
    </row>
    <row r="3288" spans="1:6" x14ac:dyDescent="0.3">
      <c r="A3288">
        <v>5354039</v>
      </c>
      <c r="B3288" t="s">
        <v>4845</v>
      </c>
      <c r="C3288">
        <v>3500000</v>
      </c>
      <c r="D3288">
        <v>7.1</v>
      </c>
      <c r="E3288">
        <v>1854039</v>
      </c>
      <c r="F3288" t="s">
        <v>21</v>
      </c>
    </row>
    <row r="3289" spans="1:6" x14ac:dyDescent="0.3">
      <c r="A3289">
        <v>2926565</v>
      </c>
      <c r="B3289" t="s">
        <v>4847</v>
      </c>
      <c r="C3289">
        <v>3000000</v>
      </c>
      <c r="D3289">
        <v>6.5</v>
      </c>
      <c r="E3289">
        <v>-73435</v>
      </c>
      <c r="F3289" t="s">
        <v>38</v>
      </c>
    </row>
    <row r="3290" spans="1:6" x14ac:dyDescent="0.3">
      <c r="A3290">
        <v>13092000</v>
      </c>
      <c r="B3290" t="s">
        <v>4849</v>
      </c>
      <c r="C3290">
        <v>3300000</v>
      </c>
      <c r="D3290">
        <v>8.5</v>
      </c>
      <c r="E3290">
        <v>9792000</v>
      </c>
      <c r="F3290" t="s">
        <v>21</v>
      </c>
    </row>
    <row r="3291" spans="1:6" x14ac:dyDescent="0.3">
      <c r="A3291">
        <v>7563397</v>
      </c>
      <c r="B3291" t="s">
        <v>4850</v>
      </c>
      <c r="C3291">
        <v>3300000</v>
      </c>
      <c r="D3291">
        <v>8.6999999999999993</v>
      </c>
      <c r="E3291">
        <v>4263397</v>
      </c>
      <c r="F3291" t="s">
        <v>21</v>
      </c>
    </row>
    <row r="3292" spans="1:6" x14ac:dyDescent="0.3">
      <c r="A3292">
        <v>104257</v>
      </c>
      <c r="B3292" t="s">
        <v>4852</v>
      </c>
      <c r="C3292">
        <v>2200000</v>
      </c>
      <c r="D3292">
        <v>7.1</v>
      </c>
      <c r="E3292">
        <v>-2095743</v>
      </c>
      <c r="F3292" t="s">
        <v>38</v>
      </c>
    </row>
    <row r="3293" spans="1:6" x14ac:dyDescent="0.3">
      <c r="A3293">
        <v>610968</v>
      </c>
      <c r="B3293" t="s">
        <v>4853</v>
      </c>
      <c r="C3293">
        <v>3800000</v>
      </c>
      <c r="D3293">
        <v>8.3000000000000007</v>
      </c>
      <c r="E3293">
        <v>-3189032</v>
      </c>
      <c r="F3293" t="s">
        <v>38</v>
      </c>
    </row>
    <row r="3294" spans="1:6" x14ac:dyDescent="0.3">
      <c r="A3294">
        <v>8108247</v>
      </c>
      <c r="B3294" t="s">
        <v>4854</v>
      </c>
      <c r="C3294">
        <v>3300000</v>
      </c>
      <c r="D3294">
        <v>7.4</v>
      </c>
      <c r="E3294">
        <v>4808247</v>
      </c>
      <c r="F3294" t="s">
        <v>21</v>
      </c>
    </row>
    <row r="3295" spans="1:6" x14ac:dyDescent="0.3">
      <c r="A3295">
        <v>6517198</v>
      </c>
      <c r="B3295" t="s">
        <v>4856</v>
      </c>
      <c r="C3295">
        <v>3000000</v>
      </c>
      <c r="D3295">
        <v>7.5</v>
      </c>
      <c r="E3295">
        <v>3517198</v>
      </c>
      <c r="F3295" t="s">
        <v>21</v>
      </c>
    </row>
    <row r="3296" spans="1:6" x14ac:dyDescent="0.3">
      <c r="A3296">
        <v>5776314</v>
      </c>
      <c r="B3296" t="s">
        <v>4858</v>
      </c>
      <c r="C3296">
        <v>3200000</v>
      </c>
      <c r="D3296">
        <v>7.2</v>
      </c>
      <c r="E3296">
        <v>2576314</v>
      </c>
      <c r="F3296" t="s">
        <v>21</v>
      </c>
    </row>
    <row r="3297" spans="1:6" x14ac:dyDescent="0.3">
      <c r="A3297">
        <v>141600000</v>
      </c>
      <c r="B3297" t="s">
        <v>4859</v>
      </c>
      <c r="C3297">
        <v>3000000</v>
      </c>
      <c r="D3297">
        <v>7.6</v>
      </c>
      <c r="E3297">
        <v>138600000</v>
      </c>
      <c r="F3297" t="s">
        <v>21</v>
      </c>
    </row>
    <row r="3298" spans="1:6" x14ac:dyDescent="0.3">
      <c r="A3298">
        <v>51100000</v>
      </c>
      <c r="B3298" t="s">
        <v>4860</v>
      </c>
      <c r="C3298">
        <v>3000000</v>
      </c>
      <c r="D3298">
        <v>7.8</v>
      </c>
      <c r="E3298">
        <v>48100000</v>
      </c>
      <c r="F3298" t="s">
        <v>21</v>
      </c>
    </row>
    <row r="3299" spans="1:6" x14ac:dyDescent="0.3">
      <c r="A3299">
        <v>16501785</v>
      </c>
      <c r="B3299" t="s">
        <v>4861</v>
      </c>
      <c r="C3299">
        <v>3500000</v>
      </c>
      <c r="D3299">
        <v>8.1999999999999993</v>
      </c>
      <c r="E3299">
        <v>13001785</v>
      </c>
      <c r="F3299" t="s">
        <v>21</v>
      </c>
    </row>
    <row r="3300" spans="1:6" x14ac:dyDescent="0.3">
      <c r="A3300">
        <v>38168022</v>
      </c>
      <c r="B3300" t="s">
        <v>4862</v>
      </c>
      <c r="C3300">
        <v>3000000</v>
      </c>
      <c r="D3300">
        <v>6.6</v>
      </c>
      <c r="E3300">
        <v>35168022</v>
      </c>
      <c r="F3300" t="s">
        <v>21</v>
      </c>
    </row>
    <row r="3301" spans="1:6" x14ac:dyDescent="0.3">
      <c r="A3301">
        <v>84749884</v>
      </c>
      <c r="B3301" t="s">
        <v>4864</v>
      </c>
      <c r="C3301">
        <v>3000000</v>
      </c>
      <c r="D3301">
        <v>5.7</v>
      </c>
      <c r="E3301">
        <v>81749884</v>
      </c>
      <c r="F3301" t="s">
        <v>21</v>
      </c>
    </row>
    <row r="3302" spans="1:6" x14ac:dyDescent="0.3">
      <c r="A3302">
        <v>24788807</v>
      </c>
      <c r="B3302" t="s">
        <v>4865</v>
      </c>
      <c r="C3302">
        <v>3000000</v>
      </c>
      <c r="D3302">
        <v>7.4</v>
      </c>
      <c r="E3302">
        <v>21788807</v>
      </c>
      <c r="F3302" t="s">
        <v>21</v>
      </c>
    </row>
    <row r="3303" spans="1:6" x14ac:dyDescent="0.3">
      <c r="A3303">
        <v>21244913</v>
      </c>
      <c r="B3303" t="s">
        <v>4866</v>
      </c>
      <c r="C3303">
        <v>4000000</v>
      </c>
      <c r="D3303">
        <v>8</v>
      </c>
      <c r="E3303">
        <v>17244913</v>
      </c>
      <c r="F3303" t="s">
        <v>21</v>
      </c>
    </row>
    <row r="3304" spans="1:6" x14ac:dyDescent="0.3">
      <c r="A3304">
        <v>30000000</v>
      </c>
      <c r="B3304" t="s">
        <v>4868</v>
      </c>
      <c r="C3304">
        <v>2200000</v>
      </c>
      <c r="D3304">
        <v>5.4</v>
      </c>
      <c r="E3304">
        <v>27800000</v>
      </c>
      <c r="F3304" t="s">
        <v>21</v>
      </c>
    </row>
    <row r="3305" spans="1:6" x14ac:dyDescent="0.3">
      <c r="A3305">
        <v>20966644</v>
      </c>
      <c r="B3305" t="s">
        <v>4869</v>
      </c>
      <c r="C3305">
        <v>3000000</v>
      </c>
      <c r="D3305">
        <v>7.4</v>
      </c>
      <c r="E3305">
        <v>17966644</v>
      </c>
      <c r="F3305" t="s">
        <v>21</v>
      </c>
    </row>
    <row r="3306" spans="1:6" x14ac:dyDescent="0.3">
      <c r="A3306">
        <v>64423650</v>
      </c>
      <c r="B3306" t="s">
        <v>4870</v>
      </c>
      <c r="C3306">
        <v>3000000</v>
      </c>
      <c r="D3306">
        <v>5.7</v>
      </c>
      <c r="E3306">
        <v>61423650</v>
      </c>
      <c r="F3306" t="s">
        <v>21</v>
      </c>
    </row>
    <row r="3307" spans="1:6" x14ac:dyDescent="0.3">
      <c r="A3307">
        <v>48056940</v>
      </c>
      <c r="B3307" t="s">
        <v>4871</v>
      </c>
      <c r="C3307">
        <v>3000000</v>
      </c>
      <c r="D3307">
        <v>6.8</v>
      </c>
      <c r="E3307">
        <v>45056940</v>
      </c>
      <c r="F3307" t="s">
        <v>21</v>
      </c>
    </row>
    <row r="3308" spans="1:6" x14ac:dyDescent="0.3">
      <c r="A3308">
        <v>19184015</v>
      </c>
      <c r="B3308" t="s">
        <v>4872</v>
      </c>
      <c r="C3308">
        <v>3000000</v>
      </c>
      <c r="D3308">
        <v>5.4</v>
      </c>
      <c r="E3308">
        <v>16184015</v>
      </c>
      <c r="F3308" t="s">
        <v>21</v>
      </c>
    </row>
    <row r="3309" spans="1:6" x14ac:dyDescent="0.3">
      <c r="A3309">
        <v>24629916</v>
      </c>
      <c r="B3309" t="s">
        <v>4873</v>
      </c>
      <c r="C3309">
        <v>3000000</v>
      </c>
      <c r="D3309">
        <v>5.0999999999999996</v>
      </c>
      <c r="E3309">
        <v>21629916</v>
      </c>
      <c r="F3309" t="s">
        <v>21</v>
      </c>
    </row>
    <row r="3310" spans="1:6" x14ac:dyDescent="0.3">
      <c r="A3310">
        <v>19472057</v>
      </c>
      <c r="B3310" t="s">
        <v>4875</v>
      </c>
      <c r="C3310">
        <v>3000000</v>
      </c>
      <c r="D3310">
        <v>5.9</v>
      </c>
      <c r="E3310">
        <v>16472057</v>
      </c>
      <c r="F3310" t="s">
        <v>21</v>
      </c>
    </row>
    <row r="3311" spans="1:6" x14ac:dyDescent="0.3">
      <c r="A3311">
        <v>27200000</v>
      </c>
      <c r="B3311" t="s">
        <v>4876</v>
      </c>
      <c r="C3311">
        <v>3000000</v>
      </c>
      <c r="D3311">
        <v>8.1999999999999993</v>
      </c>
      <c r="E3311">
        <v>24200000</v>
      </c>
      <c r="F3311" t="s">
        <v>21</v>
      </c>
    </row>
    <row r="3312" spans="1:6" x14ac:dyDescent="0.3">
      <c r="A3312">
        <v>15369573</v>
      </c>
      <c r="B3312" t="s">
        <v>4877</v>
      </c>
      <c r="C3312">
        <v>3000000</v>
      </c>
      <c r="D3312">
        <v>5.3</v>
      </c>
      <c r="E3312">
        <v>12369573</v>
      </c>
      <c r="F3312" t="s">
        <v>21</v>
      </c>
    </row>
    <row r="3313" spans="1:6" x14ac:dyDescent="0.3">
      <c r="A3313">
        <v>15935068</v>
      </c>
      <c r="B3313" t="s">
        <v>4879</v>
      </c>
      <c r="C3313">
        <v>2500000</v>
      </c>
      <c r="D3313">
        <v>4.3</v>
      </c>
      <c r="E3313">
        <v>13435068</v>
      </c>
      <c r="F3313" t="s">
        <v>21</v>
      </c>
    </row>
    <row r="3314" spans="1:6" x14ac:dyDescent="0.3">
      <c r="A3314">
        <v>11694528</v>
      </c>
      <c r="B3314" t="s">
        <v>4880</v>
      </c>
      <c r="C3314">
        <v>3000000</v>
      </c>
      <c r="D3314">
        <v>7.2</v>
      </c>
      <c r="E3314">
        <v>8694528</v>
      </c>
      <c r="F3314" t="s">
        <v>21</v>
      </c>
    </row>
    <row r="3315" spans="1:6" x14ac:dyDescent="0.3">
      <c r="A3315">
        <v>10017041</v>
      </c>
      <c r="B3315" t="s">
        <v>4882</v>
      </c>
      <c r="C3315">
        <v>3000000</v>
      </c>
      <c r="D3315">
        <v>5.9</v>
      </c>
      <c r="E3315">
        <v>7017041</v>
      </c>
      <c r="F3315" t="s">
        <v>21</v>
      </c>
    </row>
    <row r="3316" spans="1:6" x14ac:dyDescent="0.3">
      <c r="A3316">
        <v>7059537</v>
      </c>
      <c r="B3316" t="s">
        <v>4884</v>
      </c>
      <c r="C3316">
        <v>3000000</v>
      </c>
      <c r="D3316">
        <v>3</v>
      </c>
      <c r="E3316">
        <v>4059537</v>
      </c>
      <c r="F3316" t="s">
        <v>21</v>
      </c>
    </row>
    <row r="3317" spans="1:6" x14ac:dyDescent="0.3">
      <c r="A3317">
        <v>8114507</v>
      </c>
      <c r="B3317" t="s">
        <v>4885</v>
      </c>
      <c r="C3317">
        <v>3000000</v>
      </c>
      <c r="D3317">
        <v>7.9</v>
      </c>
      <c r="E3317">
        <v>5114507</v>
      </c>
      <c r="F3317" t="s">
        <v>21</v>
      </c>
    </row>
    <row r="3318" spans="1:6" x14ac:dyDescent="0.3">
      <c r="A3318">
        <v>7888703</v>
      </c>
      <c r="B3318" t="s">
        <v>4887</v>
      </c>
      <c r="C3318">
        <v>3000000</v>
      </c>
      <c r="D3318">
        <v>3.2</v>
      </c>
      <c r="E3318">
        <v>4888703</v>
      </c>
      <c r="F3318" t="s">
        <v>21</v>
      </c>
    </row>
    <row r="3319" spans="1:6" x14ac:dyDescent="0.3">
      <c r="A3319">
        <v>7282851</v>
      </c>
      <c r="B3319" t="s">
        <v>4889</v>
      </c>
      <c r="C3319">
        <v>3000000</v>
      </c>
      <c r="D3319">
        <v>6.5</v>
      </c>
      <c r="E3319">
        <v>4282851</v>
      </c>
      <c r="F3319" t="s">
        <v>21</v>
      </c>
    </row>
    <row r="3320" spans="1:6" x14ac:dyDescent="0.3">
      <c r="A3320">
        <v>5844929</v>
      </c>
      <c r="B3320" t="s">
        <v>4891</v>
      </c>
      <c r="C3320">
        <v>3000000</v>
      </c>
      <c r="D3320">
        <v>7</v>
      </c>
      <c r="E3320">
        <v>2844929</v>
      </c>
      <c r="F3320" t="s">
        <v>21</v>
      </c>
    </row>
    <row r="3321" spans="1:6" x14ac:dyDescent="0.3">
      <c r="A3321">
        <v>4170647</v>
      </c>
      <c r="B3321" t="s">
        <v>4893</v>
      </c>
      <c r="C3321">
        <v>1900000</v>
      </c>
      <c r="D3321">
        <v>6.9</v>
      </c>
      <c r="E3321">
        <v>2270647</v>
      </c>
      <c r="F3321" t="s">
        <v>21</v>
      </c>
    </row>
    <row r="3322" spans="1:6" x14ac:dyDescent="0.3">
      <c r="A3322">
        <v>4142507</v>
      </c>
      <c r="B3322" t="s">
        <v>4895</v>
      </c>
      <c r="C3322">
        <v>3000000</v>
      </c>
      <c r="D3322">
        <v>4.4000000000000004</v>
      </c>
      <c r="E3322">
        <v>1142507</v>
      </c>
      <c r="F3322" t="s">
        <v>21</v>
      </c>
    </row>
    <row r="3323" spans="1:6" x14ac:dyDescent="0.3">
      <c r="A3323">
        <v>4109095</v>
      </c>
      <c r="B3323" t="s">
        <v>4896</v>
      </c>
      <c r="C3323">
        <v>3000000</v>
      </c>
      <c r="D3323">
        <v>6</v>
      </c>
      <c r="E3323">
        <v>1109095</v>
      </c>
      <c r="F3323" t="s">
        <v>21</v>
      </c>
    </row>
    <row r="3324" spans="1:6" x14ac:dyDescent="0.3">
      <c r="A3324">
        <v>3902679</v>
      </c>
      <c r="B3324" t="s">
        <v>4898</v>
      </c>
      <c r="C3324">
        <v>3000000</v>
      </c>
      <c r="D3324">
        <v>5.3</v>
      </c>
      <c r="E3324">
        <v>902679</v>
      </c>
      <c r="F3324" t="s">
        <v>21</v>
      </c>
    </row>
    <row r="3325" spans="1:6" x14ac:dyDescent="0.3">
      <c r="A3325">
        <v>3559990</v>
      </c>
      <c r="B3325" t="s">
        <v>4900</v>
      </c>
      <c r="C3325">
        <v>3000000</v>
      </c>
      <c r="D3325">
        <v>5.3</v>
      </c>
      <c r="E3325">
        <v>559990</v>
      </c>
      <c r="F3325" t="s">
        <v>21</v>
      </c>
    </row>
    <row r="3326" spans="1:6" x14ac:dyDescent="0.3">
      <c r="A3326">
        <v>3287435</v>
      </c>
      <c r="B3326" t="s">
        <v>4902</v>
      </c>
      <c r="C3326">
        <v>4500000</v>
      </c>
      <c r="D3326">
        <v>7.1</v>
      </c>
      <c r="E3326">
        <v>-1212565</v>
      </c>
      <c r="F3326" t="s">
        <v>38</v>
      </c>
    </row>
    <row r="3327" spans="1:6" x14ac:dyDescent="0.3">
      <c r="A3327">
        <v>3071947</v>
      </c>
      <c r="B3327" t="s">
        <v>4904</v>
      </c>
      <c r="C3327">
        <v>3500000</v>
      </c>
      <c r="D3327">
        <v>5.4</v>
      </c>
      <c r="E3327">
        <v>-428053</v>
      </c>
      <c r="F3327" t="s">
        <v>38</v>
      </c>
    </row>
    <row r="3328" spans="1:6" x14ac:dyDescent="0.3">
      <c r="A3328">
        <v>2961991</v>
      </c>
      <c r="B3328" t="s">
        <v>4906</v>
      </c>
      <c r="C3328">
        <v>3300000</v>
      </c>
      <c r="D3328">
        <v>6.9</v>
      </c>
      <c r="E3328">
        <v>-338009</v>
      </c>
      <c r="F3328" t="s">
        <v>38</v>
      </c>
    </row>
    <row r="3329" spans="1:6" x14ac:dyDescent="0.3">
      <c r="A3329">
        <v>2912363</v>
      </c>
      <c r="B3329" t="s">
        <v>4907</v>
      </c>
      <c r="C3329">
        <v>3000000</v>
      </c>
      <c r="D3329">
        <v>7.3</v>
      </c>
      <c r="E3329">
        <v>-87637</v>
      </c>
      <c r="F3329" t="s">
        <v>38</v>
      </c>
    </row>
    <row r="3330" spans="1:6" x14ac:dyDescent="0.3">
      <c r="A3330">
        <v>2223990</v>
      </c>
      <c r="B3330" t="s">
        <v>4909</v>
      </c>
      <c r="C3330">
        <v>3000000</v>
      </c>
      <c r="D3330">
        <v>6.6</v>
      </c>
      <c r="E3330">
        <v>-776010</v>
      </c>
      <c r="F3330" t="s">
        <v>38</v>
      </c>
    </row>
    <row r="3331" spans="1:6" x14ac:dyDescent="0.3">
      <c r="A3331">
        <v>1821983</v>
      </c>
      <c r="B3331" t="s">
        <v>4910</v>
      </c>
      <c r="C3331">
        <v>3000000</v>
      </c>
      <c r="D3331">
        <v>5.4</v>
      </c>
      <c r="E3331">
        <v>-1178017</v>
      </c>
      <c r="F3331" t="s">
        <v>38</v>
      </c>
    </row>
    <row r="3332" spans="1:6" x14ac:dyDescent="0.3">
      <c r="A3332">
        <v>2181290</v>
      </c>
      <c r="B3332" t="s">
        <v>4911</v>
      </c>
      <c r="C3332">
        <v>3000000</v>
      </c>
      <c r="D3332">
        <v>8.4</v>
      </c>
      <c r="E3332">
        <v>-818710</v>
      </c>
      <c r="F3332" t="s">
        <v>38</v>
      </c>
    </row>
    <row r="3333" spans="1:6" x14ac:dyDescent="0.3">
      <c r="A3333">
        <v>2848578</v>
      </c>
      <c r="B3333" t="s">
        <v>4913</v>
      </c>
      <c r="C3333">
        <v>3500000</v>
      </c>
      <c r="D3333">
        <v>6.3</v>
      </c>
      <c r="E3333">
        <v>-651422</v>
      </c>
      <c r="F3333" t="s">
        <v>38</v>
      </c>
    </row>
    <row r="3334" spans="1:6" x14ac:dyDescent="0.3">
      <c r="A3334">
        <v>703002</v>
      </c>
      <c r="B3334" t="s">
        <v>4915</v>
      </c>
      <c r="C3334">
        <v>3000000</v>
      </c>
      <c r="D3334">
        <v>6.1</v>
      </c>
      <c r="E3334">
        <v>-2296998</v>
      </c>
      <c r="F3334" t="s">
        <v>38</v>
      </c>
    </row>
    <row r="3335" spans="1:6" x14ac:dyDescent="0.3">
      <c r="A3335">
        <v>418268</v>
      </c>
      <c r="B3335" t="s">
        <v>4917</v>
      </c>
      <c r="C3335">
        <v>3000000</v>
      </c>
      <c r="D3335">
        <v>5.3</v>
      </c>
      <c r="E3335">
        <v>-2581732</v>
      </c>
      <c r="F3335" t="s">
        <v>38</v>
      </c>
    </row>
    <row r="3336" spans="1:6" x14ac:dyDescent="0.3">
      <c r="A3336">
        <v>200803</v>
      </c>
      <c r="B3336" t="s">
        <v>4919</v>
      </c>
      <c r="C3336">
        <v>3000000</v>
      </c>
      <c r="D3336">
        <v>5.3</v>
      </c>
      <c r="E3336">
        <v>-2799197</v>
      </c>
      <c r="F3336" t="s">
        <v>38</v>
      </c>
    </row>
    <row r="3337" spans="1:6" x14ac:dyDescent="0.3">
      <c r="A3337">
        <v>95016</v>
      </c>
      <c r="B3337" t="s">
        <v>4920</v>
      </c>
      <c r="C3337">
        <v>2700000</v>
      </c>
      <c r="D3337">
        <v>7.4</v>
      </c>
      <c r="E3337">
        <v>-2604984</v>
      </c>
      <c r="F3337" t="s">
        <v>38</v>
      </c>
    </row>
    <row r="3338" spans="1:6" x14ac:dyDescent="0.3">
      <c r="A3338">
        <v>143000</v>
      </c>
      <c r="B3338" t="s">
        <v>4922</v>
      </c>
      <c r="C3338">
        <v>5000000</v>
      </c>
      <c r="D3338">
        <v>4.0999999999999996</v>
      </c>
      <c r="E3338">
        <v>-4857000</v>
      </c>
      <c r="F3338" t="s">
        <v>38</v>
      </c>
    </row>
    <row r="3339" spans="1:6" x14ac:dyDescent="0.3">
      <c r="A3339">
        <v>39852</v>
      </c>
      <c r="B3339" t="s">
        <v>4924</v>
      </c>
      <c r="C3339">
        <v>3000000</v>
      </c>
      <c r="D3339">
        <v>6.7</v>
      </c>
      <c r="E3339">
        <v>-2960148</v>
      </c>
      <c r="F3339" t="s">
        <v>38</v>
      </c>
    </row>
    <row r="3340" spans="1:6" x14ac:dyDescent="0.3">
      <c r="A3340">
        <v>22000</v>
      </c>
      <c r="B3340" t="s">
        <v>4925</v>
      </c>
      <c r="C3340">
        <v>3000000</v>
      </c>
      <c r="D3340">
        <v>5.8</v>
      </c>
      <c r="E3340">
        <v>-2978000</v>
      </c>
      <c r="F3340" t="s">
        <v>38</v>
      </c>
    </row>
    <row r="3341" spans="1:6" x14ac:dyDescent="0.3">
      <c r="A3341">
        <v>5595428</v>
      </c>
      <c r="B3341" t="s">
        <v>4926</v>
      </c>
      <c r="C3341">
        <v>2900000</v>
      </c>
      <c r="D3341">
        <v>8</v>
      </c>
      <c r="E3341">
        <v>2695428</v>
      </c>
      <c r="F3341" t="s">
        <v>21</v>
      </c>
    </row>
    <row r="3342" spans="1:6" x14ac:dyDescent="0.3">
      <c r="A3342">
        <v>3123749</v>
      </c>
      <c r="B3342" t="s">
        <v>4928</v>
      </c>
      <c r="C3342">
        <v>1500000</v>
      </c>
      <c r="D3342">
        <v>6.5</v>
      </c>
      <c r="E3342">
        <v>1623749</v>
      </c>
      <c r="F3342" t="s">
        <v>21</v>
      </c>
    </row>
    <row r="3343" spans="1:6" x14ac:dyDescent="0.3">
      <c r="A3343">
        <v>3645438</v>
      </c>
      <c r="B3343" t="s">
        <v>4929</v>
      </c>
      <c r="C3343">
        <v>2200000</v>
      </c>
      <c r="D3343">
        <v>6.8</v>
      </c>
      <c r="E3343">
        <v>1445438</v>
      </c>
      <c r="F3343" t="s">
        <v>21</v>
      </c>
    </row>
    <row r="3344" spans="1:6" x14ac:dyDescent="0.3">
      <c r="A3344">
        <v>22201636</v>
      </c>
      <c r="B3344" t="s">
        <v>4930</v>
      </c>
      <c r="C3344">
        <v>8000000</v>
      </c>
      <c r="D3344">
        <v>7.4</v>
      </c>
      <c r="E3344">
        <v>14201636</v>
      </c>
      <c r="F3344" t="s">
        <v>21</v>
      </c>
    </row>
    <row r="3345" spans="1:6" x14ac:dyDescent="0.3">
      <c r="A3345">
        <v>25000000</v>
      </c>
      <c r="B3345" t="s">
        <v>4932</v>
      </c>
      <c r="C3345">
        <v>2883848</v>
      </c>
      <c r="D3345">
        <v>8.3000000000000007</v>
      </c>
      <c r="E3345">
        <v>22116152</v>
      </c>
      <c r="F3345" t="s">
        <v>21</v>
      </c>
    </row>
    <row r="3346" spans="1:6" x14ac:dyDescent="0.3">
      <c r="A3346">
        <v>19170001</v>
      </c>
      <c r="B3346" t="s">
        <v>4934</v>
      </c>
      <c r="C3346">
        <v>2800000</v>
      </c>
      <c r="D3346">
        <v>5.3</v>
      </c>
      <c r="E3346">
        <v>16370001</v>
      </c>
      <c r="F3346" t="s">
        <v>21</v>
      </c>
    </row>
    <row r="3347" spans="1:6" x14ac:dyDescent="0.3">
      <c r="A3347">
        <v>22202612</v>
      </c>
      <c r="B3347" t="s">
        <v>4935</v>
      </c>
      <c r="C3347">
        <v>2800000</v>
      </c>
      <c r="D3347">
        <v>8.1</v>
      </c>
      <c r="E3347">
        <v>19402612</v>
      </c>
      <c r="F3347" t="s">
        <v>21</v>
      </c>
    </row>
    <row r="3348" spans="1:6" x14ac:dyDescent="0.3">
      <c r="A3348">
        <v>86300000</v>
      </c>
      <c r="B3348" t="s">
        <v>4936</v>
      </c>
      <c r="C3348">
        <v>2800000</v>
      </c>
      <c r="D3348">
        <v>8</v>
      </c>
      <c r="E3348">
        <v>83500000</v>
      </c>
      <c r="F3348" t="s">
        <v>21</v>
      </c>
    </row>
    <row r="3349" spans="1:6" x14ac:dyDescent="0.3">
      <c r="A3349">
        <v>952620</v>
      </c>
      <c r="B3349" t="s">
        <v>4937</v>
      </c>
      <c r="C3349">
        <v>2000000</v>
      </c>
      <c r="D3349">
        <v>5.7</v>
      </c>
      <c r="E3349">
        <v>-1047380</v>
      </c>
      <c r="F3349" t="s">
        <v>38</v>
      </c>
    </row>
    <row r="3350" spans="1:6" x14ac:dyDescent="0.3">
      <c r="A3350">
        <v>9054736</v>
      </c>
      <c r="B3350" t="s">
        <v>4939</v>
      </c>
      <c r="C3350">
        <v>2700000</v>
      </c>
      <c r="D3350">
        <v>7.1</v>
      </c>
      <c r="E3350">
        <v>6354736</v>
      </c>
      <c r="F3350" t="s">
        <v>21</v>
      </c>
    </row>
    <row r="3351" spans="1:6" x14ac:dyDescent="0.3">
      <c r="A3351">
        <v>119500000</v>
      </c>
      <c r="B3351" t="s">
        <v>4940</v>
      </c>
      <c r="C3351">
        <v>2600000</v>
      </c>
      <c r="D3351">
        <v>7.8</v>
      </c>
      <c r="E3351">
        <v>116900000</v>
      </c>
      <c r="F3351" t="s">
        <v>21</v>
      </c>
    </row>
    <row r="3352" spans="1:6" x14ac:dyDescent="0.3">
      <c r="A3352">
        <v>32600000</v>
      </c>
      <c r="B3352" t="s">
        <v>4942</v>
      </c>
      <c r="C3352">
        <v>1800000</v>
      </c>
      <c r="D3352">
        <v>5.9</v>
      </c>
      <c r="E3352">
        <v>30800000</v>
      </c>
      <c r="F3352" t="s">
        <v>21</v>
      </c>
    </row>
    <row r="3353" spans="1:6" x14ac:dyDescent="0.3">
      <c r="A3353">
        <v>3130592</v>
      </c>
      <c r="B3353" t="s">
        <v>4943</v>
      </c>
      <c r="C3353">
        <v>2600000</v>
      </c>
      <c r="D3353">
        <v>7.8</v>
      </c>
      <c r="E3353">
        <v>530592</v>
      </c>
      <c r="F3353" t="s">
        <v>21</v>
      </c>
    </row>
    <row r="3354" spans="1:6" x14ac:dyDescent="0.3">
      <c r="A3354">
        <v>38108</v>
      </c>
      <c r="B3354" t="s">
        <v>4945</v>
      </c>
      <c r="C3354">
        <v>2600000</v>
      </c>
      <c r="D3354">
        <v>7.2</v>
      </c>
      <c r="E3354">
        <v>-2561892</v>
      </c>
      <c r="F3354" t="s">
        <v>38</v>
      </c>
    </row>
    <row r="3355" spans="1:6" x14ac:dyDescent="0.3">
      <c r="A3355">
        <v>40041683</v>
      </c>
      <c r="B3355" t="s">
        <v>4946</v>
      </c>
      <c r="C3355">
        <v>2500000</v>
      </c>
      <c r="D3355">
        <v>5.0999999999999996</v>
      </c>
      <c r="E3355">
        <v>37541683</v>
      </c>
      <c r="F3355" t="s">
        <v>21</v>
      </c>
    </row>
    <row r="3356" spans="1:6" x14ac:dyDescent="0.3">
      <c r="A3356">
        <v>33349949</v>
      </c>
      <c r="B3356" t="s">
        <v>4948</v>
      </c>
      <c r="C3356">
        <v>2500000</v>
      </c>
      <c r="D3356">
        <v>5.0999999999999996</v>
      </c>
      <c r="E3356">
        <v>30849949</v>
      </c>
      <c r="F3356" t="s">
        <v>21</v>
      </c>
    </row>
    <row r="3357" spans="1:6" x14ac:dyDescent="0.3">
      <c r="A3357">
        <v>25809813</v>
      </c>
      <c r="B3357" t="s">
        <v>4949</v>
      </c>
      <c r="C3357">
        <v>26000000</v>
      </c>
      <c r="D3357">
        <v>6.9</v>
      </c>
      <c r="E3357">
        <v>-190187</v>
      </c>
      <c r="F3357" t="s">
        <v>38</v>
      </c>
    </row>
    <row r="3358" spans="1:6" x14ac:dyDescent="0.3">
      <c r="A3358">
        <v>14400000</v>
      </c>
      <c r="B3358" t="s">
        <v>4951</v>
      </c>
      <c r="C3358">
        <v>2500000</v>
      </c>
      <c r="D3358">
        <v>4.5999999999999996</v>
      </c>
      <c r="E3358">
        <v>11900000</v>
      </c>
      <c r="F3358" t="s">
        <v>21</v>
      </c>
    </row>
    <row r="3359" spans="1:6" x14ac:dyDescent="0.3">
      <c r="A3359">
        <v>32230907</v>
      </c>
      <c r="B3359" t="s">
        <v>4953</v>
      </c>
      <c r="C3359">
        <v>2500000</v>
      </c>
      <c r="D3359">
        <v>6.7</v>
      </c>
      <c r="E3359">
        <v>29730907</v>
      </c>
      <c r="F3359" t="s">
        <v>21</v>
      </c>
    </row>
    <row r="3360" spans="1:6" x14ac:dyDescent="0.3">
      <c r="A3360">
        <v>6401336</v>
      </c>
      <c r="B3360" t="s">
        <v>4954</v>
      </c>
      <c r="C3360">
        <v>2500000</v>
      </c>
      <c r="D3360">
        <v>7.1</v>
      </c>
      <c r="E3360">
        <v>3901336</v>
      </c>
      <c r="F3360" t="s">
        <v>21</v>
      </c>
    </row>
    <row r="3361" spans="1:6" x14ac:dyDescent="0.3">
      <c r="A3361">
        <v>26781723</v>
      </c>
      <c r="B3361" t="s">
        <v>4955</v>
      </c>
      <c r="C3361">
        <v>2500000</v>
      </c>
      <c r="D3361">
        <v>7.6</v>
      </c>
      <c r="E3361">
        <v>24281723</v>
      </c>
      <c r="F3361" t="s">
        <v>21</v>
      </c>
    </row>
    <row r="3362" spans="1:6" x14ac:dyDescent="0.3">
      <c r="A3362">
        <v>5400000</v>
      </c>
      <c r="B3362" t="s">
        <v>4956</v>
      </c>
      <c r="C3362">
        <v>2500000</v>
      </c>
      <c r="D3362">
        <v>8.1</v>
      </c>
      <c r="E3362">
        <v>2900000</v>
      </c>
      <c r="F3362" t="s">
        <v>21</v>
      </c>
    </row>
    <row r="3363" spans="1:6" x14ac:dyDescent="0.3">
      <c r="A3363">
        <v>1282084</v>
      </c>
      <c r="B3363" t="s">
        <v>4958</v>
      </c>
      <c r="C3363">
        <v>2500000</v>
      </c>
      <c r="D3363">
        <v>7</v>
      </c>
      <c r="E3363">
        <v>-1217916</v>
      </c>
      <c r="F3363" t="s">
        <v>38</v>
      </c>
    </row>
    <row r="3364" spans="1:6" x14ac:dyDescent="0.3">
      <c r="A3364">
        <v>3325638</v>
      </c>
      <c r="B3364" t="s">
        <v>4959</v>
      </c>
      <c r="C3364">
        <v>2500000</v>
      </c>
      <c r="D3364">
        <v>7.1</v>
      </c>
      <c r="E3364">
        <v>825638</v>
      </c>
      <c r="F3364" t="s">
        <v>21</v>
      </c>
    </row>
    <row r="3365" spans="1:6" x14ac:dyDescent="0.3">
      <c r="A3365">
        <v>395592</v>
      </c>
      <c r="B3365" t="s">
        <v>4961</v>
      </c>
      <c r="C3365">
        <v>2000000</v>
      </c>
      <c r="D3365">
        <v>7.6</v>
      </c>
      <c r="E3365">
        <v>-1604408</v>
      </c>
      <c r="F3365" t="s">
        <v>38</v>
      </c>
    </row>
    <row r="3366" spans="1:6" x14ac:dyDescent="0.3">
      <c r="A3366">
        <v>6851969</v>
      </c>
      <c r="B3366" t="s">
        <v>4963</v>
      </c>
      <c r="C3366">
        <v>2500000</v>
      </c>
      <c r="D3366">
        <v>7.1</v>
      </c>
      <c r="E3366">
        <v>4351969</v>
      </c>
      <c r="F3366" t="s">
        <v>21</v>
      </c>
    </row>
    <row r="3367" spans="1:6" x14ac:dyDescent="0.3">
      <c r="A3367">
        <v>12995673</v>
      </c>
      <c r="B3367" t="s">
        <v>4964</v>
      </c>
      <c r="C3367">
        <v>2500000</v>
      </c>
      <c r="D3367">
        <v>7.7</v>
      </c>
      <c r="E3367">
        <v>10495673</v>
      </c>
      <c r="F3367" t="s">
        <v>21</v>
      </c>
    </row>
    <row r="3368" spans="1:6" x14ac:dyDescent="0.3">
      <c r="A3368">
        <v>173783</v>
      </c>
      <c r="B3368" t="s">
        <v>4966</v>
      </c>
      <c r="C3368">
        <v>2500000</v>
      </c>
      <c r="D3368">
        <v>7.6</v>
      </c>
      <c r="E3368">
        <v>-2326217</v>
      </c>
      <c r="F3368" t="s">
        <v>38</v>
      </c>
    </row>
    <row r="3369" spans="1:6" x14ac:dyDescent="0.3">
      <c r="A3369">
        <v>71904</v>
      </c>
      <c r="B3369" t="s">
        <v>4968</v>
      </c>
      <c r="C3369">
        <v>2500000</v>
      </c>
      <c r="D3369">
        <v>5.7</v>
      </c>
      <c r="E3369">
        <v>-2428096</v>
      </c>
      <c r="F3369" t="s">
        <v>38</v>
      </c>
    </row>
    <row r="3370" spans="1:6" x14ac:dyDescent="0.3">
      <c r="A3370">
        <v>99851</v>
      </c>
      <c r="B3370" t="s">
        <v>4970</v>
      </c>
      <c r="C3370">
        <v>2500000</v>
      </c>
      <c r="D3370">
        <v>7.1</v>
      </c>
      <c r="E3370">
        <v>-2400149</v>
      </c>
      <c r="F3370" t="s">
        <v>38</v>
      </c>
    </row>
    <row r="3371" spans="1:6" x14ac:dyDescent="0.3">
      <c r="A3371">
        <v>115504</v>
      </c>
      <c r="B3371" t="s">
        <v>4972</v>
      </c>
      <c r="C3371">
        <v>14000000</v>
      </c>
      <c r="D3371">
        <v>6.2</v>
      </c>
      <c r="E3371">
        <v>-13884496</v>
      </c>
      <c r="F3371" t="s">
        <v>38</v>
      </c>
    </row>
    <row r="3372" spans="1:6" x14ac:dyDescent="0.3">
      <c r="A3372">
        <v>5725</v>
      </c>
      <c r="B3372" t="s">
        <v>4973</v>
      </c>
      <c r="C3372">
        <v>8400000</v>
      </c>
      <c r="D3372">
        <v>6.1</v>
      </c>
      <c r="E3372">
        <v>-8394275</v>
      </c>
      <c r="F3372" t="s">
        <v>38</v>
      </c>
    </row>
    <row r="3373" spans="1:6" x14ac:dyDescent="0.3">
      <c r="A3373">
        <v>75727</v>
      </c>
      <c r="B3373" t="s">
        <v>4975</v>
      </c>
      <c r="C3373">
        <v>2500000</v>
      </c>
      <c r="D3373">
        <v>5.9</v>
      </c>
      <c r="E3373">
        <v>-2424273</v>
      </c>
      <c r="F3373" t="s">
        <v>38</v>
      </c>
    </row>
    <row r="3374" spans="1:6" x14ac:dyDescent="0.3">
      <c r="A3374">
        <v>322157</v>
      </c>
      <c r="B3374" t="s">
        <v>4976</v>
      </c>
      <c r="C3374">
        <v>2500000</v>
      </c>
      <c r="D3374">
        <v>6.8</v>
      </c>
      <c r="E3374">
        <v>-2177843</v>
      </c>
      <c r="F3374" t="s">
        <v>38</v>
      </c>
    </row>
    <row r="3375" spans="1:6" x14ac:dyDescent="0.3">
      <c r="A3375">
        <v>5731103</v>
      </c>
      <c r="B3375" t="s">
        <v>4977</v>
      </c>
      <c r="C3375">
        <v>2400000</v>
      </c>
      <c r="D3375">
        <v>6.8</v>
      </c>
      <c r="E3375">
        <v>3331103</v>
      </c>
      <c r="F3375" t="s">
        <v>21</v>
      </c>
    </row>
    <row r="3376" spans="1:6" x14ac:dyDescent="0.3">
      <c r="A3376">
        <v>978908</v>
      </c>
      <c r="B3376" t="s">
        <v>4979</v>
      </c>
      <c r="C3376">
        <v>2400000</v>
      </c>
      <c r="D3376">
        <v>5.0999999999999996</v>
      </c>
      <c r="E3376">
        <v>-1421092</v>
      </c>
      <c r="F3376" t="s">
        <v>38</v>
      </c>
    </row>
    <row r="3377" spans="1:6" x14ac:dyDescent="0.3">
      <c r="A3377">
        <v>327919</v>
      </c>
      <c r="B3377" t="s">
        <v>4982</v>
      </c>
      <c r="C3377">
        <v>1500000</v>
      </c>
      <c r="D3377">
        <v>7.7</v>
      </c>
      <c r="E3377">
        <v>-1172081</v>
      </c>
      <c r="F3377" t="s">
        <v>38</v>
      </c>
    </row>
    <row r="3378" spans="1:6" x14ac:dyDescent="0.3">
      <c r="A3378">
        <v>178739</v>
      </c>
      <c r="B3378" t="s">
        <v>4984</v>
      </c>
      <c r="C3378">
        <v>2450000</v>
      </c>
      <c r="D3378">
        <v>3.9</v>
      </c>
      <c r="E3378">
        <v>-2271261</v>
      </c>
      <c r="F3378" t="s">
        <v>38</v>
      </c>
    </row>
    <row r="3379" spans="1:6" x14ac:dyDescent="0.3">
      <c r="A3379">
        <v>36200000</v>
      </c>
      <c r="B3379" t="s">
        <v>4985</v>
      </c>
      <c r="C3379">
        <v>4000000</v>
      </c>
      <c r="D3379">
        <v>5.7</v>
      </c>
      <c r="E3379">
        <v>32200000</v>
      </c>
      <c r="F3379" t="s">
        <v>21</v>
      </c>
    </row>
    <row r="3380" spans="1:6" x14ac:dyDescent="0.3">
      <c r="A3380">
        <v>21300000</v>
      </c>
      <c r="B3380" t="s">
        <v>4987</v>
      </c>
      <c r="C3380">
        <v>2200000</v>
      </c>
      <c r="D3380">
        <v>4.7</v>
      </c>
      <c r="E3380">
        <v>19100000</v>
      </c>
      <c r="F3380" t="s">
        <v>21</v>
      </c>
    </row>
    <row r="3381" spans="1:6" x14ac:dyDescent="0.3">
      <c r="A3381">
        <v>379643</v>
      </c>
      <c r="B3381" t="s">
        <v>4989</v>
      </c>
      <c r="C3381">
        <v>2200000</v>
      </c>
      <c r="D3381">
        <v>5.9</v>
      </c>
      <c r="E3381">
        <v>-1820357</v>
      </c>
      <c r="F3381" t="s">
        <v>38</v>
      </c>
    </row>
    <row r="3382" spans="1:6" x14ac:dyDescent="0.3">
      <c r="A3382">
        <v>23650000</v>
      </c>
      <c r="B3382" t="s">
        <v>4991</v>
      </c>
      <c r="C3382">
        <v>2100000</v>
      </c>
      <c r="D3382">
        <v>8.1</v>
      </c>
      <c r="E3382">
        <v>21550000</v>
      </c>
      <c r="F3382" t="s">
        <v>21</v>
      </c>
    </row>
    <row r="3383" spans="1:6" x14ac:dyDescent="0.3">
      <c r="A3383">
        <v>313436</v>
      </c>
      <c r="B3383" t="s">
        <v>4993</v>
      </c>
      <c r="C3383">
        <v>15500000</v>
      </c>
      <c r="D3383">
        <v>7.6</v>
      </c>
      <c r="E3383">
        <v>-15186564</v>
      </c>
      <c r="F3383" t="s">
        <v>38</v>
      </c>
    </row>
    <row r="3384" spans="1:6" x14ac:dyDescent="0.3">
      <c r="A3384">
        <v>3330</v>
      </c>
      <c r="B3384" t="s">
        <v>4995</v>
      </c>
      <c r="C3384">
        <v>2100000</v>
      </c>
      <c r="D3384">
        <v>7.2</v>
      </c>
      <c r="E3384">
        <v>-2096670</v>
      </c>
      <c r="F3384" t="s">
        <v>38</v>
      </c>
    </row>
    <row r="3385" spans="1:6" x14ac:dyDescent="0.3">
      <c r="A3385">
        <v>24800000</v>
      </c>
      <c r="B3385" t="s">
        <v>4996</v>
      </c>
      <c r="C3385">
        <v>2000000</v>
      </c>
      <c r="D3385">
        <v>7.5</v>
      </c>
      <c r="E3385">
        <v>22800000</v>
      </c>
      <c r="F3385" t="s">
        <v>21</v>
      </c>
    </row>
    <row r="3386" spans="1:6" x14ac:dyDescent="0.3">
      <c r="A3386">
        <v>792966</v>
      </c>
      <c r="B3386" t="s">
        <v>4998</v>
      </c>
      <c r="C3386">
        <v>2300000</v>
      </c>
      <c r="D3386">
        <v>5.0999999999999996</v>
      </c>
      <c r="E3386">
        <v>-1507034</v>
      </c>
      <c r="F3386" t="s">
        <v>38</v>
      </c>
    </row>
    <row r="3387" spans="1:6" x14ac:dyDescent="0.3">
      <c r="A3387">
        <v>14673301</v>
      </c>
      <c r="B3387" t="s">
        <v>5000</v>
      </c>
      <c r="C3387">
        <v>2000000</v>
      </c>
      <c r="D3387">
        <v>6.9</v>
      </c>
      <c r="E3387">
        <v>12673301</v>
      </c>
      <c r="F3387" t="s">
        <v>21</v>
      </c>
    </row>
    <row r="3388" spans="1:6" x14ac:dyDescent="0.3">
      <c r="A3388">
        <v>9003011</v>
      </c>
      <c r="B3388" t="s">
        <v>5001</v>
      </c>
      <c r="C3388">
        <v>2000000</v>
      </c>
      <c r="D3388">
        <v>7.6</v>
      </c>
      <c r="E3388">
        <v>7003011</v>
      </c>
      <c r="F3388" t="s">
        <v>21</v>
      </c>
    </row>
    <row r="3389" spans="1:6" x14ac:dyDescent="0.3">
      <c r="A3389">
        <v>11546543</v>
      </c>
      <c r="B3389" t="s">
        <v>5003</v>
      </c>
      <c r="C3389">
        <v>2000000</v>
      </c>
      <c r="D3389">
        <v>7.6</v>
      </c>
      <c r="E3389">
        <v>9546543</v>
      </c>
      <c r="F3389" t="s">
        <v>21</v>
      </c>
    </row>
    <row r="3390" spans="1:6" x14ac:dyDescent="0.3">
      <c r="A3390">
        <v>11533945</v>
      </c>
      <c r="B3390" t="s">
        <v>5004</v>
      </c>
      <c r="C3390">
        <v>2000000</v>
      </c>
      <c r="D3390">
        <v>7.6</v>
      </c>
      <c r="E3390">
        <v>9533945</v>
      </c>
      <c r="F3390" t="s">
        <v>21</v>
      </c>
    </row>
    <row r="3391" spans="1:6" x14ac:dyDescent="0.3">
      <c r="A3391">
        <v>12555230</v>
      </c>
      <c r="B3391" t="s">
        <v>5006</v>
      </c>
      <c r="C3391">
        <v>2000000</v>
      </c>
      <c r="D3391">
        <v>5.3</v>
      </c>
      <c r="E3391">
        <v>10555230</v>
      </c>
      <c r="F3391" t="s">
        <v>21</v>
      </c>
    </row>
    <row r="3392" spans="1:6" x14ac:dyDescent="0.3">
      <c r="A3392">
        <v>11284657</v>
      </c>
      <c r="B3392" t="s">
        <v>5007</v>
      </c>
      <c r="C3392">
        <v>2000000</v>
      </c>
      <c r="D3392">
        <v>8.5</v>
      </c>
      <c r="E3392">
        <v>9284657</v>
      </c>
      <c r="F3392" t="s">
        <v>21</v>
      </c>
    </row>
    <row r="3393" spans="1:6" x14ac:dyDescent="0.3">
      <c r="A3393">
        <v>34522221</v>
      </c>
      <c r="B3393" t="s">
        <v>5009</v>
      </c>
      <c r="C3393">
        <v>2000000</v>
      </c>
      <c r="D3393">
        <v>7</v>
      </c>
      <c r="E3393">
        <v>32522221</v>
      </c>
      <c r="F3393" t="s">
        <v>21</v>
      </c>
    </row>
    <row r="3394" spans="1:6" x14ac:dyDescent="0.3">
      <c r="A3394">
        <v>7002255</v>
      </c>
      <c r="B3394" t="s">
        <v>5011</v>
      </c>
      <c r="C3394">
        <v>9500000</v>
      </c>
      <c r="D3394">
        <v>7.8</v>
      </c>
      <c r="E3394">
        <v>-2497745</v>
      </c>
      <c r="F3394" t="s">
        <v>38</v>
      </c>
    </row>
    <row r="3395" spans="1:6" x14ac:dyDescent="0.3">
      <c r="A3395">
        <v>6719300</v>
      </c>
      <c r="B3395" t="s">
        <v>5013</v>
      </c>
      <c r="C3395">
        <v>2000000</v>
      </c>
      <c r="D3395">
        <v>7.2</v>
      </c>
      <c r="E3395">
        <v>4719300</v>
      </c>
      <c r="F3395" t="s">
        <v>21</v>
      </c>
    </row>
    <row r="3396" spans="1:6" x14ac:dyDescent="0.3">
      <c r="A3396">
        <v>5792822</v>
      </c>
      <c r="B3396" t="s">
        <v>5014</v>
      </c>
      <c r="C3396">
        <v>2700000</v>
      </c>
      <c r="D3396">
        <v>8</v>
      </c>
      <c r="E3396">
        <v>3092822</v>
      </c>
      <c r="F3396" t="s">
        <v>21</v>
      </c>
    </row>
    <row r="3397" spans="1:6" x14ac:dyDescent="0.3">
      <c r="A3397">
        <v>5383834</v>
      </c>
      <c r="B3397" t="s">
        <v>5015</v>
      </c>
      <c r="C3397">
        <v>2000000</v>
      </c>
      <c r="D3397">
        <v>8.1</v>
      </c>
      <c r="E3397">
        <v>3383834</v>
      </c>
      <c r="F3397" t="s">
        <v>21</v>
      </c>
    </row>
    <row r="3398" spans="1:6" x14ac:dyDescent="0.3">
      <c r="A3398">
        <v>4599680</v>
      </c>
      <c r="B3398" t="s">
        <v>5016</v>
      </c>
      <c r="C3398">
        <v>1500000</v>
      </c>
      <c r="D3398">
        <v>6.8</v>
      </c>
      <c r="E3398">
        <v>3099680</v>
      </c>
      <c r="F3398" t="s">
        <v>21</v>
      </c>
    </row>
    <row r="3399" spans="1:6" x14ac:dyDescent="0.3">
      <c r="A3399">
        <v>6531491</v>
      </c>
      <c r="B3399" t="s">
        <v>5018</v>
      </c>
      <c r="C3399">
        <v>2000000</v>
      </c>
      <c r="D3399">
        <v>7.2</v>
      </c>
      <c r="E3399">
        <v>4531491</v>
      </c>
      <c r="F3399" t="s">
        <v>21</v>
      </c>
    </row>
    <row r="3400" spans="1:6" x14ac:dyDescent="0.3">
      <c r="A3400">
        <v>3885134</v>
      </c>
      <c r="B3400" t="s">
        <v>5020</v>
      </c>
      <c r="C3400">
        <v>2000000</v>
      </c>
      <c r="D3400">
        <v>7.4</v>
      </c>
      <c r="E3400">
        <v>1885134</v>
      </c>
      <c r="F3400" t="s">
        <v>21</v>
      </c>
    </row>
    <row r="3401" spans="1:6" x14ac:dyDescent="0.3">
      <c r="A3401">
        <v>3590010</v>
      </c>
      <c r="B3401" t="s">
        <v>5022</v>
      </c>
      <c r="C3401">
        <v>2000000</v>
      </c>
      <c r="D3401">
        <v>6.1</v>
      </c>
      <c r="E3401">
        <v>1590010</v>
      </c>
      <c r="F3401" t="s">
        <v>21</v>
      </c>
    </row>
    <row r="3402" spans="1:6" x14ac:dyDescent="0.3">
      <c r="A3402">
        <v>3335839</v>
      </c>
      <c r="B3402" t="s">
        <v>5023</v>
      </c>
      <c r="C3402">
        <v>2000000</v>
      </c>
      <c r="D3402">
        <v>7</v>
      </c>
      <c r="E3402">
        <v>1335839</v>
      </c>
      <c r="F3402" t="s">
        <v>21</v>
      </c>
    </row>
    <row r="3403" spans="1:6" x14ac:dyDescent="0.3">
      <c r="A3403">
        <v>2557668</v>
      </c>
      <c r="B3403" t="s">
        <v>5024</v>
      </c>
      <c r="C3403">
        <v>2000000</v>
      </c>
      <c r="D3403">
        <v>5.3</v>
      </c>
      <c r="E3403">
        <v>557668</v>
      </c>
      <c r="F3403" t="s">
        <v>21</v>
      </c>
    </row>
    <row r="3404" spans="1:6" x14ac:dyDescent="0.3">
      <c r="A3404">
        <v>2506446</v>
      </c>
      <c r="B3404" t="s">
        <v>5025</v>
      </c>
      <c r="C3404">
        <v>2000000</v>
      </c>
      <c r="D3404">
        <v>4.7</v>
      </c>
      <c r="E3404">
        <v>506446</v>
      </c>
      <c r="F3404" t="s">
        <v>21</v>
      </c>
    </row>
    <row r="3405" spans="1:6" x14ac:dyDescent="0.3">
      <c r="A3405">
        <v>7369373</v>
      </c>
      <c r="B3405" t="s">
        <v>5027</v>
      </c>
      <c r="C3405">
        <v>2000000</v>
      </c>
      <c r="D3405">
        <v>5.7</v>
      </c>
      <c r="E3405">
        <v>5369373</v>
      </c>
      <c r="F3405" t="s">
        <v>21</v>
      </c>
    </row>
    <row r="3406" spans="1:6" x14ac:dyDescent="0.3">
      <c r="A3406">
        <v>1984378</v>
      </c>
      <c r="B3406" t="s">
        <v>5028</v>
      </c>
      <c r="C3406">
        <v>2000000</v>
      </c>
      <c r="D3406">
        <v>6.5</v>
      </c>
      <c r="E3406">
        <v>-15622</v>
      </c>
      <c r="F3406" t="s">
        <v>38</v>
      </c>
    </row>
    <row r="3407" spans="1:6" x14ac:dyDescent="0.3">
      <c r="A3407">
        <v>2283276</v>
      </c>
      <c r="B3407" t="s">
        <v>5030</v>
      </c>
      <c r="C3407">
        <v>1500000</v>
      </c>
      <c r="D3407">
        <v>8</v>
      </c>
      <c r="E3407">
        <v>783276</v>
      </c>
      <c r="F3407" t="s">
        <v>21</v>
      </c>
    </row>
    <row r="3408" spans="1:6" x14ac:dyDescent="0.3">
      <c r="A3408">
        <v>1098224</v>
      </c>
      <c r="B3408" t="s">
        <v>5034</v>
      </c>
      <c r="C3408">
        <v>2000000</v>
      </c>
      <c r="D3408">
        <v>3.3</v>
      </c>
      <c r="E3408">
        <v>-901776</v>
      </c>
      <c r="F3408" t="s">
        <v>38</v>
      </c>
    </row>
    <row r="3409" spans="1:6" x14ac:dyDescent="0.3">
      <c r="A3409">
        <v>1477002</v>
      </c>
      <c r="B3409" t="s">
        <v>5036</v>
      </c>
      <c r="C3409">
        <v>2000000</v>
      </c>
      <c r="D3409">
        <v>6.9</v>
      </c>
      <c r="E3409">
        <v>-522998</v>
      </c>
      <c r="F3409" t="s">
        <v>38</v>
      </c>
    </row>
    <row r="3410" spans="1:6" x14ac:dyDescent="0.3">
      <c r="A3410">
        <v>1134049</v>
      </c>
      <c r="B3410" t="s">
        <v>5038</v>
      </c>
      <c r="C3410">
        <v>2000000</v>
      </c>
      <c r="D3410">
        <v>8.1</v>
      </c>
      <c r="E3410">
        <v>-865951</v>
      </c>
      <c r="F3410" t="s">
        <v>38</v>
      </c>
    </row>
    <row r="3411" spans="1:6" x14ac:dyDescent="0.3">
      <c r="A3411">
        <v>653621</v>
      </c>
      <c r="B3411" t="s">
        <v>5039</v>
      </c>
      <c r="C3411">
        <v>2000000</v>
      </c>
      <c r="D3411">
        <v>6.8</v>
      </c>
      <c r="E3411">
        <v>-1346379</v>
      </c>
      <c r="F3411" t="s">
        <v>38</v>
      </c>
    </row>
    <row r="3412" spans="1:6" x14ac:dyDescent="0.3">
      <c r="A3412">
        <v>535249</v>
      </c>
      <c r="B3412" t="s">
        <v>5041</v>
      </c>
      <c r="C3412">
        <v>3400000</v>
      </c>
      <c r="D3412">
        <v>4.5999999999999996</v>
      </c>
      <c r="E3412">
        <v>-2864751</v>
      </c>
      <c r="F3412" t="s">
        <v>38</v>
      </c>
    </row>
    <row r="3413" spans="1:6" x14ac:dyDescent="0.3">
      <c r="A3413">
        <v>371081</v>
      </c>
      <c r="B3413" t="s">
        <v>5043</v>
      </c>
      <c r="C3413">
        <v>6000000</v>
      </c>
      <c r="D3413">
        <v>7</v>
      </c>
      <c r="E3413">
        <v>-5628919</v>
      </c>
      <c r="F3413" t="s">
        <v>38</v>
      </c>
    </row>
    <row r="3414" spans="1:6" x14ac:dyDescent="0.3">
      <c r="A3414">
        <v>124494</v>
      </c>
      <c r="B3414" t="s">
        <v>5045</v>
      </c>
      <c r="C3414">
        <v>2000000</v>
      </c>
      <c r="D3414">
        <v>6.7</v>
      </c>
      <c r="E3414">
        <v>-1875506</v>
      </c>
      <c r="F3414" t="s">
        <v>38</v>
      </c>
    </row>
    <row r="3415" spans="1:6" x14ac:dyDescent="0.3">
      <c r="A3415">
        <v>100669</v>
      </c>
      <c r="B3415" t="s">
        <v>5047</v>
      </c>
      <c r="C3415">
        <v>3800000</v>
      </c>
      <c r="D3415">
        <v>5.8</v>
      </c>
      <c r="E3415">
        <v>-3699331</v>
      </c>
      <c r="F3415" t="s">
        <v>38</v>
      </c>
    </row>
    <row r="3416" spans="1:6" x14ac:dyDescent="0.3">
      <c r="A3416">
        <v>186354</v>
      </c>
      <c r="B3416" t="s">
        <v>5048</v>
      </c>
      <c r="C3416">
        <v>13500000</v>
      </c>
      <c r="D3416">
        <v>4.5</v>
      </c>
      <c r="E3416">
        <v>-13313646</v>
      </c>
      <c r="F3416" t="s">
        <v>38</v>
      </c>
    </row>
    <row r="3417" spans="1:6" x14ac:dyDescent="0.3">
      <c r="A3417">
        <v>12667</v>
      </c>
      <c r="B3417" t="s">
        <v>5050</v>
      </c>
      <c r="C3417">
        <v>14000</v>
      </c>
      <c r="D3417">
        <v>6.6</v>
      </c>
      <c r="E3417">
        <v>-1333</v>
      </c>
      <c r="F3417" t="s">
        <v>38</v>
      </c>
    </row>
    <row r="3418" spans="1:6" x14ac:dyDescent="0.3">
      <c r="A3418">
        <v>198407</v>
      </c>
      <c r="B3418" t="s">
        <v>5052</v>
      </c>
      <c r="C3418">
        <v>2000000</v>
      </c>
      <c r="D3418">
        <v>6.6</v>
      </c>
      <c r="E3418">
        <v>-1801593</v>
      </c>
      <c r="F3418" t="s">
        <v>38</v>
      </c>
    </row>
    <row r="3419" spans="1:6" x14ac:dyDescent="0.3">
      <c r="A3419">
        <v>4958</v>
      </c>
      <c r="B3419" t="s">
        <v>5054</v>
      </c>
      <c r="C3419">
        <v>2000000</v>
      </c>
      <c r="D3419">
        <v>7.8</v>
      </c>
      <c r="E3419">
        <v>-1995042</v>
      </c>
      <c r="F3419" t="s">
        <v>38</v>
      </c>
    </row>
    <row r="3420" spans="1:6" x14ac:dyDescent="0.3">
      <c r="A3420">
        <v>7927</v>
      </c>
      <c r="B3420" t="s">
        <v>5057</v>
      </c>
      <c r="C3420">
        <v>2300000</v>
      </c>
      <c r="D3420">
        <v>7.7</v>
      </c>
      <c r="E3420">
        <v>-2292073</v>
      </c>
      <c r="F3420" t="s">
        <v>38</v>
      </c>
    </row>
    <row r="3421" spans="1:6" x14ac:dyDescent="0.3">
      <c r="A3421">
        <v>2436</v>
      </c>
      <c r="B3421" t="s">
        <v>5059</v>
      </c>
      <c r="C3421">
        <v>2000000</v>
      </c>
      <c r="D3421">
        <v>5.7</v>
      </c>
      <c r="E3421">
        <v>-1997564</v>
      </c>
      <c r="F3421" t="s">
        <v>38</v>
      </c>
    </row>
    <row r="3422" spans="1:6" x14ac:dyDescent="0.3">
      <c r="A3422">
        <v>4600000</v>
      </c>
      <c r="B3422" t="s">
        <v>5061</v>
      </c>
      <c r="C3422">
        <v>1900000</v>
      </c>
      <c r="D3422">
        <v>7.1</v>
      </c>
      <c r="E3422">
        <v>2700000</v>
      </c>
      <c r="F3422" t="s">
        <v>21</v>
      </c>
    </row>
    <row r="3423" spans="1:6" x14ac:dyDescent="0.3">
      <c r="A3423">
        <v>1420578</v>
      </c>
      <c r="B3423" t="s">
        <v>5062</v>
      </c>
      <c r="C3423">
        <v>1900000</v>
      </c>
      <c r="D3423">
        <v>6.4</v>
      </c>
      <c r="E3423">
        <v>-479422</v>
      </c>
      <c r="F3423" t="s">
        <v>38</v>
      </c>
    </row>
    <row r="3424" spans="1:6" x14ac:dyDescent="0.3">
      <c r="A3424">
        <v>1028658</v>
      </c>
      <c r="B3424" t="s">
        <v>5064</v>
      </c>
      <c r="C3424">
        <v>3000000</v>
      </c>
      <c r="D3424">
        <v>7</v>
      </c>
      <c r="E3424">
        <v>-1971342</v>
      </c>
      <c r="F3424" t="s">
        <v>38</v>
      </c>
    </row>
    <row r="3425" spans="1:6" x14ac:dyDescent="0.3">
      <c r="A3425">
        <v>18435</v>
      </c>
      <c r="B3425" t="s">
        <v>5066</v>
      </c>
      <c r="C3425">
        <v>1400000</v>
      </c>
      <c r="D3425">
        <v>5.8</v>
      </c>
      <c r="E3425">
        <v>-1381565</v>
      </c>
      <c r="F3425" t="s">
        <v>38</v>
      </c>
    </row>
    <row r="3426" spans="1:6" x14ac:dyDescent="0.3">
      <c r="A3426">
        <v>2957978</v>
      </c>
      <c r="B3426" t="s">
        <v>5067</v>
      </c>
      <c r="C3426">
        <v>1000000</v>
      </c>
      <c r="D3426">
        <v>7.8</v>
      </c>
      <c r="E3426">
        <v>1957978</v>
      </c>
      <c r="F3426" t="s">
        <v>21</v>
      </c>
    </row>
    <row r="3427" spans="1:6" x14ac:dyDescent="0.3">
      <c r="A3427">
        <v>444044</v>
      </c>
      <c r="B3427" t="s">
        <v>5069</v>
      </c>
      <c r="C3427">
        <v>1900000</v>
      </c>
      <c r="D3427">
        <v>7.2</v>
      </c>
      <c r="E3427">
        <v>-1455956</v>
      </c>
      <c r="F3427" t="s">
        <v>38</v>
      </c>
    </row>
    <row r="3428" spans="1:6" x14ac:dyDescent="0.3">
      <c r="A3428">
        <v>40990055</v>
      </c>
      <c r="B3428" t="s">
        <v>5071</v>
      </c>
      <c r="C3428">
        <v>1800000</v>
      </c>
      <c r="D3428">
        <v>5.6</v>
      </c>
      <c r="E3428">
        <v>39190055</v>
      </c>
      <c r="F3428" t="s">
        <v>21</v>
      </c>
    </row>
    <row r="3429" spans="1:6" x14ac:dyDescent="0.3">
      <c r="A3429">
        <v>5709616</v>
      </c>
      <c r="B3429" t="s">
        <v>5073</v>
      </c>
      <c r="C3429">
        <v>1800000</v>
      </c>
      <c r="D3429">
        <v>6.8</v>
      </c>
      <c r="E3429">
        <v>3909616</v>
      </c>
      <c r="F3429" t="s">
        <v>21</v>
      </c>
    </row>
    <row r="3430" spans="1:6" x14ac:dyDescent="0.3">
      <c r="A3430">
        <v>12784397</v>
      </c>
      <c r="B3430" t="s">
        <v>5075</v>
      </c>
      <c r="C3430">
        <v>1800000</v>
      </c>
      <c r="D3430">
        <v>7.3</v>
      </c>
      <c r="E3430">
        <v>10984397</v>
      </c>
      <c r="F3430" t="s">
        <v>21</v>
      </c>
    </row>
    <row r="3431" spans="1:6" x14ac:dyDescent="0.3">
      <c r="A3431">
        <v>3050934</v>
      </c>
      <c r="B3431" t="s">
        <v>5077</v>
      </c>
      <c r="C3431">
        <v>1800000</v>
      </c>
      <c r="D3431">
        <v>7.3</v>
      </c>
      <c r="E3431">
        <v>1250934</v>
      </c>
      <c r="F3431" t="s">
        <v>21</v>
      </c>
    </row>
    <row r="3432" spans="1:6" x14ac:dyDescent="0.3">
      <c r="A3432">
        <v>7267324</v>
      </c>
      <c r="B3432" t="s">
        <v>5078</v>
      </c>
      <c r="C3432">
        <v>3500000</v>
      </c>
      <c r="D3432">
        <v>7.8</v>
      </c>
      <c r="E3432">
        <v>3767324</v>
      </c>
      <c r="F3432" t="s">
        <v>21</v>
      </c>
    </row>
    <row r="3433" spans="1:6" x14ac:dyDescent="0.3">
      <c r="A3433">
        <v>145540</v>
      </c>
      <c r="B3433" t="s">
        <v>5080</v>
      </c>
      <c r="C3433">
        <v>500000</v>
      </c>
      <c r="D3433">
        <v>6.7</v>
      </c>
      <c r="E3433">
        <v>-354460</v>
      </c>
      <c r="F3433" t="s">
        <v>38</v>
      </c>
    </row>
    <row r="3434" spans="1:6" x14ac:dyDescent="0.3">
      <c r="A3434">
        <v>35918429</v>
      </c>
      <c r="B3434" t="s">
        <v>5081</v>
      </c>
      <c r="C3434">
        <v>1700000</v>
      </c>
      <c r="D3434">
        <v>7.5</v>
      </c>
      <c r="E3434">
        <v>34218429</v>
      </c>
      <c r="F3434" t="s">
        <v>21</v>
      </c>
    </row>
    <row r="3435" spans="1:6" x14ac:dyDescent="0.3">
      <c r="A3435">
        <v>92401</v>
      </c>
      <c r="B3435" t="s">
        <v>5083</v>
      </c>
      <c r="C3435">
        <v>2000000</v>
      </c>
      <c r="D3435">
        <v>6.3</v>
      </c>
      <c r="E3435">
        <v>-1907599</v>
      </c>
      <c r="F3435" t="s">
        <v>38</v>
      </c>
    </row>
    <row r="3436" spans="1:6" x14ac:dyDescent="0.3">
      <c r="A3436">
        <v>1943649</v>
      </c>
      <c r="B3436" t="s">
        <v>5085</v>
      </c>
      <c r="C3436">
        <v>1700000</v>
      </c>
      <c r="D3436">
        <v>6.3</v>
      </c>
      <c r="E3436">
        <v>243649</v>
      </c>
      <c r="F3436" t="s">
        <v>21</v>
      </c>
    </row>
    <row r="3437" spans="1:6" x14ac:dyDescent="0.3">
      <c r="A3437">
        <v>992238</v>
      </c>
      <c r="B3437" t="s">
        <v>5087</v>
      </c>
      <c r="C3437">
        <v>1700000</v>
      </c>
      <c r="D3437">
        <v>6.8</v>
      </c>
      <c r="E3437">
        <v>-707762</v>
      </c>
      <c r="F3437" t="s">
        <v>38</v>
      </c>
    </row>
    <row r="3438" spans="1:6" x14ac:dyDescent="0.3">
      <c r="A3438">
        <v>4231500</v>
      </c>
      <c r="B3438" t="s">
        <v>5089</v>
      </c>
      <c r="C3438">
        <v>1000000</v>
      </c>
      <c r="D3438">
        <v>7.8</v>
      </c>
      <c r="E3438">
        <v>3231500</v>
      </c>
      <c r="F3438" t="s">
        <v>21</v>
      </c>
    </row>
    <row r="3439" spans="1:6" x14ac:dyDescent="0.3">
      <c r="A3439">
        <v>396035</v>
      </c>
      <c r="B3439" t="s">
        <v>5091</v>
      </c>
      <c r="C3439">
        <v>1000000</v>
      </c>
      <c r="D3439">
        <v>6.9</v>
      </c>
      <c r="E3439">
        <v>-603965</v>
      </c>
      <c r="F3439" t="s">
        <v>38</v>
      </c>
    </row>
    <row r="3440" spans="1:6" x14ac:dyDescent="0.3">
      <c r="A3440">
        <v>1060591</v>
      </c>
      <c r="B3440" t="s">
        <v>5093</v>
      </c>
      <c r="C3440">
        <v>1300000</v>
      </c>
      <c r="D3440">
        <v>7.2</v>
      </c>
      <c r="E3440">
        <v>-239409</v>
      </c>
      <c r="F3440" t="s">
        <v>38</v>
      </c>
    </row>
    <row r="3441" spans="1:6" x14ac:dyDescent="0.3">
      <c r="A3441">
        <v>26893</v>
      </c>
      <c r="B3441" t="s">
        <v>5096</v>
      </c>
      <c r="C3441">
        <v>1600000</v>
      </c>
      <c r="D3441">
        <v>7.2</v>
      </c>
      <c r="E3441">
        <v>-1573107</v>
      </c>
      <c r="F3441" t="s">
        <v>38</v>
      </c>
    </row>
    <row r="3442" spans="1:6" x14ac:dyDescent="0.3">
      <c r="A3442">
        <v>2580</v>
      </c>
      <c r="B3442" t="s">
        <v>5098</v>
      </c>
      <c r="C3442">
        <v>1650000</v>
      </c>
      <c r="D3442">
        <v>5.4</v>
      </c>
      <c r="E3442">
        <v>-1647420</v>
      </c>
      <c r="F3442" t="s">
        <v>38</v>
      </c>
    </row>
    <row r="3443" spans="1:6" x14ac:dyDescent="0.3">
      <c r="A3443">
        <v>19067631</v>
      </c>
      <c r="B3443" t="s">
        <v>5100</v>
      </c>
      <c r="C3443">
        <v>2000000</v>
      </c>
      <c r="D3443">
        <v>7.1</v>
      </c>
      <c r="E3443">
        <v>17067631</v>
      </c>
      <c r="F3443" t="s">
        <v>21</v>
      </c>
    </row>
    <row r="3444" spans="1:6" x14ac:dyDescent="0.3">
      <c r="A3444">
        <v>11806119</v>
      </c>
      <c r="B3444" t="s">
        <v>5102</v>
      </c>
      <c r="C3444">
        <v>1100000</v>
      </c>
      <c r="D3444">
        <v>6.8</v>
      </c>
      <c r="E3444">
        <v>10706119</v>
      </c>
      <c r="F3444" t="s">
        <v>21</v>
      </c>
    </row>
    <row r="3445" spans="1:6" x14ac:dyDescent="0.3">
      <c r="A3445">
        <v>7362100</v>
      </c>
      <c r="B3445" t="s">
        <v>5103</v>
      </c>
      <c r="C3445">
        <v>1500000</v>
      </c>
      <c r="D3445">
        <v>7.4</v>
      </c>
      <c r="E3445">
        <v>5862100</v>
      </c>
      <c r="F3445" t="s">
        <v>21</v>
      </c>
    </row>
    <row r="3446" spans="1:6" x14ac:dyDescent="0.3">
      <c r="A3446">
        <v>7022940</v>
      </c>
      <c r="B3446" t="s">
        <v>5104</v>
      </c>
      <c r="C3446">
        <v>1000000</v>
      </c>
      <c r="D3446">
        <v>6.7</v>
      </c>
      <c r="E3446">
        <v>6022940</v>
      </c>
      <c r="F3446" t="s">
        <v>21</v>
      </c>
    </row>
    <row r="3447" spans="1:6" x14ac:dyDescent="0.3">
      <c r="A3447">
        <v>5132222</v>
      </c>
      <c r="B3447" t="s">
        <v>5105</v>
      </c>
      <c r="C3447">
        <v>2000000</v>
      </c>
      <c r="D3447">
        <v>7.2</v>
      </c>
      <c r="E3447">
        <v>3132222</v>
      </c>
      <c r="F3447" t="s">
        <v>21</v>
      </c>
    </row>
    <row r="3448" spans="1:6" x14ac:dyDescent="0.3">
      <c r="A3448">
        <v>2365931</v>
      </c>
      <c r="B3448" t="s">
        <v>5106</v>
      </c>
      <c r="C3448">
        <v>1500000</v>
      </c>
      <c r="D3448">
        <v>7.5</v>
      </c>
      <c r="E3448">
        <v>865931</v>
      </c>
      <c r="F3448" t="s">
        <v>21</v>
      </c>
    </row>
    <row r="3449" spans="1:6" x14ac:dyDescent="0.3">
      <c r="A3449">
        <v>53991137</v>
      </c>
      <c r="B3449" t="s">
        <v>5107</v>
      </c>
      <c r="C3449">
        <v>1500000</v>
      </c>
      <c r="D3449">
        <v>6.8</v>
      </c>
      <c r="E3449">
        <v>52491137</v>
      </c>
      <c r="F3449" t="s">
        <v>21</v>
      </c>
    </row>
    <row r="3450" spans="1:6" x14ac:dyDescent="0.3">
      <c r="A3450">
        <v>1221261</v>
      </c>
      <c r="B3450" t="s">
        <v>5109</v>
      </c>
      <c r="C3450">
        <v>1500000</v>
      </c>
      <c r="D3450">
        <v>7.9</v>
      </c>
      <c r="E3450">
        <v>-278739</v>
      </c>
      <c r="F3450" t="s">
        <v>38</v>
      </c>
    </row>
    <row r="3451" spans="1:6" x14ac:dyDescent="0.3">
      <c r="A3451">
        <v>712294</v>
      </c>
      <c r="B3451" t="s">
        <v>5111</v>
      </c>
      <c r="C3451">
        <v>1500000</v>
      </c>
      <c r="D3451">
        <v>6.7</v>
      </c>
      <c r="E3451">
        <v>-787706</v>
      </c>
      <c r="F3451" t="s">
        <v>38</v>
      </c>
    </row>
    <row r="3452" spans="1:6" x14ac:dyDescent="0.3">
      <c r="A3452">
        <v>3447339</v>
      </c>
      <c r="B3452" t="s">
        <v>5113</v>
      </c>
      <c r="C3452">
        <v>1500000</v>
      </c>
      <c r="D3452">
        <v>5.8</v>
      </c>
      <c r="E3452">
        <v>1947339</v>
      </c>
      <c r="F3452" t="s">
        <v>21</v>
      </c>
    </row>
    <row r="3453" spans="1:6" x14ac:dyDescent="0.3">
      <c r="A3453">
        <v>418953</v>
      </c>
      <c r="B3453" t="s">
        <v>5114</v>
      </c>
      <c r="C3453">
        <v>1500000</v>
      </c>
      <c r="D3453">
        <v>6.5</v>
      </c>
      <c r="E3453">
        <v>-1081047</v>
      </c>
      <c r="F3453" t="s">
        <v>38</v>
      </c>
    </row>
    <row r="3454" spans="1:6" x14ac:dyDescent="0.3">
      <c r="A3454">
        <v>406035</v>
      </c>
      <c r="B3454" t="s">
        <v>5116</v>
      </c>
      <c r="C3454">
        <v>1500000</v>
      </c>
      <c r="D3454">
        <v>7.2</v>
      </c>
      <c r="E3454">
        <v>-1093965</v>
      </c>
      <c r="F3454" t="s">
        <v>38</v>
      </c>
    </row>
    <row r="3455" spans="1:6" x14ac:dyDescent="0.3">
      <c r="A3455">
        <v>373967</v>
      </c>
      <c r="B3455" t="s">
        <v>5117</v>
      </c>
      <c r="C3455">
        <v>1500000</v>
      </c>
      <c r="D3455">
        <v>6.5</v>
      </c>
      <c r="E3455">
        <v>-1126033</v>
      </c>
      <c r="F3455" t="s">
        <v>38</v>
      </c>
    </row>
    <row r="3456" spans="1:6" x14ac:dyDescent="0.3">
      <c r="A3456">
        <v>194568</v>
      </c>
      <c r="B3456" t="s">
        <v>5119</v>
      </c>
      <c r="C3456">
        <v>1500000</v>
      </c>
      <c r="D3456">
        <v>6.2</v>
      </c>
      <c r="E3456">
        <v>-1305432</v>
      </c>
      <c r="F3456" t="s">
        <v>38</v>
      </c>
    </row>
    <row r="3457" spans="1:6" x14ac:dyDescent="0.3">
      <c r="A3457">
        <v>163245</v>
      </c>
      <c r="B3457" t="s">
        <v>5121</v>
      </c>
      <c r="C3457">
        <v>1500000</v>
      </c>
      <c r="D3457">
        <v>8.6</v>
      </c>
      <c r="E3457">
        <v>-1336755</v>
      </c>
      <c r="F3457" t="s">
        <v>38</v>
      </c>
    </row>
    <row r="3458" spans="1:6" x14ac:dyDescent="0.3">
      <c r="A3458">
        <v>119841</v>
      </c>
      <c r="B3458" t="s">
        <v>5123</v>
      </c>
      <c r="C3458">
        <v>1500000</v>
      </c>
      <c r="D3458">
        <v>6.5</v>
      </c>
      <c r="E3458">
        <v>-1380159</v>
      </c>
      <c r="F3458" t="s">
        <v>38</v>
      </c>
    </row>
    <row r="3459" spans="1:6" x14ac:dyDescent="0.3">
      <c r="A3459">
        <v>173066</v>
      </c>
      <c r="B3459" t="s">
        <v>5125</v>
      </c>
      <c r="C3459">
        <v>1500000</v>
      </c>
      <c r="D3459">
        <v>6.3</v>
      </c>
      <c r="E3459">
        <v>-1326934</v>
      </c>
      <c r="F3459" t="s">
        <v>38</v>
      </c>
    </row>
    <row r="3460" spans="1:6" x14ac:dyDescent="0.3">
      <c r="A3460">
        <v>92362</v>
      </c>
      <c r="B3460" t="s">
        <v>5126</v>
      </c>
      <c r="C3460">
        <v>1500000</v>
      </c>
      <c r="D3460">
        <v>4.3</v>
      </c>
      <c r="E3460">
        <v>-1407638</v>
      </c>
      <c r="F3460" t="s">
        <v>38</v>
      </c>
    </row>
    <row r="3461" spans="1:6" x14ac:dyDescent="0.3">
      <c r="A3461">
        <v>3478</v>
      </c>
      <c r="B3461" t="s">
        <v>5128</v>
      </c>
      <c r="C3461">
        <v>1500000</v>
      </c>
      <c r="D3461">
        <v>6.7</v>
      </c>
      <c r="E3461">
        <v>-1496522</v>
      </c>
      <c r="F3461" t="s">
        <v>38</v>
      </c>
    </row>
    <row r="3462" spans="1:6" x14ac:dyDescent="0.3">
      <c r="A3462">
        <v>52166</v>
      </c>
      <c r="B3462" t="s">
        <v>5130</v>
      </c>
      <c r="C3462">
        <v>2000000</v>
      </c>
      <c r="D3462">
        <v>6.7</v>
      </c>
      <c r="E3462">
        <v>-1947834</v>
      </c>
      <c r="F3462" t="s">
        <v>38</v>
      </c>
    </row>
    <row r="3463" spans="1:6" x14ac:dyDescent="0.3">
      <c r="A3463">
        <v>1163508</v>
      </c>
      <c r="B3463" t="s">
        <v>5131</v>
      </c>
      <c r="C3463">
        <v>2500000</v>
      </c>
      <c r="D3463">
        <v>5.0999999999999996</v>
      </c>
      <c r="E3463">
        <v>-1336492</v>
      </c>
      <c r="F3463" t="s">
        <v>38</v>
      </c>
    </row>
    <row r="3464" spans="1:6" x14ac:dyDescent="0.3">
      <c r="A3464">
        <v>184925485</v>
      </c>
      <c r="B3464" t="s">
        <v>5133</v>
      </c>
      <c r="C3464">
        <v>2000000</v>
      </c>
      <c r="D3464">
        <v>7.7</v>
      </c>
      <c r="E3464">
        <v>182925485</v>
      </c>
      <c r="F3464" t="s">
        <v>21</v>
      </c>
    </row>
    <row r="3465" spans="1:6" x14ac:dyDescent="0.3">
      <c r="A3465">
        <v>304124</v>
      </c>
      <c r="B3465" t="s">
        <v>5135</v>
      </c>
      <c r="C3465">
        <v>1400000</v>
      </c>
      <c r="D3465">
        <v>6.7</v>
      </c>
      <c r="E3465">
        <v>-1095876</v>
      </c>
      <c r="F3465" t="s">
        <v>38</v>
      </c>
    </row>
    <row r="3466" spans="1:6" x14ac:dyDescent="0.3">
      <c r="A3466">
        <v>36830</v>
      </c>
      <c r="B3466" t="s">
        <v>5137</v>
      </c>
      <c r="C3466">
        <v>1400000</v>
      </c>
      <c r="D3466">
        <v>6.6</v>
      </c>
      <c r="E3466">
        <v>-1363170</v>
      </c>
      <c r="F3466" t="s">
        <v>38</v>
      </c>
    </row>
    <row r="3467" spans="1:6" x14ac:dyDescent="0.3">
      <c r="A3467">
        <v>3650677</v>
      </c>
      <c r="B3467" t="s">
        <v>5138</v>
      </c>
      <c r="C3467">
        <v>960000</v>
      </c>
      <c r="D3467">
        <v>8.1999999999999993</v>
      </c>
      <c r="E3467">
        <v>2690677</v>
      </c>
      <c r="F3467" t="s">
        <v>21</v>
      </c>
    </row>
    <row r="3468" spans="1:6" x14ac:dyDescent="0.3">
      <c r="A3468">
        <v>1647780</v>
      </c>
      <c r="B3468" t="s">
        <v>5139</v>
      </c>
      <c r="C3468">
        <v>1300000</v>
      </c>
      <c r="D3468">
        <v>8.1</v>
      </c>
      <c r="E3468">
        <v>347780</v>
      </c>
      <c r="F3468" t="s">
        <v>21</v>
      </c>
    </row>
    <row r="3469" spans="1:6" x14ac:dyDescent="0.3">
      <c r="A3469">
        <v>695229</v>
      </c>
      <c r="B3469" t="s">
        <v>5141</v>
      </c>
      <c r="C3469">
        <v>1300000</v>
      </c>
      <c r="D3469">
        <v>7.2</v>
      </c>
      <c r="E3469">
        <v>-604771</v>
      </c>
      <c r="F3469" t="s">
        <v>38</v>
      </c>
    </row>
    <row r="3470" spans="1:6" x14ac:dyDescent="0.3">
      <c r="A3470">
        <v>638951</v>
      </c>
      <c r="B3470" t="s">
        <v>5143</v>
      </c>
      <c r="C3470">
        <v>1592000</v>
      </c>
      <c r="D3470">
        <v>7.4</v>
      </c>
      <c r="E3470">
        <v>-953049</v>
      </c>
      <c r="F3470" t="s">
        <v>38</v>
      </c>
    </row>
    <row r="3471" spans="1:6" x14ac:dyDescent="0.3">
      <c r="A3471">
        <v>609042</v>
      </c>
      <c r="B3471" t="s">
        <v>5146</v>
      </c>
      <c r="C3471">
        <v>1300000</v>
      </c>
      <c r="D3471">
        <v>6.5</v>
      </c>
      <c r="E3471">
        <v>-690958</v>
      </c>
      <c r="F3471" t="s">
        <v>38</v>
      </c>
    </row>
    <row r="3472" spans="1:6" x14ac:dyDescent="0.3">
      <c r="A3472">
        <v>19539</v>
      </c>
      <c r="B3472" t="s">
        <v>5148</v>
      </c>
      <c r="C3472">
        <v>1000000</v>
      </c>
      <c r="D3472">
        <v>6.2</v>
      </c>
      <c r="E3472">
        <v>-980461</v>
      </c>
      <c r="F3472" t="s">
        <v>38</v>
      </c>
    </row>
    <row r="3473" spans="1:6" x14ac:dyDescent="0.3">
      <c r="A3473">
        <v>19100000</v>
      </c>
      <c r="B3473" t="s">
        <v>5149</v>
      </c>
      <c r="C3473">
        <v>1250000</v>
      </c>
      <c r="D3473">
        <v>6.1</v>
      </c>
      <c r="E3473">
        <v>17850000</v>
      </c>
      <c r="F3473" t="s">
        <v>21</v>
      </c>
    </row>
    <row r="3474" spans="1:6" x14ac:dyDescent="0.3">
      <c r="A3474">
        <v>2833383</v>
      </c>
      <c r="B3474" t="s">
        <v>5151</v>
      </c>
      <c r="C3474">
        <v>427000</v>
      </c>
      <c r="D3474">
        <v>5.7</v>
      </c>
      <c r="E3474">
        <v>2406383</v>
      </c>
      <c r="F3474" t="s">
        <v>21</v>
      </c>
    </row>
    <row r="3475" spans="1:6" x14ac:dyDescent="0.3">
      <c r="A3475">
        <v>24741700</v>
      </c>
      <c r="B3475" t="s">
        <v>5152</v>
      </c>
      <c r="C3475">
        <v>1200000</v>
      </c>
      <c r="D3475">
        <v>7.2</v>
      </c>
      <c r="E3475">
        <v>23541700</v>
      </c>
      <c r="F3475" t="s">
        <v>21</v>
      </c>
    </row>
    <row r="3476" spans="1:6" x14ac:dyDescent="0.3">
      <c r="A3476">
        <v>55153403</v>
      </c>
      <c r="B3476" t="s">
        <v>5153</v>
      </c>
      <c r="C3476">
        <v>1200000</v>
      </c>
      <c r="D3476">
        <v>7.7</v>
      </c>
      <c r="E3476">
        <v>53953403</v>
      </c>
      <c r="F3476" t="s">
        <v>21</v>
      </c>
    </row>
    <row r="3477" spans="1:6" x14ac:dyDescent="0.3">
      <c r="A3477">
        <v>18488314</v>
      </c>
      <c r="B3477" t="s">
        <v>5154</v>
      </c>
      <c r="C3477">
        <v>1200000</v>
      </c>
      <c r="D3477">
        <v>7.1</v>
      </c>
      <c r="E3477">
        <v>17288314</v>
      </c>
      <c r="F3477" t="s">
        <v>21</v>
      </c>
    </row>
    <row r="3478" spans="1:6" x14ac:dyDescent="0.3">
      <c r="A3478">
        <v>13876974</v>
      </c>
      <c r="B3478" t="s">
        <v>5155</v>
      </c>
      <c r="C3478">
        <v>7000000</v>
      </c>
      <c r="D3478">
        <v>7.4</v>
      </c>
      <c r="E3478">
        <v>6876974</v>
      </c>
      <c r="F3478" t="s">
        <v>21</v>
      </c>
    </row>
    <row r="3479" spans="1:6" x14ac:dyDescent="0.3">
      <c r="A3479">
        <v>9180275</v>
      </c>
      <c r="B3479" t="s">
        <v>5156</v>
      </c>
      <c r="C3479">
        <v>1200000</v>
      </c>
      <c r="D3479">
        <v>7.7</v>
      </c>
      <c r="E3479">
        <v>7980275</v>
      </c>
      <c r="F3479" t="s">
        <v>21</v>
      </c>
    </row>
    <row r="3480" spans="1:6" x14ac:dyDescent="0.3">
      <c r="A3480">
        <v>2199853</v>
      </c>
      <c r="B3480" t="s">
        <v>5158</v>
      </c>
      <c r="C3480">
        <v>1200000</v>
      </c>
      <c r="D3480">
        <v>6.6</v>
      </c>
      <c r="E3480">
        <v>999853</v>
      </c>
      <c r="F3480" t="s">
        <v>21</v>
      </c>
    </row>
    <row r="3481" spans="1:6" x14ac:dyDescent="0.3">
      <c r="A3481">
        <v>2859955</v>
      </c>
      <c r="B3481" t="s">
        <v>5160</v>
      </c>
      <c r="C3481">
        <v>1200000</v>
      </c>
      <c r="D3481">
        <v>6</v>
      </c>
      <c r="E3481">
        <v>1659955</v>
      </c>
      <c r="F3481" t="s">
        <v>21</v>
      </c>
    </row>
    <row r="3482" spans="1:6" x14ac:dyDescent="0.3">
      <c r="A3482">
        <v>2812029</v>
      </c>
      <c r="B3482" t="s">
        <v>5161</v>
      </c>
      <c r="C3482">
        <v>1200000</v>
      </c>
      <c r="D3482">
        <v>8.4</v>
      </c>
      <c r="E3482">
        <v>1612029</v>
      </c>
      <c r="F3482" t="s">
        <v>21</v>
      </c>
    </row>
    <row r="3483" spans="1:6" x14ac:dyDescent="0.3">
      <c r="A3483">
        <v>6100000</v>
      </c>
      <c r="B3483" t="s">
        <v>5162</v>
      </c>
      <c r="C3483">
        <v>1200000</v>
      </c>
      <c r="D3483">
        <v>8.9</v>
      </c>
      <c r="E3483">
        <v>4900000</v>
      </c>
      <c r="F3483" t="s">
        <v>21</v>
      </c>
    </row>
    <row r="3484" spans="1:6" x14ac:dyDescent="0.3">
      <c r="A3484">
        <v>375723</v>
      </c>
      <c r="B3484" t="s">
        <v>5164</v>
      </c>
      <c r="C3484">
        <v>4000000</v>
      </c>
      <c r="D3484">
        <v>7.9</v>
      </c>
      <c r="E3484">
        <v>-3624277</v>
      </c>
      <c r="F3484" t="s">
        <v>38</v>
      </c>
    </row>
    <row r="3485" spans="1:6" x14ac:dyDescent="0.3">
      <c r="A3485">
        <v>594904</v>
      </c>
      <c r="B3485" t="s">
        <v>5166</v>
      </c>
      <c r="C3485">
        <v>1200000</v>
      </c>
      <c r="D3485">
        <v>6</v>
      </c>
      <c r="E3485">
        <v>-605096</v>
      </c>
      <c r="F3485" t="s">
        <v>38</v>
      </c>
    </row>
    <row r="3486" spans="1:6" x14ac:dyDescent="0.3">
      <c r="A3486">
        <v>58936</v>
      </c>
      <c r="B3486" t="s">
        <v>5168</v>
      </c>
      <c r="C3486">
        <v>1200000</v>
      </c>
      <c r="D3486">
        <v>6.1</v>
      </c>
      <c r="E3486">
        <v>-1141064</v>
      </c>
      <c r="F3486" t="s">
        <v>38</v>
      </c>
    </row>
    <row r="3487" spans="1:6" x14ac:dyDescent="0.3">
      <c r="A3487">
        <v>2850263</v>
      </c>
      <c r="B3487" t="s">
        <v>5169</v>
      </c>
      <c r="C3487">
        <v>2600000</v>
      </c>
      <c r="D3487">
        <v>6.2</v>
      </c>
      <c r="E3487">
        <v>250263</v>
      </c>
      <c r="F3487" t="s">
        <v>21</v>
      </c>
    </row>
    <row r="3488" spans="1:6" x14ac:dyDescent="0.3">
      <c r="A3488">
        <v>16101109</v>
      </c>
      <c r="B3488" t="s">
        <v>5171</v>
      </c>
      <c r="C3488">
        <v>3000000</v>
      </c>
      <c r="D3488">
        <v>6.8</v>
      </c>
      <c r="E3488">
        <v>13101109</v>
      </c>
      <c r="F3488" t="s">
        <v>21</v>
      </c>
    </row>
    <row r="3489" spans="1:6" x14ac:dyDescent="0.3">
      <c r="A3489">
        <v>1400000</v>
      </c>
      <c r="B3489" t="s">
        <v>5173</v>
      </c>
      <c r="C3489">
        <v>1100000</v>
      </c>
      <c r="D3489">
        <v>5.9</v>
      </c>
      <c r="E3489">
        <v>300000</v>
      </c>
      <c r="F3489" t="s">
        <v>21</v>
      </c>
    </row>
    <row r="3490" spans="1:6" x14ac:dyDescent="0.3">
      <c r="A3490">
        <v>56129</v>
      </c>
      <c r="B3490" t="s">
        <v>5175</v>
      </c>
      <c r="C3490">
        <v>1100000</v>
      </c>
      <c r="D3490">
        <v>6.1</v>
      </c>
      <c r="E3490">
        <v>-1043871</v>
      </c>
      <c r="F3490" t="s">
        <v>38</v>
      </c>
    </row>
    <row r="3491" spans="1:6" x14ac:dyDescent="0.3">
      <c r="A3491">
        <v>4105123</v>
      </c>
      <c r="B3491" t="s">
        <v>5177</v>
      </c>
      <c r="C3491">
        <v>1100000</v>
      </c>
      <c r="D3491">
        <v>7.6</v>
      </c>
      <c r="E3491">
        <v>3005123</v>
      </c>
      <c r="F3491" t="s">
        <v>21</v>
      </c>
    </row>
    <row r="3492" spans="1:6" x14ac:dyDescent="0.3">
      <c r="A3492">
        <v>117235247</v>
      </c>
      <c r="B3492" t="s">
        <v>5180</v>
      </c>
      <c r="C3492">
        <v>960000</v>
      </c>
      <c r="D3492">
        <v>8.1</v>
      </c>
      <c r="E3492">
        <v>116275247</v>
      </c>
      <c r="F3492" t="s">
        <v>21</v>
      </c>
    </row>
    <row r="3493" spans="1:6" x14ac:dyDescent="0.3">
      <c r="A3493">
        <v>31537320</v>
      </c>
      <c r="B3493" t="s">
        <v>5182</v>
      </c>
      <c r="C3493">
        <v>1000000</v>
      </c>
      <c r="D3493">
        <v>5.7</v>
      </c>
      <c r="E3493">
        <v>30537320</v>
      </c>
      <c r="F3493" t="s">
        <v>21</v>
      </c>
    </row>
    <row r="3494" spans="1:6" x14ac:dyDescent="0.3">
      <c r="A3494">
        <v>17986000</v>
      </c>
      <c r="B3494" t="s">
        <v>5183</v>
      </c>
      <c r="C3494">
        <v>1000000</v>
      </c>
      <c r="D3494">
        <v>6.6</v>
      </c>
      <c r="E3494">
        <v>16986000</v>
      </c>
      <c r="F3494" t="s">
        <v>21</v>
      </c>
    </row>
    <row r="3495" spans="1:6" x14ac:dyDescent="0.3">
      <c r="A3495">
        <v>16067035</v>
      </c>
      <c r="B3495" t="s">
        <v>5184</v>
      </c>
      <c r="C3495">
        <v>1100000</v>
      </c>
      <c r="D3495">
        <v>7.3</v>
      </c>
      <c r="E3495">
        <v>14967035</v>
      </c>
      <c r="F3495" t="s">
        <v>21</v>
      </c>
    </row>
    <row r="3496" spans="1:6" x14ac:dyDescent="0.3">
      <c r="A3496">
        <v>18112929</v>
      </c>
      <c r="B3496" t="s">
        <v>5186</v>
      </c>
      <c r="C3496">
        <v>1000000</v>
      </c>
      <c r="D3496">
        <v>5</v>
      </c>
      <c r="E3496">
        <v>17112929</v>
      </c>
      <c r="F3496" t="s">
        <v>21</v>
      </c>
    </row>
    <row r="3497" spans="1:6" x14ac:dyDescent="0.3">
      <c r="A3497">
        <v>14564027</v>
      </c>
      <c r="B3497" t="s">
        <v>5188</v>
      </c>
      <c r="C3497">
        <v>1000000</v>
      </c>
      <c r="D3497">
        <v>7</v>
      </c>
      <c r="E3497">
        <v>13564027</v>
      </c>
      <c r="F3497" t="s">
        <v>21</v>
      </c>
    </row>
    <row r="3498" spans="1:6" x14ac:dyDescent="0.3">
      <c r="A3498">
        <v>20773070</v>
      </c>
      <c r="B3498" t="s">
        <v>5190</v>
      </c>
      <c r="C3498">
        <v>5000000</v>
      </c>
      <c r="D3498">
        <v>3.4</v>
      </c>
      <c r="E3498">
        <v>15773070</v>
      </c>
      <c r="F3498" t="s">
        <v>21</v>
      </c>
    </row>
    <row r="3499" spans="1:6" x14ac:dyDescent="0.3">
      <c r="A3499">
        <v>10042266</v>
      </c>
      <c r="B3499" t="s">
        <v>5191</v>
      </c>
      <c r="C3499">
        <v>1000000</v>
      </c>
      <c r="D3499">
        <v>5.9</v>
      </c>
      <c r="E3499">
        <v>9042266</v>
      </c>
      <c r="F3499" t="s">
        <v>21</v>
      </c>
    </row>
    <row r="3500" spans="1:6" x14ac:dyDescent="0.3">
      <c r="A3500">
        <v>10037390</v>
      </c>
      <c r="B3500" t="s">
        <v>5193</v>
      </c>
      <c r="C3500">
        <v>1000000000</v>
      </c>
      <c r="D3500">
        <v>6</v>
      </c>
      <c r="E3500">
        <v>-989962610</v>
      </c>
      <c r="F3500" t="s">
        <v>38</v>
      </c>
    </row>
    <row r="3501" spans="1:6" x14ac:dyDescent="0.3">
      <c r="A3501">
        <v>9701559</v>
      </c>
      <c r="B3501" t="s">
        <v>5194</v>
      </c>
      <c r="C3501">
        <v>3500000</v>
      </c>
      <c r="D3501">
        <v>7.4</v>
      </c>
      <c r="E3501">
        <v>6201559</v>
      </c>
      <c r="F3501" t="s">
        <v>21</v>
      </c>
    </row>
    <row r="3502" spans="1:6" x14ac:dyDescent="0.3">
      <c r="A3502">
        <v>9013113</v>
      </c>
      <c r="B3502" t="s">
        <v>5196</v>
      </c>
      <c r="C3502">
        <v>1000000</v>
      </c>
      <c r="D3502">
        <v>7.4</v>
      </c>
      <c r="E3502">
        <v>8013113</v>
      </c>
      <c r="F3502" t="s">
        <v>21</v>
      </c>
    </row>
    <row r="3503" spans="1:6" x14ac:dyDescent="0.3">
      <c r="A3503">
        <v>53245055</v>
      </c>
      <c r="B3503" t="s">
        <v>5197</v>
      </c>
      <c r="C3503">
        <v>1000000</v>
      </c>
      <c r="D3503">
        <v>4.2</v>
      </c>
      <c r="E3503">
        <v>52245055</v>
      </c>
      <c r="F3503" t="s">
        <v>21</v>
      </c>
    </row>
    <row r="3504" spans="1:6" x14ac:dyDescent="0.3">
      <c r="A3504">
        <v>9000000</v>
      </c>
      <c r="B3504" t="s">
        <v>5199</v>
      </c>
      <c r="C3504">
        <v>900000</v>
      </c>
      <c r="D3504">
        <v>6.2</v>
      </c>
      <c r="E3504">
        <v>8100000</v>
      </c>
      <c r="F3504" t="s">
        <v>21</v>
      </c>
    </row>
    <row r="3505" spans="1:6" x14ac:dyDescent="0.3">
      <c r="A3505">
        <v>7186670</v>
      </c>
      <c r="B3505" t="s">
        <v>5200</v>
      </c>
      <c r="C3505">
        <v>6000000</v>
      </c>
      <c r="D3505">
        <v>5.4</v>
      </c>
      <c r="E3505">
        <v>1186670</v>
      </c>
      <c r="F3505" t="s">
        <v>21</v>
      </c>
    </row>
    <row r="3506" spans="1:6" x14ac:dyDescent="0.3">
      <c r="A3506">
        <v>5997134</v>
      </c>
      <c r="B3506" t="s">
        <v>5202</v>
      </c>
      <c r="C3506">
        <v>1000000</v>
      </c>
      <c r="D3506">
        <v>7.2</v>
      </c>
      <c r="E3506">
        <v>4997134</v>
      </c>
      <c r="F3506" t="s">
        <v>21</v>
      </c>
    </row>
    <row r="3507" spans="1:6" x14ac:dyDescent="0.3">
      <c r="A3507">
        <v>3386698</v>
      </c>
      <c r="B3507" t="s">
        <v>5203</v>
      </c>
      <c r="C3507">
        <v>1000000</v>
      </c>
      <c r="D3507">
        <v>6.7</v>
      </c>
      <c r="E3507">
        <v>2386698</v>
      </c>
      <c r="F3507" t="s">
        <v>21</v>
      </c>
    </row>
    <row r="3508" spans="1:6" x14ac:dyDescent="0.3">
      <c r="A3508">
        <v>2508841</v>
      </c>
      <c r="B3508" t="s">
        <v>5205</v>
      </c>
      <c r="C3508">
        <v>1000000</v>
      </c>
      <c r="D3508">
        <v>7.2</v>
      </c>
      <c r="E3508">
        <v>1508841</v>
      </c>
      <c r="F3508" t="s">
        <v>21</v>
      </c>
    </row>
    <row r="3509" spans="1:6" x14ac:dyDescent="0.3">
      <c r="A3509">
        <v>4946250</v>
      </c>
      <c r="B3509" t="s">
        <v>5207</v>
      </c>
      <c r="C3509">
        <v>1000000</v>
      </c>
      <c r="D3509">
        <v>7.4</v>
      </c>
      <c r="E3509">
        <v>3946250</v>
      </c>
      <c r="F3509" t="s">
        <v>21</v>
      </c>
    </row>
    <row r="3510" spans="1:6" x14ac:dyDescent="0.3">
      <c r="A3510">
        <v>1950218</v>
      </c>
      <c r="B3510" t="s">
        <v>5208</v>
      </c>
      <c r="C3510">
        <v>1000000</v>
      </c>
      <c r="D3510">
        <v>5.6</v>
      </c>
      <c r="E3510">
        <v>950218</v>
      </c>
      <c r="F3510" t="s">
        <v>21</v>
      </c>
    </row>
    <row r="3511" spans="1:6" x14ac:dyDescent="0.3">
      <c r="A3511">
        <v>1277257</v>
      </c>
      <c r="B3511" t="s">
        <v>5209</v>
      </c>
      <c r="C3511">
        <v>1000000</v>
      </c>
      <c r="D3511">
        <v>6.8</v>
      </c>
      <c r="E3511">
        <v>277257</v>
      </c>
      <c r="F3511" t="s">
        <v>21</v>
      </c>
    </row>
    <row r="3512" spans="1:6" x14ac:dyDescent="0.3">
      <c r="A3512">
        <v>1677838</v>
      </c>
      <c r="B3512" t="s">
        <v>5211</v>
      </c>
      <c r="C3512">
        <v>1000000</v>
      </c>
      <c r="D3512">
        <v>7.7</v>
      </c>
      <c r="E3512">
        <v>677838</v>
      </c>
      <c r="F3512" t="s">
        <v>21</v>
      </c>
    </row>
    <row r="3513" spans="1:6" x14ac:dyDescent="0.3">
      <c r="A3513">
        <v>1744858</v>
      </c>
      <c r="B3513" t="s">
        <v>5213</v>
      </c>
      <c r="C3513">
        <v>1000000</v>
      </c>
      <c r="D3513">
        <v>7</v>
      </c>
      <c r="E3513">
        <v>744858</v>
      </c>
      <c r="F3513" t="s">
        <v>21</v>
      </c>
    </row>
    <row r="3514" spans="1:6" x14ac:dyDescent="0.3">
      <c r="A3514">
        <v>982214</v>
      </c>
      <c r="B3514" t="s">
        <v>5215</v>
      </c>
      <c r="C3514">
        <v>1000000</v>
      </c>
      <c r="D3514">
        <v>7.2</v>
      </c>
      <c r="E3514">
        <v>-17786</v>
      </c>
      <c r="F3514" t="s">
        <v>38</v>
      </c>
    </row>
    <row r="3515" spans="1:6" x14ac:dyDescent="0.3">
      <c r="A3515">
        <v>798341</v>
      </c>
      <c r="B3515" t="s">
        <v>5217</v>
      </c>
      <c r="C3515">
        <v>1000000</v>
      </c>
      <c r="D3515">
        <v>7.2</v>
      </c>
      <c r="E3515">
        <v>-201659</v>
      </c>
      <c r="F3515" t="s">
        <v>38</v>
      </c>
    </row>
    <row r="3516" spans="1:6" x14ac:dyDescent="0.3">
      <c r="A3516">
        <v>582024</v>
      </c>
      <c r="B3516" t="s">
        <v>5218</v>
      </c>
      <c r="C3516">
        <v>1000000</v>
      </c>
      <c r="D3516">
        <v>6.2</v>
      </c>
      <c r="E3516">
        <v>-417976</v>
      </c>
      <c r="F3516" t="s">
        <v>38</v>
      </c>
    </row>
    <row r="3517" spans="1:6" x14ac:dyDescent="0.3">
      <c r="A3517">
        <v>548712</v>
      </c>
      <c r="B3517" t="s">
        <v>5219</v>
      </c>
      <c r="C3517">
        <v>2500000</v>
      </c>
      <c r="D3517">
        <v>6.9</v>
      </c>
      <c r="E3517">
        <v>-1951288</v>
      </c>
      <c r="F3517" t="s">
        <v>38</v>
      </c>
    </row>
    <row r="3518" spans="1:6" x14ac:dyDescent="0.3">
      <c r="A3518">
        <v>464655</v>
      </c>
      <c r="B3518" t="s">
        <v>5221</v>
      </c>
      <c r="C3518">
        <v>1000000</v>
      </c>
      <c r="D3518">
        <v>7</v>
      </c>
      <c r="E3518">
        <v>-535345</v>
      </c>
      <c r="F3518" t="s">
        <v>38</v>
      </c>
    </row>
    <row r="3519" spans="1:6" x14ac:dyDescent="0.3">
      <c r="A3519">
        <v>464126</v>
      </c>
      <c r="B3519" t="s">
        <v>5223</v>
      </c>
      <c r="C3519">
        <v>1000000</v>
      </c>
      <c r="D3519">
        <v>6.7</v>
      </c>
      <c r="E3519">
        <v>-535874</v>
      </c>
      <c r="F3519" t="s">
        <v>38</v>
      </c>
    </row>
    <row r="3520" spans="1:6" x14ac:dyDescent="0.3">
      <c r="A3520">
        <v>104077</v>
      </c>
      <c r="B3520" t="s">
        <v>5225</v>
      </c>
      <c r="C3520">
        <v>1000000</v>
      </c>
      <c r="D3520">
        <v>7.4</v>
      </c>
      <c r="E3520">
        <v>-895923</v>
      </c>
      <c r="F3520" t="s">
        <v>38</v>
      </c>
    </row>
    <row r="3521" spans="1:6" x14ac:dyDescent="0.3">
      <c r="A3521">
        <v>279282</v>
      </c>
      <c r="B3521" t="s">
        <v>5227</v>
      </c>
      <c r="C3521">
        <v>1000000</v>
      </c>
      <c r="D3521">
        <v>6.1</v>
      </c>
      <c r="E3521">
        <v>-720718</v>
      </c>
      <c r="F3521" t="s">
        <v>38</v>
      </c>
    </row>
    <row r="3522" spans="1:6" x14ac:dyDescent="0.3">
      <c r="A3522">
        <v>484221</v>
      </c>
      <c r="B3522" t="s">
        <v>5229</v>
      </c>
      <c r="C3522">
        <v>1000000</v>
      </c>
      <c r="D3522">
        <v>8.1999999999999993</v>
      </c>
      <c r="E3522">
        <v>-515779</v>
      </c>
      <c r="F3522" t="s">
        <v>38</v>
      </c>
    </row>
    <row r="3523" spans="1:6" x14ac:dyDescent="0.3">
      <c r="A3523">
        <v>274661</v>
      </c>
      <c r="B3523" t="s">
        <v>5231</v>
      </c>
      <c r="C3523">
        <v>1000000</v>
      </c>
      <c r="D3523">
        <v>7.7</v>
      </c>
      <c r="E3523">
        <v>-725339</v>
      </c>
      <c r="F3523" t="s">
        <v>38</v>
      </c>
    </row>
    <row r="3524" spans="1:6" x14ac:dyDescent="0.3">
      <c r="A3524">
        <v>144431</v>
      </c>
      <c r="B3524" t="s">
        <v>5233</v>
      </c>
      <c r="C3524">
        <v>1000000</v>
      </c>
      <c r="D3524">
        <v>7.3</v>
      </c>
      <c r="E3524">
        <v>-855569</v>
      </c>
      <c r="F3524" t="s">
        <v>38</v>
      </c>
    </row>
    <row r="3525" spans="1:6" x14ac:dyDescent="0.3">
      <c r="A3525">
        <v>287761</v>
      </c>
      <c r="B3525" t="s">
        <v>5235</v>
      </c>
      <c r="C3525">
        <v>1000000</v>
      </c>
      <c r="D3525">
        <v>7.6</v>
      </c>
      <c r="E3525">
        <v>-712239</v>
      </c>
      <c r="F3525" t="s">
        <v>38</v>
      </c>
    </row>
    <row r="3526" spans="1:6" x14ac:dyDescent="0.3">
      <c r="A3526">
        <v>96734</v>
      </c>
      <c r="B3526" t="s">
        <v>5237</v>
      </c>
      <c r="C3526">
        <v>1000000</v>
      </c>
      <c r="D3526">
        <v>5.6</v>
      </c>
      <c r="E3526">
        <v>-903266</v>
      </c>
      <c r="F3526" t="s">
        <v>38</v>
      </c>
    </row>
    <row r="3527" spans="1:6" x14ac:dyDescent="0.3">
      <c r="A3527">
        <v>100659</v>
      </c>
      <c r="B3527" t="s">
        <v>5239</v>
      </c>
      <c r="C3527">
        <v>900000</v>
      </c>
      <c r="D3527">
        <v>6.4</v>
      </c>
      <c r="E3527">
        <v>-799341</v>
      </c>
      <c r="F3527" t="s">
        <v>38</v>
      </c>
    </row>
    <row r="3528" spans="1:6" x14ac:dyDescent="0.3">
      <c r="A3528">
        <v>48430</v>
      </c>
      <c r="B3528" t="s">
        <v>5241</v>
      </c>
      <c r="C3528">
        <v>500000</v>
      </c>
      <c r="D3528">
        <v>6.8</v>
      </c>
      <c r="E3528">
        <v>-451570</v>
      </c>
      <c r="F3528" t="s">
        <v>38</v>
      </c>
    </row>
    <row r="3529" spans="1:6" x14ac:dyDescent="0.3">
      <c r="A3529">
        <v>21210</v>
      </c>
      <c r="B3529" t="s">
        <v>5242</v>
      </c>
      <c r="C3529">
        <v>1000000</v>
      </c>
      <c r="D3529">
        <v>6.1</v>
      </c>
      <c r="E3529">
        <v>-978790</v>
      </c>
      <c r="F3529" t="s">
        <v>38</v>
      </c>
    </row>
    <row r="3530" spans="1:6" x14ac:dyDescent="0.3">
      <c r="A3530">
        <v>12996</v>
      </c>
      <c r="B3530" t="s">
        <v>5243</v>
      </c>
      <c r="C3530">
        <v>1000000</v>
      </c>
      <c r="D3530">
        <v>6</v>
      </c>
      <c r="E3530">
        <v>-987004</v>
      </c>
      <c r="F3530" t="s">
        <v>38</v>
      </c>
    </row>
    <row r="3531" spans="1:6" x14ac:dyDescent="0.3">
      <c r="A3531">
        <v>10018</v>
      </c>
      <c r="B3531" t="s">
        <v>5245</v>
      </c>
      <c r="C3531">
        <v>1000000</v>
      </c>
      <c r="D3531">
        <v>6.1</v>
      </c>
      <c r="E3531">
        <v>-989982</v>
      </c>
      <c r="F3531" t="s">
        <v>38</v>
      </c>
    </row>
    <row r="3532" spans="1:6" x14ac:dyDescent="0.3">
      <c r="A3532">
        <v>62480</v>
      </c>
      <c r="B3532" t="s">
        <v>5247</v>
      </c>
      <c r="C3532">
        <v>1000000</v>
      </c>
      <c r="D3532">
        <v>5.5</v>
      </c>
      <c r="E3532">
        <v>-937520</v>
      </c>
      <c r="F3532" t="s">
        <v>38</v>
      </c>
    </row>
    <row r="3533" spans="1:6" x14ac:dyDescent="0.3">
      <c r="A3533">
        <v>6387</v>
      </c>
      <c r="B3533" t="s">
        <v>5249</v>
      </c>
      <c r="C3533">
        <v>1000000</v>
      </c>
      <c r="D3533">
        <v>6.9</v>
      </c>
      <c r="E3533">
        <v>-993613</v>
      </c>
      <c r="F3533" t="s">
        <v>38</v>
      </c>
    </row>
    <row r="3534" spans="1:6" x14ac:dyDescent="0.3">
      <c r="A3534">
        <v>721</v>
      </c>
      <c r="B3534" t="s">
        <v>5250</v>
      </c>
      <c r="C3534">
        <v>1000000</v>
      </c>
      <c r="D3534">
        <v>4.0999999999999996</v>
      </c>
      <c r="E3534">
        <v>-999279</v>
      </c>
      <c r="F3534" t="s">
        <v>38</v>
      </c>
    </row>
    <row r="3535" spans="1:6" x14ac:dyDescent="0.3">
      <c r="A3535">
        <v>703</v>
      </c>
      <c r="B3535" t="s">
        <v>5252</v>
      </c>
      <c r="C3535">
        <v>1500000</v>
      </c>
      <c r="D3535">
        <v>5.4</v>
      </c>
      <c r="E3535">
        <v>-1499297</v>
      </c>
      <c r="F3535" t="s">
        <v>38</v>
      </c>
    </row>
    <row r="3536" spans="1:6" x14ac:dyDescent="0.3">
      <c r="A3536">
        <v>9600000</v>
      </c>
      <c r="B3536" t="s">
        <v>5254</v>
      </c>
      <c r="C3536">
        <v>910000</v>
      </c>
      <c r="D3536">
        <v>8.1999999999999993</v>
      </c>
      <c r="E3536">
        <v>8690000</v>
      </c>
      <c r="F3536" t="s">
        <v>21</v>
      </c>
    </row>
    <row r="3537" spans="1:6" x14ac:dyDescent="0.3">
      <c r="A3537">
        <v>20186</v>
      </c>
      <c r="B3537" t="s">
        <v>5256</v>
      </c>
      <c r="C3537">
        <v>930000</v>
      </c>
      <c r="D3537">
        <v>5.7</v>
      </c>
      <c r="E3537">
        <v>-909814</v>
      </c>
      <c r="F3537" t="s">
        <v>38</v>
      </c>
    </row>
    <row r="3538" spans="1:6" x14ac:dyDescent="0.3">
      <c r="A3538">
        <v>1185783</v>
      </c>
      <c r="B3538" t="s">
        <v>5258</v>
      </c>
      <c r="C3538">
        <v>590000</v>
      </c>
      <c r="D3538">
        <v>7.9</v>
      </c>
      <c r="E3538">
        <v>595783</v>
      </c>
      <c r="F3538" t="s">
        <v>21</v>
      </c>
    </row>
    <row r="3539" spans="1:6" x14ac:dyDescent="0.3">
      <c r="A3539">
        <v>1007962</v>
      </c>
      <c r="B3539" t="s">
        <v>5260</v>
      </c>
      <c r="C3539">
        <v>950000</v>
      </c>
      <c r="D3539">
        <v>7.1</v>
      </c>
      <c r="E3539">
        <v>57962</v>
      </c>
      <c r="F3539" t="s">
        <v>21</v>
      </c>
    </row>
    <row r="3540" spans="1:6" x14ac:dyDescent="0.3">
      <c r="A3540">
        <v>381186</v>
      </c>
      <c r="B3540" t="s">
        <v>5261</v>
      </c>
      <c r="C3540">
        <v>900000</v>
      </c>
      <c r="D3540">
        <v>6.4</v>
      </c>
      <c r="E3540">
        <v>-518814</v>
      </c>
      <c r="F3540" t="s">
        <v>38</v>
      </c>
    </row>
    <row r="3541" spans="1:6" x14ac:dyDescent="0.3">
      <c r="A3541">
        <v>16097842</v>
      </c>
      <c r="B3541" t="s">
        <v>5262</v>
      </c>
      <c r="C3541">
        <v>900000</v>
      </c>
      <c r="D3541">
        <v>7.5</v>
      </c>
      <c r="E3541">
        <v>15197842</v>
      </c>
      <c r="F3541" t="s">
        <v>21</v>
      </c>
    </row>
    <row r="3542" spans="1:6" x14ac:dyDescent="0.3">
      <c r="A3542">
        <v>6643</v>
      </c>
      <c r="B3542" t="s">
        <v>5264</v>
      </c>
      <c r="C3542">
        <v>900000</v>
      </c>
      <c r="D3542">
        <v>6.4</v>
      </c>
      <c r="E3542">
        <v>-893357</v>
      </c>
      <c r="F3542" t="s">
        <v>38</v>
      </c>
    </row>
    <row r="3543" spans="1:6" x14ac:dyDescent="0.3">
      <c r="A3543">
        <v>819939</v>
      </c>
      <c r="B3543" t="s">
        <v>5266</v>
      </c>
      <c r="C3543">
        <v>850000</v>
      </c>
      <c r="D3543">
        <v>7.2</v>
      </c>
      <c r="E3543">
        <v>-30061</v>
      </c>
      <c r="F3543" t="s">
        <v>38</v>
      </c>
    </row>
    <row r="3544" spans="1:6" x14ac:dyDescent="0.3">
      <c r="A3544">
        <v>1243961</v>
      </c>
      <c r="B3544" t="s">
        <v>5268</v>
      </c>
      <c r="C3544">
        <v>850000</v>
      </c>
      <c r="D3544">
        <v>6</v>
      </c>
      <c r="E3544">
        <v>393961</v>
      </c>
      <c r="F3544" t="s">
        <v>21</v>
      </c>
    </row>
    <row r="3545" spans="1:6" x14ac:dyDescent="0.3">
      <c r="A3545">
        <v>15278</v>
      </c>
      <c r="B3545" t="s">
        <v>5270</v>
      </c>
      <c r="C3545">
        <v>825000</v>
      </c>
      <c r="D3545">
        <v>5.6</v>
      </c>
      <c r="E3545">
        <v>-809722</v>
      </c>
      <c r="F3545" t="s">
        <v>38</v>
      </c>
    </row>
    <row r="3546" spans="1:6" x14ac:dyDescent="0.3">
      <c r="A3546">
        <v>7098492</v>
      </c>
      <c r="B3546" t="s">
        <v>5272</v>
      </c>
      <c r="C3546">
        <v>500000</v>
      </c>
      <c r="D3546">
        <v>8.4</v>
      </c>
      <c r="E3546">
        <v>6598492</v>
      </c>
      <c r="F3546" t="s">
        <v>21</v>
      </c>
    </row>
    <row r="3547" spans="1:6" x14ac:dyDescent="0.3">
      <c r="A3547">
        <v>4771000</v>
      </c>
      <c r="B3547" t="s">
        <v>5275</v>
      </c>
      <c r="C3547">
        <v>800000</v>
      </c>
      <c r="D3547">
        <v>7.5</v>
      </c>
      <c r="E3547">
        <v>3971000</v>
      </c>
      <c r="F3547" t="s">
        <v>21</v>
      </c>
    </row>
    <row r="3548" spans="1:6" x14ac:dyDescent="0.3">
      <c r="A3548">
        <v>1001437</v>
      </c>
      <c r="B3548" t="s">
        <v>5276</v>
      </c>
      <c r="C3548">
        <v>800000</v>
      </c>
      <c r="D3548">
        <v>7.2</v>
      </c>
      <c r="E3548">
        <v>201437</v>
      </c>
      <c r="F3548" t="s">
        <v>21</v>
      </c>
    </row>
    <row r="3549" spans="1:6" x14ac:dyDescent="0.3">
      <c r="A3549">
        <v>2073984</v>
      </c>
      <c r="B3549" t="s">
        <v>5277</v>
      </c>
      <c r="C3549">
        <v>800000</v>
      </c>
      <c r="D3549">
        <v>7.2</v>
      </c>
      <c r="E3549">
        <v>1273984</v>
      </c>
      <c r="F3549" t="s">
        <v>21</v>
      </c>
    </row>
    <row r="3550" spans="1:6" x14ac:dyDescent="0.3">
      <c r="A3550">
        <v>144583</v>
      </c>
      <c r="B3550" t="s">
        <v>5278</v>
      </c>
      <c r="C3550">
        <v>800000</v>
      </c>
      <c r="D3550">
        <v>6.5</v>
      </c>
      <c r="E3550">
        <v>-655417</v>
      </c>
      <c r="F3550" t="s">
        <v>38</v>
      </c>
    </row>
    <row r="3551" spans="1:6" x14ac:dyDescent="0.3">
      <c r="A3551">
        <v>41709</v>
      </c>
      <c r="B3551" t="s">
        <v>5279</v>
      </c>
      <c r="C3551">
        <v>800000</v>
      </c>
      <c r="D3551">
        <v>6.4</v>
      </c>
      <c r="E3551">
        <v>-758291</v>
      </c>
      <c r="F3551" t="s">
        <v>38</v>
      </c>
    </row>
    <row r="3552" spans="1:6" x14ac:dyDescent="0.3">
      <c r="A3552">
        <v>115000000</v>
      </c>
      <c r="B3552" t="s">
        <v>5280</v>
      </c>
      <c r="C3552">
        <v>777000</v>
      </c>
      <c r="D3552">
        <v>7.5</v>
      </c>
      <c r="E3552">
        <v>114223000</v>
      </c>
      <c r="F3552" t="s">
        <v>21</v>
      </c>
    </row>
    <row r="3553" spans="1:6" x14ac:dyDescent="0.3">
      <c r="A3553">
        <v>5518918</v>
      </c>
      <c r="B3553" t="s">
        <v>5282</v>
      </c>
      <c r="C3553">
        <v>750000</v>
      </c>
      <c r="D3553">
        <v>6.9</v>
      </c>
      <c r="E3553">
        <v>4768918</v>
      </c>
      <c r="F3553" t="s">
        <v>21</v>
      </c>
    </row>
    <row r="3554" spans="1:6" x14ac:dyDescent="0.3">
      <c r="A3554">
        <v>4007792</v>
      </c>
      <c r="B3554" t="s">
        <v>5283</v>
      </c>
      <c r="C3554">
        <v>750000</v>
      </c>
      <c r="D3554">
        <v>7</v>
      </c>
      <c r="E3554">
        <v>3257792</v>
      </c>
      <c r="F3554" t="s">
        <v>21</v>
      </c>
    </row>
    <row r="3555" spans="1:6" x14ac:dyDescent="0.3">
      <c r="A3555">
        <v>26297</v>
      </c>
      <c r="B3555" t="s">
        <v>5285</v>
      </c>
      <c r="C3555">
        <v>500000</v>
      </c>
      <c r="D3555">
        <v>6.3</v>
      </c>
      <c r="E3555">
        <v>-473703</v>
      </c>
      <c r="F3555" t="s">
        <v>38</v>
      </c>
    </row>
    <row r="3556" spans="1:6" x14ac:dyDescent="0.3">
      <c r="A3556">
        <v>77501</v>
      </c>
      <c r="B3556" t="s">
        <v>5286</v>
      </c>
      <c r="C3556">
        <v>750000</v>
      </c>
      <c r="D3556">
        <v>5.5</v>
      </c>
      <c r="E3556">
        <v>-672499</v>
      </c>
      <c r="F3556" t="s">
        <v>38</v>
      </c>
    </row>
    <row r="3557" spans="1:6" x14ac:dyDescent="0.3">
      <c r="A3557">
        <v>47329</v>
      </c>
      <c r="B3557" t="s">
        <v>5287</v>
      </c>
      <c r="C3557">
        <v>750000</v>
      </c>
      <c r="D3557">
        <v>6.6</v>
      </c>
      <c r="E3557">
        <v>-702671</v>
      </c>
      <c r="F3557" t="s">
        <v>38</v>
      </c>
    </row>
    <row r="3558" spans="1:6" x14ac:dyDescent="0.3">
      <c r="A3558">
        <v>18378</v>
      </c>
      <c r="B3558" t="s">
        <v>5289</v>
      </c>
      <c r="C3558">
        <v>900000</v>
      </c>
      <c r="D3558">
        <v>5.2</v>
      </c>
      <c r="E3558">
        <v>-881622</v>
      </c>
      <c r="F3558" t="s">
        <v>38</v>
      </c>
    </row>
    <row r="3559" spans="1:6" x14ac:dyDescent="0.3">
      <c r="A3559">
        <v>7830611</v>
      </c>
      <c r="B3559" t="s">
        <v>5290</v>
      </c>
      <c r="C3559">
        <v>700000</v>
      </c>
      <c r="D3559">
        <v>8.3000000000000007</v>
      </c>
      <c r="E3559">
        <v>7130611</v>
      </c>
      <c r="F3559" t="s">
        <v>21</v>
      </c>
    </row>
    <row r="3560" spans="1:6" x14ac:dyDescent="0.3">
      <c r="A3560">
        <v>1141829</v>
      </c>
      <c r="B3560" t="s">
        <v>5291</v>
      </c>
      <c r="C3560">
        <v>700000</v>
      </c>
      <c r="D3560">
        <v>7.2</v>
      </c>
      <c r="E3560">
        <v>441829</v>
      </c>
      <c r="F3560" t="s">
        <v>21</v>
      </c>
    </row>
    <row r="3561" spans="1:6" x14ac:dyDescent="0.3">
      <c r="A3561">
        <v>2694973</v>
      </c>
      <c r="B3561" t="s">
        <v>5293</v>
      </c>
      <c r="C3561">
        <v>700000</v>
      </c>
      <c r="D3561">
        <v>7.2</v>
      </c>
      <c r="E3561">
        <v>1994973</v>
      </c>
      <c r="F3561" t="s">
        <v>21</v>
      </c>
    </row>
    <row r="3562" spans="1:6" x14ac:dyDescent="0.3">
      <c r="A3562">
        <v>3000000</v>
      </c>
      <c r="B3562" t="s">
        <v>5295</v>
      </c>
      <c r="C3562">
        <v>609000</v>
      </c>
      <c r="D3562">
        <v>7.8</v>
      </c>
      <c r="E3562">
        <v>2391000</v>
      </c>
      <c r="F3562" t="s">
        <v>21</v>
      </c>
    </row>
    <row r="3563" spans="1:6" x14ac:dyDescent="0.3">
      <c r="A3563">
        <v>140530114</v>
      </c>
      <c r="B3563" t="s">
        <v>5297</v>
      </c>
      <c r="C3563">
        <v>60000</v>
      </c>
      <c r="D3563">
        <v>6.4</v>
      </c>
      <c r="E3563">
        <v>140470114</v>
      </c>
      <c r="F3563" t="s">
        <v>21</v>
      </c>
    </row>
    <row r="3564" spans="1:6" x14ac:dyDescent="0.3">
      <c r="A3564">
        <v>13300000</v>
      </c>
      <c r="B3564" t="s">
        <v>5299</v>
      </c>
      <c r="C3564">
        <v>600000</v>
      </c>
      <c r="D3564">
        <v>8.1</v>
      </c>
      <c r="E3564">
        <v>12700000</v>
      </c>
      <c r="F3564" t="s">
        <v>21</v>
      </c>
    </row>
    <row r="3565" spans="1:6" x14ac:dyDescent="0.3">
      <c r="A3565">
        <v>171988</v>
      </c>
      <c r="B3565" t="s">
        <v>5301</v>
      </c>
      <c r="C3565">
        <v>600000</v>
      </c>
      <c r="D3565">
        <v>5.6</v>
      </c>
      <c r="E3565">
        <v>-428012</v>
      </c>
      <c r="F3565" t="s">
        <v>38</v>
      </c>
    </row>
    <row r="3566" spans="1:6" x14ac:dyDescent="0.3">
      <c r="A3566">
        <v>13493</v>
      </c>
      <c r="B3566" t="s">
        <v>5303</v>
      </c>
      <c r="C3566">
        <v>600000</v>
      </c>
      <c r="D3566">
        <v>6.6</v>
      </c>
      <c r="E3566">
        <v>-586507</v>
      </c>
      <c r="F3566" t="s">
        <v>38</v>
      </c>
    </row>
    <row r="3567" spans="1:6" x14ac:dyDescent="0.3">
      <c r="A3567">
        <v>515005</v>
      </c>
      <c r="B3567" t="s">
        <v>5304</v>
      </c>
      <c r="C3567">
        <v>560000</v>
      </c>
      <c r="D3567">
        <v>7.7</v>
      </c>
      <c r="E3567">
        <v>-44995</v>
      </c>
      <c r="F3567" t="s">
        <v>38</v>
      </c>
    </row>
    <row r="3568" spans="1:6" x14ac:dyDescent="0.3">
      <c r="A3568">
        <v>33451479</v>
      </c>
      <c r="B3568" t="s">
        <v>5305</v>
      </c>
      <c r="C3568">
        <v>500000</v>
      </c>
      <c r="D3568">
        <v>6.5</v>
      </c>
      <c r="E3568">
        <v>32951479</v>
      </c>
      <c r="F3568" t="s">
        <v>21</v>
      </c>
    </row>
    <row r="3569" spans="1:6" x14ac:dyDescent="0.3">
      <c r="A3569">
        <v>39552600</v>
      </c>
      <c r="B3569" t="s">
        <v>5307</v>
      </c>
      <c r="C3569">
        <v>500000</v>
      </c>
      <c r="D3569">
        <v>6.1</v>
      </c>
      <c r="E3569">
        <v>39052600</v>
      </c>
      <c r="F3569" t="s">
        <v>21</v>
      </c>
    </row>
    <row r="3570" spans="1:6" x14ac:dyDescent="0.3">
      <c r="A3570">
        <v>30500882</v>
      </c>
      <c r="B3570" t="s">
        <v>5308</v>
      </c>
      <c r="C3570">
        <v>500000</v>
      </c>
      <c r="D3570">
        <v>5.7</v>
      </c>
      <c r="E3570">
        <v>30000882</v>
      </c>
      <c r="F3570" t="s">
        <v>21</v>
      </c>
    </row>
    <row r="3571" spans="1:6" x14ac:dyDescent="0.3">
      <c r="A3571">
        <v>17000000</v>
      </c>
      <c r="B3571" t="s">
        <v>5310</v>
      </c>
      <c r="C3571">
        <v>500000</v>
      </c>
      <c r="D3571">
        <v>5.9</v>
      </c>
      <c r="E3571">
        <v>16500000</v>
      </c>
      <c r="F3571" t="s">
        <v>21</v>
      </c>
    </row>
    <row r="3572" spans="1:6" x14ac:dyDescent="0.3">
      <c r="A3572">
        <v>5739376</v>
      </c>
      <c r="B3572" t="s">
        <v>5311</v>
      </c>
      <c r="C3572">
        <v>500000</v>
      </c>
      <c r="D3572">
        <v>7.7</v>
      </c>
      <c r="E3572">
        <v>5239376</v>
      </c>
      <c r="F3572" t="s">
        <v>21</v>
      </c>
    </row>
    <row r="3573" spans="1:6" x14ac:dyDescent="0.3">
      <c r="A3573">
        <v>3773863</v>
      </c>
      <c r="B3573" t="s">
        <v>5313</v>
      </c>
      <c r="C3573">
        <v>1000000</v>
      </c>
      <c r="D3573">
        <v>7.1</v>
      </c>
      <c r="E3573">
        <v>2773863</v>
      </c>
      <c r="F3573" t="s">
        <v>21</v>
      </c>
    </row>
    <row r="3574" spans="1:6" x14ac:dyDescent="0.3">
      <c r="A3574">
        <v>2047570</v>
      </c>
      <c r="B3574" t="s">
        <v>5315</v>
      </c>
      <c r="C3574">
        <v>500000</v>
      </c>
      <c r="D3574">
        <v>7.6</v>
      </c>
      <c r="E3574">
        <v>1547570</v>
      </c>
      <c r="F3574" t="s">
        <v>21</v>
      </c>
    </row>
    <row r="3575" spans="1:6" x14ac:dyDescent="0.3">
      <c r="A3575">
        <v>1127331</v>
      </c>
      <c r="B3575" t="s">
        <v>5317</v>
      </c>
      <c r="C3575">
        <v>46000</v>
      </c>
      <c r="D3575">
        <v>7.4</v>
      </c>
      <c r="E3575">
        <v>1081331</v>
      </c>
      <c r="F3575" t="s">
        <v>21</v>
      </c>
    </row>
    <row r="3576" spans="1:6" x14ac:dyDescent="0.3">
      <c r="A3576">
        <v>906666</v>
      </c>
      <c r="B3576" t="s">
        <v>5320</v>
      </c>
      <c r="C3576">
        <v>500000</v>
      </c>
      <c r="D3576">
        <v>6.8</v>
      </c>
      <c r="E3576">
        <v>406666</v>
      </c>
      <c r="F3576" t="s">
        <v>21</v>
      </c>
    </row>
    <row r="3577" spans="1:6" x14ac:dyDescent="0.3">
      <c r="A3577">
        <v>1114943</v>
      </c>
      <c r="B3577" t="s">
        <v>5322</v>
      </c>
      <c r="C3577">
        <v>500000</v>
      </c>
      <c r="D3577">
        <v>6.5</v>
      </c>
      <c r="E3577">
        <v>614943</v>
      </c>
      <c r="F3577" t="s">
        <v>21</v>
      </c>
    </row>
    <row r="3578" spans="1:6" x14ac:dyDescent="0.3">
      <c r="A3578">
        <v>985341</v>
      </c>
      <c r="B3578" t="s">
        <v>5323</v>
      </c>
      <c r="C3578">
        <v>500000</v>
      </c>
      <c r="D3578">
        <v>7.3</v>
      </c>
      <c r="E3578">
        <v>485341</v>
      </c>
      <c r="F3578" t="s">
        <v>21</v>
      </c>
    </row>
    <row r="3579" spans="1:6" x14ac:dyDescent="0.3">
      <c r="A3579">
        <v>603943</v>
      </c>
      <c r="B3579" t="s">
        <v>5325</v>
      </c>
      <c r="C3579">
        <v>500000</v>
      </c>
      <c r="D3579">
        <v>7.3</v>
      </c>
      <c r="E3579">
        <v>103943</v>
      </c>
      <c r="F3579" t="s">
        <v>21</v>
      </c>
    </row>
    <row r="3580" spans="1:6" x14ac:dyDescent="0.3">
      <c r="A3580">
        <v>334041</v>
      </c>
      <c r="B3580" t="s">
        <v>5326</v>
      </c>
      <c r="C3580">
        <v>500000</v>
      </c>
      <c r="D3580">
        <v>6.5</v>
      </c>
      <c r="E3580">
        <v>-165959</v>
      </c>
      <c r="F3580" t="s">
        <v>38</v>
      </c>
    </row>
    <row r="3581" spans="1:6" x14ac:dyDescent="0.3">
      <c r="A3581">
        <v>295468</v>
      </c>
      <c r="B3581" t="s">
        <v>5328</v>
      </c>
      <c r="C3581">
        <v>500000</v>
      </c>
      <c r="D3581">
        <v>6</v>
      </c>
      <c r="E3581">
        <v>-204532</v>
      </c>
      <c r="F3581" t="s">
        <v>38</v>
      </c>
    </row>
    <row r="3582" spans="1:6" x14ac:dyDescent="0.3">
      <c r="A3582">
        <v>243347</v>
      </c>
      <c r="B3582" t="s">
        <v>5330</v>
      </c>
      <c r="C3582">
        <v>500000</v>
      </c>
      <c r="D3582">
        <v>5.3</v>
      </c>
      <c r="E3582">
        <v>-256653</v>
      </c>
      <c r="F3582" t="s">
        <v>38</v>
      </c>
    </row>
    <row r="3583" spans="1:6" x14ac:dyDescent="0.3">
      <c r="A3583">
        <v>154077</v>
      </c>
      <c r="B3583" t="s">
        <v>5331</v>
      </c>
      <c r="C3583">
        <v>500000</v>
      </c>
      <c r="D3583">
        <v>6.6</v>
      </c>
      <c r="E3583">
        <v>-345923</v>
      </c>
      <c r="F3583" t="s">
        <v>38</v>
      </c>
    </row>
    <row r="3584" spans="1:6" x14ac:dyDescent="0.3">
      <c r="A3584">
        <v>269061</v>
      </c>
      <c r="B3584" t="s">
        <v>5333</v>
      </c>
      <c r="C3584">
        <v>2000000</v>
      </c>
      <c r="D3584">
        <v>8.6999999999999993</v>
      </c>
      <c r="E3584">
        <v>-1730939</v>
      </c>
      <c r="F3584" t="s">
        <v>38</v>
      </c>
    </row>
    <row r="3585" spans="1:6" x14ac:dyDescent="0.3">
      <c r="A3585">
        <v>52850</v>
      </c>
      <c r="B3585" t="s">
        <v>5334</v>
      </c>
      <c r="C3585">
        <v>500000</v>
      </c>
      <c r="D3585">
        <v>6.2</v>
      </c>
      <c r="E3585">
        <v>-447150</v>
      </c>
      <c r="F3585" t="s">
        <v>38</v>
      </c>
    </row>
    <row r="3586" spans="1:6" x14ac:dyDescent="0.3">
      <c r="A3586">
        <v>98017</v>
      </c>
      <c r="B3586" t="s">
        <v>5336</v>
      </c>
      <c r="C3586">
        <v>500000</v>
      </c>
      <c r="D3586">
        <v>5.8</v>
      </c>
      <c r="E3586">
        <v>-401983</v>
      </c>
      <c r="F3586" t="s">
        <v>38</v>
      </c>
    </row>
    <row r="3587" spans="1:6" x14ac:dyDescent="0.3">
      <c r="A3587">
        <v>31937</v>
      </c>
      <c r="B3587" t="s">
        <v>5337</v>
      </c>
      <c r="C3587">
        <v>500000</v>
      </c>
      <c r="D3587">
        <v>5.7</v>
      </c>
      <c r="E3587">
        <v>-468063</v>
      </c>
      <c r="F3587" t="s">
        <v>38</v>
      </c>
    </row>
    <row r="3588" spans="1:6" x14ac:dyDescent="0.3">
      <c r="A3588">
        <v>13134</v>
      </c>
      <c r="B3588" t="s">
        <v>5339</v>
      </c>
      <c r="C3588">
        <v>500000</v>
      </c>
      <c r="D3588">
        <v>6.1</v>
      </c>
      <c r="E3588">
        <v>-486866</v>
      </c>
      <c r="F3588" t="s">
        <v>38</v>
      </c>
    </row>
    <row r="3589" spans="1:6" x14ac:dyDescent="0.3">
      <c r="A3589">
        <v>237301</v>
      </c>
      <c r="B3589" t="s">
        <v>5341</v>
      </c>
      <c r="C3589">
        <v>500000</v>
      </c>
      <c r="D3589">
        <v>6.4</v>
      </c>
      <c r="E3589">
        <v>-262699</v>
      </c>
      <c r="F3589" t="s">
        <v>38</v>
      </c>
    </row>
    <row r="3590" spans="1:6" x14ac:dyDescent="0.3">
      <c r="A3590">
        <v>1332</v>
      </c>
      <c r="B3590" t="s">
        <v>5343</v>
      </c>
      <c r="C3590">
        <v>500000</v>
      </c>
      <c r="D3590">
        <v>4.5999999999999996</v>
      </c>
      <c r="E3590">
        <v>-498668</v>
      </c>
      <c r="F3590" t="s">
        <v>38</v>
      </c>
    </row>
    <row r="3591" spans="1:6" x14ac:dyDescent="0.3">
      <c r="A3591">
        <v>2712293</v>
      </c>
      <c r="B3591" t="s">
        <v>5345</v>
      </c>
      <c r="C3591">
        <v>450000</v>
      </c>
      <c r="D3591">
        <v>5.9</v>
      </c>
      <c r="E3591">
        <v>2262293</v>
      </c>
      <c r="F3591" t="s">
        <v>21</v>
      </c>
    </row>
    <row r="3592" spans="1:6" x14ac:dyDescent="0.3">
      <c r="A3592">
        <v>768045</v>
      </c>
      <c r="B3592" t="s">
        <v>5346</v>
      </c>
      <c r="C3592">
        <v>2000000</v>
      </c>
      <c r="D3592">
        <v>7.7</v>
      </c>
      <c r="E3592">
        <v>-1231955</v>
      </c>
      <c r="F3592" t="s">
        <v>38</v>
      </c>
    </row>
    <row r="3593" spans="1:6" x14ac:dyDescent="0.3">
      <c r="A3593">
        <v>379122</v>
      </c>
      <c r="B3593" t="s">
        <v>5348</v>
      </c>
      <c r="C3593">
        <v>450000</v>
      </c>
      <c r="D3593">
        <v>7.1</v>
      </c>
      <c r="E3593">
        <v>-70878</v>
      </c>
      <c r="F3593" t="s">
        <v>38</v>
      </c>
    </row>
    <row r="3594" spans="1:6" x14ac:dyDescent="0.3">
      <c r="A3594">
        <v>23000</v>
      </c>
      <c r="B3594" t="s">
        <v>5350</v>
      </c>
      <c r="C3594">
        <v>500000</v>
      </c>
      <c r="D3594">
        <v>6.2</v>
      </c>
      <c r="E3594">
        <v>-477000</v>
      </c>
      <c r="F3594" t="s">
        <v>38</v>
      </c>
    </row>
    <row r="3595" spans="1:6" x14ac:dyDescent="0.3">
      <c r="A3595">
        <v>2300000</v>
      </c>
      <c r="B3595" t="s">
        <v>5352</v>
      </c>
      <c r="C3595">
        <v>439000</v>
      </c>
      <c r="D3595">
        <v>7.7</v>
      </c>
      <c r="E3595">
        <v>1861000</v>
      </c>
      <c r="F3595" t="s">
        <v>21</v>
      </c>
    </row>
    <row r="3596" spans="1:6" x14ac:dyDescent="0.3">
      <c r="A3596">
        <v>2938208</v>
      </c>
      <c r="B3596" t="s">
        <v>5354</v>
      </c>
      <c r="C3596">
        <v>225000</v>
      </c>
      <c r="D3596">
        <v>7.5</v>
      </c>
      <c r="E3596">
        <v>2713208</v>
      </c>
      <c r="F3596" t="s">
        <v>21</v>
      </c>
    </row>
    <row r="3597" spans="1:6" x14ac:dyDescent="0.3">
      <c r="A3597">
        <v>44540956</v>
      </c>
      <c r="B3597" t="s">
        <v>5355</v>
      </c>
      <c r="C3597">
        <v>400000</v>
      </c>
      <c r="D3597">
        <v>6.9</v>
      </c>
      <c r="E3597">
        <v>44140956</v>
      </c>
      <c r="F3597" t="s">
        <v>21</v>
      </c>
    </row>
    <row r="3598" spans="1:6" x14ac:dyDescent="0.3">
      <c r="A3598">
        <v>258113</v>
      </c>
      <c r="B3598" t="s">
        <v>5356</v>
      </c>
      <c r="C3598">
        <v>1066167</v>
      </c>
      <c r="D3598">
        <v>7.1</v>
      </c>
      <c r="E3598">
        <v>-808054</v>
      </c>
      <c r="F3598" t="s">
        <v>38</v>
      </c>
    </row>
    <row r="3599" spans="1:6" x14ac:dyDescent="0.3">
      <c r="A3599">
        <v>107917283</v>
      </c>
      <c r="B3599" t="s">
        <v>5358</v>
      </c>
      <c r="C3599">
        <v>15000</v>
      </c>
      <c r="D3599">
        <v>6.3</v>
      </c>
      <c r="E3599">
        <v>107902283</v>
      </c>
      <c r="F3599" t="s">
        <v>21</v>
      </c>
    </row>
    <row r="3600" spans="1:6" x14ac:dyDescent="0.3">
      <c r="A3600">
        <v>1229197</v>
      </c>
      <c r="B3600" t="s">
        <v>5359</v>
      </c>
      <c r="C3600">
        <v>229575</v>
      </c>
      <c r="D3600">
        <v>8.3000000000000007</v>
      </c>
      <c r="E3600">
        <v>999622</v>
      </c>
      <c r="F3600" t="s">
        <v>21</v>
      </c>
    </row>
    <row r="3601" spans="1:6" x14ac:dyDescent="0.3">
      <c r="A3601">
        <v>1689999</v>
      </c>
      <c r="B3601" t="s">
        <v>5360</v>
      </c>
      <c r="C3601">
        <v>400000</v>
      </c>
      <c r="D3601">
        <v>7.1</v>
      </c>
      <c r="E3601">
        <v>1289999</v>
      </c>
      <c r="F3601" t="s">
        <v>21</v>
      </c>
    </row>
    <row r="3602" spans="1:6" x14ac:dyDescent="0.3">
      <c r="A3602">
        <v>592014</v>
      </c>
      <c r="B3602" t="s">
        <v>5362</v>
      </c>
      <c r="C3602">
        <v>218</v>
      </c>
      <c r="D3602">
        <v>7.2</v>
      </c>
      <c r="E3602">
        <v>591796</v>
      </c>
      <c r="F3602" t="s">
        <v>21</v>
      </c>
    </row>
    <row r="3603" spans="1:6" x14ac:dyDescent="0.3">
      <c r="A3603">
        <v>425899</v>
      </c>
      <c r="B3603" t="s">
        <v>5364</v>
      </c>
      <c r="C3603">
        <v>400000</v>
      </c>
      <c r="D3603">
        <v>5.0999999999999996</v>
      </c>
      <c r="E3603">
        <v>25899</v>
      </c>
      <c r="F3603" t="s">
        <v>21</v>
      </c>
    </row>
    <row r="3604" spans="1:6" x14ac:dyDescent="0.3">
      <c r="A3604">
        <v>126387</v>
      </c>
      <c r="B3604" t="s">
        <v>5366</v>
      </c>
      <c r="C3604">
        <v>400000</v>
      </c>
      <c r="D3604">
        <v>6.9</v>
      </c>
      <c r="E3604">
        <v>-273613</v>
      </c>
      <c r="F3604" t="s">
        <v>38</v>
      </c>
    </row>
    <row r="3605" spans="1:6" x14ac:dyDescent="0.3">
      <c r="A3605">
        <v>80276912</v>
      </c>
      <c r="B3605" t="s">
        <v>5367</v>
      </c>
      <c r="C3605">
        <v>35000000</v>
      </c>
      <c r="D3605">
        <v>6.1</v>
      </c>
      <c r="E3605">
        <v>45276912</v>
      </c>
      <c r="F3605" t="s">
        <v>21</v>
      </c>
    </row>
    <row r="3606" spans="1:6" x14ac:dyDescent="0.3">
      <c r="A3606">
        <v>2808000</v>
      </c>
      <c r="B3606" t="s">
        <v>5369</v>
      </c>
      <c r="C3606">
        <v>379000</v>
      </c>
      <c r="D3606">
        <v>6.3</v>
      </c>
      <c r="E3606">
        <v>2429000</v>
      </c>
      <c r="F3606" t="s">
        <v>21</v>
      </c>
    </row>
    <row r="3607" spans="1:6" x14ac:dyDescent="0.3">
      <c r="A3607">
        <v>12843</v>
      </c>
      <c r="B3607" t="s">
        <v>5371</v>
      </c>
      <c r="C3607">
        <v>6000000</v>
      </c>
      <c r="D3607">
        <v>6.1</v>
      </c>
      <c r="E3607">
        <v>-5987157</v>
      </c>
      <c r="F3607" t="s">
        <v>38</v>
      </c>
    </row>
    <row r="3608" spans="1:6" x14ac:dyDescent="0.3">
      <c r="A3608">
        <v>1523883</v>
      </c>
      <c r="B3608" t="s">
        <v>5373</v>
      </c>
      <c r="C3608">
        <v>1750211</v>
      </c>
      <c r="D3608">
        <v>7.8</v>
      </c>
      <c r="E3608">
        <v>-226328</v>
      </c>
      <c r="F3608" t="s">
        <v>38</v>
      </c>
    </row>
    <row r="3609" spans="1:6" x14ac:dyDescent="0.3">
      <c r="A3609">
        <v>4000000</v>
      </c>
      <c r="B3609" t="s">
        <v>5375</v>
      </c>
      <c r="C3609">
        <v>350000</v>
      </c>
      <c r="D3609">
        <v>4.7</v>
      </c>
      <c r="E3609">
        <v>3650000</v>
      </c>
      <c r="F3609" t="s">
        <v>21</v>
      </c>
    </row>
    <row r="3610" spans="1:6" x14ac:dyDescent="0.3">
      <c r="A3610">
        <v>1281176</v>
      </c>
      <c r="B3610" t="s">
        <v>5376</v>
      </c>
      <c r="C3610">
        <v>312000</v>
      </c>
      <c r="D3610">
        <v>6.7</v>
      </c>
      <c r="E3610">
        <v>969176</v>
      </c>
      <c r="F3610" t="s">
        <v>21</v>
      </c>
    </row>
    <row r="3611" spans="1:6" x14ac:dyDescent="0.3">
      <c r="A3611">
        <v>16115878</v>
      </c>
      <c r="B3611" t="s">
        <v>5378</v>
      </c>
      <c r="C3611">
        <v>8000000</v>
      </c>
      <c r="D3611">
        <v>6.6</v>
      </c>
      <c r="E3611">
        <v>8115878</v>
      </c>
      <c r="F3611" t="s">
        <v>21</v>
      </c>
    </row>
    <row r="3612" spans="1:6" x14ac:dyDescent="0.3">
      <c r="A3612">
        <v>1652472</v>
      </c>
      <c r="B3612" t="s">
        <v>5379</v>
      </c>
      <c r="C3612">
        <v>300000</v>
      </c>
      <c r="D3612">
        <v>6.9</v>
      </c>
      <c r="E3612">
        <v>1352472</v>
      </c>
      <c r="F3612" t="s">
        <v>21</v>
      </c>
    </row>
    <row r="3613" spans="1:6" x14ac:dyDescent="0.3">
      <c r="A3613">
        <v>2360184</v>
      </c>
      <c r="B3613" t="s">
        <v>5380</v>
      </c>
      <c r="C3613">
        <v>300000</v>
      </c>
      <c r="D3613">
        <v>7.1</v>
      </c>
      <c r="E3613">
        <v>2060184</v>
      </c>
      <c r="F3613" t="s">
        <v>21</v>
      </c>
    </row>
    <row r="3614" spans="1:6" x14ac:dyDescent="0.3">
      <c r="A3614">
        <v>255352</v>
      </c>
      <c r="B3614" t="s">
        <v>5382</v>
      </c>
      <c r="C3614">
        <v>300000</v>
      </c>
      <c r="D3614">
        <v>6.7</v>
      </c>
      <c r="E3614">
        <v>-44648</v>
      </c>
      <c r="F3614" t="s">
        <v>38</v>
      </c>
    </row>
    <row r="3615" spans="1:6" x14ac:dyDescent="0.3">
      <c r="A3615">
        <v>856942</v>
      </c>
      <c r="B3615" t="s">
        <v>5383</v>
      </c>
      <c r="C3615">
        <v>200000</v>
      </c>
      <c r="D3615">
        <v>7.1</v>
      </c>
      <c r="E3615">
        <v>656942</v>
      </c>
      <c r="F3615" t="s">
        <v>21</v>
      </c>
    </row>
    <row r="3616" spans="1:6" x14ac:dyDescent="0.3">
      <c r="A3616">
        <v>5199</v>
      </c>
      <c r="B3616" t="s">
        <v>5385</v>
      </c>
      <c r="C3616">
        <v>200000</v>
      </c>
      <c r="D3616">
        <v>6.6</v>
      </c>
      <c r="E3616">
        <v>-194801</v>
      </c>
      <c r="F3616" t="s">
        <v>38</v>
      </c>
    </row>
    <row r="3617" spans="1:6" x14ac:dyDescent="0.3">
      <c r="A3617">
        <v>2468</v>
      </c>
      <c r="B3617" t="s">
        <v>5387</v>
      </c>
      <c r="C3617">
        <v>300000</v>
      </c>
      <c r="D3617">
        <v>4.8</v>
      </c>
      <c r="E3617">
        <v>-297532</v>
      </c>
      <c r="F3617" t="s">
        <v>38</v>
      </c>
    </row>
    <row r="3618" spans="1:6" x14ac:dyDescent="0.3">
      <c r="A3618">
        <v>318622</v>
      </c>
      <c r="B3618" t="s">
        <v>5389</v>
      </c>
      <c r="C3618">
        <v>270000</v>
      </c>
      <c r="D3618">
        <v>6.4</v>
      </c>
      <c r="E3618">
        <v>48622</v>
      </c>
      <c r="F3618" t="s">
        <v>21</v>
      </c>
    </row>
    <row r="3619" spans="1:6" x14ac:dyDescent="0.3">
      <c r="A3619">
        <v>12006514</v>
      </c>
      <c r="B3619" t="s">
        <v>5390</v>
      </c>
      <c r="C3619">
        <v>250000</v>
      </c>
      <c r="D3619">
        <v>7.3</v>
      </c>
      <c r="E3619">
        <v>11756514</v>
      </c>
      <c r="F3619" t="s">
        <v>21</v>
      </c>
    </row>
    <row r="3620" spans="1:6" x14ac:dyDescent="0.3">
      <c r="A3620">
        <v>4186931</v>
      </c>
      <c r="B3620" t="s">
        <v>5391</v>
      </c>
      <c r="C3620">
        <v>250000</v>
      </c>
      <c r="D3620">
        <v>6.9</v>
      </c>
      <c r="E3620">
        <v>3936931</v>
      </c>
      <c r="F3620" t="s">
        <v>21</v>
      </c>
    </row>
    <row r="3621" spans="1:6" x14ac:dyDescent="0.3">
      <c r="A3621">
        <v>3799339</v>
      </c>
      <c r="B3621" t="s">
        <v>5392</v>
      </c>
      <c r="C3621">
        <v>250000</v>
      </c>
      <c r="D3621">
        <v>7.2</v>
      </c>
      <c r="E3621">
        <v>3549339</v>
      </c>
      <c r="F3621" t="s">
        <v>21</v>
      </c>
    </row>
    <row r="3622" spans="1:6" x14ac:dyDescent="0.3">
      <c r="A3622">
        <v>1977544</v>
      </c>
      <c r="B3622" t="s">
        <v>5394</v>
      </c>
      <c r="C3622">
        <v>250000</v>
      </c>
      <c r="D3622">
        <v>6.5</v>
      </c>
      <c r="E3622">
        <v>1727544</v>
      </c>
      <c r="F3622" t="s">
        <v>21</v>
      </c>
    </row>
    <row r="3623" spans="1:6" x14ac:dyDescent="0.3">
      <c r="A3623">
        <v>1050600</v>
      </c>
      <c r="B3623" t="s">
        <v>5395</v>
      </c>
      <c r="C3623">
        <v>250000</v>
      </c>
      <c r="D3623">
        <v>6.6</v>
      </c>
      <c r="E3623">
        <v>800600</v>
      </c>
      <c r="F3623" t="s">
        <v>21</v>
      </c>
    </row>
    <row r="3624" spans="1:6" x14ac:dyDescent="0.3">
      <c r="A3624">
        <v>902835</v>
      </c>
      <c r="B3624" t="s">
        <v>5397</v>
      </c>
      <c r="C3624">
        <v>250000</v>
      </c>
      <c r="D3624">
        <v>6.7</v>
      </c>
      <c r="E3624">
        <v>652835</v>
      </c>
      <c r="F3624" t="s">
        <v>21</v>
      </c>
    </row>
    <row r="3625" spans="1:6" x14ac:dyDescent="0.3">
      <c r="A3625">
        <v>489220</v>
      </c>
      <c r="B3625" t="s">
        <v>5398</v>
      </c>
      <c r="C3625">
        <v>365000</v>
      </c>
      <c r="D3625">
        <v>7.3</v>
      </c>
      <c r="E3625">
        <v>124220</v>
      </c>
      <c r="F3625" t="s">
        <v>21</v>
      </c>
    </row>
    <row r="3626" spans="1:6" x14ac:dyDescent="0.3">
      <c r="A3626">
        <v>203134</v>
      </c>
      <c r="B3626" t="s">
        <v>5400</v>
      </c>
      <c r="C3626">
        <v>250000</v>
      </c>
      <c r="D3626">
        <v>7</v>
      </c>
      <c r="E3626">
        <v>-46866</v>
      </c>
      <c r="F3626" t="s">
        <v>38</v>
      </c>
    </row>
    <row r="3627" spans="1:6" x14ac:dyDescent="0.3">
      <c r="A3627">
        <v>191309</v>
      </c>
      <c r="B3627" t="s">
        <v>5401</v>
      </c>
      <c r="C3627">
        <v>150000</v>
      </c>
      <c r="D3627">
        <v>5.5</v>
      </c>
      <c r="E3627">
        <v>41309</v>
      </c>
      <c r="F3627" t="s">
        <v>21</v>
      </c>
    </row>
    <row r="3628" spans="1:6" x14ac:dyDescent="0.3">
      <c r="A3628">
        <v>3388210</v>
      </c>
      <c r="B3628" t="s">
        <v>5403</v>
      </c>
      <c r="C3628">
        <v>250000</v>
      </c>
      <c r="D3628">
        <v>6.7</v>
      </c>
      <c r="E3628">
        <v>3138210</v>
      </c>
      <c r="F3628" t="s">
        <v>21</v>
      </c>
    </row>
    <row r="3629" spans="1:6" x14ac:dyDescent="0.3">
      <c r="A3629">
        <v>49494</v>
      </c>
      <c r="B3629" t="s">
        <v>5404</v>
      </c>
      <c r="C3629">
        <v>250000</v>
      </c>
      <c r="D3629">
        <v>3.9</v>
      </c>
      <c r="E3629">
        <v>-200506</v>
      </c>
      <c r="F3629" t="s">
        <v>38</v>
      </c>
    </row>
    <row r="3630" spans="1:6" x14ac:dyDescent="0.3">
      <c r="A3630">
        <v>111300</v>
      </c>
      <c r="B3630" t="s">
        <v>5406</v>
      </c>
      <c r="C3630">
        <v>225000</v>
      </c>
      <c r="D3630">
        <v>7.5</v>
      </c>
      <c r="E3630">
        <v>-113700</v>
      </c>
      <c r="F3630" t="s">
        <v>38</v>
      </c>
    </row>
    <row r="3631" spans="1:6" x14ac:dyDescent="0.3">
      <c r="A3631">
        <v>1027119</v>
      </c>
      <c r="B3631" t="s">
        <v>5408</v>
      </c>
      <c r="C3631">
        <v>225000</v>
      </c>
      <c r="D3631">
        <v>7</v>
      </c>
      <c r="E3631">
        <v>802119</v>
      </c>
      <c r="F3631" t="s">
        <v>21</v>
      </c>
    </row>
    <row r="3632" spans="1:6" x14ac:dyDescent="0.3">
      <c r="A3632">
        <v>5000000</v>
      </c>
      <c r="B3632" t="s">
        <v>5410</v>
      </c>
      <c r="C3632">
        <v>210000</v>
      </c>
      <c r="D3632">
        <v>6.7</v>
      </c>
      <c r="E3632">
        <v>4790000</v>
      </c>
      <c r="F3632" t="s">
        <v>21</v>
      </c>
    </row>
    <row r="3633" spans="1:6" x14ac:dyDescent="0.3">
      <c r="A3633">
        <v>4505922</v>
      </c>
      <c r="B3633" t="s">
        <v>5411</v>
      </c>
      <c r="C3633">
        <v>200000</v>
      </c>
      <c r="D3633">
        <v>7.4</v>
      </c>
      <c r="E3633">
        <v>4305922</v>
      </c>
      <c r="F3633" t="s">
        <v>21</v>
      </c>
    </row>
    <row r="3634" spans="1:6" x14ac:dyDescent="0.3">
      <c r="A3634">
        <v>3500000</v>
      </c>
      <c r="B3634" t="s">
        <v>5412</v>
      </c>
      <c r="C3634">
        <v>200000</v>
      </c>
      <c r="D3634">
        <v>8</v>
      </c>
      <c r="E3634">
        <v>3300000</v>
      </c>
      <c r="F3634" t="s">
        <v>21</v>
      </c>
    </row>
    <row r="3635" spans="1:6" x14ac:dyDescent="0.3">
      <c r="A3635">
        <v>381225</v>
      </c>
      <c r="B3635" t="s">
        <v>5414</v>
      </c>
      <c r="C3635">
        <v>200000</v>
      </c>
      <c r="D3635">
        <v>7.2</v>
      </c>
      <c r="E3635">
        <v>181225</v>
      </c>
      <c r="F3635" t="s">
        <v>21</v>
      </c>
    </row>
    <row r="3636" spans="1:6" x14ac:dyDescent="0.3">
      <c r="A3636">
        <v>78030</v>
      </c>
      <c r="B3636" t="s">
        <v>5415</v>
      </c>
      <c r="C3636">
        <v>200000</v>
      </c>
      <c r="D3636">
        <v>6.5</v>
      </c>
      <c r="E3636">
        <v>-121970</v>
      </c>
      <c r="F3636" t="s">
        <v>38</v>
      </c>
    </row>
    <row r="3637" spans="1:6" x14ac:dyDescent="0.3">
      <c r="A3637">
        <v>1111</v>
      </c>
      <c r="B3637" t="s">
        <v>5417</v>
      </c>
      <c r="C3637">
        <v>200000</v>
      </c>
      <c r="D3637">
        <v>7.7</v>
      </c>
      <c r="E3637">
        <v>-198889</v>
      </c>
      <c r="F3637" t="s">
        <v>38</v>
      </c>
    </row>
    <row r="3638" spans="1:6" x14ac:dyDescent="0.3">
      <c r="A3638">
        <v>925402</v>
      </c>
      <c r="B3638" t="s">
        <v>5419</v>
      </c>
      <c r="C3638">
        <v>180000</v>
      </c>
      <c r="D3638">
        <v>8.5</v>
      </c>
      <c r="E3638">
        <v>745402</v>
      </c>
      <c r="F3638" t="s">
        <v>21</v>
      </c>
    </row>
    <row r="3639" spans="1:6" x14ac:dyDescent="0.3">
      <c r="A3639">
        <v>469947</v>
      </c>
      <c r="B3639" t="s">
        <v>5421</v>
      </c>
      <c r="C3639">
        <v>120000</v>
      </c>
      <c r="D3639">
        <v>7.7</v>
      </c>
      <c r="E3639">
        <v>349947</v>
      </c>
      <c r="F3639" t="s">
        <v>21</v>
      </c>
    </row>
    <row r="3640" spans="1:6" x14ac:dyDescent="0.3">
      <c r="A3640">
        <v>7137502</v>
      </c>
      <c r="B3640" t="s">
        <v>5422</v>
      </c>
      <c r="C3640">
        <v>175000</v>
      </c>
      <c r="D3640">
        <v>6.5</v>
      </c>
      <c r="E3640">
        <v>6962502</v>
      </c>
      <c r="F3640" t="s">
        <v>21</v>
      </c>
    </row>
    <row r="3641" spans="1:6" x14ac:dyDescent="0.3">
      <c r="A3641">
        <v>1316074</v>
      </c>
      <c r="B3641" t="s">
        <v>5424</v>
      </c>
      <c r="C3641">
        <v>100000</v>
      </c>
      <c r="D3641">
        <v>7</v>
      </c>
      <c r="E3641">
        <v>1216074</v>
      </c>
      <c r="F3641" t="s">
        <v>21</v>
      </c>
    </row>
    <row r="3642" spans="1:6" x14ac:dyDescent="0.3">
      <c r="A3642">
        <v>15180000</v>
      </c>
      <c r="B3642" t="s">
        <v>5426</v>
      </c>
      <c r="C3642">
        <v>500000</v>
      </c>
      <c r="D3642">
        <v>5.5</v>
      </c>
      <c r="E3642">
        <v>14680000</v>
      </c>
      <c r="F3642" t="s">
        <v>21</v>
      </c>
    </row>
    <row r="3643" spans="1:6" x14ac:dyDescent="0.3">
      <c r="A3643">
        <v>2882062</v>
      </c>
      <c r="B3643" t="s">
        <v>5427</v>
      </c>
      <c r="C3643">
        <v>150000</v>
      </c>
      <c r="D3643">
        <v>6.3</v>
      </c>
      <c r="E3643">
        <v>2732062</v>
      </c>
      <c r="F3643" t="s">
        <v>21</v>
      </c>
    </row>
    <row r="3644" spans="1:6" x14ac:dyDescent="0.3">
      <c r="A3644">
        <v>9437933</v>
      </c>
      <c r="B3644" t="s">
        <v>5428</v>
      </c>
      <c r="C3644">
        <v>180000</v>
      </c>
      <c r="D3644">
        <v>7.9</v>
      </c>
      <c r="E3644">
        <v>9257933</v>
      </c>
      <c r="F3644" t="s">
        <v>21</v>
      </c>
    </row>
    <row r="3645" spans="1:6" x14ac:dyDescent="0.3">
      <c r="A3645">
        <v>155984</v>
      </c>
      <c r="B3645" t="s">
        <v>5430</v>
      </c>
      <c r="C3645">
        <v>160000</v>
      </c>
      <c r="D3645">
        <v>7.4</v>
      </c>
      <c r="E3645">
        <v>-4016</v>
      </c>
      <c r="F3645" t="s">
        <v>38</v>
      </c>
    </row>
    <row r="3646" spans="1:6" x14ac:dyDescent="0.3">
      <c r="A3646">
        <v>6706368</v>
      </c>
      <c r="B3646" t="s">
        <v>5431</v>
      </c>
      <c r="C3646">
        <v>160000</v>
      </c>
      <c r="D3646">
        <v>7.5</v>
      </c>
      <c r="E3646">
        <v>6546368</v>
      </c>
      <c r="F3646" t="s">
        <v>21</v>
      </c>
    </row>
    <row r="3647" spans="1:6" x14ac:dyDescent="0.3">
      <c r="A3647">
        <v>10174663</v>
      </c>
      <c r="B3647" t="s">
        <v>5432</v>
      </c>
      <c r="C3647">
        <v>100000</v>
      </c>
      <c r="D3647">
        <v>6.7</v>
      </c>
      <c r="E3647">
        <v>10074663</v>
      </c>
      <c r="F3647" t="s">
        <v>21</v>
      </c>
    </row>
    <row r="3648" spans="1:6" x14ac:dyDescent="0.3">
      <c r="A3648">
        <v>22757819</v>
      </c>
      <c r="B3648" t="s">
        <v>5434</v>
      </c>
      <c r="C3648">
        <v>100000</v>
      </c>
      <c r="D3648">
        <v>4.2</v>
      </c>
      <c r="E3648">
        <v>22657819</v>
      </c>
      <c r="F3648" t="s">
        <v>21</v>
      </c>
    </row>
    <row r="3649" spans="1:6" x14ac:dyDescent="0.3">
      <c r="A3649">
        <v>5228617</v>
      </c>
      <c r="B3649" t="s">
        <v>5436</v>
      </c>
      <c r="C3649">
        <v>100000</v>
      </c>
      <c r="D3649">
        <v>7</v>
      </c>
      <c r="E3649">
        <v>5128617</v>
      </c>
      <c r="F3649" t="s">
        <v>21</v>
      </c>
    </row>
    <row r="3650" spans="1:6" x14ac:dyDescent="0.3">
      <c r="A3650">
        <v>110536</v>
      </c>
      <c r="B3650" t="s">
        <v>5438</v>
      </c>
      <c r="C3650">
        <v>40000</v>
      </c>
      <c r="D3650">
        <v>7</v>
      </c>
      <c r="E3650">
        <v>70536</v>
      </c>
      <c r="F3650" t="s">
        <v>21</v>
      </c>
    </row>
    <row r="3651" spans="1:6" x14ac:dyDescent="0.3">
      <c r="A3651">
        <v>59379</v>
      </c>
      <c r="B3651" t="s">
        <v>5440</v>
      </c>
      <c r="C3651">
        <v>200000</v>
      </c>
      <c r="D3651">
        <v>6.8</v>
      </c>
      <c r="E3651">
        <v>-140621</v>
      </c>
      <c r="F3651" t="s">
        <v>38</v>
      </c>
    </row>
    <row r="3652" spans="1:6" x14ac:dyDescent="0.3">
      <c r="A3652">
        <v>3216970</v>
      </c>
      <c r="B3652" t="s">
        <v>5441</v>
      </c>
      <c r="C3652">
        <v>60000</v>
      </c>
      <c r="D3652">
        <v>7.5</v>
      </c>
      <c r="E3652">
        <v>3156970</v>
      </c>
      <c r="F3652" t="s">
        <v>21</v>
      </c>
    </row>
    <row r="3653" spans="1:6" x14ac:dyDescent="0.3">
      <c r="A3653">
        <v>536767</v>
      </c>
      <c r="B3653" t="s">
        <v>5443</v>
      </c>
      <c r="C3653">
        <v>60000</v>
      </c>
      <c r="D3653">
        <v>5.3</v>
      </c>
      <c r="E3653">
        <v>476767</v>
      </c>
      <c r="F3653" t="s">
        <v>21</v>
      </c>
    </row>
    <row r="3654" spans="1:6" x14ac:dyDescent="0.3">
      <c r="A3654">
        <v>11529368</v>
      </c>
      <c r="B3654" t="s">
        <v>5444</v>
      </c>
      <c r="C3654">
        <v>65000</v>
      </c>
      <c r="D3654">
        <v>7.3</v>
      </c>
      <c r="E3654">
        <v>11464368</v>
      </c>
      <c r="F3654" t="s">
        <v>21</v>
      </c>
    </row>
    <row r="3655" spans="1:6" x14ac:dyDescent="0.3">
      <c r="A3655">
        <v>40557</v>
      </c>
      <c r="B3655" t="s">
        <v>5446</v>
      </c>
      <c r="C3655">
        <v>60000</v>
      </c>
      <c r="D3655">
        <v>5.6</v>
      </c>
      <c r="E3655">
        <v>-19443</v>
      </c>
      <c r="F3655" t="s">
        <v>38</v>
      </c>
    </row>
    <row r="3656" spans="1:6" x14ac:dyDescent="0.3">
      <c r="A3656">
        <v>30084</v>
      </c>
      <c r="B3656" t="s">
        <v>5448</v>
      </c>
      <c r="C3656">
        <v>70000</v>
      </c>
      <c r="D3656">
        <v>5.6</v>
      </c>
      <c r="E3656">
        <v>-39916</v>
      </c>
      <c r="F3656" t="s">
        <v>38</v>
      </c>
    </row>
    <row r="3657" spans="1:6" x14ac:dyDescent="0.3">
      <c r="A3657">
        <v>10246600</v>
      </c>
      <c r="B3657" t="s">
        <v>5449</v>
      </c>
      <c r="C3657">
        <v>25000</v>
      </c>
      <c r="D3657">
        <v>6.6</v>
      </c>
      <c r="E3657">
        <v>10221600</v>
      </c>
      <c r="F3657" t="s">
        <v>21</v>
      </c>
    </row>
    <row r="3658" spans="1:6" x14ac:dyDescent="0.3">
      <c r="A3658">
        <v>389804</v>
      </c>
      <c r="B3658" t="s">
        <v>5451</v>
      </c>
      <c r="C3658">
        <v>65000</v>
      </c>
      <c r="D3658">
        <v>6.3</v>
      </c>
      <c r="E3658">
        <v>324804</v>
      </c>
      <c r="F3658" t="s">
        <v>21</v>
      </c>
    </row>
    <row r="3659" spans="1:6" x14ac:dyDescent="0.3">
      <c r="A3659">
        <v>241816</v>
      </c>
      <c r="B3659" t="s">
        <v>5452</v>
      </c>
      <c r="C3659">
        <v>42000</v>
      </c>
      <c r="D3659">
        <v>7.5</v>
      </c>
      <c r="E3659">
        <v>199816</v>
      </c>
      <c r="F3659" t="s">
        <v>21</v>
      </c>
    </row>
    <row r="3660" spans="1:6" x14ac:dyDescent="0.3">
      <c r="A3660">
        <v>277233</v>
      </c>
      <c r="B3660" t="s">
        <v>5454</v>
      </c>
      <c r="C3660">
        <v>40000</v>
      </c>
      <c r="D3660">
        <v>7.6</v>
      </c>
      <c r="E3660">
        <v>237233</v>
      </c>
      <c r="F3660" t="s">
        <v>21</v>
      </c>
    </row>
    <row r="3661" spans="1:6" x14ac:dyDescent="0.3">
      <c r="A3661">
        <v>243768</v>
      </c>
      <c r="B3661" t="s">
        <v>5456</v>
      </c>
      <c r="C3661">
        <v>30000</v>
      </c>
      <c r="D3661">
        <v>4.0999999999999996</v>
      </c>
      <c r="E3661">
        <v>213768</v>
      </c>
      <c r="F3661" t="s">
        <v>21</v>
      </c>
    </row>
    <row r="3662" spans="1:6" x14ac:dyDescent="0.3">
      <c r="A3662">
        <v>3151130</v>
      </c>
      <c r="B3662" t="s">
        <v>5457</v>
      </c>
      <c r="C3662">
        <v>230000</v>
      </c>
      <c r="D3662">
        <v>7.8</v>
      </c>
      <c r="E3662">
        <v>2921130</v>
      </c>
      <c r="F3662" t="s">
        <v>21</v>
      </c>
    </row>
    <row r="3663" spans="1:6" x14ac:dyDescent="0.3">
      <c r="A3663">
        <v>2856622</v>
      </c>
      <c r="B3663" t="s">
        <v>5458</v>
      </c>
      <c r="C3663">
        <v>25000</v>
      </c>
      <c r="D3663">
        <v>7.3</v>
      </c>
      <c r="E3663">
        <v>2831622</v>
      </c>
      <c r="F3663" t="s">
        <v>21</v>
      </c>
    </row>
    <row r="3664" spans="1:6" x14ac:dyDescent="0.3">
      <c r="A3664">
        <v>1227508</v>
      </c>
      <c r="B3664" t="s">
        <v>5459</v>
      </c>
      <c r="C3664">
        <v>23000</v>
      </c>
      <c r="D3664">
        <v>7.1</v>
      </c>
      <c r="E3664">
        <v>1204508</v>
      </c>
      <c r="F3664" t="s">
        <v>21</v>
      </c>
    </row>
    <row r="3665" spans="1:6" x14ac:dyDescent="0.3">
      <c r="A3665">
        <v>180483</v>
      </c>
      <c r="B3665" t="s">
        <v>5460</v>
      </c>
      <c r="C3665">
        <v>10000</v>
      </c>
      <c r="D3665">
        <v>6.1</v>
      </c>
      <c r="E3665">
        <v>170483</v>
      </c>
      <c r="F3665" t="s">
        <v>21</v>
      </c>
    </row>
    <row r="3666" spans="1:6" x14ac:dyDescent="0.3">
      <c r="A3666">
        <v>136007</v>
      </c>
      <c r="B3666" t="s">
        <v>5461</v>
      </c>
      <c r="C3666">
        <v>4500</v>
      </c>
      <c r="D3666">
        <v>6.9</v>
      </c>
      <c r="E3666">
        <v>131507</v>
      </c>
      <c r="F3666" t="s">
        <v>21</v>
      </c>
    </row>
    <row r="3667" spans="1:6" x14ac:dyDescent="0.3">
      <c r="A3667">
        <v>673780</v>
      </c>
      <c r="B3667" t="s">
        <v>5463</v>
      </c>
      <c r="C3667">
        <v>10000</v>
      </c>
      <c r="D3667">
        <v>7.5</v>
      </c>
      <c r="E3667">
        <v>663780</v>
      </c>
      <c r="F3667" t="s">
        <v>21</v>
      </c>
    </row>
    <row r="3668" spans="1:6" x14ac:dyDescent="0.3">
      <c r="A3668">
        <v>424760</v>
      </c>
      <c r="B3668" t="s">
        <v>5465</v>
      </c>
      <c r="C3668">
        <v>7000</v>
      </c>
      <c r="D3668">
        <v>7</v>
      </c>
      <c r="E3668">
        <v>417760</v>
      </c>
      <c r="F3668" t="s">
        <v>21</v>
      </c>
    </row>
    <row r="3669" spans="1:6" x14ac:dyDescent="0.3">
      <c r="A3669">
        <v>2040920</v>
      </c>
      <c r="B3669" t="s">
        <v>5466</v>
      </c>
      <c r="C3669">
        <v>7000</v>
      </c>
      <c r="D3669">
        <v>6.9</v>
      </c>
      <c r="E3669">
        <v>2033920</v>
      </c>
      <c r="F3669" t="s">
        <v>21</v>
      </c>
    </row>
    <row r="3670" spans="1:6" x14ac:dyDescent="0.3">
      <c r="A3670">
        <v>85222</v>
      </c>
      <c r="B3670" t="s">
        <v>5467</v>
      </c>
      <c r="C3670">
        <v>1100</v>
      </c>
      <c r="D3670">
        <v>6.6</v>
      </c>
      <c r="E3670">
        <v>84122</v>
      </c>
      <c r="F3670" t="s">
        <v>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IMDB_Movies (version 11)</vt:lpstr>
      <vt:lpstr>Descriptive_Stats</vt:lpstr>
      <vt:lpstr>Duration</vt:lpstr>
      <vt:lpstr>Language</vt:lpstr>
      <vt:lpstr>DIrector Analysis</vt:lpstr>
      <vt:lpstr>Budget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Ayush Bhole</dc:creator>
  <cp:lastModifiedBy>Ayush Bhole</cp:lastModifiedBy>
  <dcterms:created xsi:type="dcterms:W3CDTF">2024-07-09T03:30:57Z</dcterms:created>
  <dcterms:modified xsi:type="dcterms:W3CDTF">2024-07-10T09:04:48Z</dcterms:modified>
</cp:coreProperties>
</file>